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showInkAnnotation="0" autoCompressPictures="0"/>
  <mc:AlternateContent xmlns:mc="http://schemas.openxmlformats.org/markup-compatibility/2006">
    <mc:Choice Requires="x15">
      <x15ac:absPath xmlns:x15ac="http://schemas.microsoft.com/office/spreadsheetml/2010/11/ac" url="/Users/benjaminblackman/Documents/Projects/Komodo/Binning/A0/V06A/"/>
    </mc:Choice>
  </mc:AlternateContent>
  <xr:revisionPtr revIDLastSave="0" documentId="13_ncr:1_{52766DAC-16BE-EB44-8586-55A99D6CBD33}" xr6:coauthVersionLast="47" xr6:coauthVersionMax="47" xr10:uidLastSave="{00000000-0000-0000-0000-000000000000}"/>
  <bookViews>
    <workbookView xWindow="1300" yWindow="760" windowWidth="34560" windowHeight="20200" tabRatio="800" xr2:uid="{00000000-000D-0000-FFFF-FFFF00000000}"/>
  </bookViews>
  <sheets>
    <sheet name="Revision" sheetId="4" r:id="rId1"/>
    <sheet name="Notes" sheetId="5" r:id="rId2"/>
    <sheet name="Binning" sheetId="2" r:id="rId3"/>
    <sheet name="ATE Test Conditions" sheetId="12" r:id="rId4"/>
    <sheet name="Start_EQN" sheetId="21" r:id="rId5"/>
    <sheet name="GB" sheetId="1" r:id="rId6"/>
    <sheet name="PowerTable" sheetId="15" r:id="rId7"/>
    <sheet name="RailDeltaCheck" sheetId="18" r:id="rId8"/>
    <sheet name="BinningParamNotes" sheetId="20" r:id="rId9"/>
  </sheets>
  <definedNames>
    <definedName name="_xlnm._FilterDatabase" localSheetId="3" hidden="1">'ATE Test Conditions'!$A$3:$DH$92</definedName>
    <definedName name="_xlnm._FilterDatabase" localSheetId="2" hidden="1">Binning!$A$2:$BV$791</definedName>
    <definedName name="_xlnm._FilterDatabase" localSheetId="5" hidden="1">GB!$A$1:$BD$98</definedName>
    <definedName name="_xlnm._FilterDatabase" localSheetId="6" hidden="1">PowerTable!$A$2:$BQ$527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3" i="12" l="1"/>
  <c r="G102" i="12"/>
  <c r="G101" i="12"/>
  <c r="I97" i="12" l="1"/>
  <c r="I98" i="12"/>
  <c r="H102" i="12"/>
  <c r="H103" i="12"/>
  <c r="H101" i="12"/>
  <c r="G96" i="12"/>
  <c r="F103" i="12"/>
  <c r="F102" i="12"/>
  <c r="F101" i="12"/>
  <c r="E100" i="12" l="1"/>
  <c r="E99" i="12"/>
  <c r="D96" i="12"/>
  <c r="C98" i="12"/>
  <c r="C97" i="12"/>
  <c r="Q83" i="1"/>
  <c r="Q82" i="1"/>
  <c r="BP520" i="2"/>
  <c r="AT520" i="2"/>
  <c r="R520" i="2"/>
  <c r="J520" i="2"/>
  <c r="AU520" i="2" s="1"/>
  <c r="BP533" i="2"/>
  <c r="AT533" i="2"/>
  <c r="R533" i="2"/>
  <c r="J533" i="2"/>
  <c r="AU533" i="2" s="1"/>
  <c r="BP375" i="2"/>
  <c r="AT375" i="2"/>
  <c r="R375" i="2"/>
  <c r="J375" i="2"/>
  <c r="AU375" i="2" s="1"/>
  <c r="D3" i="21"/>
  <c r="D4" i="21"/>
  <c r="D5" i="21"/>
  <c r="D6" i="21"/>
  <c r="D7" i="21"/>
  <c r="D8" i="21"/>
  <c r="D9" i="21"/>
  <c r="D10" i="21"/>
  <c r="D11" i="21"/>
  <c r="D12" i="21"/>
  <c r="D13" i="21"/>
  <c r="D14" i="21"/>
  <c r="D15" i="21"/>
  <c r="D16" i="21"/>
  <c r="D17" i="21"/>
  <c r="D18" i="21"/>
  <c r="D19" i="21"/>
  <c r="D20" i="21"/>
  <c r="D21" i="21"/>
  <c r="D22" i="21"/>
  <c r="D23" i="21"/>
  <c r="D24" i="21"/>
  <c r="D25" i="21"/>
  <c r="D26" i="21"/>
  <c r="D27" i="21"/>
  <c r="D28" i="21"/>
  <c r="D29" i="21"/>
  <c r="D30" i="21"/>
  <c r="D31" i="21"/>
  <c r="D32" i="21"/>
  <c r="D33" i="21"/>
  <c r="D34" i="21"/>
  <c r="D35" i="21"/>
  <c r="D36" i="21"/>
  <c r="D37" i="21"/>
  <c r="D38" i="21"/>
  <c r="D39" i="21"/>
  <c r="D40" i="21"/>
  <c r="D41" i="21"/>
  <c r="D42" i="21"/>
  <c r="D43" i="21"/>
  <c r="D44" i="21"/>
  <c r="D45" i="21"/>
  <c r="D46" i="21"/>
  <c r="D47" i="21"/>
  <c r="D48" i="21"/>
  <c r="D49" i="21"/>
  <c r="D50" i="21"/>
  <c r="D51" i="21"/>
  <c r="D52" i="21"/>
  <c r="D53" i="21"/>
  <c r="D54" i="21"/>
  <c r="D55" i="21"/>
  <c r="D56" i="21"/>
  <c r="D57" i="21"/>
  <c r="D58" i="21"/>
  <c r="D59" i="21"/>
  <c r="D60" i="21"/>
  <c r="D61" i="21"/>
  <c r="D62" i="21"/>
  <c r="D63" i="21"/>
  <c r="D64" i="21"/>
  <c r="D65" i="21"/>
  <c r="D66" i="21"/>
  <c r="D67" i="21"/>
  <c r="D68" i="21"/>
  <c r="D69" i="21"/>
  <c r="D70" i="21"/>
  <c r="D71" i="21"/>
  <c r="D72" i="21"/>
  <c r="D73" i="21"/>
  <c r="D74" i="21"/>
  <c r="D75" i="21"/>
  <c r="D76" i="21"/>
  <c r="D77" i="21"/>
  <c r="D78" i="21"/>
  <c r="D79" i="21"/>
  <c r="D80" i="21"/>
  <c r="D81" i="21"/>
  <c r="D82" i="21"/>
  <c r="D83" i="21"/>
  <c r="D84" i="21"/>
  <c r="D85" i="21"/>
  <c r="D86" i="21"/>
  <c r="D87" i="21"/>
  <c r="D88" i="21"/>
  <c r="D89" i="21"/>
  <c r="D90" i="21"/>
  <c r="D91" i="21"/>
  <c r="D92" i="21"/>
  <c r="D2" i="21"/>
  <c r="B3" i="21" l="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52" i="21"/>
  <c r="B53" i="21"/>
  <c r="B54" i="21"/>
  <c r="B55" i="21"/>
  <c r="B56" i="21"/>
  <c r="B57" i="21"/>
  <c r="B58" i="21"/>
  <c r="B59" i="21"/>
  <c r="B60" i="21"/>
  <c r="B61" i="21"/>
  <c r="B62" i="21"/>
  <c r="B63" i="21"/>
  <c r="B64" i="21"/>
  <c r="B65" i="21"/>
  <c r="B66" i="21"/>
  <c r="B67" i="21"/>
  <c r="B68" i="21"/>
  <c r="B69" i="21"/>
  <c r="B70" i="21"/>
  <c r="B71" i="21"/>
  <c r="B72" i="21"/>
  <c r="B73" i="21"/>
  <c r="B74" i="21"/>
  <c r="B75" i="21"/>
  <c r="B76" i="21"/>
  <c r="B77" i="21"/>
  <c r="B78" i="21"/>
  <c r="B79" i="21"/>
  <c r="B80" i="21"/>
  <c r="B81" i="21"/>
  <c r="B82" i="21"/>
  <c r="B83" i="21"/>
  <c r="B84" i="21"/>
  <c r="B85" i="21"/>
  <c r="B86" i="21"/>
  <c r="B87" i="21"/>
  <c r="B88" i="21"/>
  <c r="B89" i="21"/>
  <c r="B90" i="21"/>
  <c r="B91" i="21"/>
  <c r="B92" i="21"/>
  <c r="B2" i="21"/>
  <c r="G21" i="1" l="1"/>
  <c r="G20" i="1"/>
  <c r="AO22" i="1" l="1"/>
  <c r="AO23" i="1"/>
  <c r="AO24" i="1"/>
  <c r="AO25" i="1"/>
  <c r="AO26" i="1"/>
  <c r="AO27" i="1"/>
  <c r="AO28" i="1"/>
  <c r="AO29" i="1"/>
  <c r="AO30" i="1"/>
  <c r="AO31" i="1"/>
  <c r="AO32" i="1"/>
  <c r="AO33" i="1"/>
  <c r="AO34" i="1"/>
  <c r="AO35" i="1"/>
  <c r="AO36" i="1"/>
  <c r="AO37" i="1"/>
  <c r="AO38" i="1"/>
  <c r="AO39" i="1"/>
  <c r="AO40" i="1"/>
  <c r="AO41" i="1"/>
  <c r="AO42" i="1"/>
  <c r="AO43" i="1"/>
  <c r="AO44" i="1"/>
  <c r="AO45" i="1"/>
  <c r="AO46" i="1"/>
  <c r="AO47" i="1"/>
  <c r="AO48" i="1"/>
  <c r="AO49" i="1"/>
  <c r="AO50" i="1"/>
  <c r="AO52" i="1"/>
  <c r="AO53" i="1"/>
  <c r="AO54" i="1"/>
  <c r="AO55" i="1"/>
  <c r="AO56" i="1"/>
  <c r="AO57" i="1"/>
  <c r="AO58" i="1"/>
  <c r="AO60" i="1"/>
  <c r="AO61" i="1"/>
  <c r="AO62" i="1"/>
  <c r="AO63" i="1"/>
  <c r="AO64" i="1"/>
  <c r="AO65" i="1"/>
  <c r="AO66" i="1"/>
  <c r="AO67" i="1"/>
  <c r="AO68" i="1"/>
  <c r="AO69" i="1"/>
  <c r="AO71" i="1"/>
  <c r="AO72" i="1"/>
  <c r="AO73" i="1"/>
  <c r="AO74" i="1"/>
  <c r="AO75" i="1"/>
  <c r="AO76" i="1"/>
  <c r="AO77" i="1"/>
  <c r="AO78" i="1"/>
  <c r="AO79" i="1"/>
  <c r="AO80" i="1"/>
  <c r="AO81" i="1"/>
  <c r="AO82" i="1"/>
  <c r="AO83" i="1"/>
  <c r="AO84" i="1"/>
  <c r="AO85" i="1"/>
  <c r="AO86" i="1"/>
  <c r="AO87" i="1"/>
  <c r="AO88" i="1"/>
  <c r="AO89" i="1"/>
  <c r="AO90" i="1"/>
  <c r="AO91" i="1"/>
  <c r="AO92" i="1"/>
  <c r="AO93" i="1"/>
  <c r="AO94" i="1"/>
  <c r="AO95" i="1"/>
  <c r="AO96" i="1"/>
  <c r="AO97" i="1"/>
  <c r="AO98" i="1"/>
  <c r="K98" i="1" l="1"/>
  <c r="K97" i="1"/>
  <c r="DM97" i="12" l="1"/>
  <c r="DM98" i="12"/>
  <c r="DM96" i="12"/>
  <c r="DL96" i="12"/>
  <c r="H771" i="2"/>
  <c r="H772" i="2" s="1"/>
  <c r="L363" i="2" l="1"/>
  <c r="BI766" i="2" l="1"/>
  <c r="H763" i="2" l="1"/>
  <c r="H757" i="2"/>
  <c r="H758" i="2" s="1"/>
  <c r="H759" i="2" s="1"/>
  <c r="H760" i="2" s="1"/>
  <c r="H761" i="2" s="1"/>
  <c r="BH771" i="2" l="1"/>
  <c r="BH772" i="2" s="1"/>
  <c r="BH763" i="2"/>
  <c r="BH757" i="2"/>
  <c r="BH758" i="2" s="1"/>
  <c r="BH759" i="2" s="1"/>
  <c r="BH760" i="2" s="1"/>
  <c r="BH761" i="2" s="1"/>
  <c r="I3" i="20"/>
  <c r="J3" i="20"/>
  <c r="I4" i="20"/>
  <c r="J4" i="20"/>
  <c r="I5" i="20"/>
  <c r="J5" i="20"/>
  <c r="I6" i="20"/>
  <c r="J6" i="20"/>
  <c r="I7" i="20"/>
  <c r="J7" i="20"/>
  <c r="I8" i="20"/>
  <c r="J8" i="20"/>
  <c r="I9" i="20"/>
  <c r="J9" i="20"/>
  <c r="I10" i="20"/>
  <c r="J10" i="20"/>
  <c r="I11" i="20"/>
  <c r="J11" i="20"/>
  <c r="I12" i="20"/>
  <c r="J12" i="20"/>
  <c r="I13" i="20"/>
  <c r="J13" i="20"/>
  <c r="I14" i="20"/>
  <c r="J14" i="20"/>
  <c r="I15" i="20"/>
  <c r="I16" i="20"/>
  <c r="I17" i="20"/>
  <c r="I18" i="20"/>
  <c r="I19" i="20"/>
  <c r="I20" i="20"/>
  <c r="J20" i="20"/>
  <c r="I21" i="20"/>
  <c r="J21" i="20"/>
  <c r="I22" i="20"/>
  <c r="J22" i="20"/>
  <c r="I23" i="20"/>
  <c r="J23" i="20"/>
  <c r="I24" i="20"/>
  <c r="J24" i="20"/>
  <c r="I25" i="20"/>
  <c r="J25" i="20"/>
  <c r="I26" i="20"/>
  <c r="J26" i="20"/>
  <c r="I27" i="20"/>
  <c r="J27" i="20"/>
  <c r="I28" i="20"/>
  <c r="J28" i="20"/>
  <c r="I31" i="20"/>
  <c r="J31" i="20"/>
  <c r="I32" i="20"/>
  <c r="J32" i="20"/>
  <c r="I33" i="20"/>
  <c r="J33" i="20"/>
  <c r="I34" i="20"/>
  <c r="J34" i="20"/>
  <c r="I35" i="20"/>
  <c r="J35" i="20"/>
  <c r="I36" i="20"/>
  <c r="J36" i="20"/>
  <c r="I37" i="20"/>
  <c r="J37" i="20"/>
  <c r="I38" i="20"/>
  <c r="J38" i="20"/>
  <c r="I39" i="20"/>
  <c r="J39" i="20"/>
  <c r="I40" i="20"/>
  <c r="J40" i="20"/>
  <c r="I41" i="20"/>
  <c r="J41" i="20"/>
  <c r="I42" i="20"/>
  <c r="J42" i="20"/>
  <c r="I43" i="20"/>
  <c r="J43" i="20"/>
  <c r="I44" i="20"/>
  <c r="J44" i="20"/>
  <c r="I45" i="20"/>
  <c r="J45" i="20"/>
  <c r="I46" i="20"/>
  <c r="J46" i="20"/>
  <c r="I47" i="20"/>
  <c r="J47" i="20"/>
  <c r="I48" i="20"/>
  <c r="J48" i="20"/>
  <c r="I49" i="20"/>
  <c r="J49" i="20"/>
  <c r="I50" i="20"/>
  <c r="J50" i="20"/>
  <c r="I51" i="20"/>
  <c r="J51" i="20"/>
  <c r="I52" i="20"/>
  <c r="J52" i="20"/>
  <c r="I53" i="20"/>
  <c r="J53" i="20"/>
  <c r="I54" i="20"/>
  <c r="J54" i="20"/>
  <c r="I55" i="20"/>
  <c r="J55" i="20"/>
  <c r="I56" i="20"/>
  <c r="J56" i="20"/>
  <c r="I57" i="20"/>
  <c r="J57" i="20"/>
  <c r="I58" i="20"/>
  <c r="J58" i="20"/>
  <c r="I59" i="20"/>
  <c r="J59" i="20"/>
  <c r="I60" i="20"/>
  <c r="J60" i="20"/>
  <c r="I61" i="20"/>
  <c r="J61" i="20"/>
  <c r="I62" i="20"/>
  <c r="J62" i="20"/>
  <c r="I63" i="20"/>
  <c r="J63" i="20"/>
  <c r="J2" i="20"/>
  <c r="I2" i="20"/>
  <c r="H96" i="12" l="1"/>
  <c r="M775" i="15"/>
  <c r="E775" i="15"/>
  <c r="C775" i="15"/>
  <c r="B775" i="15"/>
  <c r="A775" i="15"/>
  <c r="M774" i="15"/>
  <c r="E774" i="15"/>
  <c r="C774" i="15"/>
  <c r="B774" i="15"/>
  <c r="A774" i="15"/>
  <c r="M773" i="15"/>
  <c r="E773" i="15"/>
  <c r="C773" i="15"/>
  <c r="B773" i="15"/>
  <c r="A773" i="15"/>
  <c r="M772" i="15"/>
  <c r="E772" i="15"/>
  <c r="C772" i="15"/>
  <c r="B772" i="15"/>
  <c r="A772" i="15"/>
  <c r="M771" i="15"/>
  <c r="E771" i="15"/>
  <c r="C771" i="15"/>
  <c r="B771" i="15"/>
  <c r="A771" i="15"/>
  <c r="M770" i="15"/>
  <c r="E770" i="15"/>
  <c r="C770" i="15"/>
  <c r="B770" i="15"/>
  <c r="A770" i="15"/>
  <c r="M769" i="15"/>
  <c r="G769" i="15"/>
  <c r="E769" i="15"/>
  <c r="C769" i="15"/>
  <c r="B769" i="15"/>
  <c r="A769" i="15"/>
  <c r="M768" i="15"/>
  <c r="G768" i="15"/>
  <c r="E768" i="15"/>
  <c r="C768" i="15"/>
  <c r="B768" i="15"/>
  <c r="A768" i="15"/>
  <c r="M767" i="15"/>
  <c r="G767" i="15"/>
  <c r="E767" i="15"/>
  <c r="C767" i="15"/>
  <c r="B767" i="15"/>
  <c r="A767" i="15"/>
  <c r="M766" i="15"/>
  <c r="E766" i="15"/>
  <c r="C766" i="15"/>
  <c r="B766" i="15"/>
  <c r="A766" i="15"/>
  <c r="M765" i="15"/>
  <c r="E765" i="15"/>
  <c r="C765" i="15"/>
  <c r="B765" i="15"/>
  <c r="A765" i="15"/>
  <c r="M764" i="15"/>
  <c r="E764" i="15"/>
  <c r="C764" i="15"/>
  <c r="B764" i="15"/>
  <c r="A764" i="15"/>
  <c r="M763" i="15"/>
  <c r="E763" i="15"/>
  <c r="C763" i="15"/>
  <c r="B763" i="15"/>
  <c r="A763" i="15"/>
  <c r="M762" i="15"/>
  <c r="E762" i="15"/>
  <c r="C762" i="15"/>
  <c r="B762" i="15"/>
  <c r="A762" i="15"/>
  <c r="M761" i="15"/>
  <c r="E761" i="15"/>
  <c r="C761" i="15"/>
  <c r="B761" i="15"/>
  <c r="A761" i="15"/>
  <c r="M760" i="15"/>
  <c r="E760" i="15"/>
  <c r="C760" i="15"/>
  <c r="B760" i="15"/>
  <c r="A760" i="15"/>
  <c r="M759" i="15"/>
  <c r="E759" i="15"/>
  <c r="C759" i="15"/>
  <c r="B759" i="15"/>
  <c r="A759" i="15"/>
  <c r="M758" i="15"/>
  <c r="E758" i="15"/>
  <c r="C758" i="15"/>
  <c r="B758" i="15"/>
  <c r="A758" i="15"/>
  <c r="M757" i="15"/>
  <c r="E757" i="15"/>
  <c r="C757" i="15"/>
  <c r="B757" i="15"/>
  <c r="A757" i="15"/>
  <c r="M756" i="15"/>
  <c r="E756" i="15"/>
  <c r="C756" i="15"/>
  <c r="B756" i="15"/>
  <c r="A756" i="15"/>
  <c r="M755" i="15"/>
  <c r="E755" i="15"/>
  <c r="C755" i="15"/>
  <c r="B755" i="15"/>
  <c r="A755" i="15"/>
  <c r="M754" i="15"/>
  <c r="E754" i="15"/>
  <c r="C754" i="15"/>
  <c r="B754" i="15"/>
  <c r="A754" i="15"/>
  <c r="M753" i="15"/>
  <c r="E753" i="15"/>
  <c r="C753" i="15"/>
  <c r="B753" i="15"/>
  <c r="A753" i="15"/>
  <c r="M752" i="15"/>
  <c r="E752" i="15"/>
  <c r="C752" i="15"/>
  <c r="B752" i="15"/>
  <c r="A752" i="15"/>
  <c r="M751" i="15"/>
  <c r="E751" i="15"/>
  <c r="C751" i="15"/>
  <c r="B751" i="15"/>
  <c r="A751" i="15"/>
  <c r="M750" i="15"/>
  <c r="E750" i="15"/>
  <c r="C750" i="15"/>
  <c r="B750" i="15"/>
  <c r="A750" i="15"/>
  <c r="M749" i="15"/>
  <c r="G749" i="15"/>
  <c r="E749" i="15"/>
  <c r="C749" i="15"/>
  <c r="B749" i="15"/>
  <c r="A749" i="15"/>
  <c r="M748" i="15"/>
  <c r="G748" i="15"/>
  <c r="E748" i="15"/>
  <c r="C748" i="15"/>
  <c r="B748" i="15"/>
  <c r="A748" i="15"/>
  <c r="M747" i="15"/>
  <c r="G747" i="15"/>
  <c r="E747" i="15"/>
  <c r="C747" i="15"/>
  <c r="B747" i="15"/>
  <c r="A747" i="15"/>
  <c r="M746" i="15"/>
  <c r="E746" i="15"/>
  <c r="B746" i="15"/>
  <c r="A746" i="15"/>
  <c r="M745" i="15"/>
  <c r="E745" i="15"/>
  <c r="B745" i="15"/>
  <c r="A745" i="15"/>
  <c r="M744" i="15"/>
  <c r="E744" i="15"/>
  <c r="B744" i="15"/>
  <c r="A744" i="15"/>
  <c r="M743" i="15"/>
  <c r="E743" i="15"/>
  <c r="B743" i="15"/>
  <c r="A743" i="15"/>
  <c r="M742" i="15"/>
  <c r="E742" i="15"/>
  <c r="B742" i="15"/>
  <c r="A742" i="15"/>
  <c r="M741" i="15"/>
  <c r="E741" i="15"/>
  <c r="B741" i="15"/>
  <c r="A741" i="15"/>
  <c r="M740" i="15"/>
  <c r="E740" i="15"/>
  <c r="B740" i="15"/>
  <c r="A740" i="15"/>
  <c r="M739" i="15"/>
  <c r="E739" i="15"/>
  <c r="B739" i="15"/>
  <c r="A739" i="15"/>
  <c r="M738" i="15"/>
  <c r="E738" i="15"/>
  <c r="B738" i="15"/>
  <c r="A738" i="15"/>
  <c r="M737" i="15"/>
  <c r="E737" i="15"/>
  <c r="B737" i="15"/>
  <c r="A737" i="15"/>
  <c r="M736" i="15"/>
  <c r="E736" i="15"/>
  <c r="B736" i="15"/>
  <c r="A736" i="15"/>
  <c r="M735" i="15"/>
  <c r="K735" i="15"/>
  <c r="E735" i="15"/>
  <c r="C735" i="15"/>
  <c r="B735" i="15"/>
  <c r="A735" i="15"/>
  <c r="M734" i="15"/>
  <c r="E734" i="15"/>
  <c r="B734" i="15"/>
  <c r="A734" i="15"/>
  <c r="M733" i="15"/>
  <c r="E733" i="15"/>
  <c r="B733" i="15"/>
  <c r="A733" i="15"/>
  <c r="M732" i="15"/>
  <c r="E732" i="15"/>
  <c r="B732" i="15"/>
  <c r="A732" i="15"/>
  <c r="M731" i="15"/>
  <c r="E731" i="15"/>
  <c r="B731" i="15"/>
  <c r="A731" i="15"/>
  <c r="M730" i="15"/>
  <c r="E730" i="15"/>
  <c r="B730" i="15"/>
  <c r="A730" i="15"/>
  <c r="M729" i="15"/>
  <c r="E729" i="15"/>
  <c r="B729" i="15"/>
  <c r="A729" i="15"/>
  <c r="M728" i="15"/>
  <c r="E728" i="15"/>
  <c r="B728" i="15"/>
  <c r="A728" i="15"/>
  <c r="M727" i="15"/>
  <c r="E727" i="15"/>
  <c r="B727" i="15"/>
  <c r="A727" i="15"/>
  <c r="M726" i="15"/>
  <c r="E726" i="15"/>
  <c r="B726" i="15"/>
  <c r="A726" i="15"/>
  <c r="M725" i="15"/>
  <c r="E725" i="15"/>
  <c r="B725" i="15"/>
  <c r="A725" i="15"/>
  <c r="M724" i="15"/>
  <c r="E724" i="15"/>
  <c r="B724" i="15"/>
  <c r="A724" i="15"/>
  <c r="M723" i="15"/>
  <c r="K723" i="15"/>
  <c r="E723" i="15"/>
  <c r="C723" i="15"/>
  <c r="B723" i="15"/>
  <c r="A723" i="15"/>
  <c r="M722" i="15"/>
  <c r="E722" i="15"/>
  <c r="B722" i="15"/>
  <c r="A722" i="15"/>
  <c r="M721" i="15"/>
  <c r="E721" i="15"/>
  <c r="B721" i="15"/>
  <c r="A721" i="15"/>
  <c r="M720" i="15"/>
  <c r="E720" i="15"/>
  <c r="B720" i="15"/>
  <c r="A720" i="15"/>
  <c r="M719" i="15"/>
  <c r="E719" i="15"/>
  <c r="B719" i="15"/>
  <c r="A719" i="15"/>
  <c r="M718" i="15"/>
  <c r="E718" i="15"/>
  <c r="B718" i="15"/>
  <c r="A718" i="15"/>
  <c r="M717" i="15"/>
  <c r="E717" i="15"/>
  <c r="B717" i="15"/>
  <c r="A717" i="15"/>
  <c r="M716" i="15"/>
  <c r="E716" i="15"/>
  <c r="B716" i="15"/>
  <c r="A716" i="15"/>
  <c r="M715" i="15"/>
  <c r="E715" i="15"/>
  <c r="B715" i="15"/>
  <c r="A715" i="15"/>
  <c r="M714" i="15"/>
  <c r="E714" i="15"/>
  <c r="B714" i="15"/>
  <c r="A714" i="15"/>
  <c r="M713" i="15"/>
  <c r="E713" i="15"/>
  <c r="B713" i="15"/>
  <c r="A713" i="15"/>
  <c r="M712" i="15"/>
  <c r="E712" i="15"/>
  <c r="B712" i="15"/>
  <c r="A712" i="15"/>
  <c r="M711" i="15"/>
  <c r="K711" i="15"/>
  <c r="E711" i="15"/>
  <c r="C711" i="15"/>
  <c r="B711" i="15"/>
  <c r="A711" i="15"/>
  <c r="M710" i="15"/>
  <c r="E710" i="15"/>
  <c r="B710" i="15"/>
  <c r="A710" i="15"/>
  <c r="M709" i="15"/>
  <c r="E709" i="15"/>
  <c r="B709" i="15"/>
  <c r="A709" i="15"/>
  <c r="M708" i="15"/>
  <c r="E708" i="15"/>
  <c r="B708" i="15"/>
  <c r="A708" i="15"/>
  <c r="M707" i="15"/>
  <c r="E707" i="15"/>
  <c r="B707" i="15"/>
  <c r="A707" i="15"/>
  <c r="M706" i="15"/>
  <c r="E706" i="15"/>
  <c r="B706" i="15"/>
  <c r="A706" i="15"/>
  <c r="M705" i="15"/>
  <c r="E705" i="15"/>
  <c r="B705" i="15"/>
  <c r="A705" i="15"/>
  <c r="M704" i="15"/>
  <c r="E704" i="15"/>
  <c r="B704" i="15"/>
  <c r="A704" i="15"/>
  <c r="M703" i="15"/>
  <c r="E703" i="15"/>
  <c r="B703" i="15"/>
  <c r="A703" i="15"/>
  <c r="M702" i="15"/>
  <c r="E702" i="15"/>
  <c r="B702" i="15"/>
  <c r="A702" i="15"/>
  <c r="M701" i="15"/>
  <c r="E701" i="15"/>
  <c r="B701" i="15"/>
  <c r="A701" i="15"/>
  <c r="M700" i="15"/>
  <c r="E700" i="15"/>
  <c r="B700" i="15"/>
  <c r="A700" i="15"/>
  <c r="M699" i="15"/>
  <c r="K699" i="15"/>
  <c r="E699" i="15"/>
  <c r="C699" i="15"/>
  <c r="B699" i="15"/>
  <c r="A699" i="15"/>
  <c r="M698" i="15"/>
  <c r="E698" i="15"/>
  <c r="A698" i="15"/>
  <c r="M697" i="15"/>
  <c r="E697" i="15"/>
  <c r="A697" i="15"/>
  <c r="M696" i="15"/>
  <c r="E696" i="15"/>
  <c r="A696" i="15"/>
  <c r="M695" i="15"/>
  <c r="E695" i="15"/>
  <c r="A695" i="15"/>
  <c r="M694" i="15"/>
  <c r="E694" i="15"/>
  <c r="A694" i="15"/>
  <c r="M693" i="15"/>
  <c r="E693" i="15"/>
  <c r="A693" i="15"/>
  <c r="M692" i="15"/>
  <c r="E692" i="15"/>
  <c r="A692" i="15"/>
  <c r="M691" i="15"/>
  <c r="E691" i="15"/>
  <c r="A691" i="15"/>
  <c r="M690" i="15"/>
  <c r="E690" i="15"/>
  <c r="A690" i="15"/>
  <c r="M689" i="15"/>
  <c r="E689" i="15"/>
  <c r="A689" i="15"/>
  <c r="M688" i="15"/>
  <c r="E688" i="15"/>
  <c r="A688" i="15"/>
  <c r="M687" i="15"/>
  <c r="K687" i="15"/>
  <c r="E687" i="15"/>
  <c r="C687" i="15"/>
  <c r="B687" i="15"/>
  <c r="A687" i="15"/>
  <c r="M686" i="15"/>
  <c r="E686" i="15"/>
  <c r="A686" i="15"/>
  <c r="M685" i="15"/>
  <c r="E685" i="15"/>
  <c r="A685" i="15"/>
  <c r="M684" i="15"/>
  <c r="E684" i="15"/>
  <c r="A684" i="15"/>
  <c r="M683" i="15"/>
  <c r="E683" i="15"/>
  <c r="A683" i="15"/>
  <c r="M682" i="15"/>
  <c r="E682" i="15"/>
  <c r="A682" i="15"/>
  <c r="M681" i="15"/>
  <c r="E681" i="15"/>
  <c r="A681" i="15"/>
  <c r="M680" i="15"/>
  <c r="E680" i="15"/>
  <c r="A680" i="15"/>
  <c r="M679" i="15"/>
  <c r="E679" i="15"/>
  <c r="A679" i="15"/>
  <c r="M678" i="15"/>
  <c r="E678" i="15"/>
  <c r="A678" i="15"/>
  <c r="M677" i="15"/>
  <c r="E677" i="15"/>
  <c r="A677" i="15"/>
  <c r="M676" i="15"/>
  <c r="E676" i="15"/>
  <c r="A676" i="15"/>
  <c r="M675" i="15"/>
  <c r="K675" i="15"/>
  <c r="E675" i="15"/>
  <c r="C675" i="15"/>
  <c r="B675" i="15"/>
  <c r="A675" i="15"/>
  <c r="M674" i="15"/>
  <c r="E674" i="15"/>
  <c r="B674" i="15"/>
  <c r="A674" i="15"/>
  <c r="M673" i="15"/>
  <c r="E673" i="15"/>
  <c r="B673" i="15"/>
  <c r="A673" i="15"/>
  <c r="M672" i="15"/>
  <c r="E672" i="15"/>
  <c r="B672" i="15"/>
  <c r="A672" i="15"/>
  <c r="M671" i="15"/>
  <c r="E671" i="15"/>
  <c r="B671" i="15"/>
  <c r="A671" i="15"/>
  <c r="M670" i="15"/>
  <c r="E670" i="15"/>
  <c r="B670" i="15"/>
  <c r="A670" i="15"/>
  <c r="M669" i="15"/>
  <c r="E669" i="15"/>
  <c r="B669" i="15"/>
  <c r="A669" i="15"/>
  <c r="M668" i="15"/>
  <c r="E668" i="15"/>
  <c r="B668" i="15"/>
  <c r="A668" i="15"/>
  <c r="M667" i="15"/>
  <c r="E667" i="15"/>
  <c r="B667" i="15"/>
  <c r="A667" i="15"/>
  <c r="M666" i="15"/>
  <c r="E666" i="15"/>
  <c r="B666" i="15"/>
  <c r="A666" i="15"/>
  <c r="M665" i="15"/>
  <c r="E665" i="15"/>
  <c r="B665" i="15"/>
  <c r="A665" i="15"/>
  <c r="M664" i="15"/>
  <c r="E664" i="15"/>
  <c r="B664" i="15"/>
  <c r="A664" i="15"/>
  <c r="M663" i="15"/>
  <c r="K663" i="15"/>
  <c r="E663" i="15"/>
  <c r="C663" i="15"/>
  <c r="B663" i="15"/>
  <c r="A663" i="15"/>
  <c r="M662" i="15"/>
  <c r="E662" i="15"/>
  <c r="B662" i="15"/>
  <c r="A662" i="15"/>
  <c r="M661" i="15"/>
  <c r="E661" i="15"/>
  <c r="B661" i="15"/>
  <c r="A661" i="15"/>
  <c r="M660" i="15"/>
  <c r="E660" i="15"/>
  <c r="B660" i="15"/>
  <c r="A660" i="15"/>
  <c r="M659" i="15"/>
  <c r="E659" i="15"/>
  <c r="B659" i="15"/>
  <c r="A659" i="15"/>
  <c r="M658" i="15"/>
  <c r="E658" i="15"/>
  <c r="B658" i="15"/>
  <c r="A658" i="15"/>
  <c r="M657" i="15"/>
  <c r="E657" i="15"/>
  <c r="B657" i="15"/>
  <c r="A657" i="15"/>
  <c r="M656" i="15"/>
  <c r="E656" i="15"/>
  <c r="B656" i="15"/>
  <c r="A656" i="15"/>
  <c r="M655" i="15"/>
  <c r="E655" i="15"/>
  <c r="B655" i="15"/>
  <c r="A655" i="15"/>
  <c r="M654" i="15"/>
  <c r="E654" i="15"/>
  <c r="B654" i="15"/>
  <c r="A654" i="15"/>
  <c r="M653" i="15"/>
  <c r="E653" i="15"/>
  <c r="B653" i="15"/>
  <c r="A653" i="15"/>
  <c r="M652" i="15"/>
  <c r="E652" i="15"/>
  <c r="B652" i="15"/>
  <c r="A652" i="15"/>
  <c r="M651" i="15"/>
  <c r="K651" i="15"/>
  <c r="E651" i="15"/>
  <c r="C651" i="15"/>
  <c r="B651" i="15"/>
  <c r="A651" i="15"/>
  <c r="M650" i="15"/>
  <c r="E650" i="15"/>
  <c r="B650" i="15"/>
  <c r="A650" i="15"/>
  <c r="M649" i="15"/>
  <c r="E649" i="15"/>
  <c r="B649" i="15"/>
  <c r="A649" i="15"/>
  <c r="M648" i="15"/>
  <c r="E648" i="15"/>
  <c r="B648" i="15"/>
  <c r="A648" i="15"/>
  <c r="M647" i="15"/>
  <c r="E647" i="15"/>
  <c r="B647" i="15"/>
  <c r="A647" i="15"/>
  <c r="M646" i="15"/>
  <c r="E646" i="15"/>
  <c r="B646" i="15"/>
  <c r="A646" i="15"/>
  <c r="M645" i="15"/>
  <c r="E645" i="15"/>
  <c r="B645" i="15"/>
  <c r="A645" i="15"/>
  <c r="M644" i="15"/>
  <c r="E644" i="15"/>
  <c r="B644" i="15"/>
  <c r="A644" i="15"/>
  <c r="M643" i="15"/>
  <c r="E643" i="15"/>
  <c r="B643" i="15"/>
  <c r="A643" i="15"/>
  <c r="M642" i="15"/>
  <c r="E642" i="15"/>
  <c r="B642" i="15"/>
  <c r="A642" i="15"/>
  <c r="M641" i="15"/>
  <c r="E641" i="15"/>
  <c r="B641" i="15"/>
  <c r="A641" i="15"/>
  <c r="M640" i="15"/>
  <c r="E640" i="15"/>
  <c r="B640" i="15"/>
  <c r="A640" i="15"/>
  <c r="M639" i="15"/>
  <c r="K639" i="15"/>
  <c r="E639" i="15"/>
  <c r="C639" i="15"/>
  <c r="B639" i="15"/>
  <c r="A639" i="15"/>
  <c r="M638" i="15"/>
  <c r="E638" i="15"/>
  <c r="B638" i="15"/>
  <c r="A638" i="15"/>
  <c r="M637" i="15"/>
  <c r="E637" i="15"/>
  <c r="B637" i="15"/>
  <c r="A637" i="15"/>
  <c r="M636" i="15"/>
  <c r="E636" i="15"/>
  <c r="B636" i="15"/>
  <c r="A636" i="15"/>
  <c r="M635" i="15"/>
  <c r="E635" i="15"/>
  <c r="B635" i="15"/>
  <c r="A635" i="15"/>
  <c r="M634" i="15"/>
  <c r="E634" i="15"/>
  <c r="B634" i="15"/>
  <c r="A634" i="15"/>
  <c r="M633" i="15"/>
  <c r="E633" i="15"/>
  <c r="B633" i="15"/>
  <c r="A633" i="15"/>
  <c r="M632" i="15"/>
  <c r="E632" i="15"/>
  <c r="B632" i="15"/>
  <c r="A632" i="15"/>
  <c r="M631" i="15"/>
  <c r="E631" i="15"/>
  <c r="B631" i="15"/>
  <c r="A631" i="15"/>
  <c r="M630" i="15"/>
  <c r="E630" i="15"/>
  <c r="B630" i="15"/>
  <c r="A630" i="15"/>
  <c r="M629" i="15"/>
  <c r="E629" i="15"/>
  <c r="B629" i="15"/>
  <c r="A629" i="15"/>
  <c r="M628" i="15"/>
  <c r="E628" i="15"/>
  <c r="B628" i="15"/>
  <c r="A628" i="15"/>
  <c r="M627" i="15"/>
  <c r="K627" i="15"/>
  <c r="E627" i="15"/>
  <c r="C627" i="15"/>
  <c r="B627" i="15"/>
  <c r="A627" i="15"/>
  <c r="M626" i="15"/>
  <c r="E626" i="15"/>
  <c r="B626" i="15"/>
  <c r="A626" i="15"/>
  <c r="M625" i="15"/>
  <c r="E625" i="15"/>
  <c r="B625" i="15"/>
  <c r="A625" i="15"/>
  <c r="M624" i="15"/>
  <c r="E624" i="15"/>
  <c r="B624" i="15"/>
  <c r="A624" i="15"/>
  <c r="M623" i="15"/>
  <c r="E623" i="15"/>
  <c r="B623" i="15"/>
  <c r="A623" i="15"/>
  <c r="M622" i="15"/>
  <c r="E622" i="15"/>
  <c r="B622" i="15"/>
  <c r="A622" i="15"/>
  <c r="M621" i="15"/>
  <c r="E621" i="15"/>
  <c r="B621" i="15"/>
  <c r="A621" i="15"/>
  <c r="M620" i="15"/>
  <c r="E620" i="15"/>
  <c r="B620" i="15"/>
  <c r="A620" i="15"/>
  <c r="M619" i="15"/>
  <c r="E619" i="15"/>
  <c r="B619" i="15"/>
  <c r="A619" i="15"/>
  <c r="M618" i="15"/>
  <c r="E618" i="15"/>
  <c r="B618" i="15"/>
  <c r="A618" i="15"/>
  <c r="M617" i="15"/>
  <c r="E617" i="15"/>
  <c r="B617" i="15"/>
  <c r="A617" i="15"/>
  <c r="M616" i="15"/>
  <c r="E616" i="15"/>
  <c r="B616" i="15"/>
  <c r="A616" i="15"/>
  <c r="M615" i="15"/>
  <c r="K615" i="15"/>
  <c r="E615" i="15"/>
  <c r="C615" i="15"/>
  <c r="B615" i="15"/>
  <c r="A615" i="15"/>
  <c r="M614" i="15"/>
  <c r="E614" i="15"/>
  <c r="B614" i="15"/>
  <c r="A614" i="15"/>
  <c r="M613" i="15"/>
  <c r="E613" i="15"/>
  <c r="B613" i="15"/>
  <c r="A613" i="15"/>
  <c r="M612" i="15"/>
  <c r="E612" i="15"/>
  <c r="B612" i="15"/>
  <c r="A612" i="15"/>
  <c r="M611" i="15"/>
  <c r="E611" i="15"/>
  <c r="B611" i="15"/>
  <c r="A611" i="15"/>
  <c r="M610" i="15"/>
  <c r="E610" i="15"/>
  <c r="B610" i="15"/>
  <c r="A610" i="15"/>
  <c r="M609" i="15"/>
  <c r="E609" i="15"/>
  <c r="B609" i="15"/>
  <c r="A609" i="15"/>
  <c r="M608" i="15"/>
  <c r="E608" i="15"/>
  <c r="B608" i="15"/>
  <c r="A608" i="15"/>
  <c r="M607" i="15"/>
  <c r="E607" i="15"/>
  <c r="B607" i="15"/>
  <c r="A607" i="15"/>
  <c r="M606" i="15"/>
  <c r="E606" i="15"/>
  <c r="B606" i="15"/>
  <c r="A606" i="15"/>
  <c r="M605" i="15"/>
  <c r="E605" i="15"/>
  <c r="B605" i="15"/>
  <c r="A605" i="15"/>
  <c r="M604" i="15"/>
  <c r="E604" i="15"/>
  <c r="B604" i="15"/>
  <c r="A604" i="15"/>
  <c r="M603" i="15"/>
  <c r="E603" i="15"/>
  <c r="C603" i="15"/>
  <c r="B603" i="15"/>
  <c r="A603" i="15"/>
  <c r="M602" i="15"/>
  <c r="E602" i="15"/>
  <c r="B602" i="15"/>
  <c r="A602" i="15"/>
  <c r="M601" i="15"/>
  <c r="E601" i="15"/>
  <c r="B601" i="15"/>
  <c r="A601" i="15"/>
  <c r="M600" i="15"/>
  <c r="E600" i="15"/>
  <c r="B600" i="15"/>
  <c r="A600" i="15"/>
  <c r="M599" i="15"/>
  <c r="E599" i="15"/>
  <c r="B599" i="15"/>
  <c r="A599" i="15"/>
  <c r="M598" i="15"/>
  <c r="E598" i="15"/>
  <c r="B598" i="15"/>
  <c r="A598" i="15"/>
  <c r="M597" i="15"/>
  <c r="E597" i="15"/>
  <c r="B597" i="15"/>
  <c r="A597" i="15"/>
  <c r="M596" i="15"/>
  <c r="E596" i="15"/>
  <c r="B596" i="15"/>
  <c r="A596" i="15"/>
  <c r="M595" i="15"/>
  <c r="E595" i="15"/>
  <c r="B595" i="15"/>
  <c r="A595" i="15"/>
  <c r="M594" i="15"/>
  <c r="E594" i="15"/>
  <c r="B594" i="15"/>
  <c r="A594" i="15"/>
  <c r="M593" i="15"/>
  <c r="E593" i="15"/>
  <c r="B593" i="15"/>
  <c r="A593" i="15"/>
  <c r="M592" i="15"/>
  <c r="E592" i="15"/>
  <c r="B592" i="15"/>
  <c r="A592" i="15"/>
  <c r="M591" i="15"/>
  <c r="E591" i="15"/>
  <c r="C591" i="15"/>
  <c r="B591" i="15"/>
  <c r="A591" i="15"/>
  <c r="M590" i="15"/>
  <c r="E590" i="15"/>
  <c r="B590" i="15"/>
  <c r="A590" i="15"/>
  <c r="M589" i="15"/>
  <c r="E589" i="15"/>
  <c r="B589" i="15"/>
  <c r="A589" i="15"/>
  <c r="M588" i="15"/>
  <c r="E588" i="15"/>
  <c r="B588" i="15"/>
  <c r="A588" i="15"/>
  <c r="M587" i="15"/>
  <c r="E587" i="15"/>
  <c r="B587" i="15"/>
  <c r="A587" i="15"/>
  <c r="M586" i="15"/>
  <c r="E586" i="15"/>
  <c r="B586" i="15"/>
  <c r="A586" i="15"/>
  <c r="M585" i="15"/>
  <c r="E585" i="15"/>
  <c r="B585" i="15"/>
  <c r="A585" i="15"/>
  <c r="M584" i="15"/>
  <c r="E584" i="15"/>
  <c r="B584" i="15"/>
  <c r="A584" i="15"/>
  <c r="M583" i="15"/>
  <c r="E583" i="15"/>
  <c r="B583" i="15"/>
  <c r="A583" i="15"/>
  <c r="M582" i="15"/>
  <c r="E582" i="15"/>
  <c r="B582" i="15"/>
  <c r="A582" i="15"/>
  <c r="M581" i="15"/>
  <c r="E581" i="15"/>
  <c r="B581" i="15"/>
  <c r="A581" i="15"/>
  <c r="M580" i="15"/>
  <c r="E580" i="15"/>
  <c r="B580" i="15"/>
  <c r="A580" i="15"/>
  <c r="M579" i="15"/>
  <c r="K579" i="15"/>
  <c r="E579" i="15"/>
  <c r="C579" i="15"/>
  <c r="B579" i="15"/>
  <c r="A579" i="15"/>
  <c r="M578" i="15"/>
  <c r="E578" i="15"/>
  <c r="B578" i="15"/>
  <c r="A578" i="15"/>
  <c r="M577" i="15"/>
  <c r="E577" i="15"/>
  <c r="B577" i="15"/>
  <c r="A577" i="15"/>
  <c r="M576" i="15"/>
  <c r="E576" i="15"/>
  <c r="B576" i="15"/>
  <c r="A576" i="15"/>
  <c r="M575" i="15"/>
  <c r="E575" i="15"/>
  <c r="B575" i="15"/>
  <c r="A575" i="15"/>
  <c r="M574" i="15"/>
  <c r="E574" i="15"/>
  <c r="B574" i="15"/>
  <c r="A574" i="15"/>
  <c r="M573" i="15"/>
  <c r="E573" i="15"/>
  <c r="B573" i="15"/>
  <c r="A573" i="15"/>
  <c r="M572" i="15"/>
  <c r="E572" i="15"/>
  <c r="B572" i="15"/>
  <c r="A572" i="15"/>
  <c r="M571" i="15"/>
  <c r="E571" i="15"/>
  <c r="B571" i="15"/>
  <c r="A571" i="15"/>
  <c r="M570" i="15"/>
  <c r="E570" i="15"/>
  <c r="B570" i="15"/>
  <c r="A570" i="15"/>
  <c r="M569" i="15"/>
  <c r="E569" i="15"/>
  <c r="B569" i="15"/>
  <c r="A569" i="15"/>
  <c r="M568" i="15"/>
  <c r="E568" i="15"/>
  <c r="B568" i="15"/>
  <c r="A568" i="15"/>
  <c r="M567" i="15"/>
  <c r="K567" i="15"/>
  <c r="E567" i="15"/>
  <c r="C567" i="15"/>
  <c r="B567" i="15"/>
  <c r="A567" i="15"/>
  <c r="M566" i="15"/>
  <c r="E566" i="15"/>
  <c r="B566" i="15"/>
  <c r="A566" i="15"/>
  <c r="M565" i="15"/>
  <c r="E565" i="15"/>
  <c r="B565" i="15"/>
  <c r="A565" i="15"/>
  <c r="M564" i="15"/>
  <c r="E564" i="15"/>
  <c r="B564" i="15"/>
  <c r="A564" i="15"/>
  <c r="M563" i="15"/>
  <c r="E563" i="15"/>
  <c r="B563" i="15"/>
  <c r="A563" i="15"/>
  <c r="M562" i="15"/>
  <c r="E562" i="15"/>
  <c r="B562" i="15"/>
  <c r="A562" i="15"/>
  <c r="M561" i="15"/>
  <c r="E561" i="15"/>
  <c r="B561" i="15"/>
  <c r="A561" i="15"/>
  <c r="M560" i="15"/>
  <c r="E560" i="15"/>
  <c r="B560" i="15"/>
  <c r="A560" i="15"/>
  <c r="M559" i="15"/>
  <c r="E559" i="15"/>
  <c r="B559" i="15"/>
  <c r="A559" i="15"/>
  <c r="M558" i="15"/>
  <c r="E558" i="15"/>
  <c r="B558" i="15"/>
  <c r="A558" i="15"/>
  <c r="M557" i="15"/>
  <c r="E557" i="15"/>
  <c r="B557" i="15"/>
  <c r="A557" i="15"/>
  <c r="M556" i="15"/>
  <c r="E556" i="15"/>
  <c r="B556" i="15"/>
  <c r="A556" i="15"/>
  <c r="M555" i="15"/>
  <c r="K555" i="15"/>
  <c r="E555" i="15"/>
  <c r="C555" i="15"/>
  <c r="B555" i="15"/>
  <c r="A555" i="15"/>
  <c r="M554" i="15"/>
  <c r="E554" i="15"/>
  <c r="B554" i="15"/>
  <c r="A554" i="15"/>
  <c r="M553" i="15"/>
  <c r="E553" i="15"/>
  <c r="B553" i="15"/>
  <c r="A553" i="15"/>
  <c r="M552" i="15"/>
  <c r="E552" i="15"/>
  <c r="B552" i="15"/>
  <c r="A552" i="15"/>
  <c r="M551" i="15"/>
  <c r="E551" i="15"/>
  <c r="B551" i="15"/>
  <c r="A551" i="15"/>
  <c r="M550" i="15"/>
  <c r="E550" i="15"/>
  <c r="B550" i="15"/>
  <c r="A550" i="15"/>
  <c r="M549" i="15"/>
  <c r="E549" i="15"/>
  <c r="B549" i="15"/>
  <c r="A549" i="15"/>
  <c r="M548" i="15"/>
  <c r="E548" i="15"/>
  <c r="B548" i="15"/>
  <c r="A548" i="15"/>
  <c r="M547" i="15"/>
  <c r="E547" i="15"/>
  <c r="B547" i="15"/>
  <c r="A547" i="15"/>
  <c r="M546" i="15"/>
  <c r="E546" i="15"/>
  <c r="B546" i="15"/>
  <c r="A546" i="15"/>
  <c r="M545" i="15"/>
  <c r="E545" i="15"/>
  <c r="B545" i="15"/>
  <c r="A545" i="15"/>
  <c r="M544" i="15"/>
  <c r="E544" i="15"/>
  <c r="B544" i="15"/>
  <c r="A544" i="15"/>
  <c r="M543" i="15"/>
  <c r="K543" i="15"/>
  <c r="E543" i="15"/>
  <c r="C543" i="15"/>
  <c r="B543" i="15"/>
  <c r="A543" i="15"/>
  <c r="M542" i="15"/>
  <c r="E542" i="15"/>
  <c r="B542" i="15"/>
  <c r="A542" i="15"/>
  <c r="M541" i="15"/>
  <c r="E541" i="15"/>
  <c r="B541" i="15"/>
  <c r="A541" i="15"/>
  <c r="M540" i="15"/>
  <c r="E540" i="15"/>
  <c r="B540" i="15"/>
  <c r="A540" i="15"/>
  <c r="M539" i="15"/>
  <c r="E539" i="15"/>
  <c r="B539" i="15"/>
  <c r="A539" i="15"/>
  <c r="M538" i="15"/>
  <c r="E538" i="15"/>
  <c r="B538" i="15"/>
  <c r="A538" i="15"/>
  <c r="M537" i="15"/>
  <c r="E537" i="15"/>
  <c r="B537" i="15"/>
  <c r="A537" i="15"/>
  <c r="M536" i="15"/>
  <c r="E536" i="15"/>
  <c r="B536" i="15"/>
  <c r="A536" i="15"/>
  <c r="M535" i="15"/>
  <c r="E535" i="15"/>
  <c r="B535" i="15"/>
  <c r="A535" i="15"/>
  <c r="M534" i="15"/>
  <c r="E534" i="15"/>
  <c r="B534" i="15"/>
  <c r="A534" i="15"/>
  <c r="M533" i="15"/>
  <c r="E533" i="15"/>
  <c r="B533" i="15"/>
  <c r="A533" i="15"/>
  <c r="M532" i="15"/>
  <c r="E532" i="15"/>
  <c r="B532" i="15"/>
  <c r="A532" i="15"/>
  <c r="M531" i="15"/>
  <c r="K531" i="15"/>
  <c r="E531" i="15"/>
  <c r="C531" i="15"/>
  <c r="B531" i="15"/>
  <c r="A531" i="15"/>
  <c r="M530" i="15"/>
  <c r="E530" i="15"/>
  <c r="B530" i="15"/>
  <c r="A530" i="15"/>
  <c r="M529" i="15"/>
  <c r="E529" i="15"/>
  <c r="B529" i="15"/>
  <c r="A529" i="15"/>
  <c r="M528" i="15"/>
  <c r="E528" i="15"/>
  <c r="B528" i="15"/>
  <c r="A528" i="15"/>
  <c r="M527" i="15"/>
  <c r="E527" i="15"/>
  <c r="B527" i="15"/>
  <c r="A527" i="15"/>
  <c r="A17" i="15"/>
  <c r="B17" i="15"/>
  <c r="E17" i="15"/>
  <c r="M17" i="15"/>
  <c r="A18" i="15"/>
  <c r="B18" i="15"/>
  <c r="E18" i="15"/>
  <c r="M18" i="15"/>
  <c r="A19" i="15"/>
  <c r="B19" i="15"/>
  <c r="E19" i="15"/>
  <c r="M19" i="15"/>
  <c r="A20" i="15"/>
  <c r="B20" i="15"/>
  <c r="E20" i="15"/>
  <c r="M20" i="15"/>
  <c r="A21" i="15"/>
  <c r="B21" i="15"/>
  <c r="E21" i="15"/>
  <c r="M21" i="15"/>
  <c r="A22" i="15"/>
  <c r="B22" i="15"/>
  <c r="E22" i="15"/>
  <c r="M22" i="15"/>
  <c r="A23" i="15"/>
  <c r="B23" i="15"/>
  <c r="E23" i="15"/>
  <c r="M23" i="15"/>
  <c r="A24" i="15"/>
  <c r="B24" i="15"/>
  <c r="E24" i="15"/>
  <c r="M24" i="15"/>
  <c r="A25" i="15"/>
  <c r="B25" i="15"/>
  <c r="E25" i="15"/>
  <c r="M25" i="15"/>
  <c r="A26" i="15"/>
  <c r="B26" i="15"/>
  <c r="E26" i="15"/>
  <c r="M26" i="15"/>
  <c r="A27" i="15"/>
  <c r="B27" i="15"/>
  <c r="C27" i="15"/>
  <c r="E27" i="15"/>
  <c r="K27" i="15"/>
  <c r="M27" i="15"/>
  <c r="A28" i="15"/>
  <c r="B28" i="15"/>
  <c r="E28" i="15"/>
  <c r="M28" i="15"/>
  <c r="A29" i="15"/>
  <c r="B29" i="15"/>
  <c r="E29" i="15"/>
  <c r="M29" i="15"/>
  <c r="A30" i="15"/>
  <c r="B30" i="15"/>
  <c r="E30" i="15"/>
  <c r="M30" i="15"/>
  <c r="A31" i="15"/>
  <c r="B31" i="15"/>
  <c r="E31" i="15"/>
  <c r="M31" i="15"/>
  <c r="A32" i="15"/>
  <c r="B32" i="15"/>
  <c r="E32" i="15"/>
  <c r="M32" i="15"/>
  <c r="A33" i="15"/>
  <c r="B33" i="15"/>
  <c r="E33" i="15"/>
  <c r="M33" i="15"/>
  <c r="A34" i="15"/>
  <c r="B34" i="15"/>
  <c r="E34" i="15"/>
  <c r="M34" i="15"/>
  <c r="A35" i="15"/>
  <c r="B35" i="15"/>
  <c r="E35" i="15"/>
  <c r="M35" i="15"/>
  <c r="A36" i="15"/>
  <c r="B36" i="15"/>
  <c r="E36" i="15"/>
  <c r="M36" i="15"/>
  <c r="A37" i="15"/>
  <c r="B37" i="15"/>
  <c r="E37" i="15"/>
  <c r="M37" i="15"/>
  <c r="A38" i="15"/>
  <c r="B38" i="15"/>
  <c r="E38" i="15"/>
  <c r="M38" i="15"/>
  <c r="A39" i="15"/>
  <c r="B39" i="15"/>
  <c r="C39" i="15"/>
  <c r="E39" i="15"/>
  <c r="K39" i="15"/>
  <c r="M39" i="15"/>
  <c r="A40" i="15"/>
  <c r="B40" i="15"/>
  <c r="E40" i="15"/>
  <c r="M40" i="15"/>
  <c r="A41" i="15"/>
  <c r="B41" i="15"/>
  <c r="E41" i="15"/>
  <c r="M41" i="15"/>
  <c r="A42" i="15"/>
  <c r="B42" i="15"/>
  <c r="E42" i="15"/>
  <c r="M42" i="15"/>
  <c r="A43" i="15"/>
  <c r="B43" i="15"/>
  <c r="E43" i="15"/>
  <c r="M43" i="15"/>
  <c r="A44" i="15"/>
  <c r="B44" i="15"/>
  <c r="E44" i="15"/>
  <c r="M44" i="15"/>
  <c r="A45" i="15"/>
  <c r="B45" i="15"/>
  <c r="E45" i="15"/>
  <c r="M45" i="15"/>
  <c r="A46" i="15"/>
  <c r="B46" i="15"/>
  <c r="E46" i="15"/>
  <c r="M46" i="15"/>
  <c r="A47" i="15"/>
  <c r="B47" i="15"/>
  <c r="E47" i="15"/>
  <c r="M47" i="15"/>
  <c r="A48" i="15"/>
  <c r="B48" i="15"/>
  <c r="E48" i="15"/>
  <c r="M48" i="15"/>
  <c r="A49" i="15"/>
  <c r="B49" i="15"/>
  <c r="E49" i="15"/>
  <c r="M49" i="15"/>
  <c r="A50" i="15"/>
  <c r="B50" i="15"/>
  <c r="E50" i="15"/>
  <c r="M50" i="15"/>
  <c r="A51" i="15"/>
  <c r="B51" i="15"/>
  <c r="C51" i="15"/>
  <c r="E51" i="15"/>
  <c r="K51" i="15"/>
  <c r="M51" i="15"/>
  <c r="A52" i="15"/>
  <c r="B52" i="15"/>
  <c r="E52" i="15"/>
  <c r="M52" i="15"/>
  <c r="A53" i="15"/>
  <c r="B53" i="15"/>
  <c r="E53" i="15"/>
  <c r="M53" i="15"/>
  <c r="A54" i="15"/>
  <c r="B54" i="15"/>
  <c r="E54" i="15"/>
  <c r="M54" i="15"/>
  <c r="A55" i="15"/>
  <c r="B55" i="15"/>
  <c r="E55" i="15"/>
  <c r="M55" i="15"/>
  <c r="A56" i="15"/>
  <c r="B56" i="15"/>
  <c r="E56" i="15"/>
  <c r="M56" i="15"/>
  <c r="A57" i="15"/>
  <c r="B57" i="15"/>
  <c r="E57" i="15"/>
  <c r="M57" i="15"/>
  <c r="A58" i="15"/>
  <c r="B58" i="15"/>
  <c r="E58" i="15"/>
  <c r="M58" i="15"/>
  <c r="A59" i="15"/>
  <c r="B59" i="15"/>
  <c r="E59" i="15"/>
  <c r="M59" i="15"/>
  <c r="A60" i="15"/>
  <c r="B60" i="15"/>
  <c r="E60" i="15"/>
  <c r="M60" i="15"/>
  <c r="A61" i="15"/>
  <c r="B61" i="15"/>
  <c r="E61" i="15"/>
  <c r="M61" i="15"/>
  <c r="A62" i="15"/>
  <c r="B62" i="15"/>
  <c r="E62" i="15"/>
  <c r="M62" i="15"/>
  <c r="A63" i="15"/>
  <c r="B63" i="15"/>
  <c r="C63" i="15"/>
  <c r="E63" i="15"/>
  <c r="K63" i="15"/>
  <c r="M63" i="15"/>
  <c r="A64" i="15"/>
  <c r="B64" i="15"/>
  <c r="E64" i="15"/>
  <c r="M64" i="15"/>
  <c r="A65" i="15"/>
  <c r="B65" i="15"/>
  <c r="E65" i="15"/>
  <c r="M65" i="15"/>
  <c r="A66" i="15"/>
  <c r="B66" i="15"/>
  <c r="E66" i="15"/>
  <c r="M66" i="15"/>
  <c r="A67" i="15"/>
  <c r="B67" i="15"/>
  <c r="E67" i="15"/>
  <c r="M67" i="15"/>
  <c r="A68" i="15"/>
  <c r="B68" i="15"/>
  <c r="E68" i="15"/>
  <c r="M68" i="15"/>
  <c r="A69" i="15"/>
  <c r="B69" i="15"/>
  <c r="E69" i="15"/>
  <c r="M69" i="15"/>
  <c r="A70" i="15"/>
  <c r="B70" i="15"/>
  <c r="E70" i="15"/>
  <c r="M70" i="15"/>
  <c r="A71" i="15"/>
  <c r="B71" i="15"/>
  <c r="E71" i="15"/>
  <c r="M71" i="15"/>
  <c r="A72" i="15"/>
  <c r="B72" i="15"/>
  <c r="E72" i="15"/>
  <c r="M72" i="15"/>
  <c r="A73" i="15"/>
  <c r="B73" i="15"/>
  <c r="E73" i="15"/>
  <c r="M73" i="15"/>
  <c r="A74" i="15"/>
  <c r="B74" i="15"/>
  <c r="E74" i="15"/>
  <c r="M74" i="15"/>
  <c r="A75" i="15"/>
  <c r="B75" i="15"/>
  <c r="C75" i="15"/>
  <c r="E75" i="15"/>
  <c r="K75" i="15"/>
  <c r="M75" i="15"/>
  <c r="A76" i="15"/>
  <c r="B76" i="15"/>
  <c r="E76" i="15"/>
  <c r="M76" i="15"/>
  <c r="A77" i="15"/>
  <c r="B77" i="15"/>
  <c r="E77" i="15"/>
  <c r="M77" i="15"/>
  <c r="A78" i="15"/>
  <c r="B78" i="15"/>
  <c r="E78" i="15"/>
  <c r="M78" i="15"/>
  <c r="A79" i="15"/>
  <c r="B79" i="15"/>
  <c r="E79" i="15"/>
  <c r="M79" i="15"/>
  <c r="A80" i="15"/>
  <c r="B80" i="15"/>
  <c r="E80" i="15"/>
  <c r="M80" i="15"/>
  <c r="A81" i="15"/>
  <c r="B81" i="15"/>
  <c r="E81" i="15"/>
  <c r="M81" i="15"/>
  <c r="A82" i="15"/>
  <c r="B82" i="15"/>
  <c r="E82" i="15"/>
  <c r="M82" i="15"/>
  <c r="A83" i="15"/>
  <c r="B83" i="15"/>
  <c r="E83" i="15"/>
  <c r="M83" i="15"/>
  <c r="A84" i="15"/>
  <c r="B84" i="15"/>
  <c r="E84" i="15"/>
  <c r="M84" i="15"/>
  <c r="A85" i="15"/>
  <c r="B85" i="15"/>
  <c r="E85" i="15"/>
  <c r="M85" i="15"/>
  <c r="A86" i="15"/>
  <c r="B86" i="15"/>
  <c r="E86" i="15"/>
  <c r="M86" i="15"/>
  <c r="A87" i="15"/>
  <c r="B87" i="15"/>
  <c r="C87" i="15"/>
  <c r="E87" i="15"/>
  <c r="K87" i="15"/>
  <c r="M87" i="15"/>
  <c r="A88" i="15"/>
  <c r="B88" i="15"/>
  <c r="E88" i="15"/>
  <c r="M88" i="15"/>
  <c r="A89" i="15"/>
  <c r="B89" i="15"/>
  <c r="E89" i="15"/>
  <c r="M89" i="15"/>
  <c r="A90" i="15"/>
  <c r="B90" i="15"/>
  <c r="E90" i="15"/>
  <c r="M90" i="15"/>
  <c r="A91" i="15"/>
  <c r="B91" i="15"/>
  <c r="E91" i="15"/>
  <c r="M91" i="15"/>
  <c r="A92" i="15"/>
  <c r="B92" i="15"/>
  <c r="E92" i="15"/>
  <c r="M92" i="15"/>
  <c r="A93" i="15"/>
  <c r="B93" i="15"/>
  <c r="E93" i="15"/>
  <c r="M93" i="15"/>
  <c r="A94" i="15"/>
  <c r="B94" i="15"/>
  <c r="E94" i="15"/>
  <c r="M94" i="15"/>
  <c r="A95" i="15"/>
  <c r="B95" i="15"/>
  <c r="E95" i="15"/>
  <c r="M95" i="15"/>
  <c r="A96" i="15"/>
  <c r="B96" i="15"/>
  <c r="E96" i="15"/>
  <c r="M96" i="15"/>
  <c r="A97" i="15"/>
  <c r="B97" i="15"/>
  <c r="E97" i="15"/>
  <c r="M97" i="15"/>
  <c r="A98" i="15"/>
  <c r="B98" i="15"/>
  <c r="E98" i="15"/>
  <c r="M98" i="15"/>
  <c r="A99" i="15"/>
  <c r="B99" i="15"/>
  <c r="C99" i="15"/>
  <c r="E99" i="15"/>
  <c r="K99" i="15"/>
  <c r="M99" i="15"/>
  <c r="A100" i="15"/>
  <c r="B100" i="15"/>
  <c r="E100" i="15"/>
  <c r="M100" i="15"/>
  <c r="A101" i="15"/>
  <c r="B101" i="15"/>
  <c r="E101" i="15"/>
  <c r="M101" i="15"/>
  <c r="A102" i="15"/>
  <c r="B102" i="15"/>
  <c r="E102" i="15"/>
  <c r="M102" i="15"/>
  <c r="A103" i="15"/>
  <c r="B103" i="15"/>
  <c r="E103" i="15"/>
  <c r="M103" i="15"/>
  <c r="A104" i="15"/>
  <c r="B104" i="15"/>
  <c r="E104" i="15"/>
  <c r="M104" i="15"/>
  <c r="A105" i="15"/>
  <c r="B105" i="15"/>
  <c r="E105" i="15"/>
  <c r="M105" i="15"/>
  <c r="A106" i="15"/>
  <c r="B106" i="15"/>
  <c r="E106" i="15"/>
  <c r="M106" i="15"/>
  <c r="A107" i="15"/>
  <c r="B107" i="15"/>
  <c r="E107" i="15"/>
  <c r="M107" i="15"/>
  <c r="A108" i="15"/>
  <c r="B108" i="15"/>
  <c r="E108" i="15"/>
  <c r="M108" i="15"/>
  <c r="A109" i="15"/>
  <c r="B109" i="15"/>
  <c r="E109" i="15"/>
  <c r="M109" i="15"/>
  <c r="A110" i="15"/>
  <c r="B110" i="15"/>
  <c r="E110" i="15"/>
  <c r="M110" i="15"/>
  <c r="A111" i="15"/>
  <c r="B111" i="15"/>
  <c r="C111" i="15"/>
  <c r="E111" i="15"/>
  <c r="K111" i="15"/>
  <c r="M111" i="15"/>
  <c r="A112" i="15"/>
  <c r="B112" i="15"/>
  <c r="E112" i="15"/>
  <c r="M112" i="15"/>
  <c r="A113" i="15"/>
  <c r="B113" i="15"/>
  <c r="E113" i="15"/>
  <c r="M113" i="15"/>
  <c r="A114" i="15"/>
  <c r="B114" i="15"/>
  <c r="E114" i="15"/>
  <c r="M114" i="15"/>
  <c r="A115" i="15"/>
  <c r="B115" i="15"/>
  <c r="E115" i="15"/>
  <c r="M115" i="15"/>
  <c r="A116" i="15"/>
  <c r="B116" i="15"/>
  <c r="E116" i="15"/>
  <c r="M116" i="15"/>
  <c r="A117" i="15"/>
  <c r="B117" i="15"/>
  <c r="E117" i="15"/>
  <c r="M117" i="15"/>
  <c r="A118" i="15"/>
  <c r="B118" i="15"/>
  <c r="E118" i="15"/>
  <c r="M118" i="15"/>
  <c r="A119" i="15"/>
  <c r="B119" i="15"/>
  <c r="E119" i="15"/>
  <c r="M119" i="15"/>
  <c r="A120" i="15"/>
  <c r="B120" i="15"/>
  <c r="E120" i="15"/>
  <c r="M120" i="15"/>
  <c r="A121" i="15"/>
  <c r="B121" i="15"/>
  <c r="E121" i="15"/>
  <c r="M121" i="15"/>
  <c r="A122" i="15"/>
  <c r="B122" i="15"/>
  <c r="E122" i="15"/>
  <c r="M122" i="15"/>
  <c r="A123" i="15"/>
  <c r="B123" i="15"/>
  <c r="C123" i="15"/>
  <c r="E123" i="15"/>
  <c r="K123" i="15"/>
  <c r="M123" i="15"/>
  <c r="A124" i="15"/>
  <c r="B124" i="15"/>
  <c r="E124" i="15"/>
  <c r="M124" i="15"/>
  <c r="A125" i="15"/>
  <c r="B125" i="15"/>
  <c r="E125" i="15"/>
  <c r="M125" i="15"/>
  <c r="A126" i="15"/>
  <c r="B126" i="15"/>
  <c r="E126" i="15"/>
  <c r="M126" i="15"/>
  <c r="A127" i="15"/>
  <c r="B127" i="15"/>
  <c r="E127" i="15"/>
  <c r="M127" i="15"/>
  <c r="A128" i="15"/>
  <c r="B128" i="15"/>
  <c r="E128" i="15"/>
  <c r="M128" i="15"/>
  <c r="A129" i="15"/>
  <c r="B129" i="15"/>
  <c r="E129" i="15"/>
  <c r="M129" i="15"/>
  <c r="A130" i="15"/>
  <c r="B130" i="15"/>
  <c r="E130" i="15"/>
  <c r="M130" i="15"/>
  <c r="A131" i="15"/>
  <c r="B131" i="15"/>
  <c r="E131" i="15"/>
  <c r="M131" i="15"/>
  <c r="A132" i="15"/>
  <c r="B132" i="15"/>
  <c r="E132" i="15"/>
  <c r="M132" i="15"/>
  <c r="A133" i="15"/>
  <c r="B133" i="15"/>
  <c r="E133" i="15"/>
  <c r="M133" i="15"/>
  <c r="A134" i="15"/>
  <c r="B134" i="15"/>
  <c r="E134" i="15"/>
  <c r="M134" i="15"/>
  <c r="A135" i="15"/>
  <c r="B135" i="15"/>
  <c r="C135" i="15"/>
  <c r="E135" i="15"/>
  <c r="K135" i="15"/>
  <c r="M135" i="15"/>
  <c r="A136" i="15"/>
  <c r="B136" i="15"/>
  <c r="E136" i="15"/>
  <c r="M136" i="15"/>
  <c r="A137" i="15"/>
  <c r="B137" i="15"/>
  <c r="E137" i="15"/>
  <c r="M137" i="15"/>
  <c r="A138" i="15"/>
  <c r="B138" i="15"/>
  <c r="E138" i="15"/>
  <c r="M138" i="15"/>
  <c r="A139" i="15"/>
  <c r="B139" i="15"/>
  <c r="E139" i="15"/>
  <c r="M139" i="15"/>
  <c r="A140" i="15"/>
  <c r="B140" i="15"/>
  <c r="E140" i="15"/>
  <c r="M140" i="15"/>
  <c r="A141" i="15"/>
  <c r="B141" i="15"/>
  <c r="E141" i="15"/>
  <c r="M141" i="15"/>
  <c r="A142" i="15"/>
  <c r="B142" i="15"/>
  <c r="E142" i="15"/>
  <c r="M142" i="15"/>
  <c r="A143" i="15"/>
  <c r="B143" i="15"/>
  <c r="E143" i="15"/>
  <c r="M143" i="15"/>
  <c r="A144" i="15"/>
  <c r="B144" i="15"/>
  <c r="E144" i="15"/>
  <c r="M144" i="15"/>
  <c r="A145" i="15"/>
  <c r="B145" i="15"/>
  <c r="E145" i="15"/>
  <c r="M145" i="15"/>
  <c r="A146" i="15"/>
  <c r="B146" i="15"/>
  <c r="E146" i="15"/>
  <c r="M146" i="15"/>
  <c r="A147" i="15"/>
  <c r="B147" i="15"/>
  <c r="C147" i="15"/>
  <c r="E147" i="15"/>
  <c r="K147" i="15"/>
  <c r="M147" i="15"/>
  <c r="A148" i="15"/>
  <c r="B148" i="15"/>
  <c r="E148" i="15"/>
  <c r="M148" i="15"/>
  <c r="A149" i="15"/>
  <c r="B149" i="15"/>
  <c r="E149" i="15"/>
  <c r="M149" i="15"/>
  <c r="A150" i="15"/>
  <c r="B150" i="15"/>
  <c r="E150" i="15"/>
  <c r="M150" i="15"/>
  <c r="A151" i="15"/>
  <c r="B151" i="15"/>
  <c r="E151" i="15"/>
  <c r="M151" i="15"/>
  <c r="A152" i="15"/>
  <c r="B152" i="15"/>
  <c r="E152" i="15"/>
  <c r="M152" i="15"/>
  <c r="A153" i="15"/>
  <c r="B153" i="15"/>
  <c r="E153" i="15"/>
  <c r="M153" i="15"/>
  <c r="A154" i="15"/>
  <c r="B154" i="15"/>
  <c r="E154" i="15"/>
  <c r="M154" i="15"/>
  <c r="A155" i="15"/>
  <c r="B155" i="15"/>
  <c r="E155" i="15"/>
  <c r="M155" i="15"/>
  <c r="A156" i="15"/>
  <c r="B156" i="15"/>
  <c r="E156" i="15"/>
  <c r="M156" i="15"/>
  <c r="A157" i="15"/>
  <c r="B157" i="15"/>
  <c r="E157" i="15"/>
  <c r="M157" i="15"/>
  <c r="A158" i="15"/>
  <c r="B158" i="15"/>
  <c r="E158" i="15"/>
  <c r="M158" i="15"/>
  <c r="A159" i="15"/>
  <c r="B159" i="15"/>
  <c r="C159" i="15"/>
  <c r="E159" i="15"/>
  <c r="M159" i="15"/>
  <c r="A160" i="15"/>
  <c r="B160" i="15"/>
  <c r="E160" i="15"/>
  <c r="M160" i="15"/>
  <c r="A161" i="15"/>
  <c r="B161" i="15"/>
  <c r="E161" i="15"/>
  <c r="M161" i="15"/>
  <c r="A162" i="15"/>
  <c r="B162" i="15"/>
  <c r="E162" i="15"/>
  <c r="M162" i="15"/>
  <c r="A163" i="15"/>
  <c r="B163" i="15"/>
  <c r="E163" i="15"/>
  <c r="M163" i="15"/>
  <c r="A164" i="15"/>
  <c r="B164" i="15"/>
  <c r="E164" i="15"/>
  <c r="M164" i="15"/>
  <c r="A165" i="15"/>
  <c r="B165" i="15"/>
  <c r="E165" i="15"/>
  <c r="M165" i="15"/>
  <c r="A166" i="15"/>
  <c r="B166" i="15"/>
  <c r="E166" i="15"/>
  <c r="M166" i="15"/>
  <c r="A167" i="15"/>
  <c r="B167" i="15"/>
  <c r="E167" i="15"/>
  <c r="M167" i="15"/>
  <c r="A168" i="15"/>
  <c r="B168" i="15"/>
  <c r="E168" i="15"/>
  <c r="M168" i="15"/>
  <c r="A169" i="15"/>
  <c r="B169" i="15"/>
  <c r="E169" i="15"/>
  <c r="M169" i="15"/>
  <c r="A170" i="15"/>
  <c r="B170" i="15"/>
  <c r="E170" i="15"/>
  <c r="M170" i="15"/>
  <c r="A171" i="15"/>
  <c r="B171" i="15"/>
  <c r="C171" i="15"/>
  <c r="E171" i="15"/>
  <c r="M171" i="15"/>
  <c r="A172" i="15"/>
  <c r="B172" i="15"/>
  <c r="E172" i="15"/>
  <c r="M172" i="15"/>
  <c r="A173" i="15"/>
  <c r="B173" i="15"/>
  <c r="E173" i="15"/>
  <c r="M173" i="15"/>
  <c r="A174" i="15"/>
  <c r="B174" i="15"/>
  <c r="E174" i="15"/>
  <c r="M174" i="15"/>
  <c r="A175" i="15"/>
  <c r="B175" i="15"/>
  <c r="E175" i="15"/>
  <c r="M175" i="15"/>
  <c r="A176" i="15"/>
  <c r="B176" i="15"/>
  <c r="E176" i="15"/>
  <c r="M176" i="15"/>
  <c r="A177" i="15"/>
  <c r="B177" i="15"/>
  <c r="E177" i="15"/>
  <c r="M177" i="15"/>
  <c r="A178" i="15"/>
  <c r="B178" i="15"/>
  <c r="E178" i="15"/>
  <c r="M178" i="15"/>
  <c r="A179" i="15"/>
  <c r="B179" i="15"/>
  <c r="E179" i="15"/>
  <c r="M179" i="15"/>
  <c r="A180" i="15"/>
  <c r="B180" i="15"/>
  <c r="E180" i="15"/>
  <c r="M180" i="15"/>
  <c r="A181" i="15"/>
  <c r="B181" i="15"/>
  <c r="E181" i="15"/>
  <c r="M181" i="15"/>
  <c r="A182" i="15"/>
  <c r="B182" i="15"/>
  <c r="E182" i="15"/>
  <c r="M182" i="15"/>
  <c r="A183" i="15"/>
  <c r="B183" i="15"/>
  <c r="C183" i="15"/>
  <c r="E183" i="15"/>
  <c r="M183" i="15"/>
  <c r="A184" i="15"/>
  <c r="B184" i="15"/>
  <c r="E184" i="15"/>
  <c r="M184" i="15"/>
  <c r="A185" i="15"/>
  <c r="B185" i="15"/>
  <c r="E185" i="15"/>
  <c r="M185" i="15"/>
  <c r="A186" i="15"/>
  <c r="B186" i="15"/>
  <c r="E186" i="15"/>
  <c r="M186" i="15"/>
  <c r="A187" i="15"/>
  <c r="B187" i="15"/>
  <c r="E187" i="15"/>
  <c r="M187" i="15"/>
  <c r="A188" i="15"/>
  <c r="B188" i="15"/>
  <c r="E188" i="15"/>
  <c r="M188" i="15"/>
  <c r="A189" i="15"/>
  <c r="B189" i="15"/>
  <c r="E189" i="15"/>
  <c r="M189" i="15"/>
  <c r="A190" i="15"/>
  <c r="B190" i="15"/>
  <c r="E190" i="15"/>
  <c r="M190" i="15"/>
  <c r="A191" i="15"/>
  <c r="B191" i="15"/>
  <c r="E191" i="15"/>
  <c r="M191" i="15"/>
  <c r="A192" i="15"/>
  <c r="B192" i="15"/>
  <c r="E192" i="15"/>
  <c r="M192" i="15"/>
  <c r="A193" i="15"/>
  <c r="B193" i="15"/>
  <c r="E193" i="15"/>
  <c r="M193" i="15"/>
  <c r="A194" i="15"/>
  <c r="B194" i="15"/>
  <c r="E194" i="15"/>
  <c r="M194" i="15"/>
  <c r="A195" i="15"/>
  <c r="B195" i="15"/>
  <c r="C195" i="15"/>
  <c r="E195" i="15"/>
  <c r="M195" i="15"/>
  <c r="A196" i="15"/>
  <c r="B196" i="15"/>
  <c r="E196" i="15"/>
  <c r="M196" i="15"/>
  <c r="A197" i="15"/>
  <c r="B197" i="15"/>
  <c r="E197" i="15"/>
  <c r="M197" i="15"/>
  <c r="A198" i="15"/>
  <c r="B198" i="15"/>
  <c r="E198" i="15"/>
  <c r="M198" i="15"/>
  <c r="A199" i="15"/>
  <c r="B199" i="15"/>
  <c r="E199" i="15"/>
  <c r="M199" i="15"/>
  <c r="A200" i="15"/>
  <c r="B200" i="15"/>
  <c r="E200" i="15"/>
  <c r="M200" i="15"/>
  <c r="A201" i="15"/>
  <c r="B201" i="15"/>
  <c r="E201" i="15"/>
  <c r="M201" i="15"/>
  <c r="A202" i="15"/>
  <c r="B202" i="15"/>
  <c r="E202" i="15"/>
  <c r="M202" i="15"/>
  <c r="A203" i="15"/>
  <c r="B203" i="15"/>
  <c r="E203" i="15"/>
  <c r="M203" i="15"/>
  <c r="A204" i="15"/>
  <c r="B204" i="15"/>
  <c r="E204" i="15"/>
  <c r="M204" i="15"/>
  <c r="A205" i="15"/>
  <c r="B205" i="15"/>
  <c r="E205" i="15"/>
  <c r="M205" i="15"/>
  <c r="A206" i="15"/>
  <c r="B206" i="15"/>
  <c r="E206" i="15"/>
  <c r="M206" i="15"/>
  <c r="A207" i="15"/>
  <c r="B207" i="15"/>
  <c r="C207" i="15"/>
  <c r="E207" i="15"/>
  <c r="M207" i="15"/>
  <c r="A208" i="15"/>
  <c r="E208" i="15"/>
  <c r="M208" i="15"/>
  <c r="A209" i="15"/>
  <c r="E209" i="15"/>
  <c r="M209" i="15"/>
  <c r="A210" i="15"/>
  <c r="E210" i="15"/>
  <c r="M210" i="15"/>
  <c r="A211" i="15"/>
  <c r="E211" i="15"/>
  <c r="M211" i="15"/>
  <c r="A212" i="15"/>
  <c r="E212" i="15"/>
  <c r="M212" i="15"/>
  <c r="A213" i="15"/>
  <c r="E213" i="15"/>
  <c r="M213" i="15"/>
  <c r="A214" i="15"/>
  <c r="E214" i="15"/>
  <c r="M214" i="15"/>
  <c r="A215" i="15"/>
  <c r="E215" i="15"/>
  <c r="M215" i="15"/>
  <c r="A216" i="15"/>
  <c r="E216" i="15"/>
  <c r="M216" i="15"/>
  <c r="A217" i="15"/>
  <c r="E217" i="15"/>
  <c r="M217" i="15"/>
  <c r="A218" i="15"/>
  <c r="B218" i="15"/>
  <c r="E218" i="15"/>
  <c r="M218" i="15"/>
  <c r="A219" i="15"/>
  <c r="B219" i="15"/>
  <c r="C219" i="15"/>
  <c r="E219" i="15"/>
  <c r="K219" i="15"/>
  <c r="M219" i="15"/>
  <c r="A220" i="15"/>
  <c r="B220" i="15"/>
  <c r="E220" i="15"/>
  <c r="M220" i="15"/>
  <c r="A221" i="15"/>
  <c r="B221" i="15"/>
  <c r="E221" i="15"/>
  <c r="M221" i="15"/>
  <c r="A222" i="15"/>
  <c r="B222" i="15"/>
  <c r="E222" i="15"/>
  <c r="M222" i="15"/>
  <c r="A223" i="15"/>
  <c r="B223" i="15"/>
  <c r="E223" i="15"/>
  <c r="M223" i="15"/>
  <c r="A224" i="15"/>
  <c r="B224" i="15"/>
  <c r="E224" i="15"/>
  <c r="M224" i="15"/>
  <c r="A225" i="15"/>
  <c r="B225" i="15"/>
  <c r="E225" i="15"/>
  <c r="M225" i="15"/>
  <c r="A226" i="15"/>
  <c r="B226" i="15"/>
  <c r="E226" i="15"/>
  <c r="M226" i="15"/>
  <c r="A227" i="15"/>
  <c r="B227" i="15"/>
  <c r="E227" i="15"/>
  <c r="M227" i="15"/>
  <c r="A228" i="15"/>
  <c r="B228" i="15"/>
  <c r="E228" i="15"/>
  <c r="M228" i="15"/>
  <c r="A229" i="15"/>
  <c r="B229" i="15"/>
  <c r="E229" i="15"/>
  <c r="M229" i="15"/>
  <c r="A230" i="15"/>
  <c r="B230" i="15"/>
  <c r="E230" i="15"/>
  <c r="M230" i="15"/>
  <c r="A231" i="15"/>
  <c r="B231" i="15"/>
  <c r="C231" i="15"/>
  <c r="E231" i="15"/>
  <c r="M231" i="15"/>
  <c r="A232" i="15"/>
  <c r="E232" i="15"/>
  <c r="M232" i="15"/>
  <c r="A233" i="15"/>
  <c r="E233" i="15"/>
  <c r="M233" i="15"/>
  <c r="A234" i="15"/>
  <c r="E234" i="15"/>
  <c r="M234" i="15"/>
  <c r="A235" i="15"/>
  <c r="E235" i="15"/>
  <c r="M235" i="15"/>
  <c r="A236" i="15"/>
  <c r="E236" i="15"/>
  <c r="M236" i="15"/>
  <c r="A237" i="15"/>
  <c r="E237" i="15"/>
  <c r="M237" i="15"/>
  <c r="A238" i="15"/>
  <c r="E238" i="15"/>
  <c r="M238" i="15"/>
  <c r="A239" i="15"/>
  <c r="E239" i="15"/>
  <c r="M239" i="15"/>
  <c r="A240" i="15"/>
  <c r="E240" i="15"/>
  <c r="M240" i="15"/>
  <c r="A241" i="15"/>
  <c r="E241" i="15"/>
  <c r="M241" i="15"/>
  <c r="A242" i="15"/>
  <c r="E242" i="15"/>
  <c r="M242" i="15"/>
  <c r="A243" i="15"/>
  <c r="B243" i="15"/>
  <c r="C243" i="15"/>
  <c r="E243" i="15"/>
  <c r="K243" i="15"/>
  <c r="M243" i="15"/>
  <c r="A244" i="15"/>
  <c r="B244" i="15"/>
  <c r="E244" i="15"/>
  <c r="M244" i="15"/>
  <c r="A245" i="15"/>
  <c r="B245" i="15"/>
  <c r="E245" i="15"/>
  <c r="M245" i="15"/>
  <c r="A246" i="15"/>
  <c r="B246" i="15"/>
  <c r="E246" i="15"/>
  <c r="M246" i="15"/>
  <c r="A247" i="15"/>
  <c r="B247" i="15"/>
  <c r="E247" i="15"/>
  <c r="M247" i="15"/>
  <c r="A248" i="15"/>
  <c r="B248" i="15"/>
  <c r="E248" i="15"/>
  <c r="M248" i="15"/>
  <c r="A249" i="15"/>
  <c r="B249" i="15"/>
  <c r="E249" i="15"/>
  <c r="M249" i="15"/>
  <c r="A250" i="15"/>
  <c r="B250" i="15"/>
  <c r="E250" i="15"/>
  <c r="M250" i="15"/>
  <c r="A251" i="15"/>
  <c r="B251" i="15"/>
  <c r="E251" i="15"/>
  <c r="M251" i="15"/>
  <c r="A252" i="15"/>
  <c r="B252" i="15"/>
  <c r="E252" i="15"/>
  <c r="M252" i="15"/>
  <c r="A253" i="15"/>
  <c r="B253" i="15"/>
  <c r="E253" i="15"/>
  <c r="M253" i="15"/>
  <c r="A254" i="15"/>
  <c r="B254" i="15"/>
  <c r="E254" i="15"/>
  <c r="M254" i="15"/>
  <c r="A255" i="15"/>
  <c r="B255" i="15"/>
  <c r="C255" i="15"/>
  <c r="E255" i="15"/>
  <c r="K255" i="15"/>
  <c r="M255" i="15"/>
  <c r="A256" i="15"/>
  <c r="B256" i="15"/>
  <c r="E256" i="15"/>
  <c r="M256" i="15"/>
  <c r="A257" i="15"/>
  <c r="B257" i="15"/>
  <c r="E257" i="15"/>
  <c r="M257" i="15"/>
  <c r="A258" i="15"/>
  <c r="B258" i="15"/>
  <c r="E258" i="15"/>
  <c r="M258" i="15"/>
  <c r="A259" i="15"/>
  <c r="B259" i="15"/>
  <c r="E259" i="15"/>
  <c r="M259" i="15"/>
  <c r="A260" i="15"/>
  <c r="B260" i="15"/>
  <c r="E260" i="15"/>
  <c r="M260" i="15"/>
  <c r="A261" i="15"/>
  <c r="B261" i="15"/>
  <c r="E261" i="15"/>
  <c r="M261" i="15"/>
  <c r="A262" i="15"/>
  <c r="B262" i="15"/>
  <c r="E262" i="15"/>
  <c r="M262" i="15"/>
  <c r="A263" i="15"/>
  <c r="B263" i="15"/>
  <c r="E263" i="15"/>
  <c r="M263" i="15"/>
  <c r="A264" i="15"/>
  <c r="B264" i="15"/>
  <c r="E264" i="15"/>
  <c r="M264" i="15"/>
  <c r="A265" i="15"/>
  <c r="B265" i="15"/>
  <c r="E265" i="15"/>
  <c r="M265" i="15"/>
  <c r="A266" i="15"/>
  <c r="B266" i="15"/>
  <c r="E266" i="15"/>
  <c r="M266" i="15"/>
  <c r="A267" i="15"/>
  <c r="B267" i="15"/>
  <c r="C267" i="15"/>
  <c r="E267" i="15"/>
  <c r="K267" i="15"/>
  <c r="M267" i="15"/>
  <c r="A268" i="15"/>
  <c r="B268" i="15"/>
  <c r="E268" i="15"/>
  <c r="M268" i="15"/>
  <c r="A269" i="15"/>
  <c r="B269" i="15"/>
  <c r="E269" i="15"/>
  <c r="M269" i="15"/>
  <c r="A270" i="15"/>
  <c r="B270" i="15"/>
  <c r="E270" i="15"/>
  <c r="M270" i="15"/>
  <c r="A271" i="15"/>
  <c r="B271" i="15"/>
  <c r="E271" i="15"/>
  <c r="M271" i="15"/>
  <c r="A272" i="15"/>
  <c r="B272" i="15"/>
  <c r="E272" i="15"/>
  <c r="M272" i="15"/>
  <c r="A273" i="15"/>
  <c r="B273" i="15"/>
  <c r="E273" i="15"/>
  <c r="M273" i="15"/>
  <c r="A274" i="15"/>
  <c r="B274" i="15"/>
  <c r="E274" i="15"/>
  <c r="M274" i="15"/>
  <c r="A275" i="15"/>
  <c r="B275" i="15"/>
  <c r="E275" i="15"/>
  <c r="M275" i="15"/>
  <c r="A276" i="15"/>
  <c r="B276" i="15"/>
  <c r="E276" i="15"/>
  <c r="M276" i="15"/>
  <c r="A277" i="15"/>
  <c r="B277" i="15"/>
  <c r="E277" i="15"/>
  <c r="M277" i="15"/>
  <c r="A278" i="15"/>
  <c r="B278" i="15"/>
  <c r="E278" i="15"/>
  <c r="M278" i="15"/>
  <c r="A279" i="15"/>
  <c r="B279" i="15"/>
  <c r="C279" i="15"/>
  <c r="E279" i="15"/>
  <c r="K279" i="15"/>
  <c r="M279" i="15"/>
  <c r="A280" i="15"/>
  <c r="B280" i="15"/>
  <c r="E280" i="15"/>
  <c r="M280" i="15"/>
  <c r="A281" i="15"/>
  <c r="B281" i="15"/>
  <c r="E281" i="15"/>
  <c r="M281" i="15"/>
  <c r="A282" i="15"/>
  <c r="B282" i="15"/>
  <c r="E282" i="15"/>
  <c r="M282" i="15"/>
  <c r="A283" i="15"/>
  <c r="B283" i="15"/>
  <c r="E283" i="15"/>
  <c r="M283" i="15"/>
  <c r="A284" i="15"/>
  <c r="B284" i="15"/>
  <c r="E284" i="15"/>
  <c r="M284" i="15"/>
  <c r="A285" i="15"/>
  <c r="B285" i="15"/>
  <c r="E285" i="15"/>
  <c r="M285" i="15"/>
  <c r="A286" i="15"/>
  <c r="B286" i="15"/>
  <c r="E286" i="15"/>
  <c r="M286" i="15"/>
  <c r="A287" i="15"/>
  <c r="B287" i="15"/>
  <c r="E287" i="15"/>
  <c r="M287" i="15"/>
  <c r="A288" i="15"/>
  <c r="B288" i="15"/>
  <c r="E288" i="15"/>
  <c r="M288" i="15"/>
  <c r="A289" i="15"/>
  <c r="B289" i="15"/>
  <c r="E289" i="15"/>
  <c r="M289" i="15"/>
  <c r="A290" i="15"/>
  <c r="B290" i="15"/>
  <c r="E290" i="15"/>
  <c r="M290" i="15"/>
  <c r="A291" i="15"/>
  <c r="B291" i="15"/>
  <c r="C291" i="15"/>
  <c r="E291" i="15"/>
  <c r="K291" i="15"/>
  <c r="M291" i="15"/>
  <c r="A292" i="15"/>
  <c r="B292" i="15"/>
  <c r="E292" i="15"/>
  <c r="M292" i="15"/>
  <c r="A293" i="15"/>
  <c r="B293" i="15"/>
  <c r="E293" i="15"/>
  <c r="M293" i="15"/>
  <c r="A294" i="15"/>
  <c r="B294" i="15"/>
  <c r="E294" i="15"/>
  <c r="M294" i="15"/>
  <c r="A295" i="15"/>
  <c r="B295" i="15"/>
  <c r="E295" i="15"/>
  <c r="M295" i="15"/>
  <c r="A296" i="15"/>
  <c r="B296" i="15"/>
  <c r="E296" i="15"/>
  <c r="M296" i="15"/>
  <c r="A297" i="15"/>
  <c r="B297" i="15"/>
  <c r="E297" i="15"/>
  <c r="M297" i="15"/>
  <c r="A298" i="15"/>
  <c r="B298" i="15"/>
  <c r="E298" i="15"/>
  <c r="M298" i="15"/>
  <c r="A299" i="15"/>
  <c r="B299" i="15"/>
  <c r="E299" i="15"/>
  <c r="M299" i="15"/>
  <c r="A300" i="15"/>
  <c r="B300" i="15"/>
  <c r="E300" i="15"/>
  <c r="M300" i="15"/>
  <c r="A301" i="15"/>
  <c r="B301" i="15"/>
  <c r="E301" i="15"/>
  <c r="M301" i="15"/>
  <c r="A302" i="15"/>
  <c r="B302" i="15"/>
  <c r="E302" i="15"/>
  <c r="M302" i="15"/>
  <c r="A303" i="15"/>
  <c r="B303" i="15"/>
  <c r="C303" i="15"/>
  <c r="E303" i="15"/>
  <c r="K303" i="15"/>
  <c r="M303" i="15"/>
  <c r="A304" i="15"/>
  <c r="B304" i="15"/>
  <c r="E304" i="15"/>
  <c r="M304" i="15"/>
  <c r="A305" i="15"/>
  <c r="B305" i="15"/>
  <c r="E305" i="15"/>
  <c r="M305" i="15"/>
  <c r="A306" i="15"/>
  <c r="B306" i="15"/>
  <c r="E306" i="15"/>
  <c r="M306" i="15"/>
  <c r="A307" i="15"/>
  <c r="B307" i="15"/>
  <c r="E307" i="15"/>
  <c r="M307" i="15"/>
  <c r="A308" i="15"/>
  <c r="B308" i="15"/>
  <c r="E308" i="15"/>
  <c r="M308" i="15"/>
  <c r="A309" i="15"/>
  <c r="B309" i="15"/>
  <c r="E309" i="15"/>
  <c r="M309" i="15"/>
  <c r="A310" i="15"/>
  <c r="B310" i="15"/>
  <c r="E310" i="15"/>
  <c r="M310" i="15"/>
  <c r="A311" i="15"/>
  <c r="B311" i="15"/>
  <c r="E311" i="15"/>
  <c r="M311" i="15"/>
  <c r="A312" i="15"/>
  <c r="B312" i="15"/>
  <c r="E312" i="15"/>
  <c r="M312" i="15"/>
  <c r="A313" i="15"/>
  <c r="B313" i="15"/>
  <c r="E313" i="15"/>
  <c r="M313" i="15"/>
  <c r="A314" i="15"/>
  <c r="B314" i="15"/>
  <c r="E314" i="15"/>
  <c r="M314" i="15"/>
  <c r="A315" i="15"/>
  <c r="B315" i="15"/>
  <c r="C315" i="15"/>
  <c r="E315" i="15"/>
  <c r="K315" i="15"/>
  <c r="M315" i="15"/>
  <c r="A316" i="15"/>
  <c r="B316" i="15"/>
  <c r="E316" i="15"/>
  <c r="M316" i="15"/>
  <c r="A317" i="15"/>
  <c r="B317" i="15"/>
  <c r="E317" i="15"/>
  <c r="M317" i="15"/>
  <c r="A318" i="15"/>
  <c r="B318" i="15"/>
  <c r="E318" i="15"/>
  <c r="M318" i="15"/>
  <c r="A319" i="15"/>
  <c r="B319" i="15"/>
  <c r="E319" i="15"/>
  <c r="M319" i="15"/>
  <c r="A320" i="15"/>
  <c r="B320" i="15"/>
  <c r="E320" i="15"/>
  <c r="M320" i="15"/>
  <c r="A321" i="15"/>
  <c r="B321" i="15"/>
  <c r="E321" i="15"/>
  <c r="M321" i="15"/>
  <c r="A322" i="15"/>
  <c r="B322" i="15"/>
  <c r="E322" i="15"/>
  <c r="M322" i="15"/>
  <c r="A323" i="15"/>
  <c r="B323" i="15"/>
  <c r="E323" i="15"/>
  <c r="M323" i="15"/>
  <c r="A324" i="15"/>
  <c r="B324" i="15"/>
  <c r="E324" i="15"/>
  <c r="M324" i="15"/>
  <c r="A325" i="15"/>
  <c r="B325" i="15"/>
  <c r="E325" i="15"/>
  <c r="M325" i="15"/>
  <c r="A326" i="15"/>
  <c r="B326" i="15"/>
  <c r="E326" i="15"/>
  <c r="M326" i="15"/>
  <c r="A327" i="15"/>
  <c r="B327" i="15"/>
  <c r="C327" i="15"/>
  <c r="E327" i="15"/>
  <c r="M327" i="15"/>
  <c r="A328" i="15"/>
  <c r="B328" i="15"/>
  <c r="E328" i="15"/>
  <c r="M328" i="15"/>
  <c r="A329" i="15"/>
  <c r="B329" i="15"/>
  <c r="E329" i="15"/>
  <c r="M329" i="15"/>
  <c r="A330" i="15"/>
  <c r="B330" i="15"/>
  <c r="E330" i="15"/>
  <c r="M330" i="15"/>
  <c r="A331" i="15"/>
  <c r="B331" i="15"/>
  <c r="E331" i="15"/>
  <c r="M331" i="15"/>
  <c r="A332" i="15"/>
  <c r="B332" i="15"/>
  <c r="E332" i="15"/>
  <c r="M332" i="15"/>
  <c r="A333" i="15"/>
  <c r="B333" i="15"/>
  <c r="E333" i="15"/>
  <c r="M333" i="15"/>
  <c r="A334" i="15"/>
  <c r="B334" i="15"/>
  <c r="E334" i="15"/>
  <c r="M334" i="15"/>
  <c r="A335" i="15"/>
  <c r="B335" i="15"/>
  <c r="E335" i="15"/>
  <c r="M335" i="15"/>
  <c r="A336" i="15"/>
  <c r="B336" i="15"/>
  <c r="E336" i="15"/>
  <c r="M336" i="15"/>
  <c r="A337" i="15"/>
  <c r="B337" i="15"/>
  <c r="E337" i="15"/>
  <c r="M337" i="15"/>
  <c r="A338" i="15"/>
  <c r="B338" i="15"/>
  <c r="E338" i="15"/>
  <c r="M338" i="15"/>
  <c r="A339" i="15"/>
  <c r="B339" i="15"/>
  <c r="C339" i="15"/>
  <c r="E339" i="15"/>
  <c r="M339" i="15"/>
  <c r="A340" i="15"/>
  <c r="B340" i="15"/>
  <c r="E340" i="15"/>
  <c r="M340" i="15"/>
  <c r="A341" i="15"/>
  <c r="B341" i="15"/>
  <c r="E341" i="15"/>
  <c r="M341" i="15"/>
  <c r="A342" i="15"/>
  <c r="B342" i="15"/>
  <c r="E342" i="15"/>
  <c r="M342" i="15"/>
  <c r="A343" i="15"/>
  <c r="B343" i="15"/>
  <c r="E343" i="15"/>
  <c r="M343" i="15"/>
  <c r="A344" i="15"/>
  <c r="B344" i="15"/>
  <c r="E344" i="15"/>
  <c r="M344" i="15"/>
  <c r="A345" i="15"/>
  <c r="B345" i="15"/>
  <c r="E345" i="15"/>
  <c r="M345" i="15"/>
  <c r="A346" i="15"/>
  <c r="B346" i="15"/>
  <c r="E346" i="15"/>
  <c r="M346" i="15"/>
  <c r="A347" i="15"/>
  <c r="B347" i="15"/>
  <c r="E347" i="15"/>
  <c r="M347" i="15"/>
  <c r="A348" i="15"/>
  <c r="B348" i="15"/>
  <c r="E348" i="15"/>
  <c r="M348" i="15"/>
  <c r="A349" i="15"/>
  <c r="B349" i="15"/>
  <c r="E349" i="15"/>
  <c r="M349" i="15"/>
  <c r="A350" i="15"/>
  <c r="B350" i="15"/>
  <c r="E350" i="15"/>
  <c r="M350" i="15"/>
  <c r="A351" i="15"/>
  <c r="B351" i="15"/>
  <c r="C351" i="15"/>
  <c r="E351" i="15"/>
  <c r="K351" i="15"/>
  <c r="M351" i="15"/>
  <c r="A352" i="15"/>
  <c r="B352" i="15"/>
  <c r="E352" i="15"/>
  <c r="M352" i="15"/>
  <c r="A353" i="15"/>
  <c r="B353" i="15"/>
  <c r="E353" i="15"/>
  <c r="M353" i="15"/>
  <c r="A354" i="15"/>
  <c r="B354" i="15"/>
  <c r="E354" i="15"/>
  <c r="M354" i="15"/>
  <c r="A355" i="15"/>
  <c r="B355" i="15"/>
  <c r="E355" i="15"/>
  <c r="M355" i="15"/>
  <c r="A356" i="15"/>
  <c r="B356" i="15"/>
  <c r="E356" i="15"/>
  <c r="M356" i="15"/>
  <c r="A357" i="15"/>
  <c r="B357" i="15"/>
  <c r="E357" i="15"/>
  <c r="M357" i="15"/>
  <c r="A358" i="15"/>
  <c r="B358" i="15"/>
  <c r="E358" i="15"/>
  <c r="M358" i="15"/>
  <c r="A359" i="15"/>
  <c r="B359" i="15"/>
  <c r="E359" i="15"/>
  <c r="M359" i="15"/>
  <c r="A360" i="15"/>
  <c r="B360" i="15"/>
  <c r="E360" i="15"/>
  <c r="M360" i="15"/>
  <c r="A361" i="15"/>
  <c r="B361" i="15"/>
  <c r="E361" i="15"/>
  <c r="M361" i="15"/>
  <c r="A362" i="15"/>
  <c r="B362" i="15"/>
  <c r="E362" i="15"/>
  <c r="M362" i="15"/>
  <c r="A363" i="15"/>
  <c r="B363" i="15"/>
  <c r="C363" i="15"/>
  <c r="E363" i="15"/>
  <c r="K363" i="15"/>
  <c r="M363" i="15"/>
  <c r="A364" i="15"/>
  <c r="B364" i="15"/>
  <c r="E364" i="15"/>
  <c r="M364" i="15"/>
  <c r="A365" i="15"/>
  <c r="B365" i="15"/>
  <c r="E365" i="15"/>
  <c r="M365" i="15"/>
  <c r="A366" i="15"/>
  <c r="B366" i="15"/>
  <c r="E366" i="15"/>
  <c r="M366" i="15"/>
  <c r="A367" i="15"/>
  <c r="B367" i="15"/>
  <c r="E367" i="15"/>
  <c r="M367" i="15"/>
  <c r="A368" i="15"/>
  <c r="B368" i="15"/>
  <c r="E368" i="15"/>
  <c r="M368" i="15"/>
  <c r="A369" i="15"/>
  <c r="B369" i="15"/>
  <c r="E369" i="15"/>
  <c r="M369" i="15"/>
  <c r="A370" i="15"/>
  <c r="B370" i="15"/>
  <c r="E370" i="15"/>
  <c r="M370" i="15"/>
  <c r="A371" i="15"/>
  <c r="B371" i="15"/>
  <c r="E371" i="15"/>
  <c r="M371" i="15"/>
  <c r="A372" i="15"/>
  <c r="B372" i="15"/>
  <c r="E372" i="15"/>
  <c r="M372" i="15"/>
  <c r="A373" i="15"/>
  <c r="B373" i="15"/>
  <c r="E373" i="15"/>
  <c r="M373" i="15"/>
  <c r="A374" i="15"/>
  <c r="B374" i="15"/>
  <c r="E374" i="15"/>
  <c r="M374" i="15"/>
  <c r="A375" i="15"/>
  <c r="B375" i="15"/>
  <c r="C375" i="15"/>
  <c r="E375" i="15"/>
  <c r="K375" i="15"/>
  <c r="M375" i="15"/>
  <c r="A376" i="15"/>
  <c r="B376" i="15"/>
  <c r="E376" i="15"/>
  <c r="M376" i="15"/>
  <c r="A377" i="15"/>
  <c r="B377" i="15"/>
  <c r="E377" i="15"/>
  <c r="M377" i="15"/>
  <c r="A378" i="15"/>
  <c r="B378" i="15"/>
  <c r="E378" i="15"/>
  <c r="M378" i="15"/>
  <c r="A379" i="15"/>
  <c r="B379" i="15"/>
  <c r="E379" i="15"/>
  <c r="M379" i="15"/>
  <c r="A380" i="15"/>
  <c r="B380" i="15"/>
  <c r="E380" i="15"/>
  <c r="M380" i="15"/>
  <c r="A381" i="15"/>
  <c r="B381" i="15"/>
  <c r="E381" i="15"/>
  <c r="M381" i="15"/>
  <c r="A382" i="15"/>
  <c r="B382" i="15"/>
  <c r="E382" i="15"/>
  <c r="M382" i="15"/>
  <c r="A383" i="15"/>
  <c r="B383" i="15"/>
  <c r="E383" i="15"/>
  <c r="M383" i="15"/>
  <c r="A384" i="15"/>
  <c r="B384" i="15"/>
  <c r="E384" i="15"/>
  <c r="M384" i="15"/>
  <c r="A385" i="15"/>
  <c r="B385" i="15"/>
  <c r="E385" i="15"/>
  <c r="M385" i="15"/>
  <c r="A386" i="15"/>
  <c r="B386" i="15"/>
  <c r="E386" i="15"/>
  <c r="M386" i="15"/>
  <c r="A387" i="15"/>
  <c r="B387" i="15"/>
  <c r="C387" i="15"/>
  <c r="E387" i="15"/>
  <c r="K387" i="15"/>
  <c r="M387" i="15"/>
  <c r="A388" i="15"/>
  <c r="B388" i="15"/>
  <c r="E388" i="15"/>
  <c r="M388" i="15"/>
  <c r="A389" i="15"/>
  <c r="B389" i="15"/>
  <c r="E389" i="15"/>
  <c r="M389" i="15"/>
  <c r="A390" i="15"/>
  <c r="B390" i="15"/>
  <c r="E390" i="15"/>
  <c r="M390" i="15"/>
  <c r="A391" i="15"/>
  <c r="B391" i="15"/>
  <c r="E391" i="15"/>
  <c r="M391" i="15"/>
  <c r="A392" i="15"/>
  <c r="B392" i="15"/>
  <c r="E392" i="15"/>
  <c r="M392" i="15"/>
  <c r="A393" i="15"/>
  <c r="B393" i="15"/>
  <c r="E393" i="15"/>
  <c r="M393" i="15"/>
  <c r="A394" i="15"/>
  <c r="B394" i="15"/>
  <c r="E394" i="15"/>
  <c r="M394" i="15"/>
  <c r="A395" i="15"/>
  <c r="B395" i="15"/>
  <c r="E395" i="15"/>
  <c r="M395" i="15"/>
  <c r="A396" i="15"/>
  <c r="B396" i="15"/>
  <c r="E396" i="15"/>
  <c r="M396" i="15"/>
  <c r="A397" i="15"/>
  <c r="B397" i="15"/>
  <c r="E397" i="15"/>
  <c r="M397" i="15"/>
  <c r="A398" i="15"/>
  <c r="B398" i="15"/>
  <c r="E398" i="15"/>
  <c r="M398" i="15"/>
  <c r="A399" i="15"/>
  <c r="B399" i="15"/>
  <c r="C399" i="15"/>
  <c r="E399" i="15"/>
  <c r="K399" i="15"/>
  <c r="M399" i="15"/>
  <c r="A400" i="15"/>
  <c r="B400" i="15"/>
  <c r="E400" i="15"/>
  <c r="M400" i="15"/>
  <c r="A401" i="15"/>
  <c r="B401" i="15"/>
  <c r="E401" i="15"/>
  <c r="M401" i="15"/>
  <c r="A402" i="15"/>
  <c r="B402" i="15"/>
  <c r="E402" i="15"/>
  <c r="M402" i="15"/>
  <c r="A403" i="15"/>
  <c r="B403" i="15"/>
  <c r="E403" i="15"/>
  <c r="M403" i="15"/>
  <c r="A404" i="15"/>
  <c r="B404" i="15"/>
  <c r="E404" i="15"/>
  <c r="M404" i="15"/>
  <c r="A405" i="15"/>
  <c r="B405" i="15"/>
  <c r="E405" i="15"/>
  <c r="M405" i="15"/>
  <c r="A406" i="15"/>
  <c r="B406" i="15"/>
  <c r="E406" i="15"/>
  <c r="M406" i="15"/>
  <c r="A407" i="15"/>
  <c r="B407" i="15"/>
  <c r="E407" i="15"/>
  <c r="M407" i="15"/>
  <c r="A408" i="15"/>
  <c r="B408" i="15"/>
  <c r="E408" i="15"/>
  <c r="M408" i="15"/>
  <c r="A409" i="15"/>
  <c r="B409" i="15"/>
  <c r="E409" i="15"/>
  <c r="M409" i="15"/>
  <c r="A410" i="15"/>
  <c r="B410" i="15"/>
  <c r="E410" i="15"/>
  <c r="M410" i="15"/>
  <c r="A411" i="15"/>
  <c r="B411" i="15"/>
  <c r="C411" i="15"/>
  <c r="E411" i="15"/>
  <c r="K411" i="15"/>
  <c r="M411" i="15"/>
  <c r="A412" i="15"/>
  <c r="B412" i="15"/>
  <c r="E412" i="15"/>
  <c r="M412" i="15"/>
  <c r="A413" i="15"/>
  <c r="B413" i="15"/>
  <c r="E413" i="15"/>
  <c r="M413" i="15"/>
  <c r="A414" i="15"/>
  <c r="B414" i="15"/>
  <c r="E414" i="15"/>
  <c r="M414" i="15"/>
  <c r="A415" i="15"/>
  <c r="B415" i="15"/>
  <c r="E415" i="15"/>
  <c r="M415" i="15"/>
  <c r="A416" i="15"/>
  <c r="B416" i="15"/>
  <c r="E416" i="15"/>
  <c r="M416" i="15"/>
  <c r="A417" i="15"/>
  <c r="B417" i="15"/>
  <c r="E417" i="15"/>
  <c r="M417" i="15"/>
  <c r="A418" i="15"/>
  <c r="B418" i="15"/>
  <c r="E418" i="15"/>
  <c r="M418" i="15"/>
  <c r="A419" i="15"/>
  <c r="B419" i="15"/>
  <c r="E419" i="15"/>
  <c r="M419" i="15"/>
  <c r="A420" i="15"/>
  <c r="B420" i="15"/>
  <c r="E420" i="15"/>
  <c r="M420" i="15"/>
  <c r="A421" i="15"/>
  <c r="B421" i="15"/>
  <c r="E421" i="15"/>
  <c r="M421" i="15"/>
  <c r="A422" i="15"/>
  <c r="B422" i="15"/>
  <c r="E422" i="15"/>
  <c r="M422" i="15"/>
  <c r="A423" i="15"/>
  <c r="B423" i="15"/>
  <c r="C423" i="15"/>
  <c r="E423" i="15"/>
  <c r="K423" i="15"/>
  <c r="M423" i="15"/>
  <c r="A424" i="15"/>
  <c r="B424" i="15"/>
  <c r="E424" i="15"/>
  <c r="M424" i="15"/>
  <c r="A425" i="15"/>
  <c r="B425" i="15"/>
  <c r="E425" i="15"/>
  <c r="M425" i="15"/>
  <c r="A426" i="15"/>
  <c r="B426" i="15"/>
  <c r="E426" i="15"/>
  <c r="M426" i="15"/>
  <c r="A427" i="15"/>
  <c r="B427" i="15"/>
  <c r="E427" i="15"/>
  <c r="M427" i="15"/>
  <c r="A428" i="15"/>
  <c r="B428" i="15"/>
  <c r="E428" i="15"/>
  <c r="M428" i="15"/>
  <c r="A429" i="15"/>
  <c r="B429" i="15"/>
  <c r="E429" i="15"/>
  <c r="M429" i="15"/>
  <c r="A430" i="15"/>
  <c r="B430" i="15"/>
  <c r="E430" i="15"/>
  <c r="M430" i="15"/>
  <c r="A431" i="15"/>
  <c r="B431" i="15"/>
  <c r="E431" i="15"/>
  <c r="M431" i="15"/>
  <c r="A432" i="15"/>
  <c r="B432" i="15"/>
  <c r="E432" i="15"/>
  <c r="M432" i="15"/>
  <c r="A433" i="15"/>
  <c r="B433" i="15"/>
  <c r="E433" i="15"/>
  <c r="M433" i="15"/>
  <c r="A434" i="15"/>
  <c r="B434" i="15"/>
  <c r="E434" i="15"/>
  <c r="M434" i="15"/>
  <c r="A435" i="15"/>
  <c r="B435" i="15"/>
  <c r="C435" i="15"/>
  <c r="E435" i="15"/>
  <c r="K435" i="15"/>
  <c r="M435" i="15"/>
  <c r="A436" i="15"/>
  <c r="B436" i="15"/>
  <c r="E436" i="15"/>
  <c r="M436" i="15"/>
  <c r="A437" i="15"/>
  <c r="B437" i="15"/>
  <c r="E437" i="15"/>
  <c r="M437" i="15"/>
  <c r="A438" i="15"/>
  <c r="B438" i="15"/>
  <c r="E438" i="15"/>
  <c r="M438" i="15"/>
  <c r="A439" i="15"/>
  <c r="B439" i="15"/>
  <c r="E439" i="15"/>
  <c r="M439" i="15"/>
  <c r="A440" i="15"/>
  <c r="B440" i="15"/>
  <c r="E440" i="15"/>
  <c r="M440" i="15"/>
  <c r="A441" i="15"/>
  <c r="B441" i="15"/>
  <c r="E441" i="15"/>
  <c r="M441" i="15"/>
  <c r="A442" i="15"/>
  <c r="B442" i="15"/>
  <c r="E442" i="15"/>
  <c r="M442" i="15"/>
  <c r="A443" i="15"/>
  <c r="B443" i="15"/>
  <c r="E443" i="15"/>
  <c r="M443" i="15"/>
  <c r="A444" i="15"/>
  <c r="B444" i="15"/>
  <c r="E444" i="15"/>
  <c r="M444" i="15"/>
  <c r="A445" i="15"/>
  <c r="B445" i="15"/>
  <c r="E445" i="15"/>
  <c r="M445" i="15"/>
  <c r="A446" i="15"/>
  <c r="B446" i="15"/>
  <c r="E446" i="15"/>
  <c r="M446" i="15"/>
  <c r="A447" i="15"/>
  <c r="B447" i="15"/>
  <c r="C447" i="15"/>
  <c r="E447" i="15"/>
  <c r="K447" i="15"/>
  <c r="M447" i="15"/>
  <c r="A448" i="15"/>
  <c r="B448" i="15"/>
  <c r="E448" i="15"/>
  <c r="M448" i="15"/>
  <c r="A449" i="15"/>
  <c r="B449" i="15"/>
  <c r="E449" i="15"/>
  <c r="M449" i="15"/>
  <c r="A450" i="15"/>
  <c r="B450" i="15"/>
  <c r="E450" i="15"/>
  <c r="M450" i="15"/>
  <c r="A451" i="15"/>
  <c r="B451" i="15"/>
  <c r="E451" i="15"/>
  <c r="M451" i="15"/>
  <c r="A452" i="15"/>
  <c r="B452" i="15"/>
  <c r="E452" i="15"/>
  <c r="M452" i="15"/>
  <c r="A453" i="15"/>
  <c r="B453" i="15"/>
  <c r="E453" i="15"/>
  <c r="M453" i="15"/>
  <c r="A454" i="15"/>
  <c r="B454" i="15"/>
  <c r="E454" i="15"/>
  <c r="M454" i="15"/>
  <c r="A455" i="15"/>
  <c r="B455" i="15"/>
  <c r="E455" i="15"/>
  <c r="M455" i="15"/>
  <c r="A456" i="15"/>
  <c r="B456" i="15"/>
  <c r="E456" i="15"/>
  <c r="M456" i="15"/>
  <c r="A457" i="15"/>
  <c r="B457" i="15"/>
  <c r="E457" i="15"/>
  <c r="M457" i="15"/>
  <c r="A458" i="15"/>
  <c r="B458" i="15"/>
  <c r="E458" i="15"/>
  <c r="M458" i="15"/>
  <c r="A459" i="15"/>
  <c r="B459" i="15"/>
  <c r="C459" i="15"/>
  <c r="E459" i="15"/>
  <c r="K459" i="15"/>
  <c r="M459" i="15"/>
  <c r="A460" i="15"/>
  <c r="B460" i="15"/>
  <c r="E460" i="15"/>
  <c r="M460" i="15"/>
  <c r="A461" i="15"/>
  <c r="B461" i="15"/>
  <c r="E461" i="15"/>
  <c r="M461" i="15"/>
  <c r="A462" i="15"/>
  <c r="B462" i="15"/>
  <c r="E462" i="15"/>
  <c r="M462" i="15"/>
  <c r="A463" i="15"/>
  <c r="B463" i="15"/>
  <c r="E463" i="15"/>
  <c r="M463" i="15"/>
  <c r="A464" i="15"/>
  <c r="B464" i="15"/>
  <c r="E464" i="15"/>
  <c r="M464" i="15"/>
  <c r="A465" i="15"/>
  <c r="B465" i="15"/>
  <c r="E465" i="15"/>
  <c r="M465" i="15"/>
  <c r="A466" i="15"/>
  <c r="B466" i="15"/>
  <c r="E466" i="15"/>
  <c r="M466" i="15"/>
  <c r="A467" i="15"/>
  <c r="B467" i="15"/>
  <c r="E467" i="15"/>
  <c r="M467" i="15"/>
  <c r="A468" i="15"/>
  <c r="B468" i="15"/>
  <c r="E468" i="15"/>
  <c r="M468" i="15"/>
  <c r="A469" i="15"/>
  <c r="B469" i="15"/>
  <c r="E469" i="15"/>
  <c r="M469" i="15"/>
  <c r="A470" i="15"/>
  <c r="B470" i="15"/>
  <c r="E470" i="15"/>
  <c r="M470" i="15"/>
  <c r="A471" i="15"/>
  <c r="B471" i="15"/>
  <c r="C471" i="15"/>
  <c r="E471" i="15"/>
  <c r="K471" i="15"/>
  <c r="M471" i="15"/>
  <c r="A472" i="15"/>
  <c r="B472" i="15"/>
  <c r="E472" i="15"/>
  <c r="M472" i="15"/>
  <c r="A473" i="15"/>
  <c r="B473" i="15"/>
  <c r="E473" i="15"/>
  <c r="M473" i="15"/>
  <c r="A474" i="15"/>
  <c r="B474" i="15"/>
  <c r="E474" i="15"/>
  <c r="M474" i="15"/>
  <c r="A475" i="15"/>
  <c r="B475" i="15"/>
  <c r="E475" i="15"/>
  <c r="M475" i="15"/>
  <c r="A476" i="15"/>
  <c r="B476" i="15"/>
  <c r="E476" i="15"/>
  <c r="M476" i="15"/>
  <c r="A477" i="15"/>
  <c r="B477" i="15"/>
  <c r="E477" i="15"/>
  <c r="M477" i="15"/>
  <c r="A478" i="15"/>
  <c r="B478" i="15"/>
  <c r="E478" i="15"/>
  <c r="M478" i="15"/>
  <c r="A479" i="15"/>
  <c r="B479" i="15"/>
  <c r="E479" i="15"/>
  <c r="M479" i="15"/>
  <c r="A480" i="15"/>
  <c r="B480" i="15"/>
  <c r="E480" i="15"/>
  <c r="M480" i="15"/>
  <c r="A481" i="15"/>
  <c r="B481" i="15"/>
  <c r="E481" i="15"/>
  <c r="M481" i="15"/>
  <c r="A482" i="15"/>
  <c r="B482" i="15"/>
  <c r="E482" i="15"/>
  <c r="M482" i="15"/>
  <c r="A483" i="15"/>
  <c r="B483" i="15"/>
  <c r="C483" i="15"/>
  <c r="E483" i="15"/>
  <c r="K483" i="15"/>
  <c r="M483" i="15"/>
  <c r="A484" i="15"/>
  <c r="B484" i="15"/>
  <c r="E484" i="15"/>
  <c r="M484" i="15"/>
  <c r="A485" i="15"/>
  <c r="B485" i="15"/>
  <c r="E485" i="15"/>
  <c r="M485" i="15"/>
  <c r="A486" i="15"/>
  <c r="B486" i="15"/>
  <c r="E486" i="15"/>
  <c r="M486" i="15"/>
  <c r="A487" i="15"/>
  <c r="B487" i="15"/>
  <c r="E487" i="15"/>
  <c r="M487" i="15"/>
  <c r="A488" i="15"/>
  <c r="B488" i="15"/>
  <c r="E488" i="15"/>
  <c r="M488" i="15"/>
  <c r="A489" i="15"/>
  <c r="B489" i="15"/>
  <c r="E489" i="15"/>
  <c r="M489" i="15"/>
  <c r="A490" i="15"/>
  <c r="B490" i="15"/>
  <c r="E490" i="15"/>
  <c r="M490" i="15"/>
  <c r="A491" i="15"/>
  <c r="B491" i="15"/>
  <c r="E491" i="15"/>
  <c r="M491" i="15"/>
  <c r="A492" i="15"/>
  <c r="B492" i="15"/>
  <c r="E492" i="15"/>
  <c r="M492" i="15"/>
  <c r="A493" i="15"/>
  <c r="B493" i="15"/>
  <c r="E493" i="15"/>
  <c r="M493" i="15"/>
  <c r="A494" i="15"/>
  <c r="B494" i="15"/>
  <c r="E494" i="15"/>
  <c r="M494" i="15"/>
  <c r="A495" i="15"/>
  <c r="B495" i="15"/>
  <c r="C495" i="15"/>
  <c r="E495" i="15"/>
  <c r="K495" i="15"/>
  <c r="M495" i="15"/>
  <c r="A496" i="15"/>
  <c r="B496" i="15"/>
  <c r="E496" i="15"/>
  <c r="M496" i="15"/>
  <c r="A497" i="15"/>
  <c r="B497" i="15"/>
  <c r="E497" i="15"/>
  <c r="M497" i="15"/>
  <c r="A498" i="15"/>
  <c r="B498" i="15"/>
  <c r="E498" i="15"/>
  <c r="M498" i="15"/>
  <c r="A499" i="15"/>
  <c r="B499" i="15"/>
  <c r="E499" i="15"/>
  <c r="M499" i="15"/>
  <c r="A500" i="15"/>
  <c r="B500" i="15"/>
  <c r="E500" i="15"/>
  <c r="M500" i="15"/>
  <c r="A501" i="15"/>
  <c r="B501" i="15"/>
  <c r="E501" i="15"/>
  <c r="M501" i="15"/>
  <c r="A502" i="15"/>
  <c r="B502" i="15"/>
  <c r="E502" i="15"/>
  <c r="M502" i="15"/>
  <c r="A503" i="15"/>
  <c r="B503" i="15"/>
  <c r="E503" i="15"/>
  <c r="M503" i="15"/>
  <c r="A504" i="15"/>
  <c r="B504" i="15"/>
  <c r="E504" i="15"/>
  <c r="M504" i="15"/>
  <c r="A505" i="15"/>
  <c r="B505" i="15"/>
  <c r="E505" i="15"/>
  <c r="M505" i="15"/>
  <c r="A506" i="15"/>
  <c r="B506" i="15"/>
  <c r="E506" i="15"/>
  <c r="M506" i="15"/>
  <c r="A507" i="15"/>
  <c r="B507" i="15"/>
  <c r="C507" i="15"/>
  <c r="E507" i="15"/>
  <c r="K507" i="15"/>
  <c r="M507" i="15"/>
  <c r="A508" i="15"/>
  <c r="B508" i="15"/>
  <c r="E508" i="15"/>
  <c r="M508" i="15"/>
  <c r="A509" i="15"/>
  <c r="B509" i="15"/>
  <c r="E509" i="15"/>
  <c r="M509" i="15"/>
  <c r="A510" i="15"/>
  <c r="B510" i="15"/>
  <c r="E510" i="15"/>
  <c r="M510" i="15"/>
  <c r="A511" i="15"/>
  <c r="B511" i="15"/>
  <c r="E511" i="15"/>
  <c r="M511" i="15"/>
  <c r="A512" i="15"/>
  <c r="B512" i="15"/>
  <c r="E512" i="15"/>
  <c r="M512" i="15"/>
  <c r="A513" i="15"/>
  <c r="B513" i="15"/>
  <c r="E513" i="15"/>
  <c r="M513" i="15"/>
  <c r="A514" i="15"/>
  <c r="B514" i="15"/>
  <c r="E514" i="15"/>
  <c r="M514" i="15"/>
  <c r="A515" i="15"/>
  <c r="B515" i="15"/>
  <c r="E515" i="15"/>
  <c r="M515" i="15"/>
  <c r="A516" i="15"/>
  <c r="B516" i="15"/>
  <c r="E516" i="15"/>
  <c r="M516" i="15"/>
  <c r="A517" i="15"/>
  <c r="B517" i="15"/>
  <c r="E517" i="15"/>
  <c r="M517" i="15"/>
  <c r="A518" i="15"/>
  <c r="B518" i="15"/>
  <c r="E518" i="15"/>
  <c r="M518" i="15"/>
  <c r="A519" i="15"/>
  <c r="B519" i="15"/>
  <c r="C519" i="15"/>
  <c r="E519" i="15"/>
  <c r="K519" i="15"/>
  <c r="M519" i="15"/>
  <c r="A520" i="15"/>
  <c r="B520" i="15"/>
  <c r="E520" i="15"/>
  <c r="M520" i="15"/>
  <c r="A521" i="15"/>
  <c r="B521" i="15"/>
  <c r="E521" i="15"/>
  <c r="M521" i="15"/>
  <c r="A522" i="15"/>
  <c r="B522" i="15"/>
  <c r="E522" i="15"/>
  <c r="M522" i="15"/>
  <c r="A523" i="15"/>
  <c r="B523" i="15"/>
  <c r="E523" i="15"/>
  <c r="M523" i="15"/>
  <c r="A524" i="15"/>
  <c r="B524" i="15"/>
  <c r="E524" i="15"/>
  <c r="M524" i="15"/>
  <c r="A525" i="15"/>
  <c r="B525" i="15"/>
  <c r="E525" i="15"/>
  <c r="M525" i="15"/>
  <c r="A526" i="15"/>
  <c r="B526" i="15"/>
  <c r="E526" i="15"/>
  <c r="M526" i="15"/>
  <c r="A4" i="15"/>
  <c r="B4" i="15"/>
  <c r="E4" i="15"/>
  <c r="M4" i="15"/>
  <c r="A5" i="15"/>
  <c r="B5" i="15"/>
  <c r="E5" i="15"/>
  <c r="M5" i="15"/>
  <c r="A6" i="15"/>
  <c r="B6" i="15"/>
  <c r="E6" i="15"/>
  <c r="M6" i="15"/>
  <c r="A7" i="15"/>
  <c r="B7" i="15"/>
  <c r="E7" i="15"/>
  <c r="M7" i="15"/>
  <c r="A8" i="15"/>
  <c r="B8" i="15"/>
  <c r="E8" i="15"/>
  <c r="M8" i="15"/>
  <c r="A9" i="15"/>
  <c r="B9" i="15"/>
  <c r="E9" i="15"/>
  <c r="M9" i="15"/>
  <c r="A10" i="15"/>
  <c r="B10" i="15"/>
  <c r="E10" i="15"/>
  <c r="M10" i="15"/>
  <c r="A11" i="15"/>
  <c r="B11" i="15"/>
  <c r="E11" i="15"/>
  <c r="M11" i="15"/>
  <c r="A12" i="15"/>
  <c r="B12" i="15"/>
  <c r="E12" i="15"/>
  <c r="M12" i="15"/>
  <c r="A13" i="15"/>
  <c r="B13" i="15"/>
  <c r="E13" i="15"/>
  <c r="M13" i="15"/>
  <c r="A14" i="15"/>
  <c r="B14" i="15"/>
  <c r="E14" i="15"/>
  <c r="M14" i="15"/>
  <c r="A15" i="15"/>
  <c r="B15" i="15"/>
  <c r="C15" i="15"/>
  <c r="E15" i="15"/>
  <c r="K15" i="15"/>
  <c r="M15" i="15"/>
  <c r="A16" i="15"/>
  <c r="B16" i="15"/>
  <c r="E16" i="15"/>
  <c r="M16" i="15"/>
  <c r="D29" i="20" l="1"/>
  <c r="J29" i="20" s="1"/>
  <c r="C29" i="20"/>
  <c r="I29" i="20" s="1"/>
  <c r="D15" i="20"/>
  <c r="C15" i="20"/>
  <c r="D21" i="20"/>
  <c r="C21" i="20"/>
  <c r="D16" i="20" l="1"/>
  <c r="J15" i="20"/>
  <c r="D30" i="20"/>
  <c r="J30" i="20" s="1"/>
  <c r="C30" i="20"/>
  <c r="I30" i="20" s="1"/>
  <c r="C16" i="20"/>
  <c r="BP743" i="2"/>
  <c r="AT743" i="2"/>
  <c r="BP742" i="2"/>
  <c r="AT742" i="2"/>
  <c r="BP741" i="2"/>
  <c r="AT741" i="2"/>
  <c r="BP740" i="2"/>
  <c r="AT740" i="2"/>
  <c r="BP739" i="2"/>
  <c r="AT739" i="2"/>
  <c r="BP731" i="2"/>
  <c r="AT731" i="2"/>
  <c r="BP730" i="2"/>
  <c r="AT730" i="2"/>
  <c r="BP729" i="2"/>
  <c r="AT729" i="2"/>
  <c r="BP728" i="2"/>
  <c r="AT728" i="2"/>
  <c r="BP727" i="2"/>
  <c r="AT727" i="2"/>
  <c r="BP719" i="2"/>
  <c r="AT719" i="2"/>
  <c r="BP718" i="2"/>
  <c r="AT718" i="2"/>
  <c r="BP717" i="2"/>
  <c r="AT717" i="2"/>
  <c r="BP716" i="2"/>
  <c r="AT716" i="2"/>
  <c r="BP715" i="2"/>
  <c r="AT715" i="2"/>
  <c r="BP707" i="2"/>
  <c r="AT707" i="2"/>
  <c r="BP706" i="2"/>
  <c r="AT706" i="2"/>
  <c r="BP705" i="2"/>
  <c r="AT705" i="2"/>
  <c r="BP704" i="2"/>
  <c r="AT704" i="2"/>
  <c r="BP703" i="2"/>
  <c r="AT703" i="2"/>
  <c r="AT695" i="2"/>
  <c r="R695" i="2"/>
  <c r="AT694" i="2"/>
  <c r="R694" i="2"/>
  <c r="AT693" i="2"/>
  <c r="R693" i="2"/>
  <c r="AT692" i="2"/>
  <c r="R692" i="2"/>
  <c r="AT683" i="2"/>
  <c r="R683" i="2"/>
  <c r="AT682" i="2"/>
  <c r="R682" i="2"/>
  <c r="AT681" i="2"/>
  <c r="R681" i="2"/>
  <c r="AT680" i="2"/>
  <c r="R680" i="2"/>
  <c r="BP671" i="2"/>
  <c r="AT671" i="2"/>
  <c r="R671" i="2"/>
  <c r="BP670" i="2"/>
  <c r="AT670" i="2"/>
  <c r="R670" i="2"/>
  <c r="BP669" i="2"/>
  <c r="AT669" i="2"/>
  <c r="R669" i="2"/>
  <c r="BP668" i="2"/>
  <c r="AT668" i="2"/>
  <c r="R668" i="2"/>
  <c r="BP659" i="2"/>
  <c r="AT659" i="2"/>
  <c r="R659" i="2"/>
  <c r="BP658" i="2"/>
  <c r="AT658" i="2"/>
  <c r="R658" i="2"/>
  <c r="BP657" i="2"/>
  <c r="AT657" i="2"/>
  <c r="R657" i="2"/>
  <c r="BP656" i="2"/>
  <c r="AT656" i="2"/>
  <c r="R656" i="2"/>
  <c r="BP647" i="2"/>
  <c r="AT647" i="2"/>
  <c r="R647" i="2"/>
  <c r="BP646" i="2"/>
  <c r="AT646" i="2"/>
  <c r="R646" i="2"/>
  <c r="BP645" i="2"/>
  <c r="AT645" i="2"/>
  <c r="R645" i="2"/>
  <c r="BP644" i="2"/>
  <c r="AT644" i="2"/>
  <c r="R644" i="2"/>
  <c r="BP635" i="2"/>
  <c r="AT635" i="2"/>
  <c r="R635" i="2"/>
  <c r="BP634" i="2"/>
  <c r="AT634" i="2"/>
  <c r="R634" i="2"/>
  <c r="BP633" i="2"/>
  <c r="AT633" i="2"/>
  <c r="R633" i="2"/>
  <c r="BP632" i="2"/>
  <c r="AT632" i="2"/>
  <c r="R632" i="2"/>
  <c r="BP631" i="2"/>
  <c r="AT631" i="2"/>
  <c r="R631" i="2"/>
  <c r="BP623" i="2"/>
  <c r="AT623" i="2"/>
  <c r="R623" i="2"/>
  <c r="BP622" i="2"/>
  <c r="AT622" i="2"/>
  <c r="R622" i="2"/>
  <c r="BP621" i="2"/>
  <c r="AT621" i="2"/>
  <c r="R621" i="2"/>
  <c r="BP620" i="2"/>
  <c r="AT620" i="2"/>
  <c r="R620" i="2"/>
  <c r="BP619" i="2"/>
  <c r="AT619" i="2"/>
  <c r="R619" i="2"/>
  <c r="BP611" i="2"/>
  <c r="AT611" i="2"/>
  <c r="R611" i="2"/>
  <c r="BP610" i="2"/>
  <c r="AT610" i="2"/>
  <c r="R610" i="2"/>
  <c r="BP609" i="2"/>
  <c r="AT609" i="2"/>
  <c r="R609" i="2"/>
  <c r="BP608" i="2"/>
  <c r="AT608" i="2"/>
  <c r="R608" i="2"/>
  <c r="BP607" i="2"/>
  <c r="AT607" i="2"/>
  <c r="R607" i="2"/>
  <c r="BP593" i="2"/>
  <c r="AT593" i="2"/>
  <c r="BP592" i="2"/>
  <c r="AT592" i="2"/>
  <c r="BP591" i="2"/>
  <c r="AT591" i="2"/>
  <c r="BP581" i="2"/>
  <c r="AT581" i="2"/>
  <c r="BP580" i="2"/>
  <c r="AT580" i="2"/>
  <c r="BP579" i="2"/>
  <c r="AT579" i="2"/>
  <c r="BP578" i="2"/>
  <c r="AT578" i="2"/>
  <c r="BP569" i="2"/>
  <c r="AT569" i="2"/>
  <c r="BP568" i="2"/>
  <c r="AT568" i="2"/>
  <c r="BP567" i="2"/>
  <c r="AT567" i="2"/>
  <c r="BP566" i="2"/>
  <c r="AT566" i="2"/>
  <c r="BP557" i="2"/>
  <c r="AT557" i="2"/>
  <c r="BP556" i="2"/>
  <c r="AT556" i="2"/>
  <c r="BP555" i="2"/>
  <c r="AT555" i="2"/>
  <c r="BP545" i="2"/>
  <c r="AT545" i="2"/>
  <c r="BP544" i="2"/>
  <c r="AT544" i="2"/>
  <c r="BP543" i="2"/>
  <c r="AT543" i="2"/>
  <c r="BP532" i="2"/>
  <c r="AT532" i="2"/>
  <c r="BP519" i="2"/>
  <c r="AT519" i="2"/>
  <c r="BP507" i="2"/>
  <c r="AT507" i="2"/>
  <c r="BP506" i="2"/>
  <c r="AT506" i="2"/>
  <c r="BP505" i="2"/>
  <c r="AT505" i="2"/>
  <c r="BP504" i="2"/>
  <c r="AT504" i="2"/>
  <c r="BP495" i="2"/>
  <c r="AT495" i="2"/>
  <c r="BP494" i="2"/>
  <c r="AT494" i="2"/>
  <c r="BP493" i="2"/>
  <c r="AT493" i="2"/>
  <c r="BP492" i="2"/>
  <c r="AT492" i="2"/>
  <c r="BP483" i="2"/>
  <c r="AT483" i="2"/>
  <c r="BP482" i="2"/>
  <c r="AT482" i="2"/>
  <c r="BP481" i="2"/>
  <c r="AT481" i="2"/>
  <c r="BP480" i="2"/>
  <c r="AT480" i="2"/>
  <c r="BP471" i="2"/>
  <c r="AT471" i="2"/>
  <c r="BP470" i="2"/>
  <c r="AT470" i="2"/>
  <c r="BP469" i="2"/>
  <c r="AT469" i="2"/>
  <c r="BP468" i="2"/>
  <c r="AT468" i="2"/>
  <c r="BP459" i="2"/>
  <c r="AT459" i="2"/>
  <c r="BP458" i="2"/>
  <c r="AT458" i="2"/>
  <c r="BP457" i="2"/>
  <c r="AT457" i="2"/>
  <c r="BP456" i="2"/>
  <c r="AT456" i="2"/>
  <c r="BP447" i="2"/>
  <c r="AT447" i="2"/>
  <c r="BP446" i="2"/>
  <c r="AT446" i="2"/>
  <c r="BP445" i="2"/>
  <c r="AT445" i="2"/>
  <c r="BP444" i="2"/>
  <c r="AT444" i="2"/>
  <c r="BP443" i="2"/>
  <c r="AT443" i="2"/>
  <c r="BP435" i="2"/>
  <c r="AT435" i="2"/>
  <c r="BP434" i="2"/>
  <c r="AT434" i="2"/>
  <c r="BP433" i="2"/>
  <c r="AT433" i="2"/>
  <c r="BP432" i="2"/>
  <c r="AT432" i="2"/>
  <c r="BP431" i="2"/>
  <c r="AT431" i="2"/>
  <c r="BP423" i="2"/>
  <c r="AT423" i="2"/>
  <c r="BP422" i="2"/>
  <c r="AT422" i="2"/>
  <c r="BP421" i="2"/>
  <c r="AT421" i="2"/>
  <c r="BP420" i="2"/>
  <c r="AT420" i="2"/>
  <c r="BP419" i="2"/>
  <c r="AT419" i="2"/>
  <c r="BP411" i="2"/>
  <c r="AT411" i="2"/>
  <c r="BP410" i="2"/>
  <c r="AT410" i="2"/>
  <c r="BP409" i="2"/>
  <c r="AT409" i="2"/>
  <c r="BP408" i="2"/>
  <c r="AT408" i="2"/>
  <c r="BP399" i="2"/>
  <c r="AT399" i="2"/>
  <c r="BP398" i="2"/>
  <c r="AT398" i="2"/>
  <c r="BP397" i="2"/>
  <c r="AT397" i="2"/>
  <c r="BP396" i="2"/>
  <c r="AT396" i="2"/>
  <c r="BP387" i="2"/>
  <c r="AT387" i="2"/>
  <c r="BP386" i="2"/>
  <c r="AT386" i="2"/>
  <c r="BP385" i="2"/>
  <c r="AT385" i="2"/>
  <c r="BP384" i="2"/>
  <c r="AT384" i="2"/>
  <c r="BP374" i="2"/>
  <c r="AT374" i="2"/>
  <c r="BP373" i="2"/>
  <c r="AT373" i="2"/>
  <c r="BP372" i="2"/>
  <c r="AT372" i="2"/>
  <c r="BP371" i="2"/>
  <c r="AT371" i="2"/>
  <c r="BP362" i="2"/>
  <c r="AT362" i="2"/>
  <c r="BP361" i="2"/>
  <c r="AT361" i="2"/>
  <c r="BP360" i="2"/>
  <c r="AT360" i="2"/>
  <c r="BP350" i="2"/>
  <c r="AT350" i="2"/>
  <c r="BP349" i="2"/>
  <c r="AT349" i="2"/>
  <c r="BP348" i="2"/>
  <c r="AT348" i="2"/>
  <c r="BP347" i="2"/>
  <c r="AT347" i="2"/>
  <c r="BP338" i="2"/>
  <c r="AT338" i="2"/>
  <c r="BP337" i="2"/>
  <c r="AT337" i="2"/>
  <c r="BP336" i="2"/>
  <c r="AT336" i="2"/>
  <c r="BP335" i="2"/>
  <c r="AT335" i="2"/>
  <c r="BP326" i="2"/>
  <c r="AT326" i="2"/>
  <c r="BP325" i="2"/>
  <c r="AT325" i="2"/>
  <c r="BP324" i="2"/>
  <c r="AT324" i="2"/>
  <c r="BP323" i="2"/>
  <c r="AT323" i="2"/>
  <c r="BP314" i="2"/>
  <c r="AT314" i="2"/>
  <c r="BP313" i="2"/>
  <c r="AT313" i="2"/>
  <c r="BP312" i="2"/>
  <c r="AT312" i="2"/>
  <c r="BP311" i="2"/>
  <c r="AT311" i="2"/>
  <c r="BP302" i="2"/>
  <c r="AT302" i="2"/>
  <c r="BP301" i="2"/>
  <c r="AT301" i="2"/>
  <c r="BP300" i="2"/>
  <c r="AT300" i="2"/>
  <c r="BP299" i="2"/>
  <c r="AT299" i="2"/>
  <c r="BP290" i="2"/>
  <c r="AT290" i="2"/>
  <c r="BP289" i="2"/>
  <c r="AT289" i="2"/>
  <c r="BP288" i="2"/>
  <c r="AT288" i="2"/>
  <c r="BP287" i="2"/>
  <c r="AT287" i="2"/>
  <c r="BP278" i="2"/>
  <c r="AT278" i="2"/>
  <c r="BP277" i="2"/>
  <c r="AT277" i="2"/>
  <c r="BP276" i="2"/>
  <c r="AT276" i="2"/>
  <c r="BP275" i="2"/>
  <c r="AT275" i="2"/>
  <c r="BP266" i="2"/>
  <c r="AT266" i="2"/>
  <c r="BP265" i="2"/>
  <c r="AT265" i="2"/>
  <c r="BP264" i="2"/>
  <c r="AT264" i="2"/>
  <c r="BP263" i="2"/>
  <c r="AT263" i="2"/>
  <c r="BP254" i="2"/>
  <c r="AT254" i="2"/>
  <c r="BP253" i="2"/>
  <c r="AT253" i="2"/>
  <c r="BP252" i="2"/>
  <c r="AT252" i="2"/>
  <c r="BP251" i="2"/>
  <c r="AT251" i="2"/>
  <c r="AT242" i="2"/>
  <c r="R242" i="2"/>
  <c r="BP230" i="2"/>
  <c r="AT230" i="2"/>
  <c r="R230" i="2"/>
  <c r="BP146" i="2"/>
  <c r="AT146" i="2"/>
  <c r="R146" i="2"/>
  <c r="BP134" i="2"/>
  <c r="AT134" i="2"/>
  <c r="R134" i="2"/>
  <c r="BP122" i="2"/>
  <c r="AT122" i="2"/>
  <c r="R122" i="2"/>
  <c r="BP110" i="2"/>
  <c r="AT110" i="2"/>
  <c r="R110" i="2"/>
  <c r="BP98" i="2"/>
  <c r="AT98" i="2"/>
  <c r="R98" i="2"/>
  <c r="BP97" i="2"/>
  <c r="AT97" i="2"/>
  <c r="R97" i="2"/>
  <c r="BP96" i="2"/>
  <c r="AT96" i="2"/>
  <c r="R96" i="2"/>
  <c r="BP86" i="2"/>
  <c r="AT86" i="2"/>
  <c r="R86" i="2"/>
  <c r="BP85" i="2"/>
  <c r="AT85" i="2"/>
  <c r="R85" i="2"/>
  <c r="BP84" i="2"/>
  <c r="AT84" i="2"/>
  <c r="R84" i="2"/>
  <c r="BP74" i="2"/>
  <c r="AT74" i="2"/>
  <c r="R74" i="2"/>
  <c r="BP73" i="2"/>
  <c r="AT73" i="2"/>
  <c r="R73" i="2"/>
  <c r="BP72" i="2"/>
  <c r="AT72" i="2"/>
  <c r="R72" i="2"/>
  <c r="BP62" i="2"/>
  <c r="AT62" i="2"/>
  <c r="R62" i="2"/>
  <c r="BP61" i="2"/>
  <c r="AT61" i="2"/>
  <c r="R61" i="2"/>
  <c r="BP60" i="2"/>
  <c r="AT60" i="2"/>
  <c r="R60" i="2"/>
  <c r="BP59" i="2"/>
  <c r="AT59" i="2"/>
  <c r="R59" i="2"/>
  <c r="BP50" i="2"/>
  <c r="AT50" i="2"/>
  <c r="R50" i="2"/>
  <c r="BP49" i="2"/>
  <c r="AT49" i="2"/>
  <c r="R49" i="2"/>
  <c r="BP48" i="2"/>
  <c r="AT48" i="2"/>
  <c r="R48" i="2"/>
  <c r="BP47" i="2"/>
  <c r="AT47" i="2"/>
  <c r="R47" i="2"/>
  <c r="BP38" i="2"/>
  <c r="AT38" i="2"/>
  <c r="R38" i="2"/>
  <c r="BP37" i="2"/>
  <c r="AT37" i="2"/>
  <c r="R37" i="2"/>
  <c r="BP36" i="2"/>
  <c r="AT36" i="2"/>
  <c r="R36" i="2"/>
  <c r="BP35" i="2"/>
  <c r="AT35" i="2"/>
  <c r="R35" i="2"/>
  <c r="BP26" i="2"/>
  <c r="AT26" i="2"/>
  <c r="R26" i="2"/>
  <c r="BP25" i="2"/>
  <c r="AT25" i="2"/>
  <c r="R25" i="2"/>
  <c r="BP24" i="2"/>
  <c r="AT24" i="2"/>
  <c r="R24" i="2"/>
  <c r="BP23" i="2"/>
  <c r="AT23" i="2"/>
  <c r="R23" i="2"/>
  <c r="BP22" i="2"/>
  <c r="AT22" i="2"/>
  <c r="R22" i="2"/>
  <c r="D17" i="20" l="1"/>
  <c r="J16" i="20"/>
  <c r="C17" i="20"/>
  <c r="BP14" i="2"/>
  <c r="AT14" i="2"/>
  <c r="BP13" i="2"/>
  <c r="AT13" i="2"/>
  <c r="BP12" i="2"/>
  <c r="AT12" i="2"/>
  <c r="BP11" i="2"/>
  <c r="AT11" i="2"/>
  <c r="L732" i="2"/>
  <c r="J735" i="15" s="1"/>
  <c r="I732" i="2"/>
  <c r="G735" i="15" s="1"/>
  <c r="H732" i="2"/>
  <c r="F735" i="15" s="1"/>
  <c r="L720" i="2"/>
  <c r="J723" i="15" s="1"/>
  <c r="I720" i="2"/>
  <c r="G723" i="15" s="1"/>
  <c r="H720" i="2"/>
  <c r="F723" i="15" s="1"/>
  <c r="L708" i="2"/>
  <c r="J711" i="15" s="1"/>
  <c r="I708" i="2"/>
  <c r="G711" i="15" s="1"/>
  <c r="H708" i="2"/>
  <c r="F711" i="15" s="1"/>
  <c r="L696" i="2"/>
  <c r="J699" i="15" s="1"/>
  <c r="I696" i="2"/>
  <c r="G699" i="15" s="1"/>
  <c r="H696" i="2"/>
  <c r="F699" i="15" s="1"/>
  <c r="L684" i="2"/>
  <c r="J687" i="15" s="1"/>
  <c r="I684" i="2"/>
  <c r="G687" i="15" s="1"/>
  <c r="H684" i="2"/>
  <c r="F687" i="15" s="1"/>
  <c r="L672" i="2"/>
  <c r="J675" i="15" s="1"/>
  <c r="I672" i="2"/>
  <c r="G675" i="15" s="1"/>
  <c r="H672" i="2"/>
  <c r="F675" i="15" s="1"/>
  <c r="L660" i="2"/>
  <c r="J663" i="15" s="1"/>
  <c r="I660" i="2"/>
  <c r="G663" i="15" s="1"/>
  <c r="H660" i="2"/>
  <c r="F663" i="15" s="1"/>
  <c r="L648" i="2"/>
  <c r="J651" i="15" s="1"/>
  <c r="I648" i="2"/>
  <c r="G651" i="15" s="1"/>
  <c r="H648" i="2"/>
  <c r="F651" i="15" s="1"/>
  <c r="L636" i="2"/>
  <c r="J639" i="15" s="1"/>
  <c r="I636" i="2"/>
  <c r="G639" i="15" s="1"/>
  <c r="H636" i="2"/>
  <c r="F639" i="15" s="1"/>
  <c r="L624" i="2"/>
  <c r="J627" i="15" s="1"/>
  <c r="I624" i="2"/>
  <c r="G627" i="15" s="1"/>
  <c r="H624" i="2"/>
  <c r="F627" i="15" s="1"/>
  <c r="L612" i="2"/>
  <c r="J615" i="15" s="1"/>
  <c r="I612" i="2"/>
  <c r="G615" i="15" s="1"/>
  <c r="H612" i="2"/>
  <c r="F615" i="15" s="1"/>
  <c r="L600" i="2"/>
  <c r="J603" i="15" s="1"/>
  <c r="I600" i="2"/>
  <c r="G603" i="15" s="1"/>
  <c r="H600" i="2"/>
  <c r="F603" i="15" s="1"/>
  <c r="L594" i="2"/>
  <c r="J591" i="15" s="1"/>
  <c r="I594" i="2"/>
  <c r="G591" i="15" s="1"/>
  <c r="H594" i="2"/>
  <c r="F591" i="15" s="1"/>
  <c r="L582" i="2"/>
  <c r="J579" i="15" s="1"/>
  <c r="I582" i="2"/>
  <c r="G579" i="15" s="1"/>
  <c r="H582" i="2"/>
  <c r="F579" i="15" s="1"/>
  <c r="L570" i="2"/>
  <c r="J567" i="15" s="1"/>
  <c r="I570" i="2"/>
  <c r="G567" i="15" s="1"/>
  <c r="H570" i="2"/>
  <c r="F567" i="15" s="1"/>
  <c r="L558" i="2"/>
  <c r="J555" i="15" s="1"/>
  <c r="I558" i="2"/>
  <c r="G555" i="15" s="1"/>
  <c r="H558" i="2"/>
  <c r="F555" i="15" s="1"/>
  <c r="L546" i="2"/>
  <c r="J543" i="15" s="1"/>
  <c r="I546" i="2"/>
  <c r="G543" i="15" s="1"/>
  <c r="H546" i="2"/>
  <c r="F543" i="15" s="1"/>
  <c r="L534" i="2"/>
  <c r="J531" i="15" s="1"/>
  <c r="I534" i="2"/>
  <c r="G531" i="15" s="1"/>
  <c r="H534" i="2"/>
  <c r="F531" i="15" s="1"/>
  <c r="L521" i="2"/>
  <c r="J519" i="15" s="1"/>
  <c r="I521" i="2"/>
  <c r="G519" i="15" s="1"/>
  <c r="H521" i="2"/>
  <c r="F519" i="15" s="1"/>
  <c r="L508" i="2"/>
  <c r="J507" i="15" s="1"/>
  <c r="I508" i="2"/>
  <c r="G507" i="15" s="1"/>
  <c r="H508" i="2"/>
  <c r="F507" i="15" s="1"/>
  <c r="L496" i="2"/>
  <c r="J495" i="15" s="1"/>
  <c r="I496" i="2"/>
  <c r="G495" i="15" s="1"/>
  <c r="H496" i="2"/>
  <c r="F495" i="15" s="1"/>
  <c r="L484" i="2"/>
  <c r="J483" i="15" s="1"/>
  <c r="I484" i="2"/>
  <c r="G483" i="15" s="1"/>
  <c r="H484" i="2"/>
  <c r="F483" i="15" s="1"/>
  <c r="L472" i="2"/>
  <c r="J471" i="15" s="1"/>
  <c r="I472" i="2"/>
  <c r="G471" i="15" s="1"/>
  <c r="H472" i="2"/>
  <c r="F471" i="15" s="1"/>
  <c r="L460" i="2"/>
  <c r="J459" i="15" s="1"/>
  <c r="I460" i="2"/>
  <c r="G459" i="15" s="1"/>
  <c r="H460" i="2"/>
  <c r="F459" i="15" s="1"/>
  <c r="L448" i="2"/>
  <c r="J447" i="15" s="1"/>
  <c r="I448" i="2"/>
  <c r="G447" i="15" s="1"/>
  <c r="H448" i="2"/>
  <c r="F447" i="15" s="1"/>
  <c r="L436" i="2"/>
  <c r="J435" i="15" s="1"/>
  <c r="I436" i="2"/>
  <c r="G435" i="15" s="1"/>
  <c r="H436" i="2"/>
  <c r="F435" i="15" s="1"/>
  <c r="L424" i="2"/>
  <c r="J423" i="15" s="1"/>
  <c r="I424" i="2"/>
  <c r="G423" i="15" s="1"/>
  <c r="H424" i="2"/>
  <c r="F423" i="15" s="1"/>
  <c r="L412" i="2"/>
  <c r="J411" i="15" s="1"/>
  <c r="I412" i="2"/>
  <c r="G411" i="15" s="1"/>
  <c r="H412" i="2"/>
  <c r="F411" i="15" s="1"/>
  <c r="L400" i="2"/>
  <c r="J399" i="15" s="1"/>
  <c r="I400" i="2"/>
  <c r="G399" i="15" s="1"/>
  <c r="H400" i="2"/>
  <c r="F399" i="15" s="1"/>
  <c r="L388" i="2"/>
  <c r="J387" i="15" s="1"/>
  <c r="I388" i="2"/>
  <c r="G387" i="15" s="1"/>
  <c r="H388" i="2"/>
  <c r="F387" i="15" s="1"/>
  <c r="L376" i="2"/>
  <c r="J375" i="15" s="1"/>
  <c r="I376" i="2"/>
  <c r="G375" i="15" s="1"/>
  <c r="H376" i="2"/>
  <c r="F375" i="15" s="1"/>
  <c r="J363" i="15"/>
  <c r="I363" i="2"/>
  <c r="G363" i="15" s="1"/>
  <c r="H363" i="2"/>
  <c r="F363" i="15" s="1"/>
  <c r="L351" i="2"/>
  <c r="J351" i="15" s="1"/>
  <c r="I351" i="2"/>
  <c r="G351" i="15" s="1"/>
  <c r="H351" i="2"/>
  <c r="F351" i="15" s="1"/>
  <c r="L339" i="2"/>
  <c r="J339" i="15" s="1"/>
  <c r="I339" i="2"/>
  <c r="H339" i="2"/>
  <c r="F339" i="15" s="1"/>
  <c r="L327" i="2"/>
  <c r="J327" i="15" s="1"/>
  <c r="I327" i="2"/>
  <c r="H327" i="2"/>
  <c r="F327" i="15" s="1"/>
  <c r="L315" i="2"/>
  <c r="J315" i="15" s="1"/>
  <c r="I315" i="2"/>
  <c r="H315" i="2"/>
  <c r="F315" i="15" s="1"/>
  <c r="L303" i="2"/>
  <c r="J303" i="15" s="1"/>
  <c r="I303" i="2"/>
  <c r="H303" i="2"/>
  <c r="F303" i="15" s="1"/>
  <c r="L291" i="2"/>
  <c r="J291" i="15" s="1"/>
  <c r="I291" i="2"/>
  <c r="H291" i="2"/>
  <c r="F291" i="15" s="1"/>
  <c r="L279" i="2"/>
  <c r="J279" i="15" s="1"/>
  <c r="I279" i="2"/>
  <c r="H279" i="2"/>
  <c r="F279" i="15" s="1"/>
  <c r="L267" i="2"/>
  <c r="J267" i="15" s="1"/>
  <c r="I267" i="2"/>
  <c r="G267" i="15" s="1"/>
  <c r="H267" i="2"/>
  <c r="F267" i="15" s="1"/>
  <c r="L255" i="2"/>
  <c r="J255" i="15" s="1"/>
  <c r="I255" i="2"/>
  <c r="G255" i="15" s="1"/>
  <c r="H255" i="2"/>
  <c r="F255" i="15" s="1"/>
  <c r="L243" i="2"/>
  <c r="J243" i="15" s="1"/>
  <c r="I243" i="2"/>
  <c r="G243" i="15" s="1"/>
  <c r="H243" i="2"/>
  <c r="F243" i="15" s="1"/>
  <c r="L231" i="2"/>
  <c r="J231" i="15" s="1"/>
  <c r="I231" i="2"/>
  <c r="H231" i="2"/>
  <c r="F231" i="15" s="1"/>
  <c r="L219" i="2"/>
  <c r="J219" i="15" s="1"/>
  <c r="I219" i="2"/>
  <c r="H219" i="2"/>
  <c r="F219" i="15" s="1"/>
  <c r="I207" i="2"/>
  <c r="I195" i="2"/>
  <c r="L183" i="2"/>
  <c r="J183" i="15" s="1"/>
  <c r="I183" i="2"/>
  <c r="H183" i="2"/>
  <c r="F183" i="15" s="1"/>
  <c r="L171" i="2"/>
  <c r="J171" i="15" s="1"/>
  <c r="I171" i="2"/>
  <c r="H171" i="2"/>
  <c r="F171" i="15" s="1"/>
  <c r="L159" i="2"/>
  <c r="J159" i="15" s="1"/>
  <c r="I159" i="2"/>
  <c r="H159" i="2"/>
  <c r="F159" i="15" s="1"/>
  <c r="L147" i="2"/>
  <c r="J147" i="15" s="1"/>
  <c r="I147" i="2"/>
  <c r="H147" i="2"/>
  <c r="F147" i="15" s="1"/>
  <c r="L135" i="2"/>
  <c r="J135" i="15" s="1"/>
  <c r="I135" i="2"/>
  <c r="H135" i="2"/>
  <c r="F135" i="15" s="1"/>
  <c r="L123" i="2"/>
  <c r="J123" i="15" s="1"/>
  <c r="I123" i="2"/>
  <c r="H123" i="2"/>
  <c r="F123" i="15" s="1"/>
  <c r="L111" i="2"/>
  <c r="J111" i="15" s="1"/>
  <c r="I111" i="2"/>
  <c r="H111" i="2"/>
  <c r="F111" i="15" s="1"/>
  <c r="L99" i="2"/>
  <c r="J99" i="15" s="1"/>
  <c r="I99" i="2"/>
  <c r="H99" i="2"/>
  <c r="F99" i="15" s="1"/>
  <c r="L87" i="2"/>
  <c r="J87" i="15" s="1"/>
  <c r="I87" i="2"/>
  <c r="H87" i="2"/>
  <c r="F87" i="15" s="1"/>
  <c r="L75" i="2"/>
  <c r="J75" i="15" s="1"/>
  <c r="I75" i="2"/>
  <c r="H75" i="2"/>
  <c r="F75" i="15" s="1"/>
  <c r="L63" i="2"/>
  <c r="J63" i="15" s="1"/>
  <c r="I63" i="2"/>
  <c r="H63" i="2"/>
  <c r="F63" i="15" s="1"/>
  <c r="L51" i="2"/>
  <c r="J51" i="15" s="1"/>
  <c r="I51" i="2"/>
  <c r="H51" i="2"/>
  <c r="F51" i="15" s="1"/>
  <c r="L39" i="2"/>
  <c r="J39" i="15" s="1"/>
  <c r="I39" i="2"/>
  <c r="H39" i="2"/>
  <c r="F39" i="15" s="1"/>
  <c r="L27" i="2"/>
  <c r="J27" i="15" s="1"/>
  <c r="I27" i="2"/>
  <c r="G27" i="15" s="1"/>
  <c r="H27" i="2"/>
  <c r="F27" i="15" s="1"/>
  <c r="L15" i="2"/>
  <c r="J15" i="15" s="1"/>
  <c r="I15" i="2"/>
  <c r="G15" i="15" s="1"/>
  <c r="H15" i="2"/>
  <c r="F15" i="15" s="1"/>
  <c r="L3" i="2"/>
  <c r="I3" i="2"/>
  <c r="H3" i="2"/>
  <c r="D18" i="20" l="1"/>
  <c r="J17" i="20"/>
  <c r="G195" i="15"/>
  <c r="G51" i="15"/>
  <c r="G99" i="15"/>
  <c r="G147" i="15"/>
  <c r="G63" i="15"/>
  <c r="G207" i="15"/>
  <c r="G303" i="15"/>
  <c r="G111" i="15"/>
  <c r="G219" i="15"/>
  <c r="G315" i="15"/>
  <c r="G159" i="15"/>
  <c r="G75" i="15"/>
  <c r="G123" i="15"/>
  <c r="G171" i="15"/>
  <c r="G327" i="15"/>
  <c r="G231" i="15"/>
  <c r="G39" i="15"/>
  <c r="G87" i="15"/>
  <c r="G135" i="15"/>
  <c r="G183" i="15"/>
  <c r="G279" i="15"/>
  <c r="G291" i="15"/>
  <c r="G339" i="15"/>
  <c r="C18" i="20"/>
  <c r="B41" i="12"/>
  <c r="AX41" i="12" s="1"/>
  <c r="CX41" i="12"/>
  <c r="CN41" i="12"/>
  <c r="CH41" i="12"/>
  <c r="BR41" i="12"/>
  <c r="BN41" i="12"/>
  <c r="BJ41" i="12"/>
  <c r="BB41" i="12"/>
  <c r="AL41" i="12"/>
  <c r="AD41" i="12"/>
  <c r="AT41" i="12" s="1"/>
  <c r="AC41" i="12"/>
  <c r="AS41" i="12" s="1"/>
  <c r="AB41" i="12"/>
  <c r="AR41" i="12" s="1"/>
  <c r="AA41" i="12"/>
  <c r="AQ41" i="12" s="1"/>
  <c r="Z41" i="12"/>
  <c r="AP41" i="12" s="1"/>
  <c r="V41" i="12"/>
  <c r="O41" i="12"/>
  <c r="DG41" i="12" s="1"/>
  <c r="N41" i="12"/>
  <c r="DF41" i="12" s="1"/>
  <c r="M41" i="12"/>
  <c r="DE41" i="12" s="1"/>
  <c r="L41" i="12"/>
  <c r="DD41" i="12" s="1"/>
  <c r="K41" i="12"/>
  <c r="DC41" i="12" s="1"/>
  <c r="J41" i="12"/>
  <c r="DB41" i="12" s="1"/>
  <c r="H41" i="12"/>
  <c r="BD41" i="12" s="1"/>
  <c r="E41" i="12"/>
  <c r="CG41" i="12" s="1"/>
  <c r="D41" i="12"/>
  <c r="AJ41" i="12" s="1"/>
  <c r="C41" i="12"/>
  <c r="CU41" i="12" s="1"/>
  <c r="CX40" i="12"/>
  <c r="CT40" i="12"/>
  <c r="CH40" i="12"/>
  <c r="CD40" i="12"/>
  <c r="BR40" i="12"/>
  <c r="BN40" i="12"/>
  <c r="BB40" i="12"/>
  <c r="AX40" i="12"/>
  <c r="AL40" i="12"/>
  <c r="AH40" i="12"/>
  <c r="AD40" i="12"/>
  <c r="AT40" i="12" s="1"/>
  <c r="AC40" i="12"/>
  <c r="AS40" i="12" s="1"/>
  <c r="AB40" i="12"/>
  <c r="AR40" i="12" s="1"/>
  <c r="AA40" i="12"/>
  <c r="AQ40" i="12" s="1"/>
  <c r="Z40" i="12"/>
  <c r="AP40" i="12" s="1"/>
  <c r="V40" i="12"/>
  <c r="R40" i="12"/>
  <c r="O40" i="12"/>
  <c r="DG40" i="12" s="1"/>
  <c r="N40" i="12"/>
  <c r="CP40" i="12" s="1"/>
  <c r="M40" i="12"/>
  <c r="CO40" i="12" s="1"/>
  <c r="L40" i="12"/>
  <c r="DD40" i="12" s="1"/>
  <c r="K40" i="12"/>
  <c r="DC40" i="12" s="1"/>
  <c r="J40" i="12"/>
  <c r="DB40" i="12" s="1"/>
  <c r="H40" i="12"/>
  <c r="AN40" i="12" s="1"/>
  <c r="G40" i="12"/>
  <c r="BS40" i="12" s="1"/>
  <c r="E40" i="12"/>
  <c r="CG40" i="12" s="1"/>
  <c r="D40" i="12"/>
  <c r="BP40" i="12" s="1"/>
  <c r="C40" i="12"/>
  <c r="CU40" i="12" s="1"/>
  <c r="CX39" i="12"/>
  <c r="CH39" i="12"/>
  <c r="BR39" i="12"/>
  <c r="BB39" i="12"/>
  <c r="AL39" i="12"/>
  <c r="AD39" i="12"/>
  <c r="AT39" i="12" s="1"/>
  <c r="AC39" i="12"/>
  <c r="AS39" i="12" s="1"/>
  <c r="AB39" i="12"/>
  <c r="AR39" i="12" s="1"/>
  <c r="AA39" i="12"/>
  <c r="AQ39" i="12" s="1"/>
  <c r="Z39" i="12"/>
  <c r="AP39" i="12" s="1"/>
  <c r="V39" i="12"/>
  <c r="O39" i="12"/>
  <c r="DG39" i="12" s="1"/>
  <c r="N39" i="12"/>
  <c r="DF39" i="12" s="1"/>
  <c r="M39" i="12"/>
  <c r="DE39" i="12" s="1"/>
  <c r="L39" i="12"/>
  <c r="DD39" i="12" s="1"/>
  <c r="K39" i="12"/>
  <c r="DC39" i="12" s="1"/>
  <c r="J39" i="12"/>
  <c r="DB39" i="12" s="1"/>
  <c r="H39" i="12"/>
  <c r="BD39" i="12" s="1"/>
  <c r="E39" i="12"/>
  <c r="CG39" i="12" s="1"/>
  <c r="D39" i="12"/>
  <c r="CF39" i="12" s="1"/>
  <c r="C39" i="12"/>
  <c r="CU39" i="12" s="1"/>
  <c r="B39" i="12"/>
  <c r="CT39" i="12" s="1"/>
  <c r="CX37" i="12"/>
  <c r="CH37" i="12"/>
  <c r="BR37" i="12"/>
  <c r="BB37" i="12"/>
  <c r="AL37" i="12"/>
  <c r="AD37" i="12"/>
  <c r="AT37" i="12" s="1"/>
  <c r="AC37" i="12"/>
  <c r="AS37" i="12" s="1"/>
  <c r="AB37" i="12"/>
  <c r="AR37" i="12" s="1"/>
  <c r="AA37" i="12"/>
  <c r="AQ37" i="12" s="1"/>
  <c r="Z37" i="12"/>
  <c r="AP37" i="12" s="1"/>
  <c r="V37" i="12"/>
  <c r="O37" i="12"/>
  <c r="DG37" i="12" s="1"/>
  <c r="N37" i="12"/>
  <c r="DF37" i="12" s="1"/>
  <c r="M37" i="12"/>
  <c r="DE37" i="12" s="1"/>
  <c r="L37" i="12"/>
  <c r="DD37" i="12" s="1"/>
  <c r="K37" i="12"/>
  <c r="DC37" i="12" s="1"/>
  <c r="J37" i="12"/>
  <c r="DB37" i="12" s="1"/>
  <c r="H37" i="12"/>
  <c r="BD37" i="12" s="1"/>
  <c r="E37" i="12"/>
  <c r="CG37" i="12" s="1"/>
  <c r="D37" i="12"/>
  <c r="AJ37" i="12" s="1"/>
  <c r="C37" i="12"/>
  <c r="CU37" i="12" s="1"/>
  <c r="B37" i="12"/>
  <c r="CT37" i="12" s="1"/>
  <c r="CX35" i="12"/>
  <c r="CH35" i="12"/>
  <c r="BR35" i="12"/>
  <c r="BB35" i="12"/>
  <c r="AL35" i="12"/>
  <c r="AD35" i="12"/>
  <c r="AT35" i="12" s="1"/>
  <c r="AC35" i="12"/>
  <c r="AS35" i="12" s="1"/>
  <c r="AB35" i="12"/>
  <c r="AR35" i="12" s="1"/>
  <c r="AA35" i="12"/>
  <c r="AQ35" i="12" s="1"/>
  <c r="Z35" i="12"/>
  <c r="AP35" i="12" s="1"/>
  <c r="V35" i="12"/>
  <c r="O35" i="12"/>
  <c r="DG35" i="12" s="1"/>
  <c r="N35" i="12"/>
  <c r="DF35" i="12" s="1"/>
  <c r="M35" i="12"/>
  <c r="DE35" i="12" s="1"/>
  <c r="L35" i="12"/>
  <c r="DD35" i="12" s="1"/>
  <c r="K35" i="12"/>
  <c r="DC35" i="12" s="1"/>
  <c r="J35" i="12"/>
  <c r="DB35" i="12" s="1"/>
  <c r="H35" i="12"/>
  <c r="BD35" i="12" s="1"/>
  <c r="E35" i="12"/>
  <c r="CG35" i="12" s="1"/>
  <c r="D35" i="12"/>
  <c r="C35" i="12"/>
  <c r="CU35" i="12" s="1"/>
  <c r="B35" i="12"/>
  <c r="CT35" i="12" s="1"/>
  <c r="CX33" i="12"/>
  <c r="CH33" i="12"/>
  <c r="BR33" i="12"/>
  <c r="BB33" i="12"/>
  <c r="AL33" i="12"/>
  <c r="AD33" i="12"/>
  <c r="AT33" i="12" s="1"/>
  <c r="AC33" i="12"/>
  <c r="AS33" i="12" s="1"/>
  <c r="AB33" i="12"/>
  <c r="AR33" i="12" s="1"/>
  <c r="AA33" i="12"/>
  <c r="AQ33" i="12" s="1"/>
  <c r="Z33" i="12"/>
  <c r="AP33" i="12" s="1"/>
  <c r="V33" i="12"/>
  <c r="O33" i="12"/>
  <c r="DG33" i="12" s="1"/>
  <c r="N33" i="12"/>
  <c r="DF33" i="12" s="1"/>
  <c r="M33" i="12"/>
  <c r="DE33" i="12" s="1"/>
  <c r="L33" i="12"/>
  <c r="DD33" i="12" s="1"/>
  <c r="K33" i="12"/>
  <c r="DC33" i="12" s="1"/>
  <c r="J33" i="12"/>
  <c r="DB33" i="12" s="1"/>
  <c r="H33" i="12"/>
  <c r="BD33" i="12" s="1"/>
  <c r="E33" i="12"/>
  <c r="CG33" i="12" s="1"/>
  <c r="D33" i="12"/>
  <c r="CF33" i="12" s="1"/>
  <c r="C33" i="12"/>
  <c r="CU33" i="12" s="1"/>
  <c r="B33" i="12"/>
  <c r="CT33" i="12" s="1"/>
  <c r="CX31" i="12"/>
  <c r="CH31" i="12"/>
  <c r="BR31" i="12"/>
  <c r="BB31" i="12"/>
  <c r="AL31" i="12"/>
  <c r="AD31" i="12"/>
  <c r="AT31" i="12" s="1"/>
  <c r="AC31" i="12"/>
  <c r="AS31" i="12" s="1"/>
  <c r="AB31" i="12"/>
  <c r="AR31" i="12" s="1"/>
  <c r="AA31" i="12"/>
  <c r="AQ31" i="12" s="1"/>
  <c r="Z31" i="12"/>
  <c r="AP31" i="12" s="1"/>
  <c r="V31" i="12"/>
  <c r="O31" i="12"/>
  <c r="DG31" i="12" s="1"/>
  <c r="N31" i="12"/>
  <c r="DF31" i="12" s="1"/>
  <c r="M31" i="12"/>
  <c r="DE31" i="12" s="1"/>
  <c r="L31" i="12"/>
  <c r="DD31" i="12" s="1"/>
  <c r="K31" i="12"/>
  <c r="DC31" i="12" s="1"/>
  <c r="J31" i="12"/>
  <c r="DB31" i="12" s="1"/>
  <c r="H31" i="12"/>
  <c r="CZ31" i="12" s="1"/>
  <c r="E31" i="12"/>
  <c r="CG31" i="12" s="1"/>
  <c r="D31" i="12"/>
  <c r="CF31" i="12" s="1"/>
  <c r="C31" i="12"/>
  <c r="CU31" i="12" s="1"/>
  <c r="B31" i="12"/>
  <c r="CT31" i="12" s="1"/>
  <c r="CX29" i="12"/>
  <c r="CH29" i="12"/>
  <c r="BR29" i="12"/>
  <c r="BB29" i="12"/>
  <c r="AL29" i="12"/>
  <c r="AD29" i="12"/>
  <c r="AT29" i="12" s="1"/>
  <c r="AC29" i="12"/>
  <c r="AS29" i="12" s="1"/>
  <c r="AB29" i="12"/>
  <c r="AR29" i="12" s="1"/>
  <c r="AA29" i="12"/>
  <c r="AQ29" i="12" s="1"/>
  <c r="Z29" i="12"/>
  <c r="AP29" i="12" s="1"/>
  <c r="V29" i="12"/>
  <c r="O29" i="12"/>
  <c r="DG29" i="12" s="1"/>
  <c r="N29" i="12"/>
  <c r="DF29" i="12" s="1"/>
  <c r="M29" i="12"/>
  <c r="DE29" i="12" s="1"/>
  <c r="L29" i="12"/>
  <c r="DD29" i="12" s="1"/>
  <c r="K29" i="12"/>
  <c r="DC29" i="12" s="1"/>
  <c r="J29" i="12"/>
  <c r="DB29" i="12" s="1"/>
  <c r="H29" i="12"/>
  <c r="BD29" i="12" s="1"/>
  <c r="E29" i="12"/>
  <c r="CG29" i="12" s="1"/>
  <c r="D29" i="12"/>
  <c r="CF29" i="12" s="1"/>
  <c r="C29" i="12"/>
  <c r="CU29" i="12" s="1"/>
  <c r="B29" i="12"/>
  <c r="CT29" i="12" s="1"/>
  <c r="CX27" i="12"/>
  <c r="CH27" i="12"/>
  <c r="BR27" i="12"/>
  <c r="BB27" i="12"/>
  <c r="AL27" i="12"/>
  <c r="AD27" i="12"/>
  <c r="AT27" i="12" s="1"/>
  <c r="AC27" i="12"/>
  <c r="AS27" i="12" s="1"/>
  <c r="AB27" i="12"/>
  <c r="AR27" i="12" s="1"/>
  <c r="AA27" i="12"/>
  <c r="AQ27" i="12" s="1"/>
  <c r="Z27" i="12"/>
  <c r="AP27" i="12" s="1"/>
  <c r="V27" i="12"/>
  <c r="O27" i="12"/>
  <c r="DG27" i="12" s="1"/>
  <c r="N27" i="12"/>
  <c r="DF27" i="12" s="1"/>
  <c r="M27" i="12"/>
  <c r="DE27" i="12" s="1"/>
  <c r="L27" i="12"/>
  <c r="DD27" i="12" s="1"/>
  <c r="K27" i="12"/>
  <c r="DC27" i="12" s="1"/>
  <c r="J27" i="12"/>
  <c r="DB27" i="12" s="1"/>
  <c r="H27" i="12"/>
  <c r="BD27" i="12" s="1"/>
  <c r="E27" i="12"/>
  <c r="CG27" i="12" s="1"/>
  <c r="D27" i="12"/>
  <c r="C27" i="12"/>
  <c r="CU27" i="12" s="1"/>
  <c r="B27" i="12"/>
  <c r="CT27" i="12" s="1"/>
  <c r="B25" i="12"/>
  <c r="CT25" i="12" s="1"/>
  <c r="CX25" i="12"/>
  <c r="CH25" i="12"/>
  <c r="BR25" i="12"/>
  <c r="BB25" i="12"/>
  <c r="AL25" i="12"/>
  <c r="AD25" i="12"/>
  <c r="AT25" i="12" s="1"/>
  <c r="AC25" i="12"/>
  <c r="AS25" i="12" s="1"/>
  <c r="AB25" i="12"/>
  <c r="AR25" i="12" s="1"/>
  <c r="AA25" i="12"/>
  <c r="AQ25" i="12" s="1"/>
  <c r="Z25" i="12"/>
  <c r="AP25" i="12" s="1"/>
  <c r="V25" i="12"/>
  <c r="R25" i="12"/>
  <c r="O25" i="12"/>
  <c r="DG25" i="12" s="1"/>
  <c r="N25" i="12"/>
  <c r="DF25" i="12" s="1"/>
  <c r="M25" i="12"/>
  <c r="DE25" i="12" s="1"/>
  <c r="L25" i="12"/>
  <c r="DD25" i="12" s="1"/>
  <c r="K25" i="12"/>
  <c r="DC25" i="12" s="1"/>
  <c r="J25" i="12"/>
  <c r="DB25" i="12" s="1"/>
  <c r="H25" i="12"/>
  <c r="CZ25" i="12" s="1"/>
  <c r="E25" i="12"/>
  <c r="CG25" i="12" s="1"/>
  <c r="D25" i="12"/>
  <c r="AZ25" i="12" s="1"/>
  <c r="C25" i="12"/>
  <c r="CU25" i="12" s="1"/>
  <c r="G23" i="12"/>
  <c r="G19" i="12"/>
  <c r="BS19" i="12" s="1"/>
  <c r="G15" i="12"/>
  <c r="BS15" i="12" s="1"/>
  <c r="B22" i="12"/>
  <c r="CV22" i="12"/>
  <c r="CF22" i="12"/>
  <c r="BP22" i="12"/>
  <c r="AZ22" i="12"/>
  <c r="AJ22" i="12"/>
  <c r="AD22" i="12"/>
  <c r="AT22" i="12" s="1"/>
  <c r="AC22" i="12"/>
  <c r="AS22" i="12" s="1"/>
  <c r="AB22" i="12"/>
  <c r="AR22" i="12" s="1"/>
  <c r="AA22" i="12"/>
  <c r="AQ22" i="12" s="1"/>
  <c r="Z22" i="12"/>
  <c r="AP22" i="12" s="1"/>
  <c r="T22" i="12"/>
  <c r="O22" i="12"/>
  <c r="DG22" i="12" s="1"/>
  <c r="N22" i="12"/>
  <c r="DF22" i="12" s="1"/>
  <c r="M22" i="12"/>
  <c r="DE22" i="12" s="1"/>
  <c r="L22" i="12"/>
  <c r="DD22" i="12" s="1"/>
  <c r="K22" i="12"/>
  <c r="DC22" i="12" s="1"/>
  <c r="J22" i="12"/>
  <c r="DB22" i="12" s="1"/>
  <c r="H22" i="12"/>
  <c r="BD22" i="12" s="1"/>
  <c r="G22" i="12"/>
  <c r="BS22" i="12" s="1"/>
  <c r="E22" i="12"/>
  <c r="CG22" i="12" s="1"/>
  <c r="CV19" i="12"/>
  <c r="CU19" i="12"/>
  <c r="CF19" i="12"/>
  <c r="CE19" i="12"/>
  <c r="BP19" i="12"/>
  <c r="BO19" i="12"/>
  <c r="AZ19" i="12"/>
  <c r="AY19" i="12"/>
  <c r="AJ19" i="12"/>
  <c r="AI19" i="12"/>
  <c r="AD19" i="12"/>
  <c r="AT19" i="12" s="1"/>
  <c r="AC19" i="12"/>
  <c r="AS19" i="12" s="1"/>
  <c r="AB19" i="12"/>
  <c r="AR19" i="12" s="1"/>
  <c r="AA19" i="12"/>
  <c r="AQ19" i="12" s="1"/>
  <c r="Z19" i="12"/>
  <c r="AP19" i="12" s="1"/>
  <c r="T19" i="12"/>
  <c r="S19" i="12"/>
  <c r="O19" i="12"/>
  <c r="DG19" i="12" s="1"/>
  <c r="N19" i="12"/>
  <c r="DF19" i="12" s="1"/>
  <c r="M19" i="12"/>
  <c r="DE19" i="12" s="1"/>
  <c r="L19" i="12"/>
  <c r="DD19" i="12" s="1"/>
  <c r="K19" i="12"/>
  <c r="DC19" i="12" s="1"/>
  <c r="J19" i="12"/>
  <c r="DB19" i="12" s="1"/>
  <c r="H19" i="12"/>
  <c r="CZ19" i="12" s="1"/>
  <c r="E19" i="12"/>
  <c r="CG19" i="12" s="1"/>
  <c r="CV15" i="12"/>
  <c r="CU15" i="12"/>
  <c r="CF15" i="12"/>
  <c r="CE15" i="12"/>
  <c r="BP15" i="12"/>
  <c r="BO15" i="12"/>
  <c r="AZ15" i="12"/>
  <c r="AY15" i="12"/>
  <c r="AJ15" i="12"/>
  <c r="AI15" i="12"/>
  <c r="AD15" i="12"/>
  <c r="AT15" i="12" s="1"/>
  <c r="AC15" i="12"/>
  <c r="AS15" i="12" s="1"/>
  <c r="AB15" i="12"/>
  <c r="AR15" i="12" s="1"/>
  <c r="AA15" i="12"/>
  <c r="AQ15" i="12" s="1"/>
  <c r="Z15" i="12"/>
  <c r="AP15" i="12" s="1"/>
  <c r="T15" i="12"/>
  <c r="S15" i="12"/>
  <c r="O15" i="12"/>
  <c r="DG15" i="12" s="1"/>
  <c r="N15" i="12"/>
  <c r="DF15" i="12" s="1"/>
  <c r="M15" i="12"/>
  <c r="DE15" i="12" s="1"/>
  <c r="L15" i="12"/>
  <c r="DD15" i="12" s="1"/>
  <c r="K15" i="12"/>
  <c r="DC15" i="12" s="1"/>
  <c r="J15" i="12"/>
  <c r="DB15" i="12" s="1"/>
  <c r="H15" i="12"/>
  <c r="BD15" i="12" s="1"/>
  <c r="E15" i="12"/>
  <c r="CG15" i="12" s="1"/>
  <c r="CV11" i="12"/>
  <c r="CU11" i="12"/>
  <c r="CF11" i="12"/>
  <c r="CE11" i="12"/>
  <c r="BP11" i="12"/>
  <c r="BO11" i="12"/>
  <c r="AZ11" i="12"/>
  <c r="AY11" i="12"/>
  <c r="AJ11" i="12"/>
  <c r="AI11" i="12"/>
  <c r="AD11" i="12"/>
  <c r="AT11" i="12" s="1"/>
  <c r="AC11" i="12"/>
  <c r="AS11" i="12" s="1"/>
  <c r="AB11" i="12"/>
  <c r="AR11" i="12" s="1"/>
  <c r="AA11" i="12"/>
  <c r="AQ11" i="12" s="1"/>
  <c r="Z11" i="12"/>
  <c r="AP11" i="12" s="1"/>
  <c r="T11" i="12"/>
  <c r="S11" i="12"/>
  <c r="O11" i="12"/>
  <c r="DG11" i="12" s="1"/>
  <c r="N11" i="12"/>
  <c r="DF11" i="12" s="1"/>
  <c r="M11" i="12"/>
  <c r="DE11" i="12" s="1"/>
  <c r="L11" i="12"/>
  <c r="DD11" i="12" s="1"/>
  <c r="K11" i="12"/>
  <c r="DC11" i="12" s="1"/>
  <c r="J11" i="12"/>
  <c r="DB11" i="12" s="1"/>
  <c r="H11" i="12"/>
  <c r="BD11" i="12" s="1"/>
  <c r="G11" i="12"/>
  <c r="BS11" i="12" s="1"/>
  <c r="E11" i="12"/>
  <c r="CG11" i="12" s="1"/>
  <c r="B6" i="12"/>
  <c r="B5" i="12"/>
  <c r="B7" i="12" s="1"/>
  <c r="CV7" i="12"/>
  <c r="CU7" i="12"/>
  <c r="CF7" i="12"/>
  <c r="CE7" i="12"/>
  <c r="BP7" i="12"/>
  <c r="BO7" i="12"/>
  <c r="AZ7" i="12"/>
  <c r="AY7" i="12"/>
  <c r="AJ7" i="12"/>
  <c r="AI7" i="12"/>
  <c r="AD7" i="12"/>
  <c r="AT7" i="12" s="1"/>
  <c r="AC7" i="12"/>
  <c r="AS7" i="12" s="1"/>
  <c r="AB7" i="12"/>
  <c r="AR7" i="12" s="1"/>
  <c r="AA7" i="12"/>
  <c r="AQ7" i="12" s="1"/>
  <c r="Z7" i="12"/>
  <c r="AP7" i="12" s="1"/>
  <c r="T7" i="12"/>
  <c r="S7" i="12"/>
  <c r="O7" i="12"/>
  <c r="DG7" i="12" s="1"/>
  <c r="N7" i="12"/>
  <c r="DF7" i="12" s="1"/>
  <c r="M7" i="12"/>
  <c r="DE7" i="12" s="1"/>
  <c r="L7" i="12"/>
  <c r="DD7" i="12" s="1"/>
  <c r="K7" i="12"/>
  <c r="DC7" i="12" s="1"/>
  <c r="J7" i="12"/>
  <c r="DB7" i="12" s="1"/>
  <c r="H7" i="12"/>
  <c r="AN7" i="12" s="1"/>
  <c r="G7" i="12"/>
  <c r="BS7" i="12" s="1"/>
  <c r="E7" i="12"/>
  <c r="CG7" i="12" s="1"/>
  <c r="H23" i="12"/>
  <c r="H18" i="12"/>
  <c r="H14" i="12"/>
  <c r="H10" i="12"/>
  <c r="H6" i="12"/>
  <c r="D19" i="20" l="1"/>
  <c r="J18" i="20"/>
  <c r="L195" i="2"/>
  <c r="J195" i="15" s="1"/>
  <c r="C19" i="20"/>
  <c r="H195" i="2"/>
  <c r="F195" i="15" s="1"/>
  <c r="S41" i="12"/>
  <c r="R33" i="12"/>
  <c r="BY39" i="12"/>
  <c r="BG41" i="12"/>
  <c r="BI41" i="12"/>
  <c r="CJ37" i="12"/>
  <c r="BZ39" i="12"/>
  <c r="BH41" i="12"/>
  <c r="CJ41" i="12"/>
  <c r="CL41" i="12"/>
  <c r="CM41" i="12"/>
  <c r="T40" i="12"/>
  <c r="CE40" i="12"/>
  <c r="AH41" i="12"/>
  <c r="BW41" i="12"/>
  <c r="CF40" i="12"/>
  <c r="AI41" i="12"/>
  <c r="BX41" i="12"/>
  <c r="BY41" i="12"/>
  <c r="BV41" i="12"/>
  <c r="BH37" i="12"/>
  <c r="AY41" i="12"/>
  <c r="BZ41" i="12"/>
  <c r="BX39" i="12"/>
  <c r="AE40" i="12"/>
  <c r="CV40" i="12"/>
  <c r="R41" i="12"/>
  <c r="CD41" i="12"/>
  <c r="CA41" i="12"/>
  <c r="BK41" i="12"/>
  <c r="AE41" i="12"/>
  <c r="BN39" i="12"/>
  <c r="CQ40" i="12"/>
  <c r="G39" i="12"/>
  <c r="BS39" i="12" s="1"/>
  <c r="CA39" i="12"/>
  <c r="CW41" i="12"/>
  <c r="AE39" i="12"/>
  <c r="AU41" i="12"/>
  <c r="AH39" i="12"/>
  <c r="B42" i="12"/>
  <c r="CT41" i="12"/>
  <c r="G41" i="12"/>
  <c r="CY41" i="12" s="1"/>
  <c r="BG40" i="12"/>
  <c r="BW40" i="12"/>
  <c r="BF41" i="12"/>
  <c r="BT41" i="12"/>
  <c r="CV41" i="12"/>
  <c r="BC40" i="12"/>
  <c r="T41" i="12"/>
  <c r="BD40" i="12"/>
  <c r="CZ41" i="12"/>
  <c r="AK41" i="12"/>
  <c r="BH40" i="12"/>
  <c r="X41" i="12"/>
  <c r="AZ41" i="12"/>
  <c r="AU39" i="12"/>
  <c r="BA41" i="12"/>
  <c r="BO41" i="12"/>
  <c r="CO41" i="12"/>
  <c r="AX39" i="12"/>
  <c r="CN39" i="12"/>
  <c r="BQ40" i="12"/>
  <c r="AN41" i="12"/>
  <c r="BP41" i="12"/>
  <c r="CP41" i="12"/>
  <c r="AE35" i="12"/>
  <c r="AY39" i="12"/>
  <c r="BQ41" i="12"/>
  <c r="CE41" i="12"/>
  <c r="CQ41" i="12"/>
  <c r="AH35" i="12"/>
  <c r="AH37" i="12"/>
  <c r="BT40" i="12"/>
  <c r="DE40" i="12"/>
  <c r="CF41" i="12"/>
  <c r="BV39" i="12"/>
  <c r="U41" i="12"/>
  <c r="BF40" i="12"/>
  <c r="CJ40" i="12"/>
  <c r="AI35" i="12"/>
  <c r="AI37" i="12"/>
  <c r="BJ39" i="12"/>
  <c r="AU40" i="12"/>
  <c r="BV40" i="12"/>
  <c r="DF40" i="12"/>
  <c r="S40" i="12"/>
  <c r="CI40" i="12"/>
  <c r="CW40" i="12"/>
  <c r="AI40" i="12"/>
  <c r="BI40" i="12"/>
  <c r="CY40" i="12"/>
  <c r="CL37" i="12"/>
  <c r="U40" i="12"/>
  <c r="CN37" i="12"/>
  <c r="BH39" i="12"/>
  <c r="AJ40" i="12"/>
  <c r="BJ40" i="12"/>
  <c r="BX40" i="12"/>
  <c r="CL40" i="12"/>
  <c r="CZ40" i="12"/>
  <c r="CM37" i="12"/>
  <c r="CL35" i="12"/>
  <c r="AI39" i="12"/>
  <c r="BI39" i="12"/>
  <c r="CI39" i="12"/>
  <c r="W40" i="12"/>
  <c r="AK40" i="12"/>
  <c r="AY40" i="12"/>
  <c r="BK40" i="12"/>
  <c r="BY40" i="12"/>
  <c r="CM40" i="12"/>
  <c r="CZ37" i="12"/>
  <c r="CJ39" i="12"/>
  <c r="X40" i="12"/>
  <c r="AZ40" i="12"/>
  <c r="BZ40" i="12"/>
  <c r="CN40" i="12"/>
  <c r="CA35" i="12"/>
  <c r="BG39" i="12"/>
  <c r="R39" i="12"/>
  <c r="BK39" i="12"/>
  <c r="CL39" i="12"/>
  <c r="AM40" i="12"/>
  <c r="BA40" i="12"/>
  <c r="BO40" i="12"/>
  <c r="CA40" i="12"/>
  <c r="BG37" i="12"/>
  <c r="S39" i="12"/>
  <c r="CM39" i="12"/>
  <c r="CW39" i="12"/>
  <c r="BW37" i="12"/>
  <c r="BW39" i="12"/>
  <c r="BI37" i="12"/>
  <c r="BK37" i="12"/>
  <c r="AJ39" i="12"/>
  <c r="BY31" i="12"/>
  <c r="AJ33" i="12"/>
  <c r="CJ35" i="12"/>
  <c r="AE37" i="12"/>
  <c r="CA37" i="12"/>
  <c r="BF39" i="12"/>
  <c r="BT39" i="12"/>
  <c r="CV39" i="12"/>
  <c r="CZ35" i="12"/>
  <c r="X39" i="12"/>
  <c r="S25" i="12"/>
  <c r="BV37" i="12"/>
  <c r="CW37" i="12"/>
  <c r="BA39" i="12"/>
  <c r="BO39" i="12"/>
  <c r="CO39" i="12"/>
  <c r="BZ31" i="12"/>
  <c r="CJ33" i="12"/>
  <c r="G37" i="12"/>
  <c r="W37" i="12" s="1"/>
  <c r="AU37" i="12"/>
  <c r="AN39" i="12"/>
  <c r="BP39" i="12"/>
  <c r="CD39" i="12"/>
  <c r="CP39" i="12"/>
  <c r="BN37" i="12"/>
  <c r="AX37" i="12"/>
  <c r="BX37" i="12"/>
  <c r="BC39" i="12"/>
  <c r="BQ39" i="12"/>
  <c r="CE39" i="12"/>
  <c r="CQ39" i="12"/>
  <c r="T39" i="12"/>
  <c r="BJ37" i="12"/>
  <c r="U39" i="12"/>
  <c r="R37" i="12"/>
  <c r="CZ39" i="12"/>
  <c r="S37" i="12"/>
  <c r="W39" i="12"/>
  <c r="AK39" i="12"/>
  <c r="CA33" i="12"/>
  <c r="AZ39" i="12"/>
  <c r="AE33" i="12"/>
  <c r="AY37" i="12"/>
  <c r="BY37" i="12"/>
  <c r="AH33" i="12"/>
  <c r="BZ37" i="12"/>
  <c r="BZ33" i="12"/>
  <c r="BZ35" i="12"/>
  <c r="BF37" i="12"/>
  <c r="BT37" i="12"/>
  <c r="CV37" i="12"/>
  <c r="AH31" i="12"/>
  <c r="S35" i="12"/>
  <c r="CN35" i="12"/>
  <c r="AM37" i="12"/>
  <c r="BA37" i="12"/>
  <c r="BO37" i="12"/>
  <c r="CO37" i="12"/>
  <c r="BK35" i="12"/>
  <c r="AI31" i="12"/>
  <c r="BV35" i="12"/>
  <c r="AN37" i="12"/>
  <c r="BP37" i="12"/>
  <c r="CD37" i="12"/>
  <c r="CP37" i="12"/>
  <c r="BJ35" i="12"/>
  <c r="AK37" i="12"/>
  <c r="R35" i="12"/>
  <c r="BN35" i="12"/>
  <c r="CM35" i="12"/>
  <c r="X37" i="12"/>
  <c r="AJ31" i="12"/>
  <c r="BF33" i="12"/>
  <c r="AU35" i="12"/>
  <c r="BW35" i="12"/>
  <c r="BQ37" i="12"/>
  <c r="CE37" i="12"/>
  <c r="CQ37" i="12"/>
  <c r="BG35" i="12"/>
  <c r="BH35" i="12"/>
  <c r="BI35" i="12"/>
  <c r="CJ31" i="12"/>
  <c r="AZ37" i="12"/>
  <c r="G35" i="12"/>
  <c r="BC35" i="12" s="1"/>
  <c r="AX35" i="12"/>
  <c r="BX35" i="12"/>
  <c r="CF37" i="12"/>
  <c r="T37" i="12"/>
  <c r="U37" i="12"/>
  <c r="CL33" i="12"/>
  <c r="BY33" i="12"/>
  <c r="AY35" i="12"/>
  <c r="BY35" i="12"/>
  <c r="AE31" i="12"/>
  <c r="BW31" i="12"/>
  <c r="BX33" i="12"/>
  <c r="BF35" i="12"/>
  <c r="BT35" i="12"/>
  <c r="CV35" i="12"/>
  <c r="CW35" i="12"/>
  <c r="AX31" i="12"/>
  <c r="T33" i="12"/>
  <c r="BN33" i="12"/>
  <c r="CM33" i="12"/>
  <c r="BA35" i="12"/>
  <c r="BO35" i="12"/>
  <c r="CO35" i="12"/>
  <c r="BG33" i="12"/>
  <c r="T35" i="12"/>
  <c r="BH33" i="12"/>
  <c r="AZ35" i="12"/>
  <c r="AZ31" i="12"/>
  <c r="CN33" i="12"/>
  <c r="AN35" i="12"/>
  <c r="BP35" i="12"/>
  <c r="CD35" i="12"/>
  <c r="CP35" i="12"/>
  <c r="BJ33" i="12"/>
  <c r="AU33" i="12"/>
  <c r="BT33" i="12"/>
  <c r="CV33" i="12"/>
  <c r="BQ35" i="12"/>
  <c r="CE35" i="12"/>
  <c r="CQ35" i="12"/>
  <c r="BZ29" i="12"/>
  <c r="U35" i="12"/>
  <c r="CA29" i="12"/>
  <c r="BI33" i="12"/>
  <c r="AK35" i="12"/>
  <c r="BK33" i="12"/>
  <c r="X35" i="12"/>
  <c r="BG31" i="12"/>
  <c r="G33" i="12"/>
  <c r="BS33" i="12" s="1"/>
  <c r="AX33" i="12"/>
  <c r="BV33" i="12"/>
  <c r="CF35" i="12"/>
  <c r="AJ35" i="12"/>
  <c r="AH27" i="12"/>
  <c r="AE29" i="12"/>
  <c r="AZ33" i="12"/>
  <c r="BW33" i="12"/>
  <c r="BX31" i="12"/>
  <c r="S33" i="12"/>
  <c r="CW33" i="12"/>
  <c r="AK33" i="12"/>
  <c r="BI31" i="12"/>
  <c r="X33" i="12"/>
  <c r="CJ25" i="12"/>
  <c r="AJ29" i="12"/>
  <c r="T31" i="12"/>
  <c r="BJ31" i="12"/>
  <c r="CM31" i="12"/>
  <c r="BA33" i="12"/>
  <c r="BO33" i="12"/>
  <c r="CO33" i="12"/>
  <c r="AH29" i="12"/>
  <c r="CM25" i="12"/>
  <c r="BK31" i="12"/>
  <c r="CN31" i="12"/>
  <c r="AN33" i="12"/>
  <c r="BP33" i="12"/>
  <c r="CD33" i="12"/>
  <c r="CP33" i="12"/>
  <c r="BF31" i="12"/>
  <c r="AI33" i="12"/>
  <c r="CJ29" i="12"/>
  <c r="BH31" i="12"/>
  <c r="R31" i="12"/>
  <c r="CL31" i="12"/>
  <c r="BZ27" i="12"/>
  <c r="BN31" i="12"/>
  <c r="CV31" i="12"/>
  <c r="BQ33" i="12"/>
  <c r="CE33" i="12"/>
  <c r="CQ33" i="12"/>
  <c r="U33" i="12"/>
  <c r="CZ33" i="12"/>
  <c r="AY33" i="12"/>
  <c r="G31" i="12"/>
  <c r="BS31" i="12" s="1"/>
  <c r="AH25" i="12"/>
  <c r="BG29" i="12"/>
  <c r="AU31" i="12"/>
  <c r="BV31" i="12"/>
  <c r="BX29" i="12"/>
  <c r="BT31" i="12"/>
  <c r="BF29" i="12"/>
  <c r="BY29" i="12"/>
  <c r="S31" i="12"/>
  <c r="CW31" i="12"/>
  <c r="CL25" i="12"/>
  <c r="T29" i="12"/>
  <c r="BN29" i="12"/>
  <c r="CM29" i="12"/>
  <c r="BA31" i="12"/>
  <c r="BO31" i="12"/>
  <c r="CA31" i="12"/>
  <c r="CO31" i="12"/>
  <c r="CJ27" i="12"/>
  <c r="U31" i="12"/>
  <c r="CL27" i="12"/>
  <c r="R29" i="12"/>
  <c r="BK29" i="12"/>
  <c r="X31" i="12"/>
  <c r="CN29" i="12"/>
  <c r="AN31" i="12"/>
  <c r="BP31" i="12"/>
  <c r="CD31" i="12"/>
  <c r="CP31" i="12"/>
  <c r="AK31" i="12"/>
  <c r="AU29" i="12"/>
  <c r="BT29" i="12"/>
  <c r="CV29" i="12"/>
  <c r="BQ31" i="12"/>
  <c r="CE31" i="12"/>
  <c r="CQ31" i="12"/>
  <c r="BI29" i="12"/>
  <c r="BJ29" i="12"/>
  <c r="G29" i="12"/>
  <c r="BS29" i="12" s="1"/>
  <c r="AX29" i="12"/>
  <c r="BV29" i="12"/>
  <c r="BD31" i="12"/>
  <c r="BH29" i="12"/>
  <c r="AI27" i="12"/>
  <c r="AY31" i="12"/>
  <c r="CL29" i="12"/>
  <c r="BH27" i="12"/>
  <c r="AZ29" i="12"/>
  <c r="BW29" i="12"/>
  <c r="AI25" i="12"/>
  <c r="AE27" i="12"/>
  <c r="BG27" i="12"/>
  <c r="CA27" i="12"/>
  <c r="S29" i="12"/>
  <c r="CW29" i="12"/>
  <c r="CZ29" i="12"/>
  <c r="R27" i="12"/>
  <c r="BK27" i="12"/>
  <c r="S27" i="12"/>
  <c r="BN27" i="12"/>
  <c r="BN25" i="12"/>
  <c r="CN27" i="12"/>
  <c r="BA29" i="12"/>
  <c r="BO29" i="12"/>
  <c r="CO29" i="12"/>
  <c r="BV27" i="12"/>
  <c r="CO27" i="12"/>
  <c r="AN29" i="12"/>
  <c r="BP29" i="12"/>
  <c r="CD29" i="12"/>
  <c r="CP29" i="12"/>
  <c r="BI27" i="12"/>
  <c r="U29" i="12"/>
  <c r="BJ27" i="12"/>
  <c r="BV25" i="12"/>
  <c r="G27" i="12"/>
  <c r="BC27" i="12" s="1"/>
  <c r="AU27" i="12"/>
  <c r="BW27" i="12"/>
  <c r="CW27" i="12"/>
  <c r="BQ29" i="12"/>
  <c r="CE29" i="12"/>
  <c r="CQ29" i="12"/>
  <c r="AI29" i="12"/>
  <c r="AK29" i="12"/>
  <c r="AY29" i="12"/>
  <c r="CM27" i="12"/>
  <c r="X29" i="12"/>
  <c r="CD25" i="12"/>
  <c r="AX27" i="12"/>
  <c r="BX27" i="12"/>
  <c r="BZ19" i="12"/>
  <c r="CJ22" i="12"/>
  <c r="AE25" i="12"/>
  <c r="AY27" i="12"/>
  <c r="BY27" i="12"/>
  <c r="BK11" i="12"/>
  <c r="BH25" i="12"/>
  <c r="BI25" i="12"/>
  <c r="CZ27" i="12"/>
  <c r="AK27" i="12"/>
  <c r="CI22" i="12"/>
  <c r="BG25" i="12"/>
  <c r="CA25" i="12"/>
  <c r="BF27" i="12"/>
  <c r="BT27" i="12"/>
  <c r="CV27" i="12"/>
  <c r="U27" i="12"/>
  <c r="BK25" i="12"/>
  <c r="AJ27" i="12"/>
  <c r="CO25" i="12"/>
  <c r="BA27" i="12"/>
  <c r="BO27" i="12"/>
  <c r="BJ19" i="12"/>
  <c r="BW25" i="12"/>
  <c r="CW25" i="12"/>
  <c r="AN27" i="12"/>
  <c r="BP27" i="12"/>
  <c r="CD27" i="12"/>
  <c r="CP27" i="12"/>
  <c r="BJ25" i="12"/>
  <c r="CN25" i="12"/>
  <c r="X27" i="12"/>
  <c r="AZ27" i="12"/>
  <c r="AU25" i="12"/>
  <c r="BX25" i="12"/>
  <c r="BQ27" i="12"/>
  <c r="CE27" i="12"/>
  <c r="CQ27" i="12"/>
  <c r="AY25" i="12"/>
  <c r="BY25" i="12"/>
  <c r="CF27" i="12"/>
  <c r="T27" i="12"/>
  <c r="BX15" i="12"/>
  <c r="BY19" i="12"/>
  <c r="BZ25" i="12"/>
  <c r="AX25" i="12"/>
  <c r="G25" i="12"/>
  <c r="AM25" i="12" s="1"/>
  <c r="BZ22" i="12"/>
  <c r="BF25" i="12"/>
  <c r="BT25" i="12"/>
  <c r="CV25" i="12"/>
  <c r="T25" i="12"/>
  <c r="CM22" i="12"/>
  <c r="AK25" i="12"/>
  <c r="BJ22" i="12"/>
  <c r="CN22" i="12"/>
  <c r="BZ15" i="12"/>
  <c r="CJ19" i="12"/>
  <c r="BA25" i="12"/>
  <c r="BO25" i="12"/>
  <c r="X25" i="12"/>
  <c r="BV22" i="12"/>
  <c r="AN25" i="12"/>
  <c r="BP25" i="12"/>
  <c r="CP25" i="12"/>
  <c r="BF19" i="12"/>
  <c r="BW22" i="12"/>
  <c r="BQ25" i="12"/>
  <c r="CE25" i="12"/>
  <c r="CQ25" i="12"/>
  <c r="BG22" i="12"/>
  <c r="BH22" i="12"/>
  <c r="CL22" i="12"/>
  <c r="BI22" i="12"/>
  <c r="BH19" i="12"/>
  <c r="BX22" i="12"/>
  <c r="BD25" i="12"/>
  <c r="CF25" i="12"/>
  <c r="U25" i="12"/>
  <c r="AJ25" i="12"/>
  <c r="BY15" i="12"/>
  <c r="BI11" i="12"/>
  <c r="BI19" i="12"/>
  <c r="BY22" i="12"/>
  <c r="AE7" i="12"/>
  <c r="BK19" i="12"/>
  <c r="AE19" i="12"/>
  <c r="BK22" i="12"/>
  <c r="AE22" i="12"/>
  <c r="AE15" i="12"/>
  <c r="AU19" i="12"/>
  <c r="AU22" i="12"/>
  <c r="BX19" i="12"/>
  <c r="BF22" i="12"/>
  <c r="BT22" i="12"/>
  <c r="CY22" i="12"/>
  <c r="CZ22" i="12"/>
  <c r="AK22" i="12"/>
  <c r="CL19" i="12"/>
  <c r="BT7" i="12"/>
  <c r="AE11" i="12"/>
  <c r="BF15" i="12"/>
  <c r="CI15" i="12"/>
  <c r="AK19" i="12"/>
  <c r="CM19" i="12"/>
  <c r="AM22" i="12"/>
  <c r="BA22" i="12"/>
  <c r="CA22" i="12"/>
  <c r="CO22" i="12"/>
  <c r="W22" i="12"/>
  <c r="BG15" i="12"/>
  <c r="CN19" i="12"/>
  <c r="AN22" i="12"/>
  <c r="CP22" i="12"/>
  <c r="CW22" i="12"/>
  <c r="U22" i="12"/>
  <c r="X22" i="12"/>
  <c r="BH15" i="12"/>
  <c r="BT19" i="12"/>
  <c r="BC22" i="12"/>
  <c r="BQ22" i="12"/>
  <c r="CQ22" i="12"/>
  <c r="AU11" i="12"/>
  <c r="BI15" i="12"/>
  <c r="U19" i="12"/>
  <c r="BV19" i="12"/>
  <c r="BG19" i="12"/>
  <c r="BJ15" i="12"/>
  <c r="BW19" i="12"/>
  <c r="BJ11" i="12"/>
  <c r="CI19" i="12"/>
  <c r="CW19" i="12"/>
  <c r="CI7" i="12"/>
  <c r="BX11" i="12"/>
  <c r="BZ11" i="12"/>
  <c r="BK15" i="12"/>
  <c r="CL15" i="12"/>
  <c r="AM19" i="12"/>
  <c r="BA19" i="12"/>
  <c r="CA19" i="12"/>
  <c r="CO19" i="12"/>
  <c r="W19" i="12"/>
  <c r="BY11" i="12"/>
  <c r="CJ15" i="12"/>
  <c r="X19" i="12"/>
  <c r="CM15" i="12"/>
  <c r="AN19" i="12"/>
  <c r="CP19" i="12"/>
  <c r="BF11" i="12"/>
  <c r="CN15" i="12"/>
  <c r="BC19" i="12"/>
  <c r="BQ19" i="12"/>
  <c r="CQ19" i="12"/>
  <c r="CY19" i="12"/>
  <c r="BG11" i="12"/>
  <c r="BV15" i="12"/>
  <c r="BD19" i="12"/>
  <c r="BK7" i="12"/>
  <c r="BH11" i="12"/>
  <c r="AU15" i="12"/>
  <c r="BW15" i="12"/>
  <c r="BT15" i="12"/>
  <c r="CW15" i="12"/>
  <c r="CJ7" i="12"/>
  <c r="CL11" i="12"/>
  <c r="AM15" i="12"/>
  <c r="BA15" i="12"/>
  <c r="CA15" i="12"/>
  <c r="CO15" i="12"/>
  <c r="U15" i="12"/>
  <c r="CZ15" i="12"/>
  <c r="CJ11" i="12"/>
  <c r="CM11" i="12"/>
  <c r="AN15" i="12"/>
  <c r="CP15" i="12"/>
  <c r="X15" i="12"/>
  <c r="BH7" i="12"/>
  <c r="BT11" i="12"/>
  <c r="CN11" i="12"/>
  <c r="BC15" i="12"/>
  <c r="BQ15" i="12"/>
  <c r="CQ15" i="12"/>
  <c r="W15" i="12"/>
  <c r="AK15" i="12"/>
  <c r="BI7" i="12"/>
  <c r="BV11" i="12"/>
  <c r="CY15" i="12"/>
  <c r="CI11" i="12"/>
  <c r="BJ7" i="12"/>
  <c r="BW11" i="12"/>
  <c r="CW11" i="12"/>
  <c r="CY11" i="12"/>
  <c r="X11" i="12"/>
  <c r="AU7" i="12"/>
  <c r="BV7" i="12"/>
  <c r="AM11" i="12"/>
  <c r="BA11" i="12"/>
  <c r="CA11" i="12"/>
  <c r="CO11" i="12"/>
  <c r="CM7" i="12"/>
  <c r="AK11" i="12"/>
  <c r="CN7" i="12"/>
  <c r="BW7" i="12"/>
  <c r="AN11" i="12"/>
  <c r="CP11" i="12"/>
  <c r="CZ11" i="12"/>
  <c r="BX7" i="12"/>
  <c r="BC11" i="12"/>
  <c r="BQ11" i="12"/>
  <c r="CQ11" i="12"/>
  <c r="BF7" i="12"/>
  <c r="BY7" i="12"/>
  <c r="U11" i="12"/>
  <c r="CL7" i="12"/>
  <c r="W11" i="12"/>
  <c r="BG7" i="12"/>
  <c r="BZ7" i="12"/>
  <c r="X7" i="12"/>
  <c r="AM7" i="12"/>
  <c r="BA7" i="12"/>
  <c r="CA7" i="12"/>
  <c r="CO7" i="12"/>
  <c r="U7" i="12"/>
  <c r="AK7" i="12"/>
  <c r="CP7" i="12"/>
  <c r="W7" i="12"/>
  <c r="BC7" i="12"/>
  <c r="BQ7" i="12"/>
  <c r="CQ7" i="12"/>
  <c r="CY7" i="12"/>
  <c r="CZ7" i="12"/>
  <c r="BD7" i="12"/>
  <c r="CW7" i="12"/>
  <c r="J19" i="20" l="1"/>
  <c r="L207" i="2"/>
  <c r="J207" i="15" s="1"/>
  <c r="H207" i="2"/>
  <c r="F207" i="15" s="1"/>
  <c r="CY39" i="12"/>
  <c r="BC37" i="12"/>
  <c r="CY29" i="12"/>
  <c r="AM39" i="12"/>
  <c r="CY31" i="12"/>
  <c r="W31" i="12"/>
  <c r="CY33" i="12"/>
  <c r="AM29" i="12"/>
  <c r="BC41" i="12"/>
  <c r="AM41" i="12"/>
  <c r="W41" i="12"/>
  <c r="BS41" i="12"/>
  <c r="CI41" i="12"/>
  <c r="W35" i="12"/>
  <c r="CY25" i="12"/>
  <c r="AM35" i="12"/>
  <c r="BS37" i="12"/>
  <c r="CI37" i="12"/>
  <c r="CY37" i="12"/>
  <c r="BS35" i="12"/>
  <c r="CI35" i="12"/>
  <c r="CY35" i="12"/>
  <c r="W33" i="12"/>
  <c r="CI33" i="12"/>
  <c r="AM33" i="12"/>
  <c r="BC33" i="12"/>
  <c r="BC29" i="12"/>
  <c r="CI29" i="12"/>
  <c r="BC31" i="12"/>
  <c r="AM31" i="12"/>
  <c r="CI31" i="12"/>
  <c r="W29" i="12"/>
  <c r="W27" i="12"/>
  <c r="BC25" i="12"/>
  <c r="BS27" i="12"/>
  <c r="CI27" i="12"/>
  <c r="W25" i="12"/>
  <c r="CY27" i="12"/>
  <c r="AM27" i="12"/>
  <c r="BS25" i="12"/>
  <c r="CI25" i="12"/>
  <c r="H20" i="12" l="1"/>
  <c r="H16" i="12"/>
  <c r="H12" i="12"/>
  <c r="H8" i="12"/>
  <c r="H4" i="12"/>
  <c r="G20" i="12"/>
  <c r="G16" i="12"/>
  <c r="G12" i="12"/>
  <c r="G4" i="12"/>
  <c r="G43" i="12"/>
  <c r="G44" i="12" s="1"/>
  <c r="G45" i="12" s="1"/>
  <c r="G46" i="12" s="1"/>
  <c r="B94" i="5" l="1"/>
  <c r="A94" i="5"/>
  <c r="D94" i="5" s="1"/>
  <c r="A90" i="5"/>
  <c r="D90" i="5" s="1"/>
  <c r="A76" i="5"/>
  <c r="D76" i="5" s="1"/>
  <c r="CT91" i="12"/>
  <c r="CD91" i="12"/>
  <c r="BN91" i="12"/>
  <c r="AX91" i="12"/>
  <c r="AH91" i="12"/>
  <c r="AD91" i="12"/>
  <c r="AB91" i="12"/>
  <c r="AA91" i="12"/>
  <c r="Z91" i="12"/>
  <c r="R91" i="12"/>
  <c r="O91" i="12"/>
  <c r="DG91" i="12" s="1"/>
  <c r="N91" i="12"/>
  <c r="CP91" i="12" s="1"/>
  <c r="L91" i="12"/>
  <c r="DD91" i="12" s="1"/>
  <c r="K91" i="12"/>
  <c r="DC91" i="12" s="1"/>
  <c r="J91" i="12"/>
  <c r="DB91" i="12" s="1"/>
  <c r="F91" i="12"/>
  <c r="BB91" i="12" s="1"/>
  <c r="C91" i="12"/>
  <c r="CU91" i="12" s="1"/>
  <c r="CT60" i="12"/>
  <c r="CD60" i="12"/>
  <c r="BN60" i="12"/>
  <c r="AX60" i="12"/>
  <c r="AH60" i="12"/>
  <c r="AD60" i="12"/>
  <c r="AT60" i="12" s="1"/>
  <c r="AB60" i="12"/>
  <c r="AR60" i="12" s="1"/>
  <c r="AA60" i="12"/>
  <c r="AQ60" i="12" s="1"/>
  <c r="Z60" i="12"/>
  <c r="AP60" i="12" s="1"/>
  <c r="R60" i="12"/>
  <c r="O60" i="12"/>
  <c r="DG60" i="12" s="1"/>
  <c r="N60" i="12"/>
  <c r="DF60" i="12" s="1"/>
  <c r="L60" i="12"/>
  <c r="DD60" i="12" s="1"/>
  <c r="K60" i="12"/>
  <c r="DC60" i="12" s="1"/>
  <c r="J60" i="12"/>
  <c r="DB60" i="12" s="1"/>
  <c r="F60" i="12"/>
  <c r="BR60" i="12" s="1"/>
  <c r="E60" i="12"/>
  <c r="CG60" i="12" s="1"/>
  <c r="CT45" i="12"/>
  <c r="CD45" i="12"/>
  <c r="BN45" i="12"/>
  <c r="AX45" i="12"/>
  <c r="AH45" i="12"/>
  <c r="AD45" i="12"/>
  <c r="AT45" i="12" s="1"/>
  <c r="AC45" i="12"/>
  <c r="AS45" i="12" s="1"/>
  <c r="AB45" i="12"/>
  <c r="AR45" i="12" s="1"/>
  <c r="AA45" i="12"/>
  <c r="AQ45" i="12" s="1"/>
  <c r="Z45" i="12"/>
  <c r="AP45" i="12" s="1"/>
  <c r="R45" i="12"/>
  <c r="O45" i="12"/>
  <c r="DG45" i="12" s="1"/>
  <c r="N45" i="12"/>
  <c r="DF45" i="12" s="1"/>
  <c r="M45" i="12"/>
  <c r="DE45" i="12" s="1"/>
  <c r="L45" i="12"/>
  <c r="DD45" i="12" s="1"/>
  <c r="K45" i="12"/>
  <c r="DC45" i="12" s="1"/>
  <c r="J45" i="12"/>
  <c r="DB45" i="12" s="1"/>
  <c r="H45" i="12"/>
  <c r="BD45" i="12" s="1"/>
  <c r="BS45" i="12"/>
  <c r="F45" i="12"/>
  <c r="BR45" i="12" s="1"/>
  <c r="E45" i="12"/>
  <c r="CG45" i="12" s="1"/>
  <c r="CX38" i="12"/>
  <c r="CT38" i="12"/>
  <c r="CH38" i="12"/>
  <c r="CD38" i="12"/>
  <c r="BR38" i="12"/>
  <c r="BN38" i="12"/>
  <c r="BB38" i="12"/>
  <c r="AX38" i="12"/>
  <c r="AL38" i="12"/>
  <c r="AH38" i="12"/>
  <c r="AD38" i="12"/>
  <c r="AT38" i="12" s="1"/>
  <c r="AC38" i="12"/>
  <c r="AS38" i="12" s="1"/>
  <c r="AB38" i="12"/>
  <c r="AR38" i="12" s="1"/>
  <c r="AA38" i="12"/>
  <c r="AQ38" i="12" s="1"/>
  <c r="Z38" i="12"/>
  <c r="AP38" i="12" s="1"/>
  <c r="V38" i="12"/>
  <c r="R38" i="12"/>
  <c r="O38" i="12"/>
  <c r="DG38" i="12" s="1"/>
  <c r="N38" i="12"/>
  <c r="DF38" i="12" s="1"/>
  <c r="M38" i="12"/>
  <c r="DE38" i="12" s="1"/>
  <c r="L38" i="12"/>
  <c r="DD38" i="12" s="1"/>
  <c r="K38" i="12"/>
  <c r="DC38" i="12" s="1"/>
  <c r="J38" i="12"/>
  <c r="DB38" i="12" s="1"/>
  <c r="H38" i="12"/>
  <c r="BD38" i="12" s="1"/>
  <c r="G38" i="12"/>
  <c r="BS38" i="12" s="1"/>
  <c r="E38" i="12"/>
  <c r="CG38" i="12" s="1"/>
  <c r="D38" i="12"/>
  <c r="CF38" i="12" s="1"/>
  <c r="C38" i="12"/>
  <c r="CU38" i="12" s="1"/>
  <c r="BJ60" i="12" l="1"/>
  <c r="CQ91" i="12"/>
  <c r="AU91" i="12"/>
  <c r="AE60" i="12"/>
  <c r="CM91" i="12"/>
  <c r="CE91" i="12"/>
  <c r="AY91" i="12"/>
  <c r="I91" i="12"/>
  <c r="BK91" i="12"/>
  <c r="AI91" i="12"/>
  <c r="AT91" i="12"/>
  <c r="BW91" i="12"/>
  <c r="BW60" i="12"/>
  <c r="B90" i="5"/>
  <c r="AQ91" i="12"/>
  <c r="BX60" i="12"/>
  <c r="BY45" i="12"/>
  <c r="BZ60" i="12"/>
  <c r="BF91" i="12"/>
  <c r="CL91" i="12"/>
  <c r="BV60" i="12"/>
  <c r="CN60" i="12"/>
  <c r="CM38" i="12"/>
  <c r="BZ45" i="12"/>
  <c r="AR91" i="12"/>
  <c r="BX91" i="12"/>
  <c r="BH91" i="12"/>
  <c r="B76" i="5"/>
  <c r="BG60" i="12"/>
  <c r="BJ91" i="12"/>
  <c r="DF91" i="12"/>
  <c r="BH60" i="12"/>
  <c r="BV38" i="12"/>
  <c r="AP91" i="12"/>
  <c r="BV91" i="12"/>
  <c r="CJ45" i="12"/>
  <c r="BK60" i="12"/>
  <c r="CH91" i="12"/>
  <c r="BR91" i="12"/>
  <c r="CM45" i="12"/>
  <c r="S91" i="12"/>
  <c r="AE91" i="12"/>
  <c r="BG91" i="12"/>
  <c r="CX91" i="12"/>
  <c r="BH45" i="12"/>
  <c r="CN38" i="12"/>
  <c r="BI45" i="12"/>
  <c r="AL91" i="12"/>
  <c r="BZ91" i="12"/>
  <c r="CN91" i="12"/>
  <c r="AU60" i="12"/>
  <c r="CL60" i="12"/>
  <c r="BO91" i="12"/>
  <c r="CA91" i="12"/>
  <c r="BG45" i="12"/>
  <c r="V91" i="12"/>
  <c r="BX45" i="12"/>
  <c r="CM60" i="12"/>
  <c r="CA45" i="12"/>
  <c r="BF60" i="12"/>
  <c r="CH60" i="12"/>
  <c r="AU45" i="12"/>
  <c r="CX60" i="12"/>
  <c r="BT38" i="12"/>
  <c r="CI45" i="12"/>
  <c r="BJ45" i="12"/>
  <c r="CL45" i="12"/>
  <c r="BA60" i="12"/>
  <c r="CA60" i="12"/>
  <c r="U60" i="12"/>
  <c r="V60" i="12"/>
  <c r="AL60" i="12"/>
  <c r="AE45" i="12"/>
  <c r="BK45" i="12"/>
  <c r="BB60" i="12"/>
  <c r="CP60" i="12"/>
  <c r="CI38" i="12"/>
  <c r="CN45" i="12"/>
  <c r="BQ60" i="12"/>
  <c r="CQ60" i="12"/>
  <c r="CW60" i="12"/>
  <c r="AK60" i="12"/>
  <c r="CJ38" i="12"/>
  <c r="BV45" i="12"/>
  <c r="CL38" i="12"/>
  <c r="BW45" i="12"/>
  <c r="AE38" i="12"/>
  <c r="BH38" i="12"/>
  <c r="BF45" i="12"/>
  <c r="BT45" i="12"/>
  <c r="CH45" i="12"/>
  <c r="W45" i="12"/>
  <c r="AK45" i="12"/>
  <c r="CQ38" i="12"/>
  <c r="X45" i="12"/>
  <c r="AL45" i="12"/>
  <c r="AU38" i="12"/>
  <c r="AM45" i="12"/>
  <c r="BA45" i="12"/>
  <c r="CO45" i="12"/>
  <c r="BI38" i="12"/>
  <c r="CX45" i="12"/>
  <c r="BW38" i="12"/>
  <c r="CW38" i="12"/>
  <c r="AN45" i="12"/>
  <c r="BB45" i="12"/>
  <c r="CP45" i="12"/>
  <c r="S38" i="12"/>
  <c r="BX38" i="12"/>
  <c r="BC45" i="12"/>
  <c r="BQ45" i="12"/>
  <c r="CQ45" i="12"/>
  <c r="CW45" i="12"/>
  <c r="U45" i="12"/>
  <c r="CY45" i="12"/>
  <c r="V45" i="12"/>
  <c r="CZ45" i="12"/>
  <c r="BF38" i="12"/>
  <c r="BY38" i="12"/>
  <c r="BJ38" i="12"/>
  <c r="BK38" i="12"/>
  <c r="BG38" i="12"/>
  <c r="CV38" i="12"/>
  <c r="CY38" i="12"/>
  <c r="AZ38" i="12"/>
  <c r="BZ38" i="12"/>
  <c r="AM38" i="12"/>
  <c r="BA38" i="12"/>
  <c r="BO38" i="12"/>
  <c r="CA38" i="12"/>
  <c r="CO38" i="12"/>
  <c r="U38" i="12"/>
  <c r="W38" i="12"/>
  <c r="AK38" i="12"/>
  <c r="AY38" i="12"/>
  <c r="X38" i="12"/>
  <c r="AN38" i="12"/>
  <c r="BP38" i="12"/>
  <c r="CP38" i="12"/>
  <c r="T38" i="12"/>
  <c r="CZ38" i="12"/>
  <c r="AJ38" i="12"/>
  <c r="AI38" i="12"/>
  <c r="BC38" i="12"/>
  <c r="BQ38" i="12"/>
  <c r="CE38" i="12"/>
  <c r="BE91" i="12" l="1"/>
  <c r="AO91" i="12"/>
  <c r="Y91" i="12"/>
  <c r="AX63" i="1"/>
  <c r="AS63" i="1"/>
  <c r="AJ63" i="1"/>
  <c r="AI63" i="1"/>
  <c r="G63" i="1"/>
  <c r="AU63" i="1" s="1"/>
  <c r="AX81" i="1"/>
  <c r="AS81" i="1"/>
  <c r="AJ81" i="1"/>
  <c r="AI81" i="1"/>
  <c r="G81" i="1"/>
  <c r="AX59" i="1"/>
  <c r="AS59" i="1"/>
  <c r="AJ59" i="1"/>
  <c r="AI59" i="1"/>
  <c r="G59" i="1"/>
  <c r="AK59" i="1" s="1"/>
  <c r="AX45" i="1"/>
  <c r="AS45" i="1"/>
  <c r="AJ45" i="1"/>
  <c r="AI45" i="1"/>
  <c r="G45" i="1"/>
  <c r="AX19" i="1"/>
  <c r="AS19" i="1"/>
  <c r="AJ19" i="1"/>
  <c r="AI19" i="1"/>
  <c r="G19" i="1"/>
  <c r="BP738" i="2"/>
  <c r="AT738" i="2"/>
  <c r="BP737" i="2"/>
  <c r="AT737" i="2"/>
  <c r="BP736" i="2"/>
  <c r="AT736" i="2"/>
  <c r="BP735" i="2"/>
  <c r="AT735" i="2"/>
  <c r="BP734" i="2"/>
  <c r="AT734" i="2"/>
  <c r="BV733" i="2"/>
  <c r="BV734" i="2" s="1"/>
  <c r="BV735" i="2" s="1"/>
  <c r="BV736" i="2" s="1"/>
  <c r="BV737" i="2" s="1"/>
  <c r="BV738" i="2" s="1"/>
  <c r="BV739" i="2" s="1"/>
  <c r="BV740" i="2" s="1"/>
  <c r="BV741" i="2" s="1"/>
  <c r="BV742" i="2" s="1"/>
  <c r="BV743" i="2" s="1"/>
  <c r="BU733" i="2"/>
  <c r="BU734" i="2" s="1"/>
  <c r="BU735" i="2" s="1"/>
  <c r="BU736" i="2" s="1"/>
  <c r="BU737" i="2" s="1"/>
  <c r="BU738" i="2" s="1"/>
  <c r="BU739" i="2" s="1"/>
  <c r="BU740" i="2" s="1"/>
  <c r="BU741" i="2" s="1"/>
  <c r="BU742" i="2" s="1"/>
  <c r="BU743" i="2" s="1"/>
  <c r="BT733" i="2"/>
  <c r="BT734" i="2" s="1"/>
  <c r="BT735" i="2" s="1"/>
  <c r="BT736" i="2" s="1"/>
  <c r="BT737" i="2" s="1"/>
  <c r="BT738" i="2" s="1"/>
  <c r="BT739" i="2" s="1"/>
  <c r="BT740" i="2" s="1"/>
  <c r="BT741" i="2" s="1"/>
  <c r="BT742" i="2" s="1"/>
  <c r="BT743" i="2" s="1"/>
  <c r="BS733" i="2"/>
  <c r="BS734" i="2" s="1"/>
  <c r="BS735" i="2" s="1"/>
  <c r="BS736" i="2" s="1"/>
  <c r="BS737" i="2" s="1"/>
  <c r="BS738" i="2" s="1"/>
  <c r="BS739" i="2" s="1"/>
  <c r="BS740" i="2" s="1"/>
  <c r="BS741" i="2" s="1"/>
  <c r="BS742" i="2" s="1"/>
  <c r="BS743" i="2" s="1"/>
  <c r="BR733" i="2"/>
  <c r="BR734" i="2" s="1"/>
  <c r="BP733" i="2"/>
  <c r="AT733" i="2"/>
  <c r="AS733" i="2"/>
  <c r="AS734" i="2" s="1"/>
  <c r="AS735" i="2" s="1"/>
  <c r="AS736" i="2" s="1"/>
  <c r="AS737" i="2" s="1"/>
  <c r="AS738" i="2" s="1"/>
  <c r="AS739" i="2" s="1"/>
  <c r="AS740" i="2" s="1"/>
  <c r="AS741" i="2" s="1"/>
  <c r="AS742" i="2" s="1"/>
  <c r="AS743" i="2" s="1"/>
  <c r="AR733" i="2"/>
  <c r="AR734" i="2" s="1"/>
  <c r="AR735" i="2" s="1"/>
  <c r="AR736" i="2" s="1"/>
  <c r="AR737" i="2" s="1"/>
  <c r="AR738" i="2" s="1"/>
  <c r="AR739" i="2" s="1"/>
  <c r="AR740" i="2" s="1"/>
  <c r="AR741" i="2" s="1"/>
  <c r="AR742" i="2" s="1"/>
  <c r="AR743" i="2" s="1"/>
  <c r="AQ733" i="2"/>
  <c r="AQ734" i="2" s="1"/>
  <c r="AQ735" i="2" s="1"/>
  <c r="AQ736" i="2" s="1"/>
  <c r="AQ737" i="2" s="1"/>
  <c r="AQ738" i="2" s="1"/>
  <c r="AQ739" i="2" s="1"/>
  <c r="AQ740" i="2" s="1"/>
  <c r="AQ741" i="2" s="1"/>
  <c r="AQ742" i="2" s="1"/>
  <c r="AQ743" i="2" s="1"/>
  <c r="AP733" i="2"/>
  <c r="AP734" i="2" s="1"/>
  <c r="AP735" i="2" s="1"/>
  <c r="AP736" i="2" s="1"/>
  <c r="AP737" i="2" s="1"/>
  <c r="AP738" i="2" s="1"/>
  <c r="AP739" i="2" s="1"/>
  <c r="AP740" i="2" s="1"/>
  <c r="AP741" i="2" s="1"/>
  <c r="AP742" i="2" s="1"/>
  <c r="AP743" i="2" s="1"/>
  <c r="AO733" i="2"/>
  <c r="AO734" i="2" s="1"/>
  <c r="AO735" i="2" s="1"/>
  <c r="AO736" i="2" s="1"/>
  <c r="AO737" i="2" s="1"/>
  <c r="AO738" i="2" s="1"/>
  <c r="AO739" i="2" s="1"/>
  <c r="AO740" i="2" s="1"/>
  <c r="AO741" i="2" s="1"/>
  <c r="AO742" i="2" s="1"/>
  <c r="AO743" i="2" s="1"/>
  <c r="AN733" i="2"/>
  <c r="AN734" i="2" s="1"/>
  <c r="AN735" i="2" s="1"/>
  <c r="AN736" i="2" s="1"/>
  <c r="AN737" i="2" s="1"/>
  <c r="AN738" i="2" s="1"/>
  <c r="AN739" i="2" s="1"/>
  <c r="AN740" i="2" s="1"/>
  <c r="AN741" i="2" s="1"/>
  <c r="AN742" i="2" s="1"/>
  <c r="AN743" i="2" s="1"/>
  <c r="AF733" i="2"/>
  <c r="AF734" i="2" s="1"/>
  <c r="AF735" i="2" s="1"/>
  <c r="AF736" i="2" s="1"/>
  <c r="AF737" i="2" s="1"/>
  <c r="AF738" i="2" s="1"/>
  <c r="AF739" i="2" s="1"/>
  <c r="AF740" i="2" s="1"/>
  <c r="AF741" i="2" s="1"/>
  <c r="AF742" i="2" s="1"/>
  <c r="AF743" i="2" s="1"/>
  <c r="D733" i="2"/>
  <c r="BQ732" i="2"/>
  <c r="BP732" i="2"/>
  <c r="AT732" i="2"/>
  <c r="AM732" i="2"/>
  <c r="AL732" i="2"/>
  <c r="AK732" i="2"/>
  <c r="AJ732" i="2"/>
  <c r="AI732" i="2"/>
  <c r="F732" i="2"/>
  <c r="D735" i="15" s="1"/>
  <c r="Q735" i="15" s="1"/>
  <c r="AS735" i="15" s="1"/>
  <c r="AT691" i="2"/>
  <c r="AT690" i="2"/>
  <c r="AT689" i="2"/>
  <c r="AT688" i="2"/>
  <c r="AT687" i="2"/>
  <c r="AT686" i="2"/>
  <c r="BV685" i="2"/>
  <c r="BV686" i="2" s="1"/>
  <c r="BV687" i="2" s="1"/>
  <c r="BV688" i="2" s="1"/>
  <c r="BV689" i="2" s="1"/>
  <c r="BV690" i="2" s="1"/>
  <c r="BV691" i="2" s="1"/>
  <c r="BV692" i="2" s="1"/>
  <c r="BV693" i="2" s="1"/>
  <c r="BV694" i="2" s="1"/>
  <c r="BV695" i="2" s="1"/>
  <c r="BU685" i="2"/>
  <c r="BU686" i="2" s="1"/>
  <c r="BU687" i="2" s="1"/>
  <c r="BU688" i="2" s="1"/>
  <c r="BU689" i="2" s="1"/>
  <c r="BU690" i="2" s="1"/>
  <c r="BU691" i="2" s="1"/>
  <c r="BU692" i="2" s="1"/>
  <c r="BU693" i="2" s="1"/>
  <c r="BU694" i="2" s="1"/>
  <c r="BU695" i="2" s="1"/>
  <c r="BT685" i="2"/>
  <c r="BT686" i="2" s="1"/>
  <c r="BT687" i="2" s="1"/>
  <c r="BT688" i="2" s="1"/>
  <c r="BT689" i="2" s="1"/>
  <c r="BT690" i="2" s="1"/>
  <c r="BT691" i="2" s="1"/>
  <c r="BT692" i="2" s="1"/>
  <c r="BT693" i="2" s="1"/>
  <c r="BT694" i="2" s="1"/>
  <c r="BT695" i="2" s="1"/>
  <c r="BS685" i="2"/>
  <c r="BS686" i="2" s="1"/>
  <c r="BS687" i="2" s="1"/>
  <c r="BS688" i="2" s="1"/>
  <c r="BS689" i="2" s="1"/>
  <c r="BS690" i="2" s="1"/>
  <c r="BS691" i="2" s="1"/>
  <c r="BS692" i="2" s="1"/>
  <c r="BS693" i="2" s="1"/>
  <c r="BS694" i="2" s="1"/>
  <c r="BS695" i="2" s="1"/>
  <c r="BR685" i="2"/>
  <c r="BR686" i="2" s="1"/>
  <c r="AT685" i="2"/>
  <c r="AS685" i="2"/>
  <c r="AS686" i="2" s="1"/>
  <c r="AS687" i="2" s="1"/>
  <c r="AS688" i="2" s="1"/>
  <c r="AS689" i="2" s="1"/>
  <c r="AS690" i="2" s="1"/>
  <c r="AS691" i="2" s="1"/>
  <c r="AS692" i="2" s="1"/>
  <c r="AS693" i="2" s="1"/>
  <c r="AS694" i="2" s="1"/>
  <c r="AS695" i="2" s="1"/>
  <c r="AR685" i="2"/>
  <c r="AR686" i="2" s="1"/>
  <c r="AR687" i="2" s="1"/>
  <c r="AR688" i="2" s="1"/>
  <c r="AR689" i="2" s="1"/>
  <c r="AR690" i="2" s="1"/>
  <c r="AR691" i="2" s="1"/>
  <c r="AR692" i="2" s="1"/>
  <c r="AR693" i="2" s="1"/>
  <c r="AR694" i="2" s="1"/>
  <c r="AR695" i="2" s="1"/>
  <c r="AQ685" i="2"/>
  <c r="AQ686" i="2" s="1"/>
  <c r="AQ687" i="2" s="1"/>
  <c r="AQ688" i="2" s="1"/>
  <c r="AQ689" i="2" s="1"/>
  <c r="AQ690" i="2" s="1"/>
  <c r="AQ691" i="2" s="1"/>
  <c r="AQ692" i="2" s="1"/>
  <c r="AQ693" i="2" s="1"/>
  <c r="AQ694" i="2" s="1"/>
  <c r="AQ695" i="2" s="1"/>
  <c r="AP685" i="2"/>
  <c r="AP686" i="2" s="1"/>
  <c r="AP687" i="2" s="1"/>
  <c r="AP688" i="2" s="1"/>
  <c r="AP689" i="2" s="1"/>
  <c r="AP690" i="2" s="1"/>
  <c r="AP691" i="2" s="1"/>
  <c r="AP692" i="2" s="1"/>
  <c r="AP693" i="2" s="1"/>
  <c r="AP694" i="2" s="1"/>
  <c r="AP695" i="2" s="1"/>
  <c r="AO685" i="2"/>
  <c r="AO686" i="2" s="1"/>
  <c r="AO687" i="2" s="1"/>
  <c r="AO688" i="2" s="1"/>
  <c r="AO689" i="2" s="1"/>
  <c r="AO690" i="2" s="1"/>
  <c r="AO691" i="2" s="1"/>
  <c r="AO692" i="2" s="1"/>
  <c r="AO693" i="2" s="1"/>
  <c r="AO694" i="2" s="1"/>
  <c r="AO695" i="2" s="1"/>
  <c r="AN685" i="2"/>
  <c r="AN686" i="2" s="1"/>
  <c r="AN687" i="2" s="1"/>
  <c r="AN688" i="2" s="1"/>
  <c r="AN689" i="2" s="1"/>
  <c r="AN690" i="2" s="1"/>
  <c r="AN691" i="2" s="1"/>
  <c r="AN692" i="2" s="1"/>
  <c r="AN693" i="2" s="1"/>
  <c r="AN694" i="2" s="1"/>
  <c r="AN695" i="2" s="1"/>
  <c r="AL685" i="2"/>
  <c r="AF685" i="2"/>
  <c r="AF686" i="2" s="1"/>
  <c r="AF687" i="2" s="1"/>
  <c r="AF688" i="2" s="1"/>
  <c r="AF689" i="2" s="1"/>
  <c r="AF690" i="2" s="1"/>
  <c r="AF691" i="2" s="1"/>
  <c r="AF692" i="2" s="1"/>
  <c r="AF693" i="2" s="1"/>
  <c r="AF694" i="2" s="1"/>
  <c r="AF695" i="2" s="1"/>
  <c r="M685" i="2"/>
  <c r="K688" i="15" s="1"/>
  <c r="L685" i="2"/>
  <c r="J688" i="15" s="1"/>
  <c r="I685" i="2"/>
  <c r="H685" i="2"/>
  <c r="F688" i="15" s="1"/>
  <c r="D685" i="2"/>
  <c r="C685" i="2"/>
  <c r="B688" i="15" s="1"/>
  <c r="BQ684" i="2"/>
  <c r="BP684" i="2"/>
  <c r="AT684" i="2"/>
  <c r="AM684" i="2"/>
  <c r="AL684" i="2"/>
  <c r="AK684" i="2"/>
  <c r="AJ684" i="2"/>
  <c r="AI684" i="2"/>
  <c r="F684" i="2"/>
  <c r="D687" i="15" s="1"/>
  <c r="Q687" i="15" s="1"/>
  <c r="AS687" i="15" s="1"/>
  <c r="BQ761" i="2"/>
  <c r="BP761" i="2"/>
  <c r="BG761" i="2"/>
  <c r="AM761" i="2"/>
  <c r="AL761" i="2"/>
  <c r="AK761" i="2"/>
  <c r="AJ761" i="2"/>
  <c r="AI761" i="2"/>
  <c r="F761" i="2"/>
  <c r="D764" i="15" s="1"/>
  <c r="BP531" i="2"/>
  <c r="AT531" i="2"/>
  <c r="BP530" i="2"/>
  <c r="AT530" i="2"/>
  <c r="BP529" i="2"/>
  <c r="AT529" i="2"/>
  <c r="BP528" i="2"/>
  <c r="AT528" i="2"/>
  <c r="BP527" i="2"/>
  <c r="AT527" i="2"/>
  <c r="BP526" i="2"/>
  <c r="AT526" i="2"/>
  <c r="BP525" i="2"/>
  <c r="AT525" i="2"/>
  <c r="BP524" i="2"/>
  <c r="AT524" i="2"/>
  <c r="BP523" i="2"/>
  <c r="AT523" i="2"/>
  <c r="BV522" i="2"/>
  <c r="BV523" i="2" s="1"/>
  <c r="BV524" i="2" s="1"/>
  <c r="BV525" i="2" s="1"/>
  <c r="BV526" i="2" s="1"/>
  <c r="BV527" i="2" s="1"/>
  <c r="BV528" i="2" s="1"/>
  <c r="BV529" i="2" s="1"/>
  <c r="BV530" i="2" s="1"/>
  <c r="BV531" i="2" s="1"/>
  <c r="BV532" i="2" s="1"/>
  <c r="BV533" i="2" s="1"/>
  <c r="BU522" i="2"/>
  <c r="BU523" i="2" s="1"/>
  <c r="BU524" i="2" s="1"/>
  <c r="BU525" i="2" s="1"/>
  <c r="BU526" i="2" s="1"/>
  <c r="BU527" i="2" s="1"/>
  <c r="BU528" i="2" s="1"/>
  <c r="BU529" i="2" s="1"/>
  <c r="BU530" i="2" s="1"/>
  <c r="BU531" i="2" s="1"/>
  <c r="BU532" i="2" s="1"/>
  <c r="BU533" i="2" s="1"/>
  <c r="BT522" i="2"/>
  <c r="BT523" i="2" s="1"/>
  <c r="BT524" i="2" s="1"/>
  <c r="BT525" i="2" s="1"/>
  <c r="BT526" i="2" s="1"/>
  <c r="BT527" i="2" s="1"/>
  <c r="BT528" i="2" s="1"/>
  <c r="BT529" i="2" s="1"/>
  <c r="BT530" i="2" s="1"/>
  <c r="BT531" i="2" s="1"/>
  <c r="BT532" i="2" s="1"/>
  <c r="BT533" i="2" s="1"/>
  <c r="BS522" i="2"/>
  <c r="BS523" i="2" s="1"/>
  <c r="BS524" i="2" s="1"/>
  <c r="BS525" i="2" s="1"/>
  <c r="BS526" i="2" s="1"/>
  <c r="BS527" i="2" s="1"/>
  <c r="BS528" i="2" s="1"/>
  <c r="BS529" i="2" s="1"/>
  <c r="BS530" i="2" s="1"/>
  <c r="BS531" i="2" s="1"/>
  <c r="BS532" i="2" s="1"/>
  <c r="BS533" i="2" s="1"/>
  <c r="BR522" i="2"/>
  <c r="BR523" i="2" s="1"/>
  <c r="AJ523" i="2" s="1"/>
  <c r="BP522" i="2"/>
  <c r="AT522" i="2"/>
  <c r="AS522" i="2"/>
  <c r="AS523" i="2" s="1"/>
  <c r="AS524" i="2" s="1"/>
  <c r="AS525" i="2" s="1"/>
  <c r="AS526" i="2" s="1"/>
  <c r="AS527" i="2" s="1"/>
  <c r="AS528" i="2" s="1"/>
  <c r="AS529" i="2" s="1"/>
  <c r="AS530" i="2" s="1"/>
  <c r="AS531" i="2" s="1"/>
  <c r="AS532" i="2" s="1"/>
  <c r="AS533" i="2" s="1"/>
  <c r="AR522" i="2"/>
  <c r="AR523" i="2" s="1"/>
  <c r="AR524" i="2" s="1"/>
  <c r="AR525" i="2" s="1"/>
  <c r="AR526" i="2" s="1"/>
  <c r="AR527" i="2" s="1"/>
  <c r="AR528" i="2" s="1"/>
  <c r="AR529" i="2" s="1"/>
  <c r="AR530" i="2" s="1"/>
  <c r="AR531" i="2" s="1"/>
  <c r="AR532" i="2" s="1"/>
  <c r="AR533" i="2" s="1"/>
  <c r="AQ522" i="2"/>
  <c r="AQ523" i="2" s="1"/>
  <c r="AQ524" i="2" s="1"/>
  <c r="AQ525" i="2" s="1"/>
  <c r="AQ526" i="2" s="1"/>
  <c r="AQ527" i="2" s="1"/>
  <c r="AQ528" i="2" s="1"/>
  <c r="AQ529" i="2" s="1"/>
  <c r="AQ530" i="2" s="1"/>
  <c r="AQ531" i="2" s="1"/>
  <c r="AQ532" i="2" s="1"/>
  <c r="AQ533" i="2" s="1"/>
  <c r="AP522" i="2"/>
  <c r="AP523" i="2" s="1"/>
  <c r="AP524" i="2" s="1"/>
  <c r="AP525" i="2" s="1"/>
  <c r="AP526" i="2" s="1"/>
  <c r="AP527" i="2" s="1"/>
  <c r="AP528" i="2" s="1"/>
  <c r="AP529" i="2" s="1"/>
  <c r="AP530" i="2" s="1"/>
  <c r="AP531" i="2" s="1"/>
  <c r="AP532" i="2" s="1"/>
  <c r="AP533" i="2" s="1"/>
  <c r="AO522" i="2"/>
  <c r="AO523" i="2" s="1"/>
  <c r="AO524" i="2" s="1"/>
  <c r="AO525" i="2" s="1"/>
  <c r="AO526" i="2" s="1"/>
  <c r="AO527" i="2" s="1"/>
  <c r="AO528" i="2" s="1"/>
  <c r="AO529" i="2" s="1"/>
  <c r="AO530" i="2" s="1"/>
  <c r="AO531" i="2" s="1"/>
  <c r="AO532" i="2" s="1"/>
  <c r="AO533" i="2" s="1"/>
  <c r="AN522" i="2"/>
  <c r="AN523" i="2" s="1"/>
  <c r="AN524" i="2" s="1"/>
  <c r="AN525" i="2" s="1"/>
  <c r="AN526" i="2" s="1"/>
  <c r="AN527" i="2" s="1"/>
  <c r="AN528" i="2" s="1"/>
  <c r="AN529" i="2" s="1"/>
  <c r="AN530" i="2" s="1"/>
  <c r="AN531" i="2" s="1"/>
  <c r="AN532" i="2" s="1"/>
  <c r="AN533" i="2" s="1"/>
  <c r="AF522" i="2"/>
  <c r="AF523" i="2" s="1"/>
  <c r="AF524" i="2" s="1"/>
  <c r="AF525" i="2" s="1"/>
  <c r="AF526" i="2" s="1"/>
  <c r="AF527" i="2" s="1"/>
  <c r="AF528" i="2" s="1"/>
  <c r="AF529" i="2" s="1"/>
  <c r="AF530" i="2" s="1"/>
  <c r="AF531" i="2" s="1"/>
  <c r="AF532" i="2" s="1"/>
  <c r="AF533" i="2" s="1"/>
  <c r="M522" i="2"/>
  <c r="L522" i="2"/>
  <c r="I522" i="2"/>
  <c r="H522" i="2"/>
  <c r="F520" i="15" s="1"/>
  <c r="D522" i="2"/>
  <c r="C520" i="15" s="1"/>
  <c r="BQ521" i="2"/>
  <c r="BP521" i="2"/>
  <c r="AT521" i="2"/>
  <c r="AM521" i="2"/>
  <c r="AL521" i="2"/>
  <c r="AK521" i="2"/>
  <c r="AJ521" i="2"/>
  <c r="AI521" i="2"/>
  <c r="F521" i="2"/>
  <c r="D519" i="15" s="1"/>
  <c r="Q519" i="15" s="1"/>
  <c r="AS519" i="15" s="1"/>
  <c r="AK19" i="1" l="1"/>
  <c r="F733" i="2"/>
  <c r="D736" i="15" s="1"/>
  <c r="Q736" i="15" s="1"/>
  <c r="AS736" i="15" s="1"/>
  <c r="C736" i="15"/>
  <c r="M523" i="2"/>
  <c r="K521" i="15" s="1"/>
  <c r="K520" i="15"/>
  <c r="BQ685" i="2"/>
  <c r="C688" i="15"/>
  <c r="Q764" i="15"/>
  <c r="AS764" i="15" s="1"/>
  <c r="I523" i="2"/>
  <c r="G520" i="15"/>
  <c r="L523" i="2"/>
  <c r="J520" i="15"/>
  <c r="I686" i="2"/>
  <c r="G688" i="15"/>
  <c r="E732" i="2"/>
  <c r="AK81" i="1"/>
  <c r="AK63" i="1"/>
  <c r="CK91" i="12"/>
  <c r="DA91" i="12"/>
  <c r="BU91" i="12"/>
  <c r="F685" i="2"/>
  <c r="D688" i="15" s="1"/>
  <c r="Q688" i="15" s="1"/>
  <c r="AS688" i="15" s="1"/>
  <c r="AI522" i="2"/>
  <c r="AM685" i="2"/>
  <c r="E761" i="2"/>
  <c r="AK685" i="2"/>
  <c r="BQ733" i="2"/>
  <c r="E733" i="2" s="1"/>
  <c r="AK45" i="1"/>
  <c r="AW63" i="1"/>
  <c r="AU81" i="1"/>
  <c r="AH63" i="1"/>
  <c r="AN63" i="1" s="1"/>
  <c r="AW81" i="1"/>
  <c r="AU59" i="1"/>
  <c r="AH81" i="1"/>
  <c r="AN81" i="1" s="1"/>
  <c r="AW45" i="1"/>
  <c r="AU45" i="1"/>
  <c r="AW59" i="1"/>
  <c r="AH59" i="1"/>
  <c r="AU19" i="1"/>
  <c r="AH45" i="1"/>
  <c r="AN45" i="1" s="1"/>
  <c r="AW19" i="1"/>
  <c r="AH19" i="1"/>
  <c r="AI734" i="2"/>
  <c r="AM734" i="2"/>
  <c r="AK734" i="2"/>
  <c r="AJ734" i="2"/>
  <c r="AL734" i="2"/>
  <c r="BR735" i="2"/>
  <c r="D686" i="2"/>
  <c r="AK733" i="2"/>
  <c r="AL733" i="2"/>
  <c r="AM733" i="2"/>
  <c r="D734" i="2"/>
  <c r="C737" i="15" s="1"/>
  <c r="AJ733" i="2"/>
  <c r="AI685" i="2"/>
  <c r="BP685" i="2"/>
  <c r="AI733" i="2"/>
  <c r="E684" i="2"/>
  <c r="AJ685" i="2"/>
  <c r="C686" i="2"/>
  <c r="BR687" i="2"/>
  <c r="AJ686" i="2"/>
  <c r="AI686" i="2"/>
  <c r="AM686" i="2"/>
  <c r="AL686" i="2"/>
  <c r="AK686" i="2"/>
  <c r="H686" i="2"/>
  <c r="F689" i="15" s="1"/>
  <c r="AK522" i="2"/>
  <c r="L686" i="2"/>
  <c r="J689" i="15" s="1"/>
  <c r="AL522" i="2"/>
  <c r="M686" i="2"/>
  <c r="K689" i="15" s="1"/>
  <c r="AM522" i="2"/>
  <c r="AJ522" i="2"/>
  <c r="E521" i="2"/>
  <c r="F522" i="2"/>
  <c r="D520" i="15" s="1"/>
  <c r="Q520" i="15" s="1"/>
  <c r="AS520" i="15" s="1"/>
  <c r="BQ522" i="2"/>
  <c r="E522" i="2" s="1"/>
  <c r="D523" i="2"/>
  <c r="C521" i="15" s="1"/>
  <c r="M524" i="2"/>
  <c r="K522" i="15" s="1"/>
  <c r="AL523" i="2"/>
  <c r="AK523" i="2"/>
  <c r="AM523" i="2"/>
  <c r="BR524" i="2"/>
  <c r="AI523" i="2"/>
  <c r="H523" i="2"/>
  <c r="F521" i="15" s="1"/>
  <c r="AO59" i="1" l="1"/>
  <c r="AN59" i="1" s="1"/>
  <c r="AO19" i="1"/>
  <c r="AN19" i="1" s="1"/>
  <c r="D687" i="2"/>
  <c r="BQ687" i="2" s="1"/>
  <c r="C689" i="15"/>
  <c r="C687" i="2"/>
  <c r="B689" i="15"/>
  <c r="E685" i="2"/>
  <c r="I687" i="2"/>
  <c r="G689" i="15"/>
  <c r="L524" i="2"/>
  <c r="J521" i="15"/>
  <c r="I524" i="2"/>
  <c r="G521" i="15"/>
  <c r="BQ686" i="2"/>
  <c r="AY63" i="1"/>
  <c r="BA63" i="1" s="1"/>
  <c r="AY81" i="1"/>
  <c r="BA81" i="1" s="1"/>
  <c r="AY59" i="1"/>
  <c r="BA59" i="1" s="1"/>
  <c r="AY45" i="1"/>
  <c r="BA45" i="1" s="1"/>
  <c r="AY19" i="1"/>
  <c r="BA19" i="1" s="1"/>
  <c r="BQ734" i="2"/>
  <c r="E734" i="2" s="1"/>
  <c r="F734" i="2"/>
  <c r="D737" i="15" s="1"/>
  <c r="Q737" i="15" s="1"/>
  <c r="AS737" i="15" s="1"/>
  <c r="D735" i="2"/>
  <c r="C738" i="15" s="1"/>
  <c r="BP686" i="2"/>
  <c r="F686" i="2"/>
  <c r="D689" i="15" s="1"/>
  <c r="Q689" i="15" s="1"/>
  <c r="AS689" i="15" s="1"/>
  <c r="AM735" i="2"/>
  <c r="AL735" i="2"/>
  <c r="AJ735" i="2"/>
  <c r="BR736" i="2"/>
  <c r="AI735" i="2"/>
  <c r="AK735" i="2"/>
  <c r="M687" i="2"/>
  <c r="K690" i="15" s="1"/>
  <c r="L687" i="2"/>
  <c r="J690" i="15" s="1"/>
  <c r="AL687" i="2"/>
  <c r="AJ687" i="2"/>
  <c r="AM687" i="2"/>
  <c r="AK687" i="2"/>
  <c r="BR688" i="2"/>
  <c r="AI687" i="2"/>
  <c r="H687" i="2"/>
  <c r="F690" i="15" s="1"/>
  <c r="H524" i="2"/>
  <c r="F522" i="15" s="1"/>
  <c r="M525" i="2"/>
  <c r="K523" i="15" s="1"/>
  <c r="BQ523" i="2"/>
  <c r="E523" i="2" s="1"/>
  <c r="F523" i="2"/>
  <c r="D521" i="15" s="1"/>
  <c r="Q521" i="15" s="1"/>
  <c r="AS521" i="15" s="1"/>
  <c r="D524" i="2"/>
  <c r="C522" i="15" s="1"/>
  <c r="AM524" i="2"/>
  <c r="AL524" i="2"/>
  <c r="AK524" i="2"/>
  <c r="AJ524" i="2"/>
  <c r="BR525" i="2"/>
  <c r="AI524" i="2"/>
  <c r="E686" i="2" l="1"/>
  <c r="F687" i="2"/>
  <c r="D690" i="15" s="1"/>
  <c r="Q690" i="15" s="1"/>
  <c r="AS690" i="15" s="1"/>
  <c r="C688" i="2"/>
  <c r="C689" i="2" s="1"/>
  <c r="BP687" i="2"/>
  <c r="E687" i="2" s="1"/>
  <c r="B690" i="15"/>
  <c r="D688" i="2"/>
  <c r="C690" i="15"/>
  <c r="J522" i="15"/>
  <c r="L525" i="2"/>
  <c r="I525" i="2"/>
  <c r="G522" i="15"/>
  <c r="I688" i="2"/>
  <c r="G690" i="15"/>
  <c r="AM736" i="2"/>
  <c r="AL736" i="2"/>
  <c r="AK736" i="2"/>
  <c r="AI736" i="2"/>
  <c r="AJ736" i="2"/>
  <c r="BR737" i="2"/>
  <c r="F735" i="2"/>
  <c r="D738" i="15" s="1"/>
  <c r="Q738" i="15" s="1"/>
  <c r="AS738" i="15" s="1"/>
  <c r="D736" i="2"/>
  <c r="C739" i="15" s="1"/>
  <c r="BQ735" i="2"/>
  <c r="E735" i="2" s="1"/>
  <c r="BR689" i="2"/>
  <c r="AJ688" i="2"/>
  <c r="AM688" i="2"/>
  <c r="AK688" i="2"/>
  <c r="AI688" i="2"/>
  <c r="AL688" i="2"/>
  <c r="H688" i="2"/>
  <c r="F691" i="15" s="1"/>
  <c r="L688" i="2"/>
  <c r="J691" i="15" s="1"/>
  <c r="M688" i="2"/>
  <c r="K691" i="15" s="1"/>
  <c r="M526" i="2"/>
  <c r="K524" i="15" s="1"/>
  <c r="AI525" i="2"/>
  <c r="AK525" i="2"/>
  <c r="AJ525" i="2"/>
  <c r="AM525" i="2"/>
  <c r="BR526" i="2"/>
  <c r="AL525" i="2"/>
  <c r="H525" i="2"/>
  <c r="F523" i="15" s="1"/>
  <c r="BQ524" i="2"/>
  <c r="E524" i="2" s="1"/>
  <c r="F524" i="2"/>
  <c r="D522" i="15" s="1"/>
  <c r="Q522" i="15" s="1"/>
  <c r="AS522" i="15" s="1"/>
  <c r="D525" i="2"/>
  <c r="C523" i="15" s="1"/>
  <c r="BP688" i="2" l="1"/>
  <c r="B692" i="15"/>
  <c r="BP689" i="2"/>
  <c r="C690" i="2"/>
  <c r="B693" i="15" s="1"/>
  <c r="B691" i="15"/>
  <c r="C691" i="15"/>
  <c r="D689" i="2"/>
  <c r="BQ688" i="2"/>
  <c r="F688" i="2"/>
  <c r="D691" i="15" s="1"/>
  <c r="Q691" i="15" s="1"/>
  <c r="AS691" i="15" s="1"/>
  <c r="I689" i="2"/>
  <c r="G691" i="15"/>
  <c r="I526" i="2"/>
  <c r="G523" i="15"/>
  <c r="J523" i="15"/>
  <c r="L526" i="2"/>
  <c r="AM737" i="2"/>
  <c r="AL737" i="2"/>
  <c r="AK737" i="2"/>
  <c r="AJ737" i="2"/>
  <c r="BR738" i="2"/>
  <c r="BR739" i="2" s="1"/>
  <c r="AI737" i="2"/>
  <c r="F736" i="2"/>
  <c r="D739" i="15" s="1"/>
  <c r="Q739" i="15" s="1"/>
  <c r="AS739" i="15" s="1"/>
  <c r="D737" i="2"/>
  <c r="C740" i="15" s="1"/>
  <c r="BQ736" i="2"/>
  <c r="E736" i="2" s="1"/>
  <c r="L689" i="2"/>
  <c r="J692" i="15" s="1"/>
  <c r="H689" i="2"/>
  <c r="F692" i="15" s="1"/>
  <c r="M689" i="2"/>
  <c r="K692" i="15" s="1"/>
  <c r="BR690" i="2"/>
  <c r="AM689" i="2"/>
  <c r="AK689" i="2"/>
  <c r="AL689" i="2"/>
  <c r="AJ689" i="2"/>
  <c r="AI689" i="2"/>
  <c r="H526" i="2"/>
  <c r="F524" i="15" s="1"/>
  <c r="D526" i="2"/>
  <c r="C524" i="15" s="1"/>
  <c r="F525" i="2"/>
  <c r="D523" i="15" s="1"/>
  <c r="Q523" i="15" s="1"/>
  <c r="AS523" i="15" s="1"/>
  <c r="BQ525" i="2"/>
  <c r="E525" i="2" s="1"/>
  <c r="M527" i="2"/>
  <c r="K525" i="15" s="1"/>
  <c r="BR527" i="2"/>
  <c r="AI526" i="2"/>
  <c r="AJ526" i="2"/>
  <c r="AM526" i="2"/>
  <c r="AL526" i="2"/>
  <c r="AK526" i="2"/>
  <c r="BP690" i="2" l="1"/>
  <c r="E688" i="2"/>
  <c r="C691" i="2"/>
  <c r="BP691" i="2" s="1"/>
  <c r="C692" i="15"/>
  <c r="D690" i="2"/>
  <c r="BQ689" i="2"/>
  <c r="E689" i="2" s="1"/>
  <c r="F689" i="2"/>
  <c r="D692" i="15" s="1"/>
  <c r="Q692" i="15" s="1"/>
  <c r="AS692" i="15" s="1"/>
  <c r="J524" i="15"/>
  <c r="L527" i="2"/>
  <c r="I527" i="2"/>
  <c r="G524" i="15"/>
  <c r="I690" i="2"/>
  <c r="G692" i="15"/>
  <c r="AM739" i="2"/>
  <c r="AL739" i="2"/>
  <c r="AK739" i="2"/>
  <c r="AJ739" i="2"/>
  <c r="BR740" i="2"/>
  <c r="AI739" i="2"/>
  <c r="AL738" i="2"/>
  <c r="AK738" i="2"/>
  <c r="AJ738" i="2"/>
  <c r="AI738" i="2"/>
  <c r="AM738" i="2"/>
  <c r="D738" i="2"/>
  <c r="BQ737" i="2"/>
  <c r="E737" i="2" s="1"/>
  <c r="F737" i="2"/>
  <c r="D740" i="15" s="1"/>
  <c r="Q740" i="15" s="1"/>
  <c r="AS740" i="15" s="1"/>
  <c r="AM690" i="2"/>
  <c r="AL690" i="2"/>
  <c r="AK690" i="2"/>
  <c r="AI690" i="2"/>
  <c r="BR691" i="2"/>
  <c r="BR692" i="2" s="1"/>
  <c r="AJ690" i="2"/>
  <c r="M690" i="2"/>
  <c r="K693" i="15" s="1"/>
  <c r="H690" i="2"/>
  <c r="F693" i="15" s="1"/>
  <c r="L690" i="2"/>
  <c r="J693" i="15" s="1"/>
  <c r="F526" i="2"/>
  <c r="D524" i="15" s="1"/>
  <c r="Q524" i="15" s="1"/>
  <c r="AS524" i="15" s="1"/>
  <c r="D527" i="2"/>
  <c r="C525" i="15" s="1"/>
  <c r="BQ526" i="2"/>
  <c r="E526" i="2" s="1"/>
  <c r="AJ527" i="2"/>
  <c r="AI527" i="2"/>
  <c r="AM527" i="2"/>
  <c r="AL527" i="2"/>
  <c r="AK527" i="2"/>
  <c r="BR528" i="2"/>
  <c r="M528" i="2"/>
  <c r="K526" i="15" s="1"/>
  <c r="H527" i="2"/>
  <c r="F525" i="15" s="1"/>
  <c r="C692" i="2" l="1"/>
  <c r="B695" i="15" s="1"/>
  <c r="B694" i="15"/>
  <c r="C693" i="2"/>
  <c r="B696" i="15" s="1"/>
  <c r="BP692" i="2"/>
  <c r="D739" i="2"/>
  <c r="C742" i="15" s="1"/>
  <c r="C741" i="15"/>
  <c r="C693" i="15"/>
  <c r="D691" i="2"/>
  <c r="BQ690" i="2"/>
  <c r="E690" i="2" s="1"/>
  <c r="F690" i="2"/>
  <c r="D693" i="15" s="1"/>
  <c r="Q693" i="15" s="1"/>
  <c r="AS693" i="15" s="1"/>
  <c r="I691" i="2"/>
  <c r="G693" i="15"/>
  <c r="J525" i="15"/>
  <c r="L528" i="2"/>
  <c r="I528" i="2"/>
  <c r="G525" i="15"/>
  <c r="AM740" i="2"/>
  <c r="AL740" i="2"/>
  <c r="AK740" i="2"/>
  <c r="AJ740" i="2"/>
  <c r="BR741" i="2"/>
  <c r="AI740" i="2"/>
  <c r="AM692" i="2"/>
  <c r="AK692" i="2"/>
  <c r="AL692" i="2"/>
  <c r="BR693" i="2"/>
  <c r="AJ692" i="2"/>
  <c r="AI692" i="2"/>
  <c r="C694" i="2"/>
  <c r="B697" i="15" s="1"/>
  <c r="F738" i="2"/>
  <c r="D741" i="15" s="1"/>
  <c r="Q741" i="15" s="1"/>
  <c r="AS741" i="15" s="1"/>
  <c r="BQ738" i="2"/>
  <c r="E738" i="2" s="1"/>
  <c r="L691" i="2"/>
  <c r="H691" i="2"/>
  <c r="M691" i="2"/>
  <c r="AL691" i="2"/>
  <c r="AK691" i="2"/>
  <c r="AJ691" i="2"/>
  <c r="AI691" i="2"/>
  <c r="AM691" i="2"/>
  <c r="AM528" i="2"/>
  <c r="AL528" i="2"/>
  <c r="AI528" i="2"/>
  <c r="AK528" i="2"/>
  <c r="AJ528" i="2"/>
  <c r="BR529" i="2"/>
  <c r="M529" i="2"/>
  <c r="K527" i="15" s="1"/>
  <c r="F527" i="2"/>
  <c r="D525" i="15" s="1"/>
  <c r="Q525" i="15" s="1"/>
  <c r="AS525" i="15" s="1"/>
  <c r="D528" i="2"/>
  <c r="C526" i="15" s="1"/>
  <c r="BQ527" i="2"/>
  <c r="E527" i="2" s="1"/>
  <c r="H528" i="2"/>
  <c r="F526" i="15" s="1"/>
  <c r="BP693" i="2" l="1"/>
  <c r="D740" i="2"/>
  <c r="C743" i="15" s="1"/>
  <c r="F739" i="2"/>
  <c r="D742" i="15" s="1"/>
  <c r="Q742" i="15" s="1"/>
  <c r="AS742" i="15" s="1"/>
  <c r="BQ739" i="2"/>
  <c r="E739" i="2" s="1"/>
  <c r="C694" i="15"/>
  <c r="F691" i="2"/>
  <c r="D694" i="15" s="1"/>
  <c r="Q694" i="15" s="1"/>
  <c r="AS694" i="15" s="1"/>
  <c r="BQ691" i="2"/>
  <c r="E691" i="2" s="1"/>
  <c r="D692" i="2"/>
  <c r="M692" i="2"/>
  <c r="K695" i="15" s="1"/>
  <c r="K694" i="15"/>
  <c r="J526" i="15"/>
  <c r="L529" i="2"/>
  <c r="H692" i="2"/>
  <c r="F695" i="15" s="1"/>
  <c r="F694" i="15"/>
  <c r="L692" i="2"/>
  <c r="J695" i="15" s="1"/>
  <c r="J694" i="15"/>
  <c r="I529" i="2"/>
  <c r="G526" i="15"/>
  <c r="I692" i="2"/>
  <c r="G694" i="15"/>
  <c r="AM741" i="2"/>
  <c r="AL741" i="2"/>
  <c r="AK741" i="2"/>
  <c r="AJ741" i="2"/>
  <c r="BR742" i="2"/>
  <c r="BR743" i="2" s="1"/>
  <c r="AI741" i="2"/>
  <c r="C695" i="2"/>
  <c r="B698" i="15" s="1"/>
  <c r="BP694" i="2"/>
  <c r="AM693" i="2"/>
  <c r="AL693" i="2"/>
  <c r="AK693" i="2"/>
  <c r="BR694" i="2"/>
  <c r="AJ693" i="2"/>
  <c r="AI693" i="2"/>
  <c r="M530" i="2"/>
  <c r="K528" i="15" s="1"/>
  <c r="F528" i="2"/>
  <c r="D526" i="15" s="1"/>
  <c r="Q526" i="15" s="1"/>
  <c r="AS526" i="15" s="1"/>
  <c r="D529" i="2"/>
  <c r="C527" i="15" s="1"/>
  <c r="BQ528" i="2"/>
  <c r="E528" i="2" s="1"/>
  <c r="AM529" i="2"/>
  <c r="AL529" i="2"/>
  <c r="AK529" i="2"/>
  <c r="AJ529" i="2"/>
  <c r="BR530" i="2"/>
  <c r="AI529" i="2"/>
  <c r="H529" i="2"/>
  <c r="F527" i="15" s="1"/>
  <c r="F740" i="2" l="1"/>
  <c r="D743" i="15" s="1"/>
  <c r="Q743" i="15" s="1"/>
  <c r="AS743" i="15" s="1"/>
  <c r="M693" i="2"/>
  <c r="K696" i="15" s="1"/>
  <c r="BQ740" i="2"/>
  <c r="E740" i="2" s="1"/>
  <c r="D741" i="2"/>
  <c r="C744" i="15" s="1"/>
  <c r="F692" i="2"/>
  <c r="D695" i="15" s="1"/>
  <c r="Q695" i="15" s="1"/>
  <c r="AS695" i="15" s="1"/>
  <c r="C695" i="15"/>
  <c r="D693" i="2"/>
  <c r="BQ692" i="2"/>
  <c r="E692" i="2" s="1"/>
  <c r="H693" i="2"/>
  <c r="F696" i="15" s="1"/>
  <c r="L693" i="2"/>
  <c r="J696" i="15" s="1"/>
  <c r="I530" i="2"/>
  <c r="G527" i="15"/>
  <c r="J527" i="15"/>
  <c r="L530" i="2"/>
  <c r="I693" i="2"/>
  <c r="G695" i="15"/>
  <c r="AL743" i="2"/>
  <c r="AK743" i="2"/>
  <c r="AJ743" i="2"/>
  <c r="AI743" i="2"/>
  <c r="AM743" i="2"/>
  <c r="D742" i="2"/>
  <c r="BQ741" i="2"/>
  <c r="E741" i="2" s="1"/>
  <c r="F741" i="2"/>
  <c r="D744" i="15" s="1"/>
  <c r="Q744" i="15" s="1"/>
  <c r="AS744" i="15" s="1"/>
  <c r="AL742" i="2"/>
  <c r="AK742" i="2"/>
  <c r="AJ742" i="2"/>
  <c r="AI742" i="2"/>
  <c r="AM742" i="2"/>
  <c r="AM694" i="2"/>
  <c r="AL694" i="2"/>
  <c r="AK694" i="2"/>
  <c r="BR695" i="2"/>
  <c r="AJ694" i="2"/>
  <c r="AI694" i="2"/>
  <c r="BP695" i="2"/>
  <c r="H530" i="2"/>
  <c r="F528" i="15" s="1"/>
  <c r="AM530" i="2"/>
  <c r="AL530" i="2"/>
  <c r="AK530" i="2"/>
  <c r="AJ530" i="2"/>
  <c r="BR531" i="2"/>
  <c r="BR532" i="2" s="1"/>
  <c r="BR533" i="2" s="1"/>
  <c r="AI530" i="2"/>
  <c r="F529" i="2"/>
  <c r="D527" i="15" s="1"/>
  <c r="Q527" i="15" s="1"/>
  <c r="AS527" i="15" s="1"/>
  <c r="D530" i="2"/>
  <c r="C528" i="15" s="1"/>
  <c r="BQ529" i="2"/>
  <c r="E529" i="2" s="1"/>
  <c r="M531" i="2"/>
  <c r="AL533" i="2" l="1"/>
  <c r="AK533" i="2"/>
  <c r="AJ533" i="2"/>
  <c r="AM533" i="2"/>
  <c r="AI533" i="2"/>
  <c r="M694" i="2"/>
  <c r="K697" i="15" s="1"/>
  <c r="L694" i="2"/>
  <c r="J697" i="15" s="1"/>
  <c r="F693" i="2"/>
  <c r="D696" i="15" s="1"/>
  <c r="Q696" i="15" s="1"/>
  <c r="AS696" i="15" s="1"/>
  <c r="C696" i="15"/>
  <c r="BQ693" i="2"/>
  <c r="E693" i="2" s="1"/>
  <c r="D694" i="2"/>
  <c r="D743" i="2"/>
  <c r="C746" i="15" s="1"/>
  <c r="C745" i="15"/>
  <c r="M532" i="2"/>
  <c r="K529" i="15"/>
  <c r="H694" i="2"/>
  <c r="F697" i="15" s="1"/>
  <c r="J528" i="15"/>
  <c r="L531" i="2"/>
  <c r="I694" i="2"/>
  <c r="G696" i="15"/>
  <c r="I531" i="2"/>
  <c r="G528" i="15"/>
  <c r="BQ742" i="2"/>
  <c r="E742" i="2" s="1"/>
  <c r="F742" i="2"/>
  <c r="D745" i="15" s="1"/>
  <c r="Q745" i="15" s="1"/>
  <c r="AS745" i="15" s="1"/>
  <c r="AL695" i="2"/>
  <c r="AK695" i="2"/>
  <c r="AJ695" i="2"/>
  <c r="AI695" i="2"/>
  <c r="AM695" i="2"/>
  <c r="AL532" i="2"/>
  <c r="AK532" i="2"/>
  <c r="AJ532" i="2"/>
  <c r="AI532" i="2"/>
  <c r="AM532" i="2"/>
  <c r="D531" i="2"/>
  <c r="BQ530" i="2"/>
  <c r="E530" i="2" s="1"/>
  <c r="F530" i="2"/>
  <c r="D528" i="15" s="1"/>
  <c r="Q528" i="15" s="1"/>
  <c r="AS528" i="15" s="1"/>
  <c r="H531" i="2"/>
  <c r="AL531" i="2"/>
  <c r="AK531" i="2"/>
  <c r="AJ531" i="2"/>
  <c r="AI531" i="2"/>
  <c r="AM531" i="2"/>
  <c r="K530" i="15" l="1"/>
  <c r="M533" i="2"/>
  <c r="M695" i="2"/>
  <c r="K698" i="15" s="1"/>
  <c r="L695" i="2"/>
  <c r="J698" i="15" s="1"/>
  <c r="F743" i="2"/>
  <c r="D746" i="15" s="1"/>
  <c r="Q746" i="15" s="1"/>
  <c r="AS746" i="15" s="1"/>
  <c r="BQ743" i="2"/>
  <c r="E743" i="2" s="1"/>
  <c r="D532" i="2"/>
  <c r="C529" i="15"/>
  <c r="C697" i="15"/>
  <c r="F694" i="2"/>
  <c r="D697" i="15" s="1"/>
  <c r="Q697" i="15" s="1"/>
  <c r="AS697" i="15" s="1"/>
  <c r="D695" i="2"/>
  <c r="BQ694" i="2"/>
  <c r="E694" i="2" s="1"/>
  <c r="H695" i="2"/>
  <c r="F698" i="15" s="1"/>
  <c r="L532" i="2"/>
  <c r="J529" i="15"/>
  <c r="H532" i="2"/>
  <c r="F529" i="15"/>
  <c r="I532" i="2"/>
  <c r="G529" i="15"/>
  <c r="I695" i="2"/>
  <c r="G698" i="15" s="1"/>
  <c r="G697" i="15"/>
  <c r="BQ531" i="2"/>
  <c r="E531" i="2" s="1"/>
  <c r="F531" i="2"/>
  <c r="D529" i="15" s="1"/>
  <c r="Q529" i="15" s="1"/>
  <c r="AS529" i="15" s="1"/>
  <c r="C530" i="15" l="1"/>
  <c r="D533" i="2"/>
  <c r="G530" i="15"/>
  <c r="I533" i="2"/>
  <c r="J530" i="15"/>
  <c r="L533" i="2"/>
  <c r="F530" i="15"/>
  <c r="H533" i="2"/>
  <c r="F532" i="2"/>
  <c r="D530" i="15" s="1"/>
  <c r="Q530" i="15" s="1"/>
  <c r="AS530" i="15" s="1"/>
  <c r="BQ532" i="2"/>
  <c r="E532" i="2" s="1"/>
  <c r="BQ695" i="2"/>
  <c r="E695" i="2" s="1"/>
  <c r="C698" i="15"/>
  <c r="F695" i="2"/>
  <c r="D698" i="15" s="1"/>
  <c r="Q698" i="15" s="1"/>
  <c r="AS698" i="15" s="1"/>
  <c r="C208" i="2"/>
  <c r="BP218" i="2"/>
  <c r="AW218" i="2"/>
  <c r="AT218" i="2"/>
  <c r="AW217" i="2"/>
  <c r="AT217" i="2"/>
  <c r="AW216" i="2"/>
  <c r="AT216" i="2"/>
  <c r="AW215" i="2"/>
  <c r="AT215" i="2"/>
  <c r="AW214" i="2"/>
  <c r="AT214" i="2"/>
  <c r="AW213" i="2"/>
  <c r="AT213" i="2"/>
  <c r="AW212" i="2"/>
  <c r="AT212" i="2"/>
  <c r="AW211" i="2"/>
  <c r="AT211" i="2"/>
  <c r="AW210" i="2"/>
  <c r="AT210" i="2"/>
  <c r="AW209" i="2"/>
  <c r="AT209" i="2"/>
  <c r="BV208" i="2"/>
  <c r="BV209" i="2" s="1"/>
  <c r="BV210" i="2" s="1"/>
  <c r="BV211" i="2" s="1"/>
  <c r="BV212" i="2" s="1"/>
  <c r="BV213" i="2" s="1"/>
  <c r="BV214" i="2" s="1"/>
  <c r="BV215" i="2" s="1"/>
  <c r="BV216" i="2" s="1"/>
  <c r="BV217" i="2" s="1"/>
  <c r="BV218" i="2" s="1"/>
  <c r="BU208" i="2"/>
  <c r="BU209" i="2" s="1"/>
  <c r="BU210" i="2" s="1"/>
  <c r="BU211" i="2" s="1"/>
  <c r="BU212" i="2" s="1"/>
  <c r="BU213" i="2" s="1"/>
  <c r="BU214" i="2" s="1"/>
  <c r="BU215" i="2" s="1"/>
  <c r="BU216" i="2" s="1"/>
  <c r="BU217" i="2" s="1"/>
  <c r="BU218" i="2" s="1"/>
  <c r="BT208" i="2"/>
  <c r="BT209" i="2" s="1"/>
  <c r="BT210" i="2" s="1"/>
  <c r="BT211" i="2" s="1"/>
  <c r="BT212" i="2" s="1"/>
  <c r="BT213" i="2" s="1"/>
  <c r="BT214" i="2" s="1"/>
  <c r="BT215" i="2" s="1"/>
  <c r="BT216" i="2" s="1"/>
  <c r="BT217" i="2" s="1"/>
  <c r="BT218" i="2" s="1"/>
  <c r="BS208" i="2"/>
  <c r="BS209" i="2" s="1"/>
  <c r="BS210" i="2" s="1"/>
  <c r="BS211" i="2" s="1"/>
  <c r="BS212" i="2" s="1"/>
  <c r="BS213" i="2" s="1"/>
  <c r="BS214" i="2" s="1"/>
  <c r="BS215" i="2" s="1"/>
  <c r="BS216" i="2" s="1"/>
  <c r="BS217" i="2" s="1"/>
  <c r="BS218" i="2" s="1"/>
  <c r="BR208" i="2"/>
  <c r="AK208" i="2" s="1"/>
  <c r="AW208" i="2"/>
  <c r="AT208" i="2"/>
  <c r="AF208" i="2"/>
  <c r="AF209" i="2" s="1"/>
  <c r="AF210" i="2" s="1"/>
  <c r="AF211" i="2" s="1"/>
  <c r="AF212" i="2" s="1"/>
  <c r="AF213" i="2" s="1"/>
  <c r="AF214" i="2" s="1"/>
  <c r="AF215" i="2" s="1"/>
  <c r="AF216" i="2" s="1"/>
  <c r="AF217" i="2" s="1"/>
  <c r="AF218" i="2" s="1"/>
  <c r="D208" i="2"/>
  <c r="BQ207" i="2"/>
  <c r="BP207" i="2"/>
  <c r="AW207" i="2"/>
  <c r="AT207" i="2"/>
  <c r="AM207" i="2"/>
  <c r="AL207" i="2"/>
  <c r="AK207" i="2"/>
  <c r="AJ207" i="2"/>
  <c r="AI207" i="2"/>
  <c r="F207" i="2"/>
  <c r="D207" i="15" s="1"/>
  <c r="Q207" i="15" s="1"/>
  <c r="AS207" i="15" s="1"/>
  <c r="BC533" i="2" l="1"/>
  <c r="BQ533" i="2"/>
  <c r="E533" i="2" s="1"/>
  <c r="F533" i="2"/>
  <c r="BP208" i="2"/>
  <c r="B208" i="15"/>
  <c r="BQ208" i="2"/>
  <c r="E208" i="2" s="1"/>
  <c r="C208" i="15"/>
  <c r="BR209" i="2"/>
  <c r="BR210" i="2" s="1"/>
  <c r="AM208" i="2"/>
  <c r="AL208" i="2"/>
  <c r="AI208" i="2"/>
  <c r="AJ208" i="2"/>
  <c r="D209" i="2"/>
  <c r="E207" i="2"/>
  <c r="C209" i="2"/>
  <c r="B209" i="15" s="1"/>
  <c r="F208" i="2"/>
  <c r="D208" i="15" s="1"/>
  <c r="Q208" i="15" s="1"/>
  <c r="AS208" i="15" s="1"/>
  <c r="AW231" i="2"/>
  <c r="I63" i="12"/>
  <c r="AJ209" i="2" l="1"/>
  <c r="D210" i="2"/>
  <c r="BQ210" i="2" s="1"/>
  <c r="C209" i="15"/>
  <c r="AM209" i="2"/>
  <c r="AK209" i="2"/>
  <c r="AL209" i="2"/>
  <c r="AI209" i="2"/>
  <c r="BQ209" i="2"/>
  <c r="C210" i="2"/>
  <c r="B210" i="15" s="1"/>
  <c r="F209" i="2"/>
  <c r="D209" i="15" s="1"/>
  <c r="Q209" i="15" s="1"/>
  <c r="AS209" i="15" s="1"/>
  <c r="BP209" i="2"/>
  <c r="AK210" i="2"/>
  <c r="AM210" i="2"/>
  <c r="AL210" i="2"/>
  <c r="AJ210" i="2"/>
  <c r="AI210" i="2"/>
  <c r="BR211" i="2"/>
  <c r="D211" i="2" l="1"/>
  <c r="C210" i="15"/>
  <c r="E209" i="2"/>
  <c r="C211" i="2"/>
  <c r="B211" i="15" s="1"/>
  <c r="BP210" i="2"/>
  <c r="E210" i="2" s="1"/>
  <c r="F210" i="2"/>
  <c r="D210" i="15" s="1"/>
  <c r="Q210" i="15" s="1"/>
  <c r="AS210" i="15" s="1"/>
  <c r="AM211" i="2"/>
  <c r="AL211" i="2"/>
  <c r="AK211" i="2"/>
  <c r="AJ211" i="2"/>
  <c r="BR212" i="2"/>
  <c r="AI211" i="2"/>
  <c r="AX3" i="1"/>
  <c r="AX4" i="1"/>
  <c r="AX5" i="1"/>
  <c r="AX6" i="1"/>
  <c r="AX7" i="1"/>
  <c r="AX8" i="1"/>
  <c r="AX9" i="1"/>
  <c r="AX10" i="1"/>
  <c r="AX11" i="1"/>
  <c r="AX12" i="1"/>
  <c r="AX13" i="1"/>
  <c r="AX14" i="1"/>
  <c r="AX15" i="1"/>
  <c r="AX16" i="1"/>
  <c r="AX17" i="1"/>
  <c r="AX18" i="1"/>
  <c r="AX20" i="1"/>
  <c r="AX21" i="1"/>
  <c r="AX22" i="1"/>
  <c r="AX23" i="1"/>
  <c r="AX24" i="1"/>
  <c r="AX25" i="1"/>
  <c r="AX26" i="1"/>
  <c r="AX27" i="1"/>
  <c r="AX28" i="1"/>
  <c r="AX29" i="1"/>
  <c r="AX30" i="1"/>
  <c r="AX31" i="1"/>
  <c r="AX32" i="1"/>
  <c r="AX33" i="1"/>
  <c r="AX34" i="1"/>
  <c r="AX35" i="1"/>
  <c r="AX36" i="1"/>
  <c r="AX37" i="1"/>
  <c r="AX38" i="1"/>
  <c r="AX39" i="1"/>
  <c r="AX40" i="1"/>
  <c r="AX41" i="1"/>
  <c r="AX42" i="1"/>
  <c r="AX43" i="1"/>
  <c r="AX44" i="1"/>
  <c r="AX46" i="1"/>
  <c r="AX47" i="1"/>
  <c r="AX48" i="1"/>
  <c r="AX49" i="1"/>
  <c r="AX50" i="1"/>
  <c r="AX51" i="1"/>
  <c r="AX52" i="1"/>
  <c r="AX53" i="1"/>
  <c r="AX54" i="1"/>
  <c r="AX55" i="1"/>
  <c r="AX56" i="1"/>
  <c r="AX57" i="1"/>
  <c r="AX58" i="1"/>
  <c r="AX60" i="1"/>
  <c r="AX61" i="1"/>
  <c r="AX62" i="1"/>
  <c r="AX64" i="1"/>
  <c r="AX65" i="1"/>
  <c r="AX66" i="1"/>
  <c r="AX67" i="1"/>
  <c r="AX68" i="1"/>
  <c r="AX69" i="1"/>
  <c r="AX70" i="1"/>
  <c r="AX71" i="1"/>
  <c r="AX72" i="1"/>
  <c r="AX73" i="1"/>
  <c r="AX74" i="1"/>
  <c r="AX75" i="1"/>
  <c r="AX76" i="1"/>
  <c r="AX77" i="1"/>
  <c r="AX78" i="1"/>
  <c r="AX79" i="1"/>
  <c r="AX80" i="1"/>
  <c r="AX82" i="1"/>
  <c r="AX83" i="1"/>
  <c r="AX84" i="1"/>
  <c r="AX85" i="1"/>
  <c r="AX86" i="1"/>
  <c r="AX87" i="1"/>
  <c r="AX88" i="1"/>
  <c r="AX89" i="1"/>
  <c r="AX90" i="1"/>
  <c r="AX91" i="1"/>
  <c r="AX92" i="1"/>
  <c r="AX93" i="1"/>
  <c r="AX94" i="1"/>
  <c r="AX95" i="1"/>
  <c r="AX96" i="1"/>
  <c r="AX97" i="1"/>
  <c r="AX98" i="1"/>
  <c r="AX2" i="1"/>
  <c r="C211" i="15" l="1"/>
  <c r="D212" i="2"/>
  <c r="BQ211" i="2"/>
  <c r="BP211" i="2"/>
  <c r="E211" i="2" s="1"/>
  <c r="C212" i="2"/>
  <c r="B212" i="15" s="1"/>
  <c r="F211" i="2"/>
  <c r="D211" i="15" s="1"/>
  <c r="Q211" i="15" s="1"/>
  <c r="AS211" i="15" s="1"/>
  <c r="AM212" i="2"/>
  <c r="AL212" i="2"/>
  <c r="AK212" i="2"/>
  <c r="AJ212" i="2"/>
  <c r="AI212" i="2"/>
  <c r="BR213" i="2"/>
  <c r="B65" i="1"/>
  <c r="B66" i="1"/>
  <c r="B67" i="1"/>
  <c r="B68" i="1"/>
  <c r="B69" i="1"/>
  <c r="B70" i="1"/>
  <c r="B71" i="1"/>
  <c r="B72" i="1"/>
  <c r="B73" i="1"/>
  <c r="B74" i="1"/>
  <c r="B75" i="1"/>
  <c r="B76" i="1"/>
  <c r="B82" i="1"/>
  <c r="B84" i="1"/>
  <c r="B85" i="1"/>
  <c r="B86" i="1"/>
  <c r="B87" i="1"/>
  <c r="B88" i="1"/>
  <c r="B89" i="1"/>
  <c r="B90" i="1"/>
  <c r="B64" i="1"/>
  <c r="C212" i="15" l="1"/>
  <c r="BQ212" i="2"/>
  <c r="D213" i="2"/>
  <c r="BP212" i="2"/>
  <c r="C213" i="2"/>
  <c r="B213" i="15" s="1"/>
  <c r="F212" i="2"/>
  <c r="D212" i="15" s="1"/>
  <c r="Q212" i="15" s="1"/>
  <c r="AS212" i="15" s="1"/>
  <c r="AM213" i="2"/>
  <c r="AL213" i="2"/>
  <c r="AK213" i="2"/>
  <c r="AJ213" i="2"/>
  <c r="BR214" i="2"/>
  <c r="AI213" i="2"/>
  <c r="E212" i="2" l="1"/>
  <c r="C213" i="15"/>
  <c r="D214" i="2"/>
  <c r="BQ213" i="2"/>
  <c r="BP213" i="2"/>
  <c r="C214" i="2"/>
  <c r="B214" i="15" s="1"/>
  <c r="F213" i="2"/>
  <c r="D213" i="15" s="1"/>
  <c r="Q213" i="15" s="1"/>
  <c r="AS213" i="15" s="1"/>
  <c r="AL214" i="2"/>
  <c r="AK214" i="2"/>
  <c r="AM214" i="2"/>
  <c r="BR215" i="2"/>
  <c r="AJ214" i="2"/>
  <c r="AI214" i="2"/>
  <c r="CT59" i="12"/>
  <c r="CD59" i="12"/>
  <c r="BN59" i="12"/>
  <c r="AX59" i="12"/>
  <c r="AH59" i="12"/>
  <c r="AD59" i="12"/>
  <c r="AT59" i="12" s="1"/>
  <c r="AB59" i="12"/>
  <c r="AR59" i="12" s="1"/>
  <c r="AA59" i="12"/>
  <c r="AQ59" i="12" s="1"/>
  <c r="Z59" i="12"/>
  <c r="AP59" i="12" s="1"/>
  <c r="R59" i="12"/>
  <c r="O59" i="12"/>
  <c r="BK59" i="12" s="1"/>
  <c r="N59" i="12"/>
  <c r="L59" i="12"/>
  <c r="BH59" i="12" s="1"/>
  <c r="K59" i="12"/>
  <c r="BG59" i="12" s="1"/>
  <c r="J59" i="12"/>
  <c r="BF59" i="12" s="1"/>
  <c r="F59" i="12"/>
  <c r="CH59" i="12" s="1"/>
  <c r="E59" i="12"/>
  <c r="BP518" i="2"/>
  <c r="AT518" i="2"/>
  <c r="BP517" i="2"/>
  <c r="AT517" i="2"/>
  <c r="BP516" i="2"/>
  <c r="AT516" i="2"/>
  <c r="BP515" i="2"/>
  <c r="AT515" i="2"/>
  <c r="BP514" i="2"/>
  <c r="AT514" i="2"/>
  <c r="BP513" i="2"/>
  <c r="AT513" i="2"/>
  <c r="BP512" i="2"/>
  <c r="AT512" i="2"/>
  <c r="BP511" i="2"/>
  <c r="AT511" i="2"/>
  <c r="BP510" i="2"/>
  <c r="AT510" i="2"/>
  <c r="BV509" i="2"/>
  <c r="BV510" i="2" s="1"/>
  <c r="BV511" i="2" s="1"/>
  <c r="BV512" i="2" s="1"/>
  <c r="BV513" i="2" s="1"/>
  <c r="BV514" i="2" s="1"/>
  <c r="BV515" i="2" s="1"/>
  <c r="BV516" i="2" s="1"/>
  <c r="BV517" i="2" s="1"/>
  <c r="BV518" i="2" s="1"/>
  <c r="BV519" i="2" s="1"/>
  <c r="BV520" i="2" s="1"/>
  <c r="BU509" i="2"/>
  <c r="BU510" i="2" s="1"/>
  <c r="BU511" i="2" s="1"/>
  <c r="BU512" i="2" s="1"/>
  <c r="BU513" i="2" s="1"/>
  <c r="BU514" i="2" s="1"/>
  <c r="BU515" i="2" s="1"/>
  <c r="BU516" i="2" s="1"/>
  <c r="BU517" i="2" s="1"/>
  <c r="BU518" i="2" s="1"/>
  <c r="BU519" i="2" s="1"/>
  <c r="BU520" i="2" s="1"/>
  <c r="BT509" i="2"/>
  <c r="BT510" i="2" s="1"/>
  <c r="BT511" i="2" s="1"/>
  <c r="BT512" i="2" s="1"/>
  <c r="BT513" i="2" s="1"/>
  <c r="BT514" i="2" s="1"/>
  <c r="BT515" i="2" s="1"/>
  <c r="BT516" i="2" s="1"/>
  <c r="BT517" i="2" s="1"/>
  <c r="BT518" i="2" s="1"/>
  <c r="BT519" i="2" s="1"/>
  <c r="BT520" i="2" s="1"/>
  <c r="BS509" i="2"/>
  <c r="BS510" i="2" s="1"/>
  <c r="BS511" i="2" s="1"/>
  <c r="BS512" i="2" s="1"/>
  <c r="BS513" i="2" s="1"/>
  <c r="BS514" i="2" s="1"/>
  <c r="BS515" i="2" s="1"/>
  <c r="BS516" i="2" s="1"/>
  <c r="BS517" i="2" s="1"/>
  <c r="BS518" i="2" s="1"/>
  <c r="BS519" i="2" s="1"/>
  <c r="BS520" i="2" s="1"/>
  <c r="BR509" i="2"/>
  <c r="BR510" i="2" s="1"/>
  <c r="AM510" i="2" s="1"/>
  <c r="BP509" i="2"/>
  <c r="AT509" i="2"/>
  <c r="AS509" i="2"/>
  <c r="AS510" i="2" s="1"/>
  <c r="AS511" i="2" s="1"/>
  <c r="AS512" i="2" s="1"/>
  <c r="AS513" i="2" s="1"/>
  <c r="AS514" i="2" s="1"/>
  <c r="AS515" i="2" s="1"/>
  <c r="AS516" i="2" s="1"/>
  <c r="AS517" i="2" s="1"/>
  <c r="AS518" i="2" s="1"/>
  <c r="AS519" i="2" s="1"/>
  <c r="AS520" i="2" s="1"/>
  <c r="AR509" i="2"/>
  <c r="AR510" i="2" s="1"/>
  <c r="AR511" i="2" s="1"/>
  <c r="AR512" i="2" s="1"/>
  <c r="AR513" i="2" s="1"/>
  <c r="AR514" i="2" s="1"/>
  <c r="AR515" i="2" s="1"/>
  <c r="AR516" i="2" s="1"/>
  <c r="AR517" i="2" s="1"/>
  <c r="AR518" i="2" s="1"/>
  <c r="AR519" i="2" s="1"/>
  <c r="AR520" i="2" s="1"/>
  <c r="AQ509" i="2"/>
  <c r="AQ510" i="2" s="1"/>
  <c r="AQ511" i="2" s="1"/>
  <c r="AQ512" i="2" s="1"/>
  <c r="AQ513" i="2" s="1"/>
  <c r="AQ514" i="2" s="1"/>
  <c r="AQ515" i="2" s="1"/>
  <c r="AQ516" i="2" s="1"/>
  <c r="AQ517" i="2" s="1"/>
  <c r="AQ518" i="2" s="1"/>
  <c r="AQ519" i="2" s="1"/>
  <c r="AQ520" i="2" s="1"/>
  <c r="AP509" i="2"/>
  <c r="AP510" i="2" s="1"/>
  <c r="AP511" i="2" s="1"/>
  <c r="AP512" i="2" s="1"/>
  <c r="AP513" i="2" s="1"/>
  <c r="AP514" i="2" s="1"/>
  <c r="AP515" i="2" s="1"/>
  <c r="AP516" i="2" s="1"/>
  <c r="AP517" i="2" s="1"/>
  <c r="AP518" i="2" s="1"/>
  <c r="AP519" i="2" s="1"/>
  <c r="AP520" i="2" s="1"/>
  <c r="AO509" i="2"/>
  <c r="AO510" i="2" s="1"/>
  <c r="AO511" i="2" s="1"/>
  <c r="AO512" i="2" s="1"/>
  <c r="AO513" i="2" s="1"/>
  <c r="AO514" i="2" s="1"/>
  <c r="AO515" i="2" s="1"/>
  <c r="AO516" i="2" s="1"/>
  <c r="AO517" i="2" s="1"/>
  <c r="AO518" i="2" s="1"/>
  <c r="AO519" i="2" s="1"/>
  <c r="AO520" i="2" s="1"/>
  <c r="AN509" i="2"/>
  <c r="AN510" i="2" s="1"/>
  <c r="AN511" i="2" s="1"/>
  <c r="AN512" i="2" s="1"/>
  <c r="AN513" i="2" s="1"/>
  <c r="AN514" i="2" s="1"/>
  <c r="AN515" i="2" s="1"/>
  <c r="AN516" i="2" s="1"/>
  <c r="AN517" i="2" s="1"/>
  <c r="AN518" i="2" s="1"/>
  <c r="AN519" i="2" s="1"/>
  <c r="AN520" i="2" s="1"/>
  <c r="AF509" i="2"/>
  <c r="AF510" i="2" s="1"/>
  <c r="AF511" i="2" s="1"/>
  <c r="AF512" i="2" s="1"/>
  <c r="AF513" i="2" s="1"/>
  <c r="AF514" i="2" s="1"/>
  <c r="AF515" i="2" s="1"/>
  <c r="AF516" i="2" s="1"/>
  <c r="AF517" i="2" s="1"/>
  <c r="AF518" i="2" s="1"/>
  <c r="AF519" i="2" s="1"/>
  <c r="AF520" i="2" s="1"/>
  <c r="M509" i="2"/>
  <c r="L509" i="2"/>
  <c r="J508" i="15" s="1"/>
  <c r="I509" i="2"/>
  <c r="H509" i="2"/>
  <c r="D509" i="2"/>
  <c r="BQ508" i="2"/>
  <c r="BP508" i="2"/>
  <c r="AT508" i="2"/>
  <c r="AM508" i="2"/>
  <c r="AL508" i="2"/>
  <c r="AK508" i="2"/>
  <c r="AJ508" i="2"/>
  <c r="AI508" i="2"/>
  <c r="F508" i="2"/>
  <c r="D507" i="15" s="1"/>
  <c r="Q507" i="15" s="1"/>
  <c r="AS507" i="15" s="1"/>
  <c r="A75" i="5"/>
  <c r="D75" i="5" s="1"/>
  <c r="AS44" i="1"/>
  <c r="AJ44" i="1"/>
  <c r="AI44" i="1"/>
  <c r="G44" i="1"/>
  <c r="E213" i="2" l="1"/>
  <c r="BQ509" i="2"/>
  <c r="E509" i="2" s="1"/>
  <c r="C508" i="15"/>
  <c r="M510" i="2"/>
  <c r="K508" i="15"/>
  <c r="C214" i="15"/>
  <c r="BQ214" i="2"/>
  <c r="D215" i="2"/>
  <c r="H510" i="2"/>
  <c r="F509" i="15" s="1"/>
  <c r="F508" i="15"/>
  <c r="I510" i="2"/>
  <c r="G508" i="15"/>
  <c r="CL59" i="12"/>
  <c r="BX59" i="12"/>
  <c r="BV59" i="12"/>
  <c r="CM59" i="12"/>
  <c r="DF59" i="12"/>
  <c r="V59" i="12"/>
  <c r="DB59" i="12"/>
  <c r="BZ59" i="12"/>
  <c r="DC59" i="12"/>
  <c r="AU59" i="12"/>
  <c r="CA59" i="12"/>
  <c r="BJ59" i="12"/>
  <c r="CN59" i="12"/>
  <c r="DD59" i="12"/>
  <c r="DG59" i="12"/>
  <c r="CG59" i="12"/>
  <c r="AE59" i="12"/>
  <c r="BW59" i="12"/>
  <c r="C215" i="2"/>
  <c r="B215" i="15" s="1"/>
  <c r="BP214" i="2"/>
  <c r="F214" i="2"/>
  <c r="D214" i="15" s="1"/>
  <c r="Q214" i="15" s="1"/>
  <c r="AS214" i="15" s="1"/>
  <c r="AM215" i="2"/>
  <c r="AL215" i="2"/>
  <c r="AK215" i="2"/>
  <c r="AJ215" i="2"/>
  <c r="BR216" i="2"/>
  <c r="AI215" i="2"/>
  <c r="AK44" i="1"/>
  <c r="AH44" i="1"/>
  <c r="AN44" i="1" s="1"/>
  <c r="AU44" i="1"/>
  <c r="AU21" i="1"/>
  <c r="AH21" i="1"/>
  <c r="AO21" i="1" s="1"/>
  <c r="AK21" i="1"/>
  <c r="AU20" i="1"/>
  <c r="AK20" i="1"/>
  <c r="AH20" i="1"/>
  <c r="AO20" i="1" s="1"/>
  <c r="AJ509" i="2"/>
  <c r="AK510" i="2"/>
  <c r="AK509" i="2"/>
  <c r="AL509" i="2"/>
  <c r="AM509" i="2"/>
  <c r="E508" i="2"/>
  <c r="AI509" i="2"/>
  <c r="F509" i="2"/>
  <c r="D508" i="15" s="1"/>
  <c r="Q508" i="15" s="1"/>
  <c r="AS508" i="15" s="1"/>
  <c r="BA59" i="12"/>
  <c r="AK59" i="12"/>
  <c r="BB59" i="12"/>
  <c r="CP59" i="12"/>
  <c r="CW59" i="12"/>
  <c r="AL59" i="12"/>
  <c r="BQ59" i="12"/>
  <c r="CQ59" i="12"/>
  <c r="CX59" i="12"/>
  <c r="BR59" i="12"/>
  <c r="U59" i="12"/>
  <c r="AL510" i="2"/>
  <c r="D510" i="2"/>
  <c r="C509" i="15" s="1"/>
  <c r="AJ510" i="2"/>
  <c r="BR511" i="2"/>
  <c r="AI510" i="2"/>
  <c r="L510" i="2"/>
  <c r="J509" i="15" s="1"/>
  <c r="B75" i="5"/>
  <c r="AW44" i="1"/>
  <c r="AS96" i="1"/>
  <c r="AS95" i="1"/>
  <c r="AS94" i="1"/>
  <c r="AS93" i="1"/>
  <c r="AS92" i="1"/>
  <c r="AS91" i="1"/>
  <c r="AS90" i="1"/>
  <c r="AS89" i="1"/>
  <c r="AS88" i="1"/>
  <c r="AS87" i="1"/>
  <c r="AS86" i="1"/>
  <c r="AS85" i="1"/>
  <c r="AS84" i="1"/>
  <c r="AS83" i="1"/>
  <c r="AS82" i="1"/>
  <c r="AS80" i="1"/>
  <c r="AS79" i="1"/>
  <c r="AS78" i="1"/>
  <c r="AS77" i="1"/>
  <c r="AS76" i="1"/>
  <c r="AS75" i="1"/>
  <c r="AS74" i="1"/>
  <c r="AS73" i="1"/>
  <c r="AS72" i="1"/>
  <c r="AS71" i="1"/>
  <c r="AS70" i="1"/>
  <c r="AS69" i="1"/>
  <c r="AS68" i="1"/>
  <c r="AS67" i="1"/>
  <c r="AS66" i="1"/>
  <c r="AS65" i="1"/>
  <c r="AS64" i="1"/>
  <c r="AS62" i="1"/>
  <c r="AS61" i="1"/>
  <c r="AS60" i="1"/>
  <c r="AS58" i="1"/>
  <c r="AS57" i="1"/>
  <c r="AS56" i="1"/>
  <c r="AS55" i="1"/>
  <c r="AS54" i="1"/>
  <c r="AS53" i="1"/>
  <c r="AS52" i="1"/>
  <c r="AS51" i="1"/>
  <c r="AS50" i="1"/>
  <c r="AS49" i="1"/>
  <c r="AS48" i="1"/>
  <c r="AS47" i="1"/>
  <c r="AS46" i="1"/>
  <c r="AS43" i="1"/>
  <c r="AS42" i="1"/>
  <c r="AS41" i="1"/>
  <c r="AS40" i="1"/>
  <c r="AS39" i="1"/>
  <c r="AS38" i="1"/>
  <c r="AS37" i="1"/>
  <c r="AS36" i="1"/>
  <c r="AS35" i="1"/>
  <c r="AS34" i="1"/>
  <c r="AS33" i="1"/>
  <c r="AS32" i="1"/>
  <c r="AS31" i="1"/>
  <c r="AS30" i="1"/>
  <c r="AS29" i="1"/>
  <c r="AS28" i="1"/>
  <c r="AS27" i="1"/>
  <c r="AS26" i="1"/>
  <c r="AS25" i="1"/>
  <c r="AS24" i="1"/>
  <c r="AS23" i="1"/>
  <c r="AS22" i="1"/>
  <c r="AS3" i="1"/>
  <c r="AS4" i="1"/>
  <c r="AS5" i="1"/>
  <c r="AS6" i="1"/>
  <c r="AS7" i="1"/>
  <c r="AS8" i="1"/>
  <c r="AS9" i="1"/>
  <c r="AS10" i="1"/>
  <c r="AS11" i="1"/>
  <c r="AS12" i="1"/>
  <c r="AS13" i="1"/>
  <c r="AS14" i="1"/>
  <c r="AS15" i="1"/>
  <c r="AS16" i="1"/>
  <c r="AS17" i="1"/>
  <c r="AS18" i="1"/>
  <c r="AS20" i="1"/>
  <c r="AS21" i="1"/>
  <c r="AS2" i="1"/>
  <c r="C215" i="15" l="1"/>
  <c r="D216" i="2"/>
  <c r="BQ215" i="2"/>
  <c r="H511" i="2"/>
  <c r="F510" i="15" s="1"/>
  <c r="M511" i="2"/>
  <c r="K509" i="15"/>
  <c r="E214" i="2"/>
  <c r="I511" i="2"/>
  <c r="G509" i="15"/>
  <c r="C216" i="2"/>
  <c r="B216" i="15" s="1"/>
  <c r="BP215" i="2"/>
  <c r="F215" i="2"/>
  <c r="D215" i="15" s="1"/>
  <c r="Q215" i="15" s="1"/>
  <c r="AS215" i="15" s="1"/>
  <c r="AK216" i="2"/>
  <c r="AJ216" i="2"/>
  <c r="AM216" i="2"/>
  <c r="AL216" i="2"/>
  <c r="BR217" i="2"/>
  <c r="AI216" i="2"/>
  <c r="L511" i="2"/>
  <c r="J510" i="15" s="1"/>
  <c r="BQ510" i="2"/>
  <c r="E510" i="2" s="1"/>
  <c r="F510" i="2"/>
  <c r="D509" i="15" s="1"/>
  <c r="Q509" i="15" s="1"/>
  <c r="AS509" i="15" s="1"/>
  <c r="D511" i="2"/>
  <c r="C510" i="15" s="1"/>
  <c r="BR512" i="2"/>
  <c r="AI511" i="2"/>
  <c r="AM511" i="2"/>
  <c r="AL511" i="2"/>
  <c r="AK511" i="2"/>
  <c r="AJ511" i="2"/>
  <c r="AY44" i="1"/>
  <c r="BA44" i="1" s="1"/>
  <c r="E215" i="2" l="1"/>
  <c r="H512" i="2"/>
  <c r="F511" i="15" s="1"/>
  <c r="M512" i="2"/>
  <c r="K510" i="15"/>
  <c r="C216" i="15"/>
  <c r="BQ216" i="2"/>
  <c r="D217" i="2"/>
  <c r="I512" i="2"/>
  <c r="G510" i="15"/>
  <c r="C217" i="2"/>
  <c r="B217" i="15" s="1"/>
  <c r="BP216" i="2"/>
  <c r="F216" i="2"/>
  <c r="D216" i="15" s="1"/>
  <c r="Q216" i="15" s="1"/>
  <c r="AS216" i="15" s="1"/>
  <c r="AM217" i="2"/>
  <c r="AL217" i="2"/>
  <c r="AK217" i="2"/>
  <c r="AJ217" i="2"/>
  <c r="BR218" i="2"/>
  <c r="AI217" i="2"/>
  <c r="F511" i="2"/>
  <c r="D510" i="15" s="1"/>
  <c r="Q510" i="15" s="1"/>
  <c r="AS510" i="15" s="1"/>
  <c r="BQ511" i="2"/>
  <c r="E511" i="2" s="1"/>
  <c r="D512" i="2"/>
  <c r="C511" i="15" s="1"/>
  <c r="L512" i="2"/>
  <c r="J511" i="15" s="1"/>
  <c r="AM512" i="2"/>
  <c r="AL512" i="2"/>
  <c r="AK512" i="2"/>
  <c r="AI512" i="2"/>
  <c r="AJ512" i="2"/>
  <c r="BR513" i="2"/>
  <c r="BQ4" i="12"/>
  <c r="BQ62" i="12"/>
  <c r="BO4" i="12"/>
  <c r="BO5" i="12"/>
  <c r="BO6" i="12"/>
  <c r="BO14" i="12"/>
  <c r="BP5" i="12"/>
  <c r="BP6" i="12"/>
  <c r="BP9" i="12"/>
  <c r="BP13" i="12"/>
  <c r="BP14" i="12"/>
  <c r="BP17" i="12"/>
  <c r="BP18" i="12"/>
  <c r="BP21" i="12"/>
  <c r="BP23" i="12"/>
  <c r="BP4" i="12"/>
  <c r="BR47" i="12"/>
  <c r="BR49" i="12"/>
  <c r="BR24" i="12"/>
  <c r="BR26" i="12"/>
  <c r="BR28" i="12"/>
  <c r="BR30" i="12"/>
  <c r="BR32" i="12"/>
  <c r="BR34" i="12"/>
  <c r="BR36" i="12"/>
  <c r="BR42" i="12"/>
  <c r="BR43" i="12"/>
  <c r="A93" i="5"/>
  <c r="B93" i="5" s="1"/>
  <c r="A74" i="5"/>
  <c r="B74" i="5" s="1"/>
  <c r="A77" i="5"/>
  <c r="B77" i="5" s="1"/>
  <c r="A78" i="5"/>
  <c r="B78" i="5" s="1"/>
  <c r="A79" i="5"/>
  <c r="B79" i="5" s="1"/>
  <c r="A80" i="5"/>
  <c r="B80" i="5" s="1"/>
  <c r="A81" i="5"/>
  <c r="B81" i="5" s="1"/>
  <c r="A82" i="5"/>
  <c r="B82" i="5" s="1"/>
  <c r="A83" i="5"/>
  <c r="D83" i="5" s="1"/>
  <c r="A84" i="5"/>
  <c r="B84" i="5" s="1"/>
  <c r="A85" i="5"/>
  <c r="B85" i="5" s="1"/>
  <c r="A86" i="5"/>
  <c r="B86" i="5" s="1"/>
  <c r="A87" i="5"/>
  <c r="B87" i="5" s="1"/>
  <c r="A88" i="5"/>
  <c r="B88" i="5" s="1"/>
  <c r="A89" i="5"/>
  <c r="B89" i="5" s="1"/>
  <c r="A91" i="5"/>
  <c r="B91" i="5" s="1"/>
  <c r="A92" i="5"/>
  <c r="B92" i="5" s="1"/>
  <c r="A63" i="5"/>
  <c r="B63" i="5" s="1"/>
  <c r="A64" i="5"/>
  <c r="B64" i="5" s="1"/>
  <c r="A65" i="5"/>
  <c r="B65" i="5" s="1"/>
  <c r="A66" i="5"/>
  <c r="B66" i="5" s="1"/>
  <c r="A67" i="5"/>
  <c r="B67" i="5" s="1"/>
  <c r="A68" i="5"/>
  <c r="B68" i="5" s="1"/>
  <c r="A69" i="5"/>
  <c r="B69" i="5" s="1"/>
  <c r="A70" i="5"/>
  <c r="B70" i="5" s="1"/>
  <c r="A71" i="5"/>
  <c r="B71" i="5" s="1"/>
  <c r="A72" i="5"/>
  <c r="B72" i="5" s="1"/>
  <c r="A73" i="5"/>
  <c r="B73" i="5" s="1"/>
  <c r="A62" i="5"/>
  <c r="B62" i="5" s="1"/>
  <c r="I733" i="2"/>
  <c r="H513" i="2" l="1"/>
  <c r="F512" i="15" s="1"/>
  <c r="E216" i="2"/>
  <c r="C217" i="15"/>
  <c r="D218" i="2"/>
  <c r="BQ217" i="2"/>
  <c r="M513" i="2"/>
  <c r="K511" i="15"/>
  <c r="I734" i="2"/>
  <c r="G736" i="15"/>
  <c r="I513" i="2"/>
  <c r="G511" i="15"/>
  <c r="M733" i="2"/>
  <c r="K736" i="15" s="1"/>
  <c r="L733" i="2"/>
  <c r="J736" i="15" s="1"/>
  <c r="H733" i="2"/>
  <c r="F736" i="15" s="1"/>
  <c r="BP217" i="2"/>
  <c r="F217" i="2"/>
  <c r="D217" i="15" s="1"/>
  <c r="Q217" i="15" s="1"/>
  <c r="AS217" i="15" s="1"/>
  <c r="AM218" i="2"/>
  <c r="AK218" i="2"/>
  <c r="AL218" i="2"/>
  <c r="AJ218" i="2"/>
  <c r="AI218" i="2"/>
  <c r="AL513" i="2"/>
  <c r="AM513" i="2"/>
  <c r="AK513" i="2"/>
  <c r="AI513" i="2"/>
  <c r="BR514" i="2"/>
  <c r="AJ513" i="2"/>
  <c r="L513" i="2"/>
  <c r="J512" i="15" s="1"/>
  <c r="BQ512" i="2"/>
  <c r="E512" i="2" s="1"/>
  <c r="F512" i="2"/>
  <c r="D511" i="15" s="1"/>
  <c r="Q511" i="15" s="1"/>
  <c r="AS511" i="15" s="1"/>
  <c r="D513" i="2"/>
  <c r="C512" i="15" s="1"/>
  <c r="D65" i="5"/>
  <c r="B83" i="5"/>
  <c r="D93" i="5"/>
  <c r="D72" i="5"/>
  <c r="D63" i="5"/>
  <c r="D89" i="5"/>
  <c r="D81" i="5"/>
  <c r="D73" i="5"/>
  <c r="D69" i="5"/>
  <c r="D68" i="5"/>
  <c r="D77" i="5"/>
  <c r="D87" i="5"/>
  <c r="D70" i="5"/>
  <c r="D64" i="5"/>
  <c r="D67" i="5"/>
  <c r="D92" i="5"/>
  <c r="D85" i="5"/>
  <c r="D79" i="5"/>
  <c r="D71" i="5"/>
  <c r="D66" i="5"/>
  <c r="D91" i="5"/>
  <c r="D88" i="5"/>
  <c r="D86" i="5"/>
  <c r="D84" i="5"/>
  <c r="D82" i="5"/>
  <c r="D80" i="5"/>
  <c r="D78" i="5"/>
  <c r="D74" i="5"/>
  <c r="D62" i="5"/>
  <c r="H514" i="2" l="1"/>
  <c r="F513" i="15" s="1"/>
  <c r="M514" i="2"/>
  <c r="K512" i="15"/>
  <c r="C218" i="15"/>
  <c r="BQ218" i="2"/>
  <c r="E218" i="2" s="1"/>
  <c r="F218" i="2"/>
  <c r="D218" i="15" s="1"/>
  <c r="Q218" i="15" s="1"/>
  <c r="AS218" i="15" s="1"/>
  <c r="E217" i="2"/>
  <c r="I514" i="2"/>
  <c r="G512" i="15"/>
  <c r="I735" i="2"/>
  <c r="G737" i="15"/>
  <c r="L734" i="2"/>
  <c r="J737" i="15" s="1"/>
  <c r="H734" i="2"/>
  <c r="F737" i="15" s="1"/>
  <c r="M734" i="2"/>
  <c r="K737" i="15" s="1"/>
  <c r="AL514" i="2"/>
  <c r="AK514" i="2"/>
  <c r="AJ514" i="2"/>
  <c r="AM514" i="2"/>
  <c r="AI514" i="2"/>
  <c r="BR515" i="2"/>
  <c r="L514" i="2"/>
  <c r="J513" i="15" s="1"/>
  <c r="BQ513" i="2"/>
  <c r="E513" i="2" s="1"/>
  <c r="D514" i="2"/>
  <c r="C513" i="15" s="1"/>
  <c r="F513" i="2"/>
  <c r="D512" i="15" s="1"/>
  <c r="Q512" i="15" s="1"/>
  <c r="AS512" i="15" s="1"/>
  <c r="H515" i="2" l="1"/>
  <c r="F514" i="15" s="1"/>
  <c r="K513" i="15"/>
  <c r="M515" i="2"/>
  <c r="I736" i="2"/>
  <c r="G738" i="15"/>
  <c r="I515" i="2"/>
  <c r="G513" i="15"/>
  <c r="M735" i="2"/>
  <c r="K738" i="15" s="1"/>
  <c r="H735" i="2"/>
  <c r="F738" i="15" s="1"/>
  <c r="L735" i="2"/>
  <c r="J738" i="15" s="1"/>
  <c r="AJ515" i="2"/>
  <c r="BR516" i="2"/>
  <c r="AI515" i="2"/>
  <c r="AM515" i="2"/>
  <c r="AL515" i="2"/>
  <c r="AK515" i="2"/>
  <c r="F514" i="2"/>
  <c r="D513" i="15" s="1"/>
  <c r="Q513" i="15" s="1"/>
  <c r="AS513" i="15" s="1"/>
  <c r="D515" i="2"/>
  <c r="C514" i="15" s="1"/>
  <c r="BQ514" i="2"/>
  <c r="E514" i="2" s="1"/>
  <c r="L515" i="2"/>
  <c r="J514" i="15" s="1"/>
  <c r="H516" i="2"/>
  <c r="F515" i="15" s="1"/>
  <c r="K514" i="15" l="1"/>
  <c r="M516" i="2"/>
  <c r="I516" i="2"/>
  <c r="G514" i="15"/>
  <c r="I737" i="2"/>
  <c r="G739" i="15"/>
  <c r="M736" i="2"/>
  <c r="K739" i="15" s="1"/>
  <c r="L736" i="2"/>
  <c r="J739" i="15" s="1"/>
  <c r="H736" i="2"/>
  <c r="F739" i="15" s="1"/>
  <c r="L516" i="2"/>
  <c r="J515" i="15" s="1"/>
  <c r="H517" i="2"/>
  <c r="F516" i="15" s="1"/>
  <c r="AJ516" i="2"/>
  <c r="AM516" i="2"/>
  <c r="AL516" i="2"/>
  <c r="BR517" i="2"/>
  <c r="AI516" i="2"/>
  <c r="AK516" i="2"/>
  <c r="F515" i="2"/>
  <c r="D514" i="15" s="1"/>
  <c r="Q514" i="15" s="1"/>
  <c r="AS514" i="15" s="1"/>
  <c r="D516" i="2"/>
  <c r="C515" i="15" s="1"/>
  <c r="BQ515" i="2"/>
  <c r="E515" i="2" s="1"/>
  <c r="G8" i="12"/>
  <c r="K515" i="15" l="1"/>
  <c r="M517" i="2"/>
  <c r="I738" i="2"/>
  <c r="G740" i="15"/>
  <c r="I517" i="2"/>
  <c r="G515" i="15"/>
  <c r="BS8" i="12"/>
  <c r="BS20" i="12"/>
  <c r="BS12" i="12"/>
  <c r="BS16" i="12"/>
  <c r="H737" i="2"/>
  <c r="F740" i="15" s="1"/>
  <c r="L737" i="2"/>
  <c r="J740" i="15" s="1"/>
  <c r="M737" i="2"/>
  <c r="K740" i="15" s="1"/>
  <c r="F516" i="2"/>
  <c r="D515" i="15" s="1"/>
  <c r="Q515" i="15" s="1"/>
  <c r="AS515" i="15" s="1"/>
  <c r="D517" i="2"/>
  <c r="C516" i="15" s="1"/>
  <c r="BQ516" i="2"/>
  <c r="E516" i="2" s="1"/>
  <c r="H518" i="2"/>
  <c r="F517" i="15" s="1"/>
  <c r="L517" i="2"/>
  <c r="J516" i="15" s="1"/>
  <c r="AI517" i="2"/>
  <c r="BR518" i="2"/>
  <c r="BR519" i="2" s="1"/>
  <c r="BR520" i="2" s="1"/>
  <c r="AM517" i="2"/>
  <c r="AL517" i="2"/>
  <c r="AK517" i="2"/>
  <c r="AJ517" i="2"/>
  <c r="DF100" i="12"/>
  <c r="DD100" i="12"/>
  <c r="DC100" i="12"/>
  <c r="DB100" i="12"/>
  <c r="CT100" i="12"/>
  <c r="CP100" i="12"/>
  <c r="CN100" i="12"/>
  <c r="CM100" i="12"/>
  <c r="CL100" i="12"/>
  <c r="CD100" i="12"/>
  <c r="BZ100" i="12"/>
  <c r="BX100" i="12"/>
  <c r="BW100" i="12"/>
  <c r="BV100" i="12"/>
  <c r="BN100" i="12"/>
  <c r="BJ100" i="12"/>
  <c r="BH100" i="12"/>
  <c r="BG100" i="12"/>
  <c r="BF100" i="12"/>
  <c r="AX100" i="12"/>
  <c r="AT100" i="12"/>
  <c r="AR100" i="12"/>
  <c r="AQ100" i="12"/>
  <c r="AP100" i="12"/>
  <c r="AH100" i="12"/>
  <c r="AD100" i="12"/>
  <c r="AB100" i="12"/>
  <c r="AA100" i="12"/>
  <c r="Z100" i="12"/>
  <c r="R100" i="12"/>
  <c r="O100" i="12"/>
  <c r="H100" i="12"/>
  <c r="G100" i="12"/>
  <c r="D100" i="12"/>
  <c r="C100" i="12"/>
  <c r="I100" i="12" s="1"/>
  <c r="DF98" i="12"/>
  <c r="DD98" i="12"/>
  <c r="DC98" i="12"/>
  <c r="DB98" i="12"/>
  <c r="CT98" i="12"/>
  <c r="CP98" i="12"/>
  <c r="CN98" i="12"/>
  <c r="CM98" i="12"/>
  <c r="CL98" i="12"/>
  <c r="CD98" i="12"/>
  <c r="BZ98" i="12"/>
  <c r="BX98" i="12"/>
  <c r="BW98" i="12"/>
  <c r="BV98" i="12"/>
  <c r="BN98" i="12"/>
  <c r="BJ98" i="12"/>
  <c r="BH98" i="12"/>
  <c r="BG98" i="12"/>
  <c r="BF98" i="12"/>
  <c r="AX98" i="12"/>
  <c r="AT98" i="12"/>
  <c r="AR98" i="12"/>
  <c r="AQ98" i="12"/>
  <c r="AP98" i="12"/>
  <c r="AJ98" i="12"/>
  <c r="AZ98" i="12" s="1"/>
  <c r="AH98" i="12"/>
  <c r="AD98" i="12"/>
  <c r="AB98" i="12"/>
  <c r="AA98" i="12"/>
  <c r="Z98" i="12"/>
  <c r="T98" i="12"/>
  <c r="R98" i="12"/>
  <c r="O98" i="12"/>
  <c r="Y98" i="12"/>
  <c r="AO98" i="12" s="1"/>
  <c r="BU98" i="12" s="1"/>
  <c r="E98" i="12"/>
  <c r="AI98" i="12"/>
  <c r="CT92" i="12"/>
  <c r="CD92" i="12"/>
  <c r="BN92" i="12"/>
  <c r="AX92" i="12"/>
  <c r="AH92" i="12"/>
  <c r="AD92" i="12"/>
  <c r="AB92" i="12"/>
  <c r="AA92" i="12"/>
  <c r="Z92" i="12"/>
  <c r="R92" i="12"/>
  <c r="O92" i="12"/>
  <c r="AU92" i="12" s="1"/>
  <c r="N92" i="12"/>
  <c r="L92" i="12"/>
  <c r="K92" i="12"/>
  <c r="J92" i="12"/>
  <c r="F92" i="12"/>
  <c r="C92" i="12"/>
  <c r="CT90" i="12"/>
  <c r="CD90" i="12"/>
  <c r="BN90" i="12"/>
  <c r="AX90" i="12"/>
  <c r="AH90" i="12"/>
  <c r="AD90" i="12"/>
  <c r="AB90" i="12"/>
  <c r="AA90" i="12"/>
  <c r="Z90" i="12"/>
  <c r="R90" i="12"/>
  <c r="O90" i="12"/>
  <c r="N90" i="12"/>
  <c r="L90" i="12"/>
  <c r="K90" i="12"/>
  <c r="J90" i="12"/>
  <c r="F90" i="12"/>
  <c r="C90" i="12"/>
  <c r="CT61" i="12"/>
  <c r="CD61" i="12"/>
  <c r="BN61" i="12"/>
  <c r="AX61" i="12"/>
  <c r="AH61" i="12"/>
  <c r="AD61" i="12"/>
  <c r="AT61" i="12" s="1"/>
  <c r="AB61" i="12"/>
  <c r="AR61" i="12" s="1"/>
  <c r="AA61" i="12"/>
  <c r="AQ61" i="12" s="1"/>
  <c r="Z61" i="12"/>
  <c r="AP61" i="12" s="1"/>
  <c r="R61" i="12"/>
  <c r="O61" i="12"/>
  <c r="N61" i="12"/>
  <c r="L61" i="12"/>
  <c r="K61" i="12"/>
  <c r="J61" i="12"/>
  <c r="F61" i="12"/>
  <c r="E61" i="12"/>
  <c r="CX42" i="12"/>
  <c r="CT42" i="12"/>
  <c r="CH42" i="12"/>
  <c r="CD42" i="12"/>
  <c r="BN42" i="12"/>
  <c r="BB42" i="12"/>
  <c r="AX42" i="12"/>
  <c r="AL42" i="12"/>
  <c r="AH42" i="12"/>
  <c r="AD42" i="12"/>
  <c r="AT42" i="12" s="1"/>
  <c r="AC42" i="12"/>
  <c r="AS42" i="12" s="1"/>
  <c r="AB42" i="12"/>
  <c r="AR42" i="12" s="1"/>
  <c r="AA42" i="12"/>
  <c r="AQ42" i="12" s="1"/>
  <c r="Z42" i="12"/>
  <c r="AP42" i="12" s="1"/>
  <c r="V42" i="12"/>
  <c r="R42" i="12"/>
  <c r="O42" i="12"/>
  <c r="N42" i="12"/>
  <c r="M42" i="12"/>
  <c r="L42" i="12"/>
  <c r="K42" i="12"/>
  <c r="J42" i="12"/>
  <c r="H42" i="12"/>
  <c r="G42" i="12"/>
  <c r="E42" i="12"/>
  <c r="D42" i="12"/>
  <c r="C42" i="12"/>
  <c r="AL520" i="2" l="1"/>
  <c r="AK520" i="2"/>
  <c r="AJ520" i="2"/>
  <c r="AI520" i="2"/>
  <c r="AM520" i="2"/>
  <c r="K516" i="15"/>
  <c r="M518" i="2"/>
  <c r="I518" i="2"/>
  <c r="G516" i="15"/>
  <c r="I739" i="2"/>
  <c r="G741" i="15"/>
  <c r="AL519" i="2"/>
  <c r="AK519" i="2"/>
  <c r="AJ519" i="2"/>
  <c r="AI519" i="2"/>
  <c r="AM519" i="2"/>
  <c r="H519" i="2"/>
  <c r="AT90" i="12"/>
  <c r="U98" i="12"/>
  <c r="T100" i="12"/>
  <c r="DG61" i="12"/>
  <c r="DG42" i="12"/>
  <c r="AM100" i="12"/>
  <c r="BC100" i="12" s="1"/>
  <c r="AN100" i="12"/>
  <c r="BT100" i="12" s="1"/>
  <c r="CJ100" i="12" s="1"/>
  <c r="CZ100" i="12" s="1"/>
  <c r="DG98" i="12"/>
  <c r="DG90" i="12"/>
  <c r="DG100" i="12"/>
  <c r="Y100" i="12"/>
  <c r="AO100" i="12" s="1"/>
  <c r="BU100" i="12" s="1"/>
  <c r="CK100" i="12" s="1"/>
  <c r="DA100" i="12" s="1"/>
  <c r="BS42" i="12"/>
  <c r="BR61" i="12"/>
  <c r="X100" i="12"/>
  <c r="DG92" i="12"/>
  <c r="AI100" i="12"/>
  <c r="BO100" i="12" s="1"/>
  <c r="CE100" i="12" s="1"/>
  <c r="CU100" i="12" s="1"/>
  <c r="M738" i="2"/>
  <c r="L738" i="2"/>
  <c r="H738" i="2"/>
  <c r="U100" i="12"/>
  <c r="CG42" i="12"/>
  <c r="BQ42" i="12"/>
  <c r="CU92" i="12"/>
  <c r="BO92" i="12"/>
  <c r="BD42" i="12"/>
  <c r="BT42" i="12"/>
  <c r="CU90" i="12"/>
  <c r="BO90" i="12"/>
  <c r="AL92" i="12"/>
  <c r="BR92" i="12"/>
  <c r="CH90" i="12"/>
  <c r="BR90" i="12"/>
  <c r="AU90" i="12"/>
  <c r="CG61" i="12"/>
  <c r="BQ61" i="12"/>
  <c r="AJ100" i="12"/>
  <c r="CU42" i="12"/>
  <c r="BO42" i="12"/>
  <c r="CF42" i="12"/>
  <c r="BP42" i="12"/>
  <c r="F517" i="2"/>
  <c r="D516" i="15" s="1"/>
  <c r="Q516" i="15" s="1"/>
  <c r="AS516" i="15" s="1"/>
  <c r="BQ517" i="2"/>
  <c r="E517" i="2" s="1"/>
  <c r="D518" i="2"/>
  <c r="C517" i="15" s="1"/>
  <c r="AM518" i="2"/>
  <c r="AL518" i="2"/>
  <c r="AK518" i="2"/>
  <c r="AJ518" i="2"/>
  <c r="AI518" i="2"/>
  <c r="L518" i="2"/>
  <c r="DB61" i="12"/>
  <c r="BV61" i="12"/>
  <c r="DE42" i="12"/>
  <c r="BY42" i="12"/>
  <c r="BF90" i="12"/>
  <c r="BV90" i="12"/>
  <c r="CL42" i="12"/>
  <c r="BV42" i="12"/>
  <c r="CM42" i="12"/>
  <c r="BW42" i="12"/>
  <c r="DD42" i="12"/>
  <c r="BX42" i="12"/>
  <c r="DF92" i="12"/>
  <c r="BZ92" i="12"/>
  <c r="DC90" i="12"/>
  <c r="BW90" i="12"/>
  <c r="DC61" i="12"/>
  <c r="BW61" i="12"/>
  <c r="AR90" i="12"/>
  <c r="BX90" i="12"/>
  <c r="DD92" i="12"/>
  <c r="BX92" i="12"/>
  <c r="DF90" i="12"/>
  <c r="BZ90" i="12"/>
  <c r="AP92" i="12"/>
  <c r="BV92" i="12"/>
  <c r="AQ92" i="12"/>
  <c r="BW92" i="12"/>
  <c r="DD61" i="12"/>
  <c r="BX61" i="12"/>
  <c r="DF61" i="12"/>
  <c r="BZ61" i="12"/>
  <c r="DF42" i="12"/>
  <c r="BZ42" i="12"/>
  <c r="AT92" i="12"/>
  <c r="AK100" i="12"/>
  <c r="BA100" i="12" s="1"/>
  <c r="W100" i="12"/>
  <c r="BP98" i="12"/>
  <c r="CF98" i="12" s="1"/>
  <c r="CV98" i="12" s="1"/>
  <c r="CA100" i="12"/>
  <c r="CA92" i="12"/>
  <c r="BF92" i="12"/>
  <c r="AZ42" i="12"/>
  <c r="AU61" i="12"/>
  <c r="S100" i="12"/>
  <c r="AE100" i="12"/>
  <c r="BK100" i="12" s="1"/>
  <c r="CQ100" i="12"/>
  <c r="CA90" i="12"/>
  <c r="CH92" i="12"/>
  <c r="AY90" i="12"/>
  <c r="BH42" i="12"/>
  <c r="CL92" i="12"/>
  <c r="BI42" i="12"/>
  <c r="AU100" i="12"/>
  <c r="CK98" i="12"/>
  <c r="DA98" i="12" s="1"/>
  <c r="BE98" i="12"/>
  <c r="BO98" i="12"/>
  <c r="CE98" i="12" s="1"/>
  <c r="CU98" i="12" s="1"/>
  <c r="AY98" i="12"/>
  <c r="AE90" i="12"/>
  <c r="AR92" i="12"/>
  <c r="CL90" i="12"/>
  <c r="CM90" i="12"/>
  <c r="BH92" i="12"/>
  <c r="BH90" i="12"/>
  <c r="CN90" i="12"/>
  <c r="BJ92" i="12"/>
  <c r="CN92" i="12"/>
  <c r="BJ90" i="12"/>
  <c r="CP90" i="12"/>
  <c r="BK92" i="12"/>
  <c r="S98" i="12"/>
  <c r="AE98" i="12"/>
  <c r="BK98" i="12" s="1"/>
  <c r="CQ98" i="12"/>
  <c r="BG90" i="12"/>
  <c r="CM92" i="12"/>
  <c r="CA61" i="12"/>
  <c r="BK90" i="12"/>
  <c r="DB92" i="12"/>
  <c r="BG92" i="12"/>
  <c r="CA98" i="12"/>
  <c r="AE92" i="12"/>
  <c r="AE61" i="12"/>
  <c r="AU98" i="12"/>
  <c r="AY92" i="12"/>
  <c r="I92" i="12"/>
  <c r="Y92" i="12" s="1"/>
  <c r="S92" i="12"/>
  <c r="AI92" i="12"/>
  <c r="S90" i="12"/>
  <c r="AI90" i="12"/>
  <c r="I90" i="12"/>
  <c r="CX92" i="12"/>
  <c r="CA42" i="12"/>
  <c r="BG61" i="12"/>
  <c r="CM61" i="12"/>
  <c r="BB90" i="12"/>
  <c r="DD90" i="12"/>
  <c r="DC92" i="12"/>
  <c r="V90" i="12"/>
  <c r="V92" i="12"/>
  <c r="DB90" i="12"/>
  <c r="BH61" i="12"/>
  <c r="CN61" i="12"/>
  <c r="CE90" i="12"/>
  <c r="CQ90" i="12"/>
  <c r="BB92" i="12"/>
  <c r="CP92" i="12"/>
  <c r="CN42" i="12"/>
  <c r="BJ61" i="12"/>
  <c r="AP90" i="12"/>
  <c r="CE92" i="12"/>
  <c r="CQ92" i="12"/>
  <c r="CX90" i="12"/>
  <c r="CO42" i="12"/>
  <c r="BK61" i="12"/>
  <c r="AQ90" i="12"/>
  <c r="AL90" i="12"/>
  <c r="CL61" i="12"/>
  <c r="BF61" i="12"/>
  <c r="CH61" i="12"/>
  <c r="CX61" i="12"/>
  <c r="BF42" i="12"/>
  <c r="CV42" i="12"/>
  <c r="BA61" i="12"/>
  <c r="CW61" i="12"/>
  <c r="BB61" i="12"/>
  <c r="CP61" i="12"/>
  <c r="CJ42" i="12"/>
  <c r="U61" i="12"/>
  <c r="V61" i="12"/>
  <c r="AK61" i="12"/>
  <c r="DB42" i="12"/>
  <c r="CQ61" i="12"/>
  <c r="AJ42" i="12"/>
  <c r="AL61" i="12"/>
  <c r="T42" i="12"/>
  <c r="DC42" i="12"/>
  <c r="AU42" i="12"/>
  <c r="S42" i="12"/>
  <c r="AE42" i="12"/>
  <c r="BG42" i="12"/>
  <c r="CI42" i="12"/>
  <c r="CW42" i="12"/>
  <c r="BJ42" i="12"/>
  <c r="CZ42" i="12"/>
  <c r="W42" i="12"/>
  <c r="AK42" i="12"/>
  <c r="AY42" i="12"/>
  <c r="BK42" i="12"/>
  <c r="U42" i="12"/>
  <c r="CP42" i="12"/>
  <c r="AI42" i="12"/>
  <c r="CY42" i="12"/>
  <c r="AM42" i="12"/>
  <c r="AN42" i="12"/>
  <c r="BC42" i="12"/>
  <c r="CE42" i="12"/>
  <c r="CQ42" i="12"/>
  <c r="X42" i="12"/>
  <c r="BA42" i="12"/>
  <c r="F518" i="15" l="1"/>
  <c r="H520" i="2"/>
  <c r="K517" i="15"/>
  <c r="M519" i="2"/>
  <c r="M739" i="2"/>
  <c r="K742" i="15" s="1"/>
  <c r="K741" i="15"/>
  <c r="H739" i="2"/>
  <c r="F742" i="15" s="1"/>
  <c r="F741" i="15"/>
  <c r="I740" i="2"/>
  <c r="G742" i="15"/>
  <c r="L519" i="2"/>
  <c r="J517" i="15"/>
  <c r="L739" i="2"/>
  <c r="J742" i="15" s="1"/>
  <c r="J741" i="15"/>
  <c r="I519" i="2"/>
  <c r="G517" i="15"/>
  <c r="D519" i="2"/>
  <c r="AY100" i="12"/>
  <c r="BD100" i="12"/>
  <c r="BE100" i="12"/>
  <c r="BS100" i="12"/>
  <c r="CI100" i="12" s="1"/>
  <c r="CY100" i="12" s="1"/>
  <c r="AO92" i="12"/>
  <c r="AO90" i="12"/>
  <c r="BQ100" i="12"/>
  <c r="CG100" i="12" s="1"/>
  <c r="CW100" i="12" s="1"/>
  <c r="BP100" i="12"/>
  <c r="CF100" i="12" s="1"/>
  <c r="CV100" i="12" s="1"/>
  <c r="AZ100" i="12"/>
  <c r="F518" i="2"/>
  <c r="D517" i="15" s="1"/>
  <c r="Q517" i="15" s="1"/>
  <c r="AS517" i="15" s="1"/>
  <c r="BQ518" i="2"/>
  <c r="E518" i="2" s="1"/>
  <c r="Y90" i="12"/>
  <c r="BE92" i="12"/>
  <c r="BU92" i="12" s="1"/>
  <c r="BE90" i="12"/>
  <c r="BU90" i="12" s="1"/>
  <c r="C518" i="15" l="1"/>
  <c r="D520" i="2"/>
  <c r="J518" i="15"/>
  <c r="L520" i="2"/>
  <c r="K518" i="15"/>
  <c r="M520" i="2"/>
  <c r="G518" i="15"/>
  <c r="I520" i="2"/>
  <c r="BC520" i="2" s="1"/>
  <c r="M740" i="2"/>
  <c r="K743" i="15" s="1"/>
  <c r="H740" i="2"/>
  <c r="F743" i="15" s="1"/>
  <c r="I741" i="2"/>
  <c r="G743" i="15"/>
  <c r="L740" i="2"/>
  <c r="J743" i="15" s="1"/>
  <c r="F519" i="2"/>
  <c r="D518" i="15" s="1"/>
  <c r="Q518" i="15" s="1"/>
  <c r="AS518" i="15" s="1"/>
  <c r="BQ519" i="2"/>
  <c r="E519" i="2" s="1"/>
  <c r="CK92" i="12"/>
  <c r="DA92" i="12"/>
  <c r="CK90" i="12"/>
  <c r="DA90" i="12"/>
  <c r="BQ520" i="2" l="1"/>
  <c r="E520" i="2" s="1"/>
  <c r="F520" i="2"/>
  <c r="M741" i="2"/>
  <c r="K744" i="15" s="1"/>
  <c r="H741" i="2"/>
  <c r="F744" i="15" s="1"/>
  <c r="L741" i="2"/>
  <c r="J744" i="15" s="1"/>
  <c r="I742" i="2"/>
  <c r="G744" i="15"/>
  <c r="H220" i="2"/>
  <c r="F220" i="15" s="1"/>
  <c r="M220" i="2"/>
  <c r="K220" i="15" s="1"/>
  <c r="L220" i="2"/>
  <c r="J220" i="15" s="1"/>
  <c r="M742" i="2" l="1"/>
  <c r="H742" i="2"/>
  <c r="H743" i="2" s="1"/>
  <c r="F746" i="15" s="1"/>
  <c r="M743" i="2"/>
  <c r="K746" i="15" s="1"/>
  <c r="K745" i="15"/>
  <c r="L742" i="2"/>
  <c r="L743" i="2" s="1"/>
  <c r="J746" i="15" s="1"/>
  <c r="I743" i="2"/>
  <c r="G746" i="15" s="1"/>
  <c r="G745" i="15"/>
  <c r="L232" i="2"/>
  <c r="J232" i="15" s="1"/>
  <c r="M221" i="2"/>
  <c r="K221" i="15" s="1"/>
  <c r="H221" i="2"/>
  <c r="F221" i="15" s="1"/>
  <c r="L221" i="2"/>
  <c r="J221" i="15" s="1"/>
  <c r="F745" i="15" l="1"/>
  <c r="J745" i="15"/>
  <c r="M222" i="2"/>
  <c r="K222" i="15" s="1"/>
  <c r="H222" i="2"/>
  <c r="F222" i="15" s="1"/>
  <c r="L233" i="2"/>
  <c r="J233" i="15" s="1"/>
  <c r="L222" i="2"/>
  <c r="J222" i="15" s="1"/>
  <c r="H223" i="2" l="1"/>
  <c r="F223" i="15" s="1"/>
  <c r="M223" i="2"/>
  <c r="K223" i="15" s="1"/>
  <c r="L223" i="2"/>
  <c r="J223" i="15" s="1"/>
  <c r="L234" i="2"/>
  <c r="J234" i="15" s="1"/>
  <c r="M224" i="2" l="1"/>
  <c r="K224" i="15" s="1"/>
  <c r="H224" i="2"/>
  <c r="F224" i="15" s="1"/>
  <c r="L235" i="2"/>
  <c r="J235" i="15" s="1"/>
  <c r="L224" i="2"/>
  <c r="J224" i="15" s="1"/>
  <c r="H225" i="2" l="1"/>
  <c r="F225" i="15" s="1"/>
  <c r="M225" i="2"/>
  <c r="K225" i="15" s="1"/>
  <c r="L225" i="2"/>
  <c r="J225" i="15" s="1"/>
  <c r="L236" i="2"/>
  <c r="J236" i="15" s="1"/>
  <c r="M226" i="2" l="1"/>
  <c r="K226" i="15" s="1"/>
  <c r="H226" i="2"/>
  <c r="F226" i="15" s="1"/>
  <c r="L226" i="2"/>
  <c r="J226" i="15" s="1"/>
  <c r="L237" i="2"/>
  <c r="J237" i="15" s="1"/>
  <c r="H227" i="2" l="1"/>
  <c r="F227" i="15" s="1"/>
  <c r="M227" i="2"/>
  <c r="K227" i="15" s="1"/>
  <c r="L227" i="2"/>
  <c r="J227" i="15" s="1"/>
  <c r="L238" i="2"/>
  <c r="J238" i="15" s="1"/>
  <c r="M228" i="2" l="1"/>
  <c r="H228" i="2"/>
  <c r="L228" i="2"/>
  <c r="J228" i="15" s="1"/>
  <c r="L239" i="2"/>
  <c r="J239" i="15" s="1"/>
  <c r="M229" i="2" l="1"/>
  <c r="K228" i="15"/>
  <c r="H229" i="2"/>
  <c r="F228" i="15"/>
  <c r="L229" i="2"/>
  <c r="J229" i="15" s="1"/>
  <c r="L240" i="2"/>
  <c r="J240" i="15" s="1"/>
  <c r="M230" i="2" l="1"/>
  <c r="K229" i="15"/>
  <c r="H230" i="2"/>
  <c r="F229" i="15"/>
  <c r="L230" i="2"/>
  <c r="L241" i="2"/>
  <c r="J241" i="15" s="1"/>
  <c r="M242" i="2" l="1"/>
  <c r="K242" i="15" s="1"/>
  <c r="K230" i="15"/>
  <c r="L242" i="2"/>
  <c r="J242" i="15" s="1"/>
  <c r="J230" i="15"/>
  <c r="H242" i="2"/>
  <c r="F242" i="15" s="1"/>
  <c r="F230" i="15"/>
  <c r="AJ83" i="1"/>
  <c r="AI83" i="1"/>
  <c r="G83" i="1"/>
  <c r="AJ82" i="1"/>
  <c r="AI82" i="1"/>
  <c r="J82" i="1"/>
  <c r="G82" i="1"/>
  <c r="AJ58" i="1"/>
  <c r="AI58" i="1"/>
  <c r="G58" i="1"/>
  <c r="AJ43" i="1"/>
  <c r="AI43" i="1"/>
  <c r="G43" i="1"/>
  <c r="AJ21" i="1"/>
  <c r="AI21" i="1"/>
  <c r="AW21" i="1"/>
  <c r="AJ20" i="1"/>
  <c r="AI20" i="1"/>
  <c r="AW20" i="1"/>
  <c r="BQ763" i="2"/>
  <c r="BP763" i="2"/>
  <c r="BG763" i="2"/>
  <c r="AM763" i="2"/>
  <c r="AL763" i="2"/>
  <c r="AK763" i="2"/>
  <c r="AJ763" i="2"/>
  <c r="AI763" i="2"/>
  <c r="F763" i="2"/>
  <c r="D766" i="15" s="1"/>
  <c r="BQ762" i="2"/>
  <c r="BP762" i="2"/>
  <c r="BG762" i="2"/>
  <c r="AM762" i="2"/>
  <c r="AL762" i="2"/>
  <c r="AK762" i="2"/>
  <c r="AJ762" i="2"/>
  <c r="AI762" i="2"/>
  <c r="F762" i="2"/>
  <c r="D765" i="15" s="1"/>
  <c r="C673" i="2"/>
  <c r="B676" i="15" s="1"/>
  <c r="AT679" i="2"/>
  <c r="AT678" i="2"/>
  <c r="AT677" i="2"/>
  <c r="AT676" i="2"/>
  <c r="AT675" i="2"/>
  <c r="AT674" i="2"/>
  <c r="BV673" i="2"/>
  <c r="BV674" i="2" s="1"/>
  <c r="BV675" i="2" s="1"/>
  <c r="BV676" i="2" s="1"/>
  <c r="BV677" i="2" s="1"/>
  <c r="BV678" i="2" s="1"/>
  <c r="BV679" i="2" s="1"/>
  <c r="BV680" i="2" s="1"/>
  <c r="BV681" i="2" s="1"/>
  <c r="BV682" i="2" s="1"/>
  <c r="BV683" i="2" s="1"/>
  <c r="BU673" i="2"/>
  <c r="BU674" i="2" s="1"/>
  <c r="BU675" i="2" s="1"/>
  <c r="BU676" i="2" s="1"/>
  <c r="BU677" i="2" s="1"/>
  <c r="BU678" i="2" s="1"/>
  <c r="BU679" i="2" s="1"/>
  <c r="BU680" i="2" s="1"/>
  <c r="BU681" i="2" s="1"/>
  <c r="BU682" i="2" s="1"/>
  <c r="BU683" i="2" s="1"/>
  <c r="BT673" i="2"/>
  <c r="BT674" i="2" s="1"/>
  <c r="BT675" i="2" s="1"/>
  <c r="BT676" i="2" s="1"/>
  <c r="BT677" i="2" s="1"/>
  <c r="BT678" i="2" s="1"/>
  <c r="BT679" i="2" s="1"/>
  <c r="BT680" i="2" s="1"/>
  <c r="BT681" i="2" s="1"/>
  <c r="BT682" i="2" s="1"/>
  <c r="BT683" i="2" s="1"/>
  <c r="BS673" i="2"/>
  <c r="BS674" i="2" s="1"/>
  <c r="BS675" i="2" s="1"/>
  <c r="BS676" i="2" s="1"/>
  <c r="BS677" i="2" s="1"/>
  <c r="BS678" i="2" s="1"/>
  <c r="BS679" i="2" s="1"/>
  <c r="BS680" i="2" s="1"/>
  <c r="BS681" i="2" s="1"/>
  <c r="BS682" i="2" s="1"/>
  <c r="BS683" i="2" s="1"/>
  <c r="BR673" i="2"/>
  <c r="BR674" i="2" s="1"/>
  <c r="AK674" i="2" s="1"/>
  <c r="AT673" i="2"/>
  <c r="AS673" i="2"/>
  <c r="AS674" i="2" s="1"/>
  <c r="AS675" i="2" s="1"/>
  <c r="AS676" i="2" s="1"/>
  <c r="AS677" i="2" s="1"/>
  <c r="AS678" i="2" s="1"/>
  <c r="AS679" i="2" s="1"/>
  <c r="AS680" i="2" s="1"/>
  <c r="AS681" i="2" s="1"/>
  <c r="AS682" i="2" s="1"/>
  <c r="AS683" i="2" s="1"/>
  <c r="AR673" i="2"/>
  <c r="AR674" i="2" s="1"/>
  <c r="AR675" i="2" s="1"/>
  <c r="AR676" i="2" s="1"/>
  <c r="AR677" i="2" s="1"/>
  <c r="AR678" i="2" s="1"/>
  <c r="AR679" i="2" s="1"/>
  <c r="AR680" i="2" s="1"/>
  <c r="AR681" i="2" s="1"/>
  <c r="AR682" i="2" s="1"/>
  <c r="AR683" i="2" s="1"/>
  <c r="AQ673" i="2"/>
  <c r="AQ674" i="2" s="1"/>
  <c r="AQ675" i="2" s="1"/>
  <c r="AQ676" i="2" s="1"/>
  <c r="AQ677" i="2" s="1"/>
  <c r="AQ678" i="2" s="1"/>
  <c r="AQ679" i="2" s="1"/>
  <c r="AQ680" i="2" s="1"/>
  <c r="AQ681" i="2" s="1"/>
  <c r="AQ682" i="2" s="1"/>
  <c r="AQ683" i="2" s="1"/>
  <c r="AP673" i="2"/>
  <c r="AP674" i="2" s="1"/>
  <c r="AP675" i="2" s="1"/>
  <c r="AP676" i="2" s="1"/>
  <c r="AP677" i="2" s="1"/>
  <c r="AP678" i="2" s="1"/>
  <c r="AP679" i="2" s="1"/>
  <c r="AP680" i="2" s="1"/>
  <c r="AP681" i="2" s="1"/>
  <c r="AP682" i="2" s="1"/>
  <c r="AP683" i="2" s="1"/>
  <c r="AO673" i="2"/>
  <c r="AO674" i="2" s="1"/>
  <c r="AO675" i="2" s="1"/>
  <c r="AO676" i="2" s="1"/>
  <c r="AO677" i="2" s="1"/>
  <c r="AO678" i="2" s="1"/>
  <c r="AO679" i="2" s="1"/>
  <c r="AO680" i="2" s="1"/>
  <c r="AO681" i="2" s="1"/>
  <c r="AO682" i="2" s="1"/>
  <c r="AO683" i="2" s="1"/>
  <c r="AN673" i="2"/>
  <c r="AN674" i="2" s="1"/>
  <c r="AN675" i="2" s="1"/>
  <c r="AN676" i="2" s="1"/>
  <c r="AN677" i="2" s="1"/>
  <c r="AN678" i="2" s="1"/>
  <c r="AN679" i="2" s="1"/>
  <c r="AN680" i="2" s="1"/>
  <c r="AN681" i="2" s="1"/>
  <c r="AN682" i="2" s="1"/>
  <c r="AN683" i="2" s="1"/>
  <c r="AF673" i="2"/>
  <c r="AF674" i="2" s="1"/>
  <c r="AF675" i="2" s="1"/>
  <c r="AF676" i="2" s="1"/>
  <c r="AF677" i="2" s="1"/>
  <c r="AF678" i="2" s="1"/>
  <c r="AF679" i="2" s="1"/>
  <c r="AF680" i="2" s="1"/>
  <c r="AF681" i="2" s="1"/>
  <c r="AF682" i="2" s="1"/>
  <c r="AF683" i="2" s="1"/>
  <c r="M673" i="2"/>
  <c r="K676" i="15" s="1"/>
  <c r="L673" i="2"/>
  <c r="J676" i="15" s="1"/>
  <c r="I673" i="2"/>
  <c r="G676" i="15" s="1"/>
  <c r="H673" i="2"/>
  <c r="F676" i="15" s="1"/>
  <c r="D673" i="2"/>
  <c r="C676" i="15" s="1"/>
  <c r="BQ672" i="2"/>
  <c r="BP672" i="2"/>
  <c r="AT672" i="2"/>
  <c r="AM672" i="2"/>
  <c r="AL672" i="2"/>
  <c r="AK672" i="2"/>
  <c r="AJ672" i="2"/>
  <c r="AI672" i="2"/>
  <c r="F672" i="2"/>
  <c r="D675" i="15" s="1"/>
  <c r="Q675" i="15" s="1"/>
  <c r="AS675" i="15" s="1"/>
  <c r="BP503" i="2"/>
  <c r="AT503" i="2"/>
  <c r="BP502" i="2"/>
  <c r="AT502" i="2"/>
  <c r="BP501" i="2"/>
  <c r="AT501" i="2"/>
  <c r="BP500" i="2"/>
  <c r="AT500" i="2"/>
  <c r="BP499" i="2"/>
  <c r="AT499" i="2"/>
  <c r="BP498" i="2"/>
  <c r="AT498" i="2"/>
  <c r="BV497" i="2"/>
  <c r="BV498" i="2" s="1"/>
  <c r="BV499" i="2" s="1"/>
  <c r="BV500" i="2" s="1"/>
  <c r="BV501" i="2" s="1"/>
  <c r="BV502" i="2" s="1"/>
  <c r="BV503" i="2" s="1"/>
  <c r="BV504" i="2" s="1"/>
  <c r="BV505" i="2" s="1"/>
  <c r="BV506" i="2" s="1"/>
  <c r="BV507" i="2" s="1"/>
  <c r="BU497" i="2"/>
  <c r="BU498" i="2" s="1"/>
  <c r="BU499" i="2" s="1"/>
  <c r="BU500" i="2" s="1"/>
  <c r="BU501" i="2" s="1"/>
  <c r="BU502" i="2" s="1"/>
  <c r="BU503" i="2" s="1"/>
  <c r="BU504" i="2" s="1"/>
  <c r="BU505" i="2" s="1"/>
  <c r="BU506" i="2" s="1"/>
  <c r="BU507" i="2" s="1"/>
  <c r="BT497" i="2"/>
  <c r="BT498" i="2" s="1"/>
  <c r="BT499" i="2" s="1"/>
  <c r="BT500" i="2" s="1"/>
  <c r="BT501" i="2" s="1"/>
  <c r="BT502" i="2" s="1"/>
  <c r="BT503" i="2" s="1"/>
  <c r="BT504" i="2" s="1"/>
  <c r="BT505" i="2" s="1"/>
  <c r="BT506" i="2" s="1"/>
  <c r="BT507" i="2" s="1"/>
  <c r="BS497" i="2"/>
  <c r="BS498" i="2" s="1"/>
  <c r="BS499" i="2" s="1"/>
  <c r="BS500" i="2" s="1"/>
  <c r="BS501" i="2" s="1"/>
  <c r="BS502" i="2" s="1"/>
  <c r="BS503" i="2" s="1"/>
  <c r="BS504" i="2" s="1"/>
  <c r="BS505" i="2" s="1"/>
  <c r="BS506" i="2" s="1"/>
  <c r="BS507" i="2" s="1"/>
  <c r="BR497" i="2"/>
  <c r="BR498" i="2" s="1"/>
  <c r="BP497" i="2"/>
  <c r="AT497" i="2"/>
  <c r="AS497" i="2"/>
  <c r="AS498" i="2" s="1"/>
  <c r="AS499" i="2" s="1"/>
  <c r="AS500" i="2" s="1"/>
  <c r="AS501" i="2" s="1"/>
  <c r="AS502" i="2" s="1"/>
  <c r="AS503" i="2" s="1"/>
  <c r="AS504" i="2" s="1"/>
  <c r="AS505" i="2" s="1"/>
  <c r="AS506" i="2" s="1"/>
  <c r="AS507" i="2" s="1"/>
  <c r="AR497" i="2"/>
  <c r="AR498" i="2" s="1"/>
  <c r="AR499" i="2" s="1"/>
  <c r="AR500" i="2" s="1"/>
  <c r="AR501" i="2" s="1"/>
  <c r="AR502" i="2" s="1"/>
  <c r="AR503" i="2" s="1"/>
  <c r="AR504" i="2" s="1"/>
  <c r="AR505" i="2" s="1"/>
  <c r="AR506" i="2" s="1"/>
  <c r="AR507" i="2" s="1"/>
  <c r="AQ497" i="2"/>
  <c r="AQ498" i="2" s="1"/>
  <c r="AQ499" i="2" s="1"/>
  <c r="AQ500" i="2" s="1"/>
  <c r="AQ501" i="2" s="1"/>
  <c r="AQ502" i="2" s="1"/>
  <c r="AQ503" i="2" s="1"/>
  <c r="AQ504" i="2" s="1"/>
  <c r="AQ505" i="2" s="1"/>
  <c r="AQ506" i="2" s="1"/>
  <c r="AQ507" i="2" s="1"/>
  <c r="AP497" i="2"/>
  <c r="AP498" i="2" s="1"/>
  <c r="AP499" i="2" s="1"/>
  <c r="AP500" i="2" s="1"/>
  <c r="AP501" i="2" s="1"/>
  <c r="AP502" i="2" s="1"/>
  <c r="AP503" i="2" s="1"/>
  <c r="AP504" i="2" s="1"/>
  <c r="AP505" i="2" s="1"/>
  <c r="AP506" i="2" s="1"/>
  <c r="AP507" i="2" s="1"/>
  <c r="AO497" i="2"/>
  <c r="AO498" i="2" s="1"/>
  <c r="AO499" i="2" s="1"/>
  <c r="AO500" i="2" s="1"/>
  <c r="AO501" i="2" s="1"/>
  <c r="AO502" i="2" s="1"/>
  <c r="AO503" i="2" s="1"/>
  <c r="AO504" i="2" s="1"/>
  <c r="AO505" i="2" s="1"/>
  <c r="AO506" i="2" s="1"/>
  <c r="AO507" i="2" s="1"/>
  <c r="AN497" i="2"/>
  <c r="AN498" i="2" s="1"/>
  <c r="AN499" i="2" s="1"/>
  <c r="AN500" i="2" s="1"/>
  <c r="AN501" i="2" s="1"/>
  <c r="AN502" i="2" s="1"/>
  <c r="AN503" i="2" s="1"/>
  <c r="AN504" i="2" s="1"/>
  <c r="AN505" i="2" s="1"/>
  <c r="AN506" i="2" s="1"/>
  <c r="AN507" i="2" s="1"/>
  <c r="AF497" i="2"/>
  <c r="AF498" i="2" s="1"/>
  <c r="AF499" i="2" s="1"/>
  <c r="AF500" i="2" s="1"/>
  <c r="AF501" i="2" s="1"/>
  <c r="AF502" i="2" s="1"/>
  <c r="AF503" i="2" s="1"/>
  <c r="AF504" i="2" s="1"/>
  <c r="AF505" i="2" s="1"/>
  <c r="AF506" i="2" s="1"/>
  <c r="AF507" i="2" s="1"/>
  <c r="M497" i="2"/>
  <c r="K496" i="15" s="1"/>
  <c r="L497" i="2"/>
  <c r="J496" i="15" s="1"/>
  <c r="I497" i="2"/>
  <c r="G496" i="15" s="1"/>
  <c r="H497" i="2"/>
  <c r="F496" i="15" s="1"/>
  <c r="D497" i="2"/>
  <c r="C496" i="15" s="1"/>
  <c r="BQ496" i="2"/>
  <c r="BP496" i="2"/>
  <c r="AT496" i="2"/>
  <c r="AM496" i="2"/>
  <c r="AL496" i="2"/>
  <c r="AK496" i="2"/>
  <c r="AJ496" i="2"/>
  <c r="AI496" i="2"/>
  <c r="F496" i="2"/>
  <c r="D495" i="15" s="1"/>
  <c r="Q495" i="15" s="1"/>
  <c r="AS495" i="15" s="1"/>
  <c r="AW220" i="2"/>
  <c r="AW221" i="2" s="1"/>
  <c r="AW222" i="2" s="1"/>
  <c r="AW223" i="2" s="1"/>
  <c r="AW224" i="2" s="1"/>
  <c r="AW225" i="2" s="1"/>
  <c r="AW226" i="2" s="1"/>
  <c r="AW227" i="2" s="1"/>
  <c r="AW228" i="2" s="1"/>
  <c r="AW229" i="2" s="1"/>
  <c r="AW230" i="2" s="1"/>
  <c r="AE232" i="2"/>
  <c r="AE233" i="2" s="1"/>
  <c r="AE234" i="2" s="1"/>
  <c r="AE235" i="2" s="1"/>
  <c r="AE236" i="2" s="1"/>
  <c r="AE237" i="2" s="1"/>
  <c r="AE238" i="2" s="1"/>
  <c r="AE239" i="2" s="1"/>
  <c r="AE240" i="2" s="1"/>
  <c r="AE241" i="2" s="1"/>
  <c r="AE242" i="2" s="1"/>
  <c r="C232" i="2"/>
  <c r="B232" i="15" s="1"/>
  <c r="AT241" i="2"/>
  <c r="AT240" i="2"/>
  <c r="AT239" i="2"/>
  <c r="AT238" i="2"/>
  <c r="AT237" i="2"/>
  <c r="AT236" i="2"/>
  <c r="AT235" i="2"/>
  <c r="AT234" i="2"/>
  <c r="AT233" i="2"/>
  <c r="BV232" i="2"/>
  <c r="BV233" i="2" s="1"/>
  <c r="BV234" i="2" s="1"/>
  <c r="BV235" i="2" s="1"/>
  <c r="BV236" i="2" s="1"/>
  <c r="BV237" i="2" s="1"/>
  <c r="BV238" i="2" s="1"/>
  <c r="BV239" i="2" s="1"/>
  <c r="BV240" i="2" s="1"/>
  <c r="BV241" i="2" s="1"/>
  <c r="BV242" i="2" s="1"/>
  <c r="BU232" i="2"/>
  <c r="BU233" i="2" s="1"/>
  <c r="BU234" i="2" s="1"/>
  <c r="BU235" i="2" s="1"/>
  <c r="BU236" i="2" s="1"/>
  <c r="BU237" i="2" s="1"/>
  <c r="BU238" i="2" s="1"/>
  <c r="BU239" i="2" s="1"/>
  <c r="BU240" i="2" s="1"/>
  <c r="BU241" i="2" s="1"/>
  <c r="BU242" i="2" s="1"/>
  <c r="BT232" i="2"/>
  <c r="BT233" i="2" s="1"/>
  <c r="BT234" i="2" s="1"/>
  <c r="BT235" i="2" s="1"/>
  <c r="BT236" i="2" s="1"/>
  <c r="BT237" i="2" s="1"/>
  <c r="BT238" i="2" s="1"/>
  <c r="BT239" i="2" s="1"/>
  <c r="BT240" i="2" s="1"/>
  <c r="BT241" i="2" s="1"/>
  <c r="BT242" i="2" s="1"/>
  <c r="BS232" i="2"/>
  <c r="BS233" i="2" s="1"/>
  <c r="BS234" i="2" s="1"/>
  <c r="BS235" i="2" s="1"/>
  <c r="BS236" i="2" s="1"/>
  <c r="BS237" i="2" s="1"/>
  <c r="BS238" i="2" s="1"/>
  <c r="BS239" i="2" s="1"/>
  <c r="BS240" i="2" s="1"/>
  <c r="BS241" i="2" s="1"/>
  <c r="BS242" i="2" s="1"/>
  <c r="BR232" i="2"/>
  <c r="BR233" i="2" s="1"/>
  <c r="AT232" i="2"/>
  <c r="AF232" i="2"/>
  <c r="AF233" i="2" s="1"/>
  <c r="AF234" i="2" s="1"/>
  <c r="AF235" i="2" s="1"/>
  <c r="AF236" i="2" s="1"/>
  <c r="AF237" i="2" s="1"/>
  <c r="AF238" i="2" s="1"/>
  <c r="AF239" i="2" s="1"/>
  <c r="AF240" i="2" s="1"/>
  <c r="AF241" i="2" s="1"/>
  <c r="AF242" i="2" s="1"/>
  <c r="D232" i="2"/>
  <c r="C232" i="15" s="1"/>
  <c r="BQ231" i="2"/>
  <c r="BP231" i="2"/>
  <c r="AT231" i="2"/>
  <c r="AM231" i="2"/>
  <c r="AL231" i="2"/>
  <c r="AK231" i="2"/>
  <c r="AJ231" i="2"/>
  <c r="AI231" i="2"/>
  <c r="F231" i="2"/>
  <c r="D231" i="15" s="1"/>
  <c r="Q231" i="15" s="1"/>
  <c r="AS231" i="15" s="1"/>
  <c r="AT229" i="2"/>
  <c r="AT228" i="2"/>
  <c r="AT227" i="2"/>
  <c r="AT226" i="2"/>
  <c r="AT225" i="2"/>
  <c r="AT224" i="2"/>
  <c r="AT223" i="2"/>
  <c r="AT222" i="2"/>
  <c r="AT221" i="2"/>
  <c r="BV220" i="2"/>
  <c r="BV221" i="2" s="1"/>
  <c r="BV222" i="2" s="1"/>
  <c r="BV223" i="2" s="1"/>
  <c r="BV224" i="2" s="1"/>
  <c r="BV225" i="2" s="1"/>
  <c r="BV226" i="2" s="1"/>
  <c r="BV227" i="2" s="1"/>
  <c r="BV228" i="2" s="1"/>
  <c r="BV229" i="2" s="1"/>
  <c r="BV230" i="2" s="1"/>
  <c r="BU220" i="2"/>
  <c r="BU221" i="2" s="1"/>
  <c r="BU222" i="2" s="1"/>
  <c r="BU223" i="2" s="1"/>
  <c r="BU224" i="2" s="1"/>
  <c r="BU225" i="2" s="1"/>
  <c r="BU226" i="2" s="1"/>
  <c r="BU227" i="2" s="1"/>
  <c r="BU228" i="2" s="1"/>
  <c r="BU229" i="2" s="1"/>
  <c r="BU230" i="2" s="1"/>
  <c r="BT220" i="2"/>
  <c r="BT221" i="2" s="1"/>
  <c r="BT222" i="2" s="1"/>
  <c r="BT223" i="2" s="1"/>
  <c r="BT224" i="2" s="1"/>
  <c r="BT225" i="2" s="1"/>
  <c r="BT226" i="2" s="1"/>
  <c r="BT227" i="2" s="1"/>
  <c r="BT228" i="2" s="1"/>
  <c r="BT229" i="2" s="1"/>
  <c r="BT230" i="2" s="1"/>
  <c r="BS220" i="2"/>
  <c r="BS221" i="2" s="1"/>
  <c r="BS222" i="2" s="1"/>
  <c r="BS223" i="2" s="1"/>
  <c r="BS224" i="2" s="1"/>
  <c r="BS225" i="2" s="1"/>
  <c r="BS226" i="2" s="1"/>
  <c r="BS227" i="2" s="1"/>
  <c r="BS228" i="2" s="1"/>
  <c r="BS229" i="2" s="1"/>
  <c r="BS230" i="2" s="1"/>
  <c r="BR220" i="2"/>
  <c r="AL220" i="2" s="1"/>
  <c r="AT220" i="2"/>
  <c r="AF220" i="2"/>
  <c r="AF221" i="2" s="1"/>
  <c r="AF222" i="2" s="1"/>
  <c r="AF223" i="2" s="1"/>
  <c r="AF224" i="2" s="1"/>
  <c r="AF225" i="2" s="1"/>
  <c r="AF226" i="2" s="1"/>
  <c r="AF227" i="2" s="1"/>
  <c r="AF228" i="2" s="1"/>
  <c r="AF229" i="2" s="1"/>
  <c r="AF230" i="2" s="1"/>
  <c r="D220" i="2"/>
  <c r="C220" i="15" s="1"/>
  <c r="BQ219" i="2"/>
  <c r="BP219" i="2"/>
  <c r="AT219" i="2"/>
  <c r="AM219" i="2"/>
  <c r="AL219" i="2"/>
  <c r="AK219" i="2"/>
  <c r="AJ219" i="2"/>
  <c r="AI219" i="2"/>
  <c r="F219" i="2"/>
  <c r="D219" i="15" s="1"/>
  <c r="Q219" i="15" s="1"/>
  <c r="AS219" i="15" s="1"/>
  <c r="Q766" i="15" l="1"/>
  <c r="AS766" i="15" s="1"/>
  <c r="Q765" i="15"/>
  <c r="AS765" i="15" s="1"/>
  <c r="AU58" i="1"/>
  <c r="AK58" i="1"/>
  <c r="AH58" i="1"/>
  <c r="AN58" i="1" s="1"/>
  <c r="AK82" i="1"/>
  <c r="AU82" i="1"/>
  <c r="AH82" i="1"/>
  <c r="AN82" i="1" s="1"/>
  <c r="AH83" i="1"/>
  <c r="AN83" i="1" s="1"/>
  <c r="AU83" i="1"/>
  <c r="AK83" i="1"/>
  <c r="AK43" i="1"/>
  <c r="AU43" i="1"/>
  <c r="AH43" i="1"/>
  <c r="AN43" i="1" s="1"/>
  <c r="E763" i="2"/>
  <c r="AC82" i="1"/>
  <c r="R82" i="1"/>
  <c r="AW83" i="1"/>
  <c r="E672" i="2"/>
  <c r="I498" i="2"/>
  <c r="G497" i="15" s="1"/>
  <c r="D674" i="2"/>
  <c r="C677" i="15" s="1"/>
  <c r="I674" i="2"/>
  <c r="G677" i="15" s="1"/>
  <c r="L674" i="2"/>
  <c r="J677" i="15" s="1"/>
  <c r="M498" i="2"/>
  <c r="K497" i="15" s="1"/>
  <c r="M674" i="2"/>
  <c r="K677" i="15" s="1"/>
  <c r="L498" i="2"/>
  <c r="J497" i="15" s="1"/>
  <c r="BQ232" i="2"/>
  <c r="BP673" i="2"/>
  <c r="C233" i="2"/>
  <c r="H498" i="2"/>
  <c r="F497" i="15" s="1"/>
  <c r="E762" i="2"/>
  <c r="BP232" i="2"/>
  <c r="AJ673" i="2"/>
  <c r="AK673" i="2"/>
  <c r="AM673" i="2"/>
  <c r="C674" i="2"/>
  <c r="AJ497" i="2"/>
  <c r="E231" i="2"/>
  <c r="AW232" i="2"/>
  <c r="AW233" i="2" s="1"/>
  <c r="AW234" i="2" s="1"/>
  <c r="AW235" i="2" s="1"/>
  <c r="AW236" i="2" s="1"/>
  <c r="AW237" i="2" s="1"/>
  <c r="AW238" i="2" s="1"/>
  <c r="AW239" i="2" s="1"/>
  <c r="AW240" i="2" s="1"/>
  <c r="AW241" i="2" s="1"/>
  <c r="AW242" i="2" s="1"/>
  <c r="AW82" i="1"/>
  <c r="AW58" i="1"/>
  <c r="AN20" i="1"/>
  <c r="AW43" i="1"/>
  <c r="AN21" i="1"/>
  <c r="BP220" i="2"/>
  <c r="AK497" i="2"/>
  <c r="AI673" i="2"/>
  <c r="AL497" i="2"/>
  <c r="AM497" i="2"/>
  <c r="AL673" i="2"/>
  <c r="AM232" i="2"/>
  <c r="BR675" i="2"/>
  <c r="AI674" i="2"/>
  <c r="AM674" i="2"/>
  <c r="AJ674" i="2"/>
  <c r="AL674" i="2"/>
  <c r="BQ497" i="2"/>
  <c r="E497" i="2" s="1"/>
  <c r="D498" i="2"/>
  <c r="C497" i="15" s="1"/>
  <c r="BQ673" i="2"/>
  <c r="F673" i="2"/>
  <c r="D676" i="15" s="1"/>
  <c r="Q676" i="15" s="1"/>
  <c r="AS676" i="15" s="1"/>
  <c r="F497" i="2"/>
  <c r="D496" i="15" s="1"/>
  <c r="Q496" i="15" s="1"/>
  <c r="AS496" i="15" s="1"/>
  <c r="E219" i="2"/>
  <c r="AJ232" i="2"/>
  <c r="H674" i="2"/>
  <c r="F677" i="15" s="1"/>
  <c r="AI497" i="2"/>
  <c r="E496" i="2"/>
  <c r="BQ220" i="2"/>
  <c r="D221" i="2"/>
  <c r="C221" i="15" s="1"/>
  <c r="AJ498" i="2"/>
  <c r="AI498" i="2"/>
  <c r="AK498" i="2"/>
  <c r="BR499" i="2"/>
  <c r="AL498" i="2"/>
  <c r="AM498" i="2"/>
  <c r="AL232" i="2"/>
  <c r="F232" i="2"/>
  <c r="D232" i="15" s="1"/>
  <c r="Q232" i="15" s="1"/>
  <c r="AS232" i="15" s="1"/>
  <c r="AI232" i="2"/>
  <c r="AK232" i="2"/>
  <c r="AK220" i="2"/>
  <c r="AJ220" i="2"/>
  <c r="BR221" i="2"/>
  <c r="AI220" i="2"/>
  <c r="AM220" i="2"/>
  <c r="AL233" i="2"/>
  <c r="AK233" i="2"/>
  <c r="AJ233" i="2"/>
  <c r="BR234" i="2"/>
  <c r="AI233" i="2"/>
  <c r="F220" i="2"/>
  <c r="D220" i="15" s="1"/>
  <c r="Q220" i="15" s="1"/>
  <c r="AS220" i="15" s="1"/>
  <c r="D233" i="2"/>
  <c r="C233" i="15" s="1"/>
  <c r="AM233" i="2"/>
  <c r="BP206" i="2"/>
  <c r="AW206" i="2"/>
  <c r="AT206" i="2"/>
  <c r="BP194" i="2"/>
  <c r="AW194" i="2"/>
  <c r="AT194" i="2"/>
  <c r="BP182" i="2"/>
  <c r="AW182" i="2"/>
  <c r="AT182" i="2"/>
  <c r="BP170" i="2"/>
  <c r="AW170" i="2"/>
  <c r="AT170" i="2"/>
  <c r="BP158" i="2"/>
  <c r="AW158" i="2"/>
  <c r="AT158" i="2"/>
  <c r="BP233" i="2" l="1"/>
  <c r="B233" i="15"/>
  <c r="BP674" i="2"/>
  <c r="B677" i="15"/>
  <c r="BQ674" i="2"/>
  <c r="D675" i="2"/>
  <c r="C678" i="15" s="1"/>
  <c r="H499" i="2"/>
  <c r="F498" i="15" s="1"/>
  <c r="E673" i="2"/>
  <c r="L675" i="2"/>
  <c r="J678" i="15" s="1"/>
  <c r="M499" i="2"/>
  <c r="K498" i="15" s="1"/>
  <c r="C234" i="2"/>
  <c r="B234" i="15" s="1"/>
  <c r="I675" i="2"/>
  <c r="G678" i="15" s="1"/>
  <c r="L499" i="2"/>
  <c r="J498" i="15" s="1"/>
  <c r="BQ498" i="2"/>
  <c r="E498" i="2" s="1"/>
  <c r="C675" i="2"/>
  <c r="B678" i="15" s="1"/>
  <c r="BP221" i="2"/>
  <c r="E232" i="2"/>
  <c r="M675" i="2"/>
  <c r="K678" i="15" s="1"/>
  <c r="I499" i="2"/>
  <c r="G498" i="15" s="1"/>
  <c r="F674" i="2"/>
  <c r="D677" i="15" s="1"/>
  <c r="Q677" i="15" s="1"/>
  <c r="AS677" i="15" s="1"/>
  <c r="AY82" i="1"/>
  <c r="BA82" i="1" s="1"/>
  <c r="AY83" i="1"/>
  <c r="BA83" i="1" s="1"/>
  <c r="E220" i="2"/>
  <c r="D499" i="2"/>
  <c r="C498" i="15" s="1"/>
  <c r="AY58" i="1"/>
  <c r="BA58" i="1" s="1"/>
  <c r="AY43" i="1"/>
  <c r="BA43" i="1" s="1"/>
  <c r="V82" i="1"/>
  <c r="X82" i="1" s="1"/>
  <c r="U82" i="1"/>
  <c r="Z82" i="1" s="1"/>
  <c r="AT82" i="1"/>
  <c r="T82" i="1"/>
  <c r="S82" i="1"/>
  <c r="AY20" i="1"/>
  <c r="BA20" i="1" s="1"/>
  <c r="AY21" i="1"/>
  <c r="BA21" i="1" s="1"/>
  <c r="H675" i="2"/>
  <c r="F678" i="15" s="1"/>
  <c r="AM675" i="2"/>
  <c r="BR676" i="2"/>
  <c r="AI675" i="2"/>
  <c r="AL675" i="2"/>
  <c r="AK675" i="2"/>
  <c r="AJ675" i="2"/>
  <c r="F498" i="2"/>
  <c r="D497" i="15" s="1"/>
  <c r="Q497" i="15" s="1"/>
  <c r="AS497" i="15" s="1"/>
  <c r="F221" i="2"/>
  <c r="D221" i="15" s="1"/>
  <c r="Q221" i="15" s="1"/>
  <c r="AS221" i="15" s="1"/>
  <c r="D222" i="2"/>
  <c r="C222" i="15" s="1"/>
  <c r="BR500" i="2"/>
  <c r="AI499" i="2"/>
  <c r="AJ499" i="2"/>
  <c r="AL499" i="2"/>
  <c r="AK499" i="2"/>
  <c r="AM499" i="2"/>
  <c r="BQ221" i="2"/>
  <c r="F233" i="2"/>
  <c r="D233" i="15" s="1"/>
  <c r="Q233" i="15" s="1"/>
  <c r="AS233" i="15" s="1"/>
  <c r="BQ233" i="2"/>
  <c r="E233" i="2" s="1"/>
  <c r="D234" i="2"/>
  <c r="C234" i="15" s="1"/>
  <c r="BR235" i="2"/>
  <c r="AI234" i="2"/>
  <c r="AK234" i="2"/>
  <c r="AJ234" i="2"/>
  <c r="AM234" i="2"/>
  <c r="AL234" i="2"/>
  <c r="AM221" i="2"/>
  <c r="AL221" i="2"/>
  <c r="AK221" i="2"/>
  <c r="AI221" i="2"/>
  <c r="AJ221" i="2"/>
  <c r="BR222" i="2"/>
  <c r="BI771" i="2"/>
  <c r="BI772" i="2" s="1"/>
  <c r="BI757" i="2"/>
  <c r="BI758" i="2" s="1"/>
  <c r="BI759" i="2" s="1"/>
  <c r="BI760" i="2" s="1"/>
  <c r="BI765" i="2"/>
  <c r="BI764" i="2"/>
  <c r="BI745" i="2"/>
  <c r="BI746" i="2"/>
  <c r="BI744" i="2"/>
  <c r="E674" i="2" l="1"/>
  <c r="BI763" i="2"/>
  <c r="BI761" i="2"/>
  <c r="BP222" i="2"/>
  <c r="D676" i="2"/>
  <c r="C679" i="15" s="1"/>
  <c r="BQ675" i="2"/>
  <c r="H500" i="2"/>
  <c r="F499" i="15" s="1"/>
  <c r="B77" i="1"/>
  <c r="B92" i="1"/>
  <c r="B91" i="1"/>
  <c r="AZ82" i="1"/>
  <c r="AL82" i="1"/>
  <c r="AM82" i="1"/>
  <c r="Y82" i="1"/>
  <c r="W82" i="1"/>
  <c r="BP223" i="2"/>
  <c r="E221" i="2"/>
  <c r="M500" i="2"/>
  <c r="K499" i="15" s="1"/>
  <c r="BP675" i="2"/>
  <c r="C676" i="2"/>
  <c r="B679" i="15" s="1"/>
  <c r="F675" i="2"/>
  <c r="D678" i="15" s="1"/>
  <c r="Q678" i="15" s="1"/>
  <c r="AS678" i="15" s="1"/>
  <c r="C235" i="2"/>
  <c r="B235" i="15" s="1"/>
  <c r="BP234" i="2"/>
  <c r="I500" i="2"/>
  <c r="G499" i="15" s="1"/>
  <c r="M676" i="2"/>
  <c r="K679" i="15" s="1"/>
  <c r="L676" i="2"/>
  <c r="J679" i="15" s="1"/>
  <c r="L500" i="2"/>
  <c r="J499" i="15" s="1"/>
  <c r="I676" i="2"/>
  <c r="G679" i="15" s="1"/>
  <c r="BQ499" i="2"/>
  <c r="E499" i="2" s="1"/>
  <c r="F499" i="2"/>
  <c r="D498" i="15" s="1"/>
  <c r="Q498" i="15" s="1"/>
  <c r="AS498" i="15" s="1"/>
  <c r="D500" i="2"/>
  <c r="H676" i="2"/>
  <c r="F679" i="15" s="1"/>
  <c r="AL676" i="2"/>
  <c r="AM676" i="2"/>
  <c r="BR677" i="2"/>
  <c r="AK676" i="2"/>
  <c r="AJ676" i="2"/>
  <c r="AI676" i="2"/>
  <c r="AM500" i="2"/>
  <c r="BR501" i="2"/>
  <c r="AI500" i="2"/>
  <c r="AJ500" i="2"/>
  <c r="AL500" i="2"/>
  <c r="AK500" i="2"/>
  <c r="D223" i="2"/>
  <c r="C223" i="15" s="1"/>
  <c r="BQ222" i="2"/>
  <c r="F222" i="2"/>
  <c r="D222" i="15" s="1"/>
  <c r="Q222" i="15" s="1"/>
  <c r="AS222" i="15" s="1"/>
  <c r="F234" i="2"/>
  <c r="D234" i="15" s="1"/>
  <c r="Q234" i="15" s="1"/>
  <c r="AS234" i="15" s="1"/>
  <c r="BQ234" i="2"/>
  <c r="D235" i="2"/>
  <c r="C235" i="15" s="1"/>
  <c r="AK222" i="2"/>
  <c r="AJ222" i="2"/>
  <c r="BR223" i="2"/>
  <c r="AI222" i="2"/>
  <c r="AL222" i="2"/>
  <c r="AM222" i="2"/>
  <c r="AM235" i="2"/>
  <c r="AL235" i="2"/>
  <c r="AK235" i="2"/>
  <c r="AJ235" i="2"/>
  <c r="BR236" i="2"/>
  <c r="AI235" i="2"/>
  <c r="F500" i="2" l="1"/>
  <c r="D499" i="15" s="1"/>
  <c r="Q499" i="15" s="1"/>
  <c r="AS499" i="15" s="1"/>
  <c r="C499" i="15"/>
  <c r="E222" i="2"/>
  <c r="F676" i="2"/>
  <c r="D679" i="15" s="1"/>
  <c r="Q679" i="15" s="1"/>
  <c r="AS679" i="15" s="1"/>
  <c r="BQ676" i="2"/>
  <c r="H501" i="2"/>
  <c r="F500" i="15" s="1"/>
  <c r="E675" i="2"/>
  <c r="D677" i="2"/>
  <c r="C680" i="15" s="1"/>
  <c r="B78" i="1"/>
  <c r="BP224" i="2"/>
  <c r="M501" i="2"/>
  <c r="K500" i="15" s="1"/>
  <c r="L501" i="2"/>
  <c r="J500" i="15" s="1"/>
  <c r="D501" i="2"/>
  <c r="C500" i="15" s="1"/>
  <c r="E234" i="2"/>
  <c r="M677" i="2"/>
  <c r="K680" i="15" s="1"/>
  <c r="BQ500" i="2"/>
  <c r="E500" i="2" s="1"/>
  <c r="I501" i="2"/>
  <c r="G500" i="15" s="1"/>
  <c r="BP235" i="2"/>
  <c r="C236" i="2"/>
  <c r="B236" i="15" s="1"/>
  <c r="I677" i="2"/>
  <c r="G680" i="15" s="1"/>
  <c r="BP676" i="2"/>
  <c r="C677" i="2"/>
  <c r="B680" i="15" s="1"/>
  <c r="L677" i="2"/>
  <c r="J680" i="15" s="1"/>
  <c r="H677" i="2"/>
  <c r="F680" i="15" s="1"/>
  <c r="BR678" i="2"/>
  <c r="AL677" i="2"/>
  <c r="AM677" i="2"/>
  <c r="AK677" i="2"/>
  <c r="AJ677" i="2"/>
  <c r="AI677" i="2"/>
  <c r="AK501" i="2"/>
  <c r="AM501" i="2"/>
  <c r="AL501" i="2"/>
  <c r="AJ501" i="2"/>
  <c r="AI501" i="2"/>
  <c r="BR502" i="2"/>
  <c r="BQ223" i="2"/>
  <c r="E223" i="2" s="1"/>
  <c r="D224" i="2"/>
  <c r="C224" i="15" s="1"/>
  <c r="F223" i="2"/>
  <c r="D223" i="15" s="1"/>
  <c r="Q223" i="15" s="1"/>
  <c r="AS223" i="15" s="1"/>
  <c r="AL223" i="2"/>
  <c r="AK223" i="2"/>
  <c r="AJ223" i="2"/>
  <c r="AI223" i="2"/>
  <c r="AM223" i="2"/>
  <c r="BR224" i="2"/>
  <c r="BQ235" i="2"/>
  <c r="F235" i="2"/>
  <c r="D235" i="15" s="1"/>
  <c r="Q235" i="15" s="1"/>
  <c r="AS235" i="15" s="1"/>
  <c r="D236" i="2"/>
  <c r="C236" i="15" s="1"/>
  <c r="BR237" i="2"/>
  <c r="AI236" i="2"/>
  <c r="AL236" i="2"/>
  <c r="AK236" i="2"/>
  <c r="AJ236" i="2"/>
  <c r="AM236" i="2"/>
  <c r="H661" i="2"/>
  <c r="H649" i="2"/>
  <c r="H637" i="2"/>
  <c r="H625" i="2"/>
  <c r="H613" i="2"/>
  <c r="H601" i="2"/>
  <c r="H485" i="2"/>
  <c r="H473" i="2"/>
  <c r="H461" i="2"/>
  <c r="H449" i="2"/>
  <c r="H437" i="2"/>
  <c r="H425" i="2"/>
  <c r="H413" i="2"/>
  <c r="H401" i="2"/>
  <c r="H389" i="2"/>
  <c r="H377" i="2"/>
  <c r="H364" i="2"/>
  <c r="H352" i="2"/>
  <c r="H486" i="2" l="1"/>
  <c r="F484" i="15"/>
  <c r="H662" i="2"/>
  <c r="F664" i="15"/>
  <c r="H474" i="2"/>
  <c r="F472" i="15"/>
  <c r="H602" i="2"/>
  <c r="F604" i="15"/>
  <c r="H365" i="2"/>
  <c r="F364" i="15"/>
  <c r="H614" i="2"/>
  <c r="F616" i="15"/>
  <c r="H378" i="2"/>
  <c r="F376" i="15"/>
  <c r="H450" i="2"/>
  <c r="F448" i="15"/>
  <c r="H353" i="2"/>
  <c r="F352" i="15"/>
  <c r="H626" i="2"/>
  <c r="F628" i="15"/>
  <c r="H390" i="2"/>
  <c r="F388" i="15"/>
  <c r="H638" i="2"/>
  <c r="F640" i="15"/>
  <c r="H402" i="2"/>
  <c r="F400" i="15"/>
  <c r="H650" i="2"/>
  <c r="F652" i="15"/>
  <c r="H414" i="2"/>
  <c r="F412" i="15"/>
  <c r="H426" i="2"/>
  <c r="F424" i="15"/>
  <c r="H438" i="2"/>
  <c r="F436" i="15"/>
  <c r="H462" i="2"/>
  <c r="F460" i="15"/>
  <c r="E676" i="2"/>
  <c r="H502" i="2"/>
  <c r="F501" i="15" s="1"/>
  <c r="BQ677" i="2"/>
  <c r="D678" i="2"/>
  <c r="C681" i="15" s="1"/>
  <c r="BQ501" i="2"/>
  <c r="E501" i="2" s="1"/>
  <c r="M502" i="2"/>
  <c r="K501" i="15" s="1"/>
  <c r="L502" i="2"/>
  <c r="J501" i="15" s="1"/>
  <c r="F501" i="2"/>
  <c r="D500" i="15" s="1"/>
  <c r="Q500" i="15" s="1"/>
  <c r="AS500" i="15" s="1"/>
  <c r="D502" i="2"/>
  <c r="C501" i="15" s="1"/>
  <c r="BP225" i="2"/>
  <c r="B81" i="1"/>
  <c r="J81" i="1" s="1"/>
  <c r="B79" i="1"/>
  <c r="E235" i="2"/>
  <c r="I678" i="2"/>
  <c r="G681" i="15" s="1"/>
  <c r="BP236" i="2"/>
  <c r="C237" i="2"/>
  <c r="B237" i="15" s="1"/>
  <c r="I502" i="2"/>
  <c r="G501" i="15" s="1"/>
  <c r="L678" i="2"/>
  <c r="J681" i="15" s="1"/>
  <c r="BP677" i="2"/>
  <c r="C678" i="2"/>
  <c r="B681" i="15" s="1"/>
  <c r="M678" i="2"/>
  <c r="K681" i="15" s="1"/>
  <c r="F677" i="2"/>
  <c r="D680" i="15" s="1"/>
  <c r="Q680" i="15" s="1"/>
  <c r="AS680" i="15" s="1"/>
  <c r="AJ678" i="2"/>
  <c r="BR679" i="2"/>
  <c r="BR680" i="2" s="1"/>
  <c r="AM678" i="2"/>
  <c r="AL678" i="2"/>
  <c r="AK678" i="2"/>
  <c r="AI678" i="2"/>
  <c r="H678" i="2"/>
  <c r="F681" i="15" s="1"/>
  <c r="BQ224" i="2"/>
  <c r="E224" i="2" s="1"/>
  <c r="D225" i="2"/>
  <c r="C225" i="15" s="1"/>
  <c r="F224" i="2"/>
  <c r="D224" i="15" s="1"/>
  <c r="Q224" i="15" s="1"/>
  <c r="AS224" i="15" s="1"/>
  <c r="AK502" i="2"/>
  <c r="AJ502" i="2"/>
  <c r="AM502" i="2"/>
  <c r="AL502" i="2"/>
  <c r="AI502" i="2"/>
  <c r="BR503" i="2"/>
  <c r="BR504" i="2" s="1"/>
  <c r="AK224" i="2"/>
  <c r="AJ224" i="2"/>
  <c r="BR225" i="2"/>
  <c r="AI224" i="2"/>
  <c r="AL224" i="2"/>
  <c r="AM224" i="2"/>
  <c r="F236" i="2"/>
  <c r="D236" i="15" s="1"/>
  <c r="Q236" i="15" s="1"/>
  <c r="AS236" i="15" s="1"/>
  <c r="D237" i="2"/>
  <c r="C237" i="15" s="1"/>
  <c r="BQ236" i="2"/>
  <c r="AM237" i="2"/>
  <c r="AL237" i="2"/>
  <c r="AK237" i="2"/>
  <c r="AJ237" i="2"/>
  <c r="BR238" i="2"/>
  <c r="AI237" i="2"/>
  <c r="CX24" i="12"/>
  <c r="CX26" i="12"/>
  <c r="CX28" i="12"/>
  <c r="CX30" i="12"/>
  <c r="CX32" i="12"/>
  <c r="CX34" i="12"/>
  <c r="CX36" i="12"/>
  <c r="CX43" i="12"/>
  <c r="CH24" i="12"/>
  <c r="CH26" i="12"/>
  <c r="CH28" i="12"/>
  <c r="CH30" i="12"/>
  <c r="CH32" i="12"/>
  <c r="CH34" i="12"/>
  <c r="CH36" i="12"/>
  <c r="CH43" i="12"/>
  <c r="BB24" i="12"/>
  <c r="BB26" i="12"/>
  <c r="BB28" i="12"/>
  <c r="BB30" i="12"/>
  <c r="BB32" i="12"/>
  <c r="BB34" i="12"/>
  <c r="BB36" i="12"/>
  <c r="BB43" i="12"/>
  <c r="AL24" i="12"/>
  <c r="AL26" i="12"/>
  <c r="AL28" i="12"/>
  <c r="AL30" i="12"/>
  <c r="AL32" i="12"/>
  <c r="AL34" i="12"/>
  <c r="AL36" i="12"/>
  <c r="AL43" i="12"/>
  <c r="V24" i="12"/>
  <c r="V43" i="12"/>
  <c r="V36" i="12"/>
  <c r="V34" i="12"/>
  <c r="V32" i="12"/>
  <c r="V30" i="12"/>
  <c r="V28" i="12"/>
  <c r="V26" i="12"/>
  <c r="V49" i="12"/>
  <c r="V47" i="12"/>
  <c r="H639" i="2" l="1"/>
  <c r="F641" i="15"/>
  <c r="H463" i="2"/>
  <c r="F461" i="15"/>
  <c r="H427" i="2"/>
  <c r="F425" i="15"/>
  <c r="H415" i="2"/>
  <c r="F413" i="15"/>
  <c r="H354" i="2"/>
  <c r="F353" i="15"/>
  <c r="H475" i="2"/>
  <c r="F473" i="15"/>
  <c r="H391" i="2"/>
  <c r="F389" i="15"/>
  <c r="H627" i="2"/>
  <c r="F629" i="15"/>
  <c r="H615" i="2"/>
  <c r="F617" i="15"/>
  <c r="H651" i="2"/>
  <c r="F653" i="15"/>
  <c r="H451" i="2"/>
  <c r="F449" i="15"/>
  <c r="H663" i="2"/>
  <c r="F665" i="15"/>
  <c r="H439" i="2"/>
  <c r="F437" i="15"/>
  <c r="H366" i="2"/>
  <c r="F365" i="15"/>
  <c r="H603" i="2"/>
  <c r="F605" i="15"/>
  <c r="H403" i="2"/>
  <c r="F401" i="15"/>
  <c r="H379" i="2"/>
  <c r="F377" i="15"/>
  <c r="H487" i="2"/>
  <c r="F485" i="15"/>
  <c r="AK680" i="2"/>
  <c r="AL680" i="2"/>
  <c r="AM680" i="2"/>
  <c r="BR681" i="2"/>
  <c r="AJ680" i="2"/>
  <c r="AI680" i="2"/>
  <c r="AM504" i="2"/>
  <c r="AL504" i="2"/>
  <c r="AK504" i="2"/>
  <c r="AJ504" i="2"/>
  <c r="BR505" i="2"/>
  <c r="AI504" i="2"/>
  <c r="H503" i="2"/>
  <c r="F502" i="15" s="1"/>
  <c r="E677" i="2"/>
  <c r="AC81" i="1"/>
  <c r="R81" i="1"/>
  <c r="BS4" i="12"/>
  <c r="BT4" i="12"/>
  <c r="BT8" i="12"/>
  <c r="D679" i="2"/>
  <c r="C682" i="15" s="1"/>
  <c r="F502" i="2"/>
  <c r="D501" i="15" s="1"/>
  <c r="Q501" i="15" s="1"/>
  <c r="AS501" i="15" s="1"/>
  <c r="BQ678" i="2"/>
  <c r="D503" i="2"/>
  <c r="C502" i="15" s="1"/>
  <c r="L503" i="2"/>
  <c r="J502" i="15" s="1"/>
  <c r="M503" i="2"/>
  <c r="K502" i="15" s="1"/>
  <c r="BQ502" i="2"/>
  <c r="E502" i="2" s="1"/>
  <c r="BP226" i="2"/>
  <c r="B83" i="1"/>
  <c r="J83" i="1" s="1"/>
  <c r="B80" i="1"/>
  <c r="E236" i="2"/>
  <c r="C679" i="2"/>
  <c r="BP678" i="2"/>
  <c r="L679" i="2"/>
  <c r="BP237" i="2"/>
  <c r="C238" i="2"/>
  <c r="B238" i="15" s="1"/>
  <c r="F678" i="2"/>
  <c r="D681" i="15" s="1"/>
  <c r="Q681" i="15" s="1"/>
  <c r="AS681" i="15" s="1"/>
  <c r="I503" i="2"/>
  <c r="M679" i="2"/>
  <c r="I679" i="2"/>
  <c r="H679" i="2"/>
  <c r="F682" i="15" s="1"/>
  <c r="AM679" i="2"/>
  <c r="AK679" i="2"/>
  <c r="AJ679" i="2"/>
  <c r="AL679" i="2"/>
  <c r="AI679" i="2"/>
  <c r="AM503" i="2"/>
  <c r="AJ503" i="2"/>
  <c r="AI503" i="2"/>
  <c r="AL503" i="2"/>
  <c r="AK503" i="2"/>
  <c r="BQ225" i="2"/>
  <c r="E225" i="2" s="1"/>
  <c r="D226" i="2"/>
  <c r="C226" i="15" s="1"/>
  <c r="F225" i="2"/>
  <c r="D225" i="15" s="1"/>
  <c r="Q225" i="15" s="1"/>
  <c r="AS225" i="15" s="1"/>
  <c r="F237" i="2"/>
  <c r="D237" i="15" s="1"/>
  <c r="Q237" i="15" s="1"/>
  <c r="AS237" i="15" s="1"/>
  <c r="D238" i="2"/>
  <c r="C238" i="15" s="1"/>
  <c r="BQ237" i="2"/>
  <c r="AM225" i="2"/>
  <c r="AL225" i="2"/>
  <c r="AK225" i="2"/>
  <c r="AJ225" i="2"/>
  <c r="AI225" i="2"/>
  <c r="BR226" i="2"/>
  <c r="BR239" i="2"/>
  <c r="AI238" i="2"/>
  <c r="AM238" i="2"/>
  <c r="AL238" i="2"/>
  <c r="AK238" i="2"/>
  <c r="AJ238" i="2"/>
  <c r="DF103" i="12"/>
  <c r="DD103" i="12"/>
  <c r="DC103" i="12"/>
  <c r="DB103" i="12"/>
  <c r="CT103" i="12"/>
  <c r="CP103" i="12"/>
  <c r="CN103" i="12"/>
  <c r="CM103" i="12"/>
  <c r="CL103" i="12"/>
  <c r="CD103" i="12"/>
  <c r="BZ103" i="12"/>
  <c r="BX103" i="12"/>
  <c r="BW103" i="12"/>
  <c r="BV103" i="12"/>
  <c r="BN103" i="12"/>
  <c r="BJ103" i="12"/>
  <c r="BH103" i="12"/>
  <c r="BG103" i="12"/>
  <c r="BF103" i="12"/>
  <c r="AX103" i="12"/>
  <c r="AT103" i="12"/>
  <c r="AR103" i="12"/>
  <c r="AQ103" i="12"/>
  <c r="AP103" i="12"/>
  <c r="AH103" i="12"/>
  <c r="AD103" i="12"/>
  <c r="AB103" i="12"/>
  <c r="AA103" i="12"/>
  <c r="Z103" i="12"/>
  <c r="R103" i="12"/>
  <c r="O103" i="12"/>
  <c r="AN103" i="12"/>
  <c r="AM103" i="12"/>
  <c r="AL103" i="12"/>
  <c r="E103" i="12"/>
  <c r="C680" i="2" l="1"/>
  <c r="B683" i="15" s="1"/>
  <c r="B682" i="15"/>
  <c r="M680" i="2"/>
  <c r="K683" i="15" s="1"/>
  <c r="K682" i="15"/>
  <c r="H664" i="2"/>
  <c r="F666" i="15"/>
  <c r="I680" i="2"/>
  <c r="G682" i="15"/>
  <c r="H476" i="2"/>
  <c r="F474" i="15"/>
  <c r="H380" i="2"/>
  <c r="F378" i="15"/>
  <c r="H404" i="2"/>
  <c r="F402" i="15"/>
  <c r="H652" i="2"/>
  <c r="F654" i="15"/>
  <c r="H416" i="2"/>
  <c r="F414" i="15"/>
  <c r="H604" i="2"/>
  <c r="F606" i="15"/>
  <c r="H616" i="2"/>
  <c r="F618" i="15"/>
  <c r="H428" i="2"/>
  <c r="F426" i="15"/>
  <c r="H367" i="2"/>
  <c r="F366" i="15"/>
  <c r="H628" i="2"/>
  <c r="F630" i="15"/>
  <c r="H464" i="2"/>
  <c r="F462" i="15"/>
  <c r="I504" i="2"/>
  <c r="G502" i="15"/>
  <c r="H355" i="2"/>
  <c r="F354" i="15"/>
  <c r="L680" i="2"/>
  <c r="J683" i="15" s="1"/>
  <c r="J682" i="15"/>
  <c r="H488" i="2"/>
  <c r="F486" i="15"/>
  <c r="H452" i="2"/>
  <c r="F450" i="15"/>
  <c r="H440" i="2"/>
  <c r="F438" i="15"/>
  <c r="H392" i="2"/>
  <c r="F390" i="15"/>
  <c r="H640" i="2"/>
  <c r="F642" i="15"/>
  <c r="BR682" i="2"/>
  <c r="AJ681" i="2"/>
  <c r="AM681" i="2"/>
  <c r="AK681" i="2"/>
  <c r="AL681" i="2"/>
  <c r="AI681" i="2"/>
  <c r="H680" i="2"/>
  <c r="F683" i="15" s="1"/>
  <c r="D680" i="2"/>
  <c r="M504" i="2"/>
  <c r="K503" i="15" s="1"/>
  <c r="H504" i="2"/>
  <c r="F503" i="15" s="1"/>
  <c r="AM505" i="2"/>
  <c r="AL505" i="2"/>
  <c r="AK505" i="2"/>
  <c r="AJ505" i="2"/>
  <c r="BR506" i="2"/>
  <c r="AI505" i="2"/>
  <c r="D504" i="2"/>
  <c r="C503" i="15" s="1"/>
  <c r="L504" i="2"/>
  <c r="J503" i="15" s="1"/>
  <c r="F679" i="2"/>
  <c r="D682" i="15" s="1"/>
  <c r="Q682" i="15" s="1"/>
  <c r="AS682" i="15" s="1"/>
  <c r="BQ679" i="2"/>
  <c r="BQ503" i="2"/>
  <c r="E503" i="2" s="1"/>
  <c r="F503" i="2"/>
  <c r="D502" i="15" s="1"/>
  <c r="Q502" i="15" s="1"/>
  <c r="AS502" i="15" s="1"/>
  <c r="S81" i="1"/>
  <c r="U81" i="1"/>
  <c r="Z81" i="1" s="1"/>
  <c r="AT81" i="1"/>
  <c r="V81" i="1"/>
  <c r="X81" i="1" s="1"/>
  <c r="T81" i="1"/>
  <c r="DG103" i="12"/>
  <c r="U103" i="12"/>
  <c r="E678" i="2"/>
  <c r="BP227" i="2"/>
  <c r="BP228" i="2"/>
  <c r="R83" i="1"/>
  <c r="AC83" i="1"/>
  <c r="C239" i="2"/>
  <c r="B239" i="15" s="1"/>
  <c r="BP238" i="2"/>
  <c r="BP679" i="2"/>
  <c r="E237" i="2"/>
  <c r="AE103" i="12"/>
  <c r="BK103" i="12" s="1"/>
  <c r="CA103" i="12"/>
  <c r="AU103" i="12"/>
  <c r="D227" i="2"/>
  <c r="C227" i="15" s="1"/>
  <c r="BQ226" i="2"/>
  <c r="E226" i="2" s="1"/>
  <c r="F226" i="2"/>
  <c r="D226" i="15" s="1"/>
  <c r="Q226" i="15" s="1"/>
  <c r="AS226" i="15" s="1"/>
  <c r="AM239" i="2"/>
  <c r="AL239" i="2"/>
  <c r="AK239" i="2"/>
  <c r="AJ239" i="2"/>
  <c r="BR240" i="2"/>
  <c r="AI239" i="2"/>
  <c r="AK226" i="2"/>
  <c r="AJ226" i="2"/>
  <c r="BR227" i="2"/>
  <c r="AI226" i="2"/>
  <c r="AM226" i="2"/>
  <c r="AL226" i="2"/>
  <c r="F238" i="2"/>
  <c r="D238" i="15" s="1"/>
  <c r="Q238" i="15" s="1"/>
  <c r="AS238" i="15" s="1"/>
  <c r="D239" i="2"/>
  <c r="C239" i="15" s="1"/>
  <c r="BQ238" i="2"/>
  <c r="BB103" i="12"/>
  <c r="BR103" i="12"/>
  <c r="CH103" i="12" s="1"/>
  <c r="CX103" i="12" s="1"/>
  <c r="BT103" i="12"/>
  <c r="CJ103" i="12" s="1"/>
  <c r="CZ103" i="12" s="1"/>
  <c r="BD103" i="12"/>
  <c r="BC103" i="12"/>
  <c r="BS103" i="12"/>
  <c r="CI103" i="12" s="1"/>
  <c r="CY103" i="12" s="1"/>
  <c r="V103" i="12"/>
  <c r="W103" i="12"/>
  <c r="X103" i="12"/>
  <c r="M103" i="12"/>
  <c r="CQ103" i="12"/>
  <c r="C681" i="2" l="1"/>
  <c r="B684" i="15" s="1"/>
  <c r="M681" i="2"/>
  <c r="K684" i="15" s="1"/>
  <c r="BP680" i="2"/>
  <c r="F680" i="2"/>
  <c r="D683" i="15" s="1"/>
  <c r="Q683" i="15" s="1"/>
  <c r="AS683" i="15" s="1"/>
  <c r="C683" i="15"/>
  <c r="H368" i="2"/>
  <c r="F367" i="15"/>
  <c r="H453" i="2"/>
  <c r="F451" i="15"/>
  <c r="H629" i="2"/>
  <c r="F631" i="15"/>
  <c r="H489" i="2"/>
  <c r="F487" i="15"/>
  <c r="H405" i="2"/>
  <c r="F403" i="15"/>
  <c r="H429" i="2"/>
  <c r="F427" i="15"/>
  <c r="H641" i="2"/>
  <c r="F643" i="15"/>
  <c r="H356" i="2"/>
  <c r="F355" i="15"/>
  <c r="H617" i="2"/>
  <c r="F619" i="15"/>
  <c r="H477" i="2"/>
  <c r="F475" i="15"/>
  <c r="H653" i="2"/>
  <c r="F655" i="15"/>
  <c r="H381" i="2"/>
  <c r="F379" i="15"/>
  <c r="L681" i="2"/>
  <c r="J684" i="15" s="1"/>
  <c r="H393" i="2"/>
  <c r="F391" i="15"/>
  <c r="I505" i="2"/>
  <c r="G503" i="15"/>
  <c r="H605" i="2"/>
  <c r="F607" i="15"/>
  <c r="I681" i="2"/>
  <c r="G683" i="15"/>
  <c r="H441" i="2"/>
  <c r="F439" i="15"/>
  <c r="H465" i="2"/>
  <c r="F463" i="15"/>
  <c r="H417" i="2"/>
  <c r="F415" i="15"/>
  <c r="H665" i="2"/>
  <c r="F667" i="15"/>
  <c r="H681" i="2"/>
  <c r="F684" i="15" s="1"/>
  <c r="C682" i="2"/>
  <c r="B685" i="15" s="1"/>
  <c r="BP681" i="2"/>
  <c r="D681" i="2"/>
  <c r="C684" i="15" s="1"/>
  <c r="BQ680" i="2"/>
  <c r="E680" i="2" s="1"/>
  <c r="AM682" i="2"/>
  <c r="AL682" i="2"/>
  <c r="AK682" i="2"/>
  <c r="BR683" i="2"/>
  <c r="AJ682" i="2"/>
  <c r="AI682" i="2"/>
  <c r="F504" i="2"/>
  <c r="D503" i="15" s="1"/>
  <c r="Q503" i="15" s="1"/>
  <c r="AS503" i="15" s="1"/>
  <c r="D505" i="2"/>
  <c r="C504" i="15" s="1"/>
  <c r="BQ504" i="2"/>
  <c r="E504" i="2" s="1"/>
  <c r="H505" i="2"/>
  <c r="F504" i="15" s="1"/>
  <c r="L505" i="2"/>
  <c r="J504" i="15" s="1"/>
  <c r="M505" i="2"/>
  <c r="K504" i="15" s="1"/>
  <c r="AM506" i="2"/>
  <c r="AL506" i="2"/>
  <c r="AK506" i="2"/>
  <c r="AJ506" i="2"/>
  <c r="BR507" i="2"/>
  <c r="AI506" i="2"/>
  <c r="E679" i="2"/>
  <c r="AZ81" i="1"/>
  <c r="AM81" i="1"/>
  <c r="AL81" i="1"/>
  <c r="Y81" i="1"/>
  <c r="W81" i="1"/>
  <c r="U83" i="1"/>
  <c r="Z83" i="1" s="1"/>
  <c r="AT83" i="1"/>
  <c r="V83" i="1"/>
  <c r="X83" i="1" s="1"/>
  <c r="S83" i="1"/>
  <c r="T83" i="1"/>
  <c r="BP239" i="2"/>
  <c r="C240" i="2"/>
  <c r="B240" i="15" s="1"/>
  <c r="E238" i="2"/>
  <c r="F227" i="2"/>
  <c r="D227" i="15" s="1"/>
  <c r="Q227" i="15" s="1"/>
  <c r="AS227" i="15" s="1"/>
  <c r="BQ227" i="2"/>
  <c r="E227" i="2" s="1"/>
  <c r="D228" i="2"/>
  <c r="C228" i="15" s="1"/>
  <c r="BP229" i="2"/>
  <c r="BR241" i="2"/>
  <c r="BR242" i="2" s="1"/>
  <c r="AI240" i="2"/>
  <c r="AM240" i="2"/>
  <c r="AK240" i="2"/>
  <c r="AL240" i="2"/>
  <c r="AJ240" i="2"/>
  <c r="F239" i="2"/>
  <c r="D239" i="15" s="1"/>
  <c r="Q239" i="15" s="1"/>
  <c r="AS239" i="15" s="1"/>
  <c r="D240" i="2"/>
  <c r="C240" i="15" s="1"/>
  <c r="BQ239" i="2"/>
  <c r="AK227" i="2"/>
  <c r="AI227" i="2"/>
  <c r="AJ227" i="2"/>
  <c r="AM227" i="2"/>
  <c r="BR228" i="2"/>
  <c r="AL227" i="2"/>
  <c r="BY103" i="12"/>
  <c r="DE103" i="12"/>
  <c r="AC103" i="12"/>
  <c r="BI103" i="12"/>
  <c r="CO103" i="12"/>
  <c r="AS103" i="12"/>
  <c r="M682" i="2" l="1"/>
  <c r="K685" i="15" s="1"/>
  <c r="L682" i="2"/>
  <c r="J685" i="15" s="1"/>
  <c r="H466" i="2"/>
  <c r="F464" i="15"/>
  <c r="H382" i="2"/>
  <c r="F380" i="15"/>
  <c r="H430" i="2"/>
  <c r="F428" i="15"/>
  <c r="H406" i="2"/>
  <c r="F404" i="15"/>
  <c r="H654" i="2"/>
  <c r="F656" i="15"/>
  <c r="H442" i="2"/>
  <c r="F440" i="15"/>
  <c r="I682" i="2"/>
  <c r="G684" i="15"/>
  <c r="H478" i="2"/>
  <c r="F476" i="15"/>
  <c r="H618" i="2"/>
  <c r="F620" i="15"/>
  <c r="H630" i="2"/>
  <c r="F632" i="15"/>
  <c r="H490" i="2"/>
  <c r="F488" i="15"/>
  <c r="I506" i="2"/>
  <c r="G504" i="15"/>
  <c r="H606" i="2"/>
  <c r="F608" i="15"/>
  <c r="H357" i="2"/>
  <c r="F356" i="15"/>
  <c r="H454" i="2"/>
  <c r="F452" i="15"/>
  <c r="H418" i="2"/>
  <c r="F416" i="15"/>
  <c r="H394" i="2"/>
  <c r="F392" i="15"/>
  <c r="H666" i="2"/>
  <c r="F668" i="15"/>
  <c r="H642" i="2"/>
  <c r="F644" i="15"/>
  <c r="H369" i="2"/>
  <c r="F368" i="15"/>
  <c r="D682" i="2"/>
  <c r="C685" i="15" s="1"/>
  <c r="BQ681" i="2"/>
  <c r="E681" i="2" s="1"/>
  <c r="H682" i="2"/>
  <c r="F685" i="15" s="1"/>
  <c r="C683" i="2"/>
  <c r="B686" i="15" s="1"/>
  <c r="BP682" i="2"/>
  <c r="M683" i="2"/>
  <c r="K686" i="15" s="1"/>
  <c r="AL683" i="2"/>
  <c r="AK683" i="2"/>
  <c r="AJ683" i="2"/>
  <c r="AI683" i="2"/>
  <c r="AM683" i="2"/>
  <c r="F681" i="2"/>
  <c r="D684" i="15" s="1"/>
  <c r="Q684" i="15" s="1"/>
  <c r="AS684" i="15" s="1"/>
  <c r="M506" i="2"/>
  <c r="K505" i="15" s="1"/>
  <c r="AL507" i="2"/>
  <c r="AK507" i="2"/>
  <c r="AJ507" i="2"/>
  <c r="AI507" i="2"/>
  <c r="AM507" i="2"/>
  <c r="L506" i="2"/>
  <c r="J505" i="15" s="1"/>
  <c r="F505" i="2"/>
  <c r="D504" i="15" s="1"/>
  <c r="Q504" i="15" s="1"/>
  <c r="AS504" i="15" s="1"/>
  <c r="BQ505" i="2"/>
  <c r="E505" i="2" s="1"/>
  <c r="D506" i="2"/>
  <c r="C505" i="15" s="1"/>
  <c r="H506" i="2"/>
  <c r="F505" i="15" s="1"/>
  <c r="AK242" i="2"/>
  <c r="AI242" i="2"/>
  <c r="AL242" i="2"/>
  <c r="AM242" i="2"/>
  <c r="AJ242" i="2"/>
  <c r="Y83" i="1"/>
  <c r="W83" i="1"/>
  <c r="AM83" i="1"/>
  <c r="AZ83" i="1"/>
  <c r="AL83" i="1"/>
  <c r="BP240" i="2"/>
  <c r="C241" i="2"/>
  <c r="E239" i="2"/>
  <c r="BQ228" i="2"/>
  <c r="E228" i="2" s="1"/>
  <c r="F228" i="2"/>
  <c r="D228" i="15" s="1"/>
  <c r="Q228" i="15" s="1"/>
  <c r="AS228" i="15" s="1"/>
  <c r="D229" i="2"/>
  <c r="C229" i="15" s="1"/>
  <c r="AK228" i="2"/>
  <c r="AJ228" i="2"/>
  <c r="BR229" i="2"/>
  <c r="BR230" i="2" s="1"/>
  <c r="AI228" i="2"/>
  <c r="AM228" i="2"/>
  <c r="AL228" i="2"/>
  <c r="F240" i="2"/>
  <c r="D240" i="15" s="1"/>
  <c r="Q240" i="15" s="1"/>
  <c r="AS240" i="15" s="1"/>
  <c r="BQ240" i="2"/>
  <c r="D241" i="2"/>
  <c r="C241" i="15" s="1"/>
  <c r="AM241" i="2"/>
  <c r="AL241" i="2"/>
  <c r="AK241" i="2"/>
  <c r="AJ241" i="2"/>
  <c r="AI241" i="2"/>
  <c r="L683" i="2" l="1"/>
  <c r="J686" i="15" s="1"/>
  <c r="F682" i="2"/>
  <c r="D685" i="15" s="1"/>
  <c r="Q685" i="15" s="1"/>
  <c r="AS685" i="15" s="1"/>
  <c r="C242" i="2"/>
  <c r="B242" i="15" s="1"/>
  <c r="B241" i="15"/>
  <c r="H667" i="2"/>
  <c r="F669" i="15"/>
  <c r="I507" i="2"/>
  <c r="G506" i="15" s="1"/>
  <c r="G505" i="15"/>
  <c r="H443" i="2"/>
  <c r="F441" i="15"/>
  <c r="H395" i="2"/>
  <c r="F393" i="15"/>
  <c r="H655" i="2"/>
  <c r="F657" i="15"/>
  <c r="H407" i="2"/>
  <c r="F405" i="15"/>
  <c r="H491" i="2"/>
  <c r="F489" i="15"/>
  <c r="H479" i="2"/>
  <c r="F477" i="15"/>
  <c r="H631" i="2"/>
  <c r="F633" i="15"/>
  <c r="H619" i="2"/>
  <c r="F621" i="15"/>
  <c r="H419" i="2"/>
  <c r="F417" i="15"/>
  <c r="H455" i="2"/>
  <c r="F453" i="15"/>
  <c r="H431" i="2"/>
  <c r="F429" i="15"/>
  <c r="H370" i="2"/>
  <c r="F369" i="15"/>
  <c r="H358" i="2"/>
  <c r="F357" i="15"/>
  <c r="H383" i="2"/>
  <c r="F381" i="15"/>
  <c r="H643" i="2"/>
  <c r="F645" i="15"/>
  <c r="H607" i="2"/>
  <c r="F609" i="15"/>
  <c r="I683" i="2"/>
  <c r="G686" i="15" s="1"/>
  <c r="G685" i="15"/>
  <c r="H467" i="2"/>
  <c r="F465" i="15"/>
  <c r="BP683" i="2"/>
  <c r="H683" i="2"/>
  <c r="F686" i="15" s="1"/>
  <c r="D683" i="2"/>
  <c r="BQ682" i="2"/>
  <c r="E682" i="2" s="1"/>
  <c r="L507" i="2"/>
  <c r="J506" i="15" s="1"/>
  <c r="H507" i="2"/>
  <c r="F506" i="15" s="1"/>
  <c r="M507" i="2"/>
  <c r="K506" i="15" s="1"/>
  <c r="D507" i="2"/>
  <c r="C506" i="15" s="1"/>
  <c r="BQ506" i="2"/>
  <c r="E506" i="2" s="1"/>
  <c r="F506" i="2"/>
  <c r="D505" i="15" s="1"/>
  <c r="Q505" i="15" s="1"/>
  <c r="AS505" i="15" s="1"/>
  <c r="D242" i="2"/>
  <c r="BP242" i="2"/>
  <c r="D230" i="2"/>
  <c r="C230" i="15" s="1"/>
  <c r="AM230" i="2"/>
  <c r="AI230" i="2"/>
  <c r="AL230" i="2"/>
  <c r="AK230" i="2"/>
  <c r="AJ230" i="2"/>
  <c r="E240" i="2"/>
  <c r="BP241" i="2"/>
  <c r="BQ229" i="2"/>
  <c r="E229" i="2" s="1"/>
  <c r="F229" i="2"/>
  <c r="D229" i="15" s="1"/>
  <c r="Q229" i="15" s="1"/>
  <c r="AS229" i="15" s="1"/>
  <c r="BQ241" i="2"/>
  <c r="F241" i="2"/>
  <c r="D241" i="15" s="1"/>
  <c r="Q241" i="15" s="1"/>
  <c r="AS241" i="15" s="1"/>
  <c r="AJ229" i="2"/>
  <c r="AI229" i="2"/>
  <c r="AM229" i="2"/>
  <c r="AL229" i="2"/>
  <c r="AK229" i="2"/>
  <c r="I103" i="12"/>
  <c r="D103" i="12"/>
  <c r="C103" i="12"/>
  <c r="I73" i="12"/>
  <c r="CT71" i="12"/>
  <c r="CD71" i="12"/>
  <c r="BN71" i="12"/>
  <c r="AX71" i="12"/>
  <c r="AH71" i="12"/>
  <c r="AD71" i="12"/>
  <c r="AT71" i="12" s="1"/>
  <c r="AB71" i="12"/>
  <c r="AR71" i="12" s="1"/>
  <c r="AA71" i="12"/>
  <c r="AQ71" i="12" s="1"/>
  <c r="Z71" i="12"/>
  <c r="AP71" i="12" s="1"/>
  <c r="R71" i="12"/>
  <c r="O71" i="12"/>
  <c r="N71" i="12"/>
  <c r="L71" i="12"/>
  <c r="K71" i="12"/>
  <c r="J71" i="12"/>
  <c r="F71" i="12"/>
  <c r="E71" i="12"/>
  <c r="D71" i="12"/>
  <c r="CT58" i="12"/>
  <c r="CD58" i="12"/>
  <c r="BN58" i="12"/>
  <c r="AX58" i="12"/>
  <c r="AH58" i="12"/>
  <c r="AD58" i="12"/>
  <c r="AT58" i="12" s="1"/>
  <c r="AB58" i="12"/>
  <c r="AR58" i="12" s="1"/>
  <c r="AA58" i="12"/>
  <c r="AQ58" i="12" s="1"/>
  <c r="Z58" i="12"/>
  <c r="AP58" i="12" s="1"/>
  <c r="R58" i="12"/>
  <c r="O58" i="12"/>
  <c r="N58" i="12"/>
  <c r="L58" i="12"/>
  <c r="K58" i="12"/>
  <c r="J58" i="12"/>
  <c r="F58" i="12"/>
  <c r="E58" i="12"/>
  <c r="CT57" i="12"/>
  <c r="CD57" i="12"/>
  <c r="BN57" i="12"/>
  <c r="AX57" i="12"/>
  <c r="AH57" i="12"/>
  <c r="AD57" i="12"/>
  <c r="AT57" i="12" s="1"/>
  <c r="AB57" i="12"/>
  <c r="AR57" i="12" s="1"/>
  <c r="AA57" i="12"/>
  <c r="AQ57" i="12" s="1"/>
  <c r="Z57" i="12"/>
  <c r="AP57" i="12" s="1"/>
  <c r="R57" i="12"/>
  <c r="O57" i="12"/>
  <c r="N57" i="12"/>
  <c r="L57" i="12"/>
  <c r="K57" i="12"/>
  <c r="J57" i="12"/>
  <c r="F57" i="12"/>
  <c r="E57" i="12"/>
  <c r="CT56" i="12"/>
  <c r="CD56" i="12"/>
  <c r="BN56" i="12"/>
  <c r="AX56" i="12"/>
  <c r="AH56" i="12"/>
  <c r="AD56" i="12"/>
  <c r="AT56" i="12" s="1"/>
  <c r="AB56" i="12"/>
  <c r="AR56" i="12" s="1"/>
  <c r="AA56" i="12"/>
  <c r="AQ56" i="12" s="1"/>
  <c r="Z56" i="12"/>
  <c r="AP56" i="12" s="1"/>
  <c r="R56" i="12"/>
  <c r="O56" i="12"/>
  <c r="N56" i="12"/>
  <c r="L56" i="12"/>
  <c r="K56" i="12"/>
  <c r="J56" i="12"/>
  <c r="F56" i="12"/>
  <c r="E56" i="12"/>
  <c r="CT36" i="12"/>
  <c r="CD36" i="12"/>
  <c r="BN36" i="12"/>
  <c r="AX36" i="12"/>
  <c r="AH36" i="12"/>
  <c r="AD36" i="12"/>
  <c r="AT36" i="12" s="1"/>
  <c r="AC36" i="12"/>
  <c r="AS36" i="12" s="1"/>
  <c r="AB36" i="12"/>
  <c r="AR36" i="12" s="1"/>
  <c r="AA36" i="12"/>
  <c r="AQ36" i="12" s="1"/>
  <c r="Z36" i="12"/>
  <c r="AP36" i="12" s="1"/>
  <c r="R36" i="12"/>
  <c r="O36" i="12"/>
  <c r="N36" i="12"/>
  <c r="M36" i="12"/>
  <c r="L36" i="12"/>
  <c r="K36" i="12"/>
  <c r="J36" i="12"/>
  <c r="H36" i="12"/>
  <c r="G36" i="12"/>
  <c r="E36" i="12"/>
  <c r="D36" i="12"/>
  <c r="C36" i="12"/>
  <c r="CV23" i="12"/>
  <c r="CF23" i="12"/>
  <c r="AZ23" i="12"/>
  <c r="AJ23" i="12"/>
  <c r="AD23" i="12"/>
  <c r="AT23" i="12" s="1"/>
  <c r="AC23" i="12"/>
  <c r="AS23" i="12" s="1"/>
  <c r="AB23" i="12"/>
  <c r="AR23" i="12" s="1"/>
  <c r="AA23" i="12"/>
  <c r="AQ23" i="12" s="1"/>
  <c r="Z23" i="12"/>
  <c r="AP23" i="12" s="1"/>
  <c r="T23" i="12"/>
  <c r="O23" i="12"/>
  <c r="N23" i="12"/>
  <c r="M23" i="12"/>
  <c r="L23" i="12"/>
  <c r="K23" i="12"/>
  <c r="J23" i="12"/>
  <c r="E23" i="12"/>
  <c r="CV21" i="12"/>
  <c r="CF21" i="12"/>
  <c r="AZ21" i="12"/>
  <c r="AJ21" i="12"/>
  <c r="AD21" i="12"/>
  <c r="AT21" i="12" s="1"/>
  <c r="AC21" i="12"/>
  <c r="AS21" i="12" s="1"/>
  <c r="AB21" i="12"/>
  <c r="AR21" i="12" s="1"/>
  <c r="AA21" i="12"/>
  <c r="AQ21" i="12" s="1"/>
  <c r="Z21" i="12"/>
  <c r="AP21" i="12" s="1"/>
  <c r="T21" i="12"/>
  <c r="O21" i="12"/>
  <c r="N21" i="12"/>
  <c r="M21" i="12"/>
  <c r="L21" i="12"/>
  <c r="K21" i="12"/>
  <c r="J21" i="12"/>
  <c r="G21" i="12"/>
  <c r="E21" i="12"/>
  <c r="C21" i="12"/>
  <c r="B21" i="12"/>
  <c r="CT20" i="12"/>
  <c r="CD20" i="12"/>
  <c r="BN20" i="12"/>
  <c r="AX20" i="12"/>
  <c r="AH20" i="12"/>
  <c r="AD20" i="12"/>
  <c r="AT20" i="12" s="1"/>
  <c r="AC20" i="12"/>
  <c r="AS20" i="12" s="1"/>
  <c r="AB20" i="12"/>
  <c r="AR20" i="12" s="1"/>
  <c r="AA20" i="12"/>
  <c r="AQ20" i="12" s="1"/>
  <c r="Z20" i="12"/>
  <c r="AP20" i="12" s="1"/>
  <c r="R20" i="12"/>
  <c r="O20" i="12"/>
  <c r="N20" i="12"/>
  <c r="M20" i="12"/>
  <c r="L20" i="12"/>
  <c r="K20" i="12"/>
  <c r="J20" i="12"/>
  <c r="F20" i="12"/>
  <c r="E20" i="12"/>
  <c r="D20" i="12"/>
  <c r="C20" i="12"/>
  <c r="E3" i="15"/>
  <c r="E2" i="15"/>
  <c r="BQ683" i="2" l="1"/>
  <c r="C686" i="15"/>
  <c r="BQ242" i="2"/>
  <c r="E242" i="2" s="1"/>
  <c r="C242" i="15"/>
  <c r="H408" i="2"/>
  <c r="F406" i="15"/>
  <c r="H644" i="2"/>
  <c r="F646" i="15"/>
  <c r="F418" i="15"/>
  <c r="H420" i="2"/>
  <c r="H359" i="2"/>
  <c r="F358" i="15"/>
  <c r="F634" i="15"/>
  <c r="H632" i="2"/>
  <c r="F442" i="15"/>
  <c r="H444" i="2"/>
  <c r="F610" i="15"/>
  <c r="H608" i="2"/>
  <c r="H656" i="2"/>
  <c r="F658" i="15"/>
  <c r="H396" i="2"/>
  <c r="F394" i="15"/>
  <c r="H468" i="2"/>
  <c r="F466" i="15"/>
  <c r="H371" i="2"/>
  <c r="F370" i="15"/>
  <c r="H480" i="2"/>
  <c r="F478" i="15"/>
  <c r="H456" i="2"/>
  <c r="F454" i="15"/>
  <c r="H384" i="2"/>
  <c r="F382" i="15"/>
  <c r="F622" i="15"/>
  <c r="H620" i="2"/>
  <c r="F430" i="15"/>
  <c r="H432" i="2"/>
  <c r="H492" i="2"/>
  <c r="F490" i="15"/>
  <c r="H668" i="2"/>
  <c r="F670" i="15"/>
  <c r="F683" i="2"/>
  <c r="D686" i="15" s="1"/>
  <c r="Q686" i="15" s="1"/>
  <c r="AS686" i="15" s="1"/>
  <c r="E683" i="2"/>
  <c r="BQ507" i="2"/>
  <c r="E507" i="2" s="1"/>
  <c r="F507" i="2"/>
  <c r="D506" i="15" s="1"/>
  <c r="Q506" i="15" s="1"/>
  <c r="AS506" i="15" s="1"/>
  <c r="F242" i="2"/>
  <c r="D242" i="15" s="1"/>
  <c r="Q242" i="15" s="1"/>
  <c r="AS242" i="15" s="1"/>
  <c r="F230" i="2"/>
  <c r="D230" i="15" s="1"/>
  <c r="Q230" i="15" s="1"/>
  <c r="AS230" i="15" s="1"/>
  <c r="BQ230" i="2"/>
  <c r="E230" i="2" s="1"/>
  <c r="CT21" i="12"/>
  <c r="B23" i="12"/>
  <c r="BN23" i="12" s="1"/>
  <c r="BY23" i="12"/>
  <c r="BR56" i="12"/>
  <c r="BW58" i="12"/>
  <c r="DG23" i="12"/>
  <c r="BO36" i="12"/>
  <c r="BX58" i="12"/>
  <c r="BR20" i="12"/>
  <c r="DG58" i="12"/>
  <c r="BV21" i="12"/>
  <c r="BR71" i="12"/>
  <c r="AU56" i="12"/>
  <c r="BR57" i="12"/>
  <c r="BV71" i="12"/>
  <c r="BV57" i="12"/>
  <c r="BW71" i="12"/>
  <c r="CQ21" i="12"/>
  <c r="BX71" i="12"/>
  <c r="BV23" i="12"/>
  <c r="BY36" i="12"/>
  <c r="DG71" i="12"/>
  <c r="AU20" i="12"/>
  <c r="BW23" i="12"/>
  <c r="CQ57" i="12"/>
  <c r="BR58" i="12"/>
  <c r="T103" i="12"/>
  <c r="BX23" i="12"/>
  <c r="DG36" i="12"/>
  <c r="BV58" i="12"/>
  <c r="AY21" i="12"/>
  <c r="BO21" i="12"/>
  <c r="AK56" i="12"/>
  <c r="BQ56" i="12"/>
  <c r="CE20" i="12"/>
  <c r="BO20" i="12"/>
  <c r="CG21" i="12"/>
  <c r="BQ21" i="12"/>
  <c r="AJ20" i="12"/>
  <c r="BP20" i="12"/>
  <c r="AM21" i="12"/>
  <c r="BS21" i="12"/>
  <c r="AK20" i="12"/>
  <c r="BQ20" i="12"/>
  <c r="CF36" i="12"/>
  <c r="BP36" i="12"/>
  <c r="I71" i="12"/>
  <c r="BP71" i="12"/>
  <c r="CW36" i="12"/>
  <c r="BQ36" i="12"/>
  <c r="CW71" i="12"/>
  <c r="BQ71" i="12"/>
  <c r="CZ20" i="12"/>
  <c r="BT20" i="12"/>
  <c r="BC36" i="12"/>
  <c r="BS36" i="12"/>
  <c r="CG57" i="12"/>
  <c r="BQ57" i="12"/>
  <c r="AN36" i="12"/>
  <c r="BT36" i="12"/>
  <c r="CW23" i="12"/>
  <c r="BQ23" i="12"/>
  <c r="BC23" i="12"/>
  <c r="BS23" i="12"/>
  <c r="CW58" i="12"/>
  <c r="BQ58" i="12"/>
  <c r="BF20" i="12"/>
  <c r="BV20" i="12"/>
  <c r="BI21" i="12"/>
  <c r="BY21" i="12"/>
  <c r="BG20" i="12"/>
  <c r="BW20" i="12"/>
  <c r="BJ21" i="12"/>
  <c r="BZ21" i="12"/>
  <c r="DB36" i="12"/>
  <c r="BV36" i="12"/>
  <c r="DF23" i="12"/>
  <c r="BZ23" i="12"/>
  <c r="BF56" i="12"/>
  <c r="BV56" i="12"/>
  <c r="BG56" i="12"/>
  <c r="BW56" i="12"/>
  <c r="DC21" i="12"/>
  <c r="BW21" i="12"/>
  <c r="CN56" i="12"/>
  <c r="BX56" i="12"/>
  <c r="DD21" i="12"/>
  <c r="BX21" i="12"/>
  <c r="BJ56" i="12"/>
  <c r="BZ56" i="12"/>
  <c r="CN20" i="12"/>
  <c r="BX20" i="12"/>
  <c r="BG36" i="12"/>
  <c r="BW36" i="12"/>
  <c r="DC57" i="12"/>
  <c r="BW57" i="12"/>
  <c r="CO20" i="12"/>
  <c r="BY20" i="12"/>
  <c r="DD36" i="12"/>
  <c r="BX36" i="12"/>
  <c r="DD57" i="12"/>
  <c r="BX57" i="12"/>
  <c r="DF71" i="12"/>
  <c r="BZ71" i="12"/>
  <c r="DF20" i="12"/>
  <c r="BZ20" i="12"/>
  <c r="BJ57" i="12"/>
  <c r="BZ57" i="12"/>
  <c r="DF58" i="12"/>
  <c r="BZ58" i="12"/>
  <c r="CP36" i="12"/>
  <c r="BZ36" i="12"/>
  <c r="E241" i="2"/>
  <c r="U56" i="12"/>
  <c r="AU21" i="12"/>
  <c r="V56" i="12"/>
  <c r="BB71" i="12"/>
  <c r="V71" i="12"/>
  <c r="CH57" i="12"/>
  <c r="V57" i="12"/>
  <c r="BB20" i="12"/>
  <c r="AL20" i="12"/>
  <c r="CH20" i="12"/>
  <c r="V20" i="12"/>
  <c r="CX20" i="12"/>
  <c r="BB58" i="12"/>
  <c r="V58" i="12"/>
  <c r="BA57" i="12"/>
  <c r="DG21" i="12"/>
  <c r="AL56" i="12"/>
  <c r="S103" i="12"/>
  <c r="AI103" i="12"/>
  <c r="AY103" i="12" s="1"/>
  <c r="CW56" i="12"/>
  <c r="CE21" i="12"/>
  <c r="AE21" i="12"/>
  <c r="CL71" i="12"/>
  <c r="AU57" i="12"/>
  <c r="DD56" i="12"/>
  <c r="DF56" i="12"/>
  <c r="BH58" i="12"/>
  <c r="CA71" i="12"/>
  <c r="BH56" i="12"/>
  <c r="AE57" i="12"/>
  <c r="CX57" i="12"/>
  <c r="DB58" i="12"/>
  <c r="BH71" i="12"/>
  <c r="CX71" i="12"/>
  <c r="DE21" i="12"/>
  <c r="DF57" i="12"/>
  <c r="DC58" i="12"/>
  <c r="BJ71" i="12"/>
  <c r="DD71" i="12"/>
  <c r="AZ71" i="12"/>
  <c r="Y71" i="12"/>
  <c r="AK23" i="12"/>
  <c r="CM71" i="12"/>
  <c r="AM23" i="12"/>
  <c r="BF36" i="12"/>
  <c r="AE56" i="12"/>
  <c r="DG56" i="12"/>
  <c r="CA57" i="12"/>
  <c r="AL58" i="12"/>
  <c r="DD58" i="12"/>
  <c r="AJ71" i="12"/>
  <c r="BF71" i="12"/>
  <c r="CN71" i="12"/>
  <c r="T36" i="12"/>
  <c r="AK71" i="12"/>
  <c r="AU71" i="12"/>
  <c r="BG71" i="12"/>
  <c r="AL71" i="12"/>
  <c r="CF71" i="12"/>
  <c r="CP71" i="12"/>
  <c r="DB71" i="12"/>
  <c r="CW57" i="12"/>
  <c r="CG71" i="12"/>
  <c r="CQ71" i="12"/>
  <c r="DC71" i="12"/>
  <c r="CV36" i="12"/>
  <c r="BB57" i="12"/>
  <c r="BA71" i="12"/>
  <c r="BK71" i="12"/>
  <c r="CU36" i="12"/>
  <c r="CH71" i="12"/>
  <c r="CX56" i="12"/>
  <c r="AK57" i="12"/>
  <c r="BF57" i="12"/>
  <c r="DG57" i="12"/>
  <c r="T71" i="12"/>
  <c r="CV71" i="12"/>
  <c r="DD23" i="12"/>
  <c r="BB56" i="12"/>
  <c r="DC56" i="12"/>
  <c r="AL57" i="12"/>
  <c r="BK57" i="12"/>
  <c r="U71" i="12"/>
  <c r="AE71" i="12"/>
  <c r="CG58" i="12"/>
  <c r="U57" i="12"/>
  <c r="AZ20" i="12"/>
  <c r="AK21" i="12"/>
  <c r="CP56" i="12"/>
  <c r="DB56" i="12"/>
  <c r="CL58" i="12"/>
  <c r="CX58" i="12"/>
  <c r="BK20" i="12"/>
  <c r="U21" i="12"/>
  <c r="AH23" i="12"/>
  <c r="AY36" i="12"/>
  <c r="CG56" i="12"/>
  <c r="CQ56" i="12"/>
  <c r="CA58" i="12"/>
  <c r="CM58" i="12"/>
  <c r="AZ36" i="12"/>
  <c r="CJ36" i="12"/>
  <c r="CH56" i="12"/>
  <c r="BF58" i="12"/>
  <c r="CN58" i="12"/>
  <c r="BA21" i="12"/>
  <c r="CW21" i="12"/>
  <c r="BA56" i="12"/>
  <c r="BK56" i="12"/>
  <c r="CL57" i="12"/>
  <c r="AK58" i="12"/>
  <c r="AU58" i="12"/>
  <c r="BG58" i="12"/>
  <c r="CM57" i="12"/>
  <c r="CP58" i="12"/>
  <c r="BI36" i="12"/>
  <c r="CU20" i="12"/>
  <c r="AU23" i="12"/>
  <c r="BJ36" i="12"/>
  <c r="DC36" i="12"/>
  <c r="CL56" i="12"/>
  <c r="BG57" i="12"/>
  <c r="BJ58" i="12"/>
  <c r="CH58" i="12"/>
  <c r="DB20" i="12"/>
  <c r="AI36" i="12"/>
  <c r="DE36" i="12"/>
  <c r="CA56" i="12"/>
  <c r="CM56" i="12"/>
  <c r="BH57" i="12"/>
  <c r="CP57" i="12"/>
  <c r="DB57" i="12"/>
  <c r="BA58" i="12"/>
  <c r="BK58" i="12"/>
  <c r="CQ58" i="12"/>
  <c r="AI21" i="12"/>
  <c r="BG23" i="12"/>
  <c r="AJ36" i="12"/>
  <c r="DF36" i="12"/>
  <c r="CN57" i="12"/>
  <c r="S21" i="12"/>
  <c r="CA21" i="12"/>
  <c r="BH23" i="12"/>
  <c r="S36" i="12"/>
  <c r="U58" i="12"/>
  <c r="AE58" i="12"/>
  <c r="AM36" i="12"/>
  <c r="DD20" i="12"/>
  <c r="BD36" i="12"/>
  <c r="CL36" i="12"/>
  <c r="AI20" i="12"/>
  <c r="S20" i="12"/>
  <c r="AY20" i="12"/>
  <c r="DE20" i="12"/>
  <c r="CY23" i="12"/>
  <c r="W36" i="12"/>
  <c r="CA36" i="12"/>
  <c r="CM36" i="12"/>
  <c r="CY36" i="12"/>
  <c r="X36" i="12"/>
  <c r="CN36" i="12"/>
  <c r="CZ36" i="12"/>
  <c r="BA20" i="12"/>
  <c r="AH21" i="12"/>
  <c r="BK21" i="12"/>
  <c r="CU21" i="12"/>
  <c r="AK36" i="12"/>
  <c r="AU36" i="12"/>
  <c r="CE36" i="12"/>
  <c r="CO36" i="12"/>
  <c r="BH20" i="12"/>
  <c r="BH36" i="12"/>
  <c r="BI20" i="12"/>
  <c r="CG36" i="12"/>
  <c r="CQ36" i="12"/>
  <c r="BJ20" i="12"/>
  <c r="H21" i="12"/>
  <c r="DF21" i="12"/>
  <c r="BA36" i="12"/>
  <c r="BK36" i="12"/>
  <c r="CI36" i="12"/>
  <c r="AN20" i="12"/>
  <c r="DC20" i="12"/>
  <c r="W23" i="12"/>
  <c r="U36" i="12"/>
  <c r="AE36" i="12"/>
  <c r="CF20" i="12"/>
  <c r="CP20" i="12"/>
  <c r="CI21" i="12"/>
  <c r="CL23" i="12"/>
  <c r="AM20" i="12"/>
  <c r="CG20" i="12"/>
  <c r="CQ20" i="12"/>
  <c r="BN21" i="12"/>
  <c r="CA23" i="12"/>
  <c r="CM23" i="12"/>
  <c r="BC21" i="12"/>
  <c r="BF23" i="12"/>
  <c r="CD23" i="12"/>
  <c r="CN23" i="12"/>
  <c r="T20" i="12"/>
  <c r="CJ20" i="12"/>
  <c r="CV20" i="12"/>
  <c r="W21" i="12"/>
  <c r="CM21" i="12"/>
  <c r="CY21" i="12"/>
  <c r="AX23" i="12"/>
  <c r="CP23" i="12"/>
  <c r="DB23" i="12"/>
  <c r="U20" i="12"/>
  <c r="AE20" i="12"/>
  <c r="BC20" i="12"/>
  <c r="CW20" i="12"/>
  <c r="DG20" i="12"/>
  <c r="BF21" i="12"/>
  <c r="CD21" i="12"/>
  <c r="CN21" i="12"/>
  <c r="BI23" i="12"/>
  <c r="CG23" i="12"/>
  <c r="CQ23" i="12"/>
  <c r="DC23" i="12"/>
  <c r="BD20" i="12"/>
  <c r="CL20" i="12"/>
  <c r="BG21" i="12"/>
  <c r="CO21" i="12"/>
  <c r="F23" i="12"/>
  <c r="R23" i="12"/>
  <c r="BJ23" i="12"/>
  <c r="CT23" i="12"/>
  <c r="CO23" i="12"/>
  <c r="W20" i="12"/>
  <c r="CA20" i="12"/>
  <c r="CM20" i="12"/>
  <c r="CY20" i="12"/>
  <c r="AX21" i="12"/>
  <c r="BH21" i="12"/>
  <c r="CP21" i="12"/>
  <c r="DB21" i="12"/>
  <c r="BA23" i="12"/>
  <c r="BK23" i="12"/>
  <c r="CI23" i="12"/>
  <c r="DE23" i="12"/>
  <c r="CI20" i="12"/>
  <c r="X20" i="12"/>
  <c r="CL21" i="12"/>
  <c r="F21" i="12"/>
  <c r="R21" i="12"/>
  <c r="U23" i="12"/>
  <c r="AE23" i="12"/>
  <c r="T37" i="5"/>
  <c r="T38" i="5"/>
  <c r="T39" i="5"/>
  <c r="T40" i="5"/>
  <c r="T41" i="5"/>
  <c r="T42" i="5"/>
  <c r="T43" i="5"/>
  <c r="T44" i="5"/>
  <c r="T45" i="5"/>
  <c r="T46" i="5"/>
  <c r="T47" i="5"/>
  <c r="T36" i="5"/>
  <c r="Q37" i="5"/>
  <c r="Q38" i="5"/>
  <c r="Q39" i="5"/>
  <c r="Q40" i="5"/>
  <c r="Q41" i="5"/>
  <c r="Q42" i="5"/>
  <c r="Q43" i="5"/>
  <c r="Q44" i="5"/>
  <c r="Q45" i="5"/>
  <c r="Q46" i="5"/>
  <c r="Q47" i="5"/>
  <c r="Q36" i="5"/>
  <c r="P37" i="5"/>
  <c r="P38" i="5"/>
  <c r="P39" i="5"/>
  <c r="P40" i="5"/>
  <c r="P41" i="5"/>
  <c r="P42" i="5"/>
  <c r="P43" i="5"/>
  <c r="P44" i="5"/>
  <c r="P45" i="5"/>
  <c r="P46" i="5"/>
  <c r="P47" i="5"/>
  <c r="P36" i="5"/>
  <c r="F671" i="15" l="1"/>
  <c r="H669" i="2"/>
  <c r="F491" i="15"/>
  <c r="H493" i="2"/>
  <c r="F443" i="15"/>
  <c r="H445" i="2"/>
  <c r="F371" i="15"/>
  <c r="H372" i="2"/>
  <c r="F395" i="15"/>
  <c r="H397" i="2"/>
  <c r="F479" i="15"/>
  <c r="H481" i="2"/>
  <c r="F635" i="15"/>
  <c r="H633" i="2"/>
  <c r="F467" i="15"/>
  <c r="H469" i="2"/>
  <c r="F383" i="15"/>
  <c r="H385" i="2"/>
  <c r="F659" i="15"/>
  <c r="H657" i="2"/>
  <c r="F647" i="15"/>
  <c r="H645" i="2"/>
  <c r="F431" i="15"/>
  <c r="H433" i="2"/>
  <c r="F611" i="15"/>
  <c r="H609" i="2"/>
  <c r="H360" i="2"/>
  <c r="F359" i="15"/>
  <c r="F623" i="15"/>
  <c r="H621" i="2"/>
  <c r="F419" i="15"/>
  <c r="H421" i="2"/>
  <c r="F455" i="15"/>
  <c r="H457" i="2"/>
  <c r="F407" i="15"/>
  <c r="H409" i="2"/>
  <c r="BE71" i="12"/>
  <c r="BU71" i="12" s="1"/>
  <c r="AO71" i="12"/>
  <c r="BR23" i="12"/>
  <c r="BR21" i="12"/>
  <c r="BT23" i="12"/>
  <c r="AN21" i="12"/>
  <c r="BT21" i="12"/>
  <c r="CH23" i="12"/>
  <c r="BB23" i="12"/>
  <c r="AL23" i="12"/>
  <c r="V23" i="12"/>
  <c r="CX23" i="12"/>
  <c r="BB21" i="12"/>
  <c r="AL21" i="12"/>
  <c r="CX21" i="12"/>
  <c r="V21" i="12"/>
  <c r="CH21" i="12"/>
  <c r="CK71" i="12"/>
  <c r="DA71" i="12"/>
  <c r="CJ21" i="12"/>
  <c r="CZ21" i="12"/>
  <c r="BD21" i="12"/>
  <c r="X21" i="12"/>
  <c r="CJ23" i="12"/>
  <c r="AN23" i="12"/>
  <c r="CZ23" i="12"/>
  <c r="X23" i="12"/>
  <c r="BD23" i="12"/>
  <c r="AT56" i="2"/>
  <c r="BP56" i="2"/>
  <c r="AT57" i="2"/>
  <c r="BP57" i="2"/>
  <c r="AT58" i="2"/>
  <c r="BP58" i="2"/>
  <c r="BP71" i="2"/>
  <c r="AT71" i="2"/>
  <c r="BP70" i="2"/>
  <c r="AT70" i="2"/>
  <c r="BP83" i="2"/>
  <c r="AT83" i="2"/>
  <c r="BP82" i="2"/>
  <c r="AT82" i="2"/>
  <c r="BP95" i="2"/>
  <c r="AT95" i="2"/>
  <c r="BP94" i="2"/>
  <c r="AT94" i="2"/>
  <c r="BP109" i="2"/>
  <c r="AT109" i="2"/>
  <c r="BP108" i="2"/>
  <c r="AT108" i="2"/>
  <c r="BP107" i="2"/>
  <c r="AT107" i="2"/>
  <c r="BP106" i="2"/>
  <c r="AT106" i="2"/>
  <c r="BP121" i="2"/>
  <c r="AT121" i="2"/>
  <c r="BP120" i="2"/>
  <c r="AT120" i="2"/>
  <c r="BP119" i="2"/>
  <c r="AT119" i="2"/>
  <c r="BP118" i="2"/>
  <c r="AT118" i="2"/>
  <c r="BP133" i="2"/>
  <c r="AT133" i="2"/>
  <c r="BP132" i="2"/>
  <c r="AT132" i="2"/>
  <c r="BP131" i="2"/>
  <c r="AT131" i="2"/>
  <c r="BP130" i="2"/>
  <c r="AT130" i="2"/>
  <c r="BP145" i="2"/>
  <c r="AT145" i="2"/>
  <c r="BP144" i="2"/>
  <c r="AT144" i="2"/>
  <c r="BP143" i="2"/>
  <c r="AT143" i="2"/>
  <c r="BP205" i="2"/>
  <c r="AW205" i="2"/>
  <c r="AT205" i="2"/>
  <c r="BP204" i="2"/>
  <c r="AW204" i="2"/>
  <c r="AT204" i="2"/>
  <c r="BP203" i="2"/>
  <c r="AW203" i="2"/>
  <c r="AT203" i="2"/>
  <c r="BP193" i="2"/>
  <c r="AW193" i="2"/>
  <c r="AT193" i="2"/>
  <c r="BP192" i="2"/>
  <c r="AW192" i="2"/>
  <c r="AT192" i="2"/>
  <c r="BP191" i="2"/>
  <c r="AW191" i="2"/>
  <c r="AT191" i="2"/>
  <c r="BP181" i="2"/>
  <c r="AW181" i="2"/>
  <c r="AT181" i="2"/>
  <c r="BP180" i="2"/>
  <c r="AW180" i="2"/>
  <c r="AT180" i="2"/>
  <c r="BP179" i="2"/>
  <c r="AW179" i="2"/>
  <c r="AT179" i="2"/>
  <c r="BP169" i="2"/>
  <c r="AW169" i="2"/>
  <c r="AT169" i="2"/>
  <c r="BP168" i="2"/>
  <c r="AW168" i="2"/>
  <c r="AT168" i="2"/>
  <c r="BP167" i="2"/>
  <c r="AW167" i="2"/>
  <c r="AT167" i="2"/>
  <c r="BP157" i="2"/>
  <c r="AW157" i="2"/>
  <c r="AT157" i="2"/>
  <c r="BP156" i="2"/>
  <c r="AW156" i="2"/>
  <c r="AT156" i="2"/>
  <c r="BP155" i="2"/>
  <c r="AW155" i="2"/>
  <c r="AT155" i="2"/>
  <c r="BP250" i="2"/>
  <c r="AT250" i="2"/>
  <c r="BP262" i="2"/>
  <c r="AT262" i="2"/>
  <c r="BP274" i="2"/>
  <c r="AT274" i="2"/>
  <c r="BP286" i="2"/>
  <c r="AT286" i="2"/>
  <c r="BP298" i="2"/>
  <c r="AT298" i="2"/>
  <c r="BP297" i="2"/>
  <c r="AT297" i="2"/>
  <c r="BP310" i="2"/>
  <c r="AT310" i="2"/>
  <c r="BP346" i="2"/>
  <c r="AT346" i="2"/>
  <c r="BP334" i="2"/>
  <c r="AT334" i="2"/>
  <c r="BP322" i="2"/>
  <c r="AT322" i="2"/>
  <c r="BP359" i="2"/>
  <c r="AT359" i="2"/>
  <c r="BP370" i="2"/>
  <c r="AT370" i="2"/>
  <c r="BP383" i="2"/>
  <c r="AT383" i="2"/>
  <c r="BP395" i="2"/>
  <c r="AT395" i="2"/>
  <c r="BP407" i="2"/>
  <c r="AT407" i="2"/>
  <c r="BP406" i="2"/>
  <c r="AT406" i="2"/>
  <c r="BP418" i="2"/>
  <c r="AT418" i="2"/>
  <c r="BP467" i="2"/>
  <c r="AT467" i="2"/>
  <c r="BP479" i="2"/>
  <c r="AT479" i="2"/>
  <c r="BP542" i="2"/>
  <c r="AT542" i="2"/>
  <c r="BP541" i="2"/>
  <c r="AT541" i="2"/>
  <c r="BP540" i="2"/>
  <c r="AT540" i="2"/>
  <c r="BP554" i="2"/>
  <c r="AT554" i="2"/>
  <c r="BP553" i="2"/>
  <c r="AT553" i="2"/>
  <c r="BP552" i="2"/>
  <c r="AT552" i="2"/>
  <c r="BP565" i="2"/>
  <c r="AT565" i="2"/>
  <c r="BP564" i="2"/>
  <c r="AT564" i="2"/>
  <c r="BP563" i="2"/>
  <c r="AT563" i="2"/>
  <c r="BP577" i="2"/>
  <c r="AT577" i="2"/>
  <c r="BP576" i="2"/>
  <c r="AT576" i="2"/>
  <c r="BP590" i="2"/>
  <c r="AT590" i="2"/>
  <c r="BP589" i="2"/>
  <c r="AT589" i="2"/>
  <c r="BP588" i="2"/>
  <c r="AT588" i="2"/>
  <c r="BP618" i="2"/>
  <c r="AT618" i="2"/>
  <c r="BP643" i="2"/>
  <c r="AT643" i="2"/>
  <c r="BP702" i="2"/>
  <c r="AT702" i="2"/>
  <c r="BP714" i="2"/>
  <c r="AT714" i="2"/>
  <c r="BP713" i="2"/>
  <c r="AT713" i="2"/>
  <c r="F720" i="2"/>
  <c r="D723" i="15" s="1"/>
  <c r="Q723" i="15" s="1"/>
  <c r="AS723" i="15" s="1"/>
  <c r="AI720" i="2"/>
  <c r="AJ720" i="2"/>
  <c r="AK720" i="2"/>
  <c r="AL720" i="2"/>
  <c r="AM720" i="2"/>
  <c r="AT720" i="2"/>
  <c r="BP720" i="2"/>
  <c r="BQ720" i="2"/>
  <c r="BP726" i="2"/>
  <c r="AT726" i="2"/>
  <c r="BP725" i="2"/>
  <c r="AT725" i="2"/>
  <c r="AJ57" i="1"/>
  <c r="AI57" i="1"/>
  <c r="AJ50" i="1"/>
  <c r="AI50" i="1"/>
  <c r="AJ42" i="1"/>
  <c r="AI42" i="1"/>
  <c r="AJ41" i="1"/>
  <c r="AI41" i="1"/>
  <c r="AJ40" i="1"/>
  <c r="AI40" i="1"/>
  <c r="BP491" i="2"/>
  <c r="AT491" i="2"/>
  <c r="BP490" i="2"/>
  <c r="AT490" i="2"/>
  <c r="BP489" i="2"/>
  <c r="AT489" i="2"/>
  <c r="BP488" i="2"/>
  <c r="AT488" i="2"/>
  <c r="BP487" i="2"/>
  <c r="AT487" i="2"/>
  <c r="BP486" i="2"/>
  <c r="AT486" i="2"/>
  <c r="BV485" i="2"/>
  <c r="BV486" i="2" s="1"/>
  <c r="BV487" i="2" s="1"/>
  <c r="BV488" i="2" s="1"/>
  <c r="BV489" i="2" s="1"/>
  <c r="BV490" i="2" s="1"/>
  <c r="BV491" i="2" s="1"/>
  <c r="BV492" i="2" s="1"/>
  <c r="BV493" i="2" s="1"/>
  <c r="BV494" i="2" s="1"/>
  <c r="BV495" i="2" s="1"/>
  <c r="BU485" i="2"/>
  <c r="BU486" i="2" s="1"/>
  <c r="BU487" i="2" s="1"/>
  <c r="BU488" i="2" s="1"/>
  <c r="BU489" i="2" s="1"/>
  <c r="BU490" i="2" s="1"/>
  <c r="BU491" i="2" s="1"/>
  <c r="BU492" i="2" s="1"/>
  <c r="BU493" i="2" s="1"/>
  <c r="BU494" i="2" s="1"/>
  <c r="BU495" i="2" s="1"/>
  <c r="BT485" i="2"/>
  <c r="BT486" i="2" s="1"/>
  <c r="BT487" i="2" s="1"/>
  <c r="BT488" i="2" s="1"/>
  <c r="BT489" i="2" s="1"/>
  <c r="BT490" i="2" s="1"/>
  <c r="BT491" i="2" s="1"/>
  <c r="BT492" i="2" s="1"/>
  <c r="BT493" i="2" s="1"/>
  <c r="BT494" i="2" s="1"/>
  <c r="BT495" i="2" s="1"/>
  <c r="BS485" i="2"/>
  <c r="BS486" i="2" s="1"/>
  <c r="BS487" i="2" s="1"/>
  <c r="BS488" i="2" s="1"/>
  <c r="BS489" i="2" s="1"/>
  <c r="BS490" i="2" s="1"/>
  <c r="BS491" i="2" s="1"/>
  <c r="BS492" i="2" s="1"/>
  <c r="BS493" i="2" s="1"/>
  <c r="BS494" i="2" s="1"/>
  <c r="BS495" i="2" s="1"/>
  <c r="BR485" i="2"/>
  <c r="AM485" i="2" s="1"/>
  <c r="BP485" i="2"/>
  <c r="AT485" i="2"/>
  <c r="AS485" i="2"/>
  <c r="AS486" i="2" s="1"/>
  <c r="AS487" i="2" s="1"/>
  <c r="AS488" i="2" s="1"/>
  <c r="AS489" i="2" s="1"/>
  <c r="AS490" i="2" s="1"/>
  <c r="AS491" i="2" s="1"/>
  <c r="AS492" i="2" s="1"/>
  <c r="AS493" i="2" s="1"/>
  <c r="AS494" i="2" s="1"/>
  <c r="AS495" i="2" s="1"/>
  <c r="AR485" i="2"/>
  <c r="AR486" i="2" s="1"/>
  <c r="AR487" i="2" s="1"/>
  <c r="AR488" i="2" s="1"/>
  <c r="AR489" i="2" s="1"/>
  <c r="AR490" i="2" s="1"/>
  <c r="AR491" i="2" s="1"/>
  <c r="AR492" i="2" s="1"/>
  <c r="AR493" i="2" s="1"/>
  <c r="AR494" i="2" s="1"/>
  <c r="AR495" i="2" s="1"/>
  <c r="AQ485" i="2"/>
  <c r="AQ486" i="2" s="1"/>
  <c r="AQ487" i="2" s="1"/>
  <c r="AQ488" i="2" s="1"/>
  <c r="AQ489" i="2" s="1"/>
  <c r="AQ490" i="2" s="1"/>
  <c r="AQ491" i="2" s="1"/>
  <c r="AQ492" i="2" s="1"/>
  <c r="AQ493" i="2" s="1"/>
  <c r="AQ494" i="2" s="1"/>
  <c r="AQ495" i="2" s="1"/>
  <c r="AP485" i="2"/>
  <c r="AP486" i="2" s="1"/>
  <c r="AP487" i="2" s="1"/>
  <c r="AP488" i="2" s="1"/>
  <c r="AP489" i="2" s="1"/>
  <c r="AP490" i="2" s="1"/>
  <c r="AP491" i="2" s="1"/>
  <c r="AP492" i="2" s="1"/>
  <c r="AP493" i="2" s="1"/>
  <c r="AP494" i="2" s="1"/>
  <c r="AP495" i="2" s="1"/>
  <c r="AO485" i="2"/>
  <c r="AO486" i="2" s="1"/>
  <c r="AO487" i="2" s="1"/>
  <c r="AO488" i="2" s="1"/>
  <c r="AO489" i="2" s="1"/>
  <c r="AO490" i="2" s="1"/>
  <c r="AO491" i="2" s="1"/>
  <c r="AO492" i="2" s="1"/>
  <c r="AO493" i="2" s="1"/>
  <c r="AO494" i="2" s="1"/>
  <c r="AO495" i="2" s="1"/>
  <c r="AN485" i="2"/>
  <c r="AN486" i="2" s="1"/>
  <c r="AN487" i="2" s="1"/>
  <c r="AN488" i="2" s="1"/>
  <c r="AN489" i="2" s="1"/>
  <c r="AN490" i="2" s="1"/>
  <c r="AN491" i="2" s="1"/>
  <c r="AN492" i="2" s="1"/>
  <c r="AN493" i="2" s="1"/>
  <c r="AN494" i="2" s="1"/>
  <c r="AN495" i="2" s="1"/>
  <c r="AF485" i="2"/>
  <c r="AF486" i="2" s="1"/>
  <c r="AF487" i="2" s="1"/>
  <c r="AF488" i="2" s="1"/>
  <c r="AF489" i="2" s="1"/>
  <c r="AF490" i="2" s="1"/>
  <c r="AF491" i="2" s="1"/>
  <c r="AF492" i="2" s="1"/>
  <c r="AF493" i="2" s="1"/>
  <c r="AF494" i="2" s="1"/>
  <c r="AF495" i="2" s="1"/>
  <c r="M485" i="2"/>
  <c r="K484" i="15" s="1"/>
  <c r="L485" i="2"/>
  <c r="J484" i="15" s="1"/>
  <c r="I485" i="2"/>
  <c r="G484" i="15" s="1"/>
  <c r="D485" i="2"/>
  <c r="C484" i="15" s="1"/>
  <c r="BQ484" i="2"/>
  <c r="BP484" i="2"/>
  <c r="AT484" i="2"/>
  <c r="AM484" i="2"/>
  <c r="AL484" i="2"/>
  <c r="AK484" i="2"/>
  <c r="AJ484" i="2"/>
  <c r="AI484" i="2"/>
  <c r="F484" i="2"/>
  <c r="D483" i="15" s="1"/>
  <c r="Q483" i="15" s="1"/>
  <c r="AS483" i="15" s="1"/>
  <c r="BP478" i="2"/>
  <c r="AT478" i="2"/>
  <c r="BP477" i="2"/>
  <c r="AT477" i="2"/>
  <c r="BP476" i="2"/>
  <c r="AT476" i="2"/>
  <c r="BP475" i="2"/>
  <c r="AT475" i="2"/>
  <c r="BP474" i="2"/>
  <c r="AT474" i="2"/>
  <c r="BV473" i="2"/>
  <c r="BV474" i="2" s="1"/>
  <c r="BV475" i="2" s="1"/>
  <c r="BV476" i="2" s="1"/>
  <c r="BV477" i="2" s="1"/>
  <c r="BV478" i="2" s="1"/>
  <c r="BV479" i="2" s="1"/>
  <c r="BV480" i="2" s="1"/>
  <c r="BV481" i="2" s="1"/>
  <c r="BV482" i="2" s="1"/>
  <c r="BV483" i="2" s="1"/>
  <c r="BU473" i="2"/>
  <c r="BU474" i="2" s="1"/>
  <c r="BU475" i="2" s="1"/>
  <c r="BU476" i="2" s="1"/>
  <c r="BU477" i="2" s="1"/>
  <c r="BU478" i="2" s="1"/>
  <c r="BU479" i="2" s="1"/>
  <c r="BU480" i="2" s="1"/>
  <c r="BU481" i="2" s="1"/>
  <c r="BU482" i="2" s="1"/>
  <c r="BU483" i="2" s="1"/>
  <c r="BT473" i="2"/>
  <c r="BT474" i="2" s="1"/>
  <c r="BT475" i="2" s="1"/>
  <c r="BT476" i="2" s="1"/>
  <c r="BT477" i="2" s="1"/>
  <c r="BT478" i="2" s="1"/>
  <c r="BT479" i="2" s="1"/>
  <c r="BT480" i="2" s="1"/>
  <c r="BT481" i="2" s="1"/>
  <c r="BT482" i="2" s="1"/>
  <c r="BT483" i="2" s="1"/>
  <c r="BS473" i="2"/>
  <c r="BS474" i="2" s="1"/>
  <c r="BS475" i="2" s="1"/>
  <c r="BS476" i="2" s="1"/>
  <c r="BS477" i="2" s="1"/>
  <c r="BS478" i="2" s="1"/>
  <c r="BS479" i="2" s="1"/>
  <c r="BS480" i="2" s="1"/>
  <c r="BS481" i="2" s="1"/>
  <c r="BS482" i="2" s="1"/>
  <c r="BS483" i="2" s="1"/>
  <c r="BR473" i="2"/>
  <c r="AM473" i="2" s="1"/>
  <c r="BP473" i="2"/>
  <c r="AT473" i="2"/>
  <c r="AS473" i="2"/>
  <c r="AS474" i="2" s="1"/>
  <c r="AS475" i="2" s="1"/>
  <c r="AS476" i="2" s="1"/>
  <c r="AS477" i="2" s="1"/>
  <c r="AS478" i="2" s="1"/>
  <c r="AS479" i="2" s="1"/>
  <c r="AS480" i="2" s="1"/>
  <c r="AS481" i="2" s="1"/>
  <c r="AS482" i="2" s="1"/>
  <c r="AS483" i="2" s="1"/>
  <c r="AR473" i="2"/>
  <c r="AR474" i="2" s="1"/>
  <c r="AR475" i="2" s="1"/>
  <c r="AR476" i="2" s="1"/>
  <c r="AR477" i="2" s="1"/>
  <c r="AR478" i="2" s="1"/>
  <c r="AR479" i="2" s="1"/>
  <c r="AR480" i="2" s="1"/>
  <c r="AR481" i="2" s="1"/>
  <c r="AR482" i="2" s="1"/>
  <c r="AR483" i="2" s="1"/>
  <c r="AQ473" i="2"/>
  <c r="AQ474" i="2" s="1"/>
  <c r="AQ475" i="2" s="1"/>
  <c r="AQ476" i="2" s="1"/>
  <c r="AQ477" i="2" s="1"/>
  <c r="AQ478" i="2" s="1"/>
  <c r="AQ479" i="2" s="1"/>
  <c r="AQ480" i="2" s="1"/>
  <c r="AQ481" i="2" s="1"/>
  <c r="AQ482" i="2" s="1"/>
  <c r="AQ483" i="2" s="1"/>
  <c r="AP473" i="2"/>
  <c r="AP474" i="2" s="1"/>
  <c r="AP475" i="2" s="1"/>
  <c r="AP476" i="2" s="1"/>
  <c r="AP477" i="2" s="1"/>
  <c r="AP478" i="2" s="1"/>
  <c r="AP479" i="2" s="1"/>
  <c r="AP480" i="2" s="1"/>
  <c r="AP481" i="2" s="1"/>
  <c r="AP482" i="2" s="1"/>
  <c r="AP483" i="2" s="1"/>
  <c r="AO473" i="2"/>
  <c r="AO474" i="2" s="1"/>
  <c r="AO475" i="2" s="1"/>
  <c r="AO476" i="2" s="1"/>
  <c r="AO477" i="2" s="1"/>
  <c r="AO478" i="2" s="1"/>
  <c r="AO479" i="2" s="1"/>
  <c r="AO480" i="2" s="1"/>
  <c r="AO481" i="2" s="1"/>
  <c r="AO482" i="2" s="1"/>
  <c r="AO483" i="2" s="1"/>
  <c r="AN473" i="2"/>
  <c r="AN474" i="2" s="1"/>
  <c r="AN475" i="2" s="1"/>
  <c r="AN476" i="2" s="1"/>
  <c r="AN477" i="2" s="1"/>
  <c r="AN478" i="2" s="1"/>
  <c r="AN479" i="2" s="1"/>
  <c r="AN480" i="2" s="1"/>
  <c r="AN481" i="2" s="1"/>
  <c r="AN482" i="2" s="1"/>
  <c r="AN483" i="2" s="1"/>
  <c r="AF473" i="2"/>
  <c r="AF474" i="2" s="1"/>
  <c r="AF475" i="2" s="1"/>
  <c r="AF476" i="2" s="1"/>
  <c r="AF477" i="2" s="1"/>
  <c r="AF478" i="2" s="1"/>
  <c r="AF479" i="2" s="1"/>
  <c r="AF480" i="2" s="1"/>
  <c r="AF481" i="2" s="1"/>
  <c r="AF482" i="2" s="1"/>
  <c r="AF483" i="2" s="1"/>
  <c r="M473" i="2"/>
  <c r="K472" i="15" s="1"/>
  <c r="L473" i="2"/>
  <c r="J472" i="15" s="1"/>
  <c r="I473" i="2"/>
  <c r="G472" i="15" s="1"/>
  <c r="D473" i="2"/>
  <c r="C472" i="15" s="1"/>
  <c r="BQ472" i="2"/>
  <c r="BP472" i="2"/>
  <c r="AT472" i="2"/>
  <c r="AM472" i="2"/>
  <c r="AL472" i="2"/>
  <c r="AK472" i="2"/>
  <c r="AJ472" i="2"/>
  <c r="AI472" i="2"/>
  <c r="F472" i="2"/>
  <c r="D471" i="15" s="1"/>
  <c r="Q471" i="15" s="1"/>
  <c r="AS471" i="15" s="1"/>
  <c r="BP466" i="2"/>
  <c r="AT466" i="2"/>
  <c r="BP465" i="2"/>
  <c r="AT465" i="2"/>
  <c r="BP464" i="2"/>
  <c r="AT464" i="2"/>
  <c r="BP463" i="2"/>
  <c r="AT463" i="2"/>
  <c r="BP462" i="2"/>
  <c r="AT462" i="2"/>
  <c r="BV461" i="2"/>
  <c r="BV462" i="2" s="1"/>
  <c r="BV463" i="2" s="1"/>
  <c r="BV464" i="2" s="1"/>
  <c r="BV465" i="2" s="1"/>
  <c r="BV466" i="2" s="1"/>
  <c r="BV467" i="2" s="1"/>
  <c r="BV468" i="2" s="1"/>
  <c r="BV469" i="2" s="1"/>
  <c r="BV470" i="2" s="1"/>
  <c r="BV471" i="2" s="1"/>
  <c r="BU461" i="2"/>
  <c r="BU462" i="2" s="1"/>
  <c r="BU463" i="2" s="1"/>
  <c r="BU464" i="2" s="1"/>
  <c r="BU465" i="2" s="1"/>
  <c r="BU466" i="2" s="1"/>
  <c r="BU467" i="2" s="1"/>
  <c r="BU468" i="2" s="1"/>
  <c r="BU469" i="2" s="1"/>
  <c r="BU470" i="2" s="1"/>
  <c r="BU471" i="2" s="1"/>
  <c r="BT461" i="2"/>
  <c r="BT462" i="2" s="1"/>
  <c r="BT463" i="2" s="1"/>
  <c r="BT464" i="2" s="1"/>
  <c r="BT465" i="2" s="1"/>
  <c r="BT466" i="2" s="1"/>
  <c r="BT467" i="2" s="1"/>
  <c r="BT468" i="2" s="1"/>
  <c r="BT469" i="2" s="1"/>
  <c r="BT470" i="2" s="1"/>
  <c r="BT471" i="2" s="1"/>
  <c r="BS461" i="2"/>
  <c r="BS462" i="2" s="1"/>
  <c r="BS463" i="2" s="1"/>
  <c r="BS464" i="2" s="1"/>
  <c r="BS465" i="2" s="1"/>
  <c r="BS466" i="2" s="1"/>
  <c r="BS467" i="2" s="1"/>
  <c r="BS468" i="2" s="1"/>
  <c r="BS469" i="2" s="1"/>
  <c r="BS470" i="2" s="1"/>
  <c r="BS471" i="2" s="1"/>
  <c r="BR461" i="2"/>
  <c r="BR462" i="2" s="1"/>
  <c r="BP461" i="2"/>
  <c r="AT461" i="2"/>
  <c r="AS461" i="2"/>
  <c r="AS462" i="2" s="1"/>
  <c r="AS463" i="2" s="1"/>
  <c r="AS464" i="2" s="1"/>
  <c r="AS465" i="2" s="1"/>
  <c r="AS466" i="2" s="1"/>
  <c r="AS467" i="2" s="1"/>
  <c r="AS468" i="2" s="1"/>
  <c r="AS469" i="2" s="1"/>
  <c r="AS470" i="2" s="1"/>
  <c r="AS471" i="2" s="1"/>
  <c r="AR461" i="2"/>
  <c r="AR462" i="2" s="1"/>
  <c r="AR463" i="2" s="1"/>
  <c r="AR464" i="2" s="1"/>
  <c r="AR465" i="2" s="1"/>
  <c r="AR466" i="2" s="1"/>
  <c r="AR467" i="2" s="1"/>
  <c r="AR468" i="2" s="1"/>
  <c r="AR469" i="2" s="1"/>
  <c r="AR470" i="2" s="1"/>
  <c r="AR471" i="2" s="1"/>
  <c r="AQ461" i="2"/>
  <c r="AQ462" i="2" s="1"/>
  <c r="AQ463" i="2" s="1"/>
  <c r="AQ464" i="2" s="1"/>
  <c r="AQ465" i="2" s="1"/>
  <c r="AQ466" i="2" s="1"/>
  <c r="AQ467" i="2" s="1"/>
  <c r="AQ468" i="2" s="1"/>
  <c r="AQ469" i="2" s="1"/>
  <c r="AQ470" i="2" s="1"/>
  <c r="AQ471" i="2" s="1"/>
  <c r="AP461" i="2"/>
  <c r="AP462" i="2" s="1"/>
  <c r="AP463" i="2" s="1"/>
  <c r="AP464" i="2" s="1"/>
  <c r="AP465" i="2" s="1"/>
  <c r="AP466" i="2" s="1"/>
  <c r="AP467" i="2" s="1"/>
  <c r="AP468" i="2" s="1"/>
  <c r="AP469" i="2" s="1"/>
  <c r="AP470" i="2" s="1"/>
  <c r="AP471" i="2" s="1"/>
  <c r="AO461" i="2"/>
  <c r="AO462" i="2" s="1"/>
  <c r="AO463" i="2" s="1"/>
  <c r="AO464" i="2" s="1"/>
  <c r="AO465" i="2" s="1"/>
  <c r="AO466" i="2" s="1"/>
  <c r="AO467" i="2" s="1"/>
  <c r="AO468" i="2" s="1"/>
  <c r="AO469" i="2" s="1"/>
  <c r="AO470" i="2" s="1"/>
  <c r="AO471" i="2" s="1"/>
  <c r="AN461" i="2"/>
  <c r="AN462" i="2" s="1"/>
  <c r="AN463" i="2" s="1"/>
  <c r="AN464" i="2" s="1"/>
  <c r="AN465" i="2" s="1"/>
  <c r="AN466" i="2" s="1"/>
  <c r="AN467" i="2" s="1"/>
  <c r="AN468" i="2" s="1"/>
  <c r="AN469" i="2" s="1"/>
  <c r="AN470" i="2" s="1"/>
  <c r="AN471" i="2" s="1"/>
  <c r="AF461" i="2"/>
  <c r="AF462" i="2" s="1"/>
  <c r="AF463" i="2" s="1"/>
  <c r="AF464" i="2" s="1"/>
  <c r="AF465" i="2" s="1"/>
  <c r="AF466" i="2" s="1"/>
  <c r="AF467" i="2" s="1"/>
  <c r="AF468" i="2" s="1"/>
  <c r="AF469" i="2" s="1"/>
  <c r="AF470" i="2" s="1"/>
  <c r="AF471" i="2" s="1"/>
  <c r="M461" i="2"/>
  <c r="K460" i="15" s="1"/>
  <c r="L461" i="2"/>
  <c r="J460" i="15" s="1"/>
  <c r="I461" i="2"/>
  <c r="G460" i="15" s="1"/>
  <c r="D461" i="2"/>
  <c r="C460" i="15" s="1"/>
  <c r="BQ460" i="2"/>
  <c r="BP460" i="2"/>
  <c r="AT460" i="2"/>
  <c r="AM460" i="2"/>
  <c r="AL460" i="2"/>
  <c r="AK460" i="2"/>
  <c r="AJ460" i="2"/>
  <c r="AI460" i="2"/>
  <c r="F460" i="2"/>
  <c r="D459" i="15" s="1"/>
  <c r="Q459" i="15" s="1"/>
  <c r="AS459" i="15" s="1"/>
  <c r="BP587" i="2"/>
  <c r="AT587" i="2"/>
  <c r="BP586" i="2"/>
  <c r="AT586" i="2"/>
  <c r="BP585" i="2"/>
  <c r="AT585" i="2"/>
  <c r="BP584" i="2"/>
  <c r="AT584" i="2"/>
  <c r="BV583" i="2"/>
  <c r="BV584" i="2" s="1"/>
  <c r="BV585" i="2" s="1"/>
  <c r="BV586" i="2" s="1"/>
  <c r="BV587" i="2" s="1"/>
  <c r="BV588" i="2" s="1"/>
  <c r="BV589" i="2" s="1"/>
  <c r="BV590" i="2" s="1"/>
  <c r="BV591" i="2" s="1"/>
  <c r="BV592" i="2" s="1"/>
  <c r="BV593" i="2" s="1"/>
  <c r="BU583" i="2"/>
  <c r="BU584" i="2" s="1"/>
  <c r="BU585" i="2" s="1"/>
  <c r="BU586" i="2" s="1"/>
  <c r="BU587" i="2" s="1"/>
  <c r="BU588" i="2" s="1"/>
  <c r="BU589" i="2" s="1"/>
  <c r="BU590" i="2" s="1"/>
  <c r="BU591" i="2" s="1"/>
  <c r="BU592" i="2" s="1"/>
  <c r="BU593" i="2" s="1"/>
  <c r="BT583" i="2"/>
  <c r="BT584" i="2" s="1"/>
  <c r="BT585" i="2" s="1"/>
  <c r="BT586" i="2" s="1"/>
  <c r="BT587" i="2" s="1"/>
  <c r="BT588" i="2" s="1"/>
  <c r="BT589" i="2" s="1"/>
  <c r="BT590" i="2" s="1"/>
  <c r="BT591" i="2" s="1"/>
  <c r="BT592" i="2" s="1"/>
  <c r="BT593" i="2" s="1"/>
  <c r="BS583" i="2"/>
  <c r="BS584" i="2" s="1"/>
  <c r="BS585" i="2" s="1"/>
  <c r="BS586" i="2" s="1"/>
  <c r="BS587" i="2" s="1"/>
  <c r="BS588" i="2" s="1"/>
  <c r="BS589" i="2" s="1"/>
  <c r="BS590" i="2" s="1"/>
  <c r="BS591" i="2" s="1"/>
  <c r="BS592" i="2" s="1"/>
  <c r="BS593" i="2" s="1"/>
  <c r="BR583" i="2"/>
  <c r="AL583" i="2" s="1"/>
  <c r="BP583" i="2"/>
  <c r="AT583" i="2"/>
  <c r="AS583" i="2"/>
  <c r="AS584" i="2" s="1"/>
  <c r="AS585" i="2" s="1"/>
  <c r="AS586" i="2" s="1"/>
  <c r="AS587" i="2" s="1"/>
  <c r="AS588" i="2" s="1"/>
  <c r="AS589" i="2" s="1"/>
  <c r="AS590" i="2" s="1"/>
  <c r="AS591" i="2" s="1"/>
  <c r="AS592" i="2" s="1"/>
  <c r="AS593" i="2" s="1"/>
  <c r="AR583" i="2"/>
  <c r="AR584" i="2" s="1"/>
  <c r="AR585" i="2" s="1"/>
  <c r="AR586" i="2" s="1"/>
  <c r="AR587" i="2" s="1"/>
  <c r="AR588" i="2" s="1"/>
  <c r="AR589" i="2" s="1"/>
  <c r="AR590" i="2" s="1"/>
  <c r="AR591" i="2" s="1"/>
  <c r="AR592" i="2" s="1"/>
  <c r="AR593" i="2" s="1"/>
  <c r="AQ583" i="2"/>
  <c r="AQ584" i="2" s="1"/>
  <c r="AQ585" i="2" s="1"/>
  <c r="AQ586" i="2" s="1"/>
  <c r="AQ587" i="2" s="1"/>
  <c r="AQ588" i="2" s="1"/>
  <c r="AQ589" i="2" s="1"/>
  <c r="AQ590" i="2" s="1"/>
  <c r="AQ591" i="2" s="1"/>
  <c r="AQ592" i="2" s="1"/>
  <c r="AQ593" i="2" s="1"/>
  <c r="AP583" i="2"/>
  <c r="AP584" i="2" s="1"/>
  <c r="AP585" i="2" s="1"/>
  <c r="AP586" i="2" s="1"/>
  <c r="AP587" i="2" s="1"/>
  <c r="AP588" i="2" s="1"/>
  <c r="AP589" i="2" s="1"/>
  <c r="AP590" i="2" s="1"/>
  <c r="AP591" i="2" s="1"/>
  <c r="AP592" i="2" s="1"/>
  <c r="AP593" i="2" s="1"/>
  <c r="AO583" i="2"/>
  <c r="AO584" i="2" s="1"/>
  <c r="AO585" i="2" s="1"/>
  <c r="AO586" i="2" s="1"/>
  <c r="AO587" i="2" s="1"/>
  <c r="AO588" i="2" s="1"/>
  <c r="AO589" i="2" s="1"/>
  <c r="AO590" i="2" s="1"/>
  <c r="AO591" i="2" s="1"/>
  <c r="AO592" i="2" s="1"/>
  <c r="AO593" i="2" s="1"/>
  <c r="AN583" i="2"/>
  <c r="AN584" i="2" s="1"/>
  <c r="AN585" i="2" s="1"/>
  <c r="AN586" i="2" s="1"/>
  <c r="AN587" i="2" s="1"/>
  <c r="AN588" i="2" s="1"/>
  <c r="AN589" i="2" s="1"/>
  <c r="AN590" i="2" s="1"/>
  <c r="AN591" i="2" s="1"/>
  <c r="AN592" i="2" s="1"/>
  <c r="AN593" i="2" s="1"/>
  <c r="AF583" i="2"/>
  <c r="AF584" i="2" s="1"/>
  <c r="AF585" i="2" s="1"/>
  <c r="AF586" i="2" s="1"/>
  <c r="AF587" i="2" s="1"/>
  <c r="AF588" i="2" s="1"/>
  <c r="AF589" i="2" s="1"/>
  <c r="AF590" i="2" s="1"/>
  <c r="AF591" i="2" s="1"/>
  <c r="AF592" i="2" s="1"/>
  <c r="AF593" i="2" s="1"/>
  <c r="M583" i="2"/>
  <c r="K580" i="15" s="1"/>
  <c r="L583" i="2"/>
  <c r="J580" i="15" s="1"/>
  <c r="I583" i="2"/>
  <c r="G580" i="15" s="1"/>
  <c r="H583" i="2"/>
  <c r="F580" i="15" s="1"/>
  <c r="D583" i="2"/>
  <c r="C580" i="15" s="1"/>
  <c r="BQ582" i="2"/>
  <c r="BP582" i="2"/>
  <c r="AT582" i="2"/>
  <c r="AM582" i="2"/>
  <c r="AL582" i="2"/>
  <c r="AK582" i="2"/>
  <c r="AJ582" i="2"/>
  <c r="AI582" i="2"/>
  <c r="F582" i="2"/>
  <c r="D579" i="15" s="1"/>
  <c r="Q579" i="15" s="1"/>
  <c r="AS579" i="15" s="1"/>
  <c r="BP667" i="2"/>
  <c r="AT667" i="2"/>
  <c r="BP666" i="2"/>
  <c r="AT666" i="2"/>
  <c r="BP665" i="2"/>
  <c r="AT665" i="2"/>
  <c r="BP664" i="2"/>
  <c r="AT664" i="2"/>
  <c r="BP663" i="2"/>
  <c r="AT663" i="2"/>
  <c r="BP662" i="2"/>
  <c r="AT662" i="2"/>
  <c r="BV661" i="2"/>
  <c r="BV662" i="2" s="1"/>
  <c r="BV663" i="2" s="1"/>
  <c r="BV664" i="2" s="1"/>
  <c r="BV665" i="2" s="1"/>
  <c r="BV666" i="2" s="1"/>
  <c r="BV667" i="2" s="1"/>
  <c r="BV668" i="2" s="1"/>
  <c r="BV669" i="2" s="1"/>
  <c r="BV670" i="2" s="1"/>
  <c r="BV671" i="2" s="1"/>
  <c r="BU661" i="2"/>
  <c r="BU662" i="2" s="1"/>
  <c r="BU663" i="2" s="1"/>
  <c r="BU664" i="2" s="1"/>
  <c r="BU665" i="2" s="1"/>
  <c r="BU666" i="2" s="1"/>
  <c r="BU667" i="2" s="1"/>
  <c r="BU668" i="2" s="1"/>
  <c r="BU669" i="2" s="1"/>
  <c r="BU670" i="2" s="1"/>
  <c r="BU671" i="2" s="1"/>
  <c r="BT661" i="2"/>
  <c r="BT662" i="2" s="1"/>
  <c r="BT663" i="2" s="1"/>
  <c r="BT664" i="2" s="1"/>
  <c r="BT665" i="2" s="1"/>
  <c r="BT666" i="2" s="1"/>
  <c r="BT667" i="2" s="1"/>
  <c r="BT668" i="2" s="1"/>
  <c r="BT669" i="2" s="1"/>
  <c r="BT670" i="2" s="1"/>
  <c r="BT671" i="2" s="1"/>
  <c r="BS661" i="2"/>
  <c r="BS662" i="2" s="1"/>
  <c r="BS663" i="2" s="1"/>
  <c r="BS664" i="2" s="1"/>
  <c r="BS665" i="2" s="1"/>
  <c r="BS666" i="2" s="1"/>
  <c r="BS667" i="2" s="1"/>
  <c r="BS668" i="2" s="1"/>
  <c r="BS669" i="2" s="1"/>
  <c r="BS670" i="2" s="1"/>
  <c r="BS671" i="2" s="1"/>
  <c r="BR661" i="2"/>
  <c r="BP661" i="2"/>
  <c r="AT661" i="2"/>
  <c r="AS661" i="2"/>
  <c r="AS662" i="2" s="1"/>
  <c r="AS663" i="2" s="1"/>
  <c r="AS664" i="2" s="1"/>
  <c r="AS665" i="2" s="1"/>
  <c r="AS666" i="2" s="1"/>
  <c r="AS667" i="2" s="1"/>
  <c r="AS668" i="2" s="1"/>
  <c r="AS669" i="2" s="1"/>
  <c r="AS670" i="2" s="1"/>
  <c r="AS671" i="2" s="1"/>
  <c r="AR661" i="2"/>
  <c r="AR662" i="2" s="1"/>
  <c r="AR663" i="2" s="1"/>
  <c r="AR664" i="2" s="1"/>
  <c r="AR665" i="2" s="1"/>
  <c r="AR666" i="2" s="1"/>
  <c r="AR667" i="2" s="1"/>
  <c r="AR668" i="2" s="1"/>
  <c r="AR669" i="2" s="1"/>
  <c r="AR670" i="2" s="1"/>
  <c r="AR671" i="2" s="1"/>
  <c r="AQ661" i="2"/>
  <c r="AQ662" i="2" s="1"/>
  <c r="AQ663" i="2" s="1"/>
  <c r="AQ664" i="2" s="1"/>
  <c r="AQ665" i="2" s="1"/>
  <c r="AQ666" i="2" s="1"/>
  <c r="AQ667" i="2" s="1"/>
  <c r="AQ668" i="2" s="1"/>
  <c r="AQ669" i="2" s="1"/>
  <c r="AQ670" i="2" s="1"/>
  <c r="AQ671" i="2" s="1"/>
  <c r="AP661" i="2"/>
  <c r="AP662" i="2" s="1"/>
  <c r="AP663" i="2" s="1"/>
  <c r="AP664" i="2" s="1"/>
  <c r="AP665" i="2" s="1"/>
  <c r="AP666" i="2" s="1"/>
  <c r="AP667" i="2" s="1"/>
  <c r="AP668" i="2" s="1"/>
  <c r="AP669" i="2" s="1"/>
  <c r="AP670" i="2" s="1"/>
  <c r="AP671" i="2" s="1"/>
  <c r="AO661" i="2"/>
  <c r="AO662" i="2" s="1"/>
  <c r="AO663" i="2" s="1"/>
  <c r="AO664" i="2" s="1"/>
  <c r="AO665" i="2" s="1"/>
  <c r="AO666" i="2" s="1"/>
  <c r="AO667" i="2" s="1"/>
  <c r="AO668" i="2" s="1"/>
  <c r="AO669" i="2" s="1"/>
  <c r="AO670" i="2" s="1"/>
  <c r="AO671" i="2" s="1"/>
  <c r="AN661" i="2"/>
  <c r="AN662" i="2" s="1"/>
  <c r="AN663" i="2" s="1"/>
  <c r="AN664" i="2" s="1"/>
  <c r="AN665" i="2" s="1"/>
  <c r="AN666" i="2" s="1"/>
  <c r="AN667" i="2" s="1"/>
  <c r="AN668" i="2" s="1"/>
  <c r="AN669" i="2" s="1"/>
  <c r="AN670" i="2" s="1"/>
  <c r="AN671" i="2" s="1"/>
  <c r="AF661" i="2"/>
  <c r="AF662" i="2" s="1"/>
  <c r="AF663" i="2" s="1"/>
  <c r="AF664" i="2" s="1"/>
  <c r="AF665" i="2" s="1"/>
  <c r="AF666" i="2" s="1"/>
  <c r="AF667" i="2" s="1"/>
  <c r="AF668" i="2" s="1"/>
  <c r="AF669" i="2" s="1"/>
  <c r="AF670" i="2" s="1"/>
  <c r="AF671" i="2" s="1"/>
  <c r="M661" i="2"/>
  <c r="K664" i="15" s="1"/>
  <c r="L661" i="2"/>
  <c r="J664" i="15" s="1"/>
  <c r="I661" i="2"/>
  <c r="G664" i="15" s="1"/>
  <c r="D661" i="2"/>
  <c r="C664" i="15" s="1"/>
  <c r="BQ660" i="2"/>
  <c r="BP660" i="2"/>
  <c r="AT660" i="2"/>
  <c r="AM660" i="2"/>
  <c r="AL660" i="2"/>
  <c r="AK660" i="2"/>
  <c r="AJ660" i="2"/>
  <c r="AI660" i="2"/>
  <c r="F660" i="2"/>
  <c r="D663" i="15" s="1"/>
  <c r="Q663" i="15" s="1"/>
  <c r="AS663" i="15" s="1"/>
  <c r="F396" i="15" l="1"/>
  <c r="H398" i="2"/>
  <c r="F408" i="15"/>
  <c r="H410" i="2"/>
  <c r="F432" i="15"/>
  <c r="H434" i="2"/>
  <c r="F480" i="15"/>
  <c r="H482" i="2"/>
  <c r="F660" i="15"/>
  <c r="H658" i="2"/>
  <c r="F648" i="15"/>
  <c r="H646" i="2"/>
  <c r="F468" i="15"/>
  <c r="H470" i="2"/>
  <c r="F492" i="15"/>
  <c r="H494" i="2"/>
  <c r="F456" i="15"/>
  <c r="H458" i="2"/>
  <c r="F372" i="15"/>
  <c r="H373" i="2"/>
  <c r="F444" i="15"/>
  <c r="H446" i="2"/>
  <c r="F360" i="15"/>
  <c r="H361" i="2"/>
  <c r="F384" i="15"/>
  <c r="H386" i="2"/>
  <c r="F612" i="15"/>
  <c r="H610" i="2"/>
  <c r="F636" i="15"/>
  <c r="H634" i="2"/>
  <c r="F672" i="15"/>
  <c r="H670" i="2"/>
  <c r="F420" i="15"/>
  <c r="H422" i="2"/>
  <c r="F624" i="15"/>
  <c r="H622" i="2"/>
  <c r="AJ661" i="2"/>
  <c r="AI462" i="2"/>
  <c r="H584" i="2"/>
  <c r="F581" i="15" s="1"/>
  <c r="L486" i="2"/>
  <c r="J485" i="15" s="1"/>
  <c r="L474" i="2"/>
  <c r="J473" i="15" s="1"/>
  <c r="L462" i="2"/>
  <c r="J461" i="15" s="1"/>
  <c r="I462" i="2"/>
  <c r="G461" i="15" s="1"/>
  <c r="BQ661" i="2"/>
  <c r="E661" i="2" s="1"/>
  <c r="D584" i="2"/>
  <c r="C581" i="15" s="1"/>
  <c r="I662" i="2"/>
  <c r="G665" i="15" s="1"/>
  <c r="I584" i="2"/>
  <c r="G581" i="15" s="1"/>
  <c r="L662" i="2"/>
  <c r="J665" i="15" s="1"/>
  <c r="M662" i="2"/>
  <c r="K665" i="15" s="1"/>
  <c r="M584" i="2"/>
  <c r="K581" i="15" s="1"/>
  <c r="BQ473" i="2"/>
  <c r="E473" i="2" s="1"/>
  <c r="I486" i="2"/>
  <c r="G485" i="15" s="1"/>
  <c r="I474" i="2"/>
  <c r="G473" i="15" s="1"/>
  <c r="AI485" i="2"/>
  <c r="E720" i="2"/>
  <c r="AL485" i="2"/>
  <c r="AK461" i="2"/>
  <c r="AL461" i="2"/>
  <c r="AK661" i="2"/>
  <c r="BR486" i="2"/>
  <c r="AK486" i="2" s="1"/>
  <c r="AM461" i="2"/>
  <c r="E582" i="2"/>
  <c r="AL661" i="2"/>
  <c r="E460" i="2"/>
  <c r="AI461" i="2"/>
  <c r="D474" i="2"/>
  <c r="C473" i="15" s="1"/>
  <c r="AJ461" i="2"/>
  <c r="E484" i="2"/>
  <c r="E472" i="2"/>
  <c r="AL473" i="2"/>
  <c r="AI473" i="2"/>
  <c r="AJ485" i="2"/>
  <c r="AJ473" i="2"/>
  <c r="AK485" i="2"/>
  <c r="BR474" i="2"/>
  <c r="AJ474" i="2" s="1"/>
  <c r="AK473" i="2"/>
  <c r="BQ461" i="2"/>
  <c r="E461" i="2" s="1"/>
  <c r="F461" i="2"/>
  <c r="D460" i="15" s="1"/>
  <c r="Q460" i="15" s="1"/>
  <c r="AS460" i="15" s="1"/>
  <c r="AM462" i="2"/>
  <c r="AL462" i="2"/>
  <c r="BR463" i="2"/>
  <c r="AK462" i="2"/>
  <c r="AM661" i="2"/>
  <c r="BR662" i="2"/>
  <c r="AI661" i="2"/>
  <c r="AJ462" i="2"/>
  <c r="M462" i="2"/>
  <c r="K461" i="15" s="1"/>
  <c r="D462" i="2"/>
  <c r="C461" i="15" s="1"/>
  <c r="M486" i="2"/>
  <c r="K485" i="15" s="1"/>
  <c r="E660" i="2"/>
  <c r="M474" i="2"/>
  <c r="K473" i="15" s="1"/>
  <c r="BQ485" i="2"/>
  <c r="E485" i="2" s="1"/>
  <c r="D486" i="2"/>
  <c r="C485" i="15" s="1"/>
  <c r="F485" i="2"/>
  <c r="D484" i="15" s="1"/>
  <c r="Q484" i="15" s="1"/>
  <c r="AS484" i="15" s="1"/>
  <c r="F473" i="2"/>
  <c r="D472" i="15" s="1"/>
  <c r="Q472" i="15" s="1"/>
  <c r="AS472" i="15" s="1"/>
  <c r="AM583" i="2"/>
  <c r="BQ583" i="2"/>
  <c r="E583" i="2" s="1"/>
  <c r="L584" i="2"/>
  <c r="J581" i="15" s="1"/>
  <c r="BR584" i="2"/>
  <c r="F583" i="2"/>
  <c r="D580" i="15" s="1"/>
  <c r="Q580" i="15" s="1"/>
  <c r="AS580" i="15" s="1"/>
  <c r="AJ583" i="2"/>
  <c r="AK583" i="2"/>
  <c r="AI583" i="2"/>
  <c r="F661" i="2"/>
  <c r="D664" i="15" s="1"/>
  <c r="Q664" i="15" s="1"/>
  <c r="AS664" i="15" s="1"/>
  <c r="D662" i="2"/>
  <c r="C665" i="15" s="1"/>
  <c r="F361" i="15" l="1"/>
  <c r="H362" i="2"/>
  <c r="F362" i="15" s="1"/>
  <c r="H623" i="2"/>
  <c r="F626" i="15" s="1"/>
  <c r="F625" i="15"/>
  <c r="H447" i="2"/>
  <c r="F446" i="15" s="1"/>
  <c r="F445" i="15"/>
  <c r="F457" i="15"/>
  <c r="H459" i="2"/>
  <c r="F458" i="15" s="1"/>
  <c r="H423" i="2"/>
  <c r="F422" i="15" s="1"/>
  <c r="F421" i="15"/>
  <c r="F673" i="15"/>
  <c r="H671" i="2"/>
  <c r="F674" i="15" s="1"/>
  <c r="F373" i="15"/>
  <c r="H374" i="2"/>
  <c r="F481" i="15"/>
  <c r="H483" i="2"/>
  <c r="F482" i="15" s="1"/>
  <c r="H435" i="2"/>
  <c r="F434" i="15" s="1"/>
  <c r="F433" i="15"/>
  <c r="H611" i="2"/>
  <c r="F614" i="15" s="1"/>
  <c r="F613" i="15"/>
  <c r="F493" i="15"/>
  <c r="H495" i="2"/>
  <c r="F494" i="15" s="1"/>
  <c r="F409" i="15"/>
  <c r="H411" i="2"/>
  <c r="F410" i="15" s="1"/>
  <c r="H635" i="2"/>
  <c r="F638" i="15" s="1"/>
  <c r="F637" i="15"/>
  <c r="F649" i="15"/>
  <c r="H647" i="2"/>
  <c r="F650" i="15" s="1"/>
  <c r="F661" i="15"/>
  <c r="H659" i="2"/>
  <c r="F662" i="15" s="1"/>
  <c r="F385" i="15"/>
  <c r="H387" i="2"/>
  <c r="F386" i="15" s="1"/>
  <c r="F469" i="15"/>
  <c r="H471" i="2"/>
  <c r="F470" i="15" s="1"/>
  <c r="F397" i="15"/>
  <c r="H399" i="2"/>
  <c r="F398" i="15" s="1"/>
  <c r="F584" i="2"/>
  <c r="D581" i="15" s="1"/>
  <c r="Q581" i="15" s="1"/>
  <c r="AS581" i="15" s="1"/>
  <c r="M585" i="2"/>
  <c r="K582" i="15" s="1"/>
  <c r="H585" i="2"/>
  <c r="F582" i="15" s="1"/>
  <c r="M663" i="2"/>
  <c r="K666" i="15" s="1"/>
  <c r="BQ584" i="2"/>
  <c r="E584" i="2" s="1"/>
  <c r="D585" i="2"/>
  <c r="C582" i="15" s="1"/>
  <c r="L487" i="2"/>
  <c r="J486" i="15" s="1"/>
  <c r="L475" i="2"/>
  <c r="J474" i="15" s="1"/>
  <c r="L463" i="2"/>
  <c r="J462" i="15" s="1"/>
  <c r="BQ474" i="2"/>
  <c r="E474" i="2" s="1"/>
  <c r="I487" i="2"/>
  <c r="G486" i="15" s="1"/>
  <c r="I585" i="2"/>
  <c r="G582" i="15" s="1"/>
  <c r="I663" i="2"/>
  <c r="G666" i="15" s="1"/>
  <c r="I475" i="2"/>
  <c r="G474" i="15" s="1"/>
  <c r="L663" i="2"/>
  <c r="J666" i="15" s="1"/>
  <c r="I463" i="2"/>
  <c r="G462" i="15" s="1"/>
  <c r="BR487" i="2"/>
  <c r="AM487" i="2" s="1"/>
  <c r="AI486" i="2"/>
  <c r="AL486" i="2"/>
  <c r="BR475" i="2"/>
  <c r="AJ475" i="2" s="1"/>
  <c r="AJ486" i="2"/>
  <c r="AM486" i="2"/>
  <c r="AM474" i="2"/>
  <c r="AL474" i="2"/>
  <c r="F474" i="2"/>
  <c r="D473" i="15" s="1"/>
  <c r="Q473" i="15" s="1"/>
  <c r="AS473" i="15" s="1"/>
  <c r="D475" i="2"/>
  <c r="C474" i="15" s="1"/>
  <c r="AI474" i="2"/>
  <c r="AK474" i="2"/>
  <c r="AI662" i="2"/>
  <c r="BR663" i="2"/>
  <c r="BQ486" i="2"/>
  <c r="E486" i="2" s="1"/>
  <c r="D487" i="2"/>
  <c r="C486" i="15" s="1"/>
  <c r="F486" i="2"/>
  <c r="D485" i="15" s="1"/>
  <c r="Q485" i="15" s="1"/>
  <c r="AS485" i="15" s="1"/>
  <c r="BQ462" i="2"/>
  <c r="E462" i="2" s="1"/>
  <c r="D463" i="2"/>
  <c r="C462" i="15" s="1"/>
  <c r="F462" i="2"/>
  <c r="D461" i="15" s="1"/>
  <c r="Q461" i="15" s="1"/>
  <c r="AS461" i="15" s="1"/>
  <c r="M487" i="2"/>
  <c r="K486" i="15" s="1"/>
  <c r="AL463" i="2"/>
  <c r="AK463" i="2"/>
  <c r="BR464" i="2"/>
  <c r="AM463" i="2"/>
  <c r="AJ463" i="2"/>
  <c r="AI463" i="2"/>
  <c r="AJ662" i="2"/>
  <c r="AL662" i="2"/>
  <c r="M463" i="2"/>
  <c r="K462" i="15" s="1"/>
  <c r="AK662" i="2"/>
  <c r="M475" i="2"/>
  <c r="K474" i="15" s="1"/>
  <c r="AM662" i="2"/>
  <c r="AK584" i="2"/>
  <c r="AM584" i="2"/>
  <c r="AJ584" i="2"/>
  <c r="AI584" i="2"/>
  <c r="BR585" i="2"/>
  <c r="AL584" i="2"/>
  <c r="L585" i="2"/>
  <c r="J582" i="15" s="1"/>
  <c r="BQ662" i="2"/>
  <c r="E662" i="2" s="1"/>
  <c r="F662" i="2"/>
  <c r="D665" i="15" s="1"/>
  <c r="Q665" i="15" s="1"/>
  <c r="AS665" i="15" s="1"/>
  <c r="D663" i="2"/>
  <c r="C666" i="15" s="1"/>
  <c r="F374" i="15" l="1"/>
  <c r="H375" i="2"/>
  <c r="M586" i="2"/>
  <c r="K583" i="15" s="1"/>
  <c r="H586" i="2"/>
  <c r="F583" i="15" s="1"/>
  <c r="BQ585" i="2"/>
  <c r="E585" i="2" s="1"/>
  <c r="D586" i="2"/>
  <c r="C583" i="15" s="1"/>
  <c r="F585" i="2"/>
  <c r="D582" i="15" s="1"/>
  <c r="Q582" i="15" s="1"/>
  <c r="AS582" i="15" s="1"/>
  <c r="L464" i="2"/>
  <c r="J463" i="15" s="1"/>
  <c r="M664" i="2"/>
  <c r="K667" i="15" s="1"/>
  <c r="L476" i="2"/>
  <c r="J475" i="15" s="1"/>
  <c r="L488" i="2"/>
  <c r="J487" i="15" s="1"/>
  <c r="I664" i="2"/>
  <c r="G667" i="15" s="1"/>
  <c r="I464" i="2"/>
  <c r="G463" i="15" s="1"/>
  <c r="I586" i="2"/>
  <c r="G583" i="15" s="1"/>
  <c r="D476" i="2"/>
  <c r="C475" i="15" s="1"/>
  <c r="L664" i="2"/>
  <c r="J667" i="15" s="1"/>
  <c r="I488" i="2"/>
  <c r="G487" i="15" s="1"/>
  <c r="I476" i="2"/>
  <c r="G475" i="15" s="1"/>
  <c r="AL487" i="2"/>
  <c r="AJ487" i="2"/>
  <c r="AI487" i="2"/>
  <c r="AK487" i="2"/>
  <c r="BR488" i="2"/>
  <c r="AM488" i="2" s="1"/>
  <c r="BR476" i="2"/>
  <c r="AK476" i="2" s="1"/>
  <c r="AK475" i="2"/>
  <c r="AL475" i="2"/>
  <c r="AM475" i="2"/>
  <c r="AI475" i="2"/>
  <c r="BQ475" i="2"/>
  <c r="E475" i="2" s="1"/>
  <c r="F475" i="2"/>
  <c r="D474" i="15" s="1"/>
  <c r="Q474" i="15" s="1"/>
  <c r="AS474" i="15" s="1"/>
  <c r="AK464" i="2"/>
  <c r="AJ464" i="2"/>
  <c r="AL464" i="2"/>
  <c r="AI464" i="2"/>
  <c r="BR465" i="2"/>
  <c r="AM464" i="2"/>
  <c r="D488" i="2"/>
  <c r="C487" i="15" s="1"/>
  <c r="F487" i="2"/>
  <c r="D486" i="15" s="1"/>
  <c r="Q486" i="15" s="1"/>
  <c r="AS486" i="15" s="1"/>
  <c r="BQ487" i="2"/>
  <c r="E487" i="2" s="1"/>
  <c r="F463" i="2"/>
  <c r="D462" i="15" s="1"/>
  <c r="Q462" i="15" s="1"/>
  <c r="AS462" i="15" s="1"/>
  <c r="D464" i="2"/>
  <c r="C463" i="15" s="1"/>
  <c r="BQ463" i="2"/>
  <c r="E463" i="2" s="1"/>
  <c r="AL663" i="2"/>
  <c r="AK663" i="2"/>
  <c r="BR664" i="2"/>
  <c r="AJ663" i="2"/>
  <c r="AM663" i="2"/>
  <c r="AI663" i="2"/>
  <c r="M464" i="2"/>
  <c r="K463" i="15" s="1"/>
  <c r="M476" i="2"/>
  <c r="K475" i="15" s="1"/>
  <c r="M488" i="2"/>
  <c r="K487" i="15" s="1"/>
  <c r="L586" i="2"/>
  <c r="J583" i="15" s="1"/>
  <c r="AJ585" i="2"/>
  <c r="AI585" i="2"/>
  <c r="BR586" i="2"/>
  <c r="AM585" i="2"/>
  <c r="AK585" i="2"/>
  <c r="AL585" i="2"/>
  <c r="F663" i="2"/>
  <c r="D666" i="15" s="1"/>
  <c r="Q666" i="15" s="1"/>
  <c r="AS666" i="15" s="1"/>
  <c r="D664" i="2"/>
  <c r="C667" i="15" s="1"/>
  <c r="BQ663" i="2"/>
  <c r="E663" i="2" s="1"/>
  <c r="M587" i="2" l="1"/>
  <c r="H587" i="2"/>
  <c r="F584" i="15" s="1"/>
  <c r="D587" i="2"/>
  <c r="F586" i="2"/>
  <c r="D583" i="15" s="1"/>
  <c r="Q583" i="15" s="1"/>
  <c r="AS583" i="15" s="1"/>
  <c r="L489" i="2"/>
  <c r="J488" i="15" s="1"/>
  <c r="BQ586" i="2"/>
  <c r="E586" i="2" s="1"/>
  <c r="L465" i="2"/>
  <c r="J464" i="15" s="1"/>
  <c r="M665" i="2"/>
  <c r="K668" i="15" s="1"/>
  <c r="D477" i="2"/>
  <c r="C476" i="15" s="1"/>
  <c r="BQ476" i="2"/>
  <c r="E476" i="2" s="1"/>
  <c r="F476" i="2"/>
  <c r="D475" i="15" s="1"/>
  <c r="Q475" i="15" s="1"/>
  <c r="AS475" i="15" s="1"/>
  <c r="L477" i="2"/>
  <c r="J476" i="15" s="1"/>
  <c r="L665" i="2"/>
  <c r="J668" i="15" s="1"/>
  <c r="I477" i="2"/>
  <c r="G476" i="15" s="1"/>
  <c r="I587" i="2"/>
  <c r="G584" i="15" s="1"/>
  <c r="I465" i="2"/>
  <c r="G464" i="15" s="1"/>
  <c r="I665" i="2"/>
  <c r="G668" i="15" s="1"/>
  <c r="I489" i="2"/>
  <c r="G488" i="15" s="1"/>
  <c r="AJ488" i="2"/>
  <c r="AK488" i="2"/>
  <c r="AL476" i="2"/>
  <c r="AI476" i="2"/>
  <c r="BR489" i="2"/>
  <c r="AJ489" i="2" s="1"/>
  <c r="BR477" i="2"/>
  <c r="AI477" i="2" s="1"/>
  <c r="AI488" i="2"/>
  <c r="AM476" i="2"/>
  <c r="AL488" i="2"/>
  <c r="AJ476" i="2"/>
  <c r="M489" i="2"/>
  <c r="K488" i="15" s="1"/>
  <c r="F464" i="2"/>
  <c r="D463" i="15" s="1"/>
  <c r="Q463" i="15" s="1"/>
  <c r="AS463" i="15" s="1"/>
  <c r="BQ464" i="2"/>
  <c r="E464" i="2" s="1"/>
  <c r="D465" i="2"/>
  <c r="C464" i="15" s="1"/>
  <c r="F488" i="2"/>
  <c r="D487" i="15" s="1"/>
  <c r="Q487" i="15" s="1"/>
  <c r="AS487" i="15" s="1"/>
  <c r="BQ488" i="2"/>
  <c r="E488" i="2" s="1"/>
  <c r="D489" i="2"/>
  <c r="C488" i="15" s="1"/>
  <c r="M477" i="2"/>
  <c r="K476" i="15" s="1"/>
  <c r="BR665" i="2"/>
  <c r="AL664" i="2"/>
  <c r="AM664" i="2"/>
  <c r="AK664" i="2"/>
  <c r="AJ664" i="2"/>
  <c r="AI664" i="2"/>
  <c r="AJ465" i="2"/>
  <c r="AI465" i="2"/>
  <c r="BR466" i="2"/>
  <c r="BR467" i="2" s="1"/>
  <c r="BR468" i="2" s="1"/>
  <c r="AL465" i="2"/>
  <c r="AK465" i="2"/>
  <c r="AM465" i="2"/>
  <c r="M465" i="2"/>
  <c r="K464" i="15" s="1"/>
  <c r="AI586" i="2"/>
  <c r="BR587" i="2"/>
  <c r="BR588" i="2" s="1"/>
  <c r="AM586" i="2"/>
  <c r="AL586" i="2"/>
  <c r="AJ586" i="2"/>
  <c r="AK586" i="2"/>
  <c r="L587" i="2"/>
  <c r="J584" i="15" s="1"/>
  <c r="F664" i="2"/>
  <c r="D667" i="15" s="1"/>
  <c r="Q667" i="15" s="1"/>
  <c r="AS667" i="15" s="1"/>
  <c r="D665" i="2"/>
  <c r="C668" i="15" s="1"/>
  <c r="BQ664" i="2"/>
  <c r="E664" i="2" s="1"/>
  <c r="F587" i="2" l="1"/>
  <c r="D584" i="15" s="1"/>
  <c r="Q584" i="15" s="1"/>
  <c r="AS584" i="15" s="1"/>
  <c r="C584" i="15"/>
  <c r="M588" i="2"/>
  <c r="K585" i="15" s="1"/>
  <c r="K584" i="15"/>
  <c r="AM468" i="2"/>
  <c r="AL468" i="2"/>
  <c r="AK468" i="2"/>
  <c r="AJ468" i="2"/>
  <c r="BR469" i="2"/>
  <c r="AI468" i="2"/>
  <c r="D588" i="2"/>
  <c r="C585" i="15" s="1"/>
  <c r="H588" i="2"/>
  <c r="F585" i="15" s="1"/>
  <c r="BQ587" i="2"/>
  <c r="E587" i="2" s="1"/>
  <c r="M666" i="2"/>
  <c r="K669" i="15" s="1"/>
  <c r="F477" i="2"/>
  <c r="D476" i="15" s="1"/>
  <c r="Q476" i="15" s="1"/>
  <c r="AS476" i="15" s="1"/>
  <c r="L466" i="2"/>
  <c r="J465" i="15" s="1"/>
  <c r="L490" i="2"/>
  <c r="J489" i="15" s="1"/>
  <c r="D478" i="2"/>
  <c r="BQ477" i="2"/>
  <c r="E477" i="2" s="1"/>
  <c r="L478" i="2"/>
  <c r="J477" i="15" s="1"/>
  <c r="I490" i="2"/>
  <c r="G489" i="15" s="1"/>
  <c r="I588" i="2"/>
  <c r="G585" i="15" s="1"/>
  <c r="I478" i="2"/>
  <c r="G477" i="15" s="1"/>
  <c r="I466" i="2"/>
  <c r="G465" i="15" s="1"/>
  <c r="L666" i="2"/>
  <c r="J669" i="15" s="1"/>
  <c r="I666" i="2"/>
  <c r="G669" i="15" s="1"/>
  <c r="L588" i="2"/>
  <c r="J585" i="15" s="1"/>
  <c r="AK467" i="2"/>
  <c r="AJ467" i="2"/>
  <c r="AI467" i="2"/>
  <c r="AM467" i="2"/>
  <c r="AL467" i="2"/>
  <c r="AK477" i="2"/>
  <c r="AL489" i="2"/>
  <c r="AK489" i="2"/>
  <c r="AM489" i="2"/>
  <c r="BR490" i="2"/>
  <c r="AJ490" i="2" s="1"/>
  <c r="AJ588" i="2"/>
  <c r="AI588" i="2"/>
  <c r="BR589" i="2"/>
  <c r="AM588" i="2"/>
  <c r="AK588" i="2"/>
  <c r="AL588" i="2"/>
  <c r="AI489" i="2"/>
  <c r="BR478" i="2"/>
  <c r="AM477" i="2"/>
  <c r="AL477" i="2"/>
  <c r="AJ477" i="2"/>
  <c r="AI466" i="2"/>
  <c r="AM466" i="2"/>
  <c r="AJ466" i="2"/>
  <c r="AL466" i="2"/>
  <c r="AK466" i="2"/>
  <c r="F489" i="2"/>
  <c r="D488" i="15" s="1"/>
  <c r="Q488" i="15" s="1"/>
  <c r="AS488" i="15" s="1"/>
  <c r="D490" i="2"/>
  <c r="C489" i="15" s="1"/>
  <c r="BQ489" i="2"/>
  <c r="E489" i="2" s="1"/>
  <c r="AL665" i="2"/>
  <c r="AJ665" i="2"/>
  <c r="AK665" i="2"/>
  <c r="BR666" i="2"/>
  <c r="AI665" i="2"/>
  <c r="AM665" i="2"/>
  <c r="F465" i="2"/>
  <c r="D464" i="15" s="1"/>
  <c r="Q464" i="15" s="1"/>
  <c r="AS464" i="15" s="1"/>
  <c r="D466" i="2"/>
  <c r="C465" i="15" s="1"/>
  <c r="BQ465" i="2"/>
  <c r="E465" i="2" s="1"/>
  <c r="M478" i="2"/>
  <c r="K477" i="15" s="1"/>
  <c r="M466" i="2"/>
  <c r="K465" i="15" s="1"/>
  <c r="M490" i="2"/>
  <c r="K489" i="15" s="1"/>
  <c r="AM587" i="2"/>
  <c r="AL587" i="2"/>
  <c r="AK587" i="2"/>
  <c r="AI587" i="2"/>
  <c r="AJ587" i="2"/>
  <c r="F665" i="2"/>
  <c r="D668" i="15" s="1"/>
  <c r="Q668" i="15" s="1"/>
  <c r="AS668" i="15" s="1"/>
  <c r="D666" i="2"/>
  <c r="C669" i="15" s="1"/>
  <c r="BQ665" i="2"/>
  <c r="E665" i="2" s="1"/>
  <c r="M589" i="2" l="1"/>
  <c r="K586" i="15" s="1"/>
  <c r="D479" i="2"/>
  <c r="C478" i="15" s="1"/>
  <c r="C477" i="15"/>
  <c r="AM469" i="2"/>
  <c r="AL469" i="2"/>
  <c r="AK469" i="2"/>
  <c r="AJ469" i="2"/>
  <c r="BR470" i="2"/>
  <c r="AI469" i="2"/>
  <c r="F588" i="2"/>
  <c r="D585" i="15" s="1"/>
  <c r="Q585" i="15" s="1"/>
  <c r="AS585" i="15" s="1"/>
  <c r="D589" i="2"/>
  <c r="C586" i="15" s="1"/>
  <c r="H589" i="2"/>
  <c r="F586" i="15" s="1"/>
  <c r="BQ588" i="2"/>
  <c r="E588" i="2" s="1"/>
  <c r="M667" i="2"/>
  <c r="K670" i="15" s="1"/>
  <c r="BQ478" i="2"/>
  <c r="E478" i="2" s="1"/>
  <c r="F478" i="2"/>
  <c r="D477" i="15" s="1"/>
  <c r="Q477" i="15" s="1"/>
  <c r="AS477" i="15" s="1"/>
  <c r="L467" i="2"/>
  <c r="J466" i="15" s="1"/>
  <c r="L491" i="2"/>
  <c r="L479" i="2"/>
  <c r="J478" i="15" s="1"/>
  <c r="L589" i="2"/>
  <c r="J586" i="15" s="1"/>
  <c r="M467" i="2"/>
  <c r="K466" i="15" s="1"/>
  <c r="M479" i="2"/>
  <c r="K478" i="15" s="1"/>
  <c r="I589" i="2"/>
  <c r="G586" i="15" s="1"/>
  <c r="I667" i="2"/>
  <c r="I467" i="2"/>
  <c r="D467" i="2"/>
  <c r="C466" i="15" s="1"/>
  <c r="I491" i="2"/>
  <c r="L667" i="2"/>
  <c r="I479" i="2"/>
  <c r="BR491" i="2"/>
  <c r="BR492" i="2" s="1"/>
  <c r="AI490" i="2"/>
  <c r="AL490" i="2"/>
  <c r="AM490" i="2"/>
  <c r="AI478" i="2"/>
  <c r="BR479" i="2"/>
  <c r="BR480" i="2" s="1"/>
  <c r="AK490" i="2"/>
  <c r="AJ478" i="2"/>
  <c r="AL478" i="2"/>
  <c r="AM478" i="2"/>
  <c r="AK478" i="2"/>
  <c r="AI589" i="2"/>
  <c r="BR590" i="2"/>
  <c r="BR591" i="2" s="1"/>
  <c r="AM589" i="2"/>
  <c r="AL589" i="2"/>
  <c r="AJ589" i="2"/>
  <c r="AK589" i="2"/>
  <c r="M491" i="2"/>
  <c r="D491" i="2"/>
  <c r="BQ490" i="2"/>
  <c r="E490" i="2" s="1"/>
  <c r="F490" i="2"/>
  <c r="D489" i="15" s="1"/>
  <c r="Q489" i="15" s="1"/>
  <c r="AS489" i="15" s="1"/>
  <c r="AK666" i="2"/>
  <c r="AL666" i="2"/>
  <c r="AJ666" i="2"/>
  <c r="AM666" i="2"/>
  <c r="AI666" i="2"/>
  <c r="BR667" i="2"/>
  <c r="BR668" i="2" s="1"/>
  <c r="F466" i="2"/>
  <c r="D465" i="15" s="1"/>
  <c r="Q465" i="15" s="1"/>
  <c r="AS465" i="15" s="1"/>
  <c r="BQ466" i="2"/>
  <c r="E466" i="2" s="1"/>
  <c r="D667" i="2"/>
  <c r="F666" i="2"/>
  <c r="D669" i="15" s="1"/>
  <c r="Q669" i="15" s="1"/>
  <c r="AS669" i="15" s="1"/>
  <c r="BQ666" i="2"/>
  <c r="E666" i="2" s="1"/>
  <c r="BQ479" i="2" l="1"/>
  <c r="E479" i="2" s="1"/>
  <c r="M590" i="2"/>
  <c r="M591" i="2" s="1"/>
  <c r="K588" i="15" s="1"/>
  <c r="F479" i="2"/>
  <c r="D478" i="15" s="1"/>
  <c r="Q478" i="15" s="1"/>
  <c r="AS478" i="15" s="1"/>
  <c r="D480" i="2"/>
  <c r="C479" i="15" s="1"/>
  <c r="D668" i="2"/>
  <c r="C671" i="15" s="1"/>
  <c r="C670" i="15"/>
  <c r="M492" i="2"/>
  <c r="K491" i="15" s="1"/>
  <c r="K490" i="15"/>
  <c r="D492" i="2"/>
  <c r="C491" i="15" s="1"/>
  <c r="C490" i="15"/>
  <c r="I468" i="2"/>
  <c r="G467" i="15" s="1"/>
  <c r="G466" i="15"/>
  <c r="I480" i="2"/>
  <c r="G479" i="15" s="1"/>
  <c r="G478" i="15"/>
  <c r="L668" i="2"/>
  <c r="J671" i="15" s="1"/>
  <c r="J670" i="15"/>
  <c r="I492" i="2"/>
  <c r="G491" i="15" s="1"/>
  <c r="G490" i="15"/>
  <c r="L492" i="2"/>
  <c r="J491" i="15" s="1"/>
  <c r="J490" i="15"/>
  <c r="I668" i="2"/>
  <c r="G671" i="15" s="1"/>
  <c r="G670" i="15"/>
  <c r="AM668" i="2"/>
  <c r="AL668" i="2"/>
  <c r="AK668" i="2"/>
  <c r="AJ668" i="2"/>
  <c r="BR669" i="2"/>
  <c r="AI668" i="2"/>
  <c r="M668" i="2"/>
  <c r="K671" i="15" s="1"/>
  <c r="AM591" i="2"/>
  <c r="AL591" i="2"/>
  <c r="AK591" i="2"/>
  <c r="AJ591" i="2"/>
  <c r="BR592" i="2"/>
  <c r="AI591" i="2"/>
  <c r="AM492" i="2"/>
  <c r="AI492" i="2"/>
  <c r="AL492" i="2"/>
  <c r="AK492" i="2"/>
  <c r="AJ492" i="2"/>
  <c r="BR493" i="2"/>
  <c r="L480" i="2"/>
  <c r="J479" i="15" s="1"/>
  <c r="M480" i="2"/>
  <c r="K479" i="15" s="1"/>
  <c r="AM480" i="2"/>
  <c r="BR481" i="2"/>
  <c r="AI480" i="2"/>
  <c r="AL480" i="2"/>
  <c r="AK480" i="2"/>
  <c r="AJ480" i="2"/>
  <c r="M468" i="2"/>
  <c r="K467" i="15" s="1"/>
  <c r="AM470" i="2"/>
  <c r="AL470" i="2"/>
  <c r="AK470" i="2"/>
  <c r="AJ470" i="2"/>
  <c r="BR471" i="2"/>
  <c r="AI470" i="2"/>
  <c r="D468" i="2"/>
  <c r="C467" i="15" s="1"/>
  <c r="L468" i="2"/>
  <c r="J467" i="15" s="1"/>
  <c r="H590" i="2"/>
  <c r="F587" i="15" s="1"/>
  <c r="BQ589" i="2"/>
  <c r="E589" i="2" s="1"/>
  <c r="F589" i="2"/>
  <c r="D586" i="15" s="1"/>
  <c r="Q586" i="15" s="1"/>
  <c r="AS586" i="15" s="1"/>
  <c r="D590" i="2"/>
  <c r="L590" i="2"/>
  <c r="J587" i="15" s="1"/>
  <c r="AJ491" i="2"/>
  <c r="AI491" i="2"/>
  <c r="I590" i="2"/>
  <c r="BQ467" i="2"/>
  <c r="E467" i="2" s="1"/>
  <c r="F467" i="2"/>
  <c r="D466" i="15" s="1"/>
  <c r="Q466" i="15" s="1"/>
  <c r="AS466" i="15" s="1"/>
  <c r="AK491" i="2"/>
  <c r="AL491" i="2"/>
  <c r="AM491" i="2"/>
  <c r="AK479" i="2"/>
  <c r="AJ479" i="2"/>
  <c r="AI479" i="2"/>
  <c r="AM479" i="2"/>
  <c r="AL479" i="2"/>
  <c r="AM590" i="2"/>
  <c r="AL590" i="2"/>
  <c r="AK590" i="2"/>
  <c r="AI590" i="2"/>
  <c r="AJ590" i="2"/>
  <c r="BQ491" i="2"/>
  <c r="E491" i="2" s="1"/>
  <c r="F491" i="2"/>
  <c r="D490" i="15" s="1"/>
  <c r="Q490" i="15" s="1"/>
  <c r="AS490" i="15" s="1"/>
  <c r="AK667" i="2"/>
  <c r="AJ667" i="2"/>
  <c r="AI667" i="2"/>
  <c r="AM667" i="2"/>
  <c r="AL667" i="2"/>
  <c r="BQ667" i="2"/>
  <c r="E667" i="2" s="1"/>
  <c r="F667" i="2"/>
  <c r="D670" i="15" s="1"/>
  <c r="Q670" i="15" s="1"/>
  <c r="AS670" i="15" s="1"/>
  <c r="F668" i="2" l="1"/>
  <c r="D671" i="15" s="1"/>
  <c r="Q671" i="15" s="1"/>
  <c r="AS671" i="15" s="1"/>
  <c r="D669" i="2"/>
  <c r="C672" i="15" s="1"/>
  <c r="BQ480" i="2"/>
  <c r="E480" i="2" s="1"/>
  <c r="BQ492" i="2"/>
  <c r="E492" i="2" s="1"/>
  <c r="D493" i="2"/>
  <c r="C492" i="15" s="1"/>
  <c r="K587" i="15"/>
  <c r="D481" i="2"/>
  <c r="C480" i="15" s="1"/>
  <c r="F480" i="2"/>
  <c r="D479" i="15" s="1"/>
  <c r="Q479" i="15" s="1"/>
  <c r="AS479" i="15" s="1"/>
  <c r="M493" i="2"/>
  <c r="K492" i="15" s="1"/>
  <c r="BQ668" i="2"/>
  <c r="E668" i="2" s="1"/>
  <c r="F492" i="2"/>
  <c r="D491" i="15" s="1"/>
  <c r="Q491" i="15" s="1"/>
  <c r="AS491" i="15" s="1"/>
  <c r="D591" i="2"/>
  <c r="C588" i="15" s="1"/>
  <c r="C587" i="15"/>
  <c r="M592" i="2"/>
  <c r="K589" i="15" s="1"/>
  <c r="I469" i="2"/>
  <c r="G468" i="15" s="1"/>
  <c r="I481" i="2"/>
  <c r="G480" i="15" s="1"/>
  <c r="I493" i="2"/>
  <c r="G492" i="15" s="1"/>
  <c r="I669" i="2"/>
  <c r="G672" i="15" s="1"/>
  <c r="I591" i="2"/>
  <c r="G587" i="15"/>
  <c r="L493" i="2"/>
  <c r="J492" i="15" s="1"/>
  <c r="L669" i="2"/>
  <c r="J672" i="15" s="1"/>
  <c r="AM669" i="2"/>
  <c r="AL669" i="2"/>
  <c r="AK669" i="2"/>
  <c r="AJ669" i="2"/>
  <c r="BR670" i="2"/>
  <c r="AI669" i="2"/>
  <c r="M669" i="2"/>
  <c r="K672" i="15" s="1"/>
  <c r="F669" i="2"/>
  <c r="D672" i="15" s="1"/>
  <c r="Q672" i="15" s="1"/>
  <c r="AS672" i="15" s="1"/>
  <c r="D670" i="2"/>
  <c r="C673" i="15" s="1"/>
  <c r="BQ669" i="2"/>
  <c r="E669" i="2" s="1"/>
  <c r="AM592" i="2"/>
  <c r="AL592" i="2"/>
  <c r="AK592" i="2"/>
  <c r="AJ592" i="2"/>
  <c r="BR593" i="2"/>
  <c r="AI592" i="2"/>
  <c r="L591" i="2"/>
  <c r="J588" i="15" s="1"/>
  <c r="H591" i="2"/>
  <c r="F588" i="15" s="1"/>
  <c r="AM493" i="2"/>
  <c r="AL493" i="2"/>
  <c r="AK493" i="2"/>
  <c r="AJ493" i="2"/>
  <c r="BR494" i="2"/>
  <c r="AI493" i="2"/>
  <c r="AM481" i="2"/>
  <c r="AL481" i="2"/>
  <c r="AK481" i="2"/>
  <c r="AJ481" i="2"/>
  <c r="BR482" i="2"/>
  <c r="AI481" i="2"/>
  <c r="M481" i="2"/>
  <c r="K480" i="15" s="1"/>
  <c r="L481" i="2"/>
  <c r="J480" i="15" s="1"/>
  <c r="BQ481" i="2"/>
  <c r="E481" i="2" s="1"/>
  <c r="AL471" i="2"/>
  <c r="AK471" i="2"/>
  <c r="AJ471" i="2"/>
  <c r="AI471" i="2"/>
  <c r="AM471" i="2"/>
  <c r="L469" i="2"/>
  <c r="J468" i="15" s="1"/>
  <c r="M469" i="2"/>
  <c r="K468" i="15" s="1"/>
  <c r="F468" i="2"/>
  <c r="D467" i="15" s="1"/>
  <c r="Q467" i="15" s="1"/>
  <c r="AS467" i="15" s="1"/>
  <c r="D469" i="2"/>
  <c r="C468" i="15" s="1"/>
  <c r="BQ468" i="2"/>
  <c r="E468" i="2" s="1"/>
  <c r="BQ590" i="2"/>
  <c r="E590" i="2" s="1"/>
  <c r="F590" i="2"/>
  <c r="D587" i="15" s="1"/>
  <c r="Q587" i="15" s="1"/>
  <c r="AS587" i="15" s="1"/>
  <c r="BQ493" i="2" l="1"/>
  <c r="E493" i="2" s="1"/>
  <c r="F493" i="2"/>
  <c r="D492" i="15" s="1"/>
  <c r="Q492" i="15" s="1"/>
  <c r="AS492" i="15" s="1"/>
  <c r="M593" i="2"/>
  <c r="K590" i="15" s="1"/>
  <c r="M494" i="2"/>
  <c r="K493" i="15" s="1"/>
  <c r="D494" i="2"/>
  <c r="C493" i="15" s="1"/>
  <c r="D592" i="2"/>
  <c r="C589" i="15" s="1"/>
  <c r="F591" i="2"/>
  <c r="D588" i="15" s="1"/>
  <c r="Q588" i="15" s="1"/>
  <c r="AS588" i="15" s="1"/>
  <c r="D482" i="2"/>
  <c r="C481" i="15" s="1"/>
  <c r="F481" i="2"/>
  <c r="D480" i="15" s="1"/>
  <c r="Q480" i="15" s="1"/>
  <c r="AS480" i="15" s="1"/>
  <c r="BQ591" i="2"/>
  <c r="E591" i="2" s="1"/>
  <c r="I470" i="2"/>
  <c r="G469" i="15" s="1"/>
  <c r="I482" i="2"/>
  <c r="G481" i="15" s="1"/>
  <c r="I670" i="2"/>
  <c r="G673" i="15" s="1"/>
  <c r="I494" i="2"/>
  <c r="G493" i="15" s="1"/>
  <c r="L670" i="2"/>
  <c r="J673" i="15" s="1"/>
  <c r="I592" i="2"/>
  <c r="G588" i="15"/>
  <c r="L494" i="2"/>
  <c r="J493" i="15" s="1"/>
  <c r="M670" i="2"/>
  <c r="K673" i="15" s="1"/>
  <c r="D671" i="2"/>
  <c r="C674" i="15" s="1"/>
  <c r="BQ670" i="2"/>
  <c r="E670" i="2" s="1"/>
  <c r="F670" i="2"/>
  <c r="D673" i="15" s="1"/>
  <c r="Q673" i="15" s="1"/>
  <c r="AS673" i="15" s="1"/>
  <c r="AM670" i="2"/>
  <c r="AL670" i="2"/>
  <c r="AK670" i="2"/>
  <c r="AJ670" i="2"/>
  <c r="BR671" i="2"/>
  <c r="AI670" i="2"/>
  <c r="L592" i="2"/>
  <c r="J589" i="15" s="1"/>
  <c r="AL593" i="2"/>
  <c r="AK593" i="2"/>
  <c r="AJ593" i="2"/>
  <c r="AI593" i="2"/>
  <c r="AM593" i="2"/>
  <c r="H592" i="2"/>
  <c r="F589" i="15" s="1"/>
  <c r="AM494" i="2"/>
  <c r="AL494" i="2"/>
  <c r="AK494" i="2"/>
  <c r="AJ494" i="2"/>
  <c r="BR495" i="2"/>
  <c r="AI494" i="2"/>
  <c r="M495" i="2"/>
  <c r="K494" i="15" s="1"/>
  <c r="M482" i="2"/>
  <c r="K481" i="15" s="1"/>
  <c r="AM482" i="2"/>
  <c r="AL482" i="2"/>
  <c r="AK482" i="2"/>
  <c r="AJ482" i="2"/>
  <c r="BR483" i="2"/>
  <c r="AI482" i="2"/>
  <c r="L482" i="2"/>
  <c r="J481" i="15" s="1"/>
  <c r="L470" i="2"/>
  <c r="J469" i="15" s="1"/>
  <c r="F469" i="2"/>
  <c r="D468" i="15" s="1"/>
  <c r="Q468" i="15" s="1"/>
  <c r="AS468" i="15" s="1"/>
  <c r="D470" i="2"/>
  <c r="C469" i="15" s="1"/>
  <c r="BQ469" i="2"/>
  <c r="E469" i="2" s="1"/>
  <c r="M470" i="2"/>
  <c r="K469" i="15" s="1"/>
  <c r="BQ772" i="2"/>
  <c r="BP772" i="2"/>
  <c r="BG772" i="2"/>
  <c r="AM772" i="2"/>
  <c r="AL772" i="2"/>
  <c r="AK772" i="2"/>
  <c r="AJ772" i="2"/>
  <c r="AI772" i="2"/>
  <c r="F772" i="2"/>
  <c r="D775" i="15" s="1"/>
  <c r="AJ92" i="1"/>
  <c r="AI92" i="1"/>
  <c r="J92" i="1"/>
  <c r="AJ30" i="1"/>
  <c r="AI30" i="1"/>
  <c r="BP345" i="2"/>
  <c r="AT345" i="2"/>
  <c r="BP344" i="2"/>
  <c r="AT344" i="2"/>
  <c r="BP343" i="2"/>
  <c r="AT343" i="2"/>
  <c r="BP342" i="2"/>
  <c r="AT342" i="2"/>
  <c r="BP341" i="2"/>
  <c r="AT341" i="2"/>
  <c r="BV340" i="2"/>
  <c r="BV341" i="2" s="1"/>
  <c r="BV342" i="2" s="1"/>
  <c r="BV343" i="2" s="1"/>
  <c r="BV344" i="2" s="1"/>
  <c r="BV345" i="2" s="1"/>
  <c r="BV346" i="2" s="1"/>
  <c r="BV347" i="2" s="1"/>
  <c r="BV348" i="2" s="1"/>
  <c r="BV349" i="2" s="1"/>
  <c r="BV350" i="2" s="1"/>
  <c r="BU340" i="2"/>
  <c r="BU341" i="2" s="1"/>
  <c r="BU342" i="2" s="1"/>
  <c r="BU343" i="2" s="1"/>
  <c r="BU344" i="2" s="1"/>
  <c r="BU345" i="2" s="1"/>
  <c r="BU346" i="2" s="1"/>
  <c r="BU347" i="2" s="1"/>
  <c r="BU348" i="2" s="1"/>
  <c r="BU349" i="2" s="1"/>
  <c r="BU350" i="2" s="1"/>
  <c r="BT340" i="2"/>
  <c r="BT341" i="2" s="1"/>
  <c r="BT342" i="2" s="1"/>
  <c r="BT343" i="2" s="1"/>
  <c r="BT344" i="2" s="1"/>
  <c r="BT345" i="2" s="1"/>
  <c r="BT346" i="2" s="1"/>
  <c r="BT347" i="2" s="1"/>
  <c r="BT348" i="2" s="1"/>
  <c r="BT349" i="2" s="1"/>
  <c r="BT350" i="2" s="1"/>
  <c r="BS340" i="2"/>
  <c r="BS341" i="2" s="1"/>
  <c r="BS342" i="2" s="1"/>
  <c r="BS343" i="2" s="1"/>
  <c r="BS344" i="2" s="1"/>
  <c r="BS345" i="2" s="1"/>
  <c r="BS346" i="2" s="1"/>
  <c r="BS347" i="2" s="1"/>
  <c r="BS348" i="2" s="1"/>
  <c r="BS349" i="2" s="1"/>
  <c r="BS350" i="2" s="1"/>
  <c r="BR340" i="2"/>
  <c r="AL340" i="2" s="1"/>
  <c r="BP340" i="2"/>
  <c r="AT340" i="2"/>
  <c r="AF340" i="2"/>
  <c r="AF341" i="2" s="1"/>
  <c r="AF342" i="2" s="1"/>
  <c r="AF343" i="2" s="1"/>
  <c r="AF344" i="2" s="1"/>
  <c r="AF345" i="2" s="1"/>
  <c r="AF346" i="2" s="1"/>
  <c r="AF347" i="2" s="1"/>
  <c r="AF348" i="2" s="1"/>
  <c r="AF349" i="2" s="1"/>
  <c r="AF350" i="2" s="1"/>
  <c r="D340" i="2"/>
  <c r="C340" i="15" s="1"/>
  <c r="BQ339" i="2"/>
  <c r="BP339" i="2"/>
  <c r="AT339" i="2"/>
  <c r="AM339" i="2"/>
  <c r="AL339" i="2"/>
  <c r="AK339" i="2"/>
  <c r="AJ339" i="2"/>
  <c r="AI339" i="2"/>
  <c r="F339" i="2"/>
  <c r="D339" i="15" s="1"/>
  <c r="Q339" i="15" s="1"/>
  <c r="AS339" i="15" s="1"/>
  <c r="AV2" i="2"/>
  <c r="S2" i="2"/>
  <c r="K2" i="2"/>
  <c r="F482" i="2" l="1"/>
  <c r="D481" i="15" s="1"/>
  <c r="Q481" i="15" s="1"/>
  <c r="AS481" i="15" s="1"/>
  <c r="F592" i="2"/>
  <c r="D589" i="15" s="1"/>
  <c r="Q589" i="15" s="1"/>
  <c r="AS589" i="15" s="1"/>
  <c r="BQ592" i="2"/>
  <c r="E592" i="2" s="1"/>
  <c r="BQ494" i="2"/>
  <c r="E494" i="2" s="1"/>
  <c r="D495" i="2"/>
  <c r="C494" i="15" s="1"/>
  <c r="D593" i="2"/>
  <c r="C590" i="15" s="1"/>
  <c r="BQ482" i="2"/>
  <c r="E482" i="2" s="1"/>
  <c r="D483" i="2"/>
  <c r="C482" i="15" s="1"/>
  <c r="F494" i="2"/>
  <c r="D493" i="15" s="1"/>
  <c r="Q493" i="15" s="1"/>
  <c r="AS493" i="15" s="1"/>
  <c r="I471" i="2"/>
  <c r="G470" i="15" s="1"/>
  <c r="I483" i="2"/>
  <c r="G482" i="15" s="1"/>
  <c r="Q775" i="15"/>
  <c r="AS775" i="15" s="1"/>
  <c r="I671" i="2"/>
  <c r="G674" i="15" s="1"/>
  <c r="L671" i="2"/>
  <c r="J674" i="15" s="1"/>
  <c r="I495" i="2"/>
  <c r="G494" i="15" s="1"/>
  <c r="L495" i="2"/>
  <c r="J494" i="15" s="1"/>
  <c r="I593" i="2"/>
  <c r="G590" i="15" s="1"/>
  <c r="G589" i="15"/>
  <c r="M671" i="2"/>
  <c r="K674" i="15" s="1"/>
  <c r="AL671" i="2"/>
  <c r="AK671" i="2"/>
  <c r="AJ671" i="2"/>
  <c r="AI671" i="2"/>
  <c r="AM671" i="2"/>
  <c r="BQ671" i="2"/>
  <c r="E671" i="2" s="1"/>
  <c r="F671" i="2"/>
  <c r="D674" i="15" s="1"/>
  <c r="Q674" i="15" s="1"/>
  <c r="AS674" i="15" s="1"/>
  <c r="H593" i="2"/>
  <c r="F590" i="15" s="1"/>
  <c r="L593" i="2"/>
  <c r="J590" i="15" s="1"/>
  <c r="AL495" i="2"/>
  <c r="AK495" i="2"/>
  <c r="AJ495" i="2"/>
  <c r="AI495" i="2"/>
  <c r="AM495" i="2"/>
  <c r="L483" i="2"/>
  <c r="J482" i="15" s="1"/>
  <c r="AL483" i="2"/>
  <c r="AK483" i="2"/>
  <c r="AJ483" i="2"/>
  <c r="AI483" i="2"/>
  <c r="AM483" i="2"/>
  <c r="M483" i="2"/>
  <c r="K482" i="15" s="1"/>
  <c r="M471" i="2"/>
  <c r="K470" i="15" s="1"/>
  <c r="D471" i="2"/>
  <c r="C470" i="15" s="1"/>
  <c r="BQ470" i="2"/>
  <c r="E470" i="2" s="1"/>
  <c r="F470" i="2"/>
  <c r="D469" i="15" s="1"/>
  <c r="Q469" i="15" s="1"/>
  <c r="AS469" i="15" s="1"/>
  <c r="L471" i="2"/>
  <c r="J470" i="15" s="1"/>
  <c r="I2" i="15"/>
  <c r="BQ340" i="2"/>
  <c r="E340" i="2" s="1"/>
  <c r="E772" i="2"/>
  <c r="E339" i="2"/>
  <c r="BR341" i="2"/>
  <c r="AJ341" i="2" s="1"/>
  <c r="AI340" i="2"/>
  <c r="AM340" i="2"/>
  <c r="F340" i="2"/>
  <c r="D340" i="15" s="1"/>
  <c r="Q340" i="15" s="1"/>
  <c r="AS340" i="15" s="1"/>
  <c r="AJ340" i="2"/>
  <c r="AK340" i="2"/>
  <c r="D341" i="2"/>
  <c r="C341" i="15" s="1"/>
  <c r="BQ483" i="2" l="1"/>
  <c r="E483" i="2" s="1"/>
  <c r="F495" i="2"/>
  <c r="D494" i="15" s="1"/>
  <c r="Q494" i="15" s="1"/>
  <c r="AS494" i="15" s="1"/>
  <c r="BQ593" i="2"/>
  <c r="E593" i="2" s="1"/>
  <c r="F593" i="2"/>
  <c r="D590" i="15" s="1"/>
  <c r="Q590" i="15" s="1"/>
  <c r="AS590" i="15" s="1"/>
  <c r="BQ495" i="2"/>
  <c r="E495" i="2" s="1"/>
  <c r="F483" i="2"/>
  <c r="D482" i="15" s="1"/>
  <c r="Q482" i="15" s="1"/>
  <c r="AS482" i="15" s="1"/>
  <c r="BQ471" i="2"/>
  <c r="E471" i="2" s="1"/>
  <c r="F471" i="2"/>
  <c r="D470" i="15" s="1"/>
  <c r="Q470" i="15" s="1"/>
  <c r="AS470" i="15" s="1"/>
  <c r="AM341" i="2"/>
  <c r="AL341" i="2"/>
  <c r="AK341" i="2"/>
  <c r="BR342" i="2"/>
  <c r="AI341" i="2"/>
  <c r="BQ341" i="2"/>
  <c r="E341" i="2" s="1"/>
  <c r="D342" i="2"/>
  <c r="C342" i="15" s="1"/>
  <c r="F341" i="2"/>
  <c r="D341" i="15" s="1"/>
  <c r="Q341" i="15" s="1"/>
  <c r="AS341" i="15" s="1"/>
  <c r="AK342" i="2" l="1"/>
  <c r="AJ342" i="2"/>
  <c r="AI342" i="2"/>
  <c r="AM342" i="2"/>
  <c r="AL342" i="2"/>
  <c r="BR343" i="2"/>
  <c r="D343" i="2"/>
  <c r="C343" i="15" s="1"/>
  <c r="F342" i="2"/>
  <c r="D342" i="15" s="1"/>
  <c r="Q342" i="15" s="1"/>
  <c r="AS342" i="15" s="1"/>
  <c r="BQ342" i="2"/>
  <c r="E342" i="2" s="1"/>
  <c r="AJ343" i="2" l="1"/>
  <c r="AI343" i="2"/>
  <c r="BR344" i="2"/>
  <c r="AM343" i="2"/>
  <c r="AL343" i="2"/>
  <c r="AK343" i="2"/>
  <c r="BQ343" i="2"/>
  <c r="E343" i="2" s="1"/>
  <c r="D344" i="2"/>
  <c r="C344" i="15" s="1"/>
  <c r="F343" i="2"/>
  <c r="D343" i="15" s="1"/>
  <c r="Q343" i="15" s="1"/>
  <c r="AS343" i="15" s="1"/>
  <c r="AJ344" i="2" l="1"/>
  <c r="AI344" i="2"/>
  <c r="AM344" i="2"/>
  <c r="AL344" i="2"/>
  <c r="BR345" i="2"/>
  <c r="BR346" i="2" s="1"/>
  <c r="BR347" i="2" s="1"/>
  <c r="AK344" i="2"/>
  <c r="D345" i="2"/>
  <c r="C345" i="15" s="1"/>
  <c r="F344" i="2"/>
  <c r="D344" i="15" s="1"/>
  <c r="Q344" i="15" s="1"/>
  <c r="AS344" i="15" s="1"/>
  <c r="BQ344" i="2"/>
  <c r="E344" i="2" s="1"/>
  <c r="AM347" i="2" l="1"/>
  <c r="AL347" i="2"/>
  <c r="AK347" i="2"/>
  <c r="AJ347" i="2"/>
  <c r="BR348" i="2"/>
  <c r="AI347" i="2"/>
  <c r="D346" i="2"/>
  <c r="C346" i="15" s="1"/>
  <c r="AI346" i="2"/>
  <c r="AM346" i="2"/>
  <c r="AL346" i="2"/>
  <c r="AK346" i="2"/>
  <c r="AJ346" i="2"/>
  <c r="AM345" i="2"/>
  <c r="AL345" i="2"/>
  <c r="AK345" i="2"/>
  <c r="AJ345" i="2"/>
  <c r="AI345" i="2"/>
  <c r="F345" i="2"/>
  <c r="D345" i="15" s="1"/>
  <c r="Q345" i="15" s="1"/>
  <c r="AS345" i="15" s="1"/>
  <c r="BQ345" i="2"/>
  <c r="E345" i="2" s="1"/>
  <c r="D347" i="2" l="1"/>
  <c r="C347" i="15" s="1"/>
  <c r="AM348" i="2"/>
  <c r="AK348" i="2"/>
  <c r="AL348" i="2"/>
  <c r="AJ348" i="2"/>
  <c r="BR349" i="2"/>
  <c r="AI348" i="2"/>
  <c r="BQ346" i="2"/>
  <c r="E346" i="2" s="1"/>
  <c r="F346" i="2"/>
  <c r="D346" i="15" s="1"/>
  <c r="Q346" i="15" s="1"/>
  <c r="AS346" i="15" s="1"/>
  <c r="F347" i="2" l="1"/>
  <c r="D347" i="15" s="1"/>
  <c r="Q347" i="15" s="1"/>
  <c r="AS347" i="15" s="1"/>
  <c r="D348" i="2"/>
  <c r="C348" i="15" s="1"/>
  <c r="BQ347" i="2"/>
  <c r="E347" i="2" s="1"/>
  <c r="AM349" i="2"/>
  <c r="AL349" i="2"/>
  <c r="AK349" i="2"/>
  <c r="AJ349" i="2"/>
  <c r="BR350" i="2"/>
  <c r="AI349" i="2"/>
  <c r="BP655" i="2"/>
  <c r="AT655" i="2"/>
  <c r="BP455" i="2"/>
  <c r="AT455" i="2"/>
  <c r="BQ348" i="2" l="1"/>
  <c r="E348" i="2" s="1"/>
  <c r="F348" i="2"/>
  <c r="D348" i="15" s="1"/>
  <c r="Q348" i="15" s="1"/>
  <c r="AS348" i="15" s="1"/>
  <c r="D349" i="2"/>
  <c r="C349" i="15" s="1"/>
  <c r="AM350" i="2"/>
  <c r="AL350" i="2"/>
  <c r="AK350" i="2"/>
  <c r="AI350" i="2"/>
  <c r="AJ350" i="2"/>
  <c r="AF449" i="2"/>
  <c r="AF450" i="2" s="1"/>
  <c r="AF451" i="2" s="1"/>
  <c r="AF452" i="2" s="1"/>
  <c r="AF453" i="2" s="1"/>
  <c r="AF454" i="2" s="1"/>
  <c r="AF455" i="2" s="1"/>
  <c r="AF456" i="2" s="1"/>
  <c r="AF457" i="2" s="1"/>
  <c r="AF458" i="2" s="1"/>
  <c r="AF459" i="2" s="1"/>
  <c r="AF437" i="2"/>
  <c r="AF438" i="2" s="1"/>
  <c r="AF439" i="2" s="1"/>
  <c r="AF440" i="2" s="1"/>
  <c r="AF441" i="2" s="1"/>
  <c r="AF442" i="2" s="1"/>
  <c r="AF443" i="2" s="1"/>
  <c r="AF444" i="2" s="1"/>
  <c r="AF445" i="2" s="1"/>
  <c r="AF446" i="2" s="1"/>
  <c r="AF447" i="2" s="1"/>
  <c r="AF425" i="2"/>
  <c r="AF426" i="2" s="1"/>
  <c r="AF427" i="2" s="1"/>
  <c r="AF428" i="2" s="1"/>
  <c r="AF429" i="2" s="1"/>
  <c r="AF430" i="2" s="1"/>
  <c r="AF431" i="2" s="1"/>
  <c r="AF432" i="2" s="1"/>
  <c r="AF433" i="2" s="1"/>
  <c r="AF434" i="2" s="1"/>
  <c r="AF435" i="2" s="1"/>
  <c r="AF196" i="2"/>
  <c r="AF197" i="2" s="1"/>
  <c r="AF198" i="2" s="1"/>
  <c r="AF199" i="2" s="1"/>
  <c r="AF200" i="2" s="1"/>
  <c r="AF201" i="2" s="1"/>
  <c r="AF202" i="2" s="1"/>
  <c r="AF203" i="2" s="1"/>
  <c r="AF204" i="2" s="1"/>
  <c r="AF205" i="2" s="1"/>
  <c r="AF206" i="2" s="1"/>
  <c r="AF184" i="2"/>
  <c r="AF185" i="2" s="1"/>
  <c r="AF186" i="2" s="1"/>
  <c r="AF187" i="2" s="1"/>
  <c r="AF188" i="2" s="1"/>
  <c r="AF189" i="2" s="1"/>
  <c r="AF190" i="2" s="1"/>
  <c r="AF191" i="2" s="1"/>
  <c r="AF192" i="2" s="1"/>
  <c r="AF193" i="2" s="1"/>
  <c r="AF194" i="2" s="1"/>
  <c r="AF160" i="2"/>
  <c r="AF161" i="2" s="1"/>
  <c r="AF162" i="2" s="1"/>
  <c r="AF163" i="2" s="1"/>
  <c r="AF164" i="2" s="1"/>
  <c r="AF165" i="2" s="1"/>
  <c r="AF166" i="2" s="1"/>
  <c r="AF167" i="2" s="1"/>
  <c r="AF168" i="2" s="1"/>
  <c r="AF169" i="2" s="1"/>
  <c r="AF170" i="2" s="1"/>
  <c r="AF172" i="2"/>
  <c r="AF173" i="2" s="1"/>
  <c r="AF174" i="2" s="1"/>
  <c r="AF175" i="2" s="1"/>
  <c r="AF176" i="2" s="1"/>
  <c r="AF177" i="2" s="1"/>
  <c r="AF178" i="2" s="1"/>
  <c r="AF179" i="2" s="1"/>
  <c r="AF180" i="2" s="1"/>
  <c r="AF181" i="2" s="1"/>
  <c r="AF182" i="2" s="1"/>
  <c r="AF244" i="2"/>
  <c r="AF245" i="2" s="1"/>
  <c r="AF246" i="2" s="1"/>
  <c r="AF247" i="2" s="1"/>
  <c r="AF248" i="2" s="1"/>
  <c r="AF249" i="2" s="1"/>
  <c r="AF250" i="2" s="1"/>
  <c r="AF251" i="2" s="1"/>
  <c r="AF252" i="2" s="1"/>
  <c r="AF253" i="2" s="1"/>
  <c r="AF254" i="2" s="1"/>
  <c r="AF148" i="2"/>
  <c r="AF149" i="2" s="1"/>
  <c r="AF150" i="2" s="1"/>
  <c r="AF151" i="2" s="1"/>
  <c r="AF152" i="2" s="1"/>
  <c r="AF153" i="2" s="1"/>
  <c r="AF154" i="2" s="1"/>
  <c r="AF155" i="2" s="1"/>
  <c r="AF156" i="2" s="1"/>
  <c r="AF157" i="2" s="1"/>
  <c r="AF158" i="2" s="1"/>
  <c r="AF136" i="2"/>
  <c r="AF137" i="2" s="1"/>
  <c r="AF138" i="2" s="1"/>
  <c r="AF139" i="2" s="1"/>
  <c r="AF140" i="2" s="1"/>
  <c r="AF141" i="2" s="1"/>
  <c r="AF142" i="2" s="1"/>
  <c r="AF143" i="2" s="1"/>
  <c r="AF144" i="2" s="1"/>
  <c r="AF145" i="2" s="1"/>
  <c r="AF146" i="2" s="1"/>
  <c r="AF124" i="2"/>
  <c r="AF125" i="2" s="1"/>
  <c r="AF126" i="2" s="1"/>
  <c r="AF127" i="2" s="1"/>
  <c r="AF128" i="2" s="1"/>
  <c r="AF129" i="2" s="1"/>
  <c r="AF130" i="2" s="1"/>
  <c r="AF131" i="2" s="1"/>
  <c r="AF132" i="2" s="1"/>
  <c r="AF133" i="2" s="1"/>
  <c r="AF134" i="2" s="1"/>
  <c r="F349" i="2" l="1"/>
  <c r="D349" i="15" s="1"/>
  <c r="Q349" i="15" s="1"/>
  <c r="AS349" i="15" s="1"/>
  <c r="D350" i="2"/>
  <c r="C350" i="15" s="1"/>
  <c r="BQ349" i="2"/>
  <c r="E349" i="2" s="1"/>
  <c r="AI27" i="2"/>
  <c r="AJ27" i="2"/>
  <c r="AK27" i="2"/>
  <c r="AL27" i="2"/>
  <c r="AM27" i="2"/>
  <c r="AI39" i="2"/>
  <c r="AJ39" i="2"/>
  <c r="AK39" i="2"/>
  <c r="AL39" i="2"/>
  <c r="AM39" i="2"/>
  <c r="AI51" i="2"/>
  <c r="AJ51" i="2"/>
  <c r="AK51" i="2"/>
  <c r="AL51" i="2"/>
  <c r="AM51" i="2"/>
  <c r="AI63" i="2"/>
  <c r="AJ63" i="2"/>
  <c r="AK63" i="2"/>
  <c r="AL63" i="2"/>
  <c r="AM63" i="2"/>
  <c r="AI75" i="2"/>
  <c r="AJ75" i="2"/>
  <c r="AK75" i="2"/>
  <c r="AL75" i="2"/>
  <c r="AM75" i="2"/>
  <c r="AI87" i="2"/>
  <c r="AJ87" i="2"/>
  <c r="AK87" i="2"/>
  <c r="AL87" i="2"/>
  <c r="AM87" i="2"/>
  <c r="AI99" i="2"/>
  <c r="AJ99" i="2"/>
  <c r="AK99" i="2"/>
  <c r="AL99" i="2"/>
  <c r="AM99" i="2"/>
  <c r="AI111" i="2"/>
  <c r="AJ111" i="2"/>
  <c r="AK111" i="2"/>
  <c r="AL111" i="2"/>
  <c r="AM111" i="2"/>
  <c r="AI123" i="2"/>
  <c r="AJ123" i="2"/>
  <c r="AK123" i="2"/>
  <c r="AL123" i="2"/>
  <c r="AM123" i="2"/>
  <c r="AI135" i="2"/>
  <c r="AJ135" i="2"/>
  <c r="AK135" i="2"/>
  <c r="AL135" i="2"/>
  <c r="AM135" i="2"/>
  <c r="AI147" i="2"/>
  <c r="AJ147" i="2"/>
  <c r="AK147" i="2"/>
  <c r="AL147" i="2"/>
  <c r="AM147" i="2"/>
  <c r="AI159" i="2"/>
  <c r="AJ159" i="2"/>
  <c r="AK159" i="2"/>
  <c r="AL159" i="2"/>
  <c r="AM159" i="2"/>
  <c r="AI171" i="2"/>
  <c r="AJ171" i="2"/>
  <c r="AK171" i="2"/>
  <c r="AL171" i="2"/>
  <c r="AM171" i="2"/>
  <c r="AI183" i="2"/>
  <c r="AJ183" i="2"/>
  <c r="AK183" i="2"/>
  <c r="AL183" i="2"/>
  <c r="AM183" i="2"/>
  <c r="AI195" i="2"/>
  <c r="AJ195" i="2"/>
  <c r="AK195" i="2"/>
  <c r="AL195" i="2"/>
  <c r="AM195" i="2"/>
  <c r="AI243" i="2"/>
  <c r="AJ243" i="2"/>
  <c r="AK243" i="2"/>
  <c r="AL243" i="2"/>
  <c r="AM243" i="2"/>
  <c r="AI255" i="2"/>
  <c r="AJ255" i="2"/>
  <c r="AK255" i="2"/>
  <c r="AL255" i="2"/>
  <c r="AM255" i="2"/>
  <c r="AI267" i="2"/>
  <c r="AJ267" i="2"/>
  <c r="AK267" i="2"/>
  <c r="AL267" i="2"/>
  <c r="AM267" i="2"/>
  <c r="AI279" i="2"/>
  <c r="AJ279" i="2"/>
  <c r="AK279" i="2"/>
  <c r="AL279" i="2"/>
  <c r="AM279" i="2"/>
  <c r="AI291" i="2"/>
  <c r="AJ291" i="2"/>
  <c r="AK291" i="2"/>
  <c r="AL291" i="2"/>
  <c r="AM291" i="2"/>
  <c r="AI303" i="2"/>
  <c r="AJ303" i="2"/>
  <c r="AK303" i="2"/>
  <c r="AL303" i="2"/>
  <c r="AM303" i="2"/>
  <c r="AI315" i="2"/>
  <c r="AJ315" i="2"/>
  <c r="AK315" i="2"/>
  <c r="AL315" i="2"/>
  <c r="AM315" i="2"/>
  <c r="AI327" i="2"/>
  <c r="AJ327" i="2"/>
  <c r="AK327" i="2"/>
  <c r="AL327" i="2"/>
  <c r="AM327" i="2"/>
  <c r="AI351" i="2"/>
  <c r="AJ351" i="2"/>
  <c r="AK351" i="2"/>
  <c r="AL351" i="2"/>
  <c r="AM351" i="2"/>
  <c r="AI363" i="2"/>
  <c r="AJ363" i="2"/>
  <c r="AK363" i="2"/>
  <c r="AL363" i="2"/>
  <c r="AM363" i="2"/>
  <c r="AI376" i="2"/>
  <c r="AJ376" i="2"/>
  <c r="AK376" i="2"/>
  <c r="AL376" i="2"/>
  <c r="AM376" i="2"/>
  <c r="AI388" i="2"/>
  <c r="AJ388" i="2"/>
  <c r="AK388" i="2"/>
  <c r="AL388" i="2"/>
  <c r="AM388" i="2"/>
  <c r="AI400" i="2"/>
  <c r="AJ400" i="2"/>
  <c r="AK400" i="2"/>
  <c r="AL400" i="2"/>
  <c r="AM400" i="2"/>
  <c r="AI412" i="2"/>
  <c r="AJ412" i="2"/>
  <c r="AK412" i="2"/>
  <c r="AL412" i="2"/>
  <c r="AM412" i="2"/>
  <c r="AI424" i="2"/>
  <c r="AJ424" i="2"/>
  <c r="AK424" i="2"/>
  <c r="AL424" i="2"/>
  <c r="AM424" i="2"/>
  <c r="AI436" i="2"/>
  <c r="AJ436" i="2"/>
  <c r="AK436" i="2"/>
  <c r="AL436" i="2"/>
  <c r="AM436" i="2"/>
  <c r="AI448" i="2"/>
  <c r="AJ448" i="2"/>
  <c r="AK448" i="2"/>
  <c r="AL448" i="2"/>
  <c r="AM448" i="2"/>
  <c r="AI534" i="2"/>
  <c r="AJ534" i="2"/>
  <c r="AK534" i="2"/>
  <c r="AL534" i="2"/>
  <c r="AM534" i="2"/>
  <c r="AI546" i="2"/>
  <c r="AJ546" i="2"/>
  <c r="AK546" i="2"/>
  <c r="AL546" i="2"/>
  <c r="AM546" i="2"/>
  <c r="AI558" i="2"/>
  <c r="AJ558" i="2"/>
  <c r="AK558" i="2"/>
  <c r="AL558" i="2"/>
  <c r="AM558" i="2"/>
  <c r="AI570" i="2"/>
  <c r="AJ570" i="2"/>
  <c r="AK570" i="2"/>
  <c r="AL570" i="2"/>
  <c r="AM570" i="2"/>
  <c r="AI594" i="2"/>
  <c r="AJ594" i="2"/>
  <c r="AK594" i="2"/>
  <c r="AL594" i="2"/>
  <c r="AM594" i="2"/>
  <c r="AI600" i="2"/>
  <c r="AJ600" i="2"/>
  <c r="AK600" i="2"/>
  <c r="AL600" i="2"/>
  <c r="AM600" i="2"/>
  <c r="AI612" i="2"/>
  <c r="AJ612" i="2"/>
  <c r="AK612" i="2"/>
  <c r="AL612" i="2"/>
  <c r="AM612" i="2"/>
  <c r="AI624" i="2"/>
  <c r="AJ624" i="2"/>
  <c r="AK624" i="2"/>
  <c r="AL624" i="2"/>
  <c r="AM624" i="2"/>
  <c r="AI636" i="2"/>
  <c r="AJ636" i="2"/>
  <c r="AK636" i="2"/>
  <c r="AL636" i="2"/>
  <c r="AM636" i="2"/>
  <c r="AI648" i="2"/>
  <c r="AJ648" i="2"/>
  <c r="AK648" i="2"/>
  <c r="AL648" i="2"/>
  <c r="AM648" i="2"/>
  <c r="AI696" i="2"/>
  <c r="AJ696" i="2"/>
  <c r="AK696" i="2"/>
  <c r="AL696" i="2"/>
  <c r="AM696" i="2"/>
  <c r="AI708" i="2"/>
  <c r="AJ708" i="2"/>
  <c r="AK708" i="2"/>
  <c r="AL708" i="2"/>
  <c r="AM708" i="2"/>
  <c r="AI744" i="2"/>
  <c r="AJ744" i="2"/>
  <c r="AK744" i="2"/>
  <c r="AL744" i="2"/>
  <c r="AM744" i="2"/>
  <c r="AI745" i="2"/>
  <c r="AJ745" i="2"/>
  <c r="AK745" i="2"/>
  <c r="AL745" i="2"/>
  <c r="AM745" i="2"/>
  <c r="AI746" i="2"/>
  <c r="AJ746" i="2"/>
  <c r="AK746" i="2"/>
  <c r="AL746" i="2"/>
  <c r="AM746" i="2"/>
  <c r="AI747" i="2"/>
  <c r="AJ747" i="2"/>
  <c r="AK747" i="2"/>
  <c r="AL747" i="2"/>
  <c r="AM747" i="2"/>
  <c r="AI748" i="2"/>
  <c r="AJ748" i="2"/>
  <c r="AK748" i="2"/>
  <c r="AL748" i="2"/>
  <c r="AM748" i="2"/>
  <c r="AI749" i="2"/>
  <c r="AJ749" i="2"/>
  <c r="AK749" i="2"/>
  <c r="AL749" i="2"/>
  <c r="AM749" i="2"/>
  <c r="AI750" i="2"/>
  <c r="AJ750" i="2"/>
  <c r="AK750" i="2"/>
  <c r="AL750" i="2"/>
  <c r="AM750" i="2"/>
  <c r="AI751" i="2"/>
  <c r="AJ751" i="2"/>
  <c r="AK751" i="2"/>
  <c r="AL751" i="2"/>
  <c r="AM751" i="2"/>
  <c r="AI752" i="2"/>
  <c r="AJ752" i="2"/>
  <c r="AK752" i="2"/>
  <c r="AL752" i="2"/>
  <c r="AM752" i="2"/>
  <c r="AI753" i="2"/>
  <c r="AJ753" i="2"/>
  <c r="AK753" i="2"/>
  <c r="AL753" i="2"/>
  <c r="AM753" i="2"/>
  <c r="AI754" i="2"/>
  <c r="AJ754" i="2"/>
  <c r="AK754" i="2"/>
  <c r="AL754" i="2"/>
  <c r="AM754" i="2"/>
  <c r="AI755" i="2"/>
  <c r="AJ755" i="2"/>
  <c r="AK755" i="2"/>
  <c r="AL755" i="2"/>
  <c r="AM755" i="2"/>
  <c r="AI756" i="2"/>
  <c r="AJ756" i="2"/>
  <c r="AK756" i="2"/>
  <c r="AL756" i="2"/>
  <c r="AM756" i="2"/>
  <c r="AI757" i="2"/>
  <c r="AJ757" i="2"/>
  <c r="AK757" i="2"/>
  <c r="AL757" i="2"/>
  <c r="AM757" i="2"/>
  <c r="AI758" i="2"/>
  <c r="AJ758" i="2"/>
  <c r="AK758" i="2"/>
  <c r="AL758" i="2"/>
  <c r="AM758" i="2"/>
  <c r="AI759" i="2"/>
  <c r="AJ759" i="2"/>
  <c r="AK759" i="2"/>
  <c r="AL759" i="2"/>
  <c r="AM759" i="2"/>
  <c r="AI760" i="2"/>
  <c r="AJ760" i="2"/>
  <c r="AK760" i="2"/>
  <c r="AL760" i="2"/>
  <c r="AM760" i="2"/>
  <c r="AI764" i="2"/>
  <c r="AJ764" i="2"/>
  <c r="AK764" i="2"/>
  <c r="AL764" i="2"/>
  <c r="AM764" i="2"/>
  <c r="AI765" i="2"/>
  <c r="AJ765" i="2"/>
  <c r="AK765" i="2"/>
  <c r="AL765" i="2"/>
  <c r="AM765" i="2"/>
  <c r="AI766" i="2"/>
  <c r="AJ766" i="2"/>
  <c r="AK766" i="2"/>
  <c r="AL766" i="2"/>
  <c r="AM766" i="2"/>
  <c r="AI767" i="2"/>
  <c r="AJ767" i="2"/>
  <c r="AK767" i="2"/>
  <c r="AL767" i="2"/>
  <c r="AM767" i="2"/>
  <c r="AI768" i="2"/>
  <c r="AJ768" i="2"/>
  <c r="AK768" i="2"/>
  <c r="AL768" i="2"/>
  <c r="AM768" i="2"/>
  <c r="AI769" i="2"/>
  <c r="AJ769" i="2"/>
  <c r="AK769" i="2"/>
  <c r="AL769" i="2"/>
  <c r="AM769" i="2"/>
  <c r="AI770" i="2"/>
  <c r="AJ770" i="2"/>
  <c r="AK770" i="2"/>
  <c r="AL770" i="2"/>
  <c r="AM770" i="2"/>
  <c r="AI771" i="2"/>
  <c r="AJ771" i="2"/>
  <c r="AK771" i="2"/>
  <c r="AL771" i="2"/>
  <c r="AM771" i="2"/>
  <c r="AI3" i="2"/>
  <c r="AJ3" i="2"/>
  <c r="AK3" i="2"/>
  <c r="AL3" i="2"/>
  <c r="AM3" i="2"/>
  <c r="AI15" i="2"/>
  <c r="AJ15" i="2"/>
  <c r="AK15" i="2"/>
  <c r="AL15" i="2"/>
  <c r="AM15" i="2"/>
  <c r="BV559" i="2"/>
  <c r="BV560" i="2" s="1"/>
  <c r="BV561" i="2" s="1"/>
  <c r="BV562" i="2" s="1"/>
  <c r="BV563" i="2" s="1"/>
  <c r="BV564" i="2" s="1"/>
  <c r="BV565" i="2" s="1"/>
  <c r="BV566" i="2" s="1"/>
  <c r="BV567" i="2" s="1"/>
  <c r="BV568" i="2" s="1"/>
  <c r="BV569" i="2" s="1"/>
  <c r="BU559" i="2"/>
  <c r="BU560" i="2" s="1"/>
  <c r="BU561" i="2" s="1"/>
  <c r="BU562" i="2" s="1"/>
  <c r="BU563" i="2" s="1"/>
  <c r="BU564" i="2" s="1"/>
  <c r="BU565" i="2" s="1"/>
  <c r="BU566" i="2" s="1"/>
  <c r="BU567" i="2" s="1"/>
  <c r="BU568" i="2" s="1"/>
  <c r="BU569" i="2" s="1"/>
  <c r="BT559" i="2"/>
  <c r="BT560" i="2" s="1"/>
  <c r="BT561" i="2" s="1"/>
  <c r="BT562" i="2" s="1"/>
  <c r="BT563" i="2" s="1"/>
  <c r="BT564" i="2" s="1"/>
  <c r="BT565" i="2" s="1"/>
  <c r="BT566" i="2" s="1"/>
  <c r="BT567" i="2" s="1"/>
  <c r="BT568" i="2" s="1"/>
  <c r="BT569" i="2" s="1"/>
  <c r="BS559" i="2"/>
  <c r="BS560" i="2" s="1"/>
  <c r="BS561" i="2" s="1"/>
  <c r="BS562" i="2" s="1"/>
  <c r="BS563" i="2" s="1"/>
  <c r="BS564" i="2" s="1"/>
  <c r="BS565" i="2" s="1"/>
  <c r="BS566" i="2" s="1"/>
  <c r="BS567" i="2" s="1"/>
  <c r="BS568" i="2" s="1"/>
  <c r="BS569" i="2" s="1"/>
  <c r="BR559" i="2"/>
  <c r="BV721" i="2"/>
  <c r="BV722" i="2" s="1"/>
  <c r="BV723" i="2" s="1"/>
  <c r="BV724" i="2" s="1"/>
  <c r="BV725" i="2" s="1"/>
  <c r="BV726" i="2" s="1"/>
  <c r="BV727" i="2" s="1"/>
  <c r="BV728" i="2" s="1"/>
  <c r="BV729" i="2" s="1"/>
  <c r="BV730" i="2" s="1"/>
  <c r="BV731" i="2" s="1"/>
  <c r="BU721" i="2"/>
  <c r="BU722" i="2" s="1"/>
  <c r="BU723" i="2" s="1"/>
  <c r="BU724" i="2" s="1"/>
  <c r="BU725" i="2" s="1"/>
  <c r="BU726" i="2" s="1"/>
  <c r="BU727" i="2" s="1"/>
  <c r="BU728" i="2" s="1"/>
  <c r="BU729" i="2" s="1"/>
  <c r="BU730" i="2" s="1"/>
  <c r="BU731" i="2" s="1"/>
  <c r="BT721" i="2"/>
  <c r="BT722" i="2" s="1"/>
  <c r="BT723" i="2" s="1"/>
  <c r="BT724" i="2" s="1"/>
  <c r="BT725" i="2" s="1"/>
  <c r="BT726" i="2" s="1"/>
  <c r="BT727" i="2" s="1"/>
  <c r="BT728" i="2" s="1"/>
  <c r="BT729" i="2" s="1"/>
  <c r="BT730" i="2" s="1"/>
  <c r="BT731" i="2" s="1"/>
  <c r="BS721" i="2"/>
  <c r="BS722" i="2" s="1"/>
  <c r="BS723" i="2" s="1"/>
  <c r="BS724" i="2" s="1"/>
  <c r="BS725" i="2" s="1"/>
  <c r="BS726" i="2" s="1"/>
  <c r="BS727" i="2" s="1"/>
  <c r="BS728" i="2" s="1"/>
  <c r="BS729" i="2" s="1"/>
  <c r="BS730" i="2" s="1"/>
  <c r="BS731" i="2" s="1"/>
  <c r="BR721" i="2"/>
  <c r="BR722" i="2" s="1"/>
  <c r="BV709" i="2"/>
  <c r="BV710" i="2" s="1"/>
  <c r="BV711" i="2" s="1"/>
  <c r="BV712" i="2" s="1"/>
  <c r="BV713" i="2" s="1"/>
  <c r="BV714" i="2" s="1"/>
  <c r="BV715" i="2" s="1"/>
  <c r="BV716" i="2" s="1"/>
  <c r="BV717" i="2" s="1"/>
  <c r="BV718" i="2" s="1"/>
  <c r="BV719" i="2" s="1"/>
  <c r="BU709" i="2"/>
  <c r="BU710" i="2" s="1"/>
  <c r="BU711" i="2" s="1"/>
  <c r="BU712" i="2" s="1"/>
  <c r="BU713" i="2" s="1"/>
  <c r="BU714" i="2" s="1"/>
  <c r="BU715" i="2" s="1"/>
  <c r="BU716" i="2" s="1"/>
  <c r="BU717" i="2" s="1"/>
  <c r="BU718" i="2" s="1"/>
  <c r="BU719" i="2" s="1"/>
  <c r="BT709" i="2"/>
  <c r="BT710" i="2" s="1"/>
  <c r="BT711" i="2" s="1"/>
  <c r="BT712" i="2" s="1"/>
  <c r="BT713" i="2" s="1"/>
  <c r="BT714" i="2" s="1"/>
  <c r="BT715" i="2" s="1"/>
  <c r="BT716" i="2" s="1"/>
  <c r="BT717" i="2" s="1"/>
  <c r="BT718" i="2" s="1"/>
  <c r="BT719" i="2" s="1"/>
  <c r="BS709" i="2"/>
  <c r="BS710" i="2" s="1"/>
  <c r="BS711" i="2" s="1"/>
  <c r="BS712" i="2" s="1"/>
  <c r="BS713" i="2" s="1"/>
  <c r="BS714" i="2" s="1"/>
  <c r="BS715" i="2" s="1"/>
  <c r="BS716" i="2" s="1"/>
  <c r="BS717" i="2" s="1"/>
  <c r="BS718" i="2" s="1"/>
  <c r="BS719" i="2" s="1"/>
  <c r="BR709" i="2"/>
  <c r="BV697" i="2"/>
  <c r="BV698" i="2" s="1"/>
  <c r="BV699" i="2" s="1"/>
  <c r="BV700" i="2" s="1"/>
  <c r="BV701" i="2" s="1"/>
  <c r="BV702" i="2" s="1"/>
  <c r="BV703" i="2" s="1"/>
  <c r="BV704" i="2" s="1"/>
  <c r="BV705" i="2" s="1"/>
  <c r="BV706" i="2" s="1"/>
  <c r="BV707" i="2" s="1"/>
  <c r="BU697" i="2"/>
  <c r="BU698" i="2" s="1"/>
  <c r="BU699" i="2" s="1"/>
  <c r="BU700" i="2" s="1"/>
  <c r="BU701" i="2" s="1"/>
  <c r="BU702" i="2" s="1"/>
  <c r="BU703" i="2" s="1"/>
  <c r="BU704" i="2" s="1"/>
  <c r="BU705" i="2" s="1"/>
  <c r="BU706" i="2" s="1"/>
  <c r="BU707" i="2" s="1"/>
  <c r="BT697" i="2"/>
  <c r="BT698" i="2" s="1"/>
  <c r="BT699" i="2" s="1"/>
  <c r="BT700" i="2" s="1"/>
  <c r="BT701" i="2" s="1"/>
  <c r="BT702" i="2" s="1"/>
  <c r="BT703" i="2" s="1"/>
  <c r="BT704" i="2" s="1"/>
  <c r="BT705" i="2" s="1"/>
  <c r="BT706" i="2" s="1"/>
  <c r="BT707" i="2" s="1"/>
  <c r="BS697" i="2"/>
  <c r="BS698" i="2" s="1"/>
  <c r="BS699" i="2" s="1"/>
  <c r="BS700" i="2" s="1"/>
  <c r="BS701" i="2" s="1"/>
  <c r="BS702" i="2" s="1"/>
  <c r="BS703" i="2" s="1"/>
  <c r="BS704" i="2" s="1"/>
  <c r="BS705" i="2" s="1"/>
  <c r="BS706" i="2" s="1"/>
  <c r="BS707" i="2" s="1"/>
  <c r="BR697" i="2"/>
  <c r="BV649" i="2"/>
  <c r="BV650" i="2" s="1"/>
  <c r="BV651" i="2" s="1"/>
  <c r="BV652" i="2" s="1"/>
  <c r="BV653" i="2" s="1"/>
  <c r="BV654" i="2" s="1"/>
  <c r="BV655" i="2" s="1"/>
  <c r="BV656" i="2" s="1"/>
  <c r="BV657" i="2" s="1"/>
  <c r="BV658" i="2" s="1"/>
  <c r="BV659" i="2" s="1"/>
  <c r="BU649" i="2"/>
  <c r="BU650" i="2" s="1"/>
  <c r="BU651" i="2" s="1"/>
  <c r="BU652" i="2" s="1"/>
  <c r="BU653" i="2" s="1"/>
  <c r="BU654" i="2" s="1"/>
  <c r="BU655" i="2" s="1"/>
  <c r="BU656" i="2" s="1"/>
  <c r="BU657" i="2" s="1"/>
  <c r="BU658" i="2" s="1"/>
  <c r="BU659" i="2" s="1"/>
  <c r="BT649" i="2"/>
  <c r="BT650" i="2" s="1"/>
  <c r="BT651" i="2" s="1"/>
  <c r="BT652" i="2" s="1"/>
  <c r="BT653" i="2" s="1"/>
  <c r="BT654" i="2" s="1"/>
  <c r="BT655" i="2" s="1"/>
  <c r="BT656" i="2" s="1"/>
  <c r="BT657" i="2" s="1"/>
  <c r="BT658" i="2" s="1"/>
  <c r="BT659" i="2" s="1"/>
  <c r="BS649" i="2"/>
  <c r="BS650" i="2" s="1"/>
  <c r="BS651" i="2" s="1"/>
  <c r="BS652" i="2" s="1"/>
  <c r="BS653" i="2" s="1"/>
  <c r="BS654" i="2" s="1"/>
  <c r="BS655" i="2" s="1"/>
  <c r="BS656" i="2" s="1"/>
  <c r="BS657" i="2" s="1"/>
  <c r="BS658" i="2" s="1"/>
  <c r="BS659" i="2" s="1"/>
  <c r="BR649" i="2"/>
  <c r="BV637" i="2"/>
  <c r="BV638" i="2" s="1"/>
  <c r="BV639" i="2" s="1"/>
  <c r="BV640" i="2" s="1"/>
  <c r="BV641" i="2" s="1"/>
  <c r="BV642" i="2" s="1"/>
  <c r="BV643" i="2" s="1"/>
  <c r="BV644" i="2" s="1"/>
  <c r="BV645" i="2" s="1"/>
  <c r="BV646" i="2" s="1"/>
  <c r="BV647" i="2" s="1"/>
  <c r="BU637" i="2"/>
  <c r="BU638" i="2" s="1"/>
  <c r="BU639" i="2" s="1"/>
  <c r="BU640" i="2" s="1"/>
  <c r="BU641" i="2" s="1"/>
  <c r="BU642" i="2" s="1"/>
  <c r="BU643" i="2" s="1"/>
  <c r="BU644" i="2" s="1"/>
  <c r="BU645" i="2" s="1"/>
  <c r="BU646" i="2" s="1"/>
  <c r="BU647" i="2" s="1"/>
  <c r="BT637" i="2"/>
  <c r="BT638" i="2" s="1"/>
  <c r="BT639" i="2" s="1"/>
  <c r="BT640" i="2" s="1"/>
  <c r="BT641" i="2" s="1"/>
  <c r="BT642" i="2" s="1"/>
  <c r="BT643" i="2" s="1"/>
  <c r="BT644" i="2" s="1"/>
  <c r="BT645" i="2" s="1"/>
  <c r="BT646" i="2" s="1"/>
  <c r="BT647" i="2" s="1"/>
  <c r="BS637" i="2"/>
  <c r="BS638" i="2" s="1"/>
  <c r="BS639" i="2" s="1"/>
  <c r="BS640" i="2" s="1"/>
  <c r="BS641" i="2" s="1"/>
  <c r="BS642" i="2" s="1"/>
  <c r="BS643" i="2" s="1"/>
  <c r="BS644" i="2" s="1"/>
  <c r="BS645" i="2" s="1"/>
  <c r="BS646" i="2" s="1"/>
  <c r="BS647" i="2" s="1"/>
  <c r="BR637" i="2"/>
  <c r="BV625" i="2"/>
  <c r="BV626" i="2" s="1"/>
  <c r="BV627" i="2" s="1"/>
  <c r="BV628" i="2" s="1"/>
  <c r="BV629" i="2" s="1"/>
  <c r="BV630" i="2" s="1"/>
  <c r="BV631" i="2" s="1"/>
  <c r="BV632" i="2" s="1"/>
  <c r="BV633" i="2" s="1"/>
  <c r="BV634" i="2" s="1"/>
  <c r="BV635" i="2" s="1"/>
  <c r="BU625" i="2"/>
  <c r="BU626" i="2" s="1"/>
  <c r="BU627" i="2" s="1"/>
  <c r="BU628" i="2" s="1"/>
  <c r="BU629" i="2" s="1"/>
  <c r="BU630" i="2" s="1"/>
  <c r="BU631" i="2" s="1"/>
  <c r="BU632" i="2" s="1"/>
  <c r="BU633" i="2" s="1"/>
  <c r="BU634" i="2" s="1"/>
  <c r="BU635" i="2" s="1"/>
  <c r="BT625" i="2"/>
  <c r="BT626" i="2" s="1"/>
  <c r="BT627" i="2" s="1"/>
  <c r="BT628" i="2" s="1"/>
  <c r="BT629" i="2" s="1"/>
  <c r="BT630" i="2" s="1"/>
  <c r="BT631" i="2" s="1"/>
  <c r="BT632" i="2" s="1"/>
  <c r="BT633" i="2" s="1"/>
  <c r="BT634" i="2" s="1"/>
  <c r="BT635" i="2" s="1"/>
  <c r="BS625" i="2"/>
  <c r="BS626" i="2" s="1"/>
  <c r="BS627" i="2" s="1"/>
  <c r="BS628" i="2" s="1"/>
  <c r="BS629" i="2" s="1"/>
  <c r="BS630" i="2" s="1"/>
  <c r="BS631" i="2" s="1"/>
  <c r="BS632" i="2" s="1"/>
  <c r="BS633" i="2" s="1"/>
  <c r="BS634" i="2" s="1"/>
  <c r="BS635" i="2" s="1"/>
  <c r="BR625" i="2"/>
  <c r="BV613" i="2"/>
  <c r="BV614" i="2" s="1"/>
  <c r="BV615" i="2" s="1"/>
  <c r="BV616" i="2" s="1"/>
  <c r="BV617" i="2" s="1"/>
  <c r="BV618" i="2" s="1"/>
  <c r="BV619" i="2" s="1"/>
  <c r="BV620" i="2" s="1"/>
  <c r="BV621" i="2" s="1"/>
  <c r="BV622" i="2" s="1"/>
  <c r="BV623" i="2" s="1"/>
  <c r="BU613" i="2"/>
  <c r="BU614" i="2" s="1"/>
  <c r="BU615" i="2" s="1"/>
  <c r="BU616" i="2" s="1"/>
  <c r="BU617" i="2" s="1"/>
  <c r="BU618" i="2" s="1"/>
  <c r="BU619" i="2" s="1"/>
  <c r="BU620" i="2" s="1"/>
  <c r="BU621" i="2" s="1"/>
  <c r="BU622" i="2" s="1"/>
  <c r="BU623" i="2" s="1"/>
  <c r="BT613" i="2"/>
  <c r="BT614" i="2" s="1"/>
  <c r="BT615" i="2" s="1"/>
  <c r="BT616" i="2" s="1"/>
  <c r="BT617" i="2" s="1"/>
  <c r="BT618" i="2" s="1"/>
  <c r="BT619" i="2" s="1"/>
  <c r="BT620" i="2" s="1"/>
  <c r="BT621" i="2" s="1"/>
  <c r="BT622" i="2" s="1"/>
  <c r="BT623" i="2" s="1"/>
  <c r="BS613" i="2"/>
  <c r="BS614" i="2" s="1"/>
  <c r="BS615" i="2" s="1"/>
  <c r="BS616" i="2" s="1"/>
  <c r="BS617" i="2" s="1"/>
  <c r="BS618" i="2" s="1"/>
  <c r="BS619" i="2" s="1"/>
  <c r="BS620" i="2" s="1"/>
  <c r="BS621" i="2" s="1"/>
  <c r="BS622" i="2" s="1"/>
  <c r="BS623" i="2" s="1"/>
  <c r="BR613" i="2"/>
  <c r="BV601" i="2"/>
  <c r="BV602" i="2" s="1"/>
  <c r="BV603" i="2" s="1"/>
  <c r="BV604" i="2" s="1"/>
  <c r="BV605" i="2" s="1"/>
  <c r="BV606" i="2" s="1"/>
  <c r="BV607" i="2" s="1"/>
  <c r="BV608" i="2" s="1"/>
  <c r="BV609" i="2" s="1"/>
  <c r="BV610" i="2" s="1"/>
  <c r="BV611" i="2" s="1"/>
  <c r="BU601" i="2"/>
  <c r="BU602" i="2" s="1"/>
  <c r="BU603" i="2" s="1"/>
  <c r="BU604" i="2" s="1"/>
  <c r="BU605" i="2" s="1"/>
  <c r="BU606" i="2" s="1"/>
  <c r="BU607" i="2" s="1"/>
  <c r="BU608" i="2" s="1"/>
  <c r="BU609" i="2" s="1"/>
  <c r="BU610" i="2" s="1"/>
  <c r="BU611" i="2" s="1"/>
  <c r="BT601" i="2"/>
  <c r="BT602" i="2" s="1"/>
  <c r="BT603" i="2" s="1"/>
  <c r="BT604" i="2" s="1"/>
  <c r="BT605" i="2" s="1"/>
  <c r="BT606" i="2" s="1"/>
  <c r="BT607" i="2" s="1"/>
  <c r="BT608" i="2" s="1"/>
  <c r="BT609" i="2" s="1"/>
  <c r="BT610" i="2" s="1"/>
  <c r="BT611" i="2" s="1"/>
  <c r="BS601" i="2"/>
  <c r="BS602" i="2" s="1"/>
  <c r="BS603" i="2" s="1"/>
  <c r="BS604" i="2" s="1"/>
  <c r="BS605" i="2" s="1"/>
  <c r="BS606" i="2" s="1"/>
  <c r="BS607" i="2" s="1"/>
  <c r="BS608" i="2" s="1"/>
  <c r="BS609" i="2" s="1"/>
  <c r="BS610" i="2" s="1"/>
  <c r="BS611" i="2" s="1"/>
  <c r="BR601" i="2"/>
  <c r="BV595" i="2"/>
  <c r="BV596" i="2" s="1"/>
  <c r="BV597" i="2" s="1"/>
  <c r="BV598" i="2" s="1"/>
  <c r="BV599" i="2" s="1"/>
  <c r="BU595" i="2"/>
  <c r="BU596" i="2" s="1"/>
  <c r="BU597" i="2" s="1"/>
  <c r="BU598" i="2" s="1"/>
  <c r="BU599" i="2" s="1"/>
  <c r="BT595" i="2"/>
  <c r="BT596" i="2" s="1"/>
  <c r="BT597" i="2" s="1"/>
  <c r="BT598" i="2" s="1"/>
  <c r="BT599" i="2" s="1"/>
  <c r="BS595" i="2"/>
  <c r="BS596" i="2" s="1"/>
  <c r="BS597" i="2" s="1"/>
  <c r="BS598" i="2" s="1"/>
  <c r="BS599" i="2" s="1"/>
  <c r="BR595" i="2"/>
  <c r="BV571" i="2"/>
  <c r="BV572" i="2" s="1"/>
  <c r="BV573" i="2" s="1"/>
  <c r="BV574" i="2" s="1"/>
  <c r="BV575" i="2" s="1"/>
  <c r="BV576" i="2" s="1"/>
  <c r="BV577" i="2" s="1"/>
  <c r="BV578" i="2" s="1"/>
  <c r="BV579" i="2" s="1"/>
  <c r="BV580" i="2" s="1"/>
  <c r="BV581" i="2" s="1"/>
  <c r="BU571" i="2"/>
  <c r="BU572" i="2" s="1"/>
  <c r="BU573" i="2" s="1"/>
  <c r="BU574" i="2" s="1"/>
  <c r="BU575" i="2" s="1"/>
  <c r="BU576" i="2" s="1"/>
  <c r="BU577" i="2" s="1"/>
  <c r="BU578" i="2" s="1"/>
  <c r="BU579" i="2" s="1"/>
  <c r="BU580" i="2" s="1"/>
  <c r="BU581" i="2" s="1"/>
  <c r="BT571" i="2"/>
  <c r="BT572" i="2" s="1"/>
  <c r="BT573" i="2" s="1"/>
  <c r="BT574" i="2" s="1"/>
  <c r="BT575" i="2" s="1"/>
  <c r="BT576" i="2" s="1"/>
  <c r="BT577" i="2" s="1"/>
  <c r="BT578" i="2" s="1"/>
  <c r="BT579" i="2" s="1"/>
  <c r="BT580" i="2" s="1"/>
  <c r="BT581" i="2" s="1"/>
  <c r="BS571" i="2"/>
  <c r="BS572" i="2" s="1"/>
  <c r="BS573" i="2" s="1"/>
  <c r="BS574" i="2" s="1"/>
  <c r="BS575" i="2" s="1"/>
  <c r="BS576" i="2" s="1"/>
  <c r="BS577" i="2" s="1"/>
  <c r="BS578" i="2" s="1"/>
  <c r="BS579" i="2" s="1"/>
  <c r="BS580" i="2" s="1"/>
  <c r="BS581" i="2" s="1"/>
  <c r="BR571" i="2"/>
  <c r="BV547" i="2"/>
  <c r="BV548" i="2" s="1"/>
  <c r="BV549" i="2" s="1"/>
  <c r="BV550" i="2" s="1"/>
  <c r="BV551" i="2" s="1"/>
  <c r="BV552" i="2" s="1"/>
  <c r="BV553" i="2" s="1"/>
  <c r="BV554" i="2" s="1"/>
  <c r="BV555" i="2" s="1"/>
  <c r="BV556" i="2" s="1"/>
  <c r="BV557" i="2" s="1"/>
  <c r="BU547" i="2"/>
  <c r="BU548" i="2" s="1"/>
  <c r="BU549" i="2" s="1"/>
  <c r="BU550" i="2" s="1"/>
  <c r="BU551" i="2" s="1"/>
  <c r="BU552" i="2" s="1"/>
  <c r="BU553" i="2" s="1"/>
  <c r="BU554" i="2" s="1"/>
  <c r="BU555" i="2" s="1"/>
  <c r="BU556" i="2" s="1"/>
  <c r="BU557" i="2" s="1"/>
  <c r="BT547" i="2"/>
  <c r="BT548" i="2" s="1"/>
  <c r="BT549" i="2" s="1"/>
  <c r="BT550" i="2" s="1"/>
  <c r="BT551" i="2" s="1"/>
  <c r="BT552" i="2" s="1"/>
  <c r="BT553" i="2" s="1"/>
  <c r="BT554" i="2" s="1"/>
  <c r="BT555" i="2" s="1"/>
  <c r="BT556" i="2" s="1"/>
  <c r="BT557" i="2" s="1"/>
  <c r="BS547" i="2"/>
  <c r="BS548" i="2" s="1"/>
  <c r="BS549" i="2" s="1"/>
  <c r="BS550" i="2" s="1"/>
  <c r="BS551" i="2" s="1"/>
  <c r="BS552" i="2" s="1"/>
  <c r="BS553" i="2" s="1"/>
  <c r="BS554" i="2" s="1"/>
  <c r="BS555" i="2" s="1"/>
  <c r="BS556" i="2" s="1"/>
  <c r="BS557" i="2" s="1"/>
  <c r="BR547" i="2"/>
  <c r="AM547" i="2" s="1"/>
  <c r="BV535" i="2"/>
  <c r="BV536" i="2" s="1"/>
  <c r="BV537" i="2" s="1"/>
  <c r="BV538" i="2" s="1"/>
  <c r="BV539" i="2" s="1"/>
  <c r="BV540" i="2" s="1"/>
  <c r="BV541" i="2" s="1"/>
  <c r="BV542" i="2" s="1"/>
  <c r="BV543" i="2" s="1"/>
  <c r="BV544" i="2" s="1"/>
  <c r="BV545" i="2" s="1"/>
  <c r="BU535" i="2"/>
  <c r="BU536" i="2" s="1"/>
  <c r="BU537" i="2" s="1"/>
  <c r="BU538" i="2" s="1"/>
  <c r="BU539" i="2" s="1"/>
  <c r="BU540" i="2" s="1"/>
  <c r="BU541" i="2" s="1"/>
  <c r="BU542" i="2" s="1"/>
  <c r="BU543" i="2" s="1"/>
  <c r="BU544" i="2" s="1"/>
  <c r="BU545" i="2" s="1"/>
  <c r="BT535" i="2"/>
  <c r="BT536" i="2" s="1"/>
  <c r="BT537" i="2" s="1"/>
  <c r="BT538" i="2" s="1"/>
  <c r="BT539" i="2" s="1"/>
  <c r="BT540" i="2" s="1"/>
  <c r="BT541" i="2" s="1"/>
  <c r="BT542" i="2" s="1"/>
  <c r="BT543" i="2" s="1"/>
  <c r="BT544" i="2" s="1"/>
  <c r="BT545" i="2" s="1"/>
  <c r="BS535" i="2"/>
  <c r="BS536" i="2" s="1"/>
  <c r="BS537" i="2" s="1"/>
  <c r="BS538" i="2" s="1"/>
  <c r="BS539" i="2" s="1"/>
  <c r="BS540" i="2" s="1"/>
  <c r="BS541" i="2" s="1"/>
  <c r="BS542" i="2" s="1"/>
  <c r="BS543" i="2" s="1"/>
  <c r="BS544" i="2" s="1"/>
  <c r="BS545" i="2" s="1"/>
  <c r="BR535" i="2"/>
  <c r="AI535" i="2" s="1"/>
  <c r="BV449" i="2"/>
  <c r="BV450" i="2" s="1"/>
  <c r="BV451" i="2" s="1"/>
  <c r="BV452" i="2" s="1"/>
  <c r="BV453" i="2" s="1"/>
  <c r="BV454" i="2" s="1"/>
  <c r="BV455" i="2" s="1"/>
  <c r="BV456" i="2" s="1"/>
  <c r="BV457" i="2" s="1"/>
  <c r="BV458" i="2" s="1"/>
  <c r="BV459" i="2" s="1"/>
  <c r="BU449" i="2"/>
  <c r="BU450" i="2" s="1"/>
  <c r="BU451" i="2" s="1"/>
  <c r="BU452" i="2" s="1"/>
  <c r="BU453" i="2" s="1"/>
  <c r="BU454" i="2" s="1"/>
  <c r="BU455" i="2" s="1"/>
  <c r="BU456" i="2" s="1"/>
  <c r="BU457" i="2" s="1"/>
  <c r="BU458" i="2" s="1"/>
  <c r="BU459" i="2" s="1"/>
  <c r="BT449" i="2"/>
  <c r="BT450" i="2" s="1"/>
  <c r="BT451" i="2" s="1"/>
  <c r="BT452" i="2" s="1"/>
  <c r="BT453" i="2" s="1"/>
  <c r="BT454" i="2" s="1"/>
  <c r="BT455" i="2" s="1"/>
  <c r="BT456" i="2" s="1"/>
  <c r="BT457" i="2" s="1"/>
  <c r="BT458" i="2" s="1"/>
  <c r="BT459" i="2" s="1"/>
  <c r="BS449" i="2"/>
  <c r="BS450" i="2" s="1"/>
  <c r="BS451" i="2" s="1"/>
  <c r="BS452" i="2" s="1"/>
  <c r="BS453" i="2" s="1"/>
  <c r="BS454" i="2" s="1"/>
  <c r="BS455" i="2" s="1"/>
  <c r="BS456" i="2" s="1"/>
  <c r="BS457" i="2" s="1"/>
  <c r="BS458" i="2" s="1"/>
  <c r="BS459" i="2" s="1"/>
  <c r="BR449" i="2"/>
  <c r="BV437" i="2"/>
  <c r="BV438" i="2" s="1"/>
  <c r="BV439" i="2" s="1"/>
  <c r="BV440" i="2" s="1"/>
  <c r="BV441" i="2" s="1"/>
  <c r="BV442" i="2" s="1"/>
  <c r="BV443" i="2" s="1"/>
  <c r="BV444" i="2" s="1"/>
  <c r="BV445" i="2" s="1"/>
  <c r="BV446" i="2" s="1"/>
  <c r="BV447" i="2" s="1"/>
  <c r="BU437" i="2"/>
  <c r="BU438" i="2" s="1"/>
  <c r="BU439" i="2" s="1"/>
  <c r="BU440" i="2" s="1"/>
  <c r="BU441" i="2" s="1"/>
  <c r="BU442" i="2" s="1"/>
  <c r="BU443" i="2" s="1"/>
  <c r="BU444" i="2" s="1"/>
  <c r="BU445" i="2" s="1"/>
  <c r="BU446" i="2" s="1"/>
  <c r="BU447" i="2" s="1"/>
  <c r="BT437" i="2"/>
  <c r="BT438" i="2" s="1"/>
  <c r="BT439" i="2" s="1"/>
  <c r="BT440" i="2" s="1"/>
  <c r="BT441" i="2" s="1"/>
  <c r="BT442" i="2" s="1"/>
  <c r="BT443" i="2" s="1"/>
  <c r="BT444" i="2" s="1"/>
  <c r="BT445" i="2" s="1"/>
  <c r="BT446" i="2" s="1"/>
  <c r="BT447" i="2" s="1"/>
  <c r="BS437" i="2"/>
  <c r="BS438" i="2" s="1"/>
  <c r="BS439" i="2" s="1"/>
  <c r="BS440" i="2" s="1"/>
  <c r="BS441" i="2" s="1"/>
  <c r="BS442" i="2" s="1"/>
  <c r="BS443" i="2" s="1"/>
  <c r="BS444" i="2" s="1"/>
  <c r="BS445" i="2" s="1"/>
  <c r="BS446" i="2" s="1"/>
  <c r="BS447" i="2" s="1"/>
  <c r="BR437" i="2"/>
  <c r="BV425" i="2"/>
  <c r="BV426" i="2" s="1"/>
  <c r="BV427" i="2" s="1"/>
  <c r="BV428" i="2" s="1"/>
  <c r="BV429" i="2" s="1"/>
  <c r="BV430" i="2" s="1"/>
  <c r="BV431" i="2" s="1"/>
  <c r="BV432" i="2" s="1"/>
  <c r="BV433" i="2" s="1"/>
  <c r="BV434" i="2" s="1"/>
  <c r="BV435" i="2" s="1"/>
  <c r="BU425" i="2"/>
  <c r="BU426" i="2" s="1"/>
  <c r="BU427" i="2" s="1"/>
  <c r="BU428" i="2" s="1"/>
  <c r="BU429" i="2" s="1"/>
  <c r="BU430" i="2" s="1"/>
  <c r="BU431" i="2" s="1"/>
  <c r="BU432" i="2" s="1"/>
  <c r="BU433" i="2" s="1"/>
  <c r="BU434" i="2" s="1"/>
  <c r="BU435" i="2" s="1"/>
  <c r="BT425" i="2"/>
  <c r="BT426" i="2" s="1"/>
  <c r="BT427" i="2" s="1"/>
  <c r="BT428" i="2" s="1"/>
  <c r="BT429" i="2" s="1"/>
  <c r="BT430" i="2" s="1"/>
  <c r="BT431" i="2" s="1"/>
  <c r="BT432" i="2" s="1"/>
  <c r="BT433" i="2" s="1"/>
  <c r="BT434" i="2" s="1"/>
  <c r="BT435" i="2" s="1"/>
  <c r="BS425" i="2"/>
  <c r="BS426" i="2" s="1"/>
  <c r="BS427" i="2" s="1"/>
  <c r="BS428" i="2" s="1"/>
  <c r="BS429" i="2" s="1"/>
  <c r="BS430" i="2" s="1"/>
  <c r="BS431" i="2" s="1"/>
  <c r="BS432" i="2" s="1"/>
  <c r="BS433" i="2" s="1"/>
  <c r="BS434" i="2" s="1"/>
  <c r="BS435" i="2" s="1"/>
  <c r="BR425" i="2"/>
  <c r="BV413" i="2"/>
  <c r="BV414" i="2" s="1"/>
  <c r="BV415" i="2" s="1"/>
  <c r="BV416" i="2" s="1"/>
  <c r="BV417" i="2" s="1"/>
  <c r="BV418" i="2" s="1"/>
  <c r="BV419" i="2" s="1"/>
  <c r="BV420" i="2" s="1"/>
  <c r="BV421" i="2" s="1"/>
  <c r="BV422" i="2" s="1"/>
  <c r="BV423" i="2" s="1"/>
  <c r="BU413" i="2"/>
  <c r="BU414" i="2" s="1"/>
  <c r="BU415" i="2" s="1"/>
  <c r="BU416" i="2" s="1"/>
  <c r="BU417" i="2" s="1"/>
  <c r="BU418" i="2" s="1"/>
  <c r="BU419" i="2" s="1"/>
  <c r="BU420" i="2" s="1"/>
  <c r="BU421" i="2" s="1"/>
  <c r="BU422" i="2" s="1"/>
  <c r="BU423" i="2" s="1"/>
  <c r="BT413" i="2"/>
  <c r="BT414" i="2" s="1"/>
  <c r="BT415" i="2" s="1"/>
  <c r="BT416" i="2" s="1"/>
  <c r="BT417" i="2" s="1"/>
  <c r="BT418" i="2" s="1"/>
  <c r="BT419" i="2" s="1"/>
  <c r="BT420" i="2" s="1"/>
  <c r="BT421" i="2" s="1"/>
  <c r="BT422" i="2" s="1"/>
  <c r="BT423" i="2" s="1"/>
  <c r="BS413" i="2"/>
  <c r="BS414" i="2" s="1"/>
  <c r="BS415" i="2" s="1"/>
  <c r="BS416" i="2" s="1"/>
  <c r="BS417" i="2" s="1"/>
  <c r="BS418" i="2" s="1"/>
  <c r="BS419" i="2" s="1"/>
  <c r="BS420" i="2" s="1"/>
  <c r="BS421" i="2" s="1"/>
  <c r="BS422" i="2" s="1"/>
  <c r="BS423" i="2" s="1"/>
  <c r="BR413" i="2"/>
  <c r="BV401" i="2"/>
  <c r="BV402" i="2" s="1"/>
  <c r="BV403" i="2" s="1"/>
  <c r="BV404" i="2" s="1"/>
  <c r="BV405" i="2" s="1"/>
  <c r="BV406" i="2" s="1"/>
  <c r="BV407" i="2" s="1"/>
  <c r="BV408" i="2" s="1"/>
  <c r="BV409" i="2" s="1"/>
  <c r="BV410" i="2" s="1"/>
  <c r="BV411" i="2" s="1"/>
  <c r="BU401" i="2"/>
  <c r="BU402" i="2" s="1"/>
  <c r="BU403" i="2" s="1"/>
  <c r="BU404" i="2" s="1"/>
  <c r="BU405" i="2" s="1"/>
  <c r="BU406" i="2" s="1"/>
  <c r="BU407" i="2" s="1"/>
  <c r="BU408" i="2" s="1"/>
  <c r="BU409" i="2" s="1"/>
  <c r="BU410" i="2" s="1"/>
  <c r="BU411" i="2" s="1"/>
  <c r="BT401" i="2"/>
  <c r="BT402" i="2" s="1"/>
  <c r="BT403" i="2" s="1"/>
  <c r="BT404" i="2" s="1"/>
  <c r="BT405" i="2" s="1"/>
  <c r="BT406" i="2" s="1"/>
  <c r="BT407" i="2" s="1"/>
  <c r="BT408" i="2" s="1"/>
  <c r="BT409" i="2" s="1"/>
  <c r="BT410" i="2" s="1"/>
  <c r="BT411" i="2" s="1"/>
  <c r="BS401" i="2"/>
  <c r="BS402" i="2" s="1"/>
  <c r="BS403" i="2" s="1"/>
  <c r="BS404" i="2" s="1"/>
  <c r="BS405" i="2" s="1"/>
  <c r="BS406" i="2" s="1"/>
  <c r="BS407" i="2" s="1"/>
  <c r="BS408" i="2" s="1"/>
  <c r="BS409" i="2" s="1"/>
  <c r="BS410" i="2" s="1"/>
  <c r="BS411" i="2" s="1"/>
  <c r="BR401" i="2"/>
  <c r="BV389" i="2"/>
  <c r="BV390" i="2" s="1"/>
  <c r="BV391" i="2" s="1"/>
  <c r="BV392" i="2" s="1"/>
  <c r="BV393" i="2" s="1"/>
  <c r="BV394" i="2" s="1"/>
  <c r="BV395" i="2" s="1"/>
  <c r="BV396" i="2" s="1"/>
  <c r="BV397" i="2" s="1"/>
  <c r="BV398" i="2" s="1"/>
  <c r="BV399" i="2" s="1"/>
  <c r="BU389" i="2"/>
  <c r="BU390" i="2" s="1"/>
  <c r="BU391" i="2" s="1"/>
  <c r="BU392" i="2" s="1"/>
  <c r="BU393" i="2" s="1"/>
  <c r="BU394" i="2" s="1"/>
  <c r="BU395" i="2" s="1"/>
  <c r="BU396" i="2" s="1"/>
  <c r="BU397" i="2" s="1"/>
  <c r="BU398" i="2" s="1"/>
  <c r="BU399" i="2" s="1"/>
  <c r="BT389" i="2"/>
  <c r="BT390" i="2" s="1"/>
  <c r="BT391" i="2" s="1"/>
  <c r="BT392" i="2" s="1"/>
  <c r="BT393" i="2" s="1"/>
  <c r="BT394" i="2" s="1"/>
  <c r="BT395" i="2" s="1"/>
  <c r="BT396" i="2" s="1"/>
  <c r="BT397" i="2" s="1"/>
  <c r="BT398" i="2" s="1"/>
  <c r="BT399" i="2" s="1"/>
  <c r="BS389" i="2"/>
  <c r="BS390" i="2" s="1"/>
  <c r="BS391" i="2" s="1"/>
  <c r="BS392" i="2" s="1"/>
  <c r="BS393" i="2" s="1"/>
  <c r="BS394" i="2" s="1"/>
  <c r="BS395" i="2" s="1"/>
  <c r="BS396" i="2" s="1"/>
  <c r="BS397" i="2" s="1"/>
  <c r="BS398" i="2" s="1"/>
  <c r="BS399" i="2" s="1"/>
  <c r="BR389" i="2"/>
  <c r="BV377" i="2"/>
  <c r="BV378" i="2" s="1"/>
  <c r="BV379" i="2" s="1"/>
  <c r="BV380" i="2" s="1"/>
  <c r="BV381" i="2" s="1"/>
  <c r="BV382" i="2" s="1"/>
  <c r="BV383" i="2" s="1"/>
  <c r="BV384" i="2" s="1"/>
  <c r="BV385" i="2" s="1"/>
  <c r="BV386" i="2" s="1"/>
  <c r="BV387" i="2" s="1"/>
  <c r="BU377" i="2"/>
  <c r="BU378" i="2" s="1"/>
  <c r="BU379" i="2" s="1"/>
  <c r="BU380" i="2" s="1"/>
  <c r="BU381" i="2" s="1"/>
  <c r="BU382" i="2" s="1"/>
  <c r="BU383" i="2" s="1"/>
  <c r="BU384" i="2" s="1"/>
  <c r="BU385" i="2" s="1"/>
  <c r="BU386" i="2" s="1"/>
  <c r="BU387" i="2" s="1"/>
  <c r="BT377" i="2"/>
  <c r="BT378" i="2" s="1"/>
  <c r="BT379" i="2" s="1"/>
  <c r="BT380" i="2" s="1"/>
  <c r="BT381" i="2" s="1"/>
  <c r="BT382" i="2" s="1"/>
  <c r="BT383" i="2" s="1"/>
  <c r="BT384" i="2" s="1"/>
  <c r="BT385" i="2" s="1"/>
  <c r="BT386" i="2" s="1"/>
  <c r="BT387" i="2" s="1"/>
  <c r="BS377" i="2"/>
  <c r="BS378" i="2" s="1"/>
  <c r="BS379" i="2" s="1"/>
  <c r="BS380" i="2" s="1"/>
  <c r="BS381" i="2" s="1"/>
  <c r="BS382" i="2" s="1"/>
  <c r="BS383" i="2" s="1"/>
  <c r="BS384" i="2" s="1"/>
  <c r="BS385" i="2" s="1"/>
  <c r="BS386" i="2" s="1"/>
  <c r="BS387" i="2" s="1"/>
  <c r="BR377" i="2"/>
  <c r="BV364" i="2"/>
  <c r="BV365" i="2" s="1"/>
  <c r="BV366" i="2" s="1"/>
  <c r="BV367" i="2" s="1"/>
  <c r="BV368" i="2" s="1"/>
  <c r="BV369" i="2" s="1"/>
  <c r="BV370" i="2" s="1"/>
  <c r="BV371" i="2" s="1"/>
  <c r="BV372" i="2" s="1"/>
  <c r="BV373" i="2" s="1"/>
  <c r="BV374" i="2" s="1"/>
  <c r="BV375" i="2" s="1"/>
  <c r="BU364" i="2"/>
  <c r="BU365" i="2" s="1"/>
  <c r="BU366" i="2" s="1"/>
  <c r="BU367" i="2" s="1"/>
  <c r="BU368" i="2" s="1"/>
  <c r="BU369" i="2" s="1"/>
  <c r="BU370" i="2" s="1"/>
  <c r="BU371" i="2" s="1"/>
  <c r="BU372" i="2" s="1"/>
  <c r="BU373" i="2" s="1"/>
  <c r="BU374" i="2" s="1"/>
  <c r="BU375" i="2" s="1"/>
  <c r="BT364" i="2"/>
  <c r="BT365" i="2" s="1"/>
  <c r="BT366" i="2" s="1"/>
  <c r="BT367" i="2" s="1"/>
  <c r="BT368" i="2" s="1"/>
  <c r="BT369" i="2" s="1"/>
  <c r="BT370" i="2" s="1"/>
  <c r="BT371" i="2" s="1"/>
  <c r="BT372" i="2" s="1"/>
  <c r="BT373" i="2" s="1"/>
  <c r="BT374" i="2" s="1"/>
  <c r="BT375" i="2" s="1"/>
  <c r="BS364" i="2"/>
  <c r="BS365" i="2" s="1"/>
  <c r="BS366" i="2" s="1"/>
  <c r="BS367" i="2" s="1"/>
  <c r="BS368" i="2" s="1"/>
  <c r="BS369" i="2" s="1"/>
  <c r="BS370" i="2" s="1"/>
  <c r="BS371" i="2" s="1"/>
  <c r="BS372" i="2" s="1"/>
  <c r="BS373" i="2" s="1"/>
  <c r="BS374" i="2" s="1"/>
  <c r="BS375" i="2" s="1"/>
  <c r="BR364" i="2"/>
  <c r="BV352" i="2"/>
  <c r="BV353" i="2" s="1"/>
  <c r="BV354" i="2" s="1"/>
  <c r="BV355" i="2" s="1"/>
  <c r="BV356" i="2" s="1"/>
  <c r="BV357" i="2" s="1"/>
  <c r="BV358" i="2" s="1"/>
  <c r="BV359" i="2" s="1"/>
  <c r="BV360" i="2" s="1"/>
  <c r="BV361" i="2" s="1"/>
  <c r="BV362" i="2" s="1"/>
  <c r="BU352" i="2"/>
  <c r="BU353" i="2" s="1"/>
  <c r="BU354" i="2" s="1"/>
  <c r="BU355" i="2" s="1"/>
  <c r="BU356" i="2" s="1"/>
  <c r="BU357" i="2" s="1"/>
  <c r="BU358" i="2" s="1"/>
  <c r="BU359" i="2" s="1"/>
  <c r="BU360" i="2" s="1"/>
  <c r="BU361" i="2" s="1"/>
  <c r="BU362" i="2" s="1"/>
  <c r="BT352" i="2"/>
  <c r="BT353" i="2" s="1"/>
  <c r="BT354" i="2" s="1"/>
  <c r="BT355" i="2" s="1"/>
  <c r="BT356" i="2" s="1"/>
  <c r="BT357" i="2" s="1"/>
  <c r="BT358" i="2" s="1"/>
  <c r="BT359" i="2" s="1"/>
  <c r="BT360" i="2" s="1"/>
  <c r="BT361" i="2" s="1"/>
  <c r="BT362" i="2" s="1"/>
  <c r="BS352" i="2"/>
  <c r="BS353" i="2" s="1"/>
  <c r="BS354" i="2" s="1"/>
  <c r="BS355" i="2" s="1"/>
  <c r="BS356" i="2" s="1"/>
  <c r="BS357" i="2" s="1"/>
  <c r="BS358" i="2" s="1"/>
  <c r="BS359" i="2" s="1"/>
  <c r="BS360" i="2" s="1"/>
  <c r="BS361" i="2" s="1"/>
  <c r="BS362" i="2" s="1"/>
  <c r="BR352" i="2"/>
  <c r="BV328" i="2"/>
  <c r="BV329" i="2" s="1"/>
  <c r="BV330" i="2" s="1"/>
  <c r="BV331" i="2" s="1"/>
  <c r="BV332" i="2" s="1"/>
  <c r="BV333" i="2" s="1"/>
  <c r="BV334" i="2" s="1"/>
  <c r="BV335" i="2" s="1"/>
  <c r="BV336" i="2" s="1"/>
  <c r="BV337" i="2" s="1"/>
  <c r="BV338" i="2" s="1"/>
  <c r="BU328" i="2"/>
  <c r="BU329" i="2" s="1"/>
  <c r="BU330" i="2" s="1"/>
  <c r="BU331" i="2" s="1"/>
  <c r="BU332" i="2" s="1"/>
  <c r="BU333" i="2" s="1"/>
  <c r="BU334" i="2" s="1"/>
  <c r="BU335" i="2" s="1"/>
  <c r="BU336" i="2" s="1"/>
  <c r="BU337" i="2" s="1"/>
  <c r="BU338" i="2" s="1"/>
  <c r="BT328" i="2"/>
  <c r="BT329" i="2" s="1"/>
  <c r="BT330" i="2" s="1"/>
  <c r="BT331" i="2" s="1"/>
  <c r="BT332" i="2" s="1"/>
  <c r="BT333" i="2" s="1"/>
  <c r="BT334" i="2" s="1"/>
  <c r="BT335" i="2" s="1"/>
  <c r="BT336" i="2" s="1"/>
  <c r="BT337" i="2" s="1"/>
  <c r="BT338" i="2" s="1"/>
  <c r="BS328" i="2"/>
  <c r="BS329" i="2" s="1"/>
  <c r="BS330" i="2" s="1"/>
  <c r="BS331" i="2" s="1"/>
  <c r="BS332" i="2" s="1"/>
  <c r="BS333" i="2" s="1"/>
  <c r="BS334" i="2" s="1"/>
  <c r="BS335" i="2" s="1"/>
  <c r="BS336" i="2" s="1"/>
  <c r="BS337" i="2" s="1"/>
  <c r="BS338" i="2" s="1"/>
  <c r="BR328" i="2"/>
  <c r="BV316" i="2"/>
  <c r="BV317" i="2" s="1"/>
  <c r="BV318" i="2" s="1"/>
  <c r="BV319" i="2" s="1"/>
  <c r="BV320" i="2" s="1"/>
  <c r="BV321" i="2" s="1"/>
  <c r="BV322" i="2" s="1"/>
  <c r="BV323" i="2" s="1"/>
  <c r="BV324" i="2" s="1"/>
  <c r="BV325" i="2" s="1"/>
  <c r="BV326" i="2" s="1"/>
  <c r="BU316" i="2"/>
  <c r="BU317" i="2" s="1"/>
  <c r="BU318" i="2" s="1"/>
  <c r="BU319" i="2" s="1"/>
  <c r="BU320" i="2" s="1"/>
  <c r="BU321" i="2" s="1"/>
  <c r="BU322" i="2" s="1"/>
  <c r="BU323" i="2" s="1"/>
  <c r="BU324" i="2" s="1"/>
  <c r="BU325" i="2" s="1"/>
  <c r="BU326" i="2" s="1"/>
  <c r="BT316" i="2"/>
  <c r="BT317" i="2" s="1"/>
  <c r="BT318" i="2" s="1"/>
  <c r="BT319" i="2" s="1"/>
  <c r="BT320" i="2" s="1"/>
  <c r="BT321" i="2" s="1"/>
  <c r="BT322" i="2" s="1"/>
  <c r="BT323" i="2" s="1"/>
  <c r="BT324" i="2" s="1"/>
  <c r="BT325" i="2" s="1"/>
  <c r="BT326" i="2" s="1"/>
  <c r="BS316" i="2"/>
  <c r="BS317" i="2" s="1"/>
  <c r="BS318" i="2" s="1"/>
  <c r="BS319" i="2" s="1"/>
  <c r="BS320" i="2" s="1"/>
  <c r="BS321" i="2" s="1"/>
  <c r="BS322" i="2" s="1"/>
  <c r="BS323" i="2" s="1"/>
  <c r="BS324" i="2" s="1"/>
  <c r="BS325" i="2" s="1"/>
  <c r="BS326" i="2" s="1"/>
  <c r="BR316" i="2"/>
  <c r="BR317" i="2" s="1"/>
  <c r="BV304" i="2"/>
  <c r="BV305" i="2" s="1"/>
  <c r="BV306" i="2" s="1"/>
  <c r="BV307" i="2" s="1"/>
  <c r="BV308" i="2" s="1"/>
  <c r="BV309" i="2" s="1"/>
  <c r="BV310" i="2" s="1"/>
  <c r="BV311" i="2" s="1"/>
  <c r="BV312" i="2" s="1"/>
  <c r="BV313" i="2" s="1"/>
  <c r="BV314" i="2" s="1"/>
  <c r="BU304" i="2"/>
  <c r="BU305" i="2" s="1"/>
  <c r="BU306" i="2" s="1"/>
  <c r="BU307" i="2" s="1"/>
  <c r="BU308" i="2" s="1"/>
  <c r="BU309" i="2" s="1"/>
  <c r="BU310" i="2" s="1"/>
  <c r="BU311" i="2" s="1"/>
  <c r="BU312" i="2" s="1"/>
  <c r="BU313" i="2" s="1"/>
  <c r="BU314" i="2" s="1"/>
  <c r="BT304" i="2"/>
  <c r="BT305" i="2" s="1"/>
  <c r="BT306" i="2" s="1"/>
  <c r="BT307" i="2" s="1"/>
  <c r="BT308" i="2" s="1"/>
  <c r="BT309" i="2" s="1"/>
  <c r="BT310" i="2" s="1"/>
  <c r="BT311" i="2" s="1"/>
  <c r="BT312" i="2" s="1"/>
  <c r="BT313" i="2" s="1"/>
  <c r="BT314" i="2" s="1"/>
  <c r="BS304" i="2"/>
  <c r="BS305" i="2" s="1"/>
  <c r="BS306" i="2" s="1"/>
  <c r="BS307" i="2" s="1"/>
  <c r="BS308" i="2" s="1"/>
  <c r="BS309" i="2" s="1"/>
  <c r="BS310" i="2" s="1"/>
  <c r="BS311" i="2" s="1"/>
  <c r="BS312" i="2" s="1"/>
  <c r="BS313" i="2" s="1"/>
  <c r="BS314" i="2" s="1"/>
  <c r="BR304" i="2"/>
  <c r="BV292" i="2"/>
  <c r="BV293" i="2" s="1"/>
  <c r="BV294" i="2" s="1"/>
  <c r="BV295" i="2" s="1"/>
  <c r="BV296" i="2" s="1"/>
  <c r="BV297" i="2" s="1"/>
  <c r="BV298" i="2" s="1"/>
  <c r="BV299" i="2" s="1"/>
  <c r="BV300" i="2" s="1"/>
  <c r="BV301" i="2" s="1"/>
  <c r="BV302" i="2" s="1"/>
  <c r="BU292" i="2"/>
  <c r="BU293" i="2" s="1"/>
  <c r="BU294" i="2" s="1"/>
  <c r="BU295" i="2" s="1"/>
  <c r="BU296" i="2" s="1"/>
  <c r="BU297" i="2" s="1"/>
  <c r="BU298" i="2" s="1"/>
  <c r="BU299" i="2" s="1"/>
  <c r="BU300" i="2" s="1"/>
  <c r="BU301" i="2" s="1"/>
  <c r="BU302" i="2" s="1"/>
  <c r="BT292" i="2"/>
  <c r="BT293" i="2" s="1"/>
  <c r="BT294" i="2" s="1"/>
  <c r="BT295" i="2" s="1"/>
  <c r="BT296" i="2" s="1"/>
  <c r="BT297" i="2" s="1"/>
  <c r="BT298" i="2" s="1"/>
  <c r="BT299" i="2" s="1"/>
  <c r="BT300" i="2" s="1"/>
  <c r="BT301" i="2" s="1"/>
  <c r="BT302" i="2" s="1"/>
  <c r="BS292" i="2"/>
  <c r="BS293" i="2" s="1"/>
  <c r="BS294" i="2" s="1"/>
  <c r="BS295" i="2" s="1"/>
  <c r="BS296" i="2" s="1"/>
  <c r="BS297" i="2" s="1"/>
  <c r="BS298" i="2" s="1"/>
  <c r="BS299" i="2" s="1"/>
  <c r="BS300" i="2" s="1"/>
  <c r="BS301" i="2" s="1"/>
  <c r="BS302" i="2" s="1"/>
  <c r="BR292" i="2"/>
  <c r="BV280" i="2"/>
  <c r="BV281" i="2" s="1"/>
  <c r="BV282" i="2" s="1"/>
  <c r="BV283" i="2" s="1"/>
  <c r="BV284" i="2" s="1"/>
  <c r="BV285" i="2" s="1"/>
  <c r="BV286" i="2" s="1"/>
  <c r="BV287" i="2" s="1"/>
  <c r="BV288" i="2" s="1"/>
  <c r="BV289" i="2" s="1"/>
  <c r="BV290" i="2" s="1"/>
  <c r="BU280" i="2"/>
  <c r="BU281" i="2" s="1"/>
  <c r="BU282" i="2" s="1"/>
  <c r="BU283" i="2" s="1"/>
  <c r="BU284" i="2" s="1"/>
  <c r="BU285" i="2" s="1"/>
  <c r="BU286" i="2" s="1"/>
  <c r="BU287" i="2" s="1"/>
  <c r="BU288" i="2" s="1"/>
  <c r="BU289" i="2" s="1"/>
  <c r="BU290" i="2" s="1"/>
  <c r="BT280" i="2"/>
  <c r="BT281" i="2" s="1"/>
  <c r="BT282" i="2" s="1"/>
  <c r="BT283" i="2" s="1"/>
  <c r="BT284" i="2" s="1"/>
  <c r="BT285" i="2" s="1"/>
  <c r="BT286" i="2" s="1"/>
  <c r="BT287" i="2" s="1"/>
  <c r="BT288" i="2" s="1"/>
  <c r="BT289" i="2" s="1"/>
  <c r="BT290" i="2" s="1"/>
  <c r="BS280" i="2"/>
  <c r="BS281" i="2" s="1"/>
  <c r="BS282" i="2" s="1"/>
  <c r="BS283" i="2" s="1"/>
  <c r="BS284" i="2" s="1"/>
  <c r="BS285" i="2" s="1"/>
  <c r="BS286" i="2" s="1"/>
  <c r="BS287" i="2" s="1"/>
  <c r="BS288" i="2" s="1"/>
  <c r="BS289" i="2" s="1"/>
  <c r="BS290" i="2" s="1"/>
  <c r="BR280" i="2"/>
  <c r="BV268" i="2"/>
  <c r="BV269" i="2" s="1"/>
  <c r="BV270" i="2" s="1"/>
  <c r="BV271" i="2" s="1"/>
  <c r="BV272" i="2" s="1"/>
  <c r="BV273" i="2" s="1"/>
  <c r="BV274" i="2" s="1"/>
  <c r="BV275" i="2" s="1"/>
  <c r="BV276" i="2" s="1"/>
  <c r="BV277" i="2" s="1"/>
  <c r="BV278" i="2" s="1"/>
  <c r="BU268" i="2"/>
  <c r="BU269" i="2" s="1"/>
  <c r="BU270" i="2" s="1"/>
  <c r="BU271" i="2" s="1"/>
  <c r="BU272" i="2" s="1"/>
  <c r="BU273" i="2" s="1"/>
  <c r="BU274" i="2" s="1"/>
  <c r="BU275" i="2" s="1"/>
  <c r="BU276" i="2" s="1"/>
  <c r="BU277" i="2" s="1"/>
  <c r="BU278" i="2" s="1"/>
  <c r="BT268" i="2"/>
  <c r="BT269" i="2" s="1"/>
  <c r="BT270" i="2" s="1"/>
  <c r="BT271" i="2" s="1"/>
  <c r="BT272" i="2" s="1"/>
  <c r="BT273" i="2" s="1"/>
  <c r="BT274" i="2" s="1"/>
  <c r="BT275" i="2" s="1"/>
  <c r="BT276" i="2" s="1"/>
  <c r="BT277" i="2" s="1"/>
  <c r="BT278" i="2" s="1"/>
  <c r="BS268" i="2"/>
  <c r="BS269" i="2" s="1"/>
  <c r="BS270" i="2" s="1"/>
  <c r="BS271" i="2" s="1"/>
  <c r="BS272" i="2" s="1"/>
  <c r="BS273" i="2" s="1"/>
  <c r="BS274" i="2" s="1"/>
  <c r="BS275" i="2" s="1"/>
  <c r="BS276" i="2" s="1"/>
  <c r="BS277" i="2" s="1"/>
  <c r="BS278" i="2" s="1"/>
  <c r="BR268" i="2"/>
  <c r="BV256" i="2"/>
  <c r="BV257" i="2" s="1"/>
  <c r="BV258" i="2" s="1"/>
  <c r="BV259" i="2" s="1"/>
  <c r="BV260" i="2" s="1"/>
  <c r="BV261" i="2" s="1"/>
  <c r="BV262" i="2" s="1"/>
  <c r="BV263" i="2" s="1"/>
  <c r="BV264" i="2" s="1"/>
  <c r="BV265" i="2" s="1"/>
  <c r="BV266" i="2" s="1"/>
  <c r="BU256" i="2"/>
  <c r="BU257" i="2" s="1"/>
  <c r="BU258" i="2" s="1"/>
  <c r="BU259" i="2" s="1"/>
  <c r="BU260" i="2" s="1"/>
  <c r="BU261" i="2" s="1"/>
  <c r="BU262" i="2" s="1"/>
  <c r="BU263" i="2" s="1"/>
  <c r="BU264" i="2" s="1"/>
  <c r="BU265" i="2" s="1"/>
  <c r="BU266" i="2" s="1"/>
  <c r="BT256" i="2"/>
  <c r="BT257" i="2" s="1"/>
  <c r="BT258" i="2" s="1"/>
  <c r="BT259" i="2" s="1"/>
  <c r="BT260" i="2" s="1"/>
  <c r="BT261" i="2" s="1"/>
  <c r="BT262" i="2" s="1"/>
  <c r="BT263" i="2" s="1"/>
  <c r="BT264" i="2" s="1"/>
  <c r="BT265" i="2" s="1"/>
  <c r="BT266" i="2" s="1"/>
  <c r="BS256" i="2"/>
  <c r="BS257" i="2" s="1"/>
  <c r="BS258" i="2" s="1"/>
  <c r="BS259" i="2" s="1"/>
  <c r="BS260" i="2" s="1"/>
  <c r="BS261" i="2" s="1"/>
  <c r="BS262" i="2" s="1"/>
  <c r="BS263" i="2" s="1"/>
  <c r="BS264" i="2" s="1"/>
  <c r="BS265" i="2" s="1"/>
  <c r="BS266" i="2" s="1"/>
  <c r="BR256" i="2"/>
  <c r="BV244" i="2"/>
  <c r="BV245" i="2" s="1"/>
  <c r="BV246" i="2" s="1"/>
  <c r="BV247" i="2" s="1"/>
  <c r="BV248" i="2" s="1"/>
  <c r="BV249" i="2" s="1"/>
  <c r="BV250" i="2" s="1"/>
  <c r="BV251" i="2" s="1"/>
  <c r="BV252" i="2" s="1"/>
  <c r="BV253" i="2" s="1"/>
  <c r="BV254" i="2" s="1"/>
  <c r="BU244" i="2"/>
  <c r="BU245" i="2" s="1"/>
  <c r="BU246" i="2" s="1"/>
  <c r="BU247" i="2" s="1"/>
  <c r="BU248" i="2" s="1"/>
  <c r="BU249" i="2" s="1"/>
  <c r="BU250" i="2" s="1"/>
  <c r="BU251" i="2" s="1"/>
  <c r="BU252" i="2" s="1"/>
  <c r="BU253" i="2" s="1"/>
  <c r="BU254" i="2" s="1"/>
  <c r="BT244" i="2"/>
  <c r="BT245" i="2" s="1"/>
  <c r="BT246" i="2" s="1"/>
  <c r="BT247" i="2" s="1"/>
  <c r="BT248" i="2" s="1"/>
  <c r="BT249" i="2" s="1"/>
  <c r="BT250" i="2" s="1"/>
  <c r="BT251" i="2" s="1"/>
  <c r="BT252" i="2" s="1"/>
  <c r="BT253" i="2" s="1"/>
  <c r="BT254" i="2" s="1"/>
  <c r="BS244" i="2"/>
  <c r="BS245" i="2" s="1"/>
  <c r="BS246" i="2" s="1"/>
  <c r="BS247" i="2" s="1"/>
  <c r="BS248" i="2" s="1"/>
  <c r="BS249" i="2" s="1"/>
  <c r="BS250" i="2" s="1"/>
  <c r="BS251" i="2" s="1"/>
  <c r="BS252" i="2" s="1"/>
  <c r="BS253" i="2" s="1"/>
  <c r="BS254" i="2" s="1"/>
  <c r="BR244" i="2"/>
  <c r="BV196" i="2"/>
  <c r="BV197" i="2" s="1"/>
  <c r="BV198" i="2" s="1"/>
  <c r="BV199" i="2" s="1"/>
  <c r="BV200" i="2" s="1"/>
  <c r="BV201" i="2" s="1"/>
  <c r="BV202" i="2" s="1"/>
  <c r="BV203" i="2" s="1"/>
  <c r="BV204" i="2" s="1"/>
  <c r="BV205" i="2" s="1"/>
  <c r="BV206" i="2" s="1"/>
  <c r="BU196" i="2"/>
  <c r="BU197" i="2" s="1"/>
  <c r="BU198" i="2" s="1"/>
  <c r="BU199" i="2" s="1"/>
  <c r="BU200" i="2" s="1"/>
  <c r="BU201" i="2" s="1"/>
  <c r="BU202" i="2" s="1"/>
  <c r="BU203" i="2" s="1"/>
  <c r="BU204" i="2" s="1"/>
  <c r="BU205" i="2" s="1"/>
  <c r="BU206" i="2" s="1"/>
  <c r="BT196" i="2"/>
  <c r="BT197" i="2" s="1"/>
  <c r="BT198" i="2" s="1"/>
  <c r="BT199" i="2" s="1"/>
  <c r="BT200" i="2" s="1"/>
  <c r="BT201" i="2" s="1"/>
  <c r="BT202" i="2" s="1"/>
  <c r="BT203" i="2" s="1"/>
  <c r="BT204" i="2" s="1"/>
  <c r="BT205" i="2" s="1"/>
  <c r="BT206" i="2" s="1"/>
  <c r="BS196" i="2"/>
  <c r="BS197" i="2" s="1"/>
  <c r="BS198" i="2" s="1"/>
  <c r="BS199" i="2" s="1"/>
  <c r="BS200" i="2" s="1"/>
  <c r="BS201" i="2" s="1"/>
  <c r="BS202" i="2" s="1"/>
  <c r="BS203" i="2" s="1"/>
  <c r="BS204" i="2" s="1"/>
  <c r="BS205" i="2" s="1"/>
  <c r="BS206" i="2" s="1"/>
  <c r="BR196" i="2"/>
  <c r="BV184" i="2"/>
  <c r="BV185" i="2" s="1"/>
  <c r="BV186" i="2" s="1"/>
  <c r="BV187" i="2" s="1"/>
  <c r="BV188" i="2" s="1"/>
  <c r="BV189" i="2" s="1"/>
  <c r="BV190" i="2" s="1"/>
  <c r="BV191" i="2" s="1"/>
  <c r="BV192" i="2" s="1"/>
  <c r="BV193" i="2" s="1"/>
  <c r="BV194" i="2" s="1"/>
  <c r="BU184" i="2"/>
  <c r="BU185" i="2" s="1"/>
  <c r="BU186" i="2" s="1"/>
  <c r="BU187" i="2" s="1"/>
  <c r="BU188" i="2" s="1"/>
  <c r="BU189" i="2" s="1"/>
  <c r="BU190" i="2" s="1"/>
  <c r="BU191" i="2" s="1"/>
  <c r="BU192" i="2" s="1"/>
  <c r="BU193" i="2" s="1"/>
  <c r="BU194" i="2" s="1"/>
  <c r="BT184" i="2"/>
  <c r="BT185" i="2" s="1"/>
  <c r="BT186" i="2" s="1"/>
  <c r="BT187" i="2" s="1"/>
  <c r="BT188" i="2" s="1"/>
  <c r="BT189" i="2" s="1"/>
  <c r="BT190" i="2" s="1"/>
  <c r="BT191" i="2" s="1"/>
  <c r="BT192" i="2" s="1"/>
  <c r="BT193" i="2" s="1"/>
  <c r="BT194" i="2" s="1"/>
  <c r="BS184" i="2"/>
  <c r="BS185" i="2" s="1"/>
  <c r="BS186" i="2" s="1"/>
  <c r="BS187" i="2" s="1"/>
  <c r="BS188" i="2" s="1"/>
  <c r="BS189" i="2" s="1"/>
  <c r="BS190" i="2" s="1"/>
  <c r="BS191" i="2" s="1"/>
  <c r="BS192" i="2" s="1"/>
  <c r="BS193" i="2" s="1"/>
  <c r="BS194" i="2" s="1"/>
  <c r="BR184" i="2"/>
  <c r="BR185" i="2" s="1"/>
  <c r="BV172" i="2"/>
  <c r="BV173" i="2" s="1"/>
  <c r="BV174" i="2" s="1"/>
  <c r="BV175" i="2" s="1"/>
  <c r="BV176" i="2" s="1"/>
  <c r="BV177" i="2" s="1"/>
  <c r="BV178" i="2" s="1"/>
  <c r="BV179" i="2" s="1"/>
  <c r="BV180" i="2" s="1"/>
  <c r="BV181" i="2" s="1"/>
  <c r="BV182" i="2" s="1"/>
  <c r="BU172" i="2"/>
  <c r="BU173" i="2" s="1"/>
  <c r="BU174" i="2" s="1"/>
  <c r="BU175" i="2" s="1"/>
  <c r="BU176" i="2" s="1"/>
  <c r="BU177" i="2" s="1"/>
  <c r="BU178" i="2" s="1"/>
  <c r="BU179" i="2" s="1"/>
  <c r="BU180" i="2" s="1"/>
  <c r="BU181" i="2" s="1"/>
  <c r="BU182" i="2" s="1"/>
  <c r="BT172" i="2"/>
  <c r="BT173" i="2" s="1"/>
  <c r="BT174" i="2" s="1"/>
  <c r="BT175" i="2" s="1"/>
  <c r="BT176" i="2" s="1"/>
  <c r="BT177" i="2" s="1"/>
  <c r="BT178" i="2" s="1"/>
  <c r="BT179" i="2" s="1"/>
  <c r="BT180" i="2" s="1"/>
  <c r="BT181" i="2" s="1"/>
  <c r="BT182" i="2" s="1"/>
  <c r="BS172" i="2"/>
  <c r="BS173" i="2" s="1"/>
  <c r="BS174" i="2" s="1"/>
  <c r="BS175" i="2" s="1"/>
  <c r="BS176" i="2" s="1"/>
  <c r="BS177" i="2" s="1"/>
  <c r="BS178" i="2" s="1"/>
  <c r="BS179" i="2" s="1"/>
  <c r="BS180" i="2" s="1"/>
  <c r="BS181" i="2" s="1"/>
  <c r="BS182" i="2" s="1"/>
  <c r="BR172" i="2"/>
  <c r="BV160" i="2"/>
  <c r="BV161" i="2" s="1"/>
  <c r="BV162" i="2" s="1"/>
  <c r="BV163" i="2" s="1"/>
  <c r="BV164" i="2" s="1"/>
  <c r="BV165" i="2" s="1"/>
  <c r="BV166" i="2" s="1"/>
  <c r="BV167" i="2" s="1"/>
  <c r="BV168" i="2" s="1"/>
  <c r="BV169" i="2" s="1"/>
  <c r="BV170" i="2" s="1"/>
  <c r="BU160" i="2"/>
  <c r="BU161" i="2" s="1"/>
  <c r="BU162" i="2" s="1"/>
  <c r="BU163" i="2" s="1"/>
  <c r="BU164" i="2" s="1"/>
  <c r="BU165" i="2" s="1"/>
  <c r="BU166" i="2" s="1"/>
  <c r="BU167" i="2" s="1"/>
  <c r="BU168" i="2" s="1"/>
  <c r="BU169" i="2" s="1"/>
  <c r="BU170" i="2" s="1"/>
  <c r="BT160" i="2"/>
  <c r="BT161" i="2" s="1"/>
  <c r="BT162" i="2" s="1"/>
  <c r="BT163" i="2" s="1"/>
  <c r="BT164" i="2" s="1"/>
  <c r="BT165" i="2" s="1"/>
  <c r="BT166" i="2" s="1"/>
  <c r="BT167" i="2" s="1"/>
  <c r="BT168" i="2" s="1"/>
  <c r="BT169" i="2" s="1"/>
  <c r="BT170" i="2" s="1"/>
  <c r="BS160" i="2"/>
  <c r="BS161" i="2" s="1"/>
  <c r="BS162" i="2" s="1"/>
  <c r="BS163" i="2" s="1"/>
  <c r="BS164" i="2" s="1"/>
  <c r="BS165" i="2" s="1"/>
  <c r="BS166" i="2" s="1"/>
  <c r="BS167" i="2" s="1"/>
  <c r="BS168" i="2" s="1"/>
  <c r="BS169" i="2" s="1"/>
  <c r="BS170" i="2" s="1"/>
  <c r="BR160" i="2"/>
  <c r="BV148" i="2"/>
  <c r="BV149" i="2" s="1"/>
  <c r="BV150" i="2" s="1"/>
  <c r="BV151" i="2" s="1"/>
  <c r="BV152" i="2" s="1"/>
  <c r="BV153" i="2" s="1"/>
  <c r="BV154" i="2" s="1"/>
  <c r="BV155" i="2" s="1"/>
  <c r="BV156" i="2" s="1"/>
  <c r="BV157" i="2" s="1"/>
  <c r="BV158" i="2" s="1"/>
  <c r="BU148" i="2"/>
  <c r="BU149" i="2" s="1"/>
  <c r="BU150" i="2" s="1"/>
  <c r="BU151" i="2" s="1"/>
  <c r="BU152" i="2" s="1"/>
  <c r="BU153" i="2" s="1"/>
  <c r="BU154" i="2" s="1"/>
  <c r="BU155" i="2" s="1"/>
  <c r="BU156" i="2" s="1"/>
  <c r="BU157" i="2" s="1"/>
  <c r="BU158" i="2" s="1"/>
  <c r="BT148" i="2"/>
  <c r="BT149" i="2" s="1"/>
  <c r="BT150" i="2" s="1"/>
  <c r="BT151" i="2" s="1"/>
  <c r="BT152" i="2" s="1"/>
  <c r="BT153" i="2" s="1"/>
  <c r="BT154" i="2" s="1"/>
  <c r="BT155" i="2" s="1"/>
  <c r="BT156" i="2" s="1"/>
  <c r="BT157" i="2" s="1"/>
  <c r="BT158" i="2" s="1"/>
  <c r="BS148" i="2"/>
  <c r="BS149" i="2" s="1"/>
  <c r="BS150" i="2" s="1"/>
  <c r="BS151" i="2" s="1"/>
  <c r="BS152" i="2" s="1"/>
  <c r="BS153" i="2" s="1"/>
  <c r="BS154" i="2" s="1"/>
  <c r="BS155" i="2" s="1"/>
  <c r="BS156" i="2" s="1"/>
  <c r="BS157" i="2" s="1"/>
  <c r="BS158" i="2" s="1"/>
  <c r="BR148" i="2"/>
  <c r="BV136" i="2"/>
  <c r="BV137" i="2" s="1"/>
  <c r="BV138" i="2" s="1"/>
  <c r="BV139" i="2" s="1"/>
  <c r="BV140" i="2" s="1"/>
  <c r="BV141" i="2" s="1"/>
  <c r="BV142" i="2" s="1"/>
  <c r="BV143" i="2" s="1"/>
  <c r="BV144" i="2" s="1"/>
  <c r="BV145" i="2" s="1"/>
  <c r="BV146" i="2" s="1"/>
  <c r="BU136" i="2"/>
  <c r="BU137" i="2" s="1"/>
  <c r="BU138" i="2" s="1"/>
  <c r="BU139" i="2" s="1"/>
  <c r="BU140" i="2" s="1"/>
  <c r="BU141" i="2" s="1"/>
  <c r="BU142" i="2" s="1"/>
  <c r="BU143" i="2" s="1"/>
  <c r="BU144" i="2" s="1"/>
  <c r="BU145" i="2" s="1"/>
  <c r="BU146" i="2" s="1"/>
  <c r="BT136" i="2"/>
  <c r="BT137" i="2" s="1"/>
  <c r="BT138" i="2" s="1"/>
  <c r="BT139" i="2" s="1"/>
  <c r="BT140" i="2" s="1"/>
  <c r="BT141" i="2" s="1"/>
  <c r="BT142" i="2" s="1"/>
  <c r="BT143" i="2" s="1"/>
  <c r="BT144" i="2" s="1"/>
  <c r="BT145" i="2" s="1"/>
  <c r="BT146" i="2" s="1"/>
  <c r="BS136" i="2"/>
  <c r="BS137" i="2" s="1"/>
  <c r="BS138" i="2" s="1"/>
  <c r="BS139" i="2" s="1"/>
  <c r="BS140" i="2" s="1"/>
  <c r="BS141" i="2" s="1"/>
  <c r="BS142" i="2" s="1"/>
  <c r="BS143" i="2" s="1"/>
  <c r="BS144" i="2" s="1"/>
  <c r="BS145" i="2" s="1"/>
  <c r="BS146" i="2" s="1"/>
  <c r="BR136" i="2"/>
  <c r="BV124" i="2"/>
  <c r="BV125" i="2" s="1"/>
  <c r="BV126" i="2" s="1"/>
  <c r="BV127" i="2" s="1"/>
  <c r="BV128" i="2" s="1"/>
  <c r="BV129" i="2" s="1"/>
  <c r="BV130" i="2" s="1"/>
  <c r="BV131" i="2" s="1"/>
  <c r="BV132" i="2" s="1"/>
  <c r="BV133" i="2" s="1"/>
  <c r="BV134" i="2" s="1"/>
  <c r="BU124" i="2"/>
  <c r="BU125" i="2" s="1"/>
  <c r="BU126" i="2" s="1"/>
  <c r="BU127" i="2" s="1"/>
  <c r="BU128" i="2" s="1"/>
  <c r="BU129" i="2" s="1"/>
  <c r="BU130" i="2" s="1"/>
  <c r="BU131" i="2" s="1"/>
  <c r="BU132" i="2" s="1"/>
  <c r="BU133" i="2" s="1"/>
  <c r="BU134" i="2" s="1"/>
  <c r="BT124" i="2"/>
  <c r="BT125" i="2" s="1"/>
  <c r="BT126" i="2" s="1"/>
  <c r="BT127" i="2" s="1"/>
  <c r="BT128" i="2" s="1"/>
  <c r="BT129" i="2" s="1"/>
  <c r="BT130" i="2" s="1"/>
  <c r="BT131" i="2" s="1"/>
  <c r="BT132" i="2" s="1"/>
  <c r="BT133" i="2" s="1"/>
  <c r="BT134" i="2" s="1"/>
  <c r="BS124" i="2"/>
  <c r="BS125" i="2" s="1"/>
  <c r="BS126" i="2" s="1"/>
  <c r="BS127" i="2" s="1"/>
  <c r="BS128" i="2" s="1"/>
  <c r="BS129" i="2" s="1"/>
  <c r="BS130" i="2" s="1"/>
  <c r="BS131" i="2" s="1"/>
  <c r="BS132" i="2" s="1"/>
  <c r="BS133" i="2" s="1"/>
  <c r="BS134" i="2" s="1"/>
  <c r="BR124" i="2"/>
  <c r="BR125" i="2" s="1"/>
  <c r="BV112" i="2"/>
  <c r="BV113" i="2" s="1"/>
  <c r="BV114" i="2" s="1"/>
  <c r="BV115" i="2" s="1"/>
  <c r="BV116" i="2" s="1"/>
  <c r="BV117" i="2" s="1"/>
  <c r="BV118" i="2" s="1"/>
  <c r="BV119" i="2" s="1"/>
  <c r="BV120" i="2" s="1"/>
  <c r="BV121" i="2" s="1"/>
  <c r="BV122" i="2" s="1"/>
  <c r="BU112" i="2"/>
  <c r="BU113" i="2" s="1"/>
  <c r="BU114" i="2" s="1"/>
  <c r="BU115" i="2" s="1"/>
  <c r="BU116" i="2" s="1"/>
  <c r="BU117" i="2" s="1"/>
  <c r="BU118" i="2" s="1"/>
  <c r="BU119" i="2" s="1"/>
  <c r="BU120" i="2" s="1"/>
  <c r="BU121" i="2" s="1"/>
  <c r="BU122" i="2" s="1"/>
  <c r="BT112" i="2"/>
  <c r="BT113" i="2" s="1"/>
  <c r="BT114" i="2" s="1"/>
  <c r="BT115" i="2" s="1"/>
  <c r="BT116" i="2" s="1"/>
  <c r="BT117" i="2" s="1"/>
  <c r="BT118" i="2" s="1"/>
  <c r="BT119" i="2" s="1"/>
  <c r="BT120" i="2" s="1"/>
  <c r="BT121" i="2" s="1"/>
  <c r="BT122" i="2" s="1"/>
  <c r="BS112" i="2"/>
  <c r="BS113" i="2" s="1"/>
  <c r="BS114" i="2" s="1"/>
  <c r="BS115" i="2" s="1"/>
  <c r="BS116" i="2" s="1"/>
  <c r="BS117" i="2" s="1"/>
  <c r="BS118" i="2" s="1"/>
  <c r="BS119" i="2" s="1"/>
  <c r="BS120" i="2" s="1"/>
  <c r="BS121" i="2" s="1"/>
  <c r="BS122" i="2" s="1"/>
  <c r="BR112" i="2"/>
  <c r="BV100" i="2"/>
  <c r="BV101" i="2" s="1"/>
  <c r="BV102" i="2" s="1"/>
  <c r="BV103" i="2" s="1"/>
  <c r="BV104" i="2" s="1"/>
  <c r="BV105" i="2" s="1"/>
  <c r="BV106" i="2" s="1"/>
  <c r="BV107" i="2" s="1"/>
  <c r="BV108" i="2" s="1"/>
  <c r="BV109" i="2" s="1"/>
  <c r="BV110" i="2" s="1"/>
  <c r="BU100" i="2"/>
  <c r="BU101" i="2" s="1"/>
  <c r="BU102" i="2" s="1"/>
  <c r="BU103" i="2" s="1"/>
  <c r="BU104" i="2" s="1"/>
  <c r="BU105" i="2" s="1"/>
  <c r="BU106" i="2" s="1"/>
  <c r="BU107" i="2" s="1"/>
  <c r="BU108" i="2" s="1"/>
  <c r="BU109" i="2" s="1"/>
  <c r="BU110" i="2" s="1"/>
  <c r="BT100" i="2"/>
  <c r="BT101" i="2" s="1"/>
  <c r="BT102" i="2" s="1"/>
  <c r="BT103" i="2" s="1"/>
  <c r="BT104" i="2" s="1"/>
  <c r="BT105" i="2" s="1"/>
  <c r="BT106" i="2" s="1"/>
  <c r="BT107" i="2" s="1"/>
  <c r="BT108" i="2" s="1"/>
  <c r="BT109" i="2" s="1"/>
  <c r="BT110" i="2" s="1"/>
  <c r="BS100" i="2"/>
  <c r="BS101" i="2" s="1"/>
  <c r="BS102" i="2" s="1"/>
  <c r="BS103" i="2" s="1"/>
  <c r="BS104" i="2" s="1"/>
  <c r="BS105" i="2" s="1"/>
  <c r="BS106" i="2" s="1"/>
  <c r="BS107" i="2" s="1"/>
  <c r="BS108" i="2" s="1"/>
  <c r="BS109" i="2" s="1"/>
  <c r="BS110" i="2" s="1"/>
  <c r="BR100" i="2"/>
  <c r="BV88" i="2"/>
  <c r="BV89" i="2" s="1"/>
  <c r="BV90" i="2" s="1"/>
  <c r="BV91" i="2" s="1"/>
  <c r="BV92" i="2" s="1"/>
  <c r="BV93" i="2" s="1"/>
  <c r="BV94" i="2" s="1"/>
  <c r="BV95" i="2" s="1"/>
  <c r="BV96" i="2" s="1"/>
  <c r="BV97" i="2" s="1"/>
  <c r="BV98" i="2" s="1"/>
  <c r="BU88" i="2"/>
  <c r="BU89" i="2" s="1"/>
  <c r="BU90" i="2" s="1"/>
  <c r="BU91" i="2" s="1"/>
  <c r="BU92" i="2" s="1"/>
  <c r="BU93" i="2" s="1"/>
  <c r="BU94" i="2" s="1"/>
  <c r="BU95" i="2" s="1"/>
  <c r="BU96" i="2" s="1"/>
  <c r="BU97" i="2" s="1"/>
  <c r="BU98" i="2" s="1"/>
  <c r="BT88" i="2"/>
  <c r="BT89" i="2" s="1"/>
  <c r="BT90" i="2" s="1"/>
  <c r="BT91" i="2" s="1"/>
  <c r="BT92" i="2" s="1"/>
  <c r="BT93" i="2" s="1"/>
  <c r="BT94" i="2" s="1"/>
  <c r="BT95" i="2" s="1"/>
  <c r="BT96" i="2" s="1"/>
  <c r="BT97" i="2" s="1"/>
  <c r="BT98" i="2" s="1"/>
  <c r="BS88" i="2"/>
  <c r="BS89" i="2" s="1"/>
  <c r="BS90" i="2" s="1"/>
  <c r="BS91" i="2" s="1"/>
  <c r="BS92" i="2" s="1"/>
  <c r="BS93" i="2" s="1"/>
  <c r="BS94" i="2" s="1"/>
  <c r="BS95" i="2" s="1"/>
  <c r="BS96" i="2" s="1"/>
  <c r="BS97" i="2" s="1"/>
  <c r="BS98" i="2" s="1"/>
  <c r="BR88" i="2"/>
  <c r="BR89" i="2" s="1"/>
  <c r="BV76" i="2"/>
  <c r="BV77" i="2" s="1"/>
  <c r="BV78" i="2" s="1"/>
  <c r="BV79" i="2" s="1"/>
  <c r="BV80" i="2" s="1"/>
  <c r="BV81" i="2" s="1"/>
  <c r="BV82" i="2" s="1"/>
  <c r="BV83" i="2" s="1"/>
  <c r="BV84" i="2" s="1"/>
  <c r="BV85" i="2" s="1"/>
  <c r="BV86" i="2" s="1"/>
  <c r="BU76" i="2"/>
  <c r="BU77" i="2" s="1"/>
  <c r="BU78" i="2" s="1"/>
  <c r="BU79" i="2" s="1"/>
  <c r="BU80" i="2" s="1"/>
  <c r="BU81" i="2" s="1"/>
  <c r="BU82" i="2" s="1"/>
  <c r="BU83" i="2" s="1"/>
  <c r="BU84" i="2" s="1"/>
  <c r="BU85" i="2" s="1"/>
  <c r="BU86" i="2" s="1"/>
  <c r="BT76" i="2"/>
  <c r="BT77" i="2" s="1"/>
  <c r="BT78" i="2" s="1"/>
  <c r="BT79" i="2" s="1"/>
  <c r="BT80" i="2" s="1"/>
  <c r="BT81" i="2" s="1"/>
  <c r="BT82" i="2" s="1"/>
  <c r="BT83" i="2" s="1"/>
  <c r="BT84" i="2" s="1"/>
  <c r="BT85" i="2" s="1"/>
  <c r="BT86" i="2" s="1"/>
  <c r="BS76" i="2"/>
  <c r="BS77" i="2" s="1"/>
  <c r="BS78" i="2" s="1"/>
  <c r="BS79" i="2" s="1"/>
  <c r="BS80" i="2" s="1"/>
  <c r="BS81" i="2" s="1"/>
  <c r="BS82" i="2" s="1"/>
  <c r="BS83" i="2" s="1"/>
  <c r="BS84" i="2" s="1"/>
  <c r="BS85" i="2" s="1"/>
  <c r="BS86" i="2" s="1"/>
  <c r="BR76" i="2"/>
  <c r="BV64" i="2"/>
  <c r="BV65" i="2" s="1"/>
  <c r="BV66" i="2" s="1"/>
  <c r="BV67" i="2" s="1"/>
  <c r="BV68" i="2" s="1"/>
  <c r="BV69" i="2" s="1"/>
  <c r="BV70" i="2" s="1"/>
  <c r="BV71" i="2" s="1"/>
  <c r="BV72" i="2" s="1"/>
  <c r="BV73" i="2" s="1"/>
  <c r="BV74" i="2" s="1"/>
  <c r="BU64" i="2"/>
  <c r="BU65" i="2" s="1"/>
  <c r="BU66" i="2" s="1"/>
  <c r="BU67" i="2" s="1"/>
  <c r="BU68" i="2" s="1"/>
  <c r="BU69" i="2" s="1"/>
  <c r="BU70" i="2" s="1"/>
  <c r="BU71" i="2" s="1"/>
  <c r="BU72" i="2" s="1"/>
  <c r="BU73" i="2" s="1"/>
  <c r="BU74" i="2" s="1"/>
  <c r="BT64" i="2"/>
  <c r="BT65" i="2" s="1"/>
  <c r="BT66" i="2" s="1"/>
  <c r="BT67" i="2" s="1"/>
  <c r="BT68" i="2" s="1"/>
  <c r="BT69" i="2" s="1"/>
  <c r="BT70" i="2" s="1"/>
  <c r="BT71" i="2" s="1"/>
  <c r="BT72" i="2" s="1"/>
  <c r="BT73" i="2" s="1"/>
  <c r="BT74" i="2" s="1"/>
  <c r="BS64" i="2"/>
  <c r="BS65" i="2" s="1"/>
  <c r="BS66" i="2" s="1"/>
  <c r="BS67" i="2" s="1"/>
  <c r="BS68" i="2" s="1"/>
  <c r="BS69" i="2" s="1"/>
  <c r="BS70" i="2" s="1"/>
  <c r="BS71" i="2" s="1"/>
  <c r="BS72" i="2" s="1"/>
  <c r="BS73" i="2" s="1"/>
  <c r="BS74" i="2" s="1"/>
  <c r="BR64" i="2"/>
  <c r="BV52" i="2"/>
  <c r="BV53" i="2" s="1"/>
  <c r="BV54" i="2" s="1"/>
  <c r="BV55" i="2" s="1"/>
  <c r="BV56" i="2" s="1"/>
  <c r="BV57" i="2" s="1"/>
  <c r="BV58" i="2" s="1"/>
  <c r="BV59" i="2" s="1"/>
  <c r="BV60" i="2" s="1"/>
  <c r="BV61" i="2" s="1"/>
  <c r="BV62" i="2" s="1"/>
  <c r="BU52" i="2"/>
  <c r="BU53" i="2" s="1"/>
  <c r="BU54" i="2" s="1"/>
  <c r="BU55" i="2" s="1"/>
  <c r="BU56" i="2" s="1"/>
  <c r="BU57" i="2" s="1"/>
  <c r="BU58" i="2" s="1"/>
  <c r="BU59" i="2" s="1"/>
  <c r="BU60" i="2" s="1"/>
  <c r="BU61" i="2" s="1"/>
  <c r="BU62" i="2" s="1"/>
  <c r="BT52" i="2"/>
  <c r="BT53" i="2" s="1"/>
  <c r="BT54" i="2" s="1"/>
  <c r="BT55" i="2" s="1"/>
  <c r="BT56" i="2" s="1"/>
  <c r="BT57" i="2" s="1"/>
  <c r="BT58" i="2" s="1"/>
  <c r="BT59" i="2" s="1"/>
  <c r="BT60" i="2" s="1"/>
  <c r="BT61" i="2" s="1"/>
  <c r="BT62" i="2" s="1"/>
  <c r="BS52" i="2"/>
  <c r="BS53" i="2" s="1"/>
  <c r="BS54" i="2" s="1"/>
  <c r="BS55" i="2" s="1"/>
  <c r="BS56" i="2" s="1"/>
  <c r="BS57" i="2" s="1"/>
  <c r="BS58" i="2" s="1"/>
  <c r="BS59" i="2" s="1"/>
  <c r="BS60" i="2" s="1"/>
  <c r="BS61" i="2" s="1"/>
  <c r="BS62" i="2" s="1"/>
  <c r="BR52" i="2"/>
  <c r="BV40" i="2"/>
  <c r="BV41" i="2" s="1"/>
  <c r="BV42" i="2" s="1"/>
  <c r="BV43" i="2" s="1"/>
  <c r="BV44" i="2" s="1"/>
  <c r="BV45" i="2" s="1"/>
  <c r="BV46" i="2" s="1"/>
  <c r="BV47" i="2" s="1"/>
  <c r="BV48" i="2" s="1"/>
  <c r="BV49" i="2" s="1"/>
  <c r="BV50" i="2" s="1"/>
  <c r="BU40" i="2"/>
  <c r="BU41" i="2" s="1"/>
  <c r="BU42" i="2" s="1"/>
  <c r="BU43" i="2" s="1"/>
  <c r="BU44" i="2" s="1"/>
  <c r="BU45" i="2" s="1"/>
  <c r="BU46" i="2" s="1"/>
  <c r="BU47" i="2" s="1"/>
  <c r="BU48" i="2" s="1"/>
  <c r="BU49" i="2" s="1"/>
  <c r="BU50" i="2" s="1"/>
  <c r="BT40" i="2"/>
  <c r="BT41" i="2" s="1"/>
  <c r="BT42" i="2" s="1"/>
  <c r="BT43" i="2" s="1"/>
  <c r="BT44" i="2" s="1"/>
  <c r="BT45" i="2" s="1"/>
  <c r="BT46" i="2" s="1"/>
  <c r="BT47" i="2" s="1"/>
  <c r="BT48" i="2" s="1"/>
  <c r="BT49" i="2" s="1"/>
  <c r="BT50" i="2" s="1"/>
  <c r="BS40" i="2"/>
  <c r="BS41" i="2" s="1"/>
  <c r="BS42" i="2" s="1"/>
  <c r="BS43" i="2" s="1"/>
  <c r="BS44" i="2" s="1"/>
  <c r="BS45" i="2" s="1"/>
  <c r="BS46" i="2" s="1"/>
  <c r="BS47" i="2" s="1"/>
  <c r="BS48" i="2" s="1"/>
  <c r="BS49" i="2" s="1"/>
  <c r="BS50" i="2" s="1"/>
  <c r="BR40" i="2"/>
  <c r="BV28" i="2"/>
  <c r="BV29" i="2" s="1"/>
  <c r="BV30" i="2" s="1"/>
  <c r="BV31" i="2" s="1"/>
  <c r="BV32" i="2" s="1"/>
  <c r="BV33" i="2" s="1"/>
  <c r="BV34" i="2" s="1"/>
  <c r="BV35" i="2" s="1"/>
  <c r="BV36" i="2" s="1"/>
  <c r="BV37" i="2" s="1"/>
  <c r="BV38" i="2" s="1"/>
  <c r="BU28" i="2"/>
  <c r="BU29" i="2" s="1"/>
  <c r="BU30" i="2" s="1"/>
  <c r="BU31" i="2" s="1"/>
  <c r="BU32" i="2" s="1"/>
  <c r="BU33" i="2" s="1"/>
  <c r="BU34" i="2" s="1"/>
  <c r="BU35" i="2" s="1"/>
  <c r="BU36" i="2" s="1"/>
  <c r="BU37" i="2" s="1"/>
  <c r="BU38" i="2" s="1"/>
  <c r="BT28" i="2"/>
  <c r="BT29" i="2" s="1"/>
  <c r="BT30" i="2" s="1"/>
  <c r="BT31" i="2" s="1"/>
  <c r="BT32" i="2" s="1"/>
  <c r="BT33" i="2" s="1"/>
  <c r="BT34" i="2" s="1"/>
  <c r="BT35" i="2" s="1"/>
  <c r="BT36" i="2" s="1"/>
  <c r="BT37" i="2" s="1"/>
  <c r="BT38" i="2" s="1"/>
  <c r="BS28" i="2"/>
  <c r="BS29" i="2" s="1"/>
  <c r="BS30" i="2" s="1"/>
  <c r="BS31" i="2" s="1"/>
  <c r="BS32" i="2" s="1"/>
  <c r="BS33" i="2" s="1"/>
  <c r="BS34" i="2" s="1"/>
  <c r="BS35" i="2" s="1"/>
  <c r="BS36" i="2" s="1"/>
  <c r="BS37" i="2" s="1"/>
  <c r="BS38" i="2" s="1"/>
  <c r="BR28" i="2"/>
  <c r="BV16" i="2"/>
  <c r="BV17" i="2" s="1"/>
  <c r="BV18" i="2" s="1"/>
  <c r="BV19" i="2" s="1"/>
  <c r="BV20" i="2" s="1"/>
  <c r="BV21" i="2" s="1"/>
  <c r="BV22" i="2" s="1"/>
  <c r="BV23" i="2" s="1"/>
  <c r="BV24" i="2" s="1"/>
  <c r="BV25" i="2" s="1"/>
  <c r="BV26" i="2" s="1"/>
  <c r="BU16" i="2"/>
  <c r="BU17" i="2" s="1"/>
  <c r="BU18" i="2" s="1"/>
  <c r="BU19" i="2" s="1"/>
  <c r="BU20" i="2" s="1"/>
  <c r="BU21" i="2" s="1"/>
  <c r="BU22" i="2" s="1"/>
  <c r="BU23" i="2" s="1"/>
  <c r="BU24" i="2" s="1"/>
  <c r="BU25" i="2" s="1"/>
  <c r="BU26" i="2" s="1"/>
  <c r="BT16" i="2"/>
  <c r="BT17" i="2" s="1"/>
  <c r="BT18" i="2" s="1"/>
  <c r="BT19" i="2" s="1"/>
  <c r="BT20" i="2" s="1"/>
  <c r="BT21" i="2" s="1"/>
  <c r="BT22" i="2" s="1"/>
  <c r="BT23" i="2" s="1"/>
  <c r="BT24" i="2" s="1"/>
  <c r="BT25" i="2" s="1"/>
  <c r="BT26" i="2" s="1"/>
  <c r="BS16" i="2"/>
  <c r="BS17" i="2" s="1"/>
  <c r="BS18" i="2" s="1"/>
  <c r="BS19" i="2" s="1"/>
  <c r="BS20" i="2" s="1"/>
  <c r="BS21" i="2" s="1"/>
  <c r="BS22" i="2" s="1"/>
  <c r="BS23" i="2" s="1"/>
  <c r="BS24" i="2" s="1"/>
  <c r="BS25" i="2" s="1"/>
  <c r="BS26" i="2" s="1"/>
  <c r="BR16" i="2"/>
  <c r="BV4" i="2"/>
  <c r="BV5" i="2" s="1"/>
  <c r="BV6" i="2" s="1"/>
  <c r="BV7" i="2" s="1"/>
  <c r="BV8" i="2" s="1"/>
  <c r="BV9" i="2" s="1"/>
  <c r="BV10" i="2" s="1"/>
  <c r="BV11" i="2" s="1"/>
  <c r="BV12" i="2" s="1"/>
  <c r="BV13" i="2" s="1"/>
  <c r="BV14" i="2" s="1"/>
  <c r="BU4" i="2"/>
  <c r="BU5" i="2" s="1"/>
  <c r="BU6" i="2" s="1"/>
  <c r="BU7" i="2" s="1"/>
  <c r="BU8" i="2" s="1"/>
  <c r="BU9" i="2" s="1"/>
  <c r="BU10" i="2" s="1"/>
  <c r="BU11" i="2" s="1"/>
  <c r="BU12" i="2" s="1"/>
  <c r="BU13" i="2" s="1"/>
  <c r="BU14" i="2" s="1"/>
  <c r="BT4" i="2"/>
  <c r="BT5" i="2" s="1"/>
  <c r="BT6" i="2" s="1"/>
  <c r="BT7" i="2" s="1"/>
  <c r="BT8" i="2" s="1"/>
  <c r="BT9" i="2" s="1"/>
  <c r="BT10" i="2" s="1"/>
  <c r="BT11" i="2" s="1"/>
  <c r="BT12" i="2" s="1"/>
  <c r="BT13" i="2" s="1"/>
  <c r="BT14" i="2" s="1"/>
  <c r="BS4" i="2"/>
  <c r="BS5" i="2" s="1"/>
  <c r="BS6" i="2" s="1"/>
  <c r="BS7" i="2" s="1"/>
  <c r="BS8" i="2" s="1"/>
  <c r="BS9" i="2" s="1"/>
  <c r="BS10" i="2" s="1"/>
  <c r="BS11" i="2" s="1"/>
  <c r="BS12" i="2" s="1"/>
  <c r="BS13" i="2" s="1"/>
  <c r="BS14" i="2" s="1"/>
  <c r="BR4" i="2"/>
  <c r="F350" i="2" l="1"/>
  <c r="D350" i="15" s="1"/>
  <c r="Q350" i="15" s="1"/>
  <c r="AS350" i="15" s="1"/>
  <c r="BQ350" i="2"/>
  <c r="E350" i="2" s="1"/>
  <c r="AJ613" i="2"/>
  <c r="AI449" i="2"/>
  <c r="AK571" i="2"/>
  <c r="AI4" i="2"/>
  <c r="AJ559" i="2"/>
  <c r="AI601" i="2"/>
  <c r="AL709" i="2"/>
  <c r="AI437" i="2"/>
  <c r="AL4" i="2"/>
  <c r="AK4" i="2"/>
  <c r="BR186" i="2"/>
  <c r="AK185" i="2"/>
  <c r="AL185" i="2"/>
  <c r="AM185" i="2"/>
  <c r="AI185" i="2"/>
  <c r="AJ185" i="2"/>
  <c r="BR77" i="2"/>
  <c r="AK76" i="2"/>
  <c r="AL76" i="2"/>
  <c r="AM76" i="2"/>
  <c r="AJ76" i="2"/>
  <c r="AI76" i="2"/>
  <c r="BR17" i="2"/>
  <c r="AI16" i="2"/>
  <c r="AJ16" i="2"/>
  <c r="AK16" i="2"/>
  <c r="AL16" i="2"/>
  <c r="AM16" i="2"/>
  <c r="BR41" i="2"/>
  <c r="AI40" i="2"/>
  <c r="AJ40" i="2"/>
  <c r="AK40" i="2"/>
  <c r="AM40" i="2"/>
  <c r="AL40" i="2"/>
  <c r="BR65" i="2"/>
  <c r="AI64" i="2"/>
  <c r="AJ64" i="2"/>
  <c r="AK64" i="2"/>
  <c r="AM64" i="2"/>
  <c r="AL64" i="2"/>
  <c r="AI88" i="2"/>
  <c r="AJ88" i="2"/>
  <c r="AK88" i="2"/>
  <c r="AM88" i="2"/>
  <c r="AL88" i="2"/>
  <c r="BR149" i="2"/>
  <c r="AI148" i="2"/>
  <c r="AJ148" i="2"/>
  <c r="AK148" i="2"/>
  <c r="AL148" i="2"/>
  <c r="AM148" i="2"/>
  <c r="BR173" i="2"/>
  <c r="AI172" i="2"/>
  <c r="AJ172" i="2"/>
  <c r="AK172" i="2"/>
  <c r="AL172" i="2"/>
  <c r="AM172" i="2"/>
  <c r="BR450" i="2"/>
  <c r="BR626" i="2"/>
  <c r="AJ625" i="2"/>
  <c r="AI625" i="2"/>
  <c r="AM625" i="2"/>
  <c r="BR650" i="2"/>
  <c r="AJ649" i="2"/>
  <c r="AI649" i="2"/>
  <c r="AK649" i="2"/>
  <c r="AL649" i="2"/>
  <c r="AL571" i="2"/>
  <c r="BR710" i="2"/>
  <c r="AI709" i="2"/>
  <c r="AJ709" i="2"/>
  <c r="AK709" i="2"/>
  <c r="BR723" i="2"/>
  <c r="AM722" i="2"/>
  <c r="BR596" i="2"/>
  <c r="AI595" i="2"/>
  <c r="AJ595" i="2"/>
  <c r="AK595" i="2"/>
  <c r="AL595" i="2"/>
  <c r="AK613" i="2"/>
  <c r="AM449" i="2"/>
  <c r="BR197" i="2"/>
  <c r="AI196" i="2"/>
  <c r="AK196" i="2"/>
  <c r="AM196" i="2"/>
  <c r="AJ196" i="2"/>
  <c r="AL196" i="2"/>
  <c r="BR426" i="2"/>
  <c r="AJ425" i="2"/>
  <c r="AK425" i="2"/>
  <c r="AL425" i="2"/>
  <c r="BR572" i="2"/>
  <c r="AI571" i="2"/>
  <c r="AJ571" i="2"/>
  <c r="AM571" i="2"/>
  <c r="AJ4" i="2"/>
  <c r="BR402" i="2"/>
  <c r="AI401" i="2"/>
  <c r="AJ401" i="2"/>
  <c r="AK401" i="2"/>
  <c r="AL401" i="2"/>
  <c r="AM401" i="2"/>
  <c r="BR560" i="2"/>
  <c r="AL559" i="2"/>
  <c r="AM559" i="2"/>
  <c r="AK559" i="2"/>
  <c r="BR257" i="2"/>
  <c r="AK256" i="2"/>
  <c r="AL256" i="2"/>
  <c r="AM256" i="2"/>
  <c r="AJ256" i="2"/>
  <c r="AI256" i="2"/>
  <c r="BR281" i="2"/>
  <c r="AI280" i="2"/>
  <c r="AJ280" i="2"/>
  <c r="AK280" i="2"/>
  <c r="AL280" i="2"/>
  <c r="AM280" i="2"/>
  <c r="BR305" i="2"/>
  <c r="AI304" i="2"/>
  <c r="AJ304" i="2"/>
  <c r="AK304" i="2"/>
  <c r="AL304" i="2"/>
  <c r="AM304" i="2"/>
  <c r="BR318" i="2"/>
  <c r="AJ317" i="2"/>
  <c r="AK317" i="2"/>
  <c r="AL317" i="2"/>
  <c r="AM317" i="2"/>
  <c r="AI317" i="2"/>
  <c r="BR614" i="2"/>
  <c r="AM613" i="2"/>
  <c r="AI613" i="2"/>
  <c r="AL613" i="2"/>
  <c r="AL722" i="2"/>
  <c r="AI559" i="2"/>
  <c r="AJ449" i="2"/>
  <c r="AK449" i="2"/>
  <c r="AL449" i="2"/>
  <c r="BR638" i="2"/>
  <c r="AJ637" i="2"/>
  <c r="AI637" i="2"/>
  <c r="AK637" i="2"/>
  <c r="AL637" i="2"/>
  <c r="AM637" i="2"/>
  <c r="BR698" i="2"/>
  <c r="AI697" i="2"/>
  <c r="AJ697" i="2"/>
  <c r="AK697" i="2"/>
  <c r="AL697" i="2"/>
  <c r="AM697" i="2"/>
  <c r="AK722" i="2"/>
  <c r="AM649" i="2"/>
  <c r="AJ437" i="2"/>
  <c r="AI112" i="2"/>
  <c r="AJ112" i="2"/>
  <c r="AK112" i="2"/>
  <c r="AM112" i="2"/>
  <c r="AL112" i="2"/>
  <c r="BR126" i="2"/>
  <c r="AI125" i="2"/>
  <c r="AJ125" i="2"/>
  <c r="AK125" i="2"/>
  <c r="AL125" i="2"/>
  <c r="AM125" i="2"/>
  <c r="BR5" i="2"/>
  <c r="AM4" i="2"/>
  <c r="BR90" i="2"/>
  <c r="AI89" i="2"/>
  <c r="AJ89" i="2"/>
  <c r="AK89" i="2"/>
  <c r="AL89" i="2"/>
  <c r="AM89" i="2"/>
  <c r="BR137" i="2"/>
  <c r="AI136" i="2"/>
  <c r="AJ136" i="2"/>
  <c r="AK136" i="2"/>
  <c r="AM136" i="2"/>
  <c r="AL136" i="2"/>
  <c r="AI721" i="2"/>
  <c r="AJ721" i="2"/>
  <c r="AK721" i="2"/>
  <c r="AJ722" i="2"/>
  <c r="BR29" i="2"/>
  <c r="AI28" i="2"/>
  <c r="AJ28" i="2"/>
  <c r="AK28" i="2"/>
  <c r="AL28" i="2"/>
  <c r="AM28" i="2"/>
  <c r="BR548" i="2"/>
  <c r="AJ547" i="2"/>
  <c r="AK547" i="2"/>
  <c r="AL547" i="2"/>
  <c r="BR390" i="2"/>
  <c r="AI389" i="2"/>
  <c r="AJ389" i="2"/>
  <c r="AK389" i="2"/>
  <c r="AL389" i="2"/>
  <c r="AM389" i="2"/>
  <c r="BR414" i="2"/>
  <c r="AL413" i="2"/>
  <c r="AM413" i="2"/>
  <c r="AI413" i="2"/>
  <c r="AJ413" i="2"/>
  <c r="AK413" i="2"/>
  <c r="BR438" i="2"/>
  <c r="AL437" i="2"/>
  <c r="AM437" i="2"/>
  <c r="AK437" i="2"/>
  <c r="AI722" i="2"/>
  <c r="AL625" i="2"/>
  <c r="AL601" i="2"/>
  <c r="AI547" i="2"/>
  <c r="BR353" i="2"/>
  <c r="AI352" i="2"/>
  <c r="AJ352" i="2"/>
  <c r="AK352" i="2"/>
  <c r="AL352" i="2"/>
  <c r="AM352" i="2"/>
  <c r="BR378" i="2"/>
  <c r="AI377" i="2"/>
  <c r="AJ377" i="2"/>
  <c r="AK377" i="2"/>
  <c r="AL377" i="2"/>
  <c r="AM377" i="2"/>
  <c r="BR536" i="2"/>
  <c r="AL535" i="2"/>
  <c r="AM535" i="2"/>
  <c r="AK535" i="2"/>
  <c r="BR53" i="2"/>
  <c r="AI52" i="2"/>
  <c r="AJ52" i="2"/>
  <c r="AK52" i="2"/>
  <c r="AL52" i="2"/>
  <c r="AM52" i="2"/>
  <c r="BR329" i="2"/>
  <c r="AJ328" i="2"/>
  <c r="AK328" i="2"/>
  <c r="AL328" i="2"/>
  <c r="AM328" i="2"/>
  <c r="AI328" i="2"/>
  <c r="BR365" i="2"/>
  <c r="AJ364" i="2"/>
  <c r="AK364" i="2"/>
  <c r="AL364" i="2"/>
  <c r="AM364" i="2"/>
  <c r="AI364" i="2"/>
  <c r="BR101" i="2"/>
  <c r="AK100" i="2"/>
  <c r="AL100" i="2"/>
  <c r="AM100" i="2"/>
  <c r="AJ100" i="2"/>
  <c r="AI100" i="2"/>
  <c r="BR113" i="2"/>
  <c r="BR245" i="2"/>
  <c r="AK244" i="2"/>
  <c r="AL244" i="2"/>
  <c r="AM244" i="2"/>
  <c r="AJ244" i="2"/>
  <c r="AI244" i="2"/>
  <c r="AM721" i="2"/>
  <c r="AK625" i="2"/>
  <c r="AM425" i="2"/>
  <c r="BR161" i="2"/>
  <c r="AI160" i="2"/>
  <c r="AJ160" i="2"/>
  <c r="AK160" i="2"/>
  <c r="AL160" i="2"/>
  <c r="AM160" i="2"/>
  <c r="AI184" i="2"/>
  <c r="AJ184" i="2"/>
  <c r="AK184" i="2"/>
  <c r="AL184" i="2"/>
  <c r="AM184" i="2"/>
  <c r="AK124" i="2"/>
  <c r="AL124" i="2"/>
  <c r="AM124" i="2"/>
  <c r="AJ124" i="2"/>
  <c r="AI124" i="2"/>
  <c r="BR269" i="2"/>
  <c r="AK268" i="2"/>
  <c r="AL268" i="2"/>
  <c r="AM268" i="2"/>
  <c r="AI268" i="2"/>
  <c r="AJ268" i="2"/>
  <c r="BR293" i="2"/>
  <c r="AJ292" i="2"/>
  <c r="AK292" i="2"/>
  <c r="AL292" i="2"/>
  <c r="AM292" i="2"/>
  <c r="AI292" i="2"/>
  <c r="AI316" i="2"/>
  <c r="AJ316" i="2"/>
  <c r="AK316" i="2"/>
  <c r="AL316" i="2"/>
  <c r="AM316" i="2"/>
  <c r="BR602" i="2"/>
  <c r="AJ601" i="2"/>
  <c r="AK601" i="2"/>
  <c r="AM601" i="2"/>
  <c r="AL721" i="2"/>
  <c r="AM709" i="2"/>
  <c r="AM595" i="2"/>
  <c r="AJ535" i="2"/>
  <c r="AI425" i="2"/>
  <c r="L721" i="2"/>
  <c r="J724" i="15" s="1"/>
  <c r="L709" i="2"/>
  <c r="J712" i="15" s="1"/>
  <c r="L697" i="2"/>
  <c r="J700" i="15" s="1"/>
  <c r="L698" i="2" l="1"/>
  <c r="J701" i="15" s="1"/>
  <c r="L710" i="2"/>
  <c r="J713" i="15" s="1"/>
  <c r="L722" i="2"/>
  <c r="J725" i="15" s="1"/>
  <c r="BR246" i="2"/>
  <c r="AI245" i="2"/>
  <c r="AJ245" i="2"/>
  <c r="AK245" i="2"/>
  <c r="AL245" i="2"/>
  <c r="AM245" i="2"/>
  <c r="BR91" i="2"/>
  <c r="AI90" i="2"/>
  <c r="AJ90" i="2"/>
  <c r="AK90" i="2"/>
  <c r="AM90" i="2"/>
  <c r="AL90" i="2"/>
  <c r="BR42" i="2"/>
  <c r="AI41" i="2"/>
  <c r="AJ41" i="2"/>
  <c r="AK41" i="2"/>
  <c r="AL41" i="2"/>
  <c r="AM41" i="2"/>
  <c r="BR451" i="2"/>
  <c r="AJ450" i="2"/>
  <c r="AK450" i="2"/>
  <c r="AL450" i="2"/>
  <c r="AM450" i="2"/>
  <c r="AI450" i="2"/>
  <c r="BR282" i="2"/>
  <c r="AJ281" i="2"/>
  <c r="AK281" i="2"/>
  <c r="AL281" i="2"/>
  <c r="AM281" i="2"/>
  <c r="AI281" i="2"/>
  <c r="BR561" i="2"/>
  <c r="AJ560" i="2"/>
  <c r="AK560" i="2"/>
  <c r="AL560" i="2"/>
  <c r="AI560" i="2"/>
  <c r="AM560" i="2"/>
  <c r="BR724" i="2"/>
  <c r="BR725" i="2" s="1"/>
  <c r="AI723" i="2"/>
  <c r="AJ723" i="2"/>
  <c r="AK723" i="2"/>
  <c r="AL723" i="2"/>
  <c r="AM723" i="2"/>
  <c r="BR78" i="2"/>
  <c r="AI77" i="2"/>
  <c r="AJ77" i="2"/>
  <c r="AK77" i="2"/>
  <c r="AL77" i="2"/>
  <c r="AM77" i="2"/>
  <c r="BR270" i="2"/>
  <c r="AI269" i="2"/>
  <c r="AJ269" i="2"/>
  <c r="AK269" i="2"/>
  <c r="AL269" i="2"/>
  <c r="AM269" i="2"/>
  <c r="BR379" i="2"/>
  <c r="AJ378" i="2"/>
  <c r="AK378" i="2"/>
  <c r="AL378" i="2"/>
  <c r="AM378" i="2"/>
  <c r="AI378" i="2"/>
  <c r="BR597" i="2"/>
  <c r="AJ596" i="2"/>
  <c r="AK596" i="2"/>
  <c r="AL596" i="2"/>
  <c r="AM596" i="2"/>
  <c r="AI596" i="2"/>
  <c r="BR639" i="2"/>
  <c r="AI638" i="2"/>
  <c r="AJ638" i="2"/>
  <c r="AK638" i="2"/>
  <c r="AL638" i="2"/>
  <c r="AM638" i="2"/>
  <c r="BR138" i="2"/>
  <c r="AI137" i="2"/>
  <c r="AJ137" i="2"/>
  <c r="AK137" i="2"/>
  <c r="AL137" i="2"/>
  <c r="AM137" i="2"/>
  <c r="BR198" i="2"/>
  <c r="AI197" i="2"/>
  <c r="AJ197" i="2"/>
  <c r="AK197" i="2"/>
  <c r="AL197" i="2"/>
  <c r="AM197" i="2"/>
  <c r="BR150" i="2"/>
  <c r="AI149" i="2"/>
  <c r="AJ149" i="2"/>
  <c r="AK149" i="2"/>
  <c r="AL149" i="2"/>
  <c r="AM149" i="2"/>
  <c r="BR415" i="2"/>
  <c r="AJ414" i="2"/>
  <c r="AK414" i="2"/>
  <c r="AL414" i="2"/>
  <c r="AI414" i="2"/>
  <c r="AM414" i="2"/>
  <c r="AJ614" i="2"/>
  <c r="AI614" i="2"/>
  <c r="AK614" i="2"/>
  <c r="AL614" i="2"/>
  <c r="AM614" i="2"/>
  <c r="BR615" i="2"/>
  <c r="BR66" i="2"/>
  <c r="AI65" i="2"/>
  <c r="AJ65" i="2"/>
  <c r="AK65" i="2"/>
  <c r="AL65" i="2"/>
  <c r="AM65" i="2"/>
  <c r="BR54" i="2"/>
  <c r="AJ53" i="2"/>
  <c r="AM53" i="2"/>
  <c r="AI53" i="2"/>
  <c r="AK53" i="2"/>
  <c r="AL53" i="2"/>
  <c r="BR391" i="2"/>
  <c r="AJ390" i="2"/>
  <c r="AK390" i="2"/>
  <c r="AL390" i="2"/>
  <c r="AM390" i="2"/>
  <c r="AI390" i="2"/>
  <c r="BR627" i="2"/>
  <c r="AI626" i="2"/>
  <c r="AJ626" i="2"/>
  <c r="AK626" i="2"/>
  <c r="AL626" i="2"/>
  <c r="AM626" i="2"/>
  <c r="BR699" i="2"/>
  <c r="AM698" i="2"/>
  <c r="AI698" i="2"/>
  <c r="AJ698" i="2"/>
  <c r="AK698" i="2"/>
  <c r="AL698" i="2"/>
  <c r="BR30" i="2"/>
  <c r="AI29" i="2"/>
  <c r="AJ29" i="2"/>
  <c r="AK29" i="2"/>
  <c r="AM29" i="2"/>
  <c r="AL29" i="2"/>
  <c r="BR319" i="2"/>
  <c r="AI318" i="2"/>
  <c r="AJ318" i="2"/>
  <c r="AK318" i="2"/>
  <c r="AL318" i="2"/>
  <c r="AM318" i="2"/>
  <c r="BR6" i="2"/>
  <c r="AI5" i="2"/>
  <c r="AJ5" i="2"/>
  <c r="AK5" i="2"/>
  <c r="AM5" i="2"/>
  <c r="AL5" i="2"/>
  <c r="BR603" i="2"/>
  <c r="AI602" i="2"/>
  <c r="AJ602" i="2"/>
  <c r="AK602" i="2"/>
  <c r="AL602" i="2"/>
  <c r="AM602" i="2"/>
  <c r="BR114" i="2"/>
  <c r="AI113" i="2"/>
  <c r="AJ113" i="2"/>
  <c r="AK113" i="2"/>
  <c r="AL113" i="2"/>
  <c r="AM113" i="2"/>
  <c r="BR306" i="2"/>
  <c r="AJ305" i="2"/>
  <c r="AK305" i="2"/>
  <c r="AL305" i="2"/>
  <c r="AM305" i="2"/>
  <c r="AI305" i="2"/>
  <c r="BR711" i="2"/>
  <c r="AM710" i="2"/>
  <c r="AI710" i="2"/>
  <c r="AJ710" i="2"/>
  <c r="AK710" i="2"/>
  <c r="AL710" i="2"/>
  <c r="BR651" i="2"/>
  <c r="AK650" i="2"/>
  <c r="AL650" i="2"/>
  <c r="AM650" i="2"/>
  <c r="AI650" i="2"/>
  <c r="AJ650" i="2"/>
  <c r="BR18" i="2"/>
  <c r="AK17" i="2"/>
  <c r="AM17" i="2"/>
  <c r="AI17" i="2"/>
  <c r="AJ17" i="2"/>
  <c r="AL17" i="2"/>
  <c r="BR102" i="2"/>
  <c r="AI101" i="2"/>
  <c r="AJ101" i="2"/>
  <c r="AK101" i="2"/>
  <c r="AL101" i="2"/>
  <c r="AM101" i="2"/>
  <c r="BR294" i="2"/>
  <c r="AI293" i="2"/>
  <c r="AJ293" i="2"/>
  <c r="AK293" i="2"/>
  <c r="AL293" i="2"/>
  <c r="AM293" i="2"/>
  <c r="BR330" i="2"/>
  <c r="AI329" i="2"/>
  <c r="AJ329" i="2"/>
  <c r="AK329" i="2"/>
  <c r="AL329" i="2"/>
  <c r="AM329" i="2"/>
  <c r="AJ548" i="2"/>
  <c r="AK548" i="2"/>
  <c r="AL548" i="2"/>
  <c r="AM548" i="2"/>
  <c r="AI548" i="2"/>
  <c r="BR549" i="2"/>
  <c r="BR162" i="2"/>
  <c r="AJ161" i="2"/>
  <c r="AK161" i="2"/>
  <c r="AL161" i="2"/>
  <c r="AM161" i="2"/>
  <c r="AI161" i="2"/>
  <c r="BR427" i="2"/>
  <c r="AJ426" i="2"/>
  <c r="AK426" i="2"/>
  <c r="AL426" i="2"/>
  <c r="AM426" i="2"/>
  <c r="AI426" i="2"/>
  <c r="BR174" i="2"/>
  <c r="AM173" i="2"/>
  <c r="AJ173" i="2"/>
  <c r="AK173" i="2"/>
  <c r="AL173" i="2"/>
  <c r="AI173" i="2"/>
  <c r="BR537" i="2"/>
  <c r="AJ536" i="2"/>
  <c r="AK536" i="2"/>
  <c r="AL536" i="2"/>
  <c r="AI536" i="2"/>
  <c r="AM536" i="2"/>
  <c r="BR354" i="2"/>
  <c r="AJ353" i="2"/>
  <c r="AK353" i="2"/>
  <c r="AL353" i="2"/>
  <c r="AM353" i="2"/>
  <c r="AI353" i="2"/>
  <c r="BR127" i="2"/>
  <c r="AM126" i="2"/>
  <c r="AI126" i="2"/>
  <c r="AJ126" i="2"/>
  <c r="AK126" i="2"/>
  <c r="AL126" i="2"/>
  <c r="BR573" i="2"/>
  <c r="AJ572" i="2"/>
  <c r="AK572" i="2"/>
  <c r="AL572" i="2"/>
  <c r="AI572" i="2"/>
  <c r="AM572" i="2"/>
  <c r="BR366" i="2"/>
  <c r="AI365" i="2"/>
  <c r="AJ365" i="2"/>
  <c r="AK365" i="2"/>
  <c r="AL365" i="2"/>
  <c r="AM365" i="2"/>
  <c r="BR439" i="2"/>
  <c r="AJ438" i="2"/>
  <c r="AK438" i="2"/>
  <c r="AL438" i="2"/>
  <c r="AI438" i="2"/>
  <c r="AM438" i="2"/>
  <c r="BR258" i="2"/>
  <c r="AI257" i="2"/>
  <c r="AJ257" i="2"/>
  <c r="AK257" i="2"/>
  <c r="AL257" i="2"/>
  <c r="AM257" i="2"/>
  <c r="BR403" i="2"/>
  <c r="AJ402" i="2"/>
  <c r="AK402" i="2"/>
  <c r="AL402" i="2"/>
  <c r="AM402" i="2"/>
  <c r="AI402" i="2"/>
  <c r="BR187" i="2"/>
  <c r="AI186" i="2"/>
  <c r="AJ186" i="2"/>
  <c r="AK186" i="2"/>
  <c r="AL186" i="2"/>
  <c r="AM186" i="2"/>
  <c r="H709" i="2"/>
  <c r="F712" i="15" s="1"/>
  <c r="H697" i="2"/>
  <c r="F700" i="15" s="1"/>
  <c r="L352" i="2"/>
  <c r="J352" i="15" s="1"/>
  <c r="L364" i="2"/>
  <c r="J364" i="15" s="1"/>
  <c r="L377" i="2"/>
  <c r="J376" i="15" s="1"/>
  <c r="M37" i="5"/>
  <c r="M38" i="5"/>
  <c r="R761" i="2" s="1"/>
  <c r="M39" i="5"/>
  <c r="M40" i="5"/>
  <c r="U40" i="5" s="1"/>
  <c r="M41" i="5"/>
  <c r="M42" i="5"/>
  <c r="M43" i="5"/>
  <c r="U43" i="5" s="1"/>
  <c r="M44" i="5"/>
  <c r="U44" i="5" s="1"/>
  <c r="M45" i="5"/>
  <c r="R699" i="2" s="1"/>
  <c r="M46" i="5"/>
  <c r="U46" i="5" s="1"/>
  <c r="M47" i="5"/>
  <c r="U47" i="5" s="1"/>
  <c r="M36" i="5"/>
  <c r="H97" i="1"/>
  <c r="AI97" i="1" s="1"/>
  <c r="H98" i="1"/>
  <c r="AI98" i="1" s="1"/>
  <c r="H721" i="2"/>
  <c r="F724" i="15" s="1"/>
  <c r="H595" i="2"/>
  <c r="F592" i="15" s="1"/>
  <c r="H571" i="2"/>
  <c r="F568" i="15" s="1"/>
  <c r="H559" i="2"/>
  <c r="F556" i="15" s="1"/>
  <c r="H547" i="2"/>
  <c r="F544" i="15" s="1"/>
  <c r="H535" i="2"/>
  <c r="F532" i="15" s="1"/>
  <c r="H316" i="2"/>
  <c r="F316" i="15" s="1"/>
  <c r="H304" i="2"/>
  <c r="F304" i="15" s="1"/>
  <c r="H292" i="2"/>
  <c r="F292" i="15" s="1"/>
  <c r="H280" i="2"/>
  <c r="F280" i="15" s="1"/>
  <c r="H268" i="2"/>
  <c r="F268" i="15" s="1"/>
  <c r="H256" i="2"/>
  <c r="F256" i="15" s="1"/>
  <c r="H244" i="2"/>
  <c r="F244" i="15" s="1"/>
  <c r="H148" i="2"/>
  <c r="H136" i="2"/>
  <c r="F136" i="15" s="1"/>
  <c r="H124" i="2"/>
  <c r="F124" i="15" s="1"/>
  <c r="H112" i="2"/>
  <c r="F112" i="15" s="1"/>
  <c r="H100" i="2"/>
  <c r="F100" i="15" s="1"/>
  <c r="H88" i="2"/>
  <c r="F88" i="15" s="1"/>
  <c r="H76" i="2"/>
  <c r="F76" i="15" s="1"/>
  <c r="H64" i="2"/>
  <c r="F64" i="15" s="1"/>
  <c r="H52" i="2"/>
  <c r="F52" i="15" s="1"/>
  <c r="H40" i="2"/>
  <c r="F40" i="15" s="1"/>
  <c r="H28" i="2"/>
  <c r="F28" i="15" s="1"/>
  <c r="H16" i="2"/>
  <c r="F16" i="15" s="1"/>
  <c r="H4" i="2"/>
  <c r="F4" i="15" s="1"/>
  <c r="CT55" i="12"/>
  <c r="CD55" i="12"/>
  <c r="BN55" i="12"/>
  <c r="AX55" i="12"/>
  <c r="AH55" i="12"/>
  <c r="AD55" i="12"/>
  <c r="AT55" i="12" s="1"/>
  <c r="AB55" i="12"/>
  <c r="AR55" i="12" s="1"/>
  <c r="AA55" i="12"/>
  <c r="AQ55" i="12" s="1"/>
  <c r="Z55" i="12"/>
  <c r="AP55" i="12" s="1"/>
  <c r="R55" i="12"/>
  <c r="O55" i="12"/>
  <c r="N55" i="12"/>
  <c r="L55" i="12"/>
  <c r="K55" i="12"/>
  <c r="J55" i="12"/>
  <c r="F55" i="12"/>
  <c r="E55" i="12"/>
  <c r="AJ39" i="1"/>
  <c r="AI39" i="1"/>
  <c r="BP454" i="2"/>
  <c r="AT454" i="2"/>
  <c r="BP453" i="2"/>
  <c r="AT453" i="2"/>
  <c r="BP452" i="2"/>
  <c r="AT452" i="2"/>
  <c r="BP451" i="2"/>
  <c r="AT451" i="2"/>
  <c r="BP450" i="2"/>
  <c r="AT450" i="2"/>
  <c r="BP449" i="2"/>
  <c r="AT449" i="2"/>
  <c r="AS449" i="2"/>
  <c r="AS450" i="2" s="1"/>
  <c r="AS451" i="2" s="1"/>
  <c r="AS452" i="2" s="1"/>
  <c r="AS453" i="2" s="1"/>
  <c r="AS454" i="2" s="1"/>
  <c r="AS455" i="2" s="1"/>
  <c r="AS456" i="2" s="1"/>
  <c r="AS457" i="2" s="1"/>
  <c r="AS458" i="2" s="1"/>
  <c r="AS459" i="2" s="1"/>
  <c r="AR449" i="2"/>
  <c r="AR450" i="2" s="1"/>
  <c r="AR451" i="2" s="1"/>
  <c r="AR452" i="2" s="1"/>
  <c r="AR453" i="2" s="1"/>
  <c r="AR454" i="2" s="1"/>
  <c r="AR455" i="2" s="1"/>
  <c r="AR456" i="2" s="1"/>
  <c r="AR457" i="2" s="1"/>
  <c r="AR458" i="2" s="1"/>
  <c r="AR459" i="2" s="1"/>
  <c r="AQ449" i="2"/>
  <c r="AQ450" i="2" s="1"/>
  <c r="AQ451" i="2" s="1"/>
  <c r="AQ452" i="2" s="1"/>
  <c r="AQ453" i="2" s="1"/>
  <c r="AQ454" i="2" s="1"/>
  <c r="AQ455" i="2" s="1"/>
  <c r="AQ456" i="2" s="1"/>
  <c r="AQ457" i="2" s="1"/>
  <c r="AQ458" i="2" s="1"/>
  <c r="AQ459" i="2" s="1"/>
  <c r="AP449" i="2"/>
  <c r="AP450" i="2" s="1"/>
  <c r="AP451" i="2" s="1"/>
  <c r="AP452" i="2" s="1"/>
  <c r="AP453" i="2" s="1"/>
  <c r="AP454" i="2" s="1"/>
  <c r="AP455" i="2" s="1"/>
  <c r="AP456" i="2" s="1"/>
  <c r="AP457" i="2" s="1"/>
  <c r="AP458" i="2" s="1"/>
  <c r="AP459" i="2" s="1"/>
  <c r="AO449" i="2"/>
  <c r="AO450" i="2" s="1"/>
  <c r="AO451" i="2" s="1"/>
  <c r="AO452" i="2" s="1"/>
  <c r="AO453" i="2" s="1"/>
  <c r="AO454" i="2" s="1"/>
  <c r="AO455" i="2" s="1"/>
  <c r="AO456" i="2" s="1"/>
  <c r="AO457" i="2" s="1"/>
  <c r="AO458" i="2" s="1"/>
  <c r="AO459" i="2" s="1"/>
  <c r="AN449" i="2"/>
  <c r="AN450" i="2" s="1"/>
  <c r="AN451" i="2" s="1"/>
  <c r="AN452" i="2" s="1"/>
  <c r="AN453" i="2" s="1"/>
  <c r="AN454" i="2" s="1"/>
  <c r="AN455" i="2" s="1"/>
  <c r="AN456" i="2" s="1"/>
  <c r="AN457" i="2" s="1"/>
  <c r="AN458" i="2" s="1"/>
  <c r="AN459" i="2" s="1"/>
  <c r="M449" i="2"/>
  <c r="K448" i="15" s="1"/>
  <c r="L449" i="2"/>
  <c r="J448" i="15" s="1"/>
  <c r="I449" i="2"/>
  <c r="G448" i="15" s="1"/>
  <c r="D449" i="2"/>
  <c r="BQ448" i="2"/>
  <c r="BP448" i="2"/>
  <c r="AT448" i="2"/>
  <c r="F448" i="2"/>
  <c r="D447" i="15" s="1"/>
  <c r="Q447" i="15" s="1"/>
  <c r="AS447" i="15" s="1"/>
  <c r="H105" i="12"/>
  <c r="AM102" i="12"/>
  <c r="BC102" i="12" s="1"/>
  <c r="V101" i="12"/>
  <c r="AN8" i="12"/>
  <c r="K28" i="18"/>
  <c r="J35" i="18"/>
  <c r="K35" i="18"/>
  <c r="J36" i="18"/>
  <c r="K36" i="18"/>
  <c r="K34" i="18"/>
  <c r="J34" i="18"/>
  <c r="K33" i="18"/>
  <c r="J33" i="18"/>
  <c r="K32" i="18"/>
  <c r="J32" i="18"/>
  <c r="K31" i="18"/>
  <c r="J31" i="18"/>
  <c r="J3" i="18"/>
  <c r="K3" i="18"/>
  <c r="J4" i="18"/>
  <c r="K4" i="18"/>
  <c r="J5" i="18"/>
  <c r="K5" i="18"/>
  <c r="J6" i="18"/>
  <c r="K6" i="18"/>
  <c r="J7" i="18"/>
  <c r="K7" i="18"/>
  <c r="J8" i="18"/>
  <c r="K8" i="18"/>
  <c r="J9" i="18"/>
  <c r="K9" i="18"/>
  <c r="K10" i="18"/>
  <c r="J11" i="18"/>
  <c r="J12" i="18"/>
  <c r="K13" i="18"/>
  <c r="J14" i="18"/>
  <c r="K14" i="18"/>
  <c r="J15" i="18"/>
  <c r="K15" i="18"/>
  <c r="J16" i="18"/>
  <c r="J17" i="18"/>
  <c r="J18" i="18"/>
  <c r="J19" i="18"/>
  <c r="J20" i="18"/>
  <c r="J21" i="18"/>
  <c r="K22" i="18"/>
  <c r="K23" i="18"/>
  <c r="K24" i="18"/>
  <c r="K25" i="18"/>
  <c r="K26" i="18"/>
  <c r="K27" i="18"/>
  <c r="K41" i="18"/>
  <c r="J41" i="18"/>
  <c r="O10" i="18"/>
  <c r="K18" i="18" s="1"/>
  <c r="N10" i="18"/>
  <c r="J40" i="18" s="1"/>
  <c r="J27" i="18"/>
  <c r="O9" i="18"/>
  <c r="K39" i="18" s="1"/>
  <c r="N9" i="18"/>
  <c r="J10" i="18" s="1"/>
  <c r="O8" i="18"/>
  <c r="K38" i="18" s="1"/>
  <c r="N8" i="18"/>
  <c r="J38" i="18" s="1"/>
  <c r="K2" i="18"/>
  <c r="J2" i="18"/>
  <c r="J24" i="18"/>
  <c r="H24" i="12"/>
  <c r="H26" i="12"/>
  <c r="H28" i="12"/>
  <c r="H30" i="12"/>
  <c r="H32" i="12"/>
  <c r="H34" i="12"/>
  <c r="C18" i="12"/>
  <c r="D10" i="12"/>
  <c r="C10" i="12"/>
  <c r="G18" i="12"/>
  <c r="G17" i="12"/>
  <c r="G14" i="12"/>
  <c r="G13" i="12"/>
  <c r="G10" i="12"/>
  <c r="G9" i="12"/>
  <c r="G5" i="12"/>
  <c r="G6" i="12"/>
  <c r="BC16" i="12"/>
  <c r="F37" i="5"/>
  <c r="F38" i="5"/>
  <c r="F39" i="5"/>
  <c r="F40" i="5"/>
  <c r="F41" i="5"/>
  <c r="F42" i="5"/>
  <c r="F43" i="5"/>
  <c r="F44" i="5"/>
  <c r="F45" i="5"/>
  <c r="F46" i="5"/>
  <c r="F47" i="5"/>
  <c r="F36" i="5"/>
  <c r="E5" i="12"/>
  <c r="E6" i="12"/>
  <c r="E8" i="12"/>
  <c r="E9" i="12"/>
  <c r="E10" i="12"/>
  <c r="E12" i="12"/>
  <c r="E13" i="12"/>
  <c r="E14" i="12"/>
  <c r="E16" i="12"/>
  <c r="E17" i="12"/>
  <c r="E18" i="12"/>
  <c r="F44" i="12"/>
  <c r="C26" i="12"/>
  <c r="D26" i="12"/>
  <c r="C28" i="12"/>
  <c r="C45" i="12" s="1"/>
  <c r="D28" i="12"/>
  <c r="C30" i="12"/>
  <c r="D30" i="12"/>
  <c r="C32" i="12"/>
  <c r="D32" i="12"/>
  <c r="C34" i="12"/>
  <c r="D34" i="12"/>
  <c r="D24" i="12"/>
  <c r="C24" i="12"/>
  <c r="DF102" i="12"/>
  <c r="DD102" i="12"/>
  <c r="DC102" i="12"/>
  <c r="DB102" i="12"/>
  <c r="CT102" i="12"/>
  <c r="CP102" i="12"/>
  <c r="CN102" i="12"/>
  <c r="CM102" i="12"/>
  <c r="CL102" i="12"/>
  <c r="CD102" i="12"/>
  <c r="BZ102" i="12"/>
  <c r="BX102" i="12"/>
  <c r="BW102" i="12"/>
  <c r="BV102" i="12"/>
  <c r="BN102" i="12"/>
  <c r="BJ102" i="12"/>
  <c r="BH102" i="12"/>
  <c r="BG102" i="12"/>
  <c r="BF102" i="12"/>
  <c r="AX102" i="12"/>
  <c r="AT102" i="12"/>
  <c r="AR102" i="12"/>
  <c r="AQ102" i="12"/>
  <c r="AP102" i="12"/>
  <c r="AH102" i="12"/>
  <c r="AD102" i="12"/>
  <c r="AB102" i="12"/>
  <c r="AA102" i="12"/>
  <c r="Z102" i="12"/>
  <c r="R102" i="12"/>
  <c r="O102" i="12"/>
  <c r="X102" i="12"/>
  <c r="E102" i="12"/>
  <c r="B10" i="12"/>
  <c r="BN10" i="12" s="1"/>
  <c r="B9" i="12"/>
  <c r="B14" i="12"/>
  <c r="AH14" i="12" s="1"/>
  <c r="B13" i="12"/>
  <c r="B18" i="12"/>
  <c r="CT18" i="12" s="1"/>
  <c r="B17" i="12"/>
  <c r="CV18" i="12"/>
  <c r="CF18" i="12"/>
  <c r="AZ18" i="12"/>
  <c r="AJ18" i="12"/>
  <c r="AD18" i="12"/>
  <c r="AT18" i="12" s="1"/>
  <c r="AC18" i="12"/>
  <c r="AS18" i="12" s="1"/>
  <c r="AB18" i="12"/>
  <c r="AR18" i="12" s="1"/>
  <c r="AA18" i="12"/>
  <c r="AQ18" i="12" s="1"/>
  <c r="Z18" i="12"/>
  <c r="AP18" i="12" s="1"/>
  <c r="T18" i="12"/>
  <c r="O18" i="12"/>
  <c r="N18" i="12"/>
  <c r="M18" i="12"/>
  <c r="L18" i="12"/>
  <c r="K18" i="12"/>
  <c r="J18" i="12"/>
  <c r="CV17" i="12"/>
  <c r="CF17" i="12"/>
  <c r="AZ17" i="12"/>
  <c r="AJ17" i="12"/>
  <c r="AD17" i="12"/>
  <c r="AT17" i="12" s="1"/>
  <c r="AC17" i="12"/>
  <c r="AS17" i="12" s="1"/>
  <c r="AB17" i="12"/>
  <c r="AR17" i="12" s="1"/>
  <c r="AA17" i="12"/>
  <c r="AQ17" i="12" s="1"/>
  <c r="Z17" i="12"/>
  <c r="AP17" i="12" s="1"/>
  <c r="T17" i="12"/>
  <c r="O17" i="12"/>
  <c r="N17" i="12"/>
  <c r="M17" i="12"/>
  <c r="L17" i="12"/>
  <c r="K17" i="12"/>
  <c r="J17" i="12"/>
  <c r="C17" i="12"/>
  <c r="CT16" i="12"/>
  <c r="CD16" i="12"/>
  <c r="BN16" i="12"/>
  <c r="AX16" i="12"/>
  <c r="AH16" i="12"/>
  <c r="AD16" i="12"/>
  <c r="AT16" i="12" s="1"/>
  <c r="AC16" i="12"/>
  <c r="AS16" i="12" s="1"/>
  <c r="AB16" i="12"/>
  <c r="AR16" i="12" s="1"/>
  <c r="AA16" i="12"/>
  <c r="AQ16" i="12" s="1"/>
  <c r="Z16" i="12"/>
  <c r="AP16" i="12" s="1"/>
  <c r="R16" i="12"/>
  <c r="O16" i="12"/>
  <c r="N16" i="12"/>
  <c r="M16" i="12"/>
  <c r="L16" i="12"/>
  <c r="K16" i="12"/>
  <c r="J16" i="12"/>
  <c r="F16" i="12"/>
  <c r="D16" i="12"/>
  <c r="AN102" i="12"/>
  <c r="CT34" i="12"/>
  <c r="CD34" i="12"/>
  <c r="BN34" i="12"/>
  <c r="AX34" i="12"/>
  <c r="AH34" i="12"/>
  <c r="AD34" i="12"/>
  <c r="AT34" i="12" s="1"/>
  <c r="AC34" i="12"/>
  <c r="AS34" i="12" s="1"/>
  <c r="AB34" i="12"/>
  <c r="AR34" i="12" s="1"/>
  <c r="AA34" i="12"/>
  <c r="AQ34" i="12" s="1"/>
  <c r="Z34" i="12"/>
  <c r="AP34" i="12" s="1"/>
  <c r="R34" i="12"/>
  <c r="O34" i="12"/>
  <c r="N34" i="12"/>
  <c r="M34" i="12"/>
  <c r="L34" i="12"/>
  <c r="K34" i="12"/>
  <c r="J34" i="12"/>
  <c r="G34" i="12"/>
  <c r="E34" i="12"/>
  <c r="CT70" i="12"/>
  <c r="CD70" i="12"/>
  <c r="BN70" i="12"/>
  <c r="AX70" i="12"/>
  <c r="AH70" i="12"/>
  <c r="AD70" i="12"/>
  <c r="AT70" i="12" s="1"/>
  <c r="AB70" i="12"/>
  <c r="AR70" i="12" s="1"/>
  <c r="AA70" i="12"/>
  <c r="AQ70" i="12" s="1"/>
  <c r="Z70" i="12"/>
  <c r="AP70" i="12" s="1"/>
  <c r="R70" i="12"/>
  <c r="O70" i="12"/>
  <c r="N70" i="12"/>
  <c r="L70" i="12"/>
  <c r="K70" i="12"/>
  <c r="J70" i="12"/>
  <c r="F70" i="12"/>
  <c r="E70" i="12"/>
  <c r="D70" i="12"/>
  <c r="M327" i="2"/>
  <c r="K327" i="15" s="1"/>
  <c r="AW316" i="2"/>
  <c r="AW317" i="2" s="1"/>
  <c r="AW318" i="2" s="1"/>
  <c r="AW319" i="2" s="1"/>
  <c r="AW320" i="2" s="1"/>
  <c r="AW321" i="2" s="1"/>
  <c r="BP333" i="2"/>
  <c r="AT333" i="2"/>
  <c r="BP332" i="2"/>
  <c r="AT332" i="2"/>
  <c r="BP331" i="2"/>
  <c r="AT331" i="2"/>
  <c r="BP330" i="2"/>
  <c r="AT330" i="2"/>
  <c r="BP329" i="2"/>
  <c r="AT329" i="2"/>
  <c r="BP328" i="2"/>
  <c r="AT328" i="2"/>
  <c r="AF328" i="2"/>
  <c r="AF329" i="2" s="1"/>
  <c r="AF330" i="2" s="1"/>
  <c r="AF331" i="2" s="1"/>
  <c r="AF332" i="2" s="1"/>
  <c r="AF333" i="2" s="1"/>
  <c r="AF334" i="2" s="1"/>
  <c r="AF335" i="2" s="1"/>
  <c r="AF336" i="2" s="1"/>
  <c r="AF337" i="2" s="1"/>
  <c r="AF338" i="2" s="1"/>
  <c r="D328" i="2"/>
  <c r="C328" i="15" s="1"/>
  <c r="BQ327" i="2"/>
  <c r="BP327" i="2"/>
  <c r="AT327" i="2"/>
  <c r="F327" i="2"/>
  <c r="D327" i="15" s="1"/>
  <c r="Q327" i="15" s="1"/>
  <c r="AS327" i="15" s="1"/>
  <c r="BP575" i="2"/>
  <c r="AT575" i="2"/>
  <c r="BP574" i="2"/>
  <c r="AT574" i="2"/>
  <c r="BP573" i="2"/>
  <c r="AT573" i="2"/>
  <c r="BP572" i="2"/>
  <c r="AT572" i="2"/>
  <c r="BP571" i="2"/>
  <c r="AT571" i="2"/>
  <c r="AS571" i="2"/>
  <c r="AS572" i="2" s="1"/>
  <c r="AS573" i="2" s="1"/>
  <c r="AS574" i="2" s="1"/>
  <c r="AS575" i="2" s="1"/>
  <c r="AS576" i="2" s="1"/>
  <c r="AS577" i="2" s="1"/>
  <c r="AS578" i="2" s="1"/>
  <c r="AS579" i="2" s="1"/>
  <c r="AS580" i="2" s="1"/>
  <c r="AS581" i="2" s="1"/>
  <c r="AR571" i="2"/>
  <c r="AR572" i="2" s="1"/>
  <c r="AR573" i="2" s="1"/>
  <c r="AR574" i="2" s="1"/>
  <c r="AR575" i="2" s="1"/>
  <c r="AR576" i="2" s="1"/>
  <c r="AR577" i="2" s="1"/>
  <c r="AR578" i="2" s="1"/>
  <c r="AR579" i="2" s="1"/>
  <c r="AR580" i="2" s="1"/>
  <c r="AR581" i="2" s="1"/>
  <c r="AQ571" i="2"/>
  <c r="AQ572" i="2" s="1"/>
  <c r="AQ573" i="2" s="1"/>
  <c r="AQ574" i="2" s="1"/>
  <c r="AQ575" i="2" s="1"/>
  <c r="AQ576" i="2" s="1"/>
  <c r="AQ577" i="2" s="1"/>
  <c r="AQ578" i="2" s="1"/>
  <c r="AQ579" i="2" s="1"/>
  <c r="AQ580" i="2" s="1"/>
  <c r="AQ581" i="2" s="1"/>
  <c r="AP571" i="2"/>
  <c r="AP572" i="2" s="1"/>
  <c r="AP573" i="2" s="1"/>
  <c r="AP574" i="2" s="1"/>
  <c r="AP575" i="2" s="1"/>
  <c r="AP576" i="2" s="1"/>
  <c r="AP577" i="2" s="1"/>
  <c r="AP578" i="2" s="1"/>
  <c r="AP579" i="2" s="1"/>
  <c r="AP580" i="2" s="1"/>
  <c r="AP581" i="2" s="1"/>
  <c r="AO571" i="2"/>
  <c r="AO572" i="2" s="1"/>
  <c r="AO573" i="2" s="1"/>
  <c r="AO574" i="2" s="1"/>
  <c r="AO575" i="2" s="1"/>
  <c r="AO576" i="2" s="1"/>
  <c r="AO577" i="2" s="1"/>
  <c r="AO578" i="2" s="1"/>
  <c r="AO579" i="2" s="1"/>
  <c r="AO580" i="2" s="1"/>
  <c r="AO581" i="2" s="1"/>
  <c r="AN571" i="2"/>
  <c r="AN572" i="2" s="1"/>
  <c r="AN573" i="2" s="1"/>
  <c r="AN574" i="2" s="1"/>
  <c r="AN575" i="2" s="1"/>
  <c r="AN576" i="2" s="1"/>
  <c r="AN577" i="2" s="1"/>
  <c r="AN578" i="2" s="1"/>
  <c r="AN579" i="2" s="1"/>
  <c r="AN580" i="2" s="1"/>
  <c r="AN581" i="2" s="1"/>
  <c r="AF571" i="2"/>
  <c r="AF572" i="2" s="1"/>
  <c r="AF573" i="2" s="1"/>
  <c r="AF574" i="2" s="1"/>
  <c r="AF575" i="2" s="1"/>
  <c r="AF576" i="2" s="1"/>
  <c r="AF577" i="2" s="1"/>
  <c r="AF578" i="2" s="1"/>
  <c r="AF579" i="2" s="1"/>
  <c r="AF580" i="2" s="1"/>
  <c r="AF581" i="2" s="1"/>
  <c r="M571" i="2"/>
  <c r="K568" i="15" s="1"/>
  <c r="L571" i="2"/>
  <c r="J568" i="15" s="1"/>
  <c r="I571" i="2"/>
  <c r="G568" i="15" s="1"/>
  <c r="D571" i="2"/>
  <c r="BQ570" i="2"/>
  <c r="BP570" i="2"/>
  <c r="AT570" i="2"/>
  <c r="F570" i="2"/>
  <c r="D567" i="15" s="1"/>
  <c r="Q567" i="15" s="1"/>
  <c r="AS567" i="15" s="1"/>
  <c r="BP654" i="2"/>
  <c r="AT654" i="2"/>
  <c r="BP653" i="2"/>
  <c r="AT653" i="2"/>
  <c r="BP652" i="2"/>
  <c r="AT652" i="2"/>
  <c r="BP651" i="2"/>
  <c r="AT651" i="2"/>
  <c r="BP650" i="2"/>
  <c r="AT650" i="2"/>
  <c r="BP649" i="2"/>
  <c r="AT649" i="2"/>
  <c r="AS649" i="2"/>
  <c r="AS650" i="2" s="1"/>
  <c r="AS651" i="2" s="1"/>
  <c r="AS652" i="2" s="1"/>
  <c r="AS653" i="2" s="1"/>
  <c r="AS654" i="2" s="1"/>
  <c r="AS655" i="2" s="1"/>
  <c r="AS656" i="2" s="1"/>
  <c r="AS657" i="2" s="1"/>
  <c r="AS658" i="2" s="1"/>
  <c r="AS659" i="2" s="1"/>
  <c r="AR649" i="2"/>
  <c r="AR650" i="2" s="1"/>
  <c r="AR651" i="2" s="1"/>
  <c r="AR652" i="2" s="1"/>
  <c r="AR653" i="2" s="1"/>
  <c r="AR654" i="2" s="1"/>
  <c r="AR655" i="2" s="1"/>
  <c r="AR656" i="2" s="1"/>
  <c r="AR657" i="2" s="1"/>
  <c r="AR658" i="2" s="1"/>
  <c r="AR659" i="2" s="1"/>
  <c r="AQ649" i="2"/>
  <c r="AQ650" i="2" s="1"/>
  <c r="AQ651" i="2" s="1"/>
  <c r="AQ652" i="2" s="1"/>
  <c r="AQ653" i="2" s="1"/>
  <c r="AQ654" i="2" s="1"/>
  <c r="AQ655" i="2" s="1"/>
  <c r="AQ656" i="2" s="1"/>
  <c r="AQ657" i="2" s="1"/>
  <c r="AQ658" i="2" s="1"/>
  <c r="AQ659" i="2" s="1"/>
  <c r="AP649" i="2"/>
  <c r="AP650" i="2" s="1"/>
  <c r="AP651" i="2" s="1"/>
  <c r="AP652" i="2" s="1"/>
  <c r="AP653" i="2" s="1"/>
  <c r="AP654" i="2" s="1"/>
  <c r="AP655" i="2" s="1"/>
  <c r="AP656" i="2" s="1"/>
  <c r="AP657" i="2" s="1"/>
  <c r="AP658" i="2" s="1"/>
  <c r="AP659" i="2" s="1"/>
  <c r="AO649" i="2"/>
  <c r="AO650" i="2" s="1"/>
  <c r="AO651" i="2" s="1"/>
  <c r="AO652" i="2" s="1"/>
  <c r="AO653" i="2" s="1"/>
  <c r="AO654" i="2" s="1"/>
  <c r="AO655" i="2" s="1"/>
  <c r="AO656" i="2" s="1"/>
  <c r="AO657" i="2" s="1"/>
  <c r="AO658" i="2" s="1"/>
  <c r="AO659" i="2" s="1"/>
  <c r="AN649" i="2"/>
  <c r="AN650" i="2" s="1"/>
  <c r="AN651" i="2" s="1"/>
  <c r="AN652" i="2" s="1"/>
  <c r="AN653" i="2" s="1"/>
  <c r="AN654" i="2" s="1"/>
  <c r="AN655" i="2" s="1"/>
  <c r="AN656" i="2" s="1"/>
  <c r="AN657" i="2" s="1"/>
  <c r="AN658" i="2" s="1"/>
  <c r="AN659" i="2" s="1"/>
  <c r="AF649" i="2"/>
  <c r="AF650" i="2" s="1"/>
  <c r="AF651" i="2" s="1"/>
  <c r="AF652" i="2" s="1"/>
  <c r="AF653" i="2" s="1"/>
  <c r="AF654" i="2" s="1"/>
  <c r="AF655" i="2" s="1"/>
  <c r="AF656" i="2" s="1"/>
  <c r="AF657" i="2" s="1"/>
  <c r="AF658" i="2" s="1"/>
  <c r="AF659" i="2" s="1"/>
  <c r="M649" i="2"/>
  <c r="K652" i="15" s="1"/>
  <c r="L649" i="2"/>
  <c r="J652" i="15" s="1"/>
  <c r="I649" i="2"/>
  <c r="G652" i="15" s="1"/>
  <c r="D649" i="2"/>
  <c r="C652" i="15" s="1"/>
  <c r="BQ648" i="2"/>
  <c r="BP648" i="2"/>
  <c r="AT648" i="2"/>
  <c r="F648" i="2"/>
  <c r="D651" i="15" s="1"/>
  <c r="Q651" i="15" s="1"/>
  <c r="AS651" i="15" s="1"/>
  <c r="AJ56" i="1"/>
  <c r="AI56" i="1"/>
  <c r="AJ49" i="1"/>
  <c r="AI49" i="1"/>
  <c r="AJ29" i="1"/>
  <c r="AI29" i="1"/>
  <c r="AJ91" i="1"/>
  <c r="AI91" i="1"/>
  <c r="J91" i="1"/>
  <c r="BQ771" i="2"/>
  <c r="BP771" i="2"/>
  <c r="BG771" i="2"/>
  <c r="F771" i="2"/>
  <c r="D774" i="15" s="1"/>
  <c r="C102" i="12"/>
  <c r="F243" i="2"/>
  <c r="D243" i="15" s="1"/>
  <c r="Q243" i="15" s="1"/>
  <c r="AS243" i="15" s="1"/>
  <c r="AT243" i="2"/>
  <c r="BP243" i="2"/>
  <c r="BQ243" i="2"/>
  <c r="R81" i="2"/>
  <c r="R775" i="2"/>
  <c r="K37" i="5"/>
  <c r="K38" i="5"/>
  <c r="K39" i="5"/>
  <c r="K40" i="5"/>
  <c r="S40" i="5" s="1"/>
  <c r="K41" i="5"/>
  <c r="K42" i="5"/>
  <c r="K43" i="5"/>
  <c r="S43" i="5" s="1"/>
  <c r="K44" i="5"/>
  <c r="S44" i="5" s="1"/>
  <c r="K45" i="5"/>
  <c r="K46" i="5"/>
  <c r="S46" i="5" s="1"/>
  <c r="K47" i="5"/>
  <c r="S47" i="5" s="1"/>
  <c r="R700" i="2"/>
  <c r="R721" i="2"/>
  <c r="K36" i="5"/>
  <c r="L780" i="2"/>
  <c r="M780" i="2" s="1"/>
  <c r="L779" i="2"/>
  <c r="H779" i="2" s="1"/>
  <c r="I102" i="12"/>
  <c r="F96" i="12"/>
  <c r="V96" i="12" s="1"/>
  <c r="F81" i="12"/>
  <c r="F82" i="12"/>
  <c r="F83" i="12"/>
  <c r="F84" i="12"/>
  <c r="F85" i="12"/>
  <c r="F86" i="12"/>
  <c r="F87" i="12"/>
  <c r="F88" i="12"/>
  <c r="F89" i="12"/>
  <c r="F51" i="12"/>
  <c r="F52" i="12"/>
  <c r="F53" i="12"/>
  <c r="F54" i="12"/>
  <c r="F62" i="12"/>
  <c r="F63" i="12"/>
  <c r="F64" i="12"/>
  <c r="F65" i="12"/>
  <c r="F66" i="12"/>
  <c r="F67" i="12"/>
  <c r="F68" i="12"/>
  <c r="F69" i="12"/>
  <c r="F72" i="12"/>
  <c r="F73" i="12"/>
  <c r="F74" i="12"/>
  <c r="F75" i="12"/>
  <c r="F76" i="12"/>
  <c r="CH76" i="12" s="1"/>
  <c r="F77" i="12"/>
  <c r="F78" i="12"/>
  <c r="F79" i="12"/>
  <c r="F80" i="12"/>
  <c r="F50" i="12"/>
  <c r="AJ98" i="1"/>
  <c r="AJ97" i="1"/>
  <c r="AT780" i="2"/>
  <c r="F780" i="2"/>
  <c r="AT779" i="2"/>
  <c r="F779" i="2"/>
  <c r="AJ97" i="12"/>
  <c r="BP97" i="12" s="1"/>
  <c r="CF97" i="12" s="1"/>
  <c r="CV97" i="12" s="1"/>
  <c r="Y107" i="12"/>
  <c r="I108" i="12"/>
  <c r="I96" i="12"/>
  <c r="C106" i="12"/>
  <c r="C107" i="12"/>
  <c r="C108" i="12"/>
  <c r="D108" i="12"/>
  <c r="D107" i="12"/>
  <c r="C105" i="12"/>
  <c r="C104" i="12"/>
  <c r="C109" i="12"/>
  <c r="AI109" i="12" s="1"/>
  <c r="C101" i="12"/>
  <c r="Y97" i="12"/>
  <c r="DF97" i="12"/>
  <c r="DF99" i="12"/>
  <c r="DF101" i="12"/>
  <c r="DF104" i="12"/>
  <c r="DF105" i="12"/>
  <c r="DF106" i="12"/>
  <c r="DF107" i="12"/>
  <c r="DF108" i="12"/>
  <c r="DF109" i="12"/>
  <c r="DF96" i="12"/>
  <c r="CP97" i="12"/>
  <c r="CP99" i="12"/>
  <c r="CP101" i="12"/>
  <c r="CP104" i="12"/>
  <c r="CP105" i="12"/>
  <c r="CP106" i="12"/>
  <c r="CP107" i="12"/>
  <c r="CP108" i="12"/>
  <c r="CP109" i="12"/>
  <c r="CP96" i="12"/>
  <c r="BZ97" i="12"/>
  <c r="BZ99" i="12"/>
  <c r="BZ101" i="12"/>
  <c r="BZ104" i="12"/>
  <c r="BZ105" i="12"/>
  <c r="BZ106" i="12"/>
  <c r="BZ107" i="12"/>
  <c r="BZ108" i="12"/>
  <c r="BZ109" i="12"/>
  <c r="BZ96" i="12"/>
  <c r="I109" i="12"/>
  <c r="I104" i="12"/>
  <c r="I105" i="12"/>
  <c r="I101" i="12"/>
  <c r="AL109" i="12"/>
  <c r="BR109" i="12" s="1"/>
  <c r="CH109" i="12" s="1"/>
  <c r="CX109" i="12" s="1"/>
  <c r="AM109" i="12"/>
  <c r="AN109" i="12"/>
  <c r="M148" i="2"/>
  <c r="M159" i="2"/>
  <c r="K159" i="15" s="1"/>
  <c r="AW149" i="2"/>
  <c r="AW150" i="2"/>
  <c r="AW151" i="2"/>
  <c r="AW152" i="2"/>
  <c r="AW153" i="2"/>
  <c r="AW154" i="2"/>
  <c r="AW159" i="2"/>
  <c r="AW160" i="2"/>
  <c r="AW161" i="2"/>
  <c r="AW162" i="2"/>
  <c r="AW163" i="2"/>
  <c r="AW164" i="2"/>
  <c r="AW165" i="2"/>
  <c r="AW166" i="2"/>
  <c r="AW171" i="2"/>
  <c r="AW172" i="2"/>
  <c r="AW173" i="2"/>
  <c r="AW174" i="2"/>
  <c r="AW175" i="2"/>
  <c r="AW176" i="2"/>
  <c r="AW177" i="2"/>
  <c r="AW178" i="2"/>
  <c r="AW183" i="2"/>
  <c r="AW184" i="2"/>
  <c r="AW185" i="2"/>
  <c r="AW186" i="2"/>
  <c r="AW187" i="2"/>
  <c r="AW188" i="2"/>
  <c r="AW189" i="2"/>
  <c r="AW190" i="2"/>
  <c r="AW195" i="2"/>
  <c r="AW196" i="2"/>
  <c r="AW197" i="2"/>
  <c r="AW198" i="2"/>
  <c r="AW199" i="2"/>
  <c r="AW200" i="2"/>
  <c r="AW201" i="2"/>
  <c r="AW202" i="2"/>
  <c r="AW148" i="2"/>
  <c r="A3" i="15"/>
  <c r="B3" i="15"/>
  <c r="C3" i="15"/>
  <c r="F3" i="15"/>
  <c r="G3" i="15"/>
  <c r="J3" i="15"/>
  <c r="K3" i="15"/>
  <c r="M3" i="15"/>
  <c r="AT3" i="2"/>
  <c r="AT4" i="2"/>
  <c r="AT5" i="2"/>
  <c r="AT6" i="2"/>
  <c r="AT7" i="2"/>
  <c r="AT8" i="2"/>
  <c r="AT9" i="2"/>
  <c r="AT10" i="2"/>
  <c r="AT15" i="2"/>
  <c r="AT16" i="2"/>
  <c r="AT17" i="2"/>
  <c r="AT18" i="2"/>
  <c r="AT19" i="2"/>
  <c r="AT20" i="2"/>
  <c r="AT21" i="2"/>
  <c r="AT27" i="2"/>
  <c r="AT28" i="2"/>
  <c r="AT29" i="2"/>
  <c r="AT30" i="2"/>
  <c r="AT31" i="2"/>
  <c r="AT32" i="2"/>
  <c r="AT33" i="2"/>
  <c r="AT34" i="2"/>
  <c r="AT39" i="2"/>
  <c r="AT40" i="2"/>
  <c r="AT41" i="2"/>
  <c r="AT42" i="2"/>
  <c r="AT43" i="2"/>
  <c r="AT44" i="2"/>
  <c r="AT45" i="2"/>
  <c r="AT46" i="2"/>
  <c r="AT51" i="2"/>
  <c r="AT52" i="2"/>
  <c r="AT53" i="2"/>
  <c r="AT54" i="2"/>
  <c r="AT55" i="2"/>
  <c r="AT63" i="2"/>
  <c r="AT64" i="2"/>
  <c r="AT65" i="2"/>
  <c r="AT66" i="2"/>
  <c r="AT67" i="2"/>
  <c r="AT68" i="2"/>
  <c r="AT69" i="2"/>
  <c r="AT75" i="2"/>
  <c r="AT76" i="2"/>
  <c r="AT77" i="2"/>
  <c r="AT78" i="2"/>
  <c r="AT79" i="2"/>
  <c r="AT80" i="2"/>
  <c r="AT81" i="2"/>
  <c r="AT87" i="2"/>
  <c r="AT88" i="2"/>
  <c r="AT89" i="2"/>
  <c r="AT90" i="2"/>
  <c r="AT91" i="2"/>
  <c r="AT92" i="2"/>
  <c r="AT93" i="2"/>
  <c r="AT99" i="2"/>
  <c r="AT100" i="2"/>
  <c r="AT101" i="2"/>
  <c r="AT102" i="2"/>
  <c r="AT103" i="2"/>
  <c r="AT104" i="2"/>
  <c r="AT105" i="2"/>
  <c r="AT111" i="2"/>
  <c r="AT112" i="2"/>
  <c r="AT113" i="2"/>
  <c r="AT114" i="2"/>
  <c r="AT115" i="2"/>
  <c r="AT116" i="2"/>
  <c r="AT117" i="2"/>
  <c r="AT123" i="2"/>
  <c r="AT124" i="2"/>
  <c r="AT125" i="2"/>
  <c r="AT126" i="2"/>
  <c r="AT127" i="2"/>
  <c r="AT128" i="2"/>
  <c r="AT129" i="2"/>
  <c r="AT135" i="2"/>
  <c r="AT136" i="2"/>
  <c r="AT137" i="2"/>
  <c r="AT138" i="2"/>
  <c r="AT139" i="2"/>
  <c r="AT140" i="2"/>
  <c r="AT141" i="2"/>
  <c r="AT142" i="2"/>
  <c r="AT147" i="2"/>
  <c r="AT148" i="2"/>
  <c r="AT149" i="2"/>
  <c r="AT150" i="2"/>
  <c r="AT151" i="2"/>
  <c r="AT152" i="2"/>
  <c r="AT153" i="2"/>
  <c r="AT154" i="2"/>
  <c r="AT159" i="2"/>
  <c r="AT160" i="2"/>
  <c r="AT161" i="2"/>
  <c r="AT162" i="2"/>
  <c r="AT163" i="2"/>
  <c r="AT164" i="2"/>
  <c r="AT165" i="2"/>
  <c r="AT166" i="2"/>
  <c r="AT171" i="2"/>
  <c r="AT172" i="2"/>
  <c r="AT173" i="2"/>
  <c r="AT174" i="2"/>
  <c r="AT175" i="2"/>
  <c r="AT176" i="2"/>
  <c r="AT177" i="2"/>
  <c r="AT178" i="2"/>
  <c r="AT183" i="2"/>
  <c r="AT184" i="2"/>
  <c r="AT185" i="2"/>
  <c r="AT186" i="2"/>
  <c r="AT187" i="2"/>
  <c r="AT188" i="2"/>
  <c r="AT189" i="2"/>
  <c r="AT190" i="2"/>
  <c r="AT195" i="2"/>
  <c r="AT196" i="2"/>
  <c r="AT197" i="2"/>
  <c r="AT198" i="2"/>
  <c r="AT199" i="2"/>
  <c r="AT200" i="2"/>
  <c r="AT201" i="2"/>
  <c r="AT202" i="2"/>
  <c r="AT244" i="2"/>
  <c r="AT245" i="2"/>
  <c r="AT246" i="2"/>
  <c r="AT247" i="2"/>
  <c r="AT248" i="2"/>
  <c r="AT249" i="2"/>
  <c r="AT255" i="2"/>
  <c r="AT256" i="2"/>
  <c r="AT257" i="2"/>
  <c r="AT258" i="2"/>
  <c r="AT259" i="2"/>
  <c r="AT260" i="2"/>
  <c r="AT261" i="2"/>
  <c r="AT267" i="2"/>
  <c r="AT268" i="2"/>
  <c r="AT269" i="2"/>
  <c r="AT270" i="2"/>
  <c r="AT271" i="2"/>
  <c r="AT272" i="2"/>
  <c r="AT273" i="2"/>
  <c r="AT279" i="2"/>
  <c r="AT280" i="2"/>
  <c r="AT281" i="2"/>
  <c r="AT282" i="2"/>
  <c r="AT283" i="2"/>
  <c r="AT284" i="2"/>
  <c r="AT285" i="2"/>
  <c r="AT291" i="2"/>
  <c r="AT292" i="2"/>
  <c r="AT293" i="2"/>
  <c r="AT294" i="2"/>
  <c r="AT295" i="2"/>
  <c r="AT296" i="2"/>
  <c r="AT303" i="2"/>
  <c r="AT304" i="2"/>
  <c r="AT305" i="2"/>
  <c r="AT306" i="2"/>
  <c r="AT307" i="2"/>
  <c r="AT308" i="2"/>
  <c r="AT309" i="2"/>
  <c r="AT315" i="2"/>
  <c r="AT316" i="2"/>
  <c r="AT317" i="2"/>
  <c r="AT318" i="2"/>
  <c r="AT319" i="2"/>
  <c r="AT320" i="2"/>
  <c r="AT321" i="2"/>
  <c r="AT351" i="2"/>
  <c r="AT352" i="2"/>
  <c r="AT353" i="2"/>
  <c r="AT354" i="2"/>
  <c r="AT355" i="2"/>
  <c r="AT356" i="2"/>
  <c r="AT357" i="2"/>
  <c r="AT358" i="2"/>
  <c r="AT363" i="2"/>
  <c r="AT364" i="2"/>
  <c r="AT365" i="2"/>
  <c r="AT366" i="2"/>
  <c r="AT367" i="2"/>
  <c r="AT368" i="2"/>
  <c r="AT369" i="2"/>
  <c r="AT376" i="2"/>
  <c r="AT377" i="2"/>
  <c r="AT378" i="2"/>
  <c r="AT379" i="2"/>
  <c r="AT380" i="2"/>
  <c r="AT381" i="2"/>
  <c r="AT382" i="2"/>
  <c r="AT388" i="2"/>
  <c r="AT389" i="2"/>
  <c r="AT390" i="2"/>
  <c r="AT391" i="2"/>
  <c r="AT392" i="2"/>
  <c r="AT393" i="2"/>
  <c r="AT394" i="2"/>
  <c r="AT400" i="2"/>
  <c r="AT401" i="2"/>
  <c r="AT402" i="2"/>
  <c r="AT403" i="2"/>
  <c r="AT404" i="2"/>
  <c r="AT405" i="2"/>
  <c r="AT412" i="2"/>
  <c r="AT413" i="2"/>
  <c r="AT414" i="2"/>
  <c r="AT415" i="2"/>
  <c r="AT416" i="2"/>
  <c r="AT417" i="2"/>
  <c r="AT424" i="2"/>
  <c r="AT425" i="2"/>
  <c r="AT426" i="2"/>
  <c r="AT427" i="2"/>
  <c r="AT428" i="2"/>
  <c r="AT429" i="2"/>
  <c r="AT430" i="2"/>
  <c r="AT436" i="2"/>
  <c r="AT437" i="2"/>
  <c r="AT438" i="2"/>
  <c r="AT439" i="2"/>
  <c r="AT440" i="2"/>
  <c r="AT441" i="2"/>
  <c r="AT442" i="2"/>
  <c r="AT534" i="2"/>
  <c r="AT535" i="2"/>
  <c r="AT536" i="2"/>
  <c r="AT537" i="2"/>
  <c r="AT538" i="2"/>
  <c r="AT539" i="2"/>
  <c r="AT546" i="2"/>
  <c r="AT547" i="2"/>
  <c r="AT548" i="2"/>
  <c r="AT549" i="2"/>
  <c r="AT550" i="2"/>
  <c r="AT551" i="2"/>
  <c r="AT558" i="2"/>
  <c r="AT559" i="2"/>
  <c r="AT560" i="2"/>
  <c r="AT561" i="2"/>
  <c r="AT562" i="2"/>
  <c r="AT594" i="2"/>
  <c r="AT595" i="2"/>
  <c r="AT596" i="2"/>
  <c r="AT597" i="2"/>
  <c r="AT598" i="2"/>
  <c r="AT599" i="2"/>
  <c r="AT600" i="2"/>
  <c r="AT601" i="2"/>
  <c r="AT602" i="2"/>
  <c r="AT603" i="2"/>
  <c r="AT604" i="2"/>
  <c r="AT605" i="2"/>
  <c r="AT606" i="2"/>
  <c r="AT612" i="2"/>
  <c r="AT613" i="2"/>
  <c r="AT614" i="2"/>
  <c r="AT615" i="2"/>
  <c r="AT616" i="2"/>
  <c r="AT617" i="2"/>
  <c r="AT624" i="2"/>
  <c r="AT625" i="2"/>
  <c r="AT626" i="2"/>
  <c r="AT627" i="2"/>
  <c r="AT628" i="2"/>
  <c r="AT629" i="2"/>
  <c r="AT630" i="2"/>
  <c r="AT636" i="2"/>
  <c r="AT637" i="2"/>
  <c r="AT638" i="2"/>
  <c r="AT639" i="2"/>
  <c r="AT640" i="2"/>
  <c r="AT641" i="2"/>
  <c r="AT642" i="2"/>
  <c r="AT696" i="2"/>
  <c r="AT697" i="2"/>
  <c r="AT698" i="2"/>
  <c r="AT699" i="2"/>
  <c r="AT700" i="2"/>
  <c r="AT701" i="2"/>
  <c r="AT708" i="2"/>
  <c r="AT709" i="2"/>
  <c r="AT710" i="2"/>
  <c r="AT711" i="2"/>
  <c r="AT712" i="2"/>
  <c r="AT721" i="2"/>
  <c r="AT722" i="2"/>
  <c r="AT723" i="2"/>
  <c r="AT724" i="2"/>
  <c r="AT773" i="2"/>
  <c r="AT774" i="2"/>
  <c r="AT775" i="2"/>
  <c r="AT776" i="2"/>
  <c r="AT777" i="2"/>
  <c r="AT778" i="2"/>
  <c r="AK96" i="12"/>
  <c r="DF3" i="12"/>
  <c r="DF95" i="12" s="1"/>
  <c r="CP3" i="12"/>
  <c r="CP95" i="12" s="1"/>
  <c r="BZ3" i="12"/>
  <c r="BZ95" i="12" s="1"/>
  <c r="BJ109" i="12"/>
  <c r="BJ108" i="12"/>
  <c r="BJ107" i="12"/>
  <c r="BJ106" i="12"/>
  <c r="BJ105" i="12"/>
  <c r="BJ104" i="12"/>
  <c r="BJ101" i="12"/>
  <c r="BJ99" i="12"/>
  <c r="BJ97" i="12"/>
  <c r="BJ96" i="12"/>
  <c r="BJ3" i="12"/>
  <c r="BJ95" i="12" s="1"/>
  <c r="AT109" i="12"/>
  <c r="AT108" i="12"/>
  <c r="AT107" i="12"/>
  <c r="AT106" i="12"/>
  <c r="AT105" i="12"/>
  <c r="AT104" i="12"/>
  <c r="AT101" i="12"/>
  <c r="AT99" i="12"/>
  <c r="AT97" i="12"/>
  <c r="AT96" i="12"/>
  <c r="AT3" i="12"/>
  <c r="AT95" i="12" s="1"/>
  <c r="AD109" i="12"/>
  <c r="AD108" i="12"/>
  <c r="AD107" i="12"/>
  <c r="AD106" i="12"/>
  <c r="AD105" i="12"/>
  <c r="AD104" i="12"/>
  <c r="AD101" i="12"/>
  <c r="AD99" i="12"/>
  <c r="AD97" i="12"/>
  <c r="AD96" i="12"/>
  <c r="AD89" i="12"/>
  <c r="AD88" i="12"/>
  <c r="AD87" i="12"/>
  <c r="AD86" i="12"/>
  <c r="AD85" i="12"/>
  <c r="AD84" i="12"/>
  <c r="AD83" i="12"/>
  <c r="AD82" i="12"/>
  <c r="AD81" i="12"/>
  <c r="AD80" i="12"/>
  <c r="AD79" i="12"/>
  <c r="AD78" i="12"/>
  <c r="AD77" i="12"/>
  <c r="AD76" i="12"/>
  <c r="AD75" i="12"/>
  <c r="AD74" i="12"/>
  <c r="AD73" i="12"/>
  <c r="AD72" i="12"/>
  <c r="AD69" i="12"/>
  <c r="AT69" i="12" s="1"/>
  <c r="AD68" i="12"/>
  <c r="AT68" i="12" s="1"/>
  <c r="AD67" i="12"/>
  <c r="AT67" i="12" s="1"/>
  <c r="AD66" i="12"/>
  <c r="AT66" i="12" s="1"/>
  <c r="AD65" i="12"/>
  <c r="AT65" i="12" s="1"/>
  <c r="AD64" i="12"/>
  <c r="AT64" i="12" s="1"/>
  <c r="AD63" i="12"/>
  <c r="AT63" i="12" s="1"/>
  <c r="AD62" i="12"/>
  <c r="AT62" i="12" s="1"/>
  <c r="AD54" i="12"/>
  <c r="AT54" i="12" s="1"/>
  <c r="AD53" i="12"/>
  <c r="AT53" i="12" s="1"/>
  <c r="AD52" i="12"/>
  <c r="AT52" i="12" s="1"/>
  <c r="AD51" i="12"/>
  <c r="AT51" i="12" s="1"/>
  <c r="AD50" i="12"/>
  <c r="AT50" i="12" s="1"/>
  <c r="AD49" i="12"/>
  <c r="AT49" i="12" s="1"/>
  <c r="AD48" i="12"/>
  <c r="AT48" i="12" s="1"/>
  <c r="AD47" i="12"/>
  <c r="AT47" i="12" s="1"/>
  <c r="AD46" i="12"/>
  <c r="AT46" i="12" s="1"/>
  <c r="AD44" i="12"/>
  <c r="AT44" i="12" s="1"/>
  <c r="AD43" i="12"/>
  <c r="AT43" i="12" s="1"/>
  <c r="AD32" i="12"/>
  <c r="AT32" i="12" s="1"/>
  <c r="AD30" i="12"/>
  <c r="AT30" i="12" s="1"/>
  <c r="AD28" i="12"/>
  <c r="AT28" i="12" s="1"/>
  <c r="AD26" i="12"/>
  <c r="AT26" i="12" s="1"/>
  <c r="AD24" i="12"/>
  <c r="AT24" i="12" s="1"/>
  <c r="AD14" i="12"/>
  <c r="AT14" i="12" s="1"/>
  <c r="AD13" i="12"/>
  <c r="AT13" i="12" s="1"/>
  <c r="AD12" i="12"/>
  <c r="AT12" i="12" s="1"/>
  <c r="AD10" i="12"/>
  <c r="AT10" i="12" s="1"/>
  <c r="AD9" i="12"/>
  <c r="AT9" i="12" s="1"/>
  <c r="AD8" i="12"/>
  <c r="AT8" i="12" s="1"/>
  <c r="AD6" i="12"/>
  <c r="AT6" i="12" s="1"/>
  <c r="AD5" i="12"/>
  <c r="AT5" i="12" s="1"/>
  <c r="AD4" i="12"/>
  <c r="AT4" i="12" s="1"/>
  <c r="AD3" i="12"/>
  <c r="AD95" i="12" s="1"/>
  <c r="N95" i="12"/>
  <c r="N89" i="12"/>
  <c r="DF89" i="12" s="1"/>
  <c r="N88" i="12"/>
  <c r="N87" i="12"/>
  <c r="N86" i="12"/>
  <c r="N85" i="12"/>
  <c r="N84" i="12"/>
  <c r="N83" i="12"/>
  <c r="N82" i="12"/>
  <c r="N81" i="12"/>
  <c r="N80" i="12"/>
  <c r="N79" i="12"/>
  <c r="N78" i="12"/>
  <c r="N77" i="12"/>
  <c r="N76" i="12"/>
  <c r="N75" i="12"/>
  <c r="N74" i="12"/>
  <c r="N73" i="12"/>
  <c r="N72" i="12"/>
  <c r="N69" i="12"/>
  <c r="N68" i="12"/>
  <c r="N67" i="12"/>
  <c r="N66" i="12"/>
  <c r="N65" i="12"/>
  <c r="N64" i="12"/>
  <c r="N63" i="12"/>
  <c r="N62" i="12"/>
  <c r="N54" i="12"/>
  <c r="N53" i="12"/>
  <c r="N52" i="12"/>
  <c r="N51" i="12"/>
  <c r="N50" i="12"/>
  <c r="N49" i="12"/>
  <c r="N48" i="12"/>
  <c r="BJ48" i="12" s="1"/>
  <c r="N47" i="12"/>
  <c r="N46" i="12"/>
  <c r="N44" i="12"/>
  <c r="N43" i="12"/>
  <c r="N32" i="12"/>
  <c r="N30" i="12"/>
  <c r="N28" i="12"/>
  <c r="N26" i="12"/>
  <c r="N24" i="12"/>
  <c r="N14" i="12"/>
  <c r="N13" i="12"/>
  <c r="N12" i="12"/>
  <c r="N10" i="12"/>
  <c r="N9" i="12"/>
  <c r="N8" i="12"/>
  <c r="N6" i="12"/>
  <c r="N5" i="12"/>
  <c r="N4" i="12"/>
  <c r="AP4" i="12"/>
  <c r="AA47" i="12"/>
  <c r="AQ47" i="12" s="1"/>
  <c r="AB47" i="12"/>
  <c r="AR47" i="12" s="1"/>
  <c r="AA48" i="12"/>
  <c r="AQ48" i="12" s="1"/>
  <c r="AB48" i="12"/>
  <c r="AR48" i="12" s="1"/>
  <c r="AA49" i="12"/>
  <c r="AQ49" i="12" s="1"/>
  <c r="AB49" i="12"/>
  <c r="AR49" i="12" s="1"/>
  <c r="AA50" i="12"/>
  <c r="AQ50" i="12" s="1"/>
  <c r="AB50" i="12"/>
  <c r="AR50" i="12" s="1"/>
  <c r="AA51" i="12"/>
  <c r="AQ51" i="12" s="1"/>
  <c r="AB51" i="12"/>
  <c r="AR51" i="12" s="1"/>
  <c r="AA52" i="12"/>
  <c r="AQ52" i="12" s="1"/>
  <c r="AB52" i="12"/>
  <c r="AR52" i="12" s="1"/>
  <c r="AA53" i="12"/>
  <c r="AQ53" i="12" s="1"/>
  <c r="AB53" i="12"/>
  <c r="AR53" i="12" s="1"/>
  <c r="AA54" i="12"/>
  <c r="AQ54" i="12" s="1"/>
  <c r="AB54" i="12"/>
  <c r="AR54" i="12" s="1"/>
  <c r="AA62" i="12"/>
  <c r="AQ62" i="12" s="1"/>
  <c r="AB62" i="12"/>
  <c r="AR62" i="12" s="1"/>
  <c r="AA63" i="12"/>
  <c r="AQ63" i="12" s="1"/>
  <c r="AB63" i="12"/>
  <c r="AR63" i="12" s="1"/>
  <c r="AA64" i="12"/>
  <c r="AQ64" i="12" s="1"/>
  <c r="AB64" i="12"/>
  <c r="AR64" i="12" s="1"/>
  <c r="AA65" i="12"/>
  <c r="AQ65" i="12" s="1"/>
  <c r="AB65" i="12"/>
  <c r="AR65" i="12" s="1"/>
  <c r="AA66" i="12"/>
  <c r="AQ66" i="12" s="1"/>
  <c r="AB66" i="12"/>
  <c r="AR66" i="12" s="1"/>
  <c r="AA67" i="12"/>
  <c r="AQ67" i="12" s="1"/>
  <c r="AB67" i="12"/>
  <c r="AR67" i="12" s="1"/>
  <c r="AA68" i="12"/>
  <c r="AQ68" i="12" s="1"/>
  <c r="AB68" i="12"/>
  <c r="AR68" i="12" s="1"/>
  <c r="AA69" i="12"/>
  <c r="AQ69" i="12" s="1"/>
  <c r="AB69" i="12"/>
  <c r="AR69" i="12" s="1"/>
  <c r="AA72" i="12"/>
  <c r="AB72" i="12"/>
  <c r="AA73" i="12"/>
  <c r="AB73" i="12"/>
  <c r="AA74" i="12"/>
  <c r="AB74" i="12"/>
  <c r="AA75" i="12"/>
  <c r="AB75" i="12"/>
  <c r="AA76" i="12"/>
  <c r="AB76" i="12"/>
  <c r="AA77" i="12"/>
  <c r="AB77" i="12"/>
  <c r="AA78" i="12"/>
  <c r="AB78" i="12"/>
  <c r="AA79" i="12"/>
  <c r="AB79" i="12"/>
  <c r="AA80" i="12"/>
  <c r="AB80" i="12"/>
  <c r="AA81" i="12"/>
  <c r="AB81" i="12"/>
  <c r="AA82" i="12"/>
  <c r="AB82" i="12"/>
  <c r="AA83" i="12"/>
  <c r="AB83" i="12"/>
  <c r="AA84" i="12"/>
  <c r="AB84" i="12"/>
  <c r="AA85" i="12"/>
  <c r="AB85" i="12"/>
  <c r="AA86" i="12"/>
  <c r="AB86" i="12"/>
  <c r="AA87" i="12"/>
  <c r="AB87" i="12"/>
  <c r="AA88" i="12"/>
  <c r="AB88" i="12"/>
  <c r="AA89" i="12"/>
  <c r="AB89" i="12"/>
  <c r="Z6" i="12"/>
  <c r="AP6" i="12" s="1"/>
  <c r="Z8" i="12"/>
  <c r="AP8" i="12" s="1"/>
  <c r="Z9" i="12"/>
  <c r="AP9" i="12" s="1"/>
  <c r="Z10" i="12"/>
  <c r="AP10" i="12" s="1"/>
  <c r="Z12" i="12"/>
  <c r="AP12" i="12" s="1"/>
  <c r="Z13" i="12"/>
  <c r="AP13" i="12" s="1"/>
  <c r="Z14" i="12"/>
  <c r="AP14" i="12" s="1"/>
  <c r="Z24" i="12"/>
  <c r="AP24" i="12" s="1"/>
  <c r="Z26" i="12"/>
  <c r="AP26" i="12" s="1"/>
  <c r="Z28" i="12"/>
  <c r="AP28" i="12" s="1"/>
  <c r="Z30" i="12"/>
  <c r="AP30" i="12" s="1"/>
  <c r="Z32" i="12"/>
  <c r="AP32" i="12" s="1"/>
  <c r="Z43" i="12"/>
  <c r="AP43" i="12" s="1"/>
  <c r="Z44" i="12"/>
  <c r="AP44" i="12" s="1"/>
  <c r="Z46" i="12"/>
  <c r="AP46" i="12" s="1"/>
  <c r="Z47" i="12"/>
  <c r="AP47" i="12" s="1"/>
  <c r="Z48" i="12"/>
  <c r="AP48" i="12" s="1"/>
  <c r="Z49" i="12"/>
  <c r="AP49" i="12" s="1"/>
  <c r="Z50" i="12"/>
  <c r="AP50" i="12" s="1"/>
  <c r="Z51" i="12"/>
  <c r="AP51" i="12" s="1"/>
  <c r="Z52" i="12"/>
  <c r="AP52" i="12" s="1"/>
  <c r="Z53" i="12"/>
  <c r="AP53" i="12" s="1"/>
  <c r="Z54" i="12"/>
  <c r="AP54" i="12" s="1"/>
  <c r="Z62" i="12"/>
  <c r="AP62" i="12" s="1"/>
  <c r="Z63" i="12"/>
  <c r="AP63" i="12" s="1"/>
  <c r="Z64" i="12"/>
  <c r="AP64" i="12" s="1"/>
  <c r="Z65" i="12"/>
  <c r="AP65" i="12" s="1"/>
  <c r="Z66" i="12"/>
  <c r="AP66" i="12" s="1"/>
  <c r="Z67" i="12"/>
  <c r="AP67" i="12" s="1"/>
  <c r="Z68" i="12"/>
  <c r="AP68" i="12" s="1"/>
  <c r="Z69" i="12"/>
  <c r="AP69" i="12" s="1"/>
  <c r="Z72" i="12"/>
  <c r="Z73" i="12"/>
  <c r="Z74" i="12"/>
  <c r="Z75" i="12"/>
  <c r="Z76" i="12"/>
  <c r="Z77" i="12"/>
  <c r="Z78" i="12"/>
  <c r="Z79" i="12"/>
  <c r="Z80" i="12"/>
  <c r="Z81" i="12"/>
  <c r="Z82" i="12"/>
  <c r="Z83" i="12"/>
  <c r="Z84" i="12"/>
  <c r="Z85" i="12"/>
  <c r="Z86" i="12"/>
  <c r="Z87" i="12"/>
  <c r="Z88" i="12"/>
  <c r="Z89" i="12"/>
  <c r="Z5" i="12"/>
  <c r="AP5" i="12" s="1"/>
  <c r="AA5" i="12"/>
  <c r="AQ5" i="12" s="1"/>
  <c r="AB5" i="12"/>
  <c r="AR5" i="12" s="1"/>
  <c r="AC5" i="12"/>
  <c r="AS5" i="12" s="1"/>
  <c r="AA6" i="12"/>
  <c r="AQ6" i="12" s="1"/>
  <c r="AB6" i="12"/>
  <c r="AR6" i="12" s="1"/>
  <c r="AC6" i="12"/>
  <c r="AS6" i="12" s="1"/>
  <c r="AA8" i="12"/>
  <c r="AQ8" i="12" s="1"/>
  <c r="AB8" i="12"/>
  <c r="AR8" i="12" s="1"/>
  <c r="AC8" i="12"/>
  <c r="AS8" i="12" s="1"/>
  <c r="AA9" i="12"/>
  <c r="AQ9" i="12" s="1"/>
  <c r="AB9" i="12"/>
  <c r="AR9" i="12" s="1"/>
  <c r="AC9" i="12"/>
  <c r="AS9" i="12" s="1"/>
  <c r="AA10" i="12"/>
  <c r="AQ10" i="12" s="1"/>
  <c r="AB10" i="12"/>
  <c r="AR10" i="12" s="1"/>
  <c r="AC10" i="12"/>
  <c r="AS10" i="12" s="1"/>
  <c r="AA12" i="12"/>
  <c r="AQ12" i="12" s="1"/>
  <c r="AB12" i="12"/>
  <c r="AR12" i="12" s="1"/>
  <c r="AC12" i="12"/>
  <c r="AS12" i="12" s="1"/>
  <c r="AA13" i="12"/>
  <c r="AQ13" i="12" s="1"/>
  <c r="AB13" i="12"/>
  <c r="AR13" i="12" s="1"/>
  <c r="AC13" i="12"/>
  <c r="AS13" i="12" s="1"/>
  <c r="AA14" i="12"/>
  <c r="AQ14" i="12" s="1"/>
  <c r="AB14" i="12"/>
  <c r="AR14" i="12" s="1"/>
  <c r="AC14" i="12"/>
  <c r="AS14" i="12" s="1"/>
  <c r="AA24" i="12"/>
  <c r="AQ24" i="12" s="1"/>
  <c r="AB24" i="12"/>
  <c r="AR24" i="12" s="1"/>
  <c r="AC24" i="12"/>
  <c r="AS24" i="12" s="1"/>
  <c r="AA26" i="12"/>
  <c r="AQ26" i="12" s="1"/>
  <c r="AB26" i="12"/>
  <c r="AR26" i="12" s="1"/>
  <c r="AC26" i="12"/>
  <c r="AS26" i="12" s="1"/>
  <c r="AA28" i="12"/>
  <c r="AQ28" i="12" s="1"/>
  <c r="AB28" i="12"/>
  <c r="AR28" i="12" s="1"/>
  <c r="AC28" i="12"/>
  <c r="AS28" i="12" s="1"/>
  <c r="AA30" i="12"/>
  <c r="AQ30" i="12" s="1"/>
  <c r="AB30" i="12"/>
  <c r="AR30" i="12" s="1"/>
  <c r="AC30" i="12"/>
  <c r="AS30" i="12" s="1"/>
  <c r="AA32" i="12"/>
  <c r="AQ32" i="12" s="1"/>
  <c r="AB32" i="12"/>
  <c r="AR32" i="12" s="1"/>
  <c r="AC32" i="12"/>
  <c r="AS32" i="12" s="1"/>
  <c r="AA43" i="12"/>
  <c r="AQ43" i="12" s="1"/>
  <c r="AB43" i="12"/>
  <c r="AR43" i="12" s="1"/>
  <c r="AC43" i="12"/>
  <c r="AS43" i="12" s="1"/>
  <c r="AA44" i="12"/>
  <c r="AQ44" i="12" s="1"/>
  <c r="AB44" i="12"/>
  <c r="AR44" i="12" s="1"/>
  <c r="AC44" i="12"/>
  <c r="AS44" i="12" s="1"/>
  <c r="AA46" i="12"/>
  <c r="AQ46" i="12" s="1"/>
  <c r="AB46" i="12"/>
  <c r="AR46" i="12" s="1"/>
  <c r="AC46" i="12"/>
  <c r="AS46" i="12" s="1"/>
  <c r="AB4" i="12"/>
  <c r="AR4" i="12" s="1"/>
  <c r="AC4" i="12"/>
  <c r="AS4" i="12" s="1"/>
  <c r="AA4" i="12"/>
  <c r="AQ4" i="12" s="1"/>
  <c r="AK62" i="12"/>
  <c r="AI5" i="12"/>
  <c r="AJ5" i="12"/>
  <c r="AI6" i="12"/>
  <c r="AJ6" i="12"/>
  <c r="AJ9" i="12"/>
  <c r="AJ13" i="12"/>
  <c r="AI14" i="12"/>
  <c r="AL47" i="12"/>
  <c r="AJ4" i="12"/>
  <c r="AK4" i="12"/>
  <c r="AI4" i="12"/>
  <c r="H99" i="12"/>
  <c r="G99" i="12"/>
  <c r="U62" i="12"/>
  <c r="S5" i="12"/>
  <c r="T5" i="12"/>
  <c r="S6" i="12"/>
  <c r="T6" i="12"/>
  <c r="T9" i="12"/>
  <c r="S10" i="12"/>
  <c r="T13" i="12"/>
  <c r="S14" i="12"/>
  <c r="U4" i="12"/>
  <c r="T4" i="12"/>
  <c r="S4" i="12"/>
  <c r="D106" i="12"/>
  <c r="D99" i="12"/>
  <c r="DE108" i="12"/>
  <c r="DD108" i="12"/>
  <c r="CT108" i="12"/>
  <c r="CS108" i="12"/>
  <c r="CO108" i="12"/>
  <c r="CN108" i="12"/>
  <c r="CD108" i="12"/>
  <c r="CC108" i="12"/>
  <c r="BY108" i="12"/>
  <c r="BX108" i="12"/>
  <c r="BN108" i="12"/>
  <c r="BM108" i="12"/>
  <c r="BI108" i="12"/>
  <c r="BH108" i="12"/>
  <c r="AX108" i="12"/>
  <c r="AW108" i="12"/>
  <c r="AS108" i="12"/>
  <c r="AR108" i="12"/>
  <c r="AH108" i="12"/>
  <c r="AG108" i="12"/>
  <c r="AC108" i="12"/>
  <c r="AB108" i="12"/>
  <c r="R108" i="12"/>
  <c r="Q108" i="12"/>
  <c r="O108" i="12"/>
  <c r="DE107" i="12"/>
  <c r="DD107" i="12"/>
  <c r="CT107" i="12"/>
  <c r="CS107" i="12"/>
  <c r="CO107" i="12"/>
  <c r="CN107" i="12"/>
  <c r="CD107" i="12"/>
  <c r="CC107" i="12"/>
  <c r="BY107" i="12"/>
  <c r="BX107" i="12"/>
  <c r="BN107" i="12"/>
  <c r="BM107" i="12"/>
  <c r="BI107" i="12"/>
  <c r="BH107" i="12"/>
  <c r="AX107" i="12"/>
  <c r="AW107" i="12"/>
  <c r="AS107" i="12"/>
  <c r="AR107" i="12"/>
  <c r="AH107" i="12"/>
  <c r="AG107" i="12"/>
  <c r="AC107" i="12"/>
  <c r="AB107" i="12"/>
  <c r="R107" i="12"/>
  <c r="Q107" i="12"/>
  <c r="O107" i="12"/>
  <c r="W109" i="12"/>
  <c r="X109" i="12"/>
  <c r="V109" i="12"/>
  <c r="AN101" i="12"/>
  <c r="D72" i="12"/>
  <c r="D91" i="12" s="1"/>
  <c r="D63" i="12"/>
  <c r="Y63" i="12"/>
  <c r="D64" i="12"/>
  <c r="D65" i="12"/>
  <c r="D66" i="12"/>
  <c r="D67" i="12"/>
  <c r="D68" i="12"/>
  <c r="D69" i="12"/>
  <c r="CT69" i="12"/>
  <c r="CD69" i="12"/>
  <c r="BN69" i="12"/>
  <c r="AX69" i="12"/>
  <c r="AH69" i="12"/>
  <c r="R69" i="12"/>
  <c r="O69" i="12"/>
  <c r="L69" i="12"/>
  <c r="K69" i="12"/>
  <c r="J69" i="12"/>
  <c r="E69" i="12"/>
  <c r="CT68" i="12"/>
  <c r="CD68" i="12"/>
  <c r="BN68" i="12"/>
  <c r="AX68" i="12"/>
  <c r="AH68" i="12"/>
  <c r="R68" i="12"/>
  <c r="O68" i="12"/>
  <c r="L68" i="12"/>
  <c r="K68" i="12"/>
  <c r="J68" i="12"/>
  <c r="E68" i="12"/>
  <c r="D62" i="12"/>
  <c r="E72" i="12"/>
  <c r="E91" i="12" s="1"/>
  <c r="E48" i="12"/>
  <c r="E49" i="12"/>
  <c r="E50" i="12"/>
  <c r="E51" i="12"/>
  <c r="E52" i="12"/>
  <c r="E53" i="12"/>
  <c r="E54" i="12"/>
  <c r="E47" i="12"/>
  <c r="H47" i="12"/>
  <c r="H44" i="12"/>
  <c r="H46" i="12"/>
  <c r="H43" i="12"/>
  <c r="G47" i="12"/>
  <c r="G26" i="12"/>
  <c r="G28" i="12"/>
  <c r="G30" i="12"/>
  <c r="G32" i="12"/>
  <c r="G24" i="12"/>
  <c r="DH3" i="12"/>
  <c r="DH95" i="12" s="1"/>
  <c r="CR3" i="12"/>
  <c r="CR95" i="12" s="1"/>
  <c r="CB3" i="12"/>
  <c r="CB95" i="12" s="1"/>
  <c r="BL3" i="12"/>
  <c r="BL95" i="12" s="1"/>
  <c r="AV3" i="12"/>
  <c r="AV95" i="12" s="1"/>
  <c r="AF3" i="12"/>
  <c r="AF95" i="12" s="1"/>
  <c r="P3" i="12"/>
  <c r="P95" i="12" s="1"/>
  <c r="E101" i="12"/>
  <c r="X101" i="12"/>
  <c r="O101" i="12"/>
  <c r="Q101" i="12"/>
  <c r="R101" i="12"/>
  <c r="Z101" i="12"/>
  <c r="AA101" i="12"/>
  <c r="AB101" i="12"/>
  <c r="AG101" i="12"/>
  <c r="AH101" i="12"/>
  <c r="AP101" i="12"/>
  <c r="AQ101" i="12"/>
  <c r="AR101" i="12"/>
  <c r="AW101" i="12"/>
  <c r="AX101" i="12"/>
  <c r="BF101" i="12"/>
  <c r="BG101" i="12"/>
  <c r="BH101" i="12"/>
  <c r="BM101" i="12"/>
  <c r="BN101" i="12"/>
  <c r="BV101" i="12"/>
  <c r="BW101" i="12"/>
  <c r="BX101" i="12"/>
  <c r="CC101" i="12"/>
  <c r="CD101" i="12"/>
  <c r="CL101" i="12"/>
  <c r="CM101" i="12"/>
  <c r="CN101" i="12"/>
  <c r="CS101" i="12"/>
  <c r="CT101" i="12"/>
  <c r="DB101" i="12"/>
  <c r="DC101" i="12"/>
  <c r="DD101" i="12"/>
  <c r="F8" i="12"/>
  <c r="F12" i="12"/>
  <c r="F4" i="12"/>
  <c r="BA776" i="2"/>
  <c r="BC776" i="2" s="1"/>
  <c r="C778" i="2"/>
  <c r="F778" i="2" s="1"/>
  <c r="M775" i="2"/>
  <c r="H775" i="2"/>
  <c r="F775" i="2"/>
  <c r="BQ770" i="2"/>
  <c r="BP770" i="2"/>
  <c r="BQ769" i="2"/>
  <c r="BP769" i="2"/>
  <c r="BQ768" i="2"/>
  <c r="BP768" i="2"/>
  <c r="BQ767" i="2"/>
  <c r="BP767" i="2"/>
  <c r="BQ766" i="2"/>
  <c r="BP766" i="2"/>
  <c r="BQ765" i="2"/>
  <c r="BP765" i="2"/>
  <c r="BQ764" i="2"/>
  <c r="BP764" i="2"/>
  <c r="BQ760" i="2"/>
  <c r="BP760" i="2"/>
  <c r="BQ759" i="2"/>
  <c r="BP759" i="2"/>
  <c r="BQ758" i="2"/>
  <c r="BP758" i="2"/>
  <c r="BQ757" i="2"/>
  <c r="BP757" i="2"/>
  <c r="BQ756" i="2"/>
  <c r="BP756" i="2"/>
  <c r="BQ755" i="2"/>
  <c r="BP755" i="2"/>
  <c r="BQ754" i="2"/>
  <c r="BP754" i="2"/>
  <c r="BQ753" i="2"/>
  <c r="BP753" i="2"/>
  <c r="BQ752" i="2"/>
  <c r="BP752" i="2"/>
  <c r="BQ751" i="2"/>
  <c r="BP751" i="2"/>
  <c r="BQ750" i="2"/>
  <c r="BP750" i="2"/>
  <c r="BQ749" i="2"/>
  <c r="BP749" i="2"/>
  <c r="BQ748" i="2"/>
  <c r="BP748" i="2"/>
  <c r="BQ747" i="2"/>
  <c r="BP747" i="2"/>
  <c r="BQ746" i="2"/>
  <c r="BP746" i="2"/>
  <c r="BQ745" i="2"/>
  <c r="BP745" i="2"/>
  <c r="BQ744" i="2"/>
  <c r="BP744" i="2"/>
  <c r="BP724" i="2"/>
  <c r="BP723" i="2"/>
  <c r="BP722" i="2"/>
  <c r="BP721" i="2"/>
  <c r="BP712" i="2"/>
  <c r="BP711" i="2"/>
  <c r="BP710" i="2"/>
  <c r="BP709" i="2"/>
  <c r="BQ708" i="2"/>
  <c r="BP708" i="2"/>
  <c r="BP701" i="2"/>
  <c r="BP700" i="2"/>
  <c r="BP699" i="2"/>
  <c r="BP698" i="2"/>
  <c r="BP697" i="2"/>
  <c r="BQ696" i="2"/>
  <c r="BP696" i="2"/>
  <c r="BP642" i="2"/>
  <c r="BP641" i="2"/>
  <c r="BP640" i="2"/>
  <c r="BP639" i="2"/>
  <c r="BP638" i="2"/>
  <c r="BP637" i="2"/>
  <c r="BQ636" i="2"/>
  <c r="BP636" i="2"/>
  <c r="BP630" i="2"/>
  <c r="BP629" i="2"/>
  <c r="BP628" i="2"/>
  <c r="BP627" i="2"/>
  <c r="BP626" i="2"/>
  <c r="BP625" i="2"/>
  <c r="BQ624" i="2"/>
  <c r="BP624" i="2"/>
  <c r="BP617" i="2"/>
  <c r="BP616" i="2"/>
  <c r="BP615" i="2"/>
  <c r="BP614" i="2"/>
  <c r="BP613" i="2"/>
  <c r="BQ612" i="2"/>
  <c r="BP612" i="2"/>
  <c r="BP606" i="2"/>
  <c r="BP605" i="2"/>
  <c r="BP604" i="2"/>
  <c r="BP603" i="2"/>
  <c r="BP602" i="2"/>
  <c r="BP601" i="2"/>
  <c r="BQ600" i="2"/>
  <c r="BP600" i="2"/>
  <c r="BP599" i="2"/>
  <c r="BP598" i="2"/>
  <c r="BP597" i="2"/>
  <c r="BP596" i="2"/>
  <c r="BP595" i="2"/>
  <c r="BQ594" i="2"/>
  <c r="BP594" i="2"/>
  <c r="BP562" i="2"/>
  <c r="BP561" i="2"/>
  <c r="BP560" i="2"/>
  <c r="BP559" i="2"/>
  <c r="BQ558" i="2"/>
  <c r="BP558" i="2"/>
  <c r="BP551" i="2"/>
  <c r="BP550" i="2"/>
  <c r="BP549" i="2"/>
  <c r="BP548" i="2"/>
  <c r="BP547" i="2"/>
  <c r="BQ546" i="2"/>
  <c r="BP546" i="2"/>
  <c r="BP539" i="2"/>
  <c r="BP538" i="2"/>
  <c r="BP537" i="2"/>
  <c r="BP536" i="2"/>
  <c r="BP535" i="2"/>
  <c r="BQ534" i="2"/>
  <c r="BP534" i="2"/>
  <c r="BP442" i="2"/>
  <c r="BP441" i="2"/>
  <c r="BP440" i="2"/>
  <c r="BP439" i="2"/>
  <c r="BP438" i="2"/>
  <c r="BP437" i="2"/>
  <c r="BQ436" i="2"/>
  <c r="BP436" i="2"/>
  <c r="BP430" i="2"/>
  <c r="BP429" i="2"/>
  <c r="BP428" i="2"/>
  <c r="BP427" i="2"/>
  <c r="BP426" i="2"/>
  <c r="BP425" i="2"/>
  <c r="BQ424" i="2"/>
  <c r="BP424" i="2"/>
  <c r="BP417" i="2"/>
  <c r="BP416" i="2"/>
  <c r="BP415" i="2"/>
  <c r="BP414" i="2"/>
  <c r="BP413" i="2"/>
  <c r="BQ412" i="2"/>
  <c r="BP412" i="2"/>
  <c r="BP405" i="2"/>
  <c r="BP404" i="2"/>
  <c r="BP403" i="2"/>
  <c r="BP402" i="2"/>
  <c r="BP401" i="2"/>
  <c r="BQ400" i="2"/>
  <c r="BP400" i="2"/>
  <c r="BP394" i="2"/>
  <c r="BP393" i="2"/>
  <c r="BP392" i="2"/>
  <c r="BP391" i="2"/>
  <c r="BP390" i="2"/>
  <c r="BP389" i="2"/>
  <c r="BQ388" i="2"/>
  <c r="BP388" i="2"/>
  <c r="BP382" i="2"/>
  <c r="BP381" i="2"/>
  <c r="BP380" i="2"/>
  <c r="BP379" i="2"/>
  <c r="BP378" i="2"/>
  <c r="BP377" i="2"/>
  <c r="BQ376" i="2"/>
  <c r="BP376" i="2"/>
  <c r="BP369" i="2"/>
  <c r="BP368" i="2"/>
  <c r="BP367" i="2"/>
  <c r="BP366" i="2"/>
  <c r="BP365" i="2"/>
  <c r="BP364" i="2"/>
  <c r="BQ363" i="2"/>
  <c r="BP363" i="2"/>
  <c r="BP358" i="2"/>
  <c r="BP357" i="2"/>
  <c r="BP356" i="2"/>
  <c r="BP355" i="2"/>
  <c r="BP354" i="2"/>
  <c r="BP353" i="2"/>
  <c r="BP352" i="2"/>
  <c r="BQ351" i="2"/>
  <c r="BP351" i="2"/>
  <c r="BP321" i="2"/>
  <c r="BP320" i="2"/>
  <c r="BP319" i="2"/>
  <c r="BP318" i="2"/>
  <c r="BP317" i="2"/>
  <c r="BP316" i="2"/>
  <c r="BQ315" i="2"/>
  <c r="BP315" i="2"/>
  <c r="BP309" i="2"/>
  <c r="BP308" i="2"/>
  <c r="BP307" i="2"/>
  <c r="BP306" i="2"/>
  <c r="BP305" i="2"/>
  <c r="BP304" i="2"/>
  <c r="BQ303" i="2"/>
  <c r="BP303" i="2"/>
  <c r="BP296" i="2"/>
  <c r="BP295" i="2"/>
  <c r="BP294" i="2"/>
  <c r="BP293" i="2"/>
  <c r="BP292" i="2"/>
  <c r="BQ291" i="2"/>
  <c r="BP291" i="2"/>
  <c r="BP285" i="2"/>
  <c r="BP284" i="2"/>
  <c r="BP283" i="2"/>
  <c r="BP282" i="2"/>
  <c r="BP281" i="2"/>
  <c r="BP280" i="2"/>
  <c r="BQ279" i="2"/>
  <c r="BP279" i="2"/>
  <c r="BP273" i="2"/>
  <c r="BP272" i="2"/>
  <c r="BP271" i="2"/>
  <c r="BP270" i="2"/>
  <c r="BP269" i="2"/>
  <c r="BP268" i="2"/>
  <c r="BQ267" i="2"/>
  <c r="BP267" i="2"/>
  <c r="BP261" i="2"/>
  <c r="BP260" i="2"/>
  <c r="BP259" i="2"/>
  <c r="BP258" i="2"/>
  <c r="BP257" i="2"/>
  <c r="BP256" i="2"/>
  <c r="BQ255" i="2"/>
  <c r="BP255" i="2"/>
  <c r="BP249" i="2"/>
  <c r="BP248" i="2"/>
  <c r="BP247" i="2"/>
  <c r="BP246" i="2"/>
  <c r="BP245" i="2"/>
  <c r="BP244" i="2"/>
  <c r="BP202" i="2"/>
  <c r="BP201" i="2"/>
  <c r="BP200" i="2"/>
  <c r="BP199" i="2"/>
  <c r="BP198" i="2"/>
  <c r="BP197" i="2"/>
  <c r="BP196" i="2"/>
  <c r="BQ195" i="2"/>
  <c r="BP195" i="2"/>
  <c r="BP190" i="2"/>
  <c r="BP189" i="2"/>
  <c r="BP188" i="2"/>
  <c r="BP187" i="2"/>
  <c r="BP186" i="2"/>
  <c r="BP185" i="2"/>
  <c r="BP184" i="2"/>
  <c r="BQ183" i="2"/>
  <c r="BP183" i="2"/>
  <c r="BP178" i="2"/>
  <c r="BP177" i="2"/>
  <c r="BP176" i="2"/>
  <c r="BP175" i="2"/>
  <c r="BP174" i="2"/>
  <c r="BP173" i="2"/>
  <c r="BP172" i="2"/>
  <c r="BQ171" i="2"/>
  <c r="BP171" i="2"/>
  <c r="BP166" i="2"/>
  <c r="BP165" i="2"/>
  <c r="BP164" i="2"/>
  <c r="BP163" i="2"/>
  <c r="BP162" i="2"/>
  <c r="BP161" i="2"/>
  <c r="BP160" i="2"/>
  <c r="BQ159" i="2"/>
  <c r="BP159" i="2"/>
  <c r="BP154" i="2"/>
  <c r="BP153" i="2"/>
  <c r="BP152" i="2"/>
  <c r="BP151" i="2"/>
  <c r="BP150" i="2"/>
  <c r="BP149" i="2"/>
  <c r="BP148" i="2"/>
  <c r="BQ147" i="2"/>
  <c r="BP147" i="2"/>
  <c r="BP142" i="2"/>
  <c r="BP141" i="2"/>
  <c r="BP140" i="2"/>
  <c r="BP139" i="2"/>
  <c r="BP138" i="2"/>
  <c r="BP137" i="2"/>
  <c r="BP136" i="2"/>
  <c r="BQ135" i="2"/>
  <c r="BP135" i="2"/>
  <c r="BP129" i="2"/>
  <c r="BP128" i="2"/>
  <c r="BP127" i="2"/>
  <c r="BP126" i="2"/>
  <c r="BP125" i="2"/>
  <c r="BP124" i="2"/>
  <c r="BQ123" i="2"/>
  <c r="BP123" i="2"/>
  <c r="BP117" i="2"/>
  <c r="BP116" i="2"/>
  <c r="BP115" i="2"/>
  <c r="BP114" i="2"/>
  <c r="BP113" i="2"/>
  <c r="BP112" i="2"/>
  <c r="BQ111" i="2"/>
  <c r="BP111" i="2"/>
  <c r="BP105" i="2"/>
  <c r="BP104" i="2"/>
  <c r="BP103" i="2"/>
  <c r="BP102" i="2"/>
  <c r="BP101" i="2"/>
  <c r="BP100" i="2"/>
  <c r="BQ99" i="2"/>
  <c r="BP99" i="2"/>
  <c r="BP93" i="2"/>
  <c r="BP92" i="2"/>
  <c r="BP91" i="2"/>
  <c r="BP90" i="2"/>
  <c r="BP89" i="2"/>
  <c r="BP88" i="2"/>
  <c r="BQ87" i="2"/>
  <c r="BP87" i="2"/>
  <c r="BP81" i="2"/>
  <c r="BP80" i="2"/>
  <c r="BP79" i="2"/>
  <c r="BP78" i="2"/>
  <c r="BP77" i="2"/>
  <c r="BP76" i="2"/>
  <c r="BQ75" i="2"/>
  <c r="BP75" i="2"/>
  <c r="BP69" i="2"/>
  <c r="BP68" i="2"/>
  <c r="BP67" i="2"/>
  <c r="BP66" i="2"/>
  <c r="BP65" i="2"/>
  <c r="BP64" i="2"/>
  <c r="BQ63" i="2"/>
  <c r="BP63" i="2"/>
  <c r="BP55" i="2"/>
  <c r="BP54" i="2"/>
  <c r="BP53" i="2"/>
  <c r="BP52" i="2"/>
  <c r="BQ51" i="2"/>
  <c r="BP51" i="2"/>
  <c r="BP46" i="2"/>
  <c r="BP45" i="2"/>
  <c r="BP44" i="2"/>
  <c r="BP43" i="2"/>
  <c r="BP42" i="2"/>
  <c r="BP41" i="2"/>
  <c r="BP40" i="2"/>
  <c r="BQ39" i="2"/>
  <c r="BP39" i="2"/>
  <c r="BP34" i="2"/>
  <c r="BP33" i="2"/>
  <c r="BP32" i="2"/>
  <c r="BP31" i="2"/>
  <c r="BP30" i="2"/>
  <c r="BP29" i="2"/>
  <c r="BP28" i="2"/>
  <c r="BQ27" i="2"/>
  <c r="BP27" i="2"/>
  <c r="BP21" i="2"/>
  <c r="BP20" i="2"/>
  <c r="BP19" i="2"/>
  <c r="BP18" i="2"/>
  <c r="BP17" i="2"/>
  <c r="BP16" i="2"/>
  <c r="BQ15" i="2"/>
  <c r="BP15" i="2"/>
  <c r="BP10" i="2"/>
  <c r="BP9" i="2"/>
  <c r="BP8" i="2"/>
  <c r="BP7" i="2"/>
  <c r="BP6" i="2"/>
  <c r="BP5" i="2"/>
  <c r="BP4" i="2"/>
  <c r="BQ3" i="2"/>
  <c r="BP3" i="2"/>
  <c r="BG744" i="2"/>
  <c r="BG745" i="2"/>
  <c r="BG746" i="2"/>
  <c r="BG747" i="2"/>
  <c r="BG748" i="2"/>
  <c r="BG749" i="2"/>
  <c r="BG750" i="2"/>
  <c r="BG751" i="2"/>
  <c r="BG752" i="2"/>
  <c r="BG753" i="2"/>
  <c r="BG754" i="2"/>
  <c r="BG755" i="2"/>
  <c r="BG756" i="2"/>
  <c r="BG757" i="2"/>
  <c r="BG758" i="2"/>
  <c r="BG759" i="2"/>
  <c r="BG760" i="2"/>
  <c r="BG764" i="2"/>
  <c r="BG765" i="2"/>
  <c r="BG766" i="2"/>
  <c r="BG767" i="2"/>
  <c r="BG768" i="2"/>
  <c r="BG769" i="2"/>
  <c r="BG770" i="2"/>
  <c r="F770" i="2"/>
  <c r="D773" i="15" s="1"/>
  <c r="F769" i="2"/>
  <c r="D772" i="15" s="1"/>
  <c r="F760" i="2"/>
  <c r="D763" i="15" s="1"/>
  <c r="AF316" i="2"/>
  <c r="AF317" i="2" s="1"/>
  <c r="AF318" i="2" s="1"/>
  <c r="AF319" i="2" s="1"/>
  <c r="AF320" i="2" s="1"/>
  <c r="AF321" i="2" s="1"/>
  <c r="AF322" i="2" s="1"/>
  <c r="AF323" i="2" s="1"/>
  <c r="AF324" i="2" s="1"/>
  <c r="AF325" i="2" s="1"/>
  <c r="AF326" i="2" s="1"/>
  <c r="M316" i="2"/>
  <c r="K316" i="15" s="1"/>
  <c r="L316" i="2"/>
  <c r="J316" i="15" s="1"/>
  <c r="I316" i="2"/>
  <c r="G316" i="15" s="1"/>
  <c r="D316" i="2"/>
  <c r="F315" i="2"/>
  <c r="D315" i="15" s="1"/>
  <c r="Q315" i="15" s="1"/>
  <c r="AS315" i="15" s="1"/>
  <c r="AF304" i="2"/>
  <c r="AF305" i="2" s="1"/>
  <c r="AF306" i="2" s="1"/>
  <c r="AF307" i="2" s="1"/>
  <c r="AF308" i="2" s="1"/>
  <c r="AF309" i="2" s="1"/>
  <c r="AF310" i="2" s="1"/>
  <c r="AF311" i="2" s="1"/>
  <c r="AF312" i="2" s="1"/>
  <c r="AF313" i="2" s="1"/>
  <c r="AF314" i="2" s="1"/>
  <c r="M304" i="2"/>
  <c r="K304" i="15" s="1"/>
  <c r="L304" i="2"/>
  <c r="J304" i="15" s="1"/>
  <c r="I304" i="2"/>
  <c r="G304" i="15" s="1"/>
  <c r="D304" i="2"/>
  <c r="F303" i="2"/>
  <c r="D303" i="15" s="1"/>
  <c r="Q303" i="15" s="1"/>
  <c r="AS303" i="15" s="1"/>
  <c r="D196" i="2"/>
  <c r="C196" i="15" s="1"/>
  <c r="F195" i="2"/>
  <c r="D195" i="15" s="1"/>
  <c r="Q195" i="15" s="1"/>
  <c r="AS195" i="15" s="1"/>
  <c r="AJ95" i="1"/>
  <c r="AI95" i="1"/>
  <c r="AJ90" i="1"/>
  <c r="AI90" i="1"/>
  <c r="J90" i="1"/>
  <c r="AJ89" i="1"/>
  <c r="AI89" i="1"/>
  <c r="J89" i="1"/>
  <c r="AJ80" i="1"/>
  <c r="AI80" i="1"/>
  <c r="J80" i="1"/>
  <c r="AJ18" i="1"/>
  <c r="AI18" i="1"/>
  <c r="AJ28" i="1"/>
  <c r="AI28" i="1"/>
  <c r="AJ27" i="1"/>
  <c r="AI27" i="1"/>
  <c r="M721" i="2"/>
  <c r="K724" i="15" s="1"/>
  <c r="M709" i="2"/>
  <c r="K712" i="15" s="1"/>
  <c r="M697" i="2"/>
  <c r="K700" i="15" s="1"/>
  <c r="M637" i="2"/>
  <c r="K640" i="15" s="1"/>
  <c r="L637" i="2"/>
  <c r="J640" i="15" s="1"/>
  <c r="M625" i="2"/>
  <c r="K628" i="15" s="1"/>
  <c r="L625" i="2"/>
  <c r="J628" i="15" s="1"/>
  <c r="M613" i="2"/>
  <c r="K616" i="15" s="1"/>
  <c r="L613" i="2"/>
  <c r="J616" i="15" s="1"/>
  <c r="L601" i="2"/>
  <c r="J604" i="15" s="1"/>
  <c r="L595" i="2"/>
  <c r="J592" i="15" s="1"/>
  <c r="M559" i="2"/>
  <c r="K556" i="15" s="1"/>
  <c r="L559" i="2"/>
  <c r="J556" i="15" s="1"/>
  <c r="L292" i="2"/>
  <c r="J292" i="15" s="1"/>
  <c r="L280" i="2"/>
  <c r="J280" i="15" s="1"/>
  <c r="L268" i="2"/>
  <c r="J268" i="15" s="1"/>
  <c r="L256" i="2"/>
  <c r="J256" i="15" s="1"/>
  <c r="L244" i="2"/>
  <c r="J244" i="15" s="1"/>
  <c r="L136" i="2"/>
  <c r="J136" i="15" s="1"/>
  <c r="L112" i="2"/>
  <c r="J112" i="15" s="1"/>
  <c r="L100" i="2"/>
  <c r="J100" i="15" s="1"/>
  <c r="L88" i="2"/>
  <c r="J88" i="15" s="1"/>
  <c r="L76" i="2"/>
  <c r="J76" i="15" s="1"/>
  <c r="C8" i="12"/>
  <c r="CU94" i="12"/>
  <c r="CE94" i="12"/>
  <c r="BO94" i="12"/>
  <c r="AY94" i="12"/>
  <c r="AI94" i="12"/>
  <c r="S94" i="12"/>
  <c r="C94" i="12"/>
  <c r="CX47" i="12"/>
  <c r="CU5" i="12"/>
  <c r="CV5" i="12"/>
  <c r="CW5" i="12"/>
  <c r="CU6" i="12"/>
  <c r="CV6" i="12"/>
  <c r="CV9" i="12"/>
  <c r="CV13" i="12"/>
  <c r="CV4" i="12"/>
  <c r="CW4" i="12"/>
  <c r="CU4" i="12"/>
  <c r="DG109" i="12"/>
  <c r="DE109" i="12"/>
  <c r="DD109" i="12"/>
  <c r="DC109" i="12"/>
  <c r="DB109" i="12"/>
  <c r="CT109" i="12"/>
  <c r="CS109" i="12"/>
  <c r="DD106" i="12"/>
  <c r="DC106" i="12"/>
  <c r="DB106" i="12"/>
  <c r="CT106" i="12"/>
  <c r="DD105" i="12"/>
  <c r="DC105" i="12"/>
  <c r="DB105" i="12"/>
  <c r="CT105" i="12"/>
  <c r="DD104" i="12"/>
  <c r="DC104" i="12"/>
  <c r="DB104" i="12"/>
  <c r="CT104" i="12"/>
  <c r="DD99" i="12"/>
  <c r="DC99" i="12"/>
  <c r="DB99" i="12"/>
  <c r="CT99" i="12"/>
  <c r="CS99" i="12"/>
  <c r="DD97" i="12"/>
  <c r="DC97" i="12"/>
  <c r="DB97" i="12"/>
  <c r="CT97" i="12"/>
  <c r="CS97" i="12"/>
  <c r="DG96" i="12"/>
  <c r="DD96" i="12"/>
  <c r="DC96" i="12"/>
  <c r="DB96" i="12"/>
  <c r="CT96" i="12"/>
  <c r="CS96" i="12"/>
  <c r="CS94" i="12"/>
  <c r="CT89" i="12"/>
  <c r="CT88" i="12"/>
  <c r="CT87" i="12"/>
  <c r="CT86" i="12"/>
  <c r="CT85" i="12"/>
  <c r="CT84" i="12"/>
  <c r="CT83" i="12"/>
  <c r="CT82" i="12"/>
  <c r="CT81" i="12"/>
  <c r="CT80" i="12"/>
  <c r="CT79" i="12"/>
  <c r="CT78" i="12"/>
  <c r="CT77" i="12"/>
  <c r="CT76" i="12"/>
  <c r="CT75" i="12"/>
  <c r="CT74" i="12"/>
  <c r="CT73" i="12"/>
  <c r="CT72" i="12"/>
  <c r="CS72" i="12"/>
  <c r="CT67" i="12"/>
  <c r="CT66" i="12"/>
  <c r="CT65" i="12"/>
  <c r="CT64" i="12"/>
  <c r="CT63" i="12"/>
  <c r="CT62" i="12"/>
  <c r="CS62" i="12"/>
  <c r="CT54" i="12"/>
  <c r="CT53" i="12"/>
  <c r="CT52" i="12"/>
  <c r="CT51" i="12"/>
  <c r="CT50" i="12"/>
  <c r="CT49" i="12"/>
  <c r="CT48" i="12"/>
  <c r="CT47" i="12"/>
  <c r="CS47" i="12"/>
  <c r="CT46" i="12"/>
  <c r="CT44" i="12"/>
  <c r="CT43" i="12"/>
  <c r="CS43" i="12"/>
  <c r="CT32" i="12"/>
  <c r="CT30" i="12"/>
  <c r="CT28" i="12"/>
  <c r="CT26" i="12"/>
  <c r="CT24" i="12"/>
  <c r="CS24" i="12"/>
  <c r="CT12" i="12"/>
  <c r="CT8" i="12"/>
  <c r="DG4" i="12"/>
  <c r="CT4" i="12"/>
  <c r="CS4" i="12"/>
  <c r="DG3" i="12"/>
  <c r="DG95" i="12" s="1"/>
  <c r="DE3" i="12"/>
  <c r="DE95" i="12" s="1"/>
  <c r="DD3" i="12"/>
  <c r="DD95" i="12" s="1"/>
  <c r="DC3" i="12"/>
  <c r="DC95" i="12" s="1"/>
  <c r="DB3" i="12"/>
  <c r="DB95" i="12" s="1"/>
  <c r="DA3" i="12"/>
  <c r="DA95" i="12" s="1"/>
  <c r="CZ3" i="12"/>
  <c r="CZ95" i="12" s="1"/>
  <c r="CY3" i="12"/>
  <c r="CY95" i="12" s="1"/>
  <c r="CX3" i="12"/>
  <c r="CX95" i="12" s="1"/>
  <c r="CW3" i="12"/>
  <c r="CW95" i="12" s="1"/>
  <c r="CV3" i="12"/>
  <c r="CV95" i="12" s="1"/>
  <c r="CU3" i="12"/>
  <c r="CU95" i="12" s="1"/>
  <c r="CH47" i="12"/>
  <c r="CE5" i="12"/>
  <c r="CF5" i="12"/>
  <c r="CE6" i="12"/>
  <c r="CF6" i="12"/>
  <c r="CF9" i="12"/>
  <c r="CF13" i="12"/>
  <c r="CF4" i="12"/>
  <c r="CG4" i="12"/>
  <c r="CE4" i="12"/>
  <c r="CQ109" i="12"/>
  <c r="CO109" i="12"/>
  <c r="CN109" i="12"/>
  <c r="CM109" i="12"/>
  <c r="CL109" i="12"/>
  <c r="CN106" i="12"/>
  <c r="CM106" i="12"/>
  <c r="CL106" i="12"/>
  <c r="CN105" i="12"/>
  <c r="CM105" i="12"/>
  <c r="CL105" i="12"/>
  <c r="CN104" i="12"/>
  <c r="CM104" i="12"/>
  <c r="CL104" i="12"/>
  <c r="CN99" i="12"/>
  <c r="CM99" i="12"/>
  <c r="CL99" i="12"/>
  <c r="CN97" i="12"/>
  <c r="CM97" i="12"/>
  <c r="CL97" i="12"/>
  <c r="CQ96" i="12"/>
  <c r="CN96" i="12"/>
  <c r="CM96" i="12"/>
  <c r="CL96" i="12"/>
  <c r="CQ4" i="12"/>
  <c r="CQ3" i="12"/>
  <c r="CQ95" i="12" s="1"/>
  <c r="CO3" i="12"/>
  <c r="CO95" i="12" s="1"/>
  <c r="CN3" i="12"/>
  <c r="CN95" i="12" s="1"/>
  <c r="CM3" i="12"/>
  <c r="CM95" i="12" s="1"/>
  <c r="CL3" i="12"/>
  <c r="CL95" i="12" s="1"/>
  <c r="CK3" i="12"/>
  <c r="CK95" i="12" s="1"/>
  <c r="CJ3" i="12"/>
  <c r="CJ95" i="12" s="1"/>
  <c r="CI3" i="12"/>
  <c r="CI95" i="12" s="1"/>
  <c r="CH3" i="12"/>
  <c r="CH95" i="12" s="1"/>
  <c r="CG3" i="12"/>
  <c r="CG95" i="12" s="1"/>
  <c r="CF3" i="12"/>
  <c r="CF95" i="12" s="1"/>
  <c r="CE3" i="12"/>
  <c r="CE95" i="12" s="1"/>
  <c r="BV97" i="12"/>
  <c r="BW97" i="12"/>
  <c r="BX97" i="12"/>
  <c r="BV99" i="12"/>
  <c r="BW99" i="12"/>
  <c r="BX99" i="12"/>
  <c r="BV104" i="12"/>
  <c r="BW104" i="12"/>
  <c r="BX104" i="12"/>
  <c r="BV105" i="12"/>
  <c r="BW105" i="12"/>
  <c r="BX105" i="12"/>
  <c r="BV106" i="12"/>
  <c r="BW106" i="12"/>
  <c r="BX106" i="12"/>
  <c r="BV109" i="12"/>
  <c r="BW109" i="12"/>
  <c r="BX109" i="12"/>
  <c r="BY109" i="12"/>
  <c r="CA109" i="12"/>
  <c r="CA96" i="12"/>
  <c r="BX96" i="12"/>
  <c r="BW96" i="12"/>
  <c r="BV96" i="12"/>
  <c r="C12" i="12"/>
  <c r="CA4" i="12"/>
  <c r="CA3" i="12"/>
  <c r="CA95" i="12" s="1"/>
  <c r="BY3" i="12"/>
  <c r="BY95" i="12" s="1"/>
  <c r="BX3" i="12"/>
  <c r="BX95" i="12" s="1"/>
  <c r="BW3" i="12"/>
  <c r="BW95" i="12" s="1"/>
  <c r="BV3" i="12"/>
  <c r="BV95" i="12" s="1"/>
  <c r="BU3" i="12"/>
  <c r="BU95" i="12" s="1"/>
  <c r="BT3" i="12"/>
  <c r="BT95" i="12" s="1"/>
  <c r="BS3" i="12"/>
  <c r="BS95" i="12" s="1"/>
  <c r="BR3" i="12"/>
  <c r="BR95" i="12" s="1"/>
  <c r="BQ3" i="12"/>
  <c r="BQ95" i="12" s="1"/>
  <c r="BP3" i="12"/>
  <c r="BP95" i="12" s="1"/>
  <c r="BO3" i="12"/>
  <c r="BO95" i="12" s="1"/>
  <c r="CD109" i="12"/>
  <c r="CC109" i="12"/>
  <c r="CD106" i="12"/>
  <c r="CD105" i="12"/>
  <c r="CD104" i="12"/>
  <c r="CD99" i="12"/>
  <c r="CC99" i="12"/>
  <c r="CD97" i="12"/>
  <c r="CC97" i="12"/>
  <c r="CD96" i="12"/>
  <c r="CC96" i="12"/>
  <c r="CC94" i="12"/>
  <c r="CD89" i="12"/>
  <c r="CD88" i="12"/>
  <c r="CD87" i="12"/>
  <c r="CD86" i="12"/>
  <c r="CD85" i="12"/>
  <c r="CD84" i="12"/>
  <c r="CD83" i="12"/>
  <c r="CD82" i="12"/>
  <c r="CD81" i="12"/>
  <c r="CD80" i="12"/>
  <c r="CD79" i="12"/>
  <c r="CD78" i="12"/>
  <c r="CD77" i="12"/>
  <c r="CD76" i="12"/>
  <c r="CD75" i="12"/>
  <c r="CD74" i="12"/>
  <c r="CD73" i="12"/>
  <c r="CD72" i="12"/>
  <c r="CC72" i="12"/>
  <c r="CD67" i="12"/>
  <c r="CD66" i="12"/>
  <c r="CD65" i="12"/>
  <c r="CD64" i="12"/>
  <c r="CD63" i="12"/>
  <c r="CD62" i="12"/>
  <c r="CC62" i="12"/>
  <c r="CD54" i="12"/>
  <c r="CD53" i="12"/>
  <c r="CD52" i="12"/>
  <c r="CD51" i="12"/>
  <c r="CD50" i="12"/>
  <c r="CD49" i="12"/>
  <c r="CD48" i="12"/>
  <c r="CD47" i="12"/>
  <c r="CC47" i="12"/>
  <c r="CD46" i="12"/>
  <c r="CD44" i="12"/>
  <c r="CD43" i="12"/>
  <c r="CC43" i="12"/>
  <c r="CD32" i="12"/>
  <c r="CD30" i="12"/>
  <c r="CD28" i="12"/>
  <c r="CD26" i="12"/>
  <c r="CD24" i="12"/>
  <c r="CC24" i="12"/>
  <c r="CD12" i="12"/>
  <c r="CD8" i="12"/>
  <c r="CD4" i="12"/>
  <c r="CC4" i="12"/>
  <c r="BN97" i="12"/>
  <c r="BN99" i="12"/>
  <c r="BN104" i="12"/>
  <c r="BN105" i="12"/>
  <c r="BN106" i="12"/>
  <c r="BN109" i="12"/>
  <c r="BN96" i="12"/>
  <c r="BN8" i="12"/>
  <c r="BN12" i="12"/>
  <c r="BN24" i="12"/>
  <c r="BN26" i="12"/>
  <c r="BN28" i="12"/>
  <c r="BN30" i="12"/>
  <c r="BN32" i="12"/>
  <c r="BN43" i="12"/>
  <c r="BN44" i="12"/>
  <c r="BN46" i="12"/>
  <c r="BN47" i="12"/>
  <c r="BN48" i="12"/>
  <c r="BN49" i="12"/>
  <c r="BN50" i="12"/>
  <c r="BN51" i="12"/>
  <c r="BN52" i="12"/>
  <c r="BN53" i="12"/>
  <c r="BN54" i="12"/>
  <c r="BN62" i="12"/>
  <c r="BN63" i="12"/>
  <c r="BN64" i="12"/>
  <c r="BN65" i="12"/>
  <c r="BN66" i="12"/>
  <c r="BN67" i="12"/>
  <c r="BN72" i="12"/>
  <c r="BN73" i="12"/>
  <c r="BN74" i="12"/>
  <c r="BN75" i="12"/>
  <c r="BN76" i="12"/>
  <c r="BN77" i="12"/>
  <c r="BN78" i="12"/>
  <c r="BN79" i="12"/>
  <c r="BN80" i="12"/>
  <c r="BN81" i="12"/>
  <c r="BN82" i="12"/>
  <c r="BN83" i="12"/>
  <c r="BN84" i="12"/>
  <c r="BN85" i="12"/>
  <c r="BN86" i="12"/>
  <c r="BN87" i="12"/>
  <c r="BN88" i="12"/>
  <c r="BN89" i="12"/>
  <c r="BN4" i="12"/>
  <c r="BM109" i="12"/>
  <c r="BM99" i="12"/>
  <c r="BM97" i="12"/>
  <c r="BM96" i="12"/>
  <c r="BM94" i="12"/>
  <c r="BM72" i="12"/>
  <c r="BM62" i="12"/>
  <c r="BM47" i="12"/>
  <c r="BM43" i="12"/>
  <c r="BM24" i="12"/>
  <c r="BM4" i="12"/>
  <c r="C16" i="12"/>
  <c r="J65" i="12"/>
  <c r="K65" i="12"/>
  <c r="L65" i="12"/>
  <c r="J66" i="12"/>
  <c r="K66" i="12"/>
  <c r="L66" i="12"/>
  <c r="J67" i="12"/>
  <c r="K67" i="12"/>
  <c r="L67" i="12"/>
  <c r="J72" i="12"/>
  <c r="K72" i="12"/>
  <c r="L72" i="12"/>
  <c r="J73" i="12"/>
  <c r="K73" i="12"/>
  <c r="L73" i="12"/>
  <c r="J74" i="12"/>
  <c r="K74" i="12"/>
  <c r="L74" i="12"/>
  <c r="J75" i="12"/>
  <c r="K75" i="12"/>
  <c r="L75" i="12"/>
  <c r="J76" i="12"/>
  <c r="K76" i="12"/>
  <c r="L76" i="12"/>
  <c r="J77" i="12"/>
  <c r="K77" i="12"/>
  <c r="L77" i="12"/>
  <c r="J78" i="12"/>
  <c r="K78" i="12"/>
  <c r="L78" i="12"/>
  <c r="J79" i="12"/>
  <c r="K79" i="12"/>
  <c r="L79" i="12"/>
  <c r="J80" i="12"/>
  <c r="K80" i="12"/>
  <c r="L80" i="12"/>
  <c r="J81" i="12"/>
  <c r="K81" i="12"/>
  <c r="L81" i="12"/>
  <c r="J82" i="12"/>
  <c r="K82" i="12"/>
  <c r="L82" i="12"/>
  <c r="J83" i="12"/>
  <c r="K83" i="12"/>
  <c r="L83" i="12"/>
  <c r="J84" i="12"/>
  <c r="K84" i="12"/>
  <c r="L84" i="12"/>
  <c r="J85" i="12"/>
  <c r="K85" i="12"/>
  <c r="L85" i="12"/>
  <c r="J86" i="12"/>
  <c r="K86" i="12"/>
  <c r="L86" i="12"/>
  <c r="J87" i="12"/>
  <c r="K87" i="12"/>
  <c r="L87" i="12"/>
  <c r="J88" i="12"/>
  <c r="K88" i="12"/>
  <c r="L88" i="12"/>
  <c r="J89" i="12"/>
  <c r="K89" i="12"/>
  <c r="L89" i="12"/>
  <c r="J47" i="12"/>
  <c r="K47" i="12"/>
  <c r="L47" i="12"/>
  <c r="J48" i="12"/>
  <c r="K48" i="12"/>
  <c r="L48" i="12"/>
  <c r="J49" i="12"/>
  <c r="K49" i="12"/>
  <c r="L49" i="12"/>
  <c r="J50" i="12"/>
  <c r="K50" i="12"/>
  <c r="L50" i="12"/>
  <c r="J51" i="12"/>
  <c r="K51" i="12"/>
  <c r="L51" i="12"/>
  <c r="J52" i="12"/>
  <c r="K52" i="12"/>
  <c r="L52" i="12"/>
  <c r="J53" i="12"/>
  <c r="K53" i="12"/>
  <c r="L53" i="12"/>
  <c r="J54" i="12"/>
  <c r="K54" i="12"/>
  <c r="L54" i="12"/>
  <c r="J62" i="12"/>
  <c r="K62" i="12"/>
  <c r="L62" i="12"/>
  <c r="J63" i="12"/>
  <c r="K63" i="12"/>
  <c r="L63" i="12"/>
  <c r="J64" i="12"/>
  <c r="K64" i="12"/>
  <c r="L64" i="12"/>
  <c r="J26" i="12"/>
  <c r="K26" i="12"/>
  <c r="L26" i="12"/>
  <c r="M26" i="12"/>
  <c r="J28" i="12"/>
  <c r="K28" i="12"/>
  <c r="L28" i="12"/>
  <c r="M28" i="12"/>
  <c r="J30" i="12"/>
  <c r="K30" i="12"/>
  <c r="L30" i="12"/>
  <c r="M30" i="12"/>
  <c r="J32" i="12"/>
  <c r="K32" i="12"/>
  <c r="L32" i="12"/>
  <c r="M32" i="12"/>
  <c r="J43" i="12"/>
  <c r="K43" i="12"/>
  <c r="L43" i="12"/>
  <c r="M43" i="12"/>
  <c r="J44" i="12"/>
  <c r="K44" i="12"/>
  <c r="L44" i="12"/>
  <c r="M44" i="12"/>
  <c r="J46" i="12"/>
  <c r="K46" i="12"/>
  <c r="L46" i="12"/>
  <c r="M46" i="12"/>
  <c r="J5" i="12"/>
  <c r="K5" i="12"/>
  <c r="L5" i="12"/>
  <c r="M5" i="12"/>
  <c r="J6" i="12"/>
  <c r="K6" i="12"/>
  <c r="L6" i="12"/>
  <c r="M6" i="12"/>
  <c r="J8" i="12"/>
  <c r="K8" i="12"/>
  <c r="L8" i="12"/>
  <c r="M8" i="12"/>
  <c r="J9" i="12"/>
  <c r="K9" i="12"/>
  <c r="L9" i="12"/>
  <c r="M9" i="12"/>
  <c r="J10" i="12"/>
  <c r="K10" i="12"/>
  <c r="L10" i="12"/>
  <c r="M10" i="12"/>
  <c r="J12" i="12"/>
  <c r="CL12" i="12" s="1"/>
  <c r="K12" i="12"/>
  <c r="L12" i="12"/>
  <c r="M12" i="12"/>
  <c r="J13" i="12"/>
  <c r="K13" i="12"/>
  <c r="L13" i="12"/>
  <c r="M13" i="12"/>
  <c r="J14" i="12"/>
  <c r="K14" i="12"/>
  <c r="L14" i="12"/>
  <c r="M14" i="12"/>
  <c r="J24" i="12"/>
  <c r="K24" i="12"/>
  <c r="L24" i="12"/>
  <c r="M24" i="12"/>
  <c r="K4" i="12"/>
  <c r="L4" i="12"/>
  <c r="M4" i="12"/>
  <c r="M47" i="12"/>
  <c r="J4" i="12"/>
  <c r="C47" i="12"/>
  <c r="V2" i="2"/>
  <c r="U2" i="2"/>
  <c r="X2" i="2"/>
  <c r="W2" i="2"/>
  <c r="T2" i="2"/>
  <c r="P2" i="2"/>
  <c r="Q2" i="2"/>
  <c r="O2" i="2"/>
  <c r="M2" i="2"/>
  <c r="K2" i="15" s="1"/>
  <c r="N2" i="2"/>
  <c r="L2" i="2"/>
  <c r="E109" i="12"/>
  <c r="E106" i="12"/>
  <c r="CW62" i="12"/>
  <c r="CG62" i="12"/>
  <c r="AJ111" i="12"/>
  <c r="AK111" i="12"/>
  <c r="AL111" i="12"/>
  <c r="AM111" i="12"/>
  <c r="AN111" i="12"/>
  <c r="AI111" i="12"/>
  <c r="AM10" i="12"/>
  <c r="W10" i="12"/>
  <c r="CI9" i="12"/>
  <c r="D12" i="12"/>
  <c r="AI2" i="1"/>
  <c r="AJ2" i="1"/>
  <c r="AI3" i="1"/>
  <c r="AJ3" i="1"/>
  <c r="AI4" i="1"/>
  <c r="AJ4" i="1"/>
  <c r="AI5" i="1"/>
  <c r="AJ5" i="1"/>
  <c r="AI6" i="1"/>
  <c r="AJ6" i="1"/>
  <c r="AI7" i="1"/>
  <c r="AJ7" i="1"/>
  <c r="AI8" i="1"/>
  <c r="AJ8" i="1"/>
  <c r="AI9" i="1"/>
  <c r="AJ9" i="1"/>
  <c r="AI10" i="1"/>
  <c r="AJ10" i="1"/>
  <c r="AI11" i="1"/>
  <c r="AJ11" i="1"/>
  <c r="AI12" i="1"/>
  <c r="AJ12" i="1"/>
  <c r="AI13" i="1"/>
  <c r="AJ13" i="1"/>
  <c r="AI14" i="1"/>
  <c r="AJ14" i="1"/>
  <c r="AI15" i="1"/>
  <c r="AJ15" i="1"/>
  <c r="AI16" i="1"/>
  <c r="AJ16" i="1"/>
  <c r="AI17" i="1"/>
  <c r="AJ17" i="1"/>
  <c r="AI22" i="1"/>
  <c r="AJ22" i="1"/>
  <c r="AI23" i="1"/>
  <c r="AJ23" i="1"/>
  <c r="AI24" i="1"/>
  <c r="AJ24" i="1"/>
  <c r="AI25" i="1"/>
  <c r="AJ25" i="1"/>
  <c r="AI26" i="1"/>
  <c r="AJ26" i="1"/>
  <c r="AI31" i="1"/>
  <c r="AJ31" i="1"/>
  <c r="AI32" i="1"/>
  <c r="AJ32" i="1"/>
  <c r="AI33" i="1"/>
  <c r="AJ33" i="1"/>
  <c r="AI34" i="1"/>
  <c r="AJ34" i="1"/>
  <c r="AI35" i="1"/>
  <c r="AJ35" i="1"/>
  <c r="AI36" i="1"/>
  <c r="AJ36" i="1"/>
  <c r="AI37" i="1"/>
  <c r="AJ37" i="1"/>
  <c r="AI38" i="1"/>
  <c r="AJ38" i="1"/>
  <c r="AI46" i="1"/>
  <c r="AJ46" i="1"/>
  <c r="AI47" i="1"/>
  <c r="AJ47" i="1"/>
  <c r="AI48" i="1"/>
  <c r="AJ48" i="1"/>
  <c r="AI51" i="1"/>
  <c r="AJ51" i="1"/>
  <c r="AI52" i="1"/>
  <c r="AJ52" i="1"/>
  <c r="AI53" i="1"/>
  <c r="AJ53" i="1"/>
  <c r="AI54" i="1"/>
  <c r="AJ54" i="1"/>
  <c r="AI55" i="1"/>
  <c r="AJ55" i="1"/>
  <c r="AI60" i="1"/>
  <c r="AJ60" i="1"/>
  <c r="AI61" i="1"/>
  <c r="AJ61" i="1"/>
  <c r="AI62" i="1"/>
  <c r="AJ62" i="1"/>
  <c r="AI64" i="1"/>
  <c r="AJ64" i="1"/>
  <c r="AI65" i="1"/>
  <c r="AJ65" i="1"/>
  <c r="AI66" i="1"/>
  <c r="AJ66" i="1"/>
  <c r="AI67" i="1"/>
  <c r="AJ67" i="1"/>
  <c r="AI68" i="1"/>
  <c r="AJ68" i="1"/>
  <c r="AI69" i="1"/>
  <c r="AJ69" i="1"/>
  <c r="AI70" i="1"/>
  <c r="AJ70" i="1"/>
  <c r="AI71" i="1"/>
  <c r="AJ71" i="1"/>
  <c r="AI72" i="1"/>
  <c r="AJ72" i="1"/>
  <c r="AI73" i="1"/>
  <c r="AJ73" i="1"/>
  <c r="AI74" i="1"/>
  <c r="AJ74" i="1"/>
  <c r="AI75" i="1"/>
  <c r="AJ75" i="1"/>
  <c r="AI76" i="1"/>
  <c r="AJ76" i="1"/>
  <c r="AI77" i="1"/>
  <c r="AJ77" i="1"/>
  <c r="AI78" i="1"/>
  <c r="AJ78" i="1"/>
  <c r="AI79" i="1"/>
  <c r="AJ79" i="1"/>
  <c r="AI84" i="1"/>
  <c r="AJ84" i="1"/>
  <c r="AI85" i="1"/>
  <c r="AJ85" i="1"/>
  <c r="AI86" i="1"/>
  <c r="AJ86" i="1"/>
  <c r="AI87" i="1"/>
  <c r="AJ87" i="1"/>
  <c r="AI88" i="1"/>
  <c r="AJ88" i="1"/>
  <c r="AI93" i="1"/>
  <c r="AJ93" i="1"/>
  <c r="AI94" i="1"/>
  <c r="AJ94" i="1"/>
  <c r="AI96" i="1"/>
  <c r="AJ96" i="1"/>
  <c r="CE10" i="12"/>
  <c r="CU10" i="12"/>
  <c r="CE14" i="12"/>
  <c r="CU14" i="12"/>
  <c r="AJ14" i="12"/>
  <c r="T14" i="12"/>
  <c r="CF14" i="12"/>
  <c r="CV14" i="12"/>
  <c r="D8" i="12"/>
  <c r="C13" i="12"/>
  <c r="C9" i="12"/>
  <c r="H773" i="2"/>
  <c r="H774" i="2"/>
  <c r="H776" i="2"/>
  <c r="H777" i="2" s="1"/>
  <c r="AZ2" i="2"/>
  <c r="C99" i="12"/>
  <c r="D47" i="12"/>
  <c r="H104" i="12"/>
  <c r="CZ12" i="12"/>
  <c r="AN12" i="12"/>
  <c r="CZ32" i="12"/>
  <c r="AN32" i="12"/>
  <c r="X32" i="12"/>
  <c r="CZ8" i="12"/>
  <c r="CJ12" i="12"/>
  <c r="CJ32" i="12"/>
  <c r="AS721" i="2"/>
  <c r="AS722" i="2" s="1"/>
  <c r="AS723" i="2" s="1"/>
  <c r="AS724" i="2" s="1"/>
  <c r="AS725" i="2" s="1"/>
  <c r="AS726" i="2" s="1"/>
  <c r="AS727" i="2" s="1"/>
  <c r="AS728" i="2" s="1"/>
  <c r="AS729" i="2" s="1"/>
  <c r="AS730" i="2" s="1"/>
  <c r="AS731" i="2" s="1"/>
  <c r="AR721" i="2"/>
  <c r="AR722" i="2" s="1"/>
  <c r="AR723" i="2" s="1"/>
  <c r="AR724" i="2" s="1"/>
  <c r="AR725" i="2" s="1"/>
  <c r="AR726" i="2" s="1"/>
  <c r="AR727" i="2" s="1"/>
  <c r="AR728" i="2" s="1"/>
  <c r="AR729" i="2" s="1"/>
  <c r="AR730" i="2" s="1"/>
  <c r="AR731" i="2" s="1"/>
  <c r="AQ721" i="2"/>
  <c r="AQ722" i="2" s="1"/>
  <c r="AQ723" i="2" s="1"/>
  <c r="AQ724" i="2" s="1"/>
  <c r="AQ725" i="2" s="1"/>
  <c r="AQ726" i="2" s="1"/>
  <c r="AQ727" i="2" s="1"/>
  <c r="AQ728" i="2" s="1"/>
  <c r="AQ729" i="2" s="1"/>
  <c r="AQ730" i="2" s="1"/>
  <c r="AQ731" i="2" s="1"/>
  <c r="AP721" i="2"/>
  <c r="AP722" i="2" s="1"/>
  <c r="AP723" i="2" s="1"/>
  <c r="AP724" i="2" s="1"/>
  <c r="AP725" i="2" s="1"/>
  <c r="AP726" i="2" s="1"/>
  <c r="AP727" i="2" s="1"/>
  <c r="AP728" i="2" s="1"/>
  <c r="AP729" i="2" s="1"/>
  <c r="AP730" i="2" s="1"/>
  <c r="AP731" i="2" s="1"/>
  <c r="AO721" i="2"/>
  <c r="AO722" i="2" s="1"/>
  <c r="AO723" i="2" s="1"/>
  <c r="AO724" i="2" s="1"/>
  <c r="AO725" i="2" s="1"/>
  <c r="AO726" i="2" s="1"/>
  <c r="AO727" i="2" s="1"/>
  <c r="AO728" i="2" s="1"/>
  <c r="AO729" i="2" s="1"/>
  <c r="AO730" i="2" s="1"/>
  <c r="AO731" i="2" s="1"/>
  <c r="AN721" i="2"/>
  <c r="AN722" i="2" s="1"/>
  <c r="AN723" i="2" s="1"/>
  <c r="AN724" i="2" s="1"/>
  <c r="AN725" i="2" s="1"/>
  <c r="AN726" i="2" s="1"/>
  <c r="AN727" i="2" s="1"/>
  <c r="AN728" i="2" s="1"/>
  <c r="AN729" i="2" s="1"/>
  <c r="AN730" i="2" s="1"/>
  <c r="AN731" i="2" s="1"/>
  <c r="AF721" i="2"/>
  <c r="AF722" i="2" s="1"/>
  <c r="AF723" i="2" s="1"/>
  <c r="AF724" i="2" s="1"/>
  <c r="AF725" i="2" s="1"/>
  <c r="AF726" i="2" s="1"/>
  <c r="AF727" i="2" s="1"/>
  <c r="AF728" i="2" s="1"/>
  <c r="AF729" i="2" s="1"/>
  <c r="AF730" i="2" s="1"/>
  <c r="AF731" i="2" s="1"/>
  <c r="I721" i="2"/>
  <c r="G724" i="15" s="1"/>
  <c r="D721" i="2"/>
  <c r="C724" i="15" s="1"/>
  <c r="AS709" i="2"/>
  <c r="AS710" i="2" s="1"/>
  <c r="AS711" i="2" s="1"/>
  <c r="AS712" i="2" s="1"/>
  <c r="AS713" i="2" s="1"/>
  <c r="AS714" i="2" s="1"/>
  <c r="AS715" i="2" s="1"/>
  <c r="AS716" i="2" s="1"/>
  <c r="AS717" i="2" s="1"/>
  <c r="AS718" i="2" s="1"/>
  <c r="AS719" i="2" s="1"/>
  <c r="AR709" i="2"/>
  <c r="AR710" i="2" s="1"/>
  <c r="AR711" i="2" s="1"/>
  <c r="AR712" i="2" s="1"/>
  <c r="AR713" i="2" s="1"/>
  <c r="AR714" i="2" s="1"/>
  <c r="AR715" i="2" s="1"/>
  <c r="AR716" i="2" s="1"/>
  <c r="AR717" i="2" s="1"/>
  <c r="AR718" i="2" s="1"/>
  <c r="AR719" i="2" s="1"/>
  <c r="AQ709" i="2"/>
  <c r="AQ710" i="2" s="1"/>
  <c r="AQ711" i="2" s="1"/>
  <c r="AQ712" i="2" s="1"/>
  <c r="AQ713" i="2" s="1"/>
  <c r="AQ714" i="2" s="1"/>
  <c r="AQ715" i="2" s="1"/>
  <c r="AQ716" i="2" s="1"/>
  <c r="AQ717" i="2" s="1"/>
  <c r="AQ718" i="2" s="1"/>
  <c r="AQ719" i="2" s="1"/>
  <c r="AP709" i="2"/>
  <c r="AP710" i="2" s="1"/>
  <c r="AP711" i="2" s="1"/>
  <c r="AP712" i="2" s="1"/>
  <c r="AP713" i="2" s="1"/>
  <c r="AP714" i="2" s="1"/>
  <c r="AP715" i="2" s="1"/>
  <c r="AP716" i="2" s="1"/>
  <c r="AP717" i="2" s="1"/>
  <c r="AP718" i="2" s="1"/>
  <c r="AP719" i="2" s="1"/>
  <c r="AO709" i="2"/>
  <c r="AO710" i="2" s="1"/>
  <c r="AO711" i="2" s="1"/>
  <c r="AO712" i="2" s="1"/>
  <c r="AO713" i="2" s="1"/>
  <c r="AO714" i="2" s="1"/>
  <c r="AO715" i="2" s="1"/>
  <c r="AO716" i="2" s="1"/>
  <c r="AO717" i="2" s="1"/>
  <c r="AO718" i="2" s="1"/>
  <c r="AO719" i="2" s="1"/>
  <c r="AN709" i="2"/>
  <c r="AN710" i="2" s="1"/>
  <c r="AN711" i="2" s="1"/>
  <c r="AN712" i="2" s="1"/>
  <c r="AN713" i="2" s="1"/>
  <c r="AN714" i="2" s="1"/>
  <c r="AN715" i="2" s="1"/>
  <c r="AN716" i="2" s="1"/>
  <c r="AN717" i="2" s="1"/>
  <c r="AN718" i="2" s="1"/>
  <c r="AN719" i="2" s="1"/>
  <c r="AF709" i="2"/>
  <c r="AF710" i="2" s="1"/>
  <c r="AF711" i="2" s="1"/>
  <c r="AF712" i="2" s="1"/>
  <c r="AF713" i="2" s="1"/>
  <c r="AF714" i="2" s="1"/>
  <c r="AF715" i="2" s="1"/>
  <c r="AF716" i="2" s="1"/>
  <c r="AF717" i="2" s="1"/>
  <c r="AF718" i="2" s="1"/>
  <c r="AF719" i="2" s="1"/>
  <c r="I709" i="2"/>
  <c r="G712" i="15" s="1"/>
  <c r="D709" i="2"/>
  <c r="C712" i="15" s="1"/>
  <c r="F708" i="2"/>
  <c r="D711" i="15" s="1"/>
  <c r="Q711" i="15" s="1"/>
  <c r="AS711" i="15" s="1"/>
  <c r="AS697" i="2"/>
  <c r="AS698" i="2" s="1"/>
  <c r="AS699" i="2" s="1"/>
  <c r="AS700" i="2" s="1"/>
  <c r="AS701" i="2" s="1"/>
  <c r="AS702" i="2" s="1"/>
  <c r="AS703" i="2" s="1"/>
  <c r="AS704" i="2" s="1"/>
  <c r="AS705" i="2" s="1"/>
  <c r="AS706" i="2" s="1"/>
  <c r="AS707" i="2" s="1"/>
  <c r="AR697" i="2"/>
  <c r="AR698" i="2" s="1"/>
  <c r="AR699" i="2" s="1"/>
  <c r="AR700" i="2" s="1"/>
  <c r="AR701" i="2" s="1"/>
  <c r="AR702" i="2" s="1"/>
  <c r="AR703" i="2" s="1"/>
  <c r="AR704" i="2" s="1"/>
  <c r="AR705" i="2" s="1"/>
  <c r="AR706" i="2" s="1"/>
  <c r="AR707" i="2" s="1"/>
  <c r="AQ697" i="2"/>
  <c r="AQ698" i="2" s="1"/>
  <c r="AQ699" i="2" s="1"/>
  <c r="AQ700" i="2" s="1"/>
  <c r="AQ701" i="2" s="1"/>
  <c r="AQ702" i="2" s="1"/>
  <c r="AQ703" i="2" s="1"/>
  <c r="AQ704" i="2" s="1"/>
  <c r="AQ705" i="2" s="1"/>
  <c r="AQ706" i="2" s="1"/>
  <c r="AQ707" i="2" s="1"/>
  <c r="AP697" i="2"/>
  <c r="AP698" i="2" s="1"/>
  <c r="AP699" i="2" s="1"/>
  <c r="AP700" i="2" s="1"/>
  <c r="AP701" i="2" s="1"/>
  <c r="AP702" i="2" s="1"/>
  <c r="AP703" i="2" s="1"/>
  <c r="AP704" i="2" s="1"/>
  <c r="AP705" i="2" s="1"/>
  <c r="AP706" i="2" s="1"/>
  <c r="AP707" i="2" s="1"/>
  <c r="AO697" i="2"/>
  <c r="AO698" i="2" s="1"/>
  <c r="AO699" i="2" s="1"/>
  <c r="AO700" i="2" s="1"/>
  <c r="AO701" i="2" s="1"/>
  <c r="AO702" i="2" s="1"/>
  <c r="AO703" i="2" s="1"/>
  <c r="AO704" i="2" s="1"/>
  <c r="AO705" i="2" s="1"/>
  <c r="AO706" i="2" s="1"/>
  <c r="AO707" i="2" s="1"/>
  <c r="AN697" i="2"/>
  <c r="AN698" i="2" s="1"/>
  <c r="AN699" i="2" s="1"/>
  <c r="AN700" i="2" s="1"/>
  <c r="AN701" i="2" s="1"/>
  <c r="AN702" i="2" s="1"/>
  <c r="AN703" i="2" s="1"/>
  <c r="AN704" i="2" s="1"/>
  <c r="AN705" i="2" s="1"/>
  <c r="AN706" i="2" s="1"/>
  <c r="AN707" i="2" s="1"/>
  <c r="AF697" i="2"/>
  <c r="AF698" i="2" s="1"/>
  <c r="AF699" i="2" s="1"/>
  <c r="AF700" i="2" s="1"/>
  <c r="AF701" i="2" s="1"/>
  <c r="AF702" i="2" s="1"/>
  <c r="AF703" i="2" s="1"/>
  <c r="AF704" i="2" s="1"/>
  <c r="AF705" i="2" s="1"/>
  <c r="AF706" i="2" s="1"/>
  <c r="AF707" i="2" s="1"/>
  <c r="I697" i="2"/>
  <c r="G700" i="15" s="1"/>
  <c r="D697" i="2"/>
  <c r="C700" i="15" s="1"/>
  <c r="F696" i="2"/>
  <c r="D699" i="15" s="1"/>
  <c r="Q699" i="15" s="1"/>
  <c r="AS699" i="15" s="1"/>
  <c r="AF637" i="2"/>
  <c r="AF638" i="2" s="1"/>
  <c r="AF639" i="2" s="1"/>
  <c r="AF640" i="2" s="1"/>
  <c r="AF641" i="2" s="1"/>
  <c r="AF642" i="2" s="1"/>
  <c r="AF643" i="2" s="1"/>
  <c r="AF644" i="2" s="1"/>
  <c r="AF645" i="2" s="1"/>
  <c r="AF646" i="2" s="1"/>
  <c r="AF647" i="2" s="1"/>
  <c r="AF559" i="2"/>
  <c r="AF560" i="2" s="1"/>
  <c r="AF561" i="2" s="1"/>
  <c r="AF562" i="2" s="1"/>
  <c r="AF563" i="2" s="1"/>
  <c r="AF564" i="2" s="1"/>
  <c r="AF565" i="2" s="1"/>
  <c r="AF566" i="2" s="1"/>
  <c r="AF567" i="2" s="1"/>
  <c r="AF568" i="2" s="1"/>
  <c r="AF569" i="2" s="1"/>
  <c r="AF413" i="2"/>
  <c r="AF414" i="2" s="1"/>
  <c r="AF415" i="2" s="1"/>
  <c r="AF416" i="2" s="1"/>
  <c r="AF417" i="2" s="1"/>
  <c r="AF418" i="2" s="1"/>
  <c r="AF419" i="2" s="1"/>
  <c r="AF420" i="2" s="1"/>
  <c r="AF421" i="2" s="1"/>
  <c r="AF422" i="2" s="1"/>
  <c r="AF423" i="2" s="1"/>
  <c r="AF112" i="2"/>
  <c r="AF113" i="2" s="1"/>
  <c r="AF114" i="2" s="1"/>
  <c r="AF115" i="2" s="1"/>
  <c r="AF116" i="2" s="1"/>
  <c r="AF117" i="2" s="1"/>
  <c r="AF118" i="2" s="1"/>
  <c r="AF119" i="2" s="1"/>
  <c r="AF120" i="2" s="1"/>
  <c r="AF121" i="2" s="1"/>
  <c r="AF122" i="2" s="1"/>
  <c r="AF625" i="2"/>
  <c r="AF626" i="2" s="1"/>
  <c r="AF627" i="2" s="1"/>
  <c r="AF628" i="2" s="1"/>
  <c r="AF629" i="2" s="1"/>
  <c r="AF630" i="2" s="1"/>
  <c r="AF631" i="2" s="1"/>
  <c r="AF632" i="2" s="1"/>
  <c r="AF633" i="2" s="1"/>
  <c r="AF634" i="2" s="1"/>
  <c r="AF635" i="2" s="1"/>
  <c r="AF613" i="2"/>
  <c r="AF614" i="2" s="1"/>
  <c r="AF615" i="2" s="1"/>
  <c r="AF616" i="2" s="1"/>
  <c r="AF617" i="2" s="1"/>
  <c r="AF618" i="2" s="1"/>
  <c r="AF619" i="2" s="1"/>
  <c r="AF620" i="2" s="1"/>
  <c r="AF621" i="2" s="1"/>
  <c r="AF622" i="2" s="1"/>
  <c r="AF623" i="2" s="1"/>
  <c r="AF601" i="2"/>
  <c r="AF602" i="2" s="1"/>
  <c r="AF603" i="2" s="1"/>
  <c r="AF604" i="2" s="1"/>
  <c r="AF605" i="2" s="1"/>
  <c r="AF606" i="2" s="1"/>
  <c r="AF607" i="2" s="1"/>
  <c r="AF608" i="2" s="1"/>
  <c r="AF609" i="2" s="1"/>
  <c r="AF610" i="2" s="1"/>
  <c r="AF611" i="2" s="1"/>
  <c r="AF595" i="2"/>
  <c r="AF596" i="2" s="1"/>
  <c r="AF597" i="2" s="1"/>
  <c r="AF598" i="2" s="1"/>
  <c r="AF599" i="2" s="1"/>
  <c r="AF547" i="2"/>
  <c r="AF548" i="2" s="1"/>
  <c r="AF549" i="2" s="1"/>
  <c r="AF550" i="2" s="1"/>
  <c r="AF551" i="2" s="1"/>
  <c r="AF552" i="2" s="1"/>
  <c r="AF553" i="2" s="1"/>
  <c r="AF554" i="2" s="1"/>
  <c r="AF555" i="2" s="1"/>
  <c r="AF556" i="2" s="1"/>
  <c r="AF557" i="2" s="1"/>
  <c r="AF535" i="2"/>
  <c r="AF536" i="2" s="1"/>
  <c r="AF537" i="2" s="1"/>
  <c r="AF538" i="2" s="1"/>
  <c r="AF539" i="2" s="1"/>
  <c r="AF540" i="2" s="1"/>
  <c r="AF541" i="2" s="1"/>
  <c r="AF542" i="2" s="1"/>
  <c r="AF543" i="2" s="1"/>
  <c r="AF544" i="2" s="1"/>
  <c r="AF545" i="2" s="1"/>
  <c r="AF401" i="2"/>
  <c r="AF402" i="2" s="1"/>
  <c r="AF403" i="2" s="1"/>
  <c r="AF404" i="2" s="1"/>
  <c r="AF405" i="2" s="1"/>
  <c r="AF406" i="2" s="1"/>
  <c r="AF407" i="2" s="1"/>
  <c r="AF408" i="2" s="1"/>
  <c r="AF409" i="2" s="1"/>
  <c r="AF410" i="2" s="1"/>
  <c r="AF411" i="2" s="1"/>
  <c r="AF389" i="2"/>
  <c r="AF390" i="2" s="1"/>
  <c r="AF391" i="2" s="1"/>
  <c r="AF392" i="2" s="1"/>
  <c r="AF393" i="2" s="1"/>
  <c r="AF394" i="2" s="1"/>
  <c r="AF395" i="2" s="1"/>
  <c r="AF396" i="2" s="1"/>
  <c r="AF397" i="2" s="1"/>
  <c r="AF398" i="2" s="1"/>
  <c r="AF399" i="2" s="1"/>
  <c r="AF377" i="2"/>
  <c r="AF378" i="2" s="1"/>
  <c r="AF379" i="2" s="1"/>
  <c r="AF380" i="2" s="1"/>
  <c r="AF381" i="2" s="1"/>
  <c r="AF382" i="2" s="1"/>
  <c r="AF383" i="2" s="1"/>
  <c r="AF384" i="2" s="1"/>
  <c r="AF385" i="2" s="1"/>
  <c r="AF386" i="2" s="1"/>
  <c r="AF387" i="2" s="1"/>
  <c r="AF364" i="2"/>
  <c r="AF365" i="2" s="1"/>
  <c r="AF366" i="2" s="1"/>
  <c r="AF367" i="2" s="1"/>
  <c r="AF368" i="2" s="1"/>
  <c r="AF369" i="2" s="1"/>
  <c r="AF370" i="2" s="1"/>
  <c r="AF371" i="2" s="1"/>
  <c r="AF372" i="2" s="1"/>
  <c r="AF373" i="2" s="1"/>
  <c r="AF374" i="2" s="1"/>
  <c r="AF375" i="2" s="1"/>
  <c r="AF352" i="2"/>
  <c r="AF353" i="2" s="1"/>
  <c r="AF354" i="2" s="1"/>
  <c r="AF355" i="2" s="1"/>
  <c r="AF356" i="2" s="1"/>
  <c r="AF357" i="2" s="1"/>
  <c r="AF358" i="2" s="1"/>
  <c r="AF359" i="2" s="1"/>
  <c r="AF360" i="2" s="1"/>
  <c r="AF361" i="2" s="1"/>
  <c r="AF362" i="2" s="1"/>
  <c r="AF292" i="2"/>
  <c r="AF293" i="2" s="1"/>
  <c r="AF294" i="2" s="1"/>
  <c r="AF295" i="2" s="1"/>
  <c r="AF296" i="2" s="1"/>
  <c r="AF297" i="2" s="1"/>
  <c r="AF298" i="2" s="1"/>
  <c r="AF299" i="2" s="1"/>
  <c r="AF300" i="2" s="1"/>
  <c r="AF301" i="2" s="1"/>
  <c r="AF302" i="2" s="1"/>
  <c r="AF280" i="2"/>
  <c r="AF281" i="2" s="1"/>
  <c r="AF282" i="2" s="1"/>
  <c r="AF283" i="2" s="1"/>
  <c r="AF284" i="2" s="1"/>
  <c r="AF285" i="2" s="1"/>
  <c r="AF286" i="2" s="1"/>
  <c r="AF287" i="2" s="1"/>
  <c r="AF288" i="2" s="1"/>
  <c r="AF289" i="2" s="1"/>
  <c r="AF290" i="2" s="1"/>
  <c r="AF268" i="2"/>
  <c r="AF269" i="2" s="1"/>
  <c r="AF270" i="2" s="1"/>
  <c r="AF271" i="2" s="1"/>
  <c r="AF272" i="2" s="1"/>
  <c r="AF273" i="2" s="1"/>
  <c r="AF274" i="2" s="1"/>
  <c r="AF275" i="2" s="1"/>
  <c r="AF276" i="2" s="1"/>
  <c r="AF277" i="2" s="1"/>
  <c r="AF278" i="2" s="1"/>
  <c r="AF256" i="2"/>
  <c r="AF257" i="2" s="1"/>
  <c r="AF258" i="2" s="1"/>
  <c r="AF259" i="2" s="1"/>
  <c r="AF260" i="2" s="1"/>
  <c r="AF261" i="2" s="1"/>
  <c r="AF262" i="2" s="1"/>
  <c r="AF263" i="2" s="1"/>
  <c r="AF264" i="2" s="1"/>
  <c r="AF265" i="2" s="1"/>
  <c r="AF266" i="2" s="1"/>
  <c r="AF100" i="2"/>
  <c r="AF101" i="2" s="1"/>
  <c r="AF102" i="2" s="1"/>
  <c r="AF103" i="2" s="1"/>
  <c r="AF104" i="2" s="1"/>
  <c r="AF105" i="2" s="1"/>
  <c r="AF106" i="2" s="1"/>
  <c r="AF107" i="2" s="1"/>
  <c r="AF108" i="2" s="1"/>
  <c r="AF109" i="2" s="1"/>
  <c r="AF110" i="2" s="1"/>
  <c r="AF88" i="2"/>
  <c r="AF89" i="2" s="1"/>
  <c r="AF90" i="2" s="1"/>
  <c r="AF91" i="2" s="1"/>
  <c r="AF92" i="2" s="1"/>
  <c r="AF93" i="2" s="1"/>
  <c r="AF94" i="2" s="1"/>
  <c r="AF95" i="2" s="1"/>
  <c r="AF96" i="2" s="1"/>
  <c r="AF97" i="2" s="1"/>
  <c r="AF98" i="2" s="1"/>
  <c r="AF76" i="2"/>
  <c r="AF77" i="2" s="1"/>
  <c r="AF78" i="2" s="1"/>
  <c r="AF79" i="2" s="1"/>
  <c r="AF80" i="2" s="1"/>
  <c r="AF81" i="2" s="1"/>
  <c r="AF82" i="2" s="1"/>
  <c r="AF83" i="2" s="1"/>
  <c r="AF84" i="2" s="1"/>
  <c r="AF85" i="2" s="1"/>
  <c r="AF86" i="2" s="1"/>
  <c r="AF64" i="2"/>
  <c r="AF65" i="2" s="1"/>
  <c r="AF66" i="2" s="1"/>
  <c r="AF67" i="2" s="1"/>
  <c r="AF68" i="2" s="1"/>
  <c r="AF69" i="2" s="1"/>
  <c r="AF70" i="2" s="1"/>
  <c r="AF71" i="2" s="1"/>
  <c r="AF72" i="2" s="1"/>
  <c r="AF73" i="2" s="1"/>
  <c r="AF74" i="2" s="1"/>
  <c r="AF52" i="2"/>
  <c r="AF53" i="2" s="1"/>
  <c r="AF54" i="2" s="1"/>
  <c r="AF55" i="2" s="1"/>
  <c r="AF56" i="2" s="1"/>
  <c r="AF57" i="2" s="1"/>
  <c r="AF58" i="2" s="1"/>
  <c r="AF59" i="2" s="1"/>
  <c r="AF60" i="2" s="1"/>
  <c r="AF61" i="2" s="1"/>
  <c r="AF62" i="2" s="1"/>
  <c r="AF40" i="2"/>
  <c r="AF41" i="2" s="1"/>
  <c r="AF42" i="2" s="1"/>
  <c r="AF43" i="2" s="1"/>
  <c r="AF44" i="2" s="1"/>
  <c r="AF45" i="2" s="1"/>
  <c r="AF46" i="2" s="1"/>
  <c r="AF47" i="2" s="1"/>
  <c r="AF48" i="2" s="1"/>
  <c r="AF49" i="2" s="1"/>
  <c r="AF50" i="2" s="1"/>
  <c r="AF28" i="2"/>
  <c r="AF29" i="2" s="1"/>
  <c r="AF30" i="2" s="1"/>
  <c r="AF31" i="2" s="1"/>
  <c r="AF32" i="2" s="1"/>
  <c r="AF33" i="2" s="1"/>
  <c r="AF34" i="2" s="1"/>
  <c r="AF35" i="2" s="1"/>
  <c r="AF36" i="2" s="1"/>
  <c r="AF37" i="2" s="1"/>
  <c r="AF38" i="2" s="1"/>
  <c r="AF16" i="2"/>
  <c r="AF17" i="2" s="1"/>
  <c r="AF18" i="2" s="1"/>
  <c r="AF19" i="2" s="1"/>
  <c r="AF20" i="2" s="1"/>
  <c r="AF21" i="2" s="1"/>
  <c r="AF22" i="2" s="1"/>
  <c r="AF23" i="2" s="1"/>
  <c r="AF24" i="2" s="1"/>
  <c r="AF25" i="2" s="1"/>
  <c r="AF26" i="2" s="1"/>
  <c r="AF4" i="2"/>
  <c r="AF5" i="2" s="1"/>
  <c r="AF6" i="2" s="1"/>
  <c r="AF7" i="2" s="1"/>
  <c r="AF8" i="2" s="1"/>
  <c r="AF9" i="2" s="1"/>
  <c r="AF10" i="2" s="1"/>
  <c r="AF11" i="2" s="1"/>
  <c r="AF12" i="2" s="1"/>
  <c r="AF13" i="2" s="1"/>
  <c r="AF14" i="2" s="1"/>
  <c r="BA62" i="12"/>
  <c r="BA4" i="12"/>
  <c r="BA5" i="12"/>
  <c r="F3" i="2"/>
  <c r="D4" i="2"/>
  <c r="C4" i="15" s="1"/>
  <c r="F15" i="2"/>
  <c r="D15" i="15" s="1"/>
  <c r="Q15" i="15" s="1"/>
  <c r="AS15" i="15" s="1"/>
  <c r="D16" i="2"/>
  <c r="C16" i="15" s="1"/>
  <c r="F27" i="2"/>
  <c r="D27" i="15" s="1"/>
  <c r="Q27" i="15" s="1"/>
  <c r="AS27" i="15" s="1"/>
  <c r="D28" i="2"/>
  <c r="C28" i="15" s="1"/>
  <c r="F39" i="2"/>
  <c r="D39" i="15" s="1"/>
  <c r="Q39" i="15" s="1"/>
  <c r="AS39" i="15" s="1"/>
  <c r="D40" i="2"/>
  <c r="C40" i="15" s="1"/>
  <c r="F51" i="2"/>
  <c r="D51" i="15" s="1"/>
  <c r="Q51" i="15" s="1"/>
  <c r="AS51" i="15" s="1"/>
  <c r="D52" i="2"/>
  <c r="C52" i="15" s="1"/>
  <c r="F63" i="2"/>
  <c r="D63" i="15" s="1"/>
  <c r="Q63" i="15" s="1"/>
  <c r="AS63" i="15" s="1"/>
  <c r="D64" i="2"/>
  <c r="C64" i="15" s="1"/>
  <c r="F75" i="2"/>
  <c r="D75" i="15" s="1"/>
  <c r="Q75" i="15" s="1"/>
  <c r="AS75" i="15" s="1"/>
  <c r="D76" i="2"/>
  <c r="C76" i="15" s="1"/>
  <c r="F87" i="2"/>
  <c r="D87" i="15" s="1"/>
  <c r="Q87" i="15" s="1"/>
  <c r="AS87" i="15" s="1"/>
  <c r="D88" i="2"/>
  <c r="C88" i="15" s="1"/>
  <c r="F99" i="2"/>
  <c r="D99" i="15" s="1"/>
  <c r="Q99" i="15" s="1"/>
  <c r="AS99" i="15" s="1"/>
  <c r="D100" i="2"/>
  <c r="C100" i="15" s="1"/>
  <c r="F111" i="2"/>
  <c r="D111" i="15" s="1"/>
  <c r="Q111" i="15" s="1"/>
  <c r="AS111" i="15" s="1"/>
  <c r="D112" i="2"/>
  <c r="C112" i="15" s="1"/>
  <c r="I112" i="2"/>
  <c r="G112" i="15" s="1"/>
  <c r="F123" i="2"/>
  <c r="D123" i="15" s="1"/>
  <c r="Q123" i="15" s="1"/>
  <c r="AS123" i="15" s="1"/>
  <c r="D124" i="2"/>
  <c r="C124" i="15" s="1"/>
  <c r="F135" i="2"/>
  <c r="D135" i="15" s="1"/>
  <c r="Q135" i="15" s="1"/>
  <c r="AS135" i="15" s="1"/>
  <c r="D136" i="2"/>
  <c r="C136" i="15" s="1"/>
  <c r="F147" i="2"/>
  <c r="D147" i="15" s="1"/>
  <c r="Q147" i="15" s="1"/>
  <c r="AS147" i="15" s="1"/>
  <c r="D148" i="2"/>
  <c r="C148" i="15" s="1"/>
  <c r="F159" i="2"/>
  <c r="D159" i="15" s="1"/>
  <c r="Q159" i="15" s="1"/>
  <c r="AS159" i="15" s="1"/>
  <c r="D160" i="2"/>
  <c r="C160" i="15" s="1"/>
  <c r="F171" i="2"/>
  <c r="D171" i="15" s="1"/>
  <c r="Q171" i="15" s="1"/>
  <c r="AS171" i="15" s="1"/>
  <c r="D172" i="2"/>
  <c r="C172" i="15" s="1"/>
  <c r="F183" i="2"/>
  <c r="D183" i="15" s="1"/>
  <c r="Q183" i="15" s="1"/>
  <c r="AS183" i="15" s="1"/>
  <c r="D184" i="2"/>
  <c r="C184" i="15" s="1"/>
  <c r="D244" i="2"/>
  <c r="C244" i="15" s="1"/>
  <c r="F255" i="2"/>
  <c r="D255" i="15" s="1"/>
  <c r="Q255" i="15" s="1"/>
  <c r="AS255" i="15" s="1"/>
  <c r="D256" i="2"/>
  <c r="C256" i="15" s="1"/>
  <c r="F267" i="2"/>
  <c r="D267" i="15" s="1"/>
  <c r="Q267" i="15" s="1"/>
  <c r="AS267" i="15" s="1"/>
  <c r="D268" i="2"/>
  <c r="C268" i="15" s="1"/>
  <c r="F279" i="2"/>
  <c r="D279" i="15" s="1"/>
  <c r="Q279" i="15" s="1"/>
  <c r="AS279" i="15" s="1"/>
  <c r="D280" i="2"/>
  <c r="C280" i="15" s="1"/>
  <c r="F291" i="2"/>
  <c r="D291" i="15" s="1"/>
  <c r="Q291" i="15" s="1"/>
  <c r="AS291" i="15" s="1"/>
  <c r="D292" i="2"/>
  <c r="C292" i="15" s="1"/>
  <c r="F351" i="2"/>
  <c r="D351" i="15" s="1"/>
  <c r="Q351" i="15" s="1"/>
  <c r="AS351" i="15" s="1"/>
  <c r="D352" i="2"/>
  <c r="C352" i="15" s="1"/>
  <c r="F363" i="2"/>
  <c r="D363" i="15" s="1"/>
  <c r="Q363" i="15" s="1"/>
  <c r="AS363" i="15" s="1"/>
  <c r="D364" i="2"/>
  <c r="C364" i="15" s="1"/>
  <c r="F376" i="2"/>
  <c r="D375" i="15" s="1"/>
  <c r="Q375" i="15" s="1"/>
  <c r="AS375" i="15" s="1"/>
  <c r="D377" i="2"/>
  <c r="C376" i="15" s="1"/>
  <c r="F388" i="2"/>
  <c r="D387" i="15" s="1"/>
  <c r="Q387" i="15" s="1"/>
  <c r="AS387" i="15" s="1"/>
  <c r="D389" i="2"/>
  <c r="C388" i="15" s="1"/>
  <c r="F400" i="2"/>
  <c r="D399" i="15" s="1"/>
  <c r="Q399" i="15" s="1"/>
  <c r="AS399" i="15" s="1"/>
  <c r="D401" i="2"/>
  <c r="C400" i="15" s="1"/>
  <c r="F412" i="2"/>
  <c r="D411" i="15" s="1"/>
  <c r="Q411" i="15" s="1"/>
  <c r="AS411" i="15" s="1"/>
  <c r="D413" i="2"/>
  <c r="C412" i="15" s="1"/>
  <c r="F424" i="2"/>
  <c r="D423" i="15" s="1"/>
  <c r="Q423" i="15" s="1"/>
  <c r="AS423" i="15" s="1"/>
  <c r="D425" i="2"/>
  <c r="C424" i="15" s="1"/>
  <c r="F436" i="2"/>
  <c r="D435" i="15" s="1"/>
  <c r="Q435" i="15" s="1"/>
  <c r="AS435" i="15" s="1"/>
  <c r="D437" i="2"/>
  <c r="C436" i="15" s="1"/>
  <c r="F534" i="2"/>
  <c r="D531" i="15" s="1"/>
  <c r="Q531" i="15" s="1"/>
  <c r="AS531" i="15" s="1"/>
  <c r="D535" i="2"/>
  <c r="C532" i="15" s="1"/>
  <c r="F546" i="2"/>
  <c r="D543" i="15" s="1"/>
  <c r="Q543" i="15" s="1"/>
  <c r="AS543" i="15" s="1"/>
  <c r="D547" i="2"/>
  <c r="C544" i="15" s="1"/>
  <c r="F558" i="2"/>
  <c r="D555" i="15" s="1"/>
  <c r="Q555" i="15" s="1"/>
  <c r="AS555" i="15" s="1"/>
  <c r="D559" i="2"/>
  <c r="C556" i="15" s="1"/>
  <c r="F594" i="2"/>
  <c r="D591" i="15" s="1"/>
  <c r="Q591" i="15" s="1"/>
  <c r="AS591" i="15" s="1"/>
  <c r="D595" i="2"/>
  <c r="C592" i="15" s="1"/>
  <c r="F600" i="2"/>
  <c r="D603" i="15" s="1"/>
  <c r="Q603" i="15" s="1"/>
  <c r="AS603" i="15" s="1"/>
  <c r="D601" i="2"/>
  <c r="C604" i="15" s="1"/>
  <c r="F612" i="2"/>
  <c r="D615" i="15" s="1"/>
  <c r="Q615" i="15" s="1"/>
  <c r="AS615" i="15" s="1"/>
  <c r="D613" i="2"/>
  <c r="C616" i="15" s="1"/>
  <c r="F624" i="2"/>
  <c r="D627" i="15" s="1"/>
  <c r="Q627" i="15" s="1"/>
  <c r="AS627" i="15" s="1"/>
  <c r="D625" i="2"/>
  <c r="C628" i="15" s="1"/>
  <c r="F636" i="2"/>
  <c r="D639" i="15" s="1"/>
  <c r="Q639" i="15" s="1"/>
  <c r="AS639" i="15" s="1"/>
  <c r="D637" i="2"/>
  <c r="C640" i="15" s="1"/>
  <c r="AS637" i="2"/>
  <c r="AS638" i="2" s="1"/>
  <c r="AS639" i="2" s="1"/>
  <c r="AS640" i="2" s="1"/>
  <c r="AS641" i="2" s="1"/>
  <c r="AS642" i="2" s="1"/>
  <c r="AS643" i="2" s="1"/>
  <c r="AS644" i="2" s="1"/>
  <c r="AS645" i="2" s="1"/>
  <c r="AS646" i="2" s="1"/>
  <c r="AS647" i="2" s="1"/>
  <c r="AR637" i="2"/>
  <c r="AR638" i="2" s="1"/>
  <c r="AR639" i="2" s="1"/>
  <c r="AR640" i="2" s="1"/>
  <c r="AR641" i="2" s="1"/>
  <c r="AR642" i="2" s="1"/>
  <c r="AR643" i="2" s="1"/>
  <c r="AR644" i="2" s="1"/>
  <c r="AR645" i="2" s="1"/>
  <c r="AR646" i="2" s="1"/>
  <c r="AR647" i="2" s="1"/>
  <c r="AQ637" i="2"/>
  <c r="AQ638" i="2" s="1"/>
  <c r="AQ639" i="2" s="1"/>
  <c r="AQ640" i="2" s="1"/>
  <c r="AQ641" i="2" s="1"/>
  <c r="AQ642" i="2" s="1"/>
  <c r="AQ643" i="2" s="1"/>
  <c r="AQ644" i="2" s="1"/>
  <c r="AQ645" i="2" s="1"/>
  <c r="AQ646" i="2" s="1"/>
  <c r="AQ647" i="2" s="1"/>
  <c r="AP637" i="2"/>
  <c r="AP638" i="2" s="1"/>
  <c r="AP639" i="2" s="1"/>
  <c r="AP640" i="2" s="1"/>
  <c r="AP641" i="2" s="1"/>
  <c r="AP642" i="2" s="1"/>
  <c r="AP643" i="2" s="1"/>
  <c r="AP644" i="2" s="1"/>
  <c r="AP645" i="2" s="1"/>
  <c r="AP646" i="2" s="1"/>
  <c r="AP647" i="2" s="1"/>
  <c r="AO637" i="2"/>
  <c r="AO638" i="2" s="1"/>
  <c r="AO639" i="2" s="1"/>
  <c r="AO640" i="2" s="1"/>
  <c r="AO641" i="2" s="1"/>
  <c r="AO642" i="2" s="1"/>
  <c r="AO643" i="2" s="1"/>
  <c r="AO644" i="2" s="1"/>
  <c r="AO645" i="2" s="1"/>
  <c r="AO646" i="2" s="1"/>
  <c r="AO647" i="2" s="1"/>
  <c r="AN637" i="2"/>
  <c r="AN638" i="2" s="1"/>
  <c r="AN639" i="2" s="1"/>
  <c r="AN640" i="2" s="1"/>
  <c r="AN641" i="2" s="1"/>
  <c r="AN642" i="2" s="1"/>
  <c r="AN643" i="2" s="1"/>
  <c r="AN644" i="2" s="1"/>
  <c r="AN645" i="2" s="1"/>
  <c r="AN646" i="2" s="1"/>
  <c r="AN647" i="2" s="1"/>
  <c r="AS625" i="2"/>
  <c r="AS626" i="2" s="1"/>
  <c r="AS627" i="2" s="1"/>
  <c r="AS628" i="2" s="1"/>
  <c r="AS629" i="2" s="1"/>
  <c r="AS630" i="2" s="1"/>
  <c r="AS631" i="2" s="1"/>
  <c r="AS632" i="2" s="1"/>
  <c r="AS633" i="2" s="1"/>
  <c r="AS634" i="2" s="1"/>
  <c r="AS635" i="2" s="1"/>
  <c r="AR625" i="2"/>
  <c r="AR626" i="2" s="1"/>
  <c r="AR627" i="2" s="1"/>
  <c r="AR628" i="2" s="1"/>
  <c r="AR629" i="2" s="1"/>
  <c r="AR630" i="2" s="1"/>
  <c r="AR631" i="2" s="1"/>
  <c r="AR632" i="2" s="1"/>
  <c r="AR633" i="2" s="1"/>
  <c r="AR634" i="2" s="1"/>
  <c r="AR635" i="2" s="1"/>
  <c r="AQ625" i="2"/>
  <c r="AQ626" i="2" s="1"/>
  <c r="AQ627" i="2" s="1"/>
  <c r="AQ628" i="2" s="1"/>
  <c r="AQ629" i="2" s="1"/>
  <c r="AQ630" i="2" s="1"/>
  <c r="AQ631" i="2" s="1"/>
  <c r="AQ632" i="2" s="1"/>
  <c r="AQ633" i="2" s="1"/>
  <c r="AQ634" i="2" s="1"/>
  <c r="AQ635" i="2" s="1"/>
  <c r="AP625" i="2"/>
  <c r="AP626" i="2" s="1"/>
  <c r="AP627" i="2" s="1"/>
  <c r="AP628" i="2" s="1"/>
  <c r="AP629" i="2" s="1"/>
  <c r="AP630" i="2" s="1"/>
  <c r="AP631" i="2" s="1"/>
  <c r="AP632" i="2" s="1"/>
  <c r="AP633" i="2" s="1"/>
  <c r="AP634" i="2" s="1"/>
  <c r="AP635" i="2" s="1"/>
  <c r="AO625" i="2"/>
  <c r="AO626" i="2" s="1"/>
  <c r="AO627" i="2" s="1"/>
  <c r="AO628" i="2" s="1"/>
  <c r="AO629" i="2" s="1"/>
  <c r="AO630" i="2" s="1"/>
  <c r="AO631" i="2" s="1"/>
  <c r="AO632" i="2" s="1"/>
  <c r="AO633" i="2" s="1"/>
  <c r="AO634" i="2" s="1"/>
  <c r="AO635" i="2" s="1"/>
  <c r="AN625" i="2"/>
  <c r="AN626" i="2" s="1"/>
  <c r="AN627" i="2" s="1"/>
  <c r="AN628" i="2" s="1"/>
  <c r="AN629" i="2" s="1"/>
  <c r="AN630" i="2" s="1"/>
  <c r="AN631" i="2" s="1"/>
  <c r="AN632" i="2" s="1"/>
  <c r="AN633" i="2" s="1"/>
  <c r="AN634" i="2" s="1"/>
  <c r="AN635" i="2" s="1"/>
  <c r="F744" i="2"/>
  <c r="D747" i="15" s="1"/>
  <c r="F745" i="2"/>
  <c r="D748" i="15" s="1"/>
  <c r="F746" i="2"/>
  <c r="D749" i="15" s="1"/>
  <c r="F747" i="2"/>
  <c r="D750" i="15" s="1"/>
  <c r="F748" i="2"/>
  <c r="D751" i="15" s="1"/>
  <c r="F749" i="2"/>
  <c r="D752" i="15" s="1"/>
  <c r="F750" i="2"/>
  <c r="D753" i="15" s="1"/>
  <c r="F751" i="2"/>
  <c r="D754" i="15" s="1"/>
  <c r="F752" i="2"/>
  <c r="D755" i="15" s="1"/>
  <c r="F753" i="2"/>
  <c r="D756" i="15" s="1"/>
  <c r="F754" i="2"/>
  <c r="D757" i="15" s="1"/>
  <c r="F755" i="2"/>
  <c r="D758" i="15" s="1"/>
  <c r="F756" i="2"/>
  <c r="D759" i="15" s="1"/>
  <c r="F757" i="2"/>
  <c r="D760" i="15" s="1"/>
  <c r="F758" i="2"/>
  <c r="D761" i="15" s="1"/>
  <c r="F759" i="2"/>
  <c r="D762" i="15" s="1"/>
  <c r="F764" i="2"/>
  <c r="D767" i="15" s="1"/>
  <c r="F765" i="2"/>
  <c r="D768" i="15" s="1"/>
  <c r="F766" i="2"/>
  <c r="D769" i="15" s="1"/>
  <c r="F767" i="2"/>
  <c r="D770" i="15" s="1"/>
  <c r="F768" i="2"/>
  <c r="D771" i="15" s="1"/>
  <c r="F773" i="2"/>
  <c r="F774" i="2"/>
  <c r="F776" i="2"/>
  <c r="AS613" i="2"/>
  <c r="AS614" i="2" s="1"/>
  <c r="AS615" i="2" s="1"/>
  <c r="AS616" i="2" s="1"/>
  <c r="AS617" i="2" s="1"/>
  <c r="AS618" i="2" s="1"/>
  <c r="AS619" i="2" s="1"/>
  <c r="AS620" i="2" s="1"/>
  <c r="AS621" i="2" s="1"/>
  <c r="AS622" i="2" s="1"/>
  <c r="AS623" i="2" s="1"/>
  <c r="AR613" i="2"/>
  <c r="AR614" i="2" s="1"/>
  <c r="AR615" i="2" s="1"/>
  <c r="AR616" i="2" s="1"/>
  <c r="AR617" i="2" s="1"/>
  <c r="AR618" i="2" s="1"/>
  <c r="AR619" i="2" s="1"/>
  <c r="AR620" i="2" s="1"/>
  <c r="AR621" i="2" s="1"/>
  <c r="AR622" i="2" s="1"/>
  <c r="AR623" i="2" s="1"/>
  <c r="AQ613" i="2"/>
  <c r="AQ614" i="2" s="1"/>
  <c r="AQ615" i="2" s="1"/>
  <c r="AQ616" i="2" s="1"/>
  <c r="AQ617" i="2" s="1"/>
  <c r="AQ618" i="2" s="1"/>
  <c r="AQ619" i="2" s="1"/>
  <c r="AQ620" i="2" s="1"/>
  <c r="AQ621" i="2" s="1"/>
  <c r="AQ622" i="2" s="1"/>
  <c r="AQ623" i="2" s="1"/>
  <c r="AP613" i="2"/>
  <c r="AP614" i="2" s="1"/>
  <c r="AP615" i="2" s="1"/>
  <c r="AP616" i="2" s="1"/>
  <c r="AP617" i="2" s="1"/>
  <c r="AP618" i="2" s="1"/>
  <c r="AP619" i="2" s="1"/>
  <c r="AP620" i="2" s="1"/>
  <c r="AP621" i="2" s="1"/>
  <c r="AP622" i="2" s="1"/>
  <c r="AP623" i="2" s="1"/>
  <c r="AO613" i="2"/>
  <c r="AO614" i="2" s="1"/>
  <c r="AO615" i="2" s="1"/>
  <c r="AO616" i="2" s="1"/>
  <c r="AO617" i="2" s="1"/>
  <c r="AO618" i="2" s="1"/>
  <c r="AO619" i="2" s="1"/>
  <c r="AO620" i="2" s="1"/>
  <c r="AO621" i="2" s="1"/>
  <c r="AO622" i="2" s="1"/>
  <c r="AO623" i="2" s="1"/>
  <c r="AN613" i="2"/>
  <c r="AN614" i="2" s="1"/>
  <c r="AN615" i="2" s="1"/>
  <c r="AN616" i="2" s="1"/>
  <c r="AN617" i="2" s="1"/>
  <c r="AN618" i="2" s="1"/>
  <c r="AN619" i="2" s="1"/>
  <c r="AN620" i="2" s="1"/>
  <c r="AN621" i="2" s="1"/>
  <c r="AN622" i="2" s="1"/>
  <c r="AN623" i="2" s="1"/>
  <c r="AS601" i="2"/>
  <c r="AS602" i="2" s="1"/>
  <c r="AS603" i="2" s="1"/>
  <c r="AS604" i="2" s="1"/>
  <c r="AS605" i="2" s="1"/>
  <c r="AS606" i="2" s="1"/>
  <c r="AS607" i="2" s="1"/>
  <c r="AS608" i="2" s="1"/>
  <c r="AS609" i="2" s="1"/>
  <c r="AS610" i="2" s="1"/>
  <c r="AS611" i="2" s="1"/>
  <c r="AR601" i="2"/>
  <c r="AR602" i="2" s="1"/>
  <c r="AR603" i="2" s="1"/>
  <c r="AR604" i="2" s="1"/>
  <c r="AR605" i="2" s="1"/>
  <c r="AR606" i="2" s="1"/>
  <c r="AR607" i="2" s="1"/>
  <c r="AR608" i="2" s="1"/>
  <c r="AR609" i="2" s="1"/>
  <c r="AR610" i="2" s="1"/>
  <c r="AR611" i="2" s="1"/>
  <c r="AQ601" i="2"/>
  <c r="AQ602" i="2" s="1"/>
  <c r="AQ603" i="2" s="1"/>
  <c r="AQ604" i="2" s="1"/>
  <c r="AQ605" i="2" s="1"/>
  <c r="AQ606" i="2" s="1"/>
  <c r="AQ607" i="2" s="1"/>
  <c r="AQ608" i="2" s="1"/>
  <c r="AQ609" i="2" s="1"/>
  <c r="AQ610" i="2" s="1"/>
  <c r="AQ611" i="2" s="1"/>
  <c r="AP601" i="2"/>
  <c r="AP602" i="2" s="1"/>
  <c r="AP603" i="2" s="1"/>
  <c r="AP604" i="2" s="1"/>
  <c r="AP605" i="2" s="1"/>
  <c r="AP606" i="2" s="1"/>
  <c r="AP607" i="2" s="1"/>
  <c r="AP608" i="2" s="1"/>
  <c r="AP609" i="2" s="1"/>
  <c r="AP610" i="2" s="1"/>
  <c r="AP611" i="2" s="1"/>
  <c r="AO601" i="2"/>
  <c r="AO602" i="2" s="1"/>
  <c r="AO603" i="2" s="1"/>
  <c r="AO604" i="2" s="1"/>
  <c r="AO605" i="2" s="1"/>
  <c r="AO606" i="2" s="1"/>
  <c r="AO607" i="2" s="1"/>
  <c r="AO608" i="2" s="1"/>
  <c r="AO609" i="2" s="1"/>
  <c r="AO610" i="2" s="1"/>
  <c r="AO611" i="2" s="1"/>
  <c r="AN601" i="2"/>
  <c r="AN602" i="2" s="1"/>
  <c r="AN603" i="2" s="1"/>
  <c r="AN604" i="2" s="1"/>
  <c r="AN605" i="2" s="1"/>
  <c r="AN606" i="2" s="1"/>
  <c r="AN607" i="2" s="1"/>
  <c r="AN608" i="2" s="1"/>
  <c r="AN609" i="2" s="1"/>
  <c r="AN610" i="2" s="1"/>
  <c r="AN611" i="2" s="1"/>
  <c r="I595" i="2"/>
  <c r="G592" i="15" s="1"/>
  <c r="I4" i="2"/>
  <c r="G4" i="15" s="1"/>
  <c r="L4" i="2"/>
  <c r="J4" i="15" s="1"/>
  <c r="I16" i="2"/>
  <c r="G16" i="15" s="1"/>
  <c r="L16" i="2"/>
  <c r="J16" i="15" s="1"/>
  <c r="I28" i="2"/>
  <c r="G28" i="15" s="1"/>
  <c r="L28" i="2"/>
  <c r="J28" i="15" s="1"/>
  <c r="I40" i="2"/>
  <c r="G40" i="15" s="1"/>
  <c r="L40" i="2"/>
  <c r="J40" i="15" s="1"/>
  <c r="I52" i="2"/>
  <c r="G52" i="15" s="1"/>
  <c r="L52" i="2"/>
  <c r="J52" i="15" s="1"/>
  <c r="I64" i="2"/>
  <c r="G64" i="15" s="1"/>
  <c r="L64" i="2"/>
  <c r="J64" i="15" s="1"/>
  <c r="I76" i="2"/>
  <c r="G76" i="15" s="1"/>
  <c r="I88" i="2"/>
  <c r="G88" i="15" s="1"/>
  <c r="I100" i="2"/>
  <c r="G100" i="15" s="1"/>
  <c r="I124" i="2"/>
  <c r="G124" i="15" s="1"/>
  <c r="L124" i="2"/>
  <c r="J124" i="15" s="1"/>
  <c r="I136" i="2"/>
  <c r="G136" i="15" s="1"/>
  <c r="I148" i="2"/>
  <c r="G148" i="15" s="1"/>
  <c r="L148" i="2"/>
  <c r="J148" i="15" s="1"/>
  <c r="I244" i="2"/>
  <c r="G244" i="15" s="1"/>
  <c r="I256" i="2"/>
  <c r="G256" i="15" s="1"/>
  <c r="I268" i="2"/>
  <c r="G268" i="15" s="1"/>
  <c r="I280" i="2"/>
  <c r="G280" i="15" s="1"/>
  <c r="I292" i="2"/>
  <c r="G292" i="15" s="1"/>
  <c r="I352" i="2"/>
  <c r="G352" i="15" s="1"/>
  <c r="I364" i="2"/>
  <c r="G364" i="15" s="1"/>
  <c r="I377" i="2"/>
  <c r="G376" i="15" s="1"/>
  <c r="I389" i="2"/>
  <c r="G388" i="15" s="1"/>
  <c r="L389" i="2"/>
  <c r="J388" i="15" s="1"/>
  <c r="I401" i="2"/>
  <c r="G400" i="15" s="1"/>
  <c r="L401" i="2"/>
  <c r="J400" i="15" s="1"/>
  <c r="I413" i="2"/>
  <c r="G412" i="15" s="1"/>
  <c r="L413" i="2"/>
  <c r="J412" i="15" s="1"/>
  <c r="I425" i="2"/>
  <c r="G424" i="15" s="1"/>
  <c r="L425" i="2"/>
  <c r="J424" i="15" s="1"/>
  <c r="I437" i="2"/>
  <c r="G436" i="15" s="1"/>
  <c r="L437" i="2"/>
  <c r="J436" i="15" s="1"/>
  <c r="I535" i="2"/>
  <c r="G532" i="15" s="1"/>
  <c r="L535" i="2"/>
  <c r="J532" i="15" s="1"/>
  <c r="I547" i="2"/>
  <c r="G544" i="15" s="1"/>
  <c r="L547" i="2"/>
  <c r="J544" i="15" s="1"/>
  <c r="I559" i="2"/>
  <c r="G556" i="15" s="1"/>
  <c r="I601" i="2"/>
  <c r="G604" i="15" s="1"/>
  <c r="I613" i="2"/>
  <c r="G616" i="15" s="1"/>
  <c r="I625" i="2"/>
  <c r="G628" i="15" s="1"/>
  <c r="I637" i="2"/>
  <c r="G640" i="15" s="1"/>
  <c r="AS595" i="2"/>
  <c r="AS596" i="2" s="1"/>
  <c r="AS597" i="2" s="1"/>
  <c r="AS598" i="2" s="1"/>
  <c r="AS599" i="2" s="1"/>
  <c r="AR595" i="2"/>
  <c r="AR596" i="2" s="1"/>
  <c r="AR597" i="2" s="1"/>
  <c r="AR598" i="2" s="1"/>
  <c r="AR599" i="2" s="1"/>
  <c r="AQ595" i="2"/>
  <c r="AQ596" i="2" s="1"/>
  <c r="AQ597" i="2" s="1"/>
  <c r="AQ598" i="2" s="1"/>
  <c r="AQ599" i="2" s="1"/>
  <c r="AP595" i="2"/>
  <c r="AP596" i="2" s="1"/>
  <c r="AP597" i="2" s="1"/>
  <c r="AP598" i="2" s="1"/>
  <c r="AP599" i="2" s="1"/>
  <c r="AO595" i="2"/>
  <c r="AO596" i="2" s="1"/>
  <c r="AO597" i="2" s="1"/>
  <c r="AO598" i="2" s="1"/>
  <c r="AO599" i="2" s="1"/>
  <c r="AN595" i="2"/>
  <c r="AN596" i="2" s="1"/>
  <c r="AN597" i="2" s="1"/>
  <c r="AN598" i="2" s="1"/>
  <c r="AN599" i="2" s="1"/>
  <c r="C777" i="2"/>
  <c r="F777" i="2" s="1"/>
  <c r="L777" i="2"/>
  <c r="L778" i="2" s="1"/>
  <c r="J73" i="1"/>
  <c r="J74" i="1"/>
  <c r="J75" i="1"/>
  <c r="J66" i="1"/>
  <c r="J67" i="1"/>
  <c r="J68" i="1"/>
  <c r="J69" i="1"/>
  <c r="J70" i="1"/>
  <c r="J71" i="1"/>
  <c r="J72" i="1"/>
  <c r="J76" i="1"/>
  <c r="J77" i="1"/>
  <c r="J78" i="1"/>
  <c r="J79" i="1"/>
  <c r="J84" i="1"/>
  <c r="J85" i="1"/>
  <c r="J86" i="1"/>
  <c r="J87" i="1"/>
  <c r="J88" i="1"/>
  <c r="M547" i="2"/>
  <c r="K544" i="15" s="1"/>
  <c r="AS547" i="2"/>
  <c r="AS548" i="2" s="1"/>
  <c r="AS549" i="2" s="1"/>
  <c r="AS550" i="2" s="1"/>
  <c r="AS551" i="2" s="1"/>
  <c r="AS552" i="2" s="1"/>
  <c r="AS553" i="2" s="1"/>
  <c r="AS554" i="2" s="1"/>
  <c r="AS555" i="2" s="1"/>
  <c r="AS556" i="2" s="1"/>
  <c r="AS557" i="2" s="1"/>
  <c r="AR547" i="2"/>
  <c r="AR548" i="2" s="1"/>
  <c r="AR549" i="2" s="1"/>
  <c r="AR550" i="2" s="1"/>
  <c r="AR551" i="2" s="1"/>
  <c r="AR552" i="2" s="1"/>
  <c r="AR553" i="2" s="1"/>
  <c r="AR554" i="2" s="1"/>
  <c r="AR555" i="2" s="1"/>
  <c r="AR556" i="2" s="1"/>
  <c r="AR557" i="2" s="1"/>
  <c r="AQ547" i="2"/>
  <c r="AQ548" i="2" s="1"/>
  <c r="AQ549" i="2" s="1"/>
  <c r="AQ550" i="2" s="1"/>
  <c r="AQ551" i="2" s="1"/>
  <c r="AQ552" i="2" s="1"/>
  <c r="AQ553" i="2" s="1"/>
  <c r="AQ554" i="2" s="1"/>
  <c r="AQ555" i="2" s="1"/>
  <c r="AQ556" i="2" s="1"/>
  <c r="AQ557" i="2" s="1"/>
  <c r="AP547" i="2"/>
  <c r="AP548" i="2" s="1"/>
  <c r="AP549" i="2" s="1"/>
  <c r="AP550" i="2" s="1"/>
  <c r="AP551" i="2" s="1"/>
  <c r="AP552" i="2" s="1"/>
  <c r="AP553" i="2" s="1"/>
  <c r="AP554" i="2" s="1"/>
  <c r="AP555" i="2" s="1"/>
  <c r="AP556" i="2" s="1"/>
  <c r="AP557" i="2" s="1"/>
  <c r="AO547" i="2"/>
  <c r="AO548" i="2" s="1"/>
  <c r="AO549" i="2" s="1"/>
  <c r="AO550" i="2" s="1"/>
  <c r="AO551" i="2" s="1"/>
  <c r="AO552" i="2" s="1"/>
  <c r="AO553" i="2" s="1"/>
  <c r="AO554" i="2" s="1"/>
  <c r="AO555" i="2" s="1"/>
  <c r="AO556" i="2" s="1"/>
  <c r="AO557" i="2" s="1"/>
  <c r="AN547" i="2"/>
  <c r="AN548" i="2" s="1"/>
  <c r="AN549" i="2" s="1"/>
  <c r="AN550" i="2" s="1"/>
  <c r="AN551" i="2" s="1"/>
  <c r="AN552" i="2" s="1"/>
  <c r="AN553" i="2" s="1"/>
  <c r="AN554" i="2" s="1"/>
  <c r="AN555" i="2" s="1"/>
  <c r="AN556" i="2" s="1"/>
  <c r="AN557" i="2" s="1"/>
  <c r="M535" i="2"/>
  <c r="K532" i="15" s="1"/>
  <c r="AS535" i="2"/>
  <c r="AS536" i="2" s="1"/>
  <c r="AS537" i="2" s="1"/>
  <c r="AS538" i="2" s="1"/>
  <c r="AS539" i="2" s="1"/>
  <c r="AS540" i="2" s="1"/>
  <c r="AS541" i="2" s="1"/>
  <c r="AS542" i="2" s="1"/>
  <c r="AS543" i="2" s="1"/>
  <c r="AS544" i="2" s="1"/>
  <c r="AS545" i="2" s="1"/>
  <c r="AR535" i="2"/>
  <c r="AR536" i="2" s="1"/>
  <c r="AR537" i="2" s="1"/>
  <c r="AR538" i="2" s="1"/>
  <c r="AR539" i="2" s="1"/>
  <c r="AR540" i="2" s="1"/>
  <c r="AR541" i="2" s="1"/>
  <c r="AR542" i="2" s="1"/>
  <c r="AR543" i="2" s="1"/>
  <c r="AR544" i="2" s="1"/>
  <c r="AR545" i="2" s="1"/>
  <c r="AQ535" i="2"/>
  <c r="AQ536" i="2" s="1"/>
  <c r="AQ537" i="2" s="1"/>
  <c r="AQ538" i="2" s="1"/>
  <c r="AQ539" i="2" s="1"/>
  <c r="AQ540" i="2" s="1"/>
  <c r="AQ541" i="2" s="1"/>
  <c r="AQ542" i="2" s="1"/>
  <c r="AQ543" i="2" s="1"/>
  <c r="AQ544" i="2" s="1"/>
  <c r="AQ545" i="2" s="1"/>
  <c r="AP535" i="2"/>
  <c r="AP536" i="2" s="1"/>
  <c r="AP537" i="2" s="1"/>
  <c r="AP538" i="2" s="1"/>
  <c r="AP539" i="2" s="1"/>
  <c r="AP540" i="2" s="1"/>
  <c r="AP541" i="2" s="1"/>
  <c r="AP542" i="2" s="1"/>
  <c r="AP543" i="2" s="1"/>
  <c r="AP544" i="2" s="1"/>
  <c r="AP545" i="2" s="1"/>
  <c r="AO535" i="2"/>
  <c r="AO536" i="2" s="1"/>
  <c r="AO537" i="2" s="1"/>
  <c r="AO538" i="2" s="1"/>
  <c r="AO539" i="2" s="1"/>
  <c r="AO540" i="2" s="1"/>
  <c r="AO541" i="2" s="1"/>
  <c r="AO542" i="2" s="1"/>
  <c r="AO543" i="2" s="1"/>
  <c r="AO544" i="2" s="1"/>
  <c r="AO545" i="2" s="1"/>
  <c r="AN535" i="2"/>
  <c r="AN536" i="2" s="1"/>
  <c r="AN537" i="2" s="1"/>
  <c r="AN538" i="2" s="1"/>
  <c r="AN539" i="2" s="1"/>
  <c r="AN540" i="2" s="1"/>
  <c r="AN541" i="2" s="1"/>
  <c r="AN542" i="2" s="1"/>
  <c r="AN543" i="2" s="1"/>
  <c r="AN544" i="2" s="1"/>
  <c r="AN545" i="2" s="1"/>
  <c r="BV1" i="12"/>
  <c r="DB1" i="12" s="1"/>
  <c r="M776" i="2"/>
  <c r="M777" i="2" s="1"/>
  <c r="M778" i="2" s="1"/>
  <c r="M437" i="2"/>
  <c r="K436" i="15" s="1"/>
  <c r="AG2" i="15"/>
  <c r="AF2" i="15"/>
  <c r="AE2" i="15"/>
  <c r="AD2" i="15"/>
  <c r="AC2" i="15"/>
  <c r="AB2" i="15"/>
  <c r="AA2" i="15"/>
  <c r="Z2" i="15"/>
  <c r="Y2" i="15"/>
  <c r="X2" i="15"/>
  <c r="W2" i="15"/>
  <c r="V2" i="15"/>
  <c r="U2" i="15"/>
  <c r="T2" i="15"/>
  <c r="S2" i="15"/>
  <c r="R2" i="15"/>
  <c r="AO2" i="15"/>
  <c r="AN2" i="15"/>
  <c r="AM2" i="15"/>
  <c r="AL2" i="15"/>
  <c r="AK2" i="15"/>
  <c r="AJ2" i="15"/>
  <c r="AI2" i="15"/>
  <c r="AH2" i="15"/>
  <c r="M425" i="2"/>
  <c r="K424" i="15" s="1"/>
  <c r="O106" i="12"/>
  <c r="BH106" i="12"/>
  <c r="BG106" i="12"/>
  <c r="BF106" i="12"/>
  <c r="AX106" i="12"/>
  <c r="AR106" i="12"/>
  <c r="AQ106" i="12"/>
  <c r="AP106" i="12"/>
  <c r="AH106" i="12"/>
  <c r="AB106" i="12"/>
  <c r="AA106" i="12"/>
  <c r="Z106" i="12"/>
  <c r="R106" i="12"/>
  <c r="O89" i="12"/>
  <c r="F48" i="12"/>
  <c r="C89" i="12"/>
  <c r="AX89" i="12"/>
  <c r="AH89" i="12"/>
  <c r="R89" i="12"/>
  <c r="O88" i="12"/>
  <c r="C88" i="12"/>
  <c r="AX88" i="12"/>
  <c r="AH88" i="12"/>
  <c r="R88" i="12"/>
  <c r="O54" i="12"/>
  <c r="AX54" i="12"/>
  <c r="AH54" i="12"/>
  <c r="R54" i="12"/>
  <c r="E24" i="12"/>
  <c r="O32" i="12"/>
  <c r="E32" i="12"/>
  <c r="AX32" i="12"/>
  <c r="AH32" i="12"/>
  <c r="R32" i="12"/>
  <c r="O30" i="12"/>
  <c r="E30" i="12"/>
  <c r="AX30" i="12"/>
  <c r="AH30" i="12"/>
  <c r="R30" i="12"/>
  <c r="AS559" i="2"/>
  <c r="AS560" i="2" s="1"/>
  <c r="AS561" i="2" s="1"/>
  <c r="AS562" i="2" s="1"/>
  <c r="AS563" i="2" s="1"/>
  <c r="AS564" i="2" s="1"/>
  <c r="AS565" i="2" s="1"/>
  <c r="AS566" i="2" s="1"/>
  <c r="AS567" i="2" s="1"/>
  <c r="AS568" i="2" s="1"/>
  <c r="AS569" i="2" s="1"/>
  <c r="AR559" i="2"/>
  <c r="AR560" i="2" s="1"/>
  <c r="AR561" i="2" s="1"/>
  <c r="AR562" i="2" s="1"/>
  <c r="AR563" i="2" s="1"/>
  <c r="AR564" i="2" s="1"/>
  <c r="AR565" i="2" s="1"/>
  <c r="AR566" i="2" s="1"/>
  <c r="AR567" i="2" s="1"/>
  <c r="AR568" i="2" s="1"/>
  <c r="AR569" i="2" s="1"/>
  <c r="AQ559" i="2"/>
  <c r="AQ560" i="2" s="1"/>
  <c r="AQ561" i="2" s="1"/>
  <c r="AQ562" i="2" s="1"/>
  <c r="AQ563" i="2" s="1"/>
  <c r="AQ564" i="2" s="1"/>
  <c r="AQ565" i="2" s="1"/>
  <c r="AQ566" i="2" s="1"/>
  <c r="AQ567" i="2" s="1"/>
  <c r="AQ568" i="2" s="1"/>
  <c r="AQ569" i="2" s="1"/>
  <c r="AP559" i="2"/>
  <c r="AP560" i="2" s="1"/>
  <c r="AP561" i="2" s="1"/>
  <c r="AP562" i="2" s="1"/>
  <c r="AP563" i="2" s="1"/>
  <c r="AP564" i="2" s="1"/>
  <c r="AP565" i="2" s="1"/>
  <c r="AP566" i="2" s="1"/>
  <c r="AP567" i="2" s="1"/>
  <c r="AP568" i="2" s="1"/>
  <c r="AP569" i="2" s="1"/>
  <c r="AO559" i="2"/>
  <c r="AO560" i="2" s="1"/>
  <c r="AO561" i="2" s="1"/>
  <c r="AO562" i="2" s="1"/>
  <c r="AO563" i="2" s="1"/>
  <c r="AO564" i="2" s="1"/>
  <c r="AO565" i="2" s="1"/>
  <c r="AO566" i="2" s="1"/>
  <c r="AO567" i="2" s="1"/>
  <c r="AO568" i="2" s="1"/>
  <c r="AO569" i="2" s="1"/>
  <c r="AN559" i="2"/>
  <c r="AN560" i="2" s="1"/>
  <c r="AN561" i="2" s="1"/>
  <c r="AN562" i="2" s="1"/>
  <c r="AN563" i="2" s="1"/>
  <c r="AN564" i="2" s="1"/>
  <c r="AN565" i="2" s="1"/>
  <c r="AN566" i="2" s="1"/>
  <c r="AN567" i="2" s="1"/>
  <c r="AN568" i="2" s="1"/>
  <c r="AN569" i="2" s="1"/>
  <c r="AS437" i="2"/>
  <c r="AS438" i="2" s="1"/>
  <c r="AS439" i="2" s="1"/>
  <c r="AS440" i="2" s="1"/>
  <c r="AS441" i="2" s="1"/>
  <c r="AS442" i="2" s="1"/>
  <c r="AS443" i="2" s="1"/>
  <c r="AS444" i="2" s="1"/>
  <c r="AS445" i="2" s="1"/>
  <c r="AS446" i="2" s="1"/>
  <c r="AS447" i="2" s="1"/>
  <c r="AR437" i="2"/>
  <c r="AR438" i="2" s="1"/>
  <c r="AR439" i="2" s="1"/>
  <c r="AR440" i="2" s="1"/>
  <c r="AR441" i="2" s="1"/>
  <c r="AR442" i="2" s="1"/>
  <c r="AR443" i="2" s="1"/>
  <c r="AR444" i="2" s="1"/>
  <c r="AR445" i="2" s="1"/>
  <c r="AR446" i="2" s="1"/>
  <c r="AR447" i="2" s="1"/>
  <c r="AQ437" i="2"/>
  <c r="AQ438" i="2" s="1"/>
  <c r="AQ439" i="2" s="1"/>
  <c r="AQ440" i="2" s="1"/>
  <c r="AQ441" i="2" s="1"/>
  <c r="AQ442" i="2" s="1"/>
  <c r="AQ443" i="2" s="1"/>
  <c r="AQ444" i="2" s="1"/>
  <c r="AQ445" i="2" s="1"/>
  <c r="AQ446" i="2" s="1"/>
  <c r="AQ447" i="2" s="1"/>
  <c r="AP437" i="2"/>
  <c r="AP438" i="2" s="1"/>
  <c r="AP439" i="2" s="1"/>
  <c r="AP440" i="2" s="1"/>
  <c r="AP441" i="2" s="1"/>
  <c r="AP442" i="2" s="1"/>
  <c r="AP443" i="2" s="1"/>
  <c r="AP444" i="2" s="1"/>
  <c r="AP445" i="2" s="1"/>
  <c r="AP446" i="2" s="1"/>
  <c r="AP447" i="2" s="1"/>
  <c r="AO437" i="2"/>
  <c r="AO438" i="2" s="1"/>
  <c r="AO439" i="2" s="1"/>
  <c r="AO440" i="2" s="1"/>
  <c r="AO441" i="2" s="1"/>
  <c r="AO442" i="2" s="1"/>
  <c r="AO443" i="2" s="1"/>
  <c r="AO444" i="2" s="1"/>
  <c r="AO445" i="2" s="1"/>
  <c r="AO446" i="2" s="1"/>
  <c r="AO447" i="2" s="1"/>
  <c r="AN437" i="2"/>
  <c r="AN438" i="2" s="1"/>
  <c r="AN439" i="2" s="1"/>
  <c r="AN440" i="2" s="1"/>
  <c r="AN441" i="2" s="1"/>
  <c r="AN442" i="2" s="1"/>
  <c r="AN443" i="2" s="1"/>
  <c r="AN444" i="2" s="1"/>
  <c r="AN445" i="2" s="1"/>
  <c r="AN446" i="2" s="1"/>
  <c r="AN447" i="2" s="1"/>
  <c r="AS425" i="2"/>
  <c r="AS426" i="2" s="1"/>
  <c r="AS427" i="2" s="1"/>
  <c r="AS428" i="2" s="1"/>
  <c r="AS429" i="2" s="1"/>
  <c r="AS430" i="2" s="1"/>
  <c r="AS431" i="2" s="1"/>
  <c r="AS432" i="2" s="1"/>
  <c r="AS433" i="2" s="1"/>
  <c r="AS434" i="2" s="1"/>
  <c r="AS435" i="2" s="1"/>
  <c r="AR425" i="2"/>
  <c r="AR426" i="2" s="1"/>
  <c r="AR427" i="2" s="1"/>
  <c r="AR428" i="2" s="1"/>
  <c r="AR429" i="2" s="1"/>
  <c r="AR430" i="2" s="1"/>
  <c r="AR431" i="2" s="1"/>
  <c r="AR432" i="2" s="1"/>
  <c r="AR433" i="2" s="1"/>
  <c r="AR434" i="2" s="1"/>
  <c r="AR435" i="2" s="1"/>
  <c r="AQ425" i="2"/>
  <c r="AQ426" i="2" s="1"/>
  <c r="AQ427" i="2" s="1"/>
  <c r="AQ428" i="2" s="1"/>
  <c r="AQ429" i="2" s="1"/>
  <c r="AQ430" i="2" s="1"/>
  <c r="AQ431" i="2" s="1"/>
  <c r="AQ432" i="2" s="1"/>
  <c r="AQ433" i="2" s="1"/>
  <c r="AQ434" i="2" s="1"/>
  <c r="AQ435" i="2" s="1"/>
  <c r="AP425" i="2"/>
  <c r="AP426" i="2" s="1"/>
  <c r="AP427" i="2" s="1"/>
  <c r="AP428" i="2" s="1"/>
  <c r="AP429" i="2" s="1"/>
  <c r="AP430" i="2" s="1"/>
  <c r="AP431" i="2" s="1"/>
  <c r="AP432" i="2" s="1"/>
  <c r="AP433" i="2" s="1"/>
  <c r="AP434" i="2" s="1"/>
  <c r="AP435" i="2" s="1"/>
  <c r="AO425" i="2"/>
  <c r="AO426" i="2" s="1"/>
  <c r="AO427" i="2" s="1"/>
  <c r="AO428" i="2" s="1"/>
  <c r="AO429" i="2" s="1"/>
  <c r="AO430" i="2" s="1"/>
  <c r="AO431" i="2" s="1"/>
  <c r="AO432" i="2" s="1"/>
  <c r="AO433" i="2" s="1"/>
  <c r="AO434" i="2" s="1"/>
  <c r="AO435" i="2" s="1"/>
  <c r="AN425" i="2"/>
  <c r="AN426" i="2" s="1"/>
  <c r="AN427" i="2" s="1"/>
  <c r="AN428" i="2" s="1"/>
  <c r="AN429" i="2" s="1"/>
  <c r="AN430" i="2" s="1"/>
  <c r="AN431" i="2" s="1"/>
  <c r="AN432" i="2" s="1"/>
  <c r="AN433" i="2" s="1"/>
  <c r="AN434" i="2" s="1"/>
  <c r="AN435" i="2" s="1"/>
  <c r="M413" i="2"/>
  <c r="K412" i="15" s="1"/>
  <c r="AS413" i="2"/>
  <c r="AS414" i="2" s="1"/>
  <c r="AS415" i="2" s="1"/>
  <c r="AS416" i="2" s="1"/>
  <c r="AS417" i="2" s="1"/>
  <c r="AS418" i="2" s="1"/>
  <c r="AS419" i="2" s="1"/>
  <c r="AS420" i="2" s="1"/>
  <c r="AS421" i="2" s="1"/>
  <c r="AS422" i="2" s="1"/>
  <c r="AS423" i="2" s="1"/>
  <c r="AR413" i="2"/>
  <c r="AR414" i="2" s="1"/>
  <c r="AR415" i="2" s="1"/>
  <c r="AR416" i="2" s="1"/>
  <c r="AR417" i="2" s="1"/>
  <c r="AR418" i="2" s="1"/>
  <c r="AR419" i="2" s="1"/>
  <c r="AR420" i="2" s="1"/>
  <c r="AR421" i="2" s="1"/>
  <c r="AR422" i="2" s="1"/>
  <c r="AR423" i="2" s="1"/>
  <c r="AQ413" i="2"/>
  <c r="AQ414" i="2" s="1"/>
  <c r="AQ415" i="2" s="1"/>
  <c r="AQ416" i="2" s="1"/>
  <c r="AQ417" i="2" s="1"/>
  <c r="AQ418" i="2" s="1"/>
  <c r="AQ419" i="2" s="1"/>
  <c r="AQ420" i="2" s="1"/>
  <c r="AQ421" i="2" s="1"/>
  <c r="AQ422" i="2" s="1"/>
  <c r="AQ423" i="2" s="1"/>
  <c r="AP413" i="2"/>
  <c r="AP414" i="2" s="1"/>
  <c r="AP415" i="2" s="1"/>
  <c r="AP416" i="2" s="1"/>
  <c r="AP417" i="2" s="1"/>
  <c r="AP418" i="2" s="1"/>
  <c r="AP419" i="2" s="1"/>
  <c r="AP420" i="2" s="1"/>
  <c r="AP421" i="2" s="1"/>
  <c r="AP422" i="2" s="1"/>
  <c r="AP423" i="2" s="1"/>
  <c r="AO413" i="2"/>
  <c r="AO414" i="2" s="1"/>
  <c r="AO415" i="2" s="1"/>
  <c r="AO416" i="2" s="1"/>
  <c r="AO417" i="2" s="1"/>
  <c r="AO418" i="2" s="1"/>
  <c r="AO419" i="2" s="1"/>
  <c r="AO420" i="2" s="1"/>
  <c r="AO421" i="2" s="1"/>
  <c r="AO422" i="2" s="1"/>
  <c r="AO423" i="2" s="1"/>
  <c r="AN413" i="2"/>
  <c r="AN414" i="2" s="1"/>
  <c r="AN415" i="2" s="1"/>
  <c r="AN416" i="2" s="1"/>
  <c r="AN417" i="2" s="1"/>
  <c r="AN418" i="2" s="1"/>
  <c r="AN419" i="2" s="1"/>
  <c r="AN420" i="2" s="1"/>
  <c r="AN421" i="2" s="1"/>
  <c r="AN422" i="2" s="1"/>
  <c r="AN423" i="2" s="1"/>
  <c r="M401" i="2"/>
  <c r="K400" i="15" s="1"/>
  <c r="AS401" i="2"/>
  <c r="AS402" i="2" s="1"/>
  <c r="AS403" i="2" s="1"/>
  <c r="AS404" i="2" s="1"/>
  <c r="AS405" i="2" s="1"/>
  <c r="AS406" i="2" s="1"/>
  <c r="AS407" i="2" s="1"/>
  <c r="AS408" i="2" s="1"/>
  <c r="AS409" i="2" s="1"/>
  <c r="AS410" i="2" s="1"/>
  <c r="AS411" i="2" s="1"/>
  <c r="AR401" i="2"/>
  <c r="AR402" i="2" s="1"/>
  <c r="AR403" i="2" s="1"/>
  <c r="AR404" i="2" s="1"/>
  <c r="AR405" i="2" s="1"/>
  <c r="AR406" i="2" s="1"/>
  <c r="AR407" i="2" s="1"/>
  <c r="AR408" i="2" s="1"/>
  <c r="AR409" i="2" s="1"/>
  <c r="AR410" i="2" s="1"/>
  <c r="AR411" i="2" s="1"/>
  <c r="AQ401" i="2"/>
  <c r="AQ402" i="2" s="1"/>
  <c r="AQ403" i="2" s="1"/>
  <c r="AQ404" i="2" s="1"/>
  <c r="AQ405" i="2" s="1"/>
  <c r="AQ406" i="2" s="1"/>
  <c r="AQ407" i="2" s="1"/>
  <c r="AQ408" i="2" s="1"/>
  <c r="AQ409" i="2" s="1"/>
  <c r="AQ410" i="2" s="1"/>
  <c r="AQ411" i="2" s="1"/>
  <c r="AP401" i="2"/>
  <c r="AP402" i="2" s="1"/>
  <c r="AP403" i="2" s="1"/>
  <c r="AP404" i="2" s="1"/>
  <c r="AP405" i="2" s="1"/>
  <c r="AP406" i="2" s="1"/>
  <c r="AP407" i="2" s="1"/>
  <c r="AP408" i="2" s="1"/>
  <c r="AP409" i="2" s="1"/>
  <c r="AP410" i="2" s="1"/>
  <c r="AP411" i="2" s="1"/>
  <c r="AO401" i="2"/>
  <c r="AO402" i="2" s="1"/>
  <c r="AO403" i="2" s="1"/>
  <c r="AO404" i="2" s="1"/>
  <c r="AO405" i="2" s="1"/>
  <c r="AO406" i="2" s="1"/>
  <c r="AO407" i="2" s="1"/>
  <c r="AO408" i="2" s="1"/>
  <c r="AO409" i="2" s="1"/>
  <c r="AO410" i="2" s="1"/>
  <c r="AO411" i="2" s="1"/>
  <c r="AN401" i="2"/>
  <c r="AN402" i="2" s="1"/>
  <c r="AN403" i="2" s="1"/>
  <c r="AN404" i="2" s="1"/>
  <c r="AN405" i="2" s="1"/>
  <c r="AN406" i="2" s="1"/>
  <c r="AN407" i="2" s="1"/>
  <c r="AN408" i="2" s="1"/>
  <c r="AN409" i="2" s="1"/>
  <c r="AN410" i="2" s="1"/>
  <c r="AN411" i="2" s="1"/>
  <c r="M389" i="2"/>
  <c r="K388" i="15" s="1"/>
  <c r="AS389" i="2"/>
  <c r="AS390" i="2" s="1"/>
  <c r="AS391" i="2" s="1"/>
  <c r="AS392" i="2" s="1"/>
  <c r="AS393" i="2" s="1"/>
  <c r="AS394" i="2" s="1"/>
  <c r="AS395" i="2" s="1"/>
  <c r="AS396" i="2" s="1"/>
  <c r="AS397" i="2" s="1"/>
  <c r="AS398" i="2" s="1"/>
  <c r="AS399" i="2" s="1"/>
  <c r="AR389" i="2"/>
  <c r="AR390" i="2" s="1"/>
  <c r="AR391" i="2" s="1"/>
  <c r="AR392" i="2" s="1"/>
  <c r="AR393" i="2" s="1"/>
  <c r="AR394" i="2" s="1"/>
  <c r="AR395" i="2" s="1"/>
  <c r="AR396" i="2" s="1"/>
  <c r="AR397" i="2" s="1"/>
  <c r="AR398" i="2" s="1"/>
  <c r="AR399" i="2" s="1"/>
  <c r="AQ389" i="2"/>
  <c r="AQ390" i="2" s="1"/>
  <c r="AQ391" i="2" s="1"/>
  <c r="AQ392" i="2" s="1"/>
  <c r="AQ393" i="2" s="1"/>
  <c r="AQ394" i="2" s="1"/>
  <c r="AQ395" i="2" s="1"/>
  <c r="AQ396" i="2" s="1"/>
  <c r="AQ397" i="2" s="1"/>
  <c r="AQ398" i="2" s="1"/>
  <c r="AQ399" i="2" s="1"/>
  <c r="AP389" i="2"/>
  <c r="AP390" i="2" s="1"/>
  <c r="AP391" i="2" s="1"/>
  <c r="AP392" i="2" s="1"/>
  <c r="AP393" i="2" s="1"/>
  <c r="AP394" i="2" s="1"/>
  <c r="AP395" i="2" s="1"/>
  <c r="AP396" i="2" s="1"/>
  <c r="AP397" i="2" s="1"/>
  <c r="AP398" i="2" s="1"/>
  <c r="AP399" i="2" s="1"/>
  <c r="AO389" i="2"/>
  <c r="AO390" i="2" s="1"/>
  <c r="AO391" i="2" s="1"/>
  <c r="AO392" i="2" s="1"/>
  <c r="AO393" i="2" s="1"/>
  <c r="AO394" i="2" s="1"/>
  <c r="AO395" i="2" s="1"/>
  <c r="AO396" i="2" s="1"/>
  <c r="AO397" i="2" s="1"/>
  <c r="AO398" i="2" s="1"/>
  <c r="AO399" i="2" s="1"/>
  <c r="AN389" i="2"/>
  <c r="AN390" i="2" s="1"/>
  <c r="AN391" i="2" s="1"/>
  <c r="AN392" i="2" s="1"/>
  <c r="AN393" i="2" s="1"/>
  <c r="AN394" i="2" s="1"/>
  <c r="AN395" i="2" s="1"/>
  <c r="AN396" i="2" s="1"/>
  <c r="AN397" i="2" s="1"/>
  <c r="AN398" i="2" s="1"/>
  <c r="AN399" i="2" s="1"/>
  <c r="M377" i="2"/>
  <c r="K376" i="15" s="1"/>
  <c r="AS377" i="2"/>
  <c r="AS378" i="2" s="1"/>
  <c r="AS379" i="2" s="1"/>
  <c r="AS380" i="2" s="1"/>
  <c r="AS381" i="2" s="1"/>
  <c r="AS382" i="2" s="1"/>
  <c r="AS383" i="2" s="1"/>
  <c r="AS384" i="2" s="1"/>
  <c r="AS385" i="2" s="1"/>
  <c r="AS386" i="2" s="1"/>
  <c r="AS387" i="2" s="1"/>
  <c r="AR377" i="2"/>
  <c r="AR378" i="2" s="1"/>
  <c r="AR379" i="2" s="1"/>
  <c r="AR380" i="2" s="1"/>
  <c r="AR381" i="2" s="1"/>
  <c r="AR382" i="2" s="1"/>
  <c r="AR383" i="2" s="1"/>
  <c r="AR384" i="2" s="1"/>
  <c r="AR385" i="2" s="1"/>
  <c r="AR386" i="2" s="1"/>
  <c r="AR387" i="2" s="1"/>
  <c r="AQ377" i="2"/>
  <c r="AQ378" i="2" s="1"/>
  <c r="AQ379" i="2" s="1"/>
  <c r="AQ380" i="2" s="1"/>
  <c r="AQ381" i="2" s="1"/>
  <c r="AQ382" i="2" s="1"/>
  <c r="AQ383" i="2" s="1"/>
  <c r="AQ384" i="2" s="1"/>
  <c r="AQ385" i="2" s="1"/>
  <c r="AQ386" i="2" s="1"/>
  <c r="AQ387" i="2" s="1"/>
  <c r="AP377" i="2"/>
  <c r="AP378" i="2" s="1"/>
  <c r="AP379" i="2" s="1"/>
  <c r="AP380" i="2" s="1"/>
  <c r="AP381" i="2" s="1"/>
  <c r="AP382" i="2" s="1"/>
  <c r="AP383" i="2" s="1"/>
  <c r="AP384" i="2" s="1"/>
  <c r="AP385" i="2" s="1"/>
  <c r="AP386" i="2" s="1"/>
  <c r="AP387" i="2" s="1"/>
  <c r="AO377" i="2"/>
  <c r="AO378" i="2" s="1"/>
  <c r="AO379" i="2" s="1"/>
  <c r="AO380" i="2" s="1"/>
  <c r="AO381" i="2" s="1"/>
  <c r="AO382" i="2" s="1"/>
  <c r="AO383" i="2" s="1"/>
  <c r="AO384" i="2" s="1"/>
  <c r="AO385" i="2" s="1"/>
  <c r="AO386" i="2" s="1"/>
  <c r="AO387" i="2" s="1"/>
  <c r="AN377" i="2"/>
  <c r="AN378" i="2" s="1"/>
  <c r="AN379" i="2" s="1"/>
  <c r="AN380" i="2" s="1"/>
  <c r="AN381" i="2" s="1"/>
  <c r="AN382" i="2" s="1"/>
  <c r="AN383" i="2" s="1"/>
  <c r="AN384" i="2" s="1"/>
  <c r="AN385" i="2" s="1"/>
  <c r="AN386" i="2" s="1"/>
  <c r="AN387" i="2" s="1"/>
  <c r="M364" i="2"/>
  <c r="K364" i="15" s="1"/>
  <c r="AS364" i="2"/>
  <c r="AS365" i="2" s="1"/>
  <c r="AS366" i="2" s="1"/>
  <c r="AS367" i="2" s="1"/>
  <c r="AS368" i="2" s="1"/>
  <c r="AS369" i="2" s="1"/>
  <c r="AS370" i="2" s="1"/>
  <c r="AS371" i="2" s="1"/>
  <c r="AS372" i="2" s="1"/>
  <c r="AS373" i="2" s="1"/>
  <c r="AS374" i="2" s="1"/>
  <c r="AS375" i="2" s="1"/>
  <c r="AR364" i="2"/>
  <c r="AR365" i="2" s="1"/>
  <c r="AR366" i="2" s="1"/>
  <c r="AR367" i="2" s="1"/>
  <c r="AR368" i="2" s="1"/>
  <c r="AR369" i="2" s="1"/>
  <c r="AR370" i="2" s="1"/>
  <c r="AR371" i="2" s="1"/>
  <c r="AR372" i="2" s="1"/>
  <c r="AR373" i="2" s="1"/>
  <c r="AR374" i="2" s="1"/>
  <c r="AR375" i="2" s="1"/>
  <c r="AQ364" i="2"/>
  <c r="AQ365" i="2" s="1"/>
  <c r="AQ366" i="2" s="1"/>
  <c r="AQ367" i="2" s="1"/>
  <c r="AQ368" i="2" s="1"/>
  <c r="AQ369" i="2" s="1"/>
  <c r="AQ370" i="2" s="1"/>
  <c r="AQ371" i="2" s="1"/>
  <c r="AQ372" i="2" s="1"/>
  <c r="AQ373" i="2" s="1"/>
  <c r="AQ374" i="2" s="1"/>
  <c r="AQ375" i="2" s="1"/>
  <c r="AP364" i="2"/>
  <c r="AP365" i="2" s="1"/>
  <c r="AP366" i="2" s="1"/>
  <c r="AP367" i="2" s="1"/>
  <c r="AP368" i="2" s="1"/>
  <c r="AP369" i="2" s="1"/>
  <c r="AP370" i="2" s="1"/>
  <c r="AP371" i="2" s="1"/>
  <c r="AP372" i="2" s="1"/>
  <c r="AP373" i="2" s="1"/>
  <c r="AP374" i="2" s="1"/>
  <c r="AP375" i="2" s="1"/>
  <c r="AO364" i="2"/>
  <c r="AO365" i="2" s="1"/>
  <c r="AO366" i="2" s="1"/>
  <c r="AO367" i="2" s="1"/>
  <c r="AO368" i="2" s="1"/>
  <c r="AO369" i="2" s="1"/>
  <c r="AO370" i="2" s="1"/>
  <c r="AO371" i="2" s="1"/>
  <c r="AO372" i="2" s="1"/>
  <c r="AO373" i="2" s="1"/>
  <c r="AO374" i="2" s="1"/>
  <c r="AO375" i="2" s="1"/>
  <c r="AN364" i="2"/>
  <c r="AN365" i="2" s="1"/>
  <c r="AN366" i="2" s="1"/>
  <c r="AN367" i="2" s="1"/>
  <c r="AN368" i="2" s="1"/>
  <c r="AN369" i="2" s="1"/>
  <c r="AN370" i="2" s="1"/>
  <c r="AN371" i="2" s="1"/>
  <c r="AN372" i="2" s="1"/>
  <c r="AN373" i="2" s="1"/>
  <c r="AN374" i="2" s="1"/>
  <c r="AN375" i="2" s="1"/>
  <c r="M352" i="2"/>
  <c r="K352" i="15" s="1"/>
  <c r="AS352" i="2"/>
  <c r="AS353" i="2" s="1"/>
  <c r="AS354" i="2" s="1"/>
  <c r="AS355" i="2" s="1"/>
  <c r="AS356" i="2" s="1"/>
  <c r="AS357" i="2" s="1"/>
  <c r="AS358" i="2" s="1"/>
  <c r="AS359" i="2" s="1"/>
  <c r="AS360" i="2" s="1"/>
  <c r="AS361" i="2" s="1"/>
  <c r="AS362" i="2" s="1"/>
  <c r="AR352" i="2"/>
  <c r="AR353" i="2" s="1"/>
  <c r="AR354" i="2" s="1"/>
  <c r="AR355" i="2" s="1"/>
  <c r="AR356" i="2" s="1"/>
  <c r="AR357" i="2" s="1"/>
  <c r="AR358" i="2" s="1"/>
  <c r="AR359" i="2" s="1"/>
  <c r="AR360" i="2" s="1"/>
  <c r="AR361" i="2" s="1"/>
  <c r="AR362" i="2" s="1"/>
  <c r="AQ352" i="2"/>
  <c r="AQ353" i="2" s="1"/>
  <c r="AQ354" i="2" s="1"/>
  <c r="AQ355" i="2" s="1"/>
  <c r="AQ356" i="2" s="1"/>
  <c r="AQ357" i="2" s="1"/>
  <c r="AQ358" i="2" s="1"/>
  <c r="AQ359" i="2" s="1"/>
  <c r="AQ360" i="2" s="1"/>
  <c r="AQ361" i="2" s="1"/>
  <c r="AQ362" i="2" s="1"/>
  <c r="AP352" i="2"/>
  <c r="AP353" i="2" s="1"/>
  <c r="AP354" i="2" s="1"/>
  <c r="AP355" i="2" s="1"/>
  <c r="AP356" i="2" s="1"/>
  <c r="AP357" i="2" s="1"/>
  <c r="AP358" i="2" s="1"/>
  <c r="AP359" i="2" s="1"/>
  <c r="AP360" i="2" s="1"/>
  <c r="AP361" i="2" s="1"/>
  <c r="AP362" i="2" s="1"/>
  <c r="AO352" i="2"/>
  <c r="AO353" i="2" s="1"/>
  <c r="AO354" i="2" s="1"/>
  <c r="AO355" i="2" s="1"/>
  <c r="AO356" i="2" s="1"/>
  <c r="AO357" i="2" s="1"/>
  <c r="AO358" i="2" s="1"/>
  <c r="AO359" i="2" s="1"/>
  <c r="AO360" i="2" s="1"/>
  <c r="AO361" i="2" s="1"/>
  <c r="AO362" i="2" s="1"/>
  <c r="AN352" i="2"/>
  <c r="AN353" i="2" s="1"/>
  <c r="AN354" i="2" s="1"/>
  <c r="AN355" i="2" s="1"/>
  <c r="AN356" i="2" s="1"/>
  <c r="AN357" i="2" s="1"/>
  <c r="AN358" i="2" s="1"/>
  <c r="AN359" i="2" s="1"/>
  <c r="AN360" i="2" s="1"/>
  <c r="AN361" i="2" s="1"/>
  <c r="AN362" i="2" s="1"/>
  <c r="M292" i="2"/>
  <c r="K292" i="15" s="1"/>
  <c r="M280" i="2"/>
  <c r="K280" i="15" s="1"/>
  <c r="M268" i="2"/>
  <c r="K268" i="15" s="1"/>
  <c r="M256" i="2"/>
  <c r="K256" i="15" s="1"/>
  <c r="M244" i="2"/>
  <c r="K244" i="15" s="1"/>
  <c r="M136" i="2"/>
  <c r="K136" i="15" s="1"/>
  <c r="M112" i="2"/>
  <c r="K112" i="15" s="1"/>
  <c r="M100" i="2"/>
  <c r="K100" i="15" s="1"/>
  <c r="M76" i="2"/>
  <c r="K76" i="15" s="1"/>
  <c r="M64" i="2"/>
  <c r="K64" i="15" s="1"/>
  <c r="M40" i="2"/>
  <c r="K40" i="15" s="1"/>
  <c r="M4" i="2"/>
  <c r="K4" i="15" s="1"/>
  <c r="M16" i="2"/>
  <c r="K16" i="15" s="1"/>
  <c r="M28" i="2"/>
  <c r="K28" i="15" s="1"/>
  <c r="M52" i="2"/>
  <c r="K52" i="15" s="1"/>
  <c r="M88" i="2"/>
  <c r="K88" i="15" s="1"/>
  <c r="M124" i="2"/>
  <c r="K124" i="15" s="1"/>
  <c r="Q109" i="12"/>
  <c r="AG109" i="12"/>
  <c r="AW109" i="12"/>
  <c r="G98" i="1"/>
  <c r="BK109" i="12"/>
  <c r="BI109" i="12"/>
  <c r="BH109" i="12"/>
  <c r="BG109" i="12"/>
  <c r="BF109" i="12"/>
  <c r="AX109" i="12"/>
  <c r="AU109" i="12"/>
  <c r="AS109" i="12"/>
  <c r="AR109" i="12"/>
  <c r="AQ109" i="12"/>
  <c r="AP109" i="12"/>
  <c r="AH109" i="12"/>
  <c r="AE109" i="12"/>
  <c r="AC109" i="12"/>
  <c r="AB109" i="12"/>
  <c r="AA109" i="12"/>
  <c r="Z109" i="12"/>
  <c r="R109" i="12"/>
  <c r="J98" i="1"/>
  <c r="G97" i="1"/>
  <c r="G31" i="1"/>
  <c r="AG97" i="12"/>
  <c r="Q97" i="12"/>
  <c r="AW97" i="12"/>
  <c r="AI96" i="12"/>
  <c r="T111" i="12"/>
  <c r="U111" i="12"/>
  <c r="V111" i="12"/>
  <c r="W111" i="12"/>
  <c r="X111" i="12"/>
  <c r="T112" i="12"/>
  <c r="U112" i="12"/>
  <c r="V112" i="12"/>
  <c r="W112" i="12"/>
  <c r="X112" i="12"/>
  <c r="S112" i="12"/>
  <c r="S111" i="12"/>
  <c r="BB47" i="12"/>
  <c r="AX47" i="12"/>
  <c r="AH47" i="12"/>
  <c r="R47" i="12"/>
  <c r="O47" i="12"/>
  <c r="Y777" i="2"/>
  <c r="Y778" i="2" s="1"/>
  <c r="AW47" i="12"/>
  <c r="AG47" i="12"/>
  <c r="Q47" i="12"/>
  <c r="E63" i="12"/>
  <c r="E64" i="12"/>
  <c r="O86" i="12"/>
  <c r="C86" i="12"/>
  <c r="AX86" i="12"/>
  <c r="AH86" i="12"/>
  <c r="R86" i="12"/>
  <c r="O79" i="12"/>
  <c r="C79" i="12"/>
  <c r="AX79" i="12"/>
  <c r="AH79" i="12"/>
  <c r="R79" i="12"/>
  <c r="O77" i="12"/>
  <c r="C77" i="12"/>
  <c r="AX77" i="12"/>
  <c r="AH77" i="12"/>
  <c r="R77" i="12"/>
  <c r="O75" i="12"/>
  <c r="C75" i="12"/>
  <c r="AX75" i="12"/>
  <c r="AH75" i="12"/>
  <c r="R75" i="12"/>
  <c r="O76" i="12"/>
  <c r="C76" i="12"/>
  <c r="AX76" i="12"/>
  <c r="AH76" i="12"/>
  <c r="R76" i="12"/>
  <c r="BF1" i="12"/>
  <c r="CL1" i="12" s="1"/>
  <c r="S96" i="12"/>
  <c r="O6" i="12"/>
  <c r="AU6" i="12" s="1"/>
  <c r="O8" i="12"/>
  <c r="O9" i="12"/>
  <c r="O10" i="12"/>
  <c r="O12" i="12"/>
  <c r="O13" i="12"/>
  <c r="O14" i="12"/>
  <c r="O24" i="12"/>
  <c r="O26" i="12"/>
  <c r="O28" i="12"/>
  <c r="O43" i="12"/>
  <c r="O44" i="12"/>
  <c r="O46" i="12"/>
  <c r="O48" i="12"/>
  <c r="O49" i="12"/>
  <c r="O50" i="12"/>
  <c r="O51" i="12"/>
  <c r="O52" i="12"/>
  <c r="O53" i="12"/>
  <c r="O62" i="12"/>
  <c r="O63" i="12"/>
  <c r="O64" i="12"/>
  <c r="O65" i="12"/>
  <c r="O66" i="12"/>
  <c r="O67" i="12"/>
  <c r="O72" i="12"/>
  <c r="O73" i="12"/>
  <c r="O74" i="12"/>
  <c r="O78" i="12"/>
  <c r="O80" i="12"/>
  <c r="O81" i="12"/>
  <c r="O82" i="12"/>
  <c r="O83" i="12"/>
  <c r="O84" i="12"/>
  <c r="O85" i="12"/>
  <c r="O87" i="12"/>
  <c r="BK4" i="12"/>
  <c r="AU96" i="12"/>
  <c r="AE4" i="12"/>
  <c r="AU4" i="12"/>
  <c r="O97" i="12"/>
  <c r="O99" i="12"/>
  <c r="O104" i="12"/>
  <c r="O105" i="12"/>
  <c r="O5" i="12"/>
  <c r="E104" i="12"/>
  <c r="AR104" i="12"/>
  <c r="AQ104" i="12"/>
  <c r="AP104" i="12"/>
  <c r="AB104" i="12"/>
  <c r="AA104" i="12"/>
  <c r="Z104" i="12"/>
  <c r="BH104" i="12"/>
  <c r="BG104" i="12"/>
  <c r="BF104" i="12"/>
  <c r="AX104" i="12"/>
  <c r="AH104" i="12"/>
  <c r="R104" i="12"/>
  <c r="C87" i="12"/>
  <c r="C85" i="12"/>
  <c r="C84" i="12"/>
  <c r="C83" i="12"/>
  <c r="C82" i="12"/>
  <c r="C81" i="12"/>
  <c r="C80" i="12"/>
  <c r="C78" i="12"/>
  <c r="C74" i="12"/>
  <c r="C72" i="12"/>
  <c r="E105" i="12"/>
  <c r="AR105" i="12"/>
  <c r="AQ105" i="12"/>
  <c r="AP105" i="12"/>
  <c r="AB105" i="12"/>
  <c r="AA105" i="12"/>
  <c r="Z105" i="12"/>
  <c r="BH105" i="12"/>
  <c r="BG105" i="12"/>
  <c r="BF105" i="12"/>
  <c r="AX105" i="12"/>
  <c r="AH105" i="12"/>
  <c r="R105" i="12"/>
  <c r="AR99" i="12"/>
  <c r="AQ99" i="12"/>
  <c r="AP99" i="12"/>
  <c r="AB99" i="12"/>
  <c r="AA99" i="12"/>
  <c r="Z99" i="12"/>
  <c r="E97" i="12"/>
  <c r="AR97" i="12"/>
  <c r="AQ97" i="12"/>
  <c r="AP97" i="12"/>
  <c r="AB97" i="12"/>
  <c r="AA97" i="12"/>
  <c r="Z97" i="12"/>
  <c r="AE96" i="12"/>
  <c r="BK96" i="12" s="1"/>
  <c r="AR96" i="12"/>
  <c r="AQ96" i="12"/>
  <c r="AP96" i="12"/>
  <c r="AB96" i="12"/>
  <c r="AA96" i="12"/>
  <c r="Z96" i="12"/>
  <c r="U96" i="12"/>
  <c r="U109" i="12" s="1"/>
  <c r="BK3" i="12"/>
  <c r="BK95" i="12" s="1"/>
  <c r="BI3" i="12"/>
  <c r="BI95" i="12" s="1"/>
  <c r="BH3" i="12"/>
  <c r="BH95" i="12" s="1"/>
  <c r="BG3" i="12"/>
  <c r="BG95" i="12" s="1"/>
  <c r="BF3" i="12"/>
  <c r="BF95" i="12" s="1"/>
  <c r="BE3" i="12"/>
  <c r="BE95" i="12" s="1"/>
  <c r="BD3" i="12"/>
  <c r="BD95" i="12" s="1"/>
  <c r="BC3" i="12"/>
  <c r="BC95" i="12" s="1"/>
  <c r="BB3" i="12"/>
  <c r="BB95" i="12" s="1"/>
  <c r="BA3" i="12"/>
  <c r="BA95" i="12" s="1"/>
  <c r="AZ3" i="12"/>
  <c r="AZ95" i="12" s="1"/>
  <c r="AY3" i="12"/>
  <c r="AY95" i="12" s="1"/>
  <c r="AU3" i="12"/>
  <c r="AU95" i="12" s="1"/>
  <c r="AS3" i="12"/>
  <c r="AS95" i="12" s="1"/>
  <c r="AR3" i="12"/>
  <c r="AR95" i="12" s="1"/>
  <c r="AQ3" i="12"/>
  <c r="AQ95" i="12" s="1"/>
  <c r="AP3" i="12"/>
  <c r="AP95" i="12" s="1"/>
  <c r="AO3" i="12"/>
  <c r="AO95" i="12" s="1"/>
  <c r="AN3" i="12"/>
  <c r="AN95" i="12" s="1"/>
  <c r="AM3" i="12"/>
  <c r="AM95" i="12" s="1"/>
  <c r="AL3" i="12"/>
  <c r="AL95" i="12" s="1"/>
  <c r="AK3" i="12"/>
  <c r="AK95" i="12" s="1"/>
  <c r="AJ3" i="12"/>
  <c r="AJ95" i="12" s="1"/>
  <c r="AI3" i="12"/>
  <c r="AI95" i="12" s="1"/>
  <c r="AE3" i="12"/>
  <c r="AE95" i="12" s="1"/>
  <c r="AC3" i="12"/>
  <c r="AC95" i="12" s="1"/>
  <c r="AB3" i="12"/>
  <c r="AB95" i="12" s="1"/>
  <c r="AA3" i="12"/>
  <c r="AA95" i="12" s="1"/>
  <c r="Z3" i="12"/>
  <c r="Z95" i="12" s="1"/>
  <c r="Y3" i="12"/>
  <c r="Y95" i="12" s="1"/>
  <c r="X3" i="12"/>
  <c r="X95" i="12" s="1"/>
  <c r="W3" i="12"/>
  <c r="W95" i="12" s="1"/>
  <c r="V3" i="12"/>
  <c r="V95" i="12" s="1"/>
  <c r="U3" i="12"/>
  <c r="U95" i="12" s="1"/>
  <c r="T3" i="12"/>
  <c r="T95" i="12" s="1"/>
  <c r="S3" i="12"/>
  <c r="S95" i="12" s="1"/>
  <c r="O95" i="12"/>
  <c r="M95" i="12"/>
  <c r="L95" i="12"/>
  <c r="K95" i="12"/>
  <c r="J95" i="12"/>
  <c r="I95" i="12"/>
  <c r="H95" i="12"/>
  <c r="G95" i="12"/>
  <c r="F95" i="12"/>
  <c r="E95" i="12"/>
  <c r="D95" i="12"/>
  <c r="C95" i="12"/>
  <c r="C73" i="12"/>
  <c r="Y73" i="12"/>
  <c r="AX73" i="12"/>
  <c r="AH73" i="12"/>
  <c r="R73" i="12"/>
  <c r="AX63" i="12"/>
  <c r="AH63" i="12"/>
  <c r="R63" i="12"/>
  <c r="AZ13" i="12"/>
  <c r="BC9" i="12"/>
  <c r="AZ9" i="12"/>
  <c r="AZ6" i="12"/>
  <c r="AY6" i="12"/>
  <c r="AX53" i="12"/>
  <c r="AH53" i="12"/>
  <c r="R53" i="12"/>
  <c r="AX52" i="12"/>
  <c r="AH52" i="12"/>
  <c r="R52" i="12"/>
  <c r="AX84" i="12"/>
  <c r="AH84" i="12"/>
  <c r="R84" i="12"/>
  <c r="AX85" i="12"/>
  <c r="AH85" i="12"/>
  <c r="R85" i="12"/>
  <c r="B1" i="2"/>
  <c r="E26" i="12"/>
  <c r="E28" i="12"/>
  <c r="E43" i="12"/>
  <c r="E44" i="12"/>
  <c r="E46" i="12"/>
  <c r="E65" i="12"/>
  <c r="E66" i="12"/>
  <c r="E67" i="12"/>
  <c r="BF97" i="12"/>
  <c r="BG97" i="12"/>
  <c r="BH97" i="12"/>
  <c r="BF99" i="12"/>
  <c r="BG99" i="12"/>
  <c r="BH99" i="12"/>
  <c r="BG96" i="12"/>
  <c r="BH96" i="12"/>
  <c r="BF96" i="12"/>
  <c r="AX97" i="12"/>
  <c r="AH97" i="12"/>
  <c r="R97" i="12"/>
  <c r="AX82" i="12"/>
  <c r="AH82" i="12"/>
  <c r="R82" i="12"/>
  <c r="AX81" i="12"/>
  <c r="AH81" i="12"/>
  <c r="R81" i="12"/>
  <c r="AX28" i="12"/>
  <c r="AH28" i="12"/>
  <c r="R28" i="12"/>
  <c r="AX48" i="12"/>
  <c r="AH48" i="12"/>
  <c r="R48" i="12"/>
  <c r="AX46" i="12"/>
  <c r="AH46" i="12"/>
  <c r="R46" i="12"/>
  <c r="AX44" i="12"/>
  <c r="AH44" i="12"/>
  <c r="R44" i="12"/>
  <c r="AX43" i="12"/>
  <c r="AW43" i="12"/>
  <c r="AH43" i="12"/>
  <c r="AG43" i="12"/>
  <c r="R43" i="12"/>
  <c r="Q43" i="12"/>
  <c r="AS2" i="15"/>
  <c r="B2" i="15"/>
  <c r="C2" i="15"/>
  <c r="D2" i="15"/>
  <c r="F2" i="15"/>
  <c r="G2" i="15"/>
  <c r="H2" i="15"/>
  <c r="A2" i="15"/>
  <c r="AX99" i="12"/>
  <c r="AX96" i="12"/>
  <c r="AW99" i="12"/>
  <c r="AW96" i="12"/>
  <c r="AW72" i="12"/>
  <c r="AW62" i="12"/>
  <c r="AW24" i="12"/>
  <c r="AW4" i="12"/>
  <c r="AH99" i="12"/>
  <c r="AH96" i="12"/>
  <c r="AG99" i="12"/>
  <c r="AG96" i="12"/>
  <c r="AG72" i="12"/>
  <c r="AG62" i="12"/>
  <c r="AG24" i="12"/>
  <c r="AG4" i="12"/>
  <c r="R99" i="12"/>
  <c r="R96" i="12"/>
  <c r="Q62" i="12"/>
  <c r="Q24" i="12"/>
  <c r="Q4" i="12"/>
  <c r="Q72" i="12"/>
  <c r="Q96" i="12"/>
  <c r="Q99" i="12"/>
  <c r="AX8" i="12"/>
  <c r="AH8" i="12"/>
  <c r="R8" i="12"/>
  <c r="AX12" i="12"/>
  <c r="AH12" i="12"/>
  <c r="R12" i="12"/>
  <c r="AX24" i="12"/>
  <c r="AX26" i="12"/>
  <c r="AX49" i="12"/>
  <c r="AX50" i="12"/>
  <c r="AX51" i="12"/>
  <c r="AX62" i="12"/>
  <c r="AX64" i="12"/>
  <c r="AX65" i="12"/>
  <c r="AX66" i="12"/>
  <c r="AX67" i="12"/>
  <c r="AX72" i="12"/>
  <c r="AX74" i="12"/>
  <c r="AX78" i="12"/>
  <c r="AX80" i="12"/>
  <c r="AX83" i="12"/>
  <c r="AX87" i="12"/>
  <c r="AX4" i="12"/>
  <c r="AH24" i="12"/>
  <c r="AH26" i="12"/>
  <c r="AH49" i="12"/>
  <c r="AH50" i="12"/>
  <c r="AH51" i="12"/>
  <c r="AH62" i="12"/>
  <c r="AH64" i="12"/>
  <c r="AH65" i="12"/>
  <c r="AH66" i="12"/>
  <c r="AH67" i="12"/>
  <c r="AH72" i="12"/>
  <c r="AH74" i="12"/>
  <c r="AH78" i="12"/>
  <c r="AH80" i="12"/>
  <c r="AH83" i="12"/>
  <c r="AH87" i="12"/>
  <c r="AH4" i="12"/>
  <c r="R87" i="12"/>
  <c r="R83" i="12"/>
  <c r="R80" i="12"/>
  <c r="R78" i="12"/>
  <c r="R74" i="12"/>
  <c r="R72" i="12"/>
  <c r="R67" i="12"/>
  <c r="R66" i="12"/>
  <c r="R65" i="12"/>
  <c r="R64" i="12"/>
  <c r="R62" i="12"/>
  <c r="R51" i="12"/>
  <c r="R50" i="12"/>
  <c r="R49" i="12"/>
  <c r="R26" i="12"/>
  <c r="R24" i="12"/>
  <c r="AW94" i="12"/>
  <c r="AG94" i="12"/>
  <c r="Q94" i="12"/>
  <c r="AZ14" i="12"/>
  <c r="AY14" i="12"/>
  <c r="BC5" i="12"/>
  <c r="AZ5" i="12"/>
  <c r="AY5" i="12"/>
  <c r="AZ4" i="12"/>
  <c r="AY4" i="12"/>
  <c r="R4" i="12"/>
  <c r="AI97" i="12"/>
  <c r="S97" i="12"/>
  <c r="AZ63" i="12"/>
  <c r="M774" i="2"/>
  <c r="M773" i="2"/>
  <c r="J97" i="1"/>
  <c r="AK18" i="12"/>
  <c r="CW8" i="12"/>
  <c r="CW6" i="12"/>
  <c r="CU24" i="12"/>
  <c r="CG6" i="12"/>
  <c r="T97" i="12"/>
  <c r="BA6" i="12"/>
  <c r="AL62" i="12"/>
  <c r="CX49" i="12"/>
  <c r="AL49" i="12"/>
  <c r="CH68" i="12"/>
  <c r="CX69" i="12"/>
  <c r="CH49" i="12"/>
  <c r="BB52" i="12"/>
  <c r="BB74" i="12"/>
  <c r="BB49" i="12"/>
  <c r="CE34" i="12"/>
  <c r="S34" i="12"/>
  <c r="CU34" i="12"/>
  <c r="AI34" i="12"/>
  <c r="AY34" i="12"/>
  <c r="J65" i="1"/>
  <c r="J64" i="1"/>
  <c r="AY16" i="12"/>
  <c r="BJ76" i="12"/>
  <c r="M779" i="2"/>
  <c r="DF49" i="12"/>
  <c r="J77" i="2"/>
  <c r="H77" i="15" s="1"/>
  <c r="J45" i="2"/>
  <c r="H45" i="15" s="1"/>
  <c r="J188" i="2"/>
  <c r="H188" i="15" s="1"/>
  <c r="J186" i="2"/>
  <c r="H186" i="15" s="1"/>
  <c r="J41" i="2"/>
  <c r="H41" i="15" s="1"/>
  <c r="J160" i="2"/>
  <c r="H160" i="15" s="1"/>
  <c r="J7" i="2"/>
  <c r="H7" i="15" s="1"/>
  <c r="J68" i="2"/>
  <c r="H68" i="15" s="1"/>
  <c r="J201" i="2"/>
  <c r="H201" i="15" s="1"/>
  <c r="J93" i="2"/>
  <c r="H93" i="15" s="1"/>
  <c r="J64" i="2"/>
  <c r="H64" i="15" s="1"/>
  <c r="J197" i="2"/>
  <c r="H197" i="15" s="1"/>
  <c r="J172" i="2"/>
  <c r="H172" i="15" s="1"/>
  <c r="J18" i="2"/>
  <c r="H18" i="15" s="1"/>
  <c r="J101" i="2"/>
  <c r="H101" i="15" s="1"/>
  <c r="J52" i="2"/>
  <c r="H52" i="15" s="1"/>
  <c r="J185" i="2"/>
  <c r="H185" i="15" s="1"/>
  <c r="J29" i="2"/>
  <c r="H29" i="15" s="1"/>
  <c r="J3" i="2"/>
  <c r="AU3" i="2" s="1"/>
  <c r="J44" i="2"/>
  <c r="H44" i="15" s="1"/>
  <c r="J42" i="2"/>
  <c r="H42" i="15" s="1"/>
  <c r="J116" i="2"/>
  <c r="H116" i="15" s="1"/>
  <c r="J40" i="2"/>
  <c r="H40" i="15" s="1"/>
  <c r="J173" i="2"/>
  <c r="H173" i="15" s="1"/>
  <c r="J141" i="2"/>
  <c r="H141" i="15" s="1"/>
  <c r="J34" i="2"/>
  <c r="H34" i="15" s="1"/>
  <c r="J81" i="2"/>
  <c r="H81" i="15" s="1"/>
  <c r="J32" i="2"/>
  <c r="H32" i="15" s="1"/>
  <c r="J30" i="2"/>
  <c r="H30" i="15" s="1"/>
  <c r="J5" i="2"/>
  <c r="H5" i="15" s="1"/>
  <c r="J142" i="2"/>
  <c r="H142" i="15" s="1"/>
  <c r="J66" i="2"/>
  <c r="H66" i="15" s="1"/>
  <c r="J752" i="2"/>
  <c r="H755" i="15" s="1"/>
  <c r="J747" i="2"/>
  <c r="H750" i="15" s="1"/>
  <c r="J759" i="2"/>
  <c r="H762" i="15" s="1"/>
  <c r="J750" i="2"/>
  <c r="H753" i="15" s="1"/>
  <c r="J758" i="2"/>
  <c r="H761" i="15" s="1"/>
  <c r="J318" i="2"/>
  <c r="H318" i="15" s="1"/>
  <c r="J744" i="2"/>
  <c r="H747" i="15" s="1"/>
  <c r="J329" i="2"/>
  <c r="H329" i="15" s="1"/>
  <c r="J771" i="2"/>
  <c r="H774" i="15" s="1"/>
  <c r="CH70" i="12"/>
  <c r="CL16" i="12"/>
  <c r="BF16" i="12"/>
  <c r="W34" i="12"/>
  <c r="DB16" i="12"/>
  <c r="CN18" i="12"/>
  <c r="AU18" i="12"/>
  <c r="CU17" i="12"/>
  <c r="DF17" i="12"/>
  <c r="CD17" i="12"/>
  <c r="DG18" i="12"/>
  <c r="K11" i="18"/>
  <c r="J26" i="18"/>
  <c r="M450" i="2"/>
  <c r="K449" i="15" s="1"/>
  <c r="E570" i="2"/>
  <c r="AK102" i="12"/>
  <c r="CP66" i="12"/>
  <c r="DF66" i="12"/>
  <c r="J8" i="2"/>
  <c r="H8" i="15" s="1"/>
  <c r="J164" i="2"/>
  <c r="H164" i="15" s="1"/>
  <c r="J43" i="2"/>
  <c r="H43" i="15" s="1"/>
  <c r="J90" i="2"/>
  <c r="H90" i="15" s="1"/>
  <c r="J6" i="2"/>
  <c r="H6" i="15" s="1"/>
  <c r="J189" i="2"/>
  <c r="H189" i="15" s="1"/>
  <c r="J283" i="2"/>
  <c r="H283" i="15" s="1"/>
  <c r="J285" i="2"/>
  <c r="H285" i="15" s="1"/>
  <c r="J309" i="2"/>
  <c r="H309" i="15" s="1"/>
  <c r="J770" i="2"/>
  <c r="H773" i="15" s="1"/>
  <c r="J753" i="2"/>
  <c r="H756" i="15" s="1"/>
  <c r="J328" i="2"/>
  <c r="H328" i="15" s="1"/>
  <c r="J598" i="2"/>
  <c r="H595" i="15" s="1"/>
  <c r="J640" i="2"/>
  <c r="H643" i="15" s="1"/>
  <c r="J654" i="2"/>
  <c r="H657" i="15" s="1"/>
  <c r="J649" i="2"/>
  <c r="H652" i="15" s="1"/>
  <c r="J259" i="2"/>
  <c r="H259" i="15" s="1"/>
  <c r="J269" i="2"/>
  <c r="H269" i="15" s="1"/>
  <c r="J258" i="2"/>
  <c r="H258" i="15" s="1"/>
  <c r="J333" i="2"/>
  <c r="H333" i="15" s="1"/>
  <c r="J625" i="2"/>
  <c r="H628" i="15" s="1"/>
  <c r="J749" i="2"/>
  <c r="H752" i="15" s="1"/>
  <c r="J244" i="2"/>
  <c r="H244" i="15" s="1"/>
  <c r="J246" i="2"/>
  <c r="H246" i="15" s="1"/>
  <c r="J599" i="2"/>
  <c r="H596" i="15" s="1"/>
  <c r="J754" i="2"/>
  <c r="H757" i="15" s="1"/>
  <c r="J757" i="2"/>
  <c r="H760" i="15" s="1"/>
  <c r="J331" i="2"/>
  <c r="H331" i="15" s="1"/>
  <c r="J721" i="2"/>
  <c r="H724" i="15" s="1"/>
  <c r="J604" i="2"/>
  <c r="H607" i="15" s="1"/>
  <c r="J627" i="2"/>
  <c r="H630" i="15" s="1"/>
  <c r="J765" i="2"/>
  <c r="H768" i="15" s="1"/>
  <c r="J768" i="2"/>
  <c r="H771" i="15" s="1"/>
  <c r="J602" i="2"/>
  <c r="H605" i="15" s="1"/>
  <c r="J261" i="2"/>
  <c r="H261" i="15" s="1"/>
  <c r="DG70" i="12"/>
  <c r="K12" i="18"/>
  <c r="CW55" i="12"/>
  <c r="CX55" i="12"/>
  <c r="K21" i="18"/>
  <c r="BB55" i="12"/>
  <c r="CG55" i="12"/>
  <c r="AL55" i="12"/>
  <c r="U55" i="12"/>
  <c r="BA55" i="12"/>
  <c r="CP48" i="12"/>
  <c r="DF28" i="12"/>
  <c r="AZ97" i="12"/>
  <c r="J294" i="2"/>
  <c r="H294" i="15" s="1"/>
  <c r="J317" i="2"/>
  <c r="H317" i="15" s="1"/>
  <c r="CN70" i="12"/>
  <c r="CG16" i="12"/>
  <c r="T16" i="12"/>
  <c r="AK16" i="12"/>
  <c r="J439" i="2"/>
  <c r="H438" i="15" s="1"/>
  <c r="J256" i="2"/>
  <c r="H256" i="15" s="1"/>
  <c r="BD16" i="12"/>
  <c r="K20" i="18"/>
  <c r="K19" i="18"/>
  <c r="K40" i="18"/>
  <c r="J562" i="2"/>
  <c r="H559" i="15" s="1"/>
  <c r="BB70" i="12"/>
  <c r="BA16" i="12"/>
  <c r="AZ533" i="2" l="1"/>
  <c r="BA533" i="2" s="1"/>
  <c r="AZ520" i="2"/>
  <c r="BA520" i="2" s="1"/>
  <c r="AZ743" i="2"/>
  <c r="AZ375" i="2"/>
  <c r="J704" i="2"/>
  <c r="J715" i="2"/>
  <c r="J740" i="2"/>
  <c r="J729" i="2"/>
  <c r="J718" i="2"/>
  <c r="J707" i="2"/>
  <c r="J703" i="2"/>
  <c r="J719" i="2"/>
  <c r="J705" i="2"/>
  <c r="J743" i="2"/>
  <c r="J739" i="2"/>
  <c r="J728" i="2"/>
  <c r="J717" i="2"/>
  <c r="J706" i="2"/>
  <c r="J742" i="2"/>
  <c r="J731" i="2"/>
  <c r="J727" i="2"/>
  <c r="J716" i="2"/>
  <c r="J741" i="2"/>
  <c r="J730" i="2"/>
  <c r="J692" i="2"/>
  <c r="J680" i="2"/>
  <c r="J669" i="2"/>
  <c r="J658" i="2"/>
  <c r="J647" i="2"/>
  <c r="J644" i="2"/>
  <c r="J633" i="2"/>
  <c r="J623" i="2"/>
  <c r="J620" i="2"/>
  <c r="J610" i="2"/>
  <c r="J607" i="2"/>
  <c r="J695" i="2"/>
  <c r="J683" i="2"/>
  <c r="J671" i="2"/>
  <c r="J668" i="2"/>
  <c r="J657" i="2"/>
  <c r="J646" i="2"/>
  <c r="J635" i="2"/>
  <c r="J632" i="2"/>
  <c r="J622" i="2"/>
  <c r="J619" i="2"/>
  <c r="J609" i="2"/>
  <c r="J694" i="2"/>
  <c r="J682" i="2"/>
  <c r="J670" i="2"/>
  <c r="J659" i="2"/>
  <c r="J656" i="2"/>
  <c r="J645" i="2"/>
  <c r="J634" i="2"/>
  <c r="J631" i="2"/>
  <c r="J621" i="2"/>
  <c r="J611" i="2"/>
  <c r="J608" i="2"/>
  <c r="J693" i="2"/>
  <c r="J681" i="2"/>
  <c r="J506" i="2"/>
  <c r="J494" i="2"/>
  <c r="J482" i="2"/>
  <c r="J470" i="2"/>
  <c r="J458" i="2"/>
  <c r="J446" i="2"/>
  <c r="J435" i="2"/>
  <c r="J431" i="2"/>
  <c r="J420" i="2"/>
  <c r="J409" i="2"/>
  <c r="J397" i="2"/>
  <c r="J385" i="2"/>
  <c r="J372" i="2"/>
  <c r="J360" i="2"/>
  <c r="J408" i="2"/>
  <c r="J411" i="2"/>
  <c r="J419" i="2"/>
  <c r="J456" i="2"/>
  <c r="J362" i="2"/>
  <c r="J371" i="2"/>
  <c r="J444" i="2"/>
  <c r="J532" i="2"/>
  <c r="J505" i="2"/>
  <c r="J493" i="2"/>
  <c r="J481" i="2"/>
  <c r="J469" i="2"/>
  <c r="J457" i="2"/>
  <c r="J445" i="2"/>
  <c r="J434" i="2"/>
  <c r="J423" i="2"/>
  <c r="J384" i="2"/>
  <c r="J374" i="2"/>
  <c r="J519" i="2"/>
  <c r="J504" i="2"/>
  <c r="J492" i="2"/>
  <c r="J480" i="2"/>
  <c r="J433" i="2"/>
  <c r="J507" i="2"/>
  <c r="J495" i="2"/>
  <c r="J483" i="2"/>
  <c r="J471" i="2"/>
  <c r="J459" i="2"/>
  <c r="J447" i="2"/>
  <c r="J443" i="2"/>
  <c r="J432" i="2"/>
  <c r="J421" i="2"/>
  <c r="J410" i="2"/>
  <c r="J398" i="2"/>
  <c r="J386" i="2"/>
  <c r="J373" i="2"/>
  <c r="J361" i="2"/>
  <c r="J396" i="2"/>
  <c r="J468" i="2"/>
  <c r="J387" i="2"/>
  <c r="J422" i="2"/>
  <c r="J399" i="2"/>
  <c r="J347" i="2"/>
  <c r="J335" i="2"/>
  <c r="J323" i="2"/>
  <c r="J311" i="2"/>
  <c r="J299" i="2"/>
  <c r="J287" i="2"/>
  <c r="J275" i="2"/>
  <c r="J263" i="2"/>
  <c r="J251" i="2"/>
  <c r="J350" i="2"/>
  <c r="J338" i="2"/>
  <c r="J326" i="2"/>
  <c r="J314" i="2"/>
  <c r="J302" i="2"/>
  <c r="J290" i="2"/>
  <c r="J278" i="2"/>
  <c r="J266" i="2"/>
  <c r="J254" i="2"/>
  <c r="J349" i="2"/>
  <c r="J337" i="2"/>
  <c r="J325" i="2"/>
  <c r="J313" i="2"/>
  <c r="J301" i="2"/>
  <c r="J289" i="2"/>
  <c r="J277" i="2"/>
  <c r="J265" i="2"/>
  <c r="J253" i="2"/>
  <c r="J252" i="2"/>
  <c r="J348" i="2"/>
  <c r="J336" i="2"/>
  <c r="J324" i="2"/>
  <c r="J312" i="2"/>
  <c r="J300" i="2"/>
  <c r="J288" i="2"/>
  <c r="J276" i="2"/>
  <c r="J264" i="2"/>
  <c r="J134" i="2"/>
  <c r="J48" i="2"/>
  <c r="J23" i="2"/>
  <c r="J50" i="2"/>
  <c r="J35" i="2"/>
  <c r="J98" i="2"/>
  <c r="J97" i="2"/>
  <c r="J36" i="2"/>
  <c r="J72" i="2"/>
  <c r="J86" i="2"/>
  <c r="J74" i="2"/>
  <c r="J62" i="2"/>
  <c r="J59" i="2"/>
  <c r="J37" i="2"/>
  <c r="J26" i="2"/>
  <c r="J61" i="2"/>
  <c r="J25" i="2"/>
  <c r="J96" i="2"/>
  <c r="J242" i="2"/>
  <c r="J47" i="2"/>
  <c r="J110" i="2"/>
  <c r="J85" i="2"/>
  <c r="J22" i="2"/>
  <c r="J84" i="2"/>
  <c r="J60" i="2"/>
  <c r="J230" i="2"/>
  <c r="J122" i="2"/>
  <c r="J73" i="2"/>
  <c r="J49" i="2"/>
  <c r="J24" i="2"/>
  <c r="J146" i="2"/>
  <c r="J38" i="2"/>
  <c r="J593" i="2"/>
  <c r="J543" i="2"/>
  <c r="J581" i="2"/>
  <c r="J569" i="2"/>
  <c r="J557" i="2"/>
  <c r="J544" i="2"/>
  <c r="J556" i="2"/>
  <c r="J580" i="2"/>
  <c r="J568" i="2"/>
  <c r="J567" i="2"/>
  <c r="J555" i="2"/>
  <c r="J592" i="2"/>
  <c r="J579" i="2"/>
  <c r="J591" i="2"/>
  <c r="J566" i="2"/>
  <c r="J545" i="2"/>
  <c r="J578" i="2"/>
  <c r="R711" i="2"/>
  <c r="R722" i="2"/>
  <c r="R701" i="2"/>
  <c r="R712" i="2"/>
  <c r="R710" i="2"/>
  <c r="R741" i="2"/>
  <c r="R731" i="2"/>
  <c r="R728" i="2"/>
  <c r="R718" i="2"/>
  <c r="R715" i="2"/>
  <c r="R705" i="2"/>
  <c r="R704" i="2"/>
  <c r="R717" i="2"/>
  <c r="R707" i="2"/>
  <c r="R743" i="2"/>
  <c r="R740" i="2"/>
  <c r="R730" i="2"/>
  <c r="R727" i="2"/>
  <c r="R742" i="2"/>
  <c r="R739" i="2"/>
  <c r="R729" i="2"/>
  <c r="R719" i="2"/>
  <c r="R716" i="2"/>
  <c r="R706" i="2"/>
  <c r="R703" i="2"/>
  <c r="R708" i="2"/>
  <c r="R698" i="2"/>
  <c r="R557" i="2"/>
  <c r="R593" i="2"/>
  <c r="R581" i="2"/>
  <c r="R578" i="2"/>
  <c r="R567" i="2"/>
  <c r="R556" i="2"/>
  <c r="R544" i="2"/>
  <c r="R545" i="2"/>
  <c r="R592" i="2"/>
  <c r="R566" i="2"/>
  <c r="R569" i="2"/>
  <c r="R580" i="2"/>
  <c r="R555" i="2"/>
  <c r="R543" i="2"/>
  <c r="R568" i="2"/>
  <c r="R579" i="2"/>
  <c r="R591" i="2"/>
  <c r="R356" i="2"/>
  <c r="R480" i="2"/>
  <c r="R444" i="2"/>
  <c r="R421" i="2"/>
  <c r="R397" i="2"/>
  <c r="R371" i="2"/>
  <c r="R519" i="2"/>
  <c r="R505" i="2"/>
  <c r="R494" i="2"/>
  <c r="R483" i="2"/>
  <c r="R458" i="2"/>
  <c r="R447" i="2"/>
  <c r="R431" i="2"/>
  <c r="R408" i="2"/>
  <c r="R374" i="2"/>
  <c r="R387" i="2"/>
  <c r="R493" i="2"/>
  <c r="R471" i="2"/>
  <c r="R446" i="2"/>
  <c r="R423" i="2"/>
  <c r="R410" i="2"/>
  <c r="R385" i="2"/>
  <c r="R507" i="2"/>
  <c r="R482" i="2"/>
  <c r="R457" i="2"/>
  <c r="R443" i="2"/>
  <c r="R420" i="2"/>
  <c r="R396" i="2"/>
  <c r="R373" i="2"/>
  <c r="R384" i="2"/>
  <c r="R504" i="2"/>
  <c r="R468" i="2"/>
  <c r="R433" i="2"/>
  <c r="R399" i="2"/>
  <c r="R362" i="2"/>
  <c r="R506" i="2"/>
  <c r="R481" i="2"/>
  <c r="R456" i="2"/>
  <c r="R432" i="2"/>
  <c r="R409" i="2"/>
  <c r="R532" i="2"/>
  <c r="R492" i="2"/>
  <c r="R459" i="2"/>
  <c r="R435" i="2"/>
  <c r="R419" i="2"/>
  <c r="R361" i="2"/>
  <c r="R495" i="2"/>
  <c r="R470" i="2"/>
  <c r="R445" i="2"/>
  <c r="R422" i="2"/>
  <c r="R398" i="2"/>
  <c r="R469" i="2"/>
  <c r="R434" i="2"/>
  <c r="R411" i="2"/>
  <c r="R386" i="2"/>
  <c r="R360" i="2"/>
  <c r="R372" i="2"/>
  <c r="U37" i="5"/>
  <c r="R301" i="2"/>
  <c r="R251" i="2"/>
  <c r="R347" i="2"/>
  <c r="R314" i="2"/>
  <c r="R289" i="2"/>
  <c r="R350" i="2"/>
  <c r="R325" i="2"/>
  <c r="R300" i="2"/>
  <c r="R275" i="2"/>
  <c r="R264" i="2"/>
  <c r="R336" i="2"/>
  <c r="R311" i="2"/>
  <c r="R278" i="2"/>
  <c r="R253" i="2"/>
  <c r="R349" i="2"/>
  <c r="R302" i="2"/>
  <c r="R277" i="2"/>
  <c r="R252" i="2"/>
  <c r="R323" i="2"/>
  <c r="R265" i="2"/>
  <c r="R335" i="2"/>
  <c r="R313" i="2"/>
  <c r="R288" i="2"/>
  <c r="R263" i="2"/>
  <c r="R348" i="2"/>
  <c r="R312" i="2"/>
  <c r="R276" i="2"/>
  <c r="R338" i="2"/>
  <c r="R324" i="2"/>
  <c r="R299" i="2"/>
  <c r="R266" i="2"/>
  <c r="R326" i="2"/>
  <c r="R290" i="2"/>
  <c r="R254" i="2"/>
  <c r="R337" i="2"/>
  <c r="R287" i="2"/>
  <c r="Q762" i="15"/>
  <c r="AS762" i="15" s="1"/>
  <c r="Q750" i="15"/>
  <c r="AS750" i="15" s="1"/>
  <c r="Q773" i="15"/>
  <c r="AS773" i="15" s="1"/>
  <c r="M149" i="2"/>
  <c r="K149" i="15" s="1"/>
  <c r="K148" i="15"/>
  <c r="Q761" i="15"/>
  <c r="AS761" i="15" s="1"/>
  <c r="Q749" i="15"/>
  <c r="AS749" i="15" s="1"/>
  <c r="Q774" i="15"/>
  <c r="AS774" i="15" s="1"/>
  <c r="BQ449" i="2"/>
  <c r="C448" i="15"/>
  <c r="Q760" i="15"/>
  <c r="AS760" i="15" s="1"/>
  <c r="Q748" i="15"/>
  <c r="AS748" i="15" s="1"/>
  <c r="Q759" i="15"/>
  <c r="AS759" i="15" s="1"/>
  <c r="Q747" i="15"/>
  <c r="AS747" i="15" s="1"/>
  <c r="Q758" i="15"/>
  <c r="AS758" i="15" s="1"/>
  <c r="Q757" i="15"/>
  <c r="AS757" i="15" s="1"/>
  <c r="BA743" i="2"/>
  <c r="P746" i="15"/>
  <c r="BQ316" i="2"/>
  <c r="C316" i="15"/>
  <c r="Q756" i="15"/>
  <c r="AS756" i="15" s="1"/>
  <c r="Q771" i="15"/>
  <c r="AS771" i="15" s="1"/>
  <c r="Q755" i="15"/>
  <c r="AS755" i="15" s="1"/>
  <c r="Q770" i="15"/>
  <c r="AS770" i="15" s="1"/>
  <c r="Q754" i="15"/>
  <c r="AS754" i="15" s="1"/>
  <c r="Q769" i="15"/>
  <c r="AS769" i="15" s="1"/>
  <c r="Q753" i="15"/>
  <c r="AS753" i="15" s="1"/>
  <c r="F571" i="2"/>
  <c r="D568" i="15" s="1"/>
  <c r="Q568" i="15" s="1"/>
  <c r="AS568" i="15" s="1"/>
  <c r="C568" i="15"/>
  <c r="Q768" i="15"/>
  <c r="AS768" i="15" s="1"/>
  <c r="Q752" i="15"/>
  <c r="AS752" i="15" s="1"/>
  <c r="Q763" i="15"/>
  <c r="AS763" i="15" s="1"/>
  <c r="Q767" i="15"/>
  <c r="AS767" i="15" s="1"/>
  <c r="Q751" i="15"/>
  <c r="AS751" i="15" s="1"/>
  <c r="BQ304" i="2"/>
  <c r="C304" i="15"/>
  <c r="Q772" i="15"/>
  <c r="AS772" i="15" s="1"/>
  <c r="H149" i="2"/>
  <c r="F149" i="15" s="1"/>
  <c r="F148" i="15"/>
  <c r="J25" i="18"/>
  <c r="J39" i="18"/>
  <c r="J13" i="18"/>
  <c r="AZ731" i="2"/>
  <c r="P734" i="15" s="1"/>
  <c r="AZ742" i="2"/>
  <c r="AZ741" i="2"/>
  <c r="AZ740" i="2"/>
  <c r="AZ739" i="2"/>
  <c r="AZ719" i="2"/>
  <c r="P722" i="15" s="1"/>
  <c r="AZ730" i="2"/>
  <c r="P733" i="15" s="1"/>
  <c r="AZ729" i="2"/>
  <c r="P732" i="15" s="1"/>
  <c r="AZ728" i="2"/>
  <c r="P731" i="15" s="1"/>
  <c r="AZ727" i="2"/>
  <c r="P730" i="15" s="1"/>
  <c r="AZ707" i="2"/>
  <c r="P710" i="15" s="1"/>
  <c r="AZ718" i="2"/>
  <c r="P721" i="15" s="1"/>
  <c r="AZ717" i="2"/>
  <c r="P720" i="15" s="1"/>
  <c r="AZ716" i="2"/>
  <c r="P719" i="15" s="1"/>
  <c r="AZ715" i="2"/>
  <c r="P718" i="15" s="1"/>
  <c r="AZ706" i="2"/>
  <c r="P709" i="15" s="1"/>
  <c r="AZ705" i="2"/>
  <c r="P708" i="15" s="1"/>
  <c r="AZ704" i="2"/>
  <c r="P707" i="15" s="1"/>
  <c r="AZ703" i="2"/>
  <c r="P706" i="15" s="1"/>
  <c r="AZ695" i="2"/>
  <c r="AZ694" i="2"/>
  <c r="AZ693" i="2"/>
  <c r="AZ692" i="2"/>
  <c r="AZ683" i="2"/>
  <c r="AZ682" i="2"/>
  <c r="AZ680" i="2"/>
  <c r="AZ681" i="2"/>
  <c r="AZ671" i="2"/>
  <c r="AZ670" i="2"/>
  <c r="AZ669" i="2"/>
  <c r="AZ668" i="2"/>
  <c r="AZ659" i="2"/>
  <c r="P662" i="15" s="1"/>
  <c r="AZ658" i="2"/>
  <c r="P661" i="15" s="1"/>
  <c r="AZ657" i="2"/>
  <c r="P660" i="15" s="1"/>
  <c r="AZ656" i="2"/>
  <c r="P659" i="15" s="1"/>
  <c r="AZ635" i="2"/>
  <c r="P638" i="15" s="1"/>
  <c r="AZ647" i="2"/>
  <c r="P650" i="15" s="1"/>
  <c r="AZ646" i="2"/>
  <c r="P649" i="15" s="1"/>
  <c r="AZ645" i="2"/>
  <c r="P648" i="15" s="1"/>
  <c r="AZ644" i="2"/>
  <c r="P647" i="15" s="1"/>
  <c r="AZ623" i="2"/>
  <c r="P626" i="15" s="1"/>
  <c r="AZ634" i="2"/>
  <c r="P637" i="15" s="1"/>
  <c r="AZ633" i="2"/>
  <c r="P636" i="15" s="1"/>
  <c r="AZ632" i="2"/>
  <c r="P635" i="15" s="1"/>
  <c r="AZ631" i="2"/>
  <c r="P634" i="15" s="1"/>
  <c r="AZ611" i="2"/>
  <c r="P614" i="15" s="1"/>
  <c r="AZ622" i="2"/>
  <c r="P625" i="15" s="1"/>
  <c r="AZ621" i="2"/>
  <c r="P624" i="15" s="1"/>
  <c r="AZ620" i="2"/>
  <c r="P623" i="15" s="1"/>
  <c r="AZ619" i="2"/>
  <c r="P622" i="15" s="1"/>
  <c r="AZ610" i="2"/>
  <c r="P613" i="15" s="1"/>
  <c r="AZ609" i="2"/>
  <c r="P612" i="15" s="1"/>
  <c r="AZ608" i="2"/>
  <c r="P611" i="15" s="1"/>
  <c r="AZ607" i="2"/>
  <c r="P610" i="15" s="1"/>
  <c r="P602" i="15"/>
  <c r="P601" i="15"/>
  <c r="P600" i="15"/>
  <c r="P599" i="15"/>
  <c r="P598" i="15"/>
  <c r="P597" i="15"/>
  <c r="AZ593" i="2"/>
  <c r="AZ592" i="2"/>
  <c r="AZ591" i="2"/>
  <c r="AZ581" i="2"/>
  <c r="P578" i="15" s="1"/>
  <c r="AZ580" i="2"/>
  <c r="P577" i="15" s="1"/>
  <c r="AZ579" i="2"/>
  <c r="P576" i="15" s="1"/>
  <c r="AZ578" i="2"/>
  <c r="P575" i="15" s="1"/>
  <c r="AZ569" i="2"/>
  <c r="P566" i="15" s="1"/>
  <c r="AZ568" i="2"/>
  <c r="P565" i="15" s="1"/>
  <c r="AZ567" i="2"/>
  <c r="P564" i="15" s="1"/>
  <c r="AZ566" i="2"/>
  <c r="P563" i="15" s="1"/>
  <c r="AZ557" i="2"/>
  <c r="P554" i="15" s="1"/>
  <c r="AZ556" i="2"/>
  <c r="P553" i="15" s="1"/>
  <c r="AZ555" i="2"/>
  <c r="P552" i="15" s="1"/>
  <c r="AZ545" i="2"/>
  <c r="P542" i="15" s="1"/>
  <c r="AZ544" i="2"/>
  <c r="P541" i="15" s="1"/>
  <c r="AZ543" i="2"/>
  <c r="P540" i="15" s="1"/>
  <c r="AZ519" i="2"/>
  <c r="AZ532" i="2"/>
  <c r="AZ507" i="2"/>
  <c r="AZ506" i="2"/>
  <c r="AZ505" i="2"/>
  <c r="AZ504" i="2"/>
  <c r="AZ495" i="2"/>
  <c r="AZ494" i="2"/>
  <c r="AZ493" i="2"/>
  <c r="AZ492" i="2"/>
  <c r="AZ483" i="2"/>
  <c r="AZ482" i="2"/>
  <c r="AZ481" i="2"/>
  <c r="AZ480" i="2"/>
  <c r="AZ471" i="2"/>
  <c r="AZ470" i="2"/>
  <c r="AZ469" i="2"/>
  <c r="AZ468" i="2"/>
  <c r="AZ447" i="2"/>
  <c r="P446" i="15" s="1"/>
  <c r="AZ459" i="2"/>
  <c r="P458" i="15" s="1"/>
  <c r="AZ458" i="2"/>
  <c r="P457" i="15" s="1"/>
  <c r="AZ457" i="2"/>
  <c r="P456" i="15" s="1"/>
  <c r="AZ456" i="2"/>
  <c r="P455" i="15" s="1"/>
  <c r="AZ435" i="2"/>
  <c r="P434" i="15" s="1"/>
  <c r="AZ446" i="2"/>
  <c r="P445" i="15" s="1"/>
  <c r="AZ445" i="2"/>
  <c r="P444" i="15" s="1"/>
  <c r="AZ444" i="2"/>
  <c r="P443" i="15" s="1"/>
  <c r="AZ443" i="2"/>
  <c r="P442" i="15" s="1"/>
  <c r="AZ423" i="2"/>
  <c r="P422" i="15" s="1"/>
  <c r="AZ434" i="2"/>
  <c r="P433" i="15" s="1"/>
  <c r="AZ433" i="2"/>
  <c r="P432" i="15" s="1"/>
  <c r="AZ432" i="2"/>
  <c r="P431" i="15" s="1"/>
  <c r="AZ431" i="2"/>
  <c r="P430" i="15" s="1"/>
  <c r="AZ422" i="2"/>
  <c r="P421" i="15" s="1"/>
  <c r="AZ421" i="2"/>
  <c r="P420" i="15" s="1"/>
  <c r="AZ420" i="2"/>
  <c r="P419" i="15" s="1"/>
  <c r="AZ419" i="2"/>
  <c r="P418" i="15" s="1"/>
  <c r="E448" i="2"/>
  <c r="AZ411" i="2"/>
  <c r="P410" i="15" s="1"/>
  <c r="AZ410" i="2"/>
  <c r="P409" i="15" s="1"/>
  <c r="AZ409" i="2"/>
  <c r="P408" i="15" s="1"/>
  <c r="AZ408" i="2"/>
  <c r="P407" i="15" s="1"/>
  <c r="AZ399" i="2"/>
  <c r="P398" i="15" s="1"/>
  <c r="AZ398" i="2"/>
  <c r="P397" i="15" s="1"/>
  <c r="AZ397" i="2"/>
  <c r="P396" i="15" s="1"/>
  <c r="AZ396" i="2"/>
  <c r="P395" i="15" s="1"/>
  <c r="AZ387" i="2"/>
  <c r="P386" i="15" s="1"/>
  <c r="AZ386" i="2"/>
  <c r="P385" i="15" s="1"/>
  <c r="AZ385" i="2"/>
  <c r="P384" i="15" s="1"/>
  <c r="AZ384" i="2"/>
  <c r="P383" i="15" s="1"/>
  <c r="AZ374" i="2"/>
  <c r="P374" i="15" s="1"/>
  <c r="AZ373" i="2"/>
  <c r="P373" i="15" s="1"/>
  <c r="AZ372" i="2"/>
  <c r="P372" i="15" s="1"/>
  <c r="AZ371" i="2"/>
  <c r="P371" i="15" s="1"/>
  <c r="AZ362" i="2"/>
  <c r="P362" i="15" s="1"/>
  <c r="AZ361" i="2"/>
  <c r="P361" i="15" s="1"/>
  <c r="AZ360" i="2"/>
  <c r="P360" i="15" s="1"/>
  <c r="AZ350" i="2"/>
  <c r="P350" i="15" s="1"/>
  <c r="AZ348" i="2"/>
  <c r="P348" i="15" s="1"/>
  <c r="AZ349" i="2"/>
  <c r="P349" i="15" s="1"/>
  <c r="AZ347" i="2"/>
  <c r="P347" i="15" s="1"/>
  <c r="AZ338" i="2"/>
  <c r="P338" i="15" s="1"/>
  <c r="AZ336" i="2"/>
  <c r="P336" i="15" s="1"/>
  <c r="AZ337" i="2"/>
  <c r="P337" i="15" s="1"/>
  <c r="AZ335" i="2"/>
  <c r="P335" i="15" s="1"/>
  <c r="AZ326" i="2"/>
  <c r="P326" i="15" s="1"/>
  <c r="AZ324" i="2"/>
  <c r="P324" i="15" s="1"/>
  <c r="AZ323" i="2"/>
  <c r="P323" i="15" s="1"/>
  <c r="AZ325" i="2"/>
  <c r="P325" i="15" s="1"/>
  <c r="AZ314" i="2"/>
  <c r="P314" i="15" s="1"/>
  <c r="AZ311" i="2"/>
  <c r="P311" i="15" s="1"/>
  <c r="AZ313" i="2"/>
  <c r="P313" i="15" s="1"/>
  <c r="AZ312" i="2"/>
  <c r="P312" i="15" s="1"/>
  <c r="AZ302" i="2"/>
  <c r="P302" i="15" s="1"/>
  <c r="AZ299" i="2"/>
  <c r="P299" i="15" s="1"/>
  <c r="AZ301" i="2"/>
  <c r="P301" i="15" s="1"/>
  <c r="AZ300" i="2"/>
  <c r="P300" i="15" s="1"/>
  <c r="AZ290" i="2"/>
  <c r="P290" i="15" s="1"/>
  <c r="AZ289" i="2"/>
  <c r="P289" i="15" s="1"/>
  <c r="AZ287" i="2"/>
  <c r="P287" i="15" s="1"/>
  <c r="AZ288" i="2"/>
  <c r="P288" i="15" s="1"/>
  <c r="AZ278" i="2"/>
  <c r="P278" i="15" s="1"/>
  <c r="AZ276" i="2"/>
  <c r="P276" i="15" s="1"/>
  <c r="AZ275" i="2"/>
  <c r="P275" i="15" s="1"/>
  <c r="AZ277" i="2"/>
  <c r="P277" i="15" s="1"/>
  <c r="AZ266" i="2"/>
  <c r="P266" i="15" s="1"/>
  <c r="AZ264" i="2"/>
  <c r="P264" i="15" s="1"/>
  <c r="AZ263" i="2"/>
  <c r="P263" i="15" s="1"/>
  <c r="AZ265" i="2"/>
  <c r="P265" i="15" s="1"/>
  <c r="AZ254" i="2"/>
  <c r="P254" i="15" s="1"/>
  <c r="AZ251" i="2"/>
  <c r="P251" i="15" s="1"/>
  <c r="AZ253" i="2"/>
  <c r="P253" i="15" s="1"/>
  <c r="AZ252" i="2"/>
  <c r="P252" i="15" s="1"/>
  <c r="AZ230" i="2"/>
  <c r="P230" i="15" s="1"/>
  <c r="AZ242" i="2"/>
  <c r="P242" i="15" s="1"/>
  <c r="BQ328" i="2"/>
  <c r="D329" i="2"/>
  <c r="C329" i="15" s="1"/>
  <c r="AZ134" i="2"/>
  <c r="P134" i="15" s="1"/>
  <c r="AZ146" i="2"/>
  <c r="P146" i="15" s="1"/>
  <c r="AZ110" i="2"/>
  <c r="P110" i="15" s="1"/>
  <c r="AZ122" i="2"/>
  <c r="P122" i="15" s="1"/>
  <c r="AZ98" i="2"/>
  <c r="P98" i="15" s="1"/>
  <c r="AZ97" i="2"/>
  <c r="P97" i="15" s="1"/>
  <c r="AZ96" i="2"/>
  <c r="P96" i="15" s="1"/>
  <c r="AZ86" i="2"/>
  <c r="P86" i="15" s="1"/>
  <c r="AZ85" i="2"/>
  <c r="P85" i="15" s="1"/>
  <c r="AZ84" i="2"/>
  <c r="P84" i="15" s="1"/>
  <c r="AZ74" i="2"/>
  <c r="P74" i="15" s="1"/>
  <c r="AZ73" i="2"/>
  <c r="P73" i="15" s="1"/>
  <c r="AZ72" i="2"/>
  <c r="P72" i="15" s="1"/>
  <c r="AZ62" i="2"/>
  <c r="P62" i="15" s="1"/>
  <c r="AZ61" i="2"/>
  <c r="P61" i="15" s="1"/>
  <c r="AZ59" i="2"/>
  <c r="P59" i="15" s="1"/>
  <c r="AZ60" i="2"/>
  <c r="P60" i="15" s="1"/>
  <c r="AZ50" i="2"/>
  <c r="P50" i="15" s="1"/>
  <c r="AZ49" i="2"/>
  <c r="P49" i="15" s="1"/>
  <c r="AZ47" i="2"/>
  <c r="P47" i="15" s="1"/>
  <c r="AZ48" i="2"/>
  <c r="P48" i="15" s="1"/>
  <c r="AZ26" i="2"/>
  <c r="P26" i="15" s="1"/>
  <c r="AZ38" i="2"/>
  <c r="P38" i="15" s="1"/>
  <c r="AZ35" i="2"/>
  <c r="P35" i="15" s="1"/>
  <c r="AZ37" i="2"/>
  <c r="P37" i="15" s="1"/>
  <c r="AZ36" i="2"/>
  <c r="P36" i="15" s="1"/>
  <c r="AZ25" i="2"/>
  <c r="P25" i="15" s="1"/>
  <c r="AZ24" i="2"/>
  <c r="P24" i="15" s="1"/>
  <c r="AZ22" i="2"/>
  <c r="P22" i="15" s="1"/>
  <c r="AZ23" i="2"/>
  <c r="P23" i="15" s="1"/>
  <c r="J672" i="2"/>
  <c r="H675" i="15" s="1"/>
  <c r="J636" i="2"/>
  <c r="H639" i="15" s="1"/>
  <c r="J600" i="2"/>
  <c r="H603" i="15" s="1"/>
  <c r="J660" i="2"/>
  <c r="H663" i="15" s="1"/>
  <c r="J624" i="2"/>
  <c r="H627" i="15" s="1"/>
  <c r="J594" i="2"/>
  <c r="H591" i="15" s="1"/>
  <c r="J684" i="2"/>
  <c r="H687" i="15" s="1"/>
  <c r="J648" i="2"/>
  <c r="H651" i="15" s="1"/>
  <c r="J612" i="2"/>
  <c r="H615" i="15" s="1"/>
  <c r="J570" i="2"/>
  <c r="H567" i="15" s="1"/>
  <c r="J534" i="2"/>
  <c r="H531" i="15" s="1"/>
  <c r="J558" i="2"/>
  <c r="H555" i="15" s="1"/>
  <c r="J582" i="2"/>
  <c r="H579" i="15" s="1"/>
  <c r="J546" i="2"/>
  <c r="H543" i="15" s="1"/>
  <c r="J424" i="2"/>
  <c r="H423" i="15" s="1"/>
  <c r="J351" i="2"/>
  <c r="H351" i="15" s="1"/>
  <c r="J448" i="2"/>
  <c r="H447" i="15" s="1"/>
  <c r="J400" i="2"/>
  <c r="H399" i="15" s="1"/>
  <c r="J460" i="2"/>
  <c r="H459" i="15" s="1"/>
  <c r="J388" i="2"/>
  <c r="H387" i="15" s="1"/>
  <c r="J496" i="2"/>
  <c r="H495" i="15" s="1"/>
  <c r="J376" i="2"/>
  <c r="H375" i="15" s="1"/>
  <c r="J521" i="2"/>
  <c r="H519" i="15" s="1"/>
  <c r="J484" i="2"/>
  <c r="H483" i="15" s="1"/>
  <c r="J363" i="2"/>
  <c r="J412" i="2"/>
  <c r="H411" i="15" s="1"/>
  <c r="J436" i="2"/>
  <c r="H435" i="15" s="1"/>
  <c r="J508" i="2"/>
  <c r="H507" i="15" s="1"/>
  <c r="J472" i="2"/>
  <c r="H471" i="15" s="1"/>
  <c r="S37" i="5"/>
  <c r="J303" i="2"/>
  <c r="H303" i="15" s="1"/>
  <c r="J315" i="2"/>
  <c r="J243" i="2"/>
  <c r="H243" i="15" s="1"/>
  <c r="J339" i="2"/>
  <c r="H339" i="15" s="1"/>
  <c r="J291" i="2"/>
  <c r="H291" i="15" s="1"/>
  <c r="J279" i="2"/>
  <c r="H279" i="15" s="1"/>
  <c r="J327" i="2"/>
  <c r="H327" i="15" s="1"/>
  <c r="J267" i="2"/>
  <c r="H267" i="15" s="1"/>
  <c r="J255" i="2"/>
  <c r="H255" i="15" s="1"/>
  <c r="R14" i="2"/>
  <c r="R11" i="2"/>
  <c r="R13" i="2"/>
  <c r="R12" i="2"/>
  <c r="J377" i="2"/>
  <c r="H376" i="15" s="1"/>
  <c r="R292" i="2"/>
  <c r="R284" i="2"/>
  <c r="J135" i="2"/>
  <c r="H135" i="15" s="1"/>
  <c r="J63" i="2"/>
  <c r="H63" i="15" s="1"/>
  <c r="J147" i="2"/>
  <c r="H147" i="15" s="1"/>
  <c r="J171" i="2"/>
  <c r="H171" i="15" s="1"/>
  <c r="J99" i="2"/>
  <c r="H99" i="15" s="1"/>
  <c r="J27" i="2"/>
  <c r="H27" i="15" s="1"/>
  <c r="J231" i="2"/>
  <c r="H231" i="15" s="1"/>
  <c r="J75" i="2"/>
  <c r="H75" i="15" s="1"/>
  <c r="J207" i="2"/>
  <c r="H207" i="15" s="1"/>
  <c r="J195" i="2"/>
  <c r="H195" i="15" s="1"/>
  <c r="J87" i="2"/>
  <c r="H87" i="15" s="1"/>
  <c r="J13" i="2"/>
  <c r="J219" i="2"/>
  <c r="H219" i="15" s="1"/>
  <c r="J39" i="2"/>
  <c r="H39" i="15" s="1"/>
  <c r="J14" i="2"/>
  <c r="J159" i="2"/>
  <c r="H159" i="15" s="1"/>
  <c r="J51" i="2"/>
  <c r="H51" i="15" s="1"/>
  <c r="J111" i="2"/>
  <c r="H111" i="15" s="1"/>
  <c r="J11" i="2"/>
  <c r="J123" i="2"/>
  <c r="H123" i="15" s="1"/>
  <c r="J15" i="2"/>
  <c r="H15" i="15" s="1"/>
  <c r="J183" i="2"/>
  <c r="H183" i="15" s="1"/>
  <c r="J12" i="2"/>
  <c r="J708" i="2"/>
  <c r="J732" i="2"/>
  <c r="H735" i="15" s="1"/>
  <c r="J696" i="2"/>
  <c r="H699" i="15" s="1"/>
  <c r="J720" i="2"/>
  <c r="H723" i="15" s="1"/>
  <c r="AZ427" i="2"/>
  <c r="P426" i="15" s="1"/>
  <c r="AR426" i="15" s="1"/>
  <c r="AZ14" i="2"/>
  <c r="P14" i="15" s="1"/>
  <c r="AR14" i="15" s="1"/>
  <c r="AZ13" i="2"/>
  <c r="P13" i="15" s="1"/>
  <c r="AR13" i="15" s="1"/>
  <c r="AZ11" i="2"/>
  <c r="P11" i="15" s="1"/>
  <c r="AR11" i="15" s="1"/>
  <c r="AZ12" i="2"/>
  <c r="P12" i="15" s="1"/>
  <c r="AR12" i="15" s="1"/>
  <c r="AN104" i="12"/>
  <c r="BT104" i="12" s="1"/>
  <c r="CJ104" i="12" s="1"/>
  <c r="CZ104" i="12" s="1"/>
  <c r="CH62" i="12"/>
  <c r="BA18" i="12"/>
  <c r="AT89" i="12"/>
  <c r="DF79" i="12"/>
  <c r="CX62" i="12"/>
  <c r="C22" i="12"/>
  <c r="H17" i="12"/>
  <c r="B19" i="12"/>
  <c r="DF65" i="12"/>
  <c r="F13" i="12"/>
  <c r="BR13" i="12" s="1"/>
  <c r="B15" i="12"/>
  <c r="F9" i="12"/>
  <c r="BR9" i="12" s="1"/>
  <c r="B11" i="12"/>
  <c r="AX5" i="12"/>
  <c r="R723" i="2"/>
  <c r="R724" i="2"/>
  <c r="CP26" i="12"/>
  <c r="R696" i="2"/>
  <c r="R273" i="2"/>
  <c r="BJ26" i="12"/>
  <c r="CL81" i="12"/>
  <c r="R689" i="2"/>
  <c r="R684" i="2"/>
  <c r="R691" i="2"/>
  <c r="R686" i="2"/>
  <c r="R688" i="2"/>
  <c r="R687" i="2"/>
  <c r="R685" i="2"/>
  <c r="R690" i="2"/>
  <c r="R272" i="2"/>
  <c r="R355" i="2"/>
  <c r="R528" i="2"/>
  <c r="R524" i="2"/>
  <c r="R530" i="2"/>
  <c r="R523" i="2"/>
  <c r="R529" i="2"/>
  <c r="R531" i="2"/>
  <c r="R527" i="2"/>
  <c r="R526" i="2"/>
  <c r="R521" i="2"/>
  <c r="R525" i="2"/>
  <c r="R522" i="2"/>
  <c r="R509" i="2"/>
  <c r="R514" i="2"/>
  <c r="R513" i="2"/>
  <c r="R515" i="2"/>
  <c r="R517" i="2"/>
  <c r="R512" i="2"/>
  <c r="R516" i="2"/>
  <c r="R511" i="2"/>
  <c r="R508" i="2"/>
  <c r="R510" i="2"/>
  <c r="R518" i="2"/>
  <c r="R760" i="2"/>
  <c r="U45" i="5"/>
  <c r="R732" i="2"/>
  <c r="R737" i="2"/>
  <c r="R735" i="2"/>
  <c r="R734" i="2"/>
  <c r="R733" i="2"/>
  <c r="R738" i="2"/>
  <c r="R736" i="2"/>
  <c r="R428" i="2"/>
  <c r="R101" i="2"/>
  <c r="R217" i="2"/>
  <c r="R213" i="2"/>
  <c r="R208" i="2"/>
  <c r="R214" i="2"/>
  <c r="R212" i="2"/>
  <c r="R210" i="2"/>
  <c r="R209" i="2"/>
  <c r="R211" i="2"/>
  <c r="R207" i="2"/>
  <c r="R216" i="2"/>
  <c r="R218" i="2"/>
  <c r="R215" i="2"/>
  <c r="J710" i="2"/>
  <c r="H713" i="15" s="1"/>
  <c r="J734" i="2"/>
  <c r="H737" i="15" s="1"/>
  <c r="J736" i="2"/>
  <c r="H739" i="15" s="1"/>
  <c r="J733" i="2"/>
  <c r="H736" i="15" s="1"/>
  <c r="J737" i="2"/>
  <c r="H740" i="15" s="1"/>
  <c r="J738" i="2"/>
  <c r="H741" i="15" s="1"/>
  <c r="J735" i="2"/>
  <c r="H738" i="15" s="1"/>
  <c r="J690" i="2"/>
  <c r="H693" i="15" s="1"/>
  <c r="J687" i="2"/>
  <c r="H690" i="15" s="1"/>
  <c r="J688" i="2"/>
  <c r="H691" i="15" s="1"/>
  <c r="J685" i="2"/>
  <c r="H688" i="15" s="1"/>
  <c r="J691" i="2"/>
  <c r="H694" i="15" s="1"/>
  <c r="J686" i="2"/>
  <c r="H689" i="15" s="1"/>
  <c r="J689" i="2"/>
  <c r="H692" i="15" s="1"/>
  <c r="J530" i="2"/>
  <c r="H528" i="15" s="1"/>
  <c r="J527" i="2"/>
  <c r="H525" i="15" s="1"/>
  <c r="J524" i="2"/>
  <c r="H522" i="15" s="1"/>
  <c r="J528" i="2"/>
  <c r="H526" i="15" s="1"/>
  <c r="J522" i="2"/>
  <c r="H520" i="15" s="1"/>
  <c r="J529" i="2"/>
  <c r="H527" i="15" s="1"/>
  <c r="J526" i="2"/>
  <c r="H524" i="15" s="1"/>
  <c r="J523" i="2"/>
  <c r="H521" i="15" s="1"/>
  <c r="J525" i="2"/>
  <c r="H523" i="15" s="1"/>
  <c r="J531" i="2"/>
  <c r="H529" i="15" s="1"/>
  <c r="J518" i="2"/>
  <c r="H517" i="15" s="1"/>
  <c r="J515" i="2"/>
  <c r="H514" i="15" s="1"/>
  <c r="J512" i="2"/>
  <c r="H511" i="15" s="1"/>
  <c r="J509" i="2"/>
  <c r="H508" i="15" s="1"/>
  <c r="J511" i="2"/>
  <c r="H510" i="15" s="1"/>
  <c r="J510" i="2"/>
  <c r="H509" i="15" s="1"/>
  <c r="J517" i="2"/>
  <c r="H516" i="15" s="1"/>
  <c r="J514" i="2"/>
  <c r="H513" i="15" s="1"/>
  <c r="J513" i="2"/>
  <c r="H512" i="15" s="1"/>
  <c r="J516" i="2"/>
  <c r="H515" i="15" s="1"/>
  <c r="J769" i="2"/>
  <c r="J761" i="2"/>
  <c r="J209" i="2"/>
  <c r="J211" i="2"/>
  <c r="J208" i="2"/>
  <c r="J216" i="2"/>
  <c r="J217" i="2"/>
  <c r="J214" i="2"/>
  <c r="J213" i="2"/>
  <c r="J210" i="2"/>
  <c r="J212" i="2"/>
  <c r="J218" i="2"/>
  <c r="J215" i="2"/>
  <c r="DF47" i="12"/>
  <c r="BJ34" i="12"/>
  <c r="BJ87" i="12"/>
  <c r="BP91" i="12"/>
  <c r="T91" i="12"/>
  <c r="AJ91" i="12"/>
  <c r="AZ91" i="12"/>
  <c r="CV91" i="12"/>
  <c r="CF91" i="12"/>
  <c r="CG91" i="12"/>
  <c r="U91" i="12"/>
  <c r="BA91" i="12"/>
  <c r="AK91" i="12"/>
  <c r="CW91" i="12"/>
  <c r="BQ91" i="12"/>
  <c r="G60" i="12"/>
  <c r="T62" i="12"/>
  <c r="H60" i="12"/>
  <c r="D60" i="12"/>
  <c r="H51" i="12"/>
  <c r="C60" i="12"/>
  <c r="DF48" i="12"/>
  <c r="T68" i="12"/>
  <c r="CU45" i="12"/>
  <c r="CE45" i="12"/>
  <c r="S45" i="12"/>
  <c r="BO45" i="12"/>
  <c r="AY45" i="12"/>
  <c r="AI45" i="12"/>
  <c r="D45" i="12"/>
  <c r="CA53" i="12"/>
  <c r="BR12" i="12"/>
  <c r="BZ28" i="12"/>
  <c r="BZ74" i="12"/>
  <c r="Y108" i="12"/>
  <c r="AO108" i="12" s="1"/>
  <c r="BU108" i="12" s="1"/>
  <c r="CK108" i="12" s="1"/>
  <c r="DA108" i="12" s="1"/>
  <c r="BR78" i="12"/>
  <c r="BR64" i="12"/>
  <c r="BQ5" i="12"/>
  <c r="CA76" i="12"/>
  <c r="BV87" i="12"/>
  <c r="BV75" i="12"/>
  <c r="BV67" i="12"/>
  <c r="BR8" i="12"/>
  <c r="BR77" i="12"/>
  <c r="BR63" i="12"/>
  <c r="BR44" i="12"/>
  <c r="CQ55" i="12"/>
  <c r="AU14" i="12"/>
  <c r="BQ30" i="12"/>
  <c r="BY47" i="12"/>
  <c r="BY43" i="12"/>
  <c r="BY28" i="12"/>
  <c r="BW63" i="12"/>
  <c r="BW52" i="12"/>
  <c r="BW48" i="12"/>
  <c r="BW79" i="12"/>
  <c r="BO78" i="12"/>
  <c r="CA99" i="12"/>
  <c r="CQ52" i="12"/>
  <c r="AE13" i="12"/>
  <c r="BY4" i="12"/>
  <c r="BX13" i="12"/>
  <c r="BX5" i="12"/>
  <c r="BX28" i="12"/>
  <c r="BV63" i="12"/>
  <c r="BV52" i="12"/>
  <c r="BV83" i="12"/>
  <c r="AU97" i="12"/>
  <c r="AE51" i="12"/>
  <c r="BO9" i="12"/>
  <c r="BX4" i="12"/>
  <c r="BW28" i="12"/>
  <c r="BX62" i="12"/>
  <c r="BX51" i="12"/>
  <c r="BX47" i="12"/>
  <c r="BX74" i="12"/>
  <c r="BQ48" i="12"/>
  <c r="CP5" i="12"/>
  <c r="S101" i="12"/>
  <c r="BR76" i="12"/>
  <c r="BR82" i="12"/>
  <c r="BP70" i="12"/>
  <c r="X105" i="12"/>
  <c r="AE50" i="12"/>
  <c r="AE10" i="12"/>
  <c r="BO13" i="12"/>
  <c r="BW4" i="12"/>
  <c r="BV13" i="12"/>
  <c r="BV9" i="12"/>
  <c r="BV5" i="12"/>
  <c r="BV28" i="12"/>
  <c r="BW62" i="12"/>
  <c r="BW47" i="12"/>
  <c r="BW86" i="12"/>
  <c r="BW82" i="12"/>
  <c r="BW74" i="12"/>
  <c r="BW66" i="12"/>
  <c r="BQ72" i="12"/>
  <c r="BZ6" i="12"/>
  <c r="BZ89" i="12"/>
  <c r="S109" i="12"/>
  <c r="BR75" i="12"/>
  <c r="BR54" i="12"/>
  <c r="BQ17" i="12"/>
  <c r="BS5" i="12"/>
  <c r="BV51" i="12"/>
  <c r="BV86" i="12"/>
  <c r="BV82" i="12"/>
  <c r="BT46" i="12"/>
  <c r="BR53" i="12"/>
  <c r="F100" i="12"/>
  <c r="BZ17" i="12"/>
  <c r="BV18" i="12"/>
  <c r="U102" i="12"/>
  <c r="BO34" i="12"/>
  <c r="BT28" i="12"/>
  <c r="U97" i="12"/>
  <c r="BO81" i="12"/>
  <c r="AE49" i="12"/>
  <c r="BK79" i="12"/>
  <c r="DG47" i="12"/>
  <c r="BK88" i="12"/>
  <c r="BY12" i="12"/>
  <c r="BY8" i="12"/>
  <c r="BY46" i="12"/>
  <c r="BY32" i="12"/>
  <c r="BQ65" i="12"/>
  <c r="AE72" i="12"/>
  <c r="BK48" i="12"/>
  <c r="AU8" i="12"/>
  <c r="BO75" i="12"/>
  <c r="BQ32" i="12"/>
  <c r="BX8" i="12"/>
  <c r="BX32" i="12"/>
  <c r="BX26" i="12"/>
  <c r="BX54" i="12"/>
  <c r="BX50" i="12"/>
  <c r="BX89" i="12"/>
  <c r="BX81" i="12"/>
  <c r="BX77" i="12"/>
  <c r="BX73" i="12"/>
  <c r="BT44" i="12"/>
  <c r="BQ68" i="12"/>
  <c r="BP67" i="12"/>
  <c r="BZ46" i="12"/>
  <c r="BV70" i="12"/>
  <c r="BR16" i="12"/>
  <c r="BW18" i="12"/>
  <c r="BQ14" i="12"/>
  <c r="BT26" i="12"/>
  <c r="DG46" i="12"/>
  <c r="BW89" i="12"/>
  <c r="BW81" i="12"/>
  <c r="BW65" i="12"/>
  <c r="BS24" i="12"/>
  <c r="BW69" i="12"/>
  <c r="BP66" i="12"/>
  <c r="BZ10" i="12"/>
  <c r="BZ80" i="12"/>
  <c r="BR72" i="12"/>
  <c r="BW70" i="12"/>
  <c r="BV16" i="12"/>
  <c r="BQ13" i="12"/>
  <c r="BT24" i="12"/>
  <c r="BW24" i="12"/>
  <c r="X104" i="12"/>
  <c r="BV12" i="12"/>
  <c r="BV89" i="12"/>
  <c r="BV77" i="12"/>
  <c r="BV65" i="12"/>
  <c r="BQ47" i="12"/>
  <c r="BW68" i="12"/>
  <c r="BX69" i="12"/>
  <c r="BP65" i="12"/>
  <c r="AJ106" i="12"/>
  <c r="BP106" i="12" s="1"/>
  <c r="CF106" i="12" s="1"/>
  <c r="CV106" i="12" s="1"/>
  <c r="BZ48" i="12"/>
  <c r="BZ67" i="12"/>
  <c r="BW16" i="12"/>
  <c r="BP30" i="12"/>
  <c r="BQ12" i="12"/>
  <c r="BQ55" i="12"/>
  <c r="BO84" i="12"/>
  <c r="BK67" i="12"/>
  <c r="AE32" i="12"/>
  <c r="BW8" i="12"/>
  <c r="BO85" i="12"/>
  <c r="AU85" i="12"/>
  <c r="BY30" i="12"/>
  <c r="BX64" i="12"/>
  <c r="BX84" i="12"/>
  <c r="BX80" i="12"/>
  <c r="BX76" i="12"/>
  <c r="AE101" i="12"/>
  <c r="BK101" i="12" s="1"/>
  <c r="BS30" i="12"/>
  <c r="BQ54" i="12"/>
  <c r="BX68" i="12"/>
  <c r="CA69" i="12"/>
  <c r="AJ64" i="12"/>
  <c r="AM99" i="12"/>
  <c r="BS99" i="12" s="1"/>
  <c r="CI99" i="12" s="1"/>
  <c r="CY99" i="12" s="1"/>
  <c r="BZ68" i="12"/>
  <c r="BZ82" i="12"/>
  <c r="BR68" i="12"/>
  <c r="BR88" i="12"/>
  <c r="BQ34" i="12"/>
  <c r="BO30" i="12"/>
  <c r="BQ10" i="12"/>
  <c r="BS17" i="12"/>
  <c r="BR55" i="12"/>
  <c r="BO89" i="12"/>
  <c r="BY14" i="12"/>
  <c r="BY10" i="12"/>
  <c r="BX49" i="12"/>
  <c r="U104" i="12"/>
  <c r="DG64" i="12"/>
  <c r="BK28" i="12"/>
  <c r="CA86" i="12"/>
  <c r="H64" i="12"/>
  <c r="CZ64" i="12" s="1"/>
  <c r="BR48" i="12"/>
  <c r="I99" i="12"/>
  <c r="BX14" i="12"/>
  <c r="BX6" i="12"/>
  <c r="BX44" i="12"/>
  <c r="BW64" i="12"/>
  <c r="BW49" i="12"/>
  <c r="BW88" i="12"/>
  <c r="BW84" i="12"/>
  <c r="BW72" i="12"/>
  <c r="BS28" i="12"/>
  <c r="DG68" i="12"/>
  <c r="S107" i="12"/>
  <c r="BR50" i="12"/>
  <c r="BK70" i="12"/>
  <c r="CA18" i="12"/>
  <c r="BV55" i="12"/>
  <c r="AE6" i="12"/>
  <c r="DG5" i="12"/>
  <c r="BV80" i="12"/>
  <c r="BV72" i="12"/>
  <c r="U101" i="12"/>
  <c r="BS26" i="12"/>
  <c r="BQ52" i="12"/>
  <c r="BP63" i="12"/>
  <c r="BZ51" i="12"/>
  <c r="BR80" i="12"/>
  <c r="BR66" i="12"/>
  <c r="S102" i="12"/>
  <c r="BV34" i="12"/>
  <c r="BO28" i="12"/>
  <c r="BT12" i="12"/>
  <c r="U105" i="12"/>
  <c r="AU63" i="12"/>
  <c r="CQ26" i="12"/>
  <c r="BQ64" i="12"/>
  <c r="AE89" i="12"/>
  <c r="AK109" i="12"/>
  <c r="BA109" i="12" s="1"/>
  <c r="BW10" i="12"/>
  <c r="BW30" i="12"/>
  <c r="BV64" i="12"/>
  <c r="BV53" i="12"/>
  <c r="BV49" i="12"/>
  <c r="BO72" i="12"/>
  <c r="CA105" i="12"/>
  <c r="CA82" i="12"/>
  <c r="CQ62" i="12"/>
  <c r="BQ63" i="12"/>
  <c r="AE54" i="12"/>
  <c r="BV4" i="12"/>
  <c r="BV14" i="12"/>
  <c r="BV10" i="12"/>
  <c r="BV44" i="12"/>
  <c r="BX63" i="12"/>
  <c r="BX52" i="12"/>
  <c r="BX87" i="12"/>
  <c r="BX83" i="12"/>
  <c r="BR4" i="12"/>
  <c r="BQ51" i="12"/>
  <c r="BP72" i="12"/>
  <c r="BZ52" i="12"/>
  <c r="BZ73" i="12"/>
  <c r="BZ85" i="12"/>
  <c r="Y96" i="12"/>
  <c r="AO96" i="12" s="1"/>
  <c r="BU96" i="12" s="1"/>
  <c r="CK96" i="12" s="1"/>
  <c r="BR79" i="12"/>
  <c r="BW34" i="12"/>
  <c r="CQ16" i="12"/>
  <c r="BT14" i="12"/>
  <c r="AU98" i="1"/>
  <c r="AK98" i="1"/>
  <c r="AH98" i="1"/>
  <c r="AZ738" i="2"/>
  <c r="AZ737" i="2"/>
  <c r="AZ732" i="2"/>
  <c r="AZ736" i="2"/>
  <c r="AZ735" i="2"/>
  <c r="AZ733" i="2"/>
  <c r="AZ734" i="2"/>
  <c r="AZ761" i="2"/>
  <c r="AZ691" i="2"/>
  <c r="AZ685" i="2"/>
  <c r="AZ684" i="2"/>
  <c r="AZ687" i="2"/>
  <c r="AZ686" i="2"/>
  <c r="AZ690" i="2"/>
  <c r="AZ689" i="2"/>
  <c r="AZ688" i="2"/>
  <c r="AZ305" i="2"/>
  <c r="P305" i="15" s="1"/>
  <c r="AR305" i="15" s="1"/>
  <c r="AZ531" i="2"/>
  <c r="AZ530" i="2"/>
  <c r="AZ525" i="2"/>
  <c r="AZ522" i="2"/>
  <c r="AZ529" i="2"/>
  <c r="AZ524" i="2"/>
  <c r="AZ523" i="2"/>
  <c r="AZ528" i="2"/>
  <c r="AZ521" i="2"/>
  <c r="AZ527" i="2"/>
  <c r="AZ526" i="2"/>
  <c r="AZ309" i="2"/>
  <c r="P309" i="15" s="1"/>
  <c r="AZ218" i="2"/>
  <c r="P218" i="15" s="1"/>
  <c r="AR218" i="15" s="1"/>
  <c r="AZ216" i="2"/>
  <c r="P216" i="15" s="1"/>
  <c r="AR216" i="15" s="1"/>
  <c r="AZ214" i="2"/>
  <c r="P214" i="15" s="1"/>
  <c r="AR214" i="15" s="1"/>
  <c r="AZ212" i="2"/>
  <c r="P212" i="15" s="1"/>
  <c r="AR212" i="15" s="1"/>
  <c r="AZ210" i="2"/>
  <c r="P210" i="15" s="1"/>
  <c r="AR210" i="15" s="1"/>
  <c r="AZ208" i="2"/>
  <c r="P208" i="15" s="1"/>
  <c r="AR208" i="15" s="1"/>
  <c r="AZ207" i="2"/>
  <c r="P207" i="15" s="1"/>
  <c r="AR207" i="15" s="1"/>
  <c r="AZ211" i="2"/>
  <c r="P211" i="15" s="1"/>
  <c r="AR211" i="15" s="1"/>
  <c r="AZ209" i="2"/>
  <c r="P209" i="15" s="1"/>
  <c r="AR209" i="15" s="1"/>
  <c r="AZ217" i="2"/>
  <c r="P217" i="15" s="1"/>
  <c r="AR217" i="15" s="1"/>
  <c r="AZ215" i="2"/>
  <c r="P215" i="15" s="1"/>
  <c r="AR215" i="15" s="1"/>
  <c r="AZ213" i="2"/>
  <c r="P213" i="15" s="1"/>
  <c r="AR213" i="15" s="1"/>
  <c r="AZ140" i="2"/>
  <c r="P140" i="15" s="1"/>
  <c r="AR140" i="15" s="1"/>
  <c r="AZ756" i="2"/>
  <c r="BQ649" i="2"/>
  <c r="E649" i="2" s="1"/>
  <c r="AU97" i="1"/>
  <c r="AK97" i="1"/>
  <c r="AH97" i="1"/>
  <c r="AK31" i="1"/>
  <c r="AU31" i="1"/>
  <c r="AH31" i="1"/>
  <c r="G59" i="12"/>
  <c r="BS47" i="12"/>
  <c r="V83" i="12"/>
  <c r="BR83" i="12"/>
  <c r="AI26" i="12"/>
  <c r="BO26" i="12"/>
  <c r="S18" i="12"/>
  <c r="BO18" i="12"/>
  <c r="U43" i="12"/>
  <c r="BQ43" i="12"/>
  <c r="BA46" i="12"/>
  <c r="BQ46" i="12"/>
  <c r="AY88" i="12"/>
  <c r="BO88" i="12"/>
  <c r="U44" i="12"/>
  <c r="BQ44" i="12"/>
  <c r="AJ8" i="12"/>
  <c r="BP8" i="12"/>
  <c r="CZ43" i="12"/>
  <c r="BT43" i="12"/>
  <c r="AJ69" i="12"/>
  <c r="BP69" i="12"/>
  <c r="V62" i="12"/>
  <c r="BR62" i="12"/>
  <c r="CE24" i="12"/>
  <c r="BO24" i="12"/>
  <c r="X34" i="12"/>
  <c r="BT34" i="12"/>
  <c r="I62" i="12"/>
  <c r="BP62" i="12"/>
  <c r="AK69" i="12"/>
  <c r="BQ69" i="12"/>
  <c r="CF68" i="12"/>
  <c r="BP68" i="12"/>
  <c r="V81" i="12"/>
  <c r="BR81" i="12"/>
  <c r="BA70" i="12"/>
  <c r="BQ70" i="12"/>
  <c r="T24" i="12"/>
  <c r="BP24" i="12"/>
  <c r="CW18" i="12"/>
  <c r="BQ18" i="12"/>
  <c r="AM6" i="12"/>
  <c r="BS6" i="12"/>
  <c r="BD32" i="12"/>
  <c r="BT32" i="12"/>
  <c r="V74" i="12"/>
  <c r="BR74" i="12"/>
  <c r="V70" i="12"/>
  <c r="BR70" i="12"/>
  <c r="CF16" i="12"/>
  <c r="BP16" i="12"/>
  <c r="CF34" i="12"/>
  <c r="BP34" i="12"/>
  <c r="CJ30" i="12"/>
  <c r="BT30" i="12"/>
  <c r="H68" i="12"/>
  <c r="H59" i="12"/>
  <c r="BT47" i="12"/>
  <c r="V73" i="12"/>
  <c r="BR73" i="12"/>
  <c r="V52" i="12"/>
  <c r="BR52" i="12"/>
  <c r="U16" i="12"/>
  <c r="BQ16" i="12"/>
  <c r="CY9" i="12"/>
  <c r="BS9" i="12"/>
  <c r="AI16" i="12"/>
  <c r="BO16" i="12"/>
  <c r="BC32" i="12"/>
  <c r="BS32" i="12"/>
  <c r="V51" i="12"/>
  <c r="BR51" i="12"/>
  <c r="AJ32" i="12"/>
  <c r="BP32" i="12"/>
  <c r="BC10" i="12"/>
  <c r="BS10" i="12"/>
  <c r="V69" i="12"/>
  <c r="BR69" i="12"/>
  <c r="V89" i="12"/>
  <c r="BR89" i="12"/>
  <c r="AI32" i="12"/>
  <c r="BO32" i="12"/>
  <c r="W13" i="12"/>
  <c r="BS13" i="12"/>
  <c r="CE87" i="12"/>
  <c r="BO87" i="12"/>
  <c r="CE86" i="12"/>
  <c r="BO86" i="12"/>
  <c r="U28" i="12"/>
  <c r="BQ28" i="12"/>
  <c r="CF12" i="12"/>
  <c r="BP12" i="12"/>
  <c r="CF64" i="12"/>
  <c r="BP64" i="12"/>
  <c r="BJ5" i="12"/>
  <c r="C59" i="12"/>
  <c r="BO47" i="12"/>
  <c r="CW53" i="12"/>
  <c r="BQ53" i="12"/>
  <c r="W14" i="12"/>
  <c r="BS14" i="12"/>
  <c r="AK26" i="12"/>
  <c r="BQ26" i="12"/>
  <c r="CE80" i="12"/>
  <c r="BO80" i="12"/>
  <c r="V67" i="12"/>
  <c r="BR67" i="12"/>
  <c r="V87" i="12"/>
  <c r="BR87" i="12"/>
  <c r="AM34" i="12"/>
  <c r="BS34" i="12"/>
  <c r="CZ17" i="12"/>
  <c r="D59" i="12"/>
  <c r="BP47" i="12"/>
  <c r="CU73" i="12"/>
  <c r="BO73" i="12"/>
  <c r="S76" i="12"/>
  <c r="BO76" i="12"/>
  <c r="CW67" i="12"/>
  <c r="BQ67" i="12"/>
  <c r="S79" i="12"/>
  <c r="BO79" i="12"/>
  <c r="AY12" i="12"/>
  <c r="BO12" i="12"/>
  <c r="W43" i="12"/>
  <c r="BS43" i="12"/>
  <c r="V86" i="12"/>
  <c r="BR86" i="12"/>
  <c r="AZ28" i="12"/>
  <c r="BP28" i="12"/>
  <c r="BA9" i="12"/>
  <c r="BQ9" i="12"/>
  <c r="BC18" i="12"/>
  <c r="BS18" i="12"/>
  <c r="CZ16" i="12"/>
  <c r="BT16" i="12"/>
  <c r="S77" i="12"/>
  <c r="BO77" i="12"/>
  <c r="CE8" i="12"/>
  <c r="BO8" i="12"/>
  <c r="AI74" i="12"/>
  <c r="BO74" i="12"/>
  <c r="CW66" i="12"/>
  <c r="BQ66" i="12"/>
  <c r="I82" i="12"/>
  <c r="Y82" i="12" s="1"/>
  <c r="BO82" i="12"/>
  <c r="CY46" i="12"/>
  <c r="BS46" i="12"/>
  <c r="BA50" i="12"/>
  <c r="BQ50" i="12"/>
  <c r="V65" i="12"/>
  <c r="BR65" i="12"/>
  <c r="V85" i="12"/>
  <c r="BR85" i="12"/>
  <c r="BA8" i="12"/>
  <c r="BQ8" i="12"/>
  <c r="AY10" i="12"/>
  <c r="BO10" i="12"/>
  <c r="CG24" i="12"/>
  <c r="BQ24" i="12"/>
  <c r="CN77" i="12"/>
  <c r="I83" i="12"/>
  <c r="BE83" i="12" s="1"/>
  <c r="BU83" i="12" s="1"/>
  <c r="BO83" i="12"/>
  <c r="W44" i="12"/>
  <c r="BS44" i="12"/>
  <c r="BA49" i="12"/>
  <c r="BQ49" i="12"/>
  <c r="V84" i="12"/>
  <c r="BR84" i="12"/>
  <c r="CE17" i="12"/>
  <c r="BO17" i="12"/>
  <c r="D44" i="12"/>
  <c r="T44" i="12" s="1"/>
  <c r="BP26" i="12"/>
  <c r="AK6" i="12"/>
  <c r="BQ6" i="12"/>
  <c r="AZ10" i="12"/>
  <c r="BP10" i="12"/>
  <c r="AZ185" i="2"/>
  <c r="P185" i="15" s="1"/>
  <c r="AZ518" i="2"/>
  <c r="P517" i="15" s="1"/>
  <c r="AR517" i="15" s="1"/>
  <c r="AZ514" i="2"/>
  <c r="P513" i="15" s="1"/>
  <c r="AR513" i="15" s="1"/>
  <c r="AZ513" i="2"/>
  <c r="P512" i="15" s="1"/>
  <c r="AR512" i="15" s="1"/>
  <c r="AZ517" i="2"/>
  <c r="P516" i="15" s="1"/>
  <c r="AR516" i="15" s="1"/>
  <c r="AZ512" i="2"/>
  <c r="P511" i="15" s="1"/>
  <c r="AR511" i="15" s="1"/>
  <c r="AZ516" i="2"/>
  <c r="P515" i="15" s="1"/>
  <c r="AR515" i="15" s="1"/>
  <c r="AZ515" i="2"/>
  <c r="P514" i="15" s="1"/>
  <c r="AR514" i="15" s="1"/>
  <c r="AZ508" i="2"/>
  <c r="P507" i="15" s="1"/>
  <c r="AR507" i="15" s="1"/>
  <c r="AZ509" i="2"/>
  <c r="P508" i="15" s="1"/>
  <c r="AR508" i="15" s="1"/>
  <c r="AZ510" i="2"/>
  <c r="P509" i="15" s="1"/>
  <c r="AR509" i="15" s="1"/>
  <c r="AZ511" i="2"/>
  <c r="P510" i="15" s="1"/>
  <c r="AR510" i="15" s="1"/>
  <c r="DC12" i="12"/>
  <c r="BW12" i="12"/>
  <c r="BG46" i="12"/>
  <c r="BW46" i="12"/>
  <c r="DC32" i="12"/>
  <c r="BW32" i="12"/>
  <c r="DC26" i="12"/>
  <c r="BW26" i="12"/>
  <c r="BG54" i="12"/>
  <c r="BW54" i="12"/>
  <c r="CM50" i="12"/>
  <c r="BW50" i="12"/>
  <c r="AQ85" i="12"/>
  <c r="BW85" i="12"/>
  <c r="DC77" i="12"/>
  <c r="BW77" i="12"/>
  <c r="AQ73" i="12"/>
  <c r="BW73" i="12"/>
  <c r="BF69" i="12"/>
  <c r="BV69" i="12"/>
  <c r="BJ9" i="12"/>
  <c r="BZ9" i="12"/>
  <c r="BJ65" i="12"/>
  <c r="BZ65" i="12"/>
  <c r="BJ79" i="12"/>
  <c r="BZ79" i="12"/>
  <c r="BI34" i="12"/>
  <c r="BY34" i="12"/>
  <c r="BF17" i="12"/>
  <c r="BV17" i="12"/>
  <c r="CP55" i="12"/>
  <c r="BZ55" i="12"/>
  <c r="BF24" i="12"/>
  <c r="BV24" i="12"/>
  <c r="BF8" i="12"/>
  <c r="BV8" i="12"/>
  <c r="DB46" i="12"/>
  <c r="BV46" i="12"/>
  <c r="DB32" i="12"/>
  <c r="BV32" i="12"/>
  <c r="CL26" i="12"/>
  <c r="BV26" i="12"/>
  <c r="CL54" i="12"/>
  <c r="BV54" i="12"/>
  <c r="BF50" i="12"/>
  <c r="BV50" i="12"/>
  <c r="DB85" i="12"/>
  <c r="BV85" i="12"/>
  <c r="AP81" i="12"/>
  <c r="BV81" i="12"/>
  <c r="BF73" i="12"/>
  <c r="BV73" i="12"/>
  <c r="BF68" i="12"/>
  <c r="BV68" i="12"/>
  <c r="BJ47" i="12"/>
  <c r="BZ47" i="12"/>
  <c r="BJ66" i="12"/>
  <c r="BZ66" i="12"/>
  <c r="DF34" i="12"/>
  <c r="BZ34" i="12"/>
  <c r="BG17" i="12"/>
  <c r="BW17" i="12"/>
  <c r="CO6" i="12"/>
  <c r="BY6" i="12"/>
  <c r="BI44" i="12"/>
  <c r="BY44" i="12"/>
  <c r="DD53" i="12"/>
  <c r="BX53" i="12"/>
  <c r="CN88" i="12"/>
  <c r="BX88" i="12"/>
  <c r="DD72" i="12"/>
  <c r="BX72" i="12"/>
  <c r="BJ12" i="12"/>
  <c r="BZ12" i="12"/>
  <c r="AT81" i="12"/>
  <c r="BZ81" i="12"/>
  <c r="DD17" i="12"/>
  <c r="BX17" i="12"/>
  <c r="BH10" i="12"/>
  <c r="BX10" i="12"/>
  <c r="DD30" i="12"/>
  <c r="BX30" i="12"/>
  <c r="DC53" i="12"/>
  <c r="BW53" i="12"/>
  <c r="DC80" i="12"/>
  <c r="BW80" i="12"/>
  <c r="BG76" i="12"/>
  <c r="BW76" i="12"/>
  <c r="CP13" i="12"/>
  <c r="BZ13" i="12"/>
  <c r="BJ49" i="12"/>
  <c r="BZ49" i="12"/>
  <c r="BI17" i="12"/>
  <c r="BY17" i="12"/>
  <c r="DC14" i="12"/>
  <c r="BW14" i="12"/>
  <c r="BG6" i="12"/>
  <c r="BW6" i="12"/>
  <c r="BG44" i="12"/>
  <c r="BW44" i="12"/>
  <c r="CL88" i="12"/>
  <c r="BV88" i="12"/>
  <c r="CL84" i="12"/>
  <c r="BV84" i="12"/>
  <c r="AP76" i="12"/>
  <c r="BV76" i="12"/>
  <c r="CP14" i="12"/>
  <c r="BZ14" i="12"/>
  <c r="BJ50" i="12"/>
  <c r="BZ50" i="12"/>
  <c r="CP69" i="12"/>
  <c r="BZ69" i="12"/>
  <c r="AT83" i="12"/>
  <c r="BZ83" i="12"/>
  <c r="BF6" i="12"/>
  <c r="BV6" i="12"/>
  <c r="CL30" i="12"/>
  <c r="BV30" i="12"/>
  <c r="BH48" i="12"/>
  <c r="BX48" i="12"/>
  <c r="AR79" i="12"/>
  <c r="BX79" i="12"/>
  <c r="CN75" i="12"/>
  <c r="BX75" i="12"/>
  <c r="DD67" i="12"/>
  <c r="BX67" i="12"/>
  <c r="BJ24" i="12"/>
  <c r="BZ24" i="12"/>
  <c r="DF72" i="12"/>
  <c r="BZ72" i="12"/>
  <c r="BJ84" i="12"/>
  <c r="BZ84" i="12"/>
  <c r="CO13" i="12"/>
  <c r="BY13" i="12"/>
  <c r="DE9" i="12"/>
  <c r="BY9" i="12"/>
  <c r="DE5" i="12"/>
  <c r="BY5" i="12"/>
  <c r="CM87" i="12"/>
  <c r="BW87" i="12"/>
  <c r="AQ83" i="12"/>
  <c r="BW83" i="12"/>
  <c r="CM75" i="12"/>
  <c r="BW75" i="12"/>
  <c r="DC67" i="12"/>
  <c r="BW67" i="12"/>
  <c r="DF26" i="12"/>
  <c r="BZ26" i="12"/>
  <c r="DD70" i="12"/>
  <c r="BX70" i="12"/>
  <c r="DD18" i="12"/>
  <c r="BX18" i="12"/>
  <c r="DD9" i="12"/>
  <c r="BX9" i="12"/>
  <c r="BH43" i="12"/>
  <c r="BX43" i="12"/>
  <c r="CL48" i="12"/>
  <c r="BV48" i="12"/>
  <c r="DB79" i="12"/>
  <c r="BV79" i="12"/>
  <c r="BJ53" i="12"/>
  <c r="BZ53" i="12"/>
  <c r="CP86" i="12"/>
  <c r="BZ86" i="12"/>
  <c r="CP70" i="12"/>
  <c r="BZ70" i="12"/>
  <c r="CN16" i="12"/>
  <c r="BX16" i="12"/>
  <c r="BI18" i="12"/>
  <c r="BY18" i="12"/>
  <c r="CM13" i="12"/>
  <c r="BW13" i="12"/>
  <c r="BG9" i="12"/>
  <c r="BW9" i="12"/>
  <c r="BG5" i="12"/>
  <c r="BW5" i="12"/>
  <c r="DC43" i="12"/>
  <c r="BW43" i="12"/>
  <c r="AR86" i="12"/>
  <c r="BX86" i="12"/>
  <c r="CN82" i="12"/>
  <c r="BX82" i="12"/>
  <c r="DD78" i="12"/>
  <c r="BX78" i="12"/>
  <c r="DD66" i="12"/>
  <c r="BX66" i="12"/>
  <c r="BJ4" i="12"/>
  <c r="BZ4" i="12"/>
  <c r="CP30" i="12"/>
  <c r="BZ30" i="12"/>
  <c r="BJ54" i="12"/>
  <c r="BZ54" i="12"/>
  <c r="AT75" i="12"/>
  <c r="BZ75" i="12"/>
  <c r="CP87" i="12"/>
  <c r="BZ87" i="12"/>
  <c r="BI16" i="12"/>
  <c r="BY16" i="12"/>
  <c r="BJ18" i="12"/>
  <c r="BZ18" i="12"/>
  <c r="CL43" i="12"/>
  <c r="BV43" i="12"/>
  <c r="BG51" i="12"/>
  <c r="BW51" i="12"/>
  <c r="CM78" i="12"/>
  <c r="BW78" i="12"/>
  <c r="DF5" i="12"/>
  <c r="BZ5" i="12"/>
  <c r="DF32" i="12"/>
  <c r="BZ32" i="12"/>
  <c r="CP62" i="12"/>
  <c r="BZ62" i="12"/>
  <c r="AT76" i="12"/>
  <c r="BZ76" i="12"/>
  <c r="DF88" i="12"/>
  <c r="BZ88" i="12"/>
  <c r="R354" i="2"/>
  <c r="CP16" i="12"/>
  <c r="BZ16" i="12"/>
  <c r="CO24" i="12"/>
  <c r="BY24" i="12"/>
  <c r="BI26" i="12"/>
  <c r="BY26" i="12"/>
  <c r="CL62" i="12"/>
  <c r="BV62" i="12"/>
  <c r="CL47" i="12"/>
  <c r="BV47" i="12"/>
  <c r="BF78" i="12"/>
  <c r="BV78" i="12"/>
  <c r="CL74" i="12"/>
  <c r="BV74" i="12"/>
  <c r="BF66" i="12"/>
  <c r="BV66" i="12"/>
  <c r="BJ43" i="12"/>
  <c r="BZ43" i="12"/>
  <c r="CP63" i="12"/>
  <c r="BZ63" i="12"/>
  <c r="AT77" i="12"/>
  <c r="BZ77" i="12"/>
  <c r="R320" i="2"/>
  <c r="CM55" i="12"/>
  <c r="BW55" i="12"/>
  <c r="CN24" i="12"/>
  <c r="BX24" i="12"/>
  <c r="CN12" i="12"/>
  <c r="BX12" i="12"/>
  <c r="BH46" i="12"/>
  <c r="BX46" i="12"/>
  <c r="BH85" i="12"/>
  <c r="BX85" i="12"/>
  <c r="BH65" i="12"/>
  <c r="BX65" i="12"/>
  <c r="DF8" i="12"/>
  <c r="BZ8" i="12"/>
  <c r="DF44" i="12"/>
  <c r="BZ44" i="12"/>
  <c r="BJ64" i="12"/>
  <c r="BZ64" i="12"/>
  <c r="CP78" i="12"/>
  <c r="BZ78" i="12"/>
  <c r="R293" i="2"/>
  <c r="DD34" i="12"/>
  <c r="BX34" i="12"/>
  <c r="DD55" i="12"/>
  <c r="BX55" i="12"/>
  <c r="AW98" i="1"/>
  <c r="R98" i="1"/>
  <c r="AW97" i="1"/>
  <c r="R97" i="1"/>
  <c r="AC97" i="1"/>
  <c r="R709" i="2"/>
  <c r="J304" i="2"/>
  <c r="H304" i="15" s="1"/>
  <c r="R697" i="2"/>
  <c r="J2" i="15"/>
  <c r="J699" i="2"/>
  <c r="H702" i="15" s="1"/>
  <c r="J712" i="2"/>
  <c r="H715" i="15" s="1"/>
  <c r="J722" i="2"/>
  <c r="H725" i="15" s="1"/>
  <c r="J292" i="2"/>
  <c r="H292" i="15" s="1"/>
  <c r="J260" i="2"/>
  <c r="H260" i="15" s="1"/>
  <c r="J305" i="2"/>
  <c r="H305" i="15" s="1"/>
  <c r="J766" i="2"/>
  <c r="H769" i="15" s="1"/>
  <c r="R93" i="2"/>
  <c r="J281" i="2"/>
  <c r="J268" i="2"/>
  <c r="J760" i="2"/>
  <c r="H763" i="15" s="1"/>
  <c r="J764" i="2"/>
  <c r="H767" i="15" s="1"/>
  <c r="J755" i="2"/>
  <c r="H758" i="15" s="1"/>
  <c r="R763" i="2"/>
  <c r="R762" i="2"/>
  <c r="J700" i="2"/>
  <c r="H703" i="15" s="1"/>
  <c r="J330" i="2"/>
  <c r="H330" i="15" s="1"/>
  <c r="J247" i="2"/>
  <c r="H247" i="15" s="1"/>
  <c r="J763" i="2"/>
  <c r="H766" i="15" s="1"/>
  <c r="J762" i="2"/>
  <c r="H765" i="15" s="1"/>
  <c r="J723" i="2"/>
  <c r="H726" i="15" s="1"/>
  <c r="J316" i="2"/>
  <c r="H316" i="15" s="1"/>
  <c r="AZ248" i="2"/>
  <c r="P248" i="15" s="1"/>
  <c r="AR248" i="15" s="1"/>
  <c r="AZ448" i="2"/>
  <c r="P447" i="15" s="1"/>
  <c r="AR447" i="15" s="1"/>
  <c r="AZ261" i="2"/>
  <c r="P261" i="15" s="1"/>
  <c r="CP79" i="12"/>
  <c r="AT87" i="12"/>
  <c r="R605" i="2"/>
  <c r="R678" i="2"/>
  <c r="R673" i="2"/>
  <c r="R672" i="2"/>
  <c r="R675" i="2"/>
  <c r="R677" i="2"/>
  <c r="R676" i="2"/>
  <c r="R674" i="2"/>
  <c r="R679" i="2"/>
  <c r="R536" i="2"/>
  <c r="R550" i="2"/>
  <c r="U39" i="5"/>
  <c r="R497" i="2"/>
  <c r="R503" i="2"/>
  <c r="R501" i="2"/>
  <c r="R500" i="2"/>
  <c r="R499" i="2"/>
  <c r="R496" i="2"/>
  <c r="R502" i="2"/>
  <c r="R498" i="2"/>
  <c r="R427" i="2"/>
  <c r="R426" i="2"/>
  <c r="R391" i="2"/>
  <c r="R390" i="2"/>
  <c r="R449" i="2"/>
  <c r="R389" i="2"/>
  <c r="R452" i="2"/>
  <c r="R269" i="2"/>
  <c r="R258" i="2"/>
  <c r="R31" i="2"/>
  <c r="R231" i="2"/>
  <c r="R229" i="2"/>
  <c r="R241" i="2"/>
  <c r="R235" i="2"/>
  <c r="R225" i="2"/>
  <c r="R234" i="2"/>
  <c r="R239" i="2"/>
  <c r="R220" i="2"/>
  <c r="R222" i="2"/>
  <c r="R237" i="2"/>
  <c r="R232" i="2"/>
  <c r="R219" i="2"/>
  <c r="R233" i="2"/>
  <c r="R228" i="2"/>
  <c r="R221" i="2"/>
  <c r="R240" i="2"/>
  <c r="R224" i="2"/>
  <c r="R223" i="2"/>
  <c r="R227" i="2"/>
  <c r="R238" i="2"/>
  <c r="R236" i="2"/>
  <c r="R226" i="2"/>
  <c r="R158" i="2"/>
  <c r="R194" i="2"/>
  <c r="R170" i="2"/>
  <c r="R182" i="2"/>
  <c r="R206" i="2"/>
  <c r="J698" i="2"/>
  <c r="H701" i="15" s="1"/>
  <c r="J724" i="2"/>
  <c r="J676" i="2"/>
  <c r="H679" i="15" s="1"/>
  <c r="J673" i="2"/>
  <c r="H676" i="15" s="1"/>
  <c r="J677" i="2"/>
  <c r="H680" i="15" s="1"/>
  <c r="J679" i="2"/>
  <c r="H682" i="15" s="1"/>
  <c r="J675" i="2"/>
  <c r="H678" i="15" s="1"/>
  <c r="J678" i="2"/>
  <c r="H681" i="15" s="1"/>
  <c r="J674" i="2"/>
  <c r="H677" i="15" s="1"/>
  <c r="S41" i="5"/>
  <c r="J502" i="2"/>
  <c r="H501" i="15" s="1"/>
  <c r="J498" i="2"/>
  <c r="H497" i="15" s="1"/>
  <c r="J503" i="2"/>
  <c r="H502" i="15" s="1"/>
  <c r="J500" i="2"/>
  <c r="H499" i="15" s="1"/>
  <c r="J497" i="2"/>
  <c r="H496" i="15" s="1"/>
  <c r="J499" i="2"/>
  <c r="H498" i="15" s="1"/>
  <c r="J501" i="2"/>
  <c r="H500" i="15" s="1"/>
  <c r="S36" i="5"/>
  <c r="J234" i="2"/>
  <c r="H234" i="15" s="1"/>
  <c r="J229" i="2"/>
  <c r="H229" i="15" s="1"/>
  <c r="J232" i="2"/>
  <c r="H232" i="15" s="1"/>
  <c r="J227" i="2"/>
  <c r="H227" i="15" s="1"/>
  <c r="J223" i="2"/>
  <c r="H223" i="15" s="1"/>
  <c r="J220" i="2"/>
  <c r="H220" i="15" s="1"/>
  <c r="J225" i="2"/>
  <c r="H225" i="15" s="1"/>
  <c r="J235" i="2"/>
  <c r="H235" i="15" s="1"/>
  <c r="J222" i="2"/>
  <c r="H222" i="15" s="1"/>
  <c r="J236" i="2"/>
  <c r="H236" i="15" s="1"/>
  <c r="J239" i="2"/>
  <c r="H239" i="15" s="1"/>
  <c r="J241" i="2"/>
  <c r="H241" i="15" s="1"/>
  <c r="J237" i="2"/>
  <c r="H237" i="15" s="1"/>
  <c r="J233" i="2"/>
  <c r="H233" i="15" s="1"/>
  <c r="J226" i="2"/>
  <c r="H226" i="15" s="1"/>
  <c r="J221" i="2"/>
  <c r="H221" i="15" s="1"/>
  <c r="J228" i="2"/>
  <c r="J224" i="2"/>
  <c r="H224" i="15" s="1"/>
  <c r="J238" i="2"/>
  <c r="H238" i="15" s="1"/>
  <c r="J240" i="2"/>
  <c r="H240" i="15" s="1"/>
  <c r="J170" i="2"/>
  <c r="J158" i="2"/>
  <c r="J182" i="2"/>
  <c r="J194" i="2"/>
  <c r="J206" i="2"/>
  <c r="H206" i="15" s="1"/>
  <c r="DD5" i="12"/>
  <c r="BI8" i="12"/>
  <c r="CZ34" i="12"/>
  <c r="DD84" i="12"/>
  <c r="AK103" i="12"/>
  <c r="BA103" i="12" s="1"/>
  <c r="AK98" i="12"/>
  <c r="BQ98" i="12" s="1"/>
  <c r="CG98" i="12" s="1"/>
  <c r="CW98" i="12" s="1"/>
  <c r="CG26" i="12"/>
  <c r="F97" i="12"/>
  <c r="V97" i="12" s="1"/>
  <c r="F98" i="12"/>
  <c r="CN84" i="12"/>
  <c r="D79" i="12"/>
  <c r="D90" i="12"/>
  <c r="D92" i="12"/>
  <c r="E82" i="12"/>
  <c r="E92" i="12"/>
  <c r="E90" i="12"/>
  <c r="BA30" i="12"/>
  <c r="T12" i="12"/>
  <c r="BF85" i="12"/>
  <c r="DB24" i="12"/>
  <c r="AP85" i="12"/>
  <c r="CG66" i="12"/>
  <c r="CM26" i="12"/>
  <c r="CL24" i="12"/>
  <c r="CP4" i="12"/>
  <c r="DF4" i="12"/>
  <c r="C71" i="12"/>
  <c r="C61" i="12"/>
  <c r="G71" i="12"/>
  <c r="G61" i="12"/>
  <c r="H71" i="12"/>
  <c r="H61" i="12"/>
  <c r="D53" i="12"/>
  <c r="AJ53" i="12" s="1"/>
  <c r="D61" i="12"/>
  <c r="DD86" i="12"/>
  <c r="T8" i="12"/>
  <c r="CQ86" i="12"/>
  <c r="AL68" i="12"/>
  <c r="V68" i="12"/>
  <c r="V88" i="12"/>
  <c r="CL69" i="12"/>
  <c r="H52" i="12"/>
  <c r="CX50" i="12"/>
  <c r="V50" i="12"/>
  <c r="BB80" i="12"/>
  <c r="V80" i="12"/>
  <c r="BB66" i="12"/>
  <c r="V66" i="12"/>
  <c r="CH79" i="12"/>
  <c r="V79" i="12"/>
  <c r="CH78" i="12"/>
  <c r="V78" i="12"/>
  <c r="AL64" i="12"/>
  <c r="V64" i="12"/>
  <c r="V77" i="12"/>
  <c r="CX63" i="12"/>
  <c r="V63" i="12"/>
  <c r="CX76" i="12"/>
  <c r="V76" i="12"/>
  <c r="CH82" i="12"/>
  <c r="V82" i="12"/>
  <c r="DB17" i="12"/>
  <c r="CF69" i="12"/>
  <c r="AK66" i="12"/>
  <c r="BH77" i="12"/>
  <c r="BA67" i="12"/>
  <c r="BA32" i="12"/>
  <c r="BB4" i="12"/>
  <c r="AL4" i="12"/>
  <c r="V4" i="12"/>
  <c r="CX4" i="12"/>
  <c r="CH4" i="12"/>
  <c r="BB75" i="12"/>
  <c r="V75" i="12"/>
  <c r="BB54" i="12"/>
  <c r="V54" i="12"/>
  <c r="V13" i="12"/>
  <c r="V48" i="12"/>
  <c r="CG32" i="12"/>
  <c r="CN54" i="12"/>
  <c r="U67" i="12"/>
  <c r="AL12" i="12"/>
  <c r="V12" i="12"/>
  <c r="CX12" i="12"/>
  <c r="CH12" i="12"/>
  <c r="BB12" i="12"/>
  <c r="CH53" i="12"/>
  <c r="V53" i="12"/>
  <c r="CH55" i="12"/>
  <c r="V55" i="12"/>
  <c r="U66" i="12"/>
  <c r="BA66" i="12"/>
  <c r="CX8" i="12"/>
  <c r="CH8" i="12"/>
  <c r="BB8" i="12"/>
  <c r="V8" i="12"/>
  <c r="AL8" i="12"/>
  <c r="CH16" i="12"/>
  <c r="AL16" i="12"/>
  <c r="BB16" i="12"/>
  <c r="CX16" i="12"/>
  <c r="V16" i="12"/>
  <c r="AZ8" i="12"/>
  <c r="E76" i="12"/>
  <c r="AE68" i="12"/>
  <c r="DD43" i="12"/>
  <c r="CH72" i="12"/>
  <c r="V72" i="12"/>
  <c r="F46" i="12"/>
  <c r="AL44" i="12"/>
  <c r="V44" i="12"/>
  <c r="CX44" i="12"/>
  <c r="BB44" i="12"/>
  <c r="CH44" i="12"/>
  <c r="AQ78" i="12"/>
  <c r="BH26" i="12"/>
  <c r="DB82" i="12"/>
  <c r="AY73" i="12"/>
  <c r="N762" i="2"/>
  <c r="L765" i="15" s="1"/>
  <c r="N763" i="2"/>
  <c r="L766" i="15" s="1"/>
  <c r="O762" i="2"/>
  <c r="O763" i="2"/>
  <c r="Q762" i="2"/>
  <c r="Q763" i="2"/>
  <c r="P763" i="2"/>
  <c r="P762" i="2"/>
  <c r="T762" i="2"/>
  <c r="T763" i="2"/>
  <c r="W763" i="2"/>
  <c r="W762" i="2"/>
  <c r="X763" i="2"/>
  <c r="X762" i="2"/>
  <c r="AZ763" i="2"/>
  <c r="AZ762" i="2"/>
  <c r="U762" i="2"/>
  <c r="U763" i="2"/>
  <c r="V763" i="2"/>
  <c r="V762" i="2"/>
  <c r="AZ672" i="2"/>
  <c r="P675" i="15" s="1"/>
  <c r="AR675" i="15" s="1"/>
  <c r="AZ677" i="2"/>
  <c r="P680" i="15" s="1"/>
  <c r="AR680" i="15" s="1"/>
  <c r="AZ675" i="2"/>
  <c r="P678" i="15" s="1"/>
  <c r="AR678" i="15" s="1"/>
  <c r="AZ678" i="2"/>
  <c r="P681" i="15" s="1"/>
  <c r="AR681" i="15" s="1"/>
  <c r="AZ679" i="2"/>
  <c r="P682" i="15" s="1"/>
  <c r="AR682" i="15" s="1"/>
  <c r="AZ676" i="2"/>
  <c r="P679" i="15" s="1"/>
  <c r="AR679" i="15" s="1"/>
  <c r="AZ673" i="2"/>
  <c r="P676" i="15" s="1"/>
  <c r="AR676" i="15" s="1"/>
  <c r="AZ674" i="2"/>
  <c r="P677" i="15" s="1"/>
  <c r="AR677" i="15" s="1"/>
  <c r="AZ501" i="2"/>
  <c r="P500" i="15" s="1"/>
  <c r="AR500" i="15" s="1"/>
  <c r="AZ496" i="2"/>
  <c r="P495" i="15" s="1"/>
  <c r="AR495" i="15" s="1"/>
  <c r="AZ502" i="2"/>
  <c r="P501" i="15" s="1"/>
  <c r="AR501" i="15" s="1"/>
  <c r="AZ503" i="2"/>
  <c r="P502" i="15" s="1"/>
  <c r="AR502" i="15" s="1"/>
  <c r="AZ497" i="2"/>
  <c r="P496" i="15" s="1"/>
  <c r="AR496" i="15" s="1"/>
  <c r="AZ500" i="2"/>
  <c r="P499" i="15" s="1"/>
  <c r="AR499" i="15" s="1"/>
  <c r="AZ498" i="2"/>
  <c r="P497" i="15" s="1"/>
  <c r="AR497" i="15" s="1"/>
  <c r="AZ499" i="2"/>
  <c r="P498" i="15" s="1"/>
  <c r="AR498" i="15" s="1"/>
  <c r="AZ438" i="2"/>
  <c r="P437" i="15" s="1"/>
  <c r="AR437" i="15" s="1"/>
  <c r="AZ240" i="2"/>
  <c r="P240" i="15" s="1"/>
  <c r="AR240" i="15" s="1"/>
  <c r="AZ238" i="2"/>
  <c r="P238" i="15" s="1"/>
  <c r="AR238" i="15" s="1"/>
  <c r="AZ236" i="2"/>
  <c r="P236" i="15" s="1"/>
  <c r="AR236" i="15" s="1"/>
  <c r="AZ231" i="2"/>
  <c r="P231" i="15" s="1"/>
  <c r="AR231" i="15" s="1"/>
  <c r="AZ239" i="2"/>
  <c r="P239" i="15" s="1"/>
  <c r="AR239" i="15" s="1"/>
  <c r="AZ232" i="2"/>
  <c r="P232" i="15" s="1"/>
  <c r="AR232" i="15" s="1"/>
  <c r="AZ224" i="2"/>
  <c r="P224" i="15" s="1"/>
  <c r="AR224" i="15" s="1"/>
  <c r="AZ222" i="2"/>
  <c r="P222" i="15" s="1"/>
  <c r="AR222" i="15" s="1"/>
  <c r="AZ234" i="2"/>
  <c r="P234" i="15" s="1"/>
  <c r="AR234" i="15" s="1"/>
  <c r="AZ225" i="2"/>
  <c r="P225" i="15" s="1"/>
  <c r="AR225" i="15" s="1"/>
  <c r="AZ226" i="2"/>
  <c r="P226" i="15" s="1"/>
  <c r="AR226" i="15" s="1"/>
  <c r="AZ228" i="2"/>
  <c r="P228" i="15" s="1"/>
  <c r="AR228" i="15" s="1"/>
  <c r="AZ229" i="2"/>
  <c r="P229" i="15" s="1"/>
  <c r="AR229" i="15" s="1"/>
  <c r="AZ235" i="2"/>
  <c r="P235" i="15" s="1"/>
  <c r="AR235" i="15" s="1"/>
  <c r="AZ233" i="2"/>
  <c r="P233" i="15" s="1"/>
  <c r="AR233" i="15" s="1"/>
  <c r="AZ223" i="2"/>
  <c r="P223" i="15" s="1"/>
  <c r="AR223" i="15" s="1"/>
  <c r="AZ219" i="2"/>
  <c r="P219" i="15" s="1"/>
  <c r="AR219" i="15" s="1"/>
  <c r="AZ241" i="2"/>
  <c r="P241" i="15" s="1"/>
  <c r="AR241" i="15" s="1"/>
  <c r="AZ220" i="2"/>
  <c r="P220" i="15" s="1"/>
  <c r="AR220" i="15" s="1"/>
  <c r="AZ237" i="2"/>
  <c r="P237" i="15" s="1"/>
  <c r="AR237" i="15" s="1"/>
  <c r="AZ227" i="2"/>
  <c r="P227" i="15" s="1"/>
  <c r="AR227" i="15" s="1"/>
  <c r="AZ221" i="2"/>
  <c r="P221" i="15" s="1"/>
  <c r="AR221" i="15" s="1"/>
  <c r="BS102" i="12"/>
  <c r="CI102" i="12" s="1"/>
  <c r="CY102" i="12" s="1"/>
  <c r="E624" i="2"/>
  <c r="AZ116" i="2"/>
  <c r="P116" i="15" s="1"/>
  <c r="AZ775" i="2"/>
  <c r="F328" i="2"/>
  <c r="D328" i="15" s="1"/>
  <c r="Q328" i="15" s="1"/>
  <c r="AS328" i="15" s="1"/>
  <c r="AZ330" i="2"/>
  <c r="P330" i="15" s="1"/>
  <c r="AR330" i="15" s="1"/>
  <c r="AZ195" i="2"/>
  <c r="P195" i="15" s="1"/>
  <c r="AR195" i="15" s="1"/>
  <c r="AZ196" i="2"/>
  <c r="P196" i="15" s="1"/>
  <c r="AR196" i="15" s="1"/>
  <c r="AZ319" i="2"/>
  <c r="P319" i="15" s="1"/>
  <c r="AR319" i="15" s="1"/>
  <c r="AZ711" i="2"/>
  <c r="P714" i="15" s="1"/>
  <c r="AR714" i="15" s="1"/>
  <c r="AZ32" i="2"/>
  <c r="P32" i="15" s="1"/>
  <c r="AZ92" i="2"/>
  <c r="P92" i="15" s="1"/>
  <c r="AR92" i="15" s="1"/>
  <c r="AZ55" i="2"/>
  <c r="P55" i="15" s="1"/>
  <c r="AR55" i="15" s="1"/>
  <c r="AZ67" i="2"/>
  <c r="P67" i="15" s="1"/>
  <c r="AR67" i="15" s="1"/>
  <c r="D650" i="2"/>
  <c r="C653" i="15" s="1"/>
  <c r="AZ537" i="2"/>
  <c r="P534" i="15" s="1"/>
  <c r="AR534" i="15" s="1"/>
  <c r="E304" i="2"/>
  <c r="AZ270" i="2"/>
  <c r="P270" i="15" s="1"/>
  <c r="AR270" i="15" s="1"/>
  <c r="AZ766" i="2"/>
  <c r="AZ709" i="2"/>
  <c r="P712" i="15" s="1"/>
  <c r="AR712" i="15" s="1"/>
  <c r="AZ748" i="2"/>
  <c r="AZ244" i="2"/>
  <c r="P244" i="15" s="1"/>
  <c r="AZ194" i="2"/>
  <c r="P194" i="15" s="1"/>
  <c r="AR194" i="15" s="1"/>
  <c r="AZ206" i="2"/>
  <c r="P206" i="15" s="1"/>
  <c r="AR206" i="15" s="1"/>
  <c r="AZ449" i="2"/>
  <c r="P448" i="15" s="1"/>
  <c r="AR448" i="15" s="1"/>
  <c r="AZ103" i="2"/>
  <c r="P103" i="15" s="1"/>
  <c r="AR103" i="15" s="1"/>
  <c r="AZ648" i="2"/>
  <c r="P651" i="15" s="1"/>
  <c r="AR651" i="15" s="1"/>
  <c r="AZ414" i="2"/>
  <c r="P413" i="15" s="1"/>
  <c r="AR413" i="15" s="1"/>
  <c r="AZ139" i="2"/>
  <c r="P139" i="15" s="1"/>
  <c r="AR139" i="15" s="1"/>
  <c r="AZ454" i="2"/>
  <c r="P453" i="15" s="1"/>
  <c r="AR453" i="15" s="1"/>
  <c r="E708" i="2"/>
  <c r="E757" i="2"/>
  <c r="AZ170" i="2"/>
  <c r="P170" i="15" s="1"/>
  <c r="AR170" i="15" s="1"/>
  <c r="AZ182" i="2"/>
  <c r="P182" i="15" s="1"/>
  <c r="AR182" i="15" s="1"/>
  <c r="AZ158" i="2"/>
  <c r="P158" i="15" s="1"/>
  <c r="AR158" i="15" s="1"/>
  <c r="E123" i="2"/>
  <c r="E765" i="2"/>
  <c r="F649" i="2"/>
  <c r="D652" i="15" s="1"/>
  <c r="Q652" i="15" s="1"/>
  <c r="AS652" i="15" s="1"/>
  <c r="E636" i="2"/>
  <c r="U42" i="5"/>
  <c r="R599" i="2"/>
  <c r="E388" i="2"/>
  <c r="E558" i="2"/>
  <c r="E764" i="2"/>
  <c r="E753" i="2"/>
  <c r="E351" i="2"/>
  <c r="E755" i="2"/>
  <c r="E771" i="2"/>
  <c r="E316" i="2"/>
  <c r="E159" i="2"/>
  <c r="BQ571" i="2"/>
  <c r="E571" i="2" s="1"/>
  <c r="F449" i="2"/>
  <c r="D448" i="15" s="1"/>
  <c r="Q448" i="15" s="1"/>
  <c r="AS448" i="15" s="1"/>
  <c r="E376" i="2"/>
  <c r="E648" i="2"/>
  <c r="E243" i="2"/>
  <c r="E51" i="2"/>
  <c r="E99" i="2"/>
  <c r="E183" i="2"/>
  <c r="D353" i="2"/>
  <c r="C353" i="15" s="1"/>
  <c r="CH66" i="12"/>
  <c r="BB77" i="12"/>
  <c r="AL66" i="12"/>
  <c r="CX66" i="12"/>
  <c r="CH63" i="12"/>
  <c r="CG8" i="12"/>
  <c r="DF64" i="12"/>
  <c r="CQ85" i="12"/>
  <c r="DF87" i="12"/>
  <c r="BJ86" i="12"/>
  <c r="CL18" i="12"/>
  <c r="CG9" i="12"/>
  <c r="Y105" i="12"/>
  <c r="AO105" i="12" s="1"/>
  <c r="BU105" i="12" s="1"/>
  <c r="CK105" i="12" s="1"/>
  <c r="DA105" i="12" s="1"/>
  <c r="Y103" i="12"/>
  <c r="AO103" i="12" s="1"/>
  <c r="BU103" i="12" s="1"/>
  <c r="CK103" i="12" s="1"/>
  <c r="DA103" i="12" s="1"/>
  <c r="CE26" i="12"/>
  <c r="CL85" i="12"/>
  <c r="AK24" i="12"/>
  <c r="CP64" i="12"/>
  <c r="BJ63" i="12"/>
  <c r="AZ16" i="12"/>
  <c r="CX85" i="12"/>
  <c r="CW24" i="12"/>
  <c r="CT14" i="12"/>
  <c r="DF86" i="12"/>
  <c r="E75" i="12"/>
  <c r="U75" i="12" s="1"/>
  <c r="CQ8" i="12"/>
  <c r="H55" i="12"/>
  <c r="BJ88" i="12"/>
  <c r="DF63" i="12"/>
  <c r="BF18" i="12"/>
  <c r="AT88" i="12"/>
  <c r="AT78" i="12"/>
  <c r="BB85" i="12"/>
  <c r="BD8" i="12"/>
  <c r="AU88" i="12"/>
  <c r="DG86" i="12"/>
  <c r="DG88" i="12"/>
  <c r="CV24" i="12"/>
  <c r="S26" i="12"/>
  <c r="U18" i="12"/>
  <c r="R14" i="12"/>
  <c r="H54" i="12"/>
  <c r="D73" i="12"/>
  <c r="CI17" i="12"/>
  <c r="H69" i="12"/>
  <c r="AN69" i="12" s="1"/>
  <c r="CP24" i="12"/>
  <c r="BH18" i="12"/>
  <c r="DB18" i="12"/>
  <c r="BD34" i="12"/>
  <c r="AT79" i="12"/>
  <c r="BJ78" i="12"/>
  <c r="CV34" i="12"/>
  <c r="AE88" i="12"/>
  <c r="CA49" i="12"/>
  <c r="CF24" i="12"/>
  <c r="CG18" i="12"/>
  <c r="BC6" i="12"/>
  <c r="CY10" i="12"/>
  <c r="BN9" i="12"/>
  <c r="AK5" i="12"/>
  <c r="CE18" i="12"/>
  <c r="CW9" i="12"/>
  <c r="CI47" i="12"/>
  <c r="CL78" i="12"/>
  <c r="CQ10" i="12"/>
  <c r="DG55" i="12"/>
  <c r="CH85" i="12"/>
  <c r="CE77" i="12"/>
  <c r="CJ8" i="12"/>
  <c r="E78" i="12"/>
  <c r="G72" i="12"/>
  <c r="G85" i="12" s="1"/>
  <c r="DC52" i="12"/>
  <c r="AK72" i="12"/>
  <c r="BG34" i="12"/>
  <c r="H72" i="12"/>
  <c r="H78" i="12" s="1"/>
  <c r="DF24" i="12"/>
  <c r="DD77" i="12"/>
  <c r="U26" i="12"/>
  <c r="AN34" i="12"/>
  <c r="CP65" i="12"/>
  <c r="DF78" i="12"/>
  <c r="BF82" i="12"/>
  <c r="T34" i="12"/>
  <c r="AE79" i="12"/>
  <c r="DG49" i="12"/>
  <c r="CU76" i="12"/>
  <c r="U6" i="12"/>
  <c r="H66" i="12"/>
  <c r="X8" i="12"/>
  <c r="CI10" i="12"/>
  <c r="CV64" i="12"/>
  <c r="AL85" i="12"/>
  <c r="CU77" i="12"/>
  <c r="CP88" i="12"/>
  <c r="AU70" i="12"/>
  <c r="CJ34" i="12"/>
  <c r="DC51" i="12"/>
  <c r="BB82" i="12"/>
  <c r="AZ64" i="12"/>
  <c r="CE76" i="12"/>
  <c r="H65" i="12"/>
  <c r="E135" i="2"/>
  <c r="H113" i="2"/>
  <c r="F113" i="15" s="1"/>
  <c r="H293" i="2"/>
  <c r="H17" i="2"/>
  <c r="F17" i="15" s="1"/>
  <c r="R425" i="2"/>
  <c r="R388" i="2"/>
  <c r="R353" i="2"/>
  <c r="R189" i="2"/>
  <c r="R78" i="2"/>
  <c r="R424" i="2"/>
  <c r="R382" i="2"/>
  <c r="R352" i="2"/>
  <c r="R178" i="2"/>
  <c r="R66" i="2"/>
  <c r="R412" i="2"/>
  <c r="R376" i="2"/>
  <c r="R175" i="2"/>
  <c r="R28" i="2"/>
  <c r="R442" i="2"/>
  <c r="R405" i="2"/>
  <c r="R369" i="2"/>
  <c r="R164" i="2"/>
  <c r="R17" i="2"/>
  <c r="R441" i="2"/>
  <c r="R404" i="2"/>
  <c r="R368" i="2"/>
  <c r="R161" i="2"/>
  <c r="R10" i="2"/>
  <c r="R440" i="2"/>
  <c r="R403" i="2"/>
  <c r="R367" i="2"/>
  <c r="R150" i="2"/>
  <c r="R3" i="2"/>
  <c r="R439" i="2"/>
  <c r="R402" i="2"/>
  <c r="R366" i="2"/>
  <c r="R113" i="2"/>
  <c r="J441" i="2"/>
  <c r="J438" i="2"/>
  <c r="H437" i="15" s="1"/>
  <c r="J428" i="2"/>
  <c r="H427" i="15" s="1"/>
  <c r="J417" i="2"/>
  <c r="H416" i="15" s="1"/>
  <c r="J367" i="2"/>
  <c r="H367" i="15" s="1"/>
  <c r="J449" i="2"/>
  <c r="H448" i="15" s="1"/>
  <c r="J453" i="2"/>
  <c r="H452" i="15" s="1"/>
  <c r="J415" i="2"/>
  <c r="H414" i="15" s="1"/>
  <c r="J403" i="2"/>
  <c r="H402" i="15" s="1"/>
  <c r="J356" i="2"/>
  <c r="H356" i="15" s="1"/>
  <c r="J454" i="2"/>
  <c r="J365" i="2"/>
  <c r="H365" i="15" s="1"/>
  <c r="J442" i="2"/>
  <c r="H441" i="15" s="1"/>
  <c r="J452" i="2"/>
  <c r="H451" i="15" s="1"/>
  <c r="J451" i="2"/>
  <c r="H450" i="15" s="1"/>
  <c r="J390" i="2"/>
  <c r="H389" i="15" s="1"/>
  <c r="J392" i="2"/>
  <c r="H391" i="15" s="1"/>
  <c r="J381" i="2"/>
  <c r="H380" i="15" s="1"/>
  <c r="J393" i="2"/>
  <c r="H392" i="15" s="1"/>
  <c r="J401" i="2"/>
  <c r="J414" i="2"/>
  <c r="H413" i="15" s="1"/>
  <c r="J355" i="2"/>
  <c r="H355" i="15" s="1"/>
  <c r="J404" i="2"/>
  <c r="H403" i="15" s="1"/>
  <c r="J426" i="2"/>
  <c r="H425" i="15" s="1"/>
  <c r="J369" i="2"/>
  <c r="J354" i="2"/>
  <c r="H354" i="15" s="1"/>
  <c r="J430" i="2"/>
  <c r="J425" i="2"/>
  <c r="H424" i="15" s="1"/>
  <c r="J353" i="2"/>
  <c r="H353" i="15" s="1"/>
  <c r="J366" i="2"/>
  <c r="H366" i="15" s="1"/>
  <c r="J380" i="2"/>
  <c r="H379" i="15" s="1"/>
  <c r="J357" i="2"/>
  <c r="J379" i="2"/>
  <c r="H378" i="15" s="1"/>
  <c r="J405" i="2"/>
  <c r="H404" i="15" s="1"/>
  <c r="J394" i="2"/>
  <c r="H393" i="15" s="1"/>
  <c r="J368" i="2"/>
  <c r="H368" i="15" s="1"/>
  <c r="J389" i="2"/>
  <c r="L450" i="2"/>
  <c r="J449" i="15" s="1"/>
  <c r="AU562" i="2"/>
  <c r="AU258" i="2"/>
  <c r="BO752" i="2"/>
  <c r="L390" i="2"/>
  <c r="J389" i="15" s="1"/>
  <c r="AU627" i="2"/>
  <c r="BO754" i="2"/>
  <c r="AU64" i="2"/>
  <c r="AU45" i="2"/>
  <c r="M101" i="2"/>
  <c r="K101" i="15" s="1"/>
  <c r="I536" i="2"/>
  <c r="G533" i="15" s="1"/>
  <c r="I390" i="2"/>
  <c r="G389" i="15" s="1"/>
  <c r="I149" i="2"/>
  <c r="G149" i="15" s="1"/>
  <c r="I53" i="2"/>
  <c r="G53" i="15" s="1"/>
  <c r="F625" i="2"/>
  <c r="D628" i="15" s="1"/>
  <c r="Q628" i="15" s="1"/>
  <c r="AS628" i="15" s="1"/>
  <c r="F547" i="2"/>
  <c r="D544" i="15" s="1"/>
  <c r="Q544" i="15" s="1"/>
  <c r="AS544" i="15" s="1"/>
  <c r="BQ401" i="2"/>
  <c r="BQ292" i="2"/>
  <c r="E292" i="2" s="1"/>
  <c r="L602" i="2"/>
  <c r="J605" i="15" s="1"/>
  <c r="D317" i="2"/>
  <c r="H5" i="2"/>
  <c r="F5" i="15" s="1"/>
  <c r="H125" i="2"/>
  <c r="F125" i="15" s="1"/>
  <c r="H596" i="2"/>
  <c r="F593" i="15" s="1"/>
  <c r="AU93" i="2"/>
  <c r="M113" i="2"/>
  <c r="K113" i="15" s="1"/>
  <c r="M365" i="2"/>
  <c r="K365" i="15" s="1"/>
  <c r="L438" i="2"/>
  <c r="J437" i="15" s="1"/>
  <c r="I378" i="2"/>
  <c r="G377" i="15" s="1"/>
  <c r="L41" i="2"/>
  <c r="J41" i="15" s="1"/>
  <c r="I113" i="2"/>
  <c r="G113" i="15" s="1"/>
  <c r="L137" i="2"/>
  <c r="J137" i="15" s="1"/>
  <c r="L614" i="2"/>
  <c r="J617" i="15" s="1"/>
  <c r="I328" i="2"/>
  <c r="G328" i="15" s="1"/>
  <c r="H137" i="2"/>
  <c r="F137" i="15" s="1"/>
  <c r="L378" i="2"/>
  <c r="J377" i="15" s="1"/>
  <c r="BO771" i="2"/>
  <c r="AU246" i="2"/>
  <c r="AU66" i="2"/>
  <c r="AU116" i="2"/>
  <c r="AU18" i="2"/>
  <c r="AU201" i="2"/>
  <c r="AU77" i="2"/>
  <c r="M150" i="2"/>
  <c r="M29" i="2"/>
  <c r="K29" i="15" s="1"/>
  <c r="M137" i="2"/>
  <c r="K137" i="15" s="1"/>
  <c r="M402" i="2"/>
  <c r="K401" i="15" s="1"/>
  <c r="I638" i="2"/>
  <c r="G641" i="15" s="1"/>
  <c r="I438" i="2"/>
  <c r="G437" i="15" s="1"/>
  <c r="I365" i="2"/>
  <c r="G365" i="15" s="1"/>
  <c r="BQ613" i="2"/>
  <c r="BQ535" i="2"/>
  <c r="E535" i="2" s="1"/>
  <c r="D390" i="2"/>
  <c r="C389" i="15" s="1"/>
  <c r="D281" i="2"/>
  <c r="F52" i="2"/>
  <c r="D52" i="15" s="1"/>
  <c r="Q52" i="15" s="1"/>
  <c r="AS52" i="15" s="1"/>
  <c r="L328" i="2"/>
  <c r="J328" i="15" s="1"/>
  <c r="H29" i="2"/>
  <c r="F29" i="15" s="1"/>
  <c r="H160" i="2"/>
  <c r="F160" i="15" s="1"/>
  <c r="L365" i="2"/>
  <c r="J365" i="15" s="1"/>
  <c r="AU42" i="2"/>
  <c r="M426" i="2"/>
  <c r="K425" i="15" s="1"/>
  <c r="I125" i="2"/>
  <c r="G125" i="15" s="1"/>
  <c r="D161" i="2"/>
  <c r="BQ721" i="2"/>
  <c r="L257" i="2"/>
  <c r="J257" i="15" s="1"/>
  <c r="L626" i="2"/>
  <c r="J629" i="15" s="1"/>
  <c r="M328" i="2"/>
  <c r="K328" i="15" s="1"/>
  <c r="D572" i="2"/>
  <c r="C569" i="15" s="1"/>
  <c r="H41" i="2"/>
  <c r="F41" i="15" s="1"/>
  <c r="H245" i="2"/>
  <c r="F245" i="15" s="1"/>
  <c r="L353" i="2"/>
  <c r="J353" i="15" s="1"/>
  <c r="AU259" i="2"/>
  <c r="AU329" i="2"/>
  <c r="BO749" i="2"/>
  <c r="AU309" i="2"/>
  <c r="BO759" i="2"/>
  <c r="AU5" i="2"/>
  <c r="AU44" i="2"/>
  <c r="M5" i="2"/>
  <c r="K5" i="15" s="1"/>
  <c r="M257" i="2"/>
  <c r="K257" i="15" s="1"/>
  <c r="I426" i="2"/>
  <c r="G425" i="15" s="1"/>
  <c r="I101" i="2"/>
  <c r="G101" i="15" s="1"/>
  <c r="F601" i="2"/>
  <c r="D604" i="15" s="1"/>
  <c r="Q604" i="15" s="1"/>
  <c r="AS604" i="15" s="1"/>
  <c r="F437" i="2"/>
  <c r="D436" i="15" s="1"/>
  <c r="Q436" i="15" s="1"/>
  <c r="AS436" i="15" s="1"/>
  <c r="D378" i="2"/>
  <c r="C377" i="15" s="1"/>
  <c r="D269" i="2"/>
  <c r="C269" i="15" s="1"/>
  <c r="D41" i="2"/>
  <c r="F697" i="2"/>
  <c r="D700" i="15" s="1"/>
  <c r="Q700" i="15" s="1"/>
  <c r="AS700" i="15" s="1"/>
  <c r="I722" i="2"/>
  <c r="G725" i="15" s="1"/>
  <c r="L269" i="2"/>
  <c r="J269" i="15" s="1"/>
  <c r="M626" i="2"/>
  <c r="K629" i="15" s="1"/>
  <c r="F304" i="2"/>
  <c r="D304" i="15" s="1"/>
  <c r="Q304" i="15" s="1"/>
  <c r="AS304" i="15" s="1"/>
  <c r="I572" i="2"/>
  <c r="G569" i="15" s="1"/>
  <c r="M339" i="2"/>
  <c r="K339" i="15" s="1"/>
  <c r="H53" i="2"/>
  <c r="F53" i="15" s="1"/>
  <c r="H257" i="2"/>
  <c r="F257" i="15" s="1"/>
  <c r="AU160" i="2"/>
  <c r="I602" i="2"/>
  <c r="G605" i="15" s="1"/>
  <c r="BQ148" i="2"/>
  <c r="E148" i="2" s="1"/>
  <c r="I698" i="2"/>
  <c r="G701" i="15" s="1"/>
  <c r="L638" i="2"/>
  <c r="J641" i="15" s="1"/>
  <c r="I305" i="2"/>
  <c r="G305" i="15" s="1"/>
  <c r="L572" i="2"/>
  <c r="J569" i="15" s="1"/>
  <c r="H65" i="2"/>
  <c r="F65" i="15" s="1"/>
  <c r="H269" i="2"/>
  <c r="F269" i="15" s="1"/>
  <c r="L723" i="2"/>
  <c r="J726" i="15" s="1"/>
  <c r="M390" i="2"/>
  <c r="K389" i="15" s="1"/>
  <c r="L414" i="2"/>
  <c r="J413" i="15" s="1"/>
  <c r="AU294" i="2"/>
  <c r="AU331" i="2"/>
  <c r="AU90" i="2"/>
  <c r="BO744" i="2"/>
  <c r="AU32" i="2"/>
  <c r="M281" i="2"/>
  <c r="K281" i="15" s="1"/>
  <c r="I560" i="2"/>
  <c r="G557" i="15" s="1"/>
  <c r="I269" i="2"/>
  <c r="G269" i="15" s="1"/>
  <c r="F595" i="2"/>
  <c r="D592" i="15" s="1"/>
  <c r="Q592" i="15" s="1"/>
  <c r="AS592" i="15" s="1"/>
  <c r="D426" i="2"/>
  <c r="D257" i="2"/>
  <c r="BQ88" i="2"/>
  <c r="D29" i="2"/>
  <c r="L293" i="2"/>
  <c r="J293" i="15" s="1"/>
  <c r="M572" i="2"/>
  <c r="K569" i="15" s="1"/>
  <c r="H77" i="2"/>
  <c r="F77" i="15" s="1"/>
  <c r="H281" i="2"/>
  <c r="F281" i="15" s="1"/>
  <c r="H536" i="2"/>
  <c r="F533" i="15" s="1"/>
  <c r="H722" i="2"/>
  <c r="F725" i="15" s="1"/>
  <c r="AU29" i="2"/>
  <c r="AU41" i="2"/>
  <c r="M41" i="2"/>
  <c r="K41" i="15" s="1"/>
  <c r="M536" i="2"/>
  <c r="K533" i="15" s="1"/>
  <c r="L548" i="2"/>
  <c r="J545" i="15" s="1"/>
  <c r="I257" i="2"/>
  <c r="G257" i="15" s="1"/>
  <c r="L65" i="2"/>
  <c r="J65" i="15" s="1"/>
  <c r="BQ136" i="2"/>
  <c r="L77" i="2"/>
  <c r="J77" i="15" s="1"/>
  <c r="M698" i="2"/>
  <c r="K701" i="15" s="1"/>
  <c r="M305" i="2"/>
  <c r="K305" i="15" s="1"/>
  <c r="D450" i="2"/>
  <c r="C449" i="15" s="1"/>
  <c r="H89" i="2"/>
  <c r="F89" i="15" s="1"/>
  <c r="H548" i="2"/>
  <c r="F545" i="15" s="1"/>
  <c r="H698" i="2"/>
  <c r="F701" i="15" s="1"/>
  <c r="L711" i="2"/>
  <c r="J714" i="15" s="1"/>
  <c r="AU317" i="2"/>
  <c r="BO757" i="2"/>
  <c r="AU333" i="2"/>
  <c r="AU640" i="2"/>
  <c r="AU81" i="2"/>
  <c r="BO768" i="2"/>
  <c r="BC243" i="2"/>
  <c r="BO758" i="2"/>
  <c r="AU34" i="2"/>
  <c r="AU186" i="2"/>
  <c r="M65" i="2"/>
  <c r="K65" i="15" s="1"/>
  <c r="M378" i="2"/>
  <c r="K377" i="15" s="1"/>
  <c r="I548" i="2"/>
  <c r="G545" i="15" s="1"/>
  <c r="I402" i="2"/>
  <c r="G401" i="15" s="1"/>
  <c r="I65" i="2"/>
  <c r="G65" i="15" s="1"/>
  <c r="F637" i="2"/>
  <c r="D640" i="15" s="1"/>
  <c r="Q640" i="15" s="1"/>
  <c r="AS640" i="15" s="1"/>
  <c r="D560" i="2"/>
  <c r="BQ413" i="2"/>
  <c r="E413" i="2" s="1"/>
  <c r="F244" i="2"/>
  <c r="D244" i="15" s="1"/>
  <c r="Q244" i="15" s="1"/>
  <c r="AS244" i="15" s="1"/>
  <c r="D77" i="2"/>
  <c r="C77" i="15" s="1"/>
  <c r="BQ16" i="2"/>
  <c r="E16" i="2" s="1"/>
  <c r="L89" i="2"/>
  <c r="J89" i="15" s="1"/>
  <c r="M160" i="2"/>
  <c r="K160" i="15" s="1"/>
  <c r="I450" i="2"/>
  <c r="G449" i="15" s="1"/>
  <c r="H101" i="2"/>
  <c r="F101" i="15" s="1"/>
  <c r="H305" i="2"/>
  <c r="F305" i="15" s="1"/>
  <c r="H710" i="2"/>
  <c r="F713" i="15" s="1"/>
  <c r="I626" i="2"/>
  <c r="G629" i="15" s="1"/>
  <c r="AU8" i="2"/>
  <c r="D330" i="2"/>
  <c r="C330" i="15" s="1"/>
  <c r="AU197" i="2"/>
  <c r="M77" i="2"/>
  <c r="K77" i="15" s="1"/>
  <c r="M414" i="2"/>
  <c r="K413" i="15" s="1"/>
  <c r="L536" i="2"/>
  <c r="J533" i="15" s="1"/>
  <c r="L53" i="2"/>
  <c r="J53" i="15" s="1"/>
  <c r="I596" i="2"/>
  <c r="G593" i="15" s="1"/>
  <c r="D185" i="2"/>
  <c r="BQ185" i="2" s="1"/>
  <c r="E185" i="2" s="1"/>
  <c r="F124" i="2"/>
  <c r="D124" i="15" s="1"/>
  <c r="Q124" i="15" s="1"/>
  <c r="AS124" i="15" s="1"/>
  <c r="L101" i="2"/>
  <c r="J101" i="15" s="1"/>
  <c r="L596" i="2"/>
  <c r="J593" i="15" s="1"/>
  <c r="H317" i="2"/>
  <c r="F317" i="15" s="1"/>
  <c r="H572" i="2"/>
  <c r="F569" i="15" s="1"/>
  <c r="L699" i="2"/>
  <c r="J702" i="15" s="1"/>
  <c r="BO97" i="12"/>
  <c r="AY97" i="12"/>
  <c r="BO109" i="12"/>
  <c r="CE109" i="12" s="1"/>
  <c r="CU109" i="12" s="1"/>
  <c r="AY109" i="12"/>
  <c r="CN53" i="12"/>
  <c r="DC69" i="12"/>
  <c r="BH70" i="12"/>
  <c r="AN16" i="12"/>
  <c r="CA55" i="12"/>
  <c r="AU46" i="12"/>
  <c r="I87" i="12"/>
  <c r="BE87" i="12" s="1"/>
  <c r="BU87" i="12" s="1"/>
  <c r="D49" i="12"/>
  <c r="CF49" i="12" s="1"/>
  <c r="I80" i="12"/>
  <c r="AO80" i="12" s="1"/>
  <c r="DD63" i="12"/>
  <c r="AZ32" i="12"/>
  <c r="AM14" i="12"/>
  <c r="BF43" i="12"/>
  <c r="CN10" i="12"/>
  <c r="AM17" i="12"/>
  <c r="CL66" i="12"/>
  <c r="I68" i="12"/>
  <c r="CV32" i="12"/>
  <c r="AK30" i="12"/>
  <c r="BC17" i="12"/>
  <c r="BG16" i="12"/>
  <c r="CF32" i="12"/>
  <c r="R10" i="12"/>
  <c r="BH34" i="12"/>
  <c r="CO18" i="12"/>
  <c r="CN26" i="12"/>
  <c r="S73" i="12"/>
  <c r="CP75" i="12"/>
  <c r="AP75" i="12"/>
  <c r="CE16" i="12"/>
  <c r="BF32" i="12"/>
  <c r="DC16" i="12"/>
  <c r="AU16" i="12"/>
  <c r="DF76" i="12"/>
  <c r="CN68" i="12"/>
  <c r="CV68" i="12"/>
  <c r="DC75" i="12"/>
  <c r="BB72" i="12"/>
  <c r="T30" i="12"/>
  <c r="AZ65" i="12"/>
  <c r="AY87" i="12"/>
  <c r="CG30" i="12"/>
  <c r="U17" i="12"/>
  <c r="AH10" i="12"/>
  <c r="C63" i="12"/>
  <c r="AQ72" i="12"/>
  <c r="F10" i="12"/>
  <c r="DE18" i="12"/>
  <c r="DG76" i="12"/>
  <c r="DC17" i="12"/>
  <c r="CM17" i="12"/>
  <c r="CZ30" i="12"/>
  <c r="AZ68" i="12"/>
  <c r="U30" i="12"/>
  <c r="G69" i="12"/>
  <c r="BH17" i="12"/>
  <c r="BA17" i="12"/>
  <c r="J108" i="12"/>
  <c r="BJ75" i="12"/>
  <c r="CM16" i="12"/>
  <c r="CH48" i="12"/>
  <c r="CP47" i="12"/>
  <c r="CL6" i="12"/>
  <c r="DG53" i="12"/>
  <c r="CA8" i="12"/>
  <c r="DD16" i="12"/>
  <c r="DF75" i="12"/>
  <c r="DB66" i="12"/>
  <c r="CA28" i="12"/>
  <c r="U50" i="12"/>
  <c r="T65" i="12"/>
  <c r="T32" i="12"/>
  <c r="BB50" i="12"/>
  <c r="CA6" i="12"/>
  <c r="AJ28" i="12"/>
  <c r="AK17" i="12"/>
  <c r="AX10" i="12"/>
  <c r="CG49" i="12"/>
  <c r="DC55" i="12"/>
  <c r="BK86" i="12"/>
  <c r="DD68" i="12"/>
  <c r="AM46" i="12"/>
  <c r="CA62" i="12"/>
  <c r="DG62" i="12"/>
  <c r="AU55" i="12"/>
  <c r="U49" i="12"/>
  <c r="BH44" i="12"/>
  <c r="DB6" i="12"/>
  <c r="AP78" i="12"/>
  <c r="BI13" i="12"/>
  <c r="AQ81" i="12"/>
  <c r="CQ76" i="12"/>
  <c r="CW28" i="12"/>
  <c r="CI18" i="12"/>
  <c r="BK68" i="12"/>
  <c r="AK50" i="12"/>
  <c r="BB81" i="12"/>
  <c r="AL72" i="12"/>
  <c r="AL54" i="12"/>
  <c r="DG8" i="12"/>
  <c r="CJ43" i="12"/>
  <c r="T106" i="12"/>
  <c r="AY86" i="12"/>
  <c r="BH16" i="12"/>
  <c r="CN17" i="12"/>
  <c r="DC70" i="12"/>
  <c r="CP34" i="12"/>
  <c r="DD26" i="12"/>
  <c r="BH68" i="12"/>
  <c r="J107" i="12"/>
  <c r="CH81" i="12"/>
  <c r="CW30" i="12"/>
  <c r="CI44" i="12"/>
  <c r="BK55" i="12"/>
  <c r="DE34" i="12"/>
  <c r="DB78" i="12"/>
  <c r="AU26" i="12"/>
  <c r="DB43" i="12"/>
  <c r="CP76" i="12"/>
  <c r="BB79" i="12"/>
  <c r="CX72" i="12"/>
  <c r="CG50" i="12"/>
  <c r="BH64" i="12"/>
  <c r="CL4" i="12"/>
  <c r="BF4" i="12"/>
  <c r="DB4" i="12"/>
  <c r="BH83" i="12"/>
  <c r="AR83" i="12"/>
  <c r="BF74" i="12"/>
  <c r="DF52" i="12"/>
  <c r="CP52" i="12"/>
  <c r="BQ96" i="12"/>
  <c r="CG96" i="12" s="1"/>
  <c r="CW96" i="12" s="1"/>
  <c r="AK101" i="12"/>
  <c r="BQ101" i="12" s="1"/>
  <c r="CG101" i="12" s="1"/>
  <c r="CW101" i="12" s="1"/>
  <c r="I106" i="12"/>
  <c r="S106" i="12"/>
  <c r="AI106" i="12"/>
  <c r="AY106" i="12" s="1"/>
  <c r="BB84" i="12"/>
  <c r="CW17" i="12"/>
  <c r="CG17" i="12"/>
  <c r="CI13" i="12"/>
  <c r="CY13" i="12"/>
  <c r="AJ96" i="12"/>
  <c r="T96" i="12"/>
  <c r="R5" i="12"/>
  <c r="F5" i="12"/>
  <c r="CU32" i="12"/>
  <c r="AY32" i="12"/>
  <c r="CO17" i="12"/>
  <c r="BK18" i="12"/>
  <c r="CQ18" i="12"/>
  <c r="CD6" i="12"/>
  <c r="CG14" i="12"/>
  <c r="U14" i="12"/>
  <c r="CZ26" i="12"/>
  <c r="AN26" i="12"/>
  <c r="X26" i="12"/>
  <c r="BH55" i="12"/>
  <c r="BH50" i="12"/>
  <c r="DD50" i="12"/>
  <c r="CN50" i="12"/>
  <c r="BG80" i="12"/>
  <c r="CM80" i="12"/>
  <c r="AR73" i="12"/>
  <c r="AQ80" i="12"/>
  <c r="CQ74" i="12"/>
  <c r="CA74" i="12"/>
  <c r="CA26" i="12"/>
  <c r="DG26" i="12"/>
  <c r="AS47" i="12"/>
  <c r="CO47" i="12"/>
  <c r="DE47" i="12"/>
  <c r="BG14" i="12"/>
  <c r="BI46" i="12"/>
  <c r="CO46" i="12"/>
  <c r="CM43" i="12"/>
  <c r="BG43" i="12"/>
  <c r="CL64" i="12"/>
  <c r="DB64" i="12"/>
  <c r="BF64" i="12"/>
  <c r="CN86" i="12"/>
  <c r="BH86" i="12"/>
  <c r="AP80" i="12"/>
  <c r="DC66" i="12"/>
  <c r="BG66" i="12"/>
  <c r="DF10" i="12"/>
  <c r="CP10" i="12"/>
  <c r="BJ10" i="12"/>
  <c r="DG34" i="12"/>
  <c r="CA34" i="12"/>
  <c r="CW13" i="12"/>
  <c r="BA13" i="12"/>
  <c r="AR80" i="12"/>
  <c r="CN80" i="12"/>
  <c r="DB74" i="12"/>
  <c r="CO8" i="12"/>
  <c r="BF5" i="12"/>
  <c r="CL87" i="12"/>
  <c r="CN66" i="12"/>
  <c r="BK24" i="12"/>
  <c r="CQ24" i="12"/>
  <c r="DG89" i="12"/>
  <c r="BK89" i="12"/>
  <c r="CQ89" i="12"/>
  <c r="DB14" i="12"/>
  <c r="BF14" i="12"/>
  <c r="DB8" i="12"/>
  <c r="CL8" i="12"/>
  <c r="BH63" i="12"/>
  <c r="CN63" i="12"/>
  <c r="BG53" i="12"/>
  <c r="AM28" i="12"/>
  <c r="W28" i="12"/>
  <c r="U47" i="12"/>
  <c r="BA47" i="12"/>
  <c r="CW68" i="12"/>
  <c r="CG68" i="12"/>
  <c r="BA68" i="12"/>
  <c r="CV63" i="12"/>
  <c r="AJ63" i="12"/>
  <c r="CA70" i="12"/>
  <c r="CQ70" i="12"/>
  <c r="AE70" i="12"/>
  <c r="CV28" i="12"/>
  <c r="D46" i="12"/>
  <c r="AJ46" i="12" s="1"/>
  <c r="BG47" i="12"/>
  <c r="CM47" i="12"/>
  <c r="DB77" i="12"/>
  <c r="AP77" i="12"/>
  <c r="DD80" i="12"/>
  <c r="CA72" i="12"/>
  <c r="DG72" i="12"/>
  <c r="CQ72" i="12"/>
  <c r="BH4" i="12"/>
  <c r="CN4" i="12"/>
  <c r="DC10" i="12"/>
  <c r="CM10" i="12"/>
  <c r="DC79" i="12"/>
  <c r="AQ79" i="12"/>
  <c r="BN5" i="12"/>
  <c r="CD5" i="12"/>
  <c r="CW69" i="12"/>
  <c r="T72" i="12"/>
  <c r="CF72" i="12"/>
  <c r="AZ72" i="12"/>
  <c r="F17" i="12"/>
  <c r="AX17" i="12"/>
  <c r="AY28" i="12"/>
  <c r="C46" i="12"/>
  <c r="CU46" i="12" s="1"/>
  <c r="CO43" i="12"/>
  <c r="DE43" i="12"/>
  <c r="BI43" i="12"/>
  <c r="BH8" i="12"/>
  <c r="CL77" i="12"/>
  <c r="CQ5" i="12"/>
  <c r="AE5" i="12"/>
  <c r="CA5" i="12"/>
  <c r="AU5" i="12"/>
  <c r="BK5" i="12"/>
  <c r="CQ67" i="12"/>
  <c r="AU67" i="12"/>
  <c r="AE67" i="12"/>
  <c r="DG79" i="12"/>
  <c r="AU79" i="12"/>
  <c r="CX77" i="12"/>
  <c r="CH77" i="12"/>
  <c r="AK34" i="12"/>
  <c r="U34" i="12"/>
  <c r="BT102" i="12"/>
  <c r="CJ102" i="12" s="1"/>
  <c r="CZ102" i="12" s="1"/>
  <c r="BD102" i="12"/>
  <c r="DE14" i="12"/>
  <c r="AP74" i="12"/>
  <c r="DB5" i="12"/>
  <c r="CE81" i="12"/>
  <c r="CU81" i="12"/>
  <c r="T69" i="12"/>
  <c r="CV69" i="12"/>
  <c r="AZ69" i="12"/>
  <c r="I69" i="12"/>
  <c r="AL101" i="12"/>
  <c r="AL76" i="12"/>
  <c r="CH87" i="12"/>
  <c r="BB87" i="12"/>
  <c r="U70" i="12"/>
  <c r="CG70" i="12"/>
  <c r="CW70" i="12"/>
  <c r="AK70" i="12"/>
  <c r="CY34" i="12"/>
  <c r="CI34" i="12"/>
  <c r="BC34" i="12"/>
  <c r="BF67" i="12"/>
  <c r="BF77" i="12"/>
  <c r="BH73" i="12"/>
  <c r="BQ102" i="12"/>
  <c r="CG102" i="12" s="1"/>
  <c r="CW102" i="12" s="1"/>
  <c r="BA102" i="12"/>
  <c r="DE17" i="12"/>
  <c r="DD83" i="12"/>
  <c r="AE18" i="12"/>
  <c r="CA51" i="12"/>
  <c r="CN43" i="12"/>
  <c r="BH47" i="12"/>
  <c r="DB80" i="12"/>
  <c r="BI14" i="12"/>
  <c r="DD73" i="12"/>
  <c r="AC47" i="12"/>
  <c r="BK50" i="12"/>
  <c r="CA79" i="12"/>
  <c r="S81" i="12"/>
  <c r="CW46" i="12"/>
  <c r="D89" i="12"/>
  <c r="C56" i="12"/>
  <c r="C57" i="12"/>
  <c r="C58" i="12"/>
  <c r="C50" i="12"/>
  <c r="C54" i="12"/>
  <c r="CE47" i="12"/>
  <c r="AK51" i="12"/>
  <c r="BA51" i="12"/>
  <c r="U51" i="12"/>
  <c r="CW51" i="12"/>
  <c r="CQ68" i="12"/>
  <c r="CA68" i="12"/>
  <c r="BH69" i="12"/>
  <c r="DD69" i="12"/>
  <c r="CN69" i="12"/>
  <c r="AJ68" i="12"/>
  <c r="AN99" i="12"/>
  <c r="BT99" i="12" s="1"/>
  <c r="CJ99" i="12" s="1"/>
  <c r="CZ99" i="12" s="1"/>
  <c r="X99" i="12"/>
  <c r="CP67" i="12"/>
  <c r="BJ67" i="12"/>
  <c r="DF67" i="12"/>
  <c r="S108" i="12"/>
  <c r="AI108" i="12"/>
  <c r="AY108" i="12" s="1"/>
  <c r="AL75" i="12"/>
  <c r="CX75" i="12"/>
  <c r="BB63" i="12"/>
  <c r="BB86" i="12"/>
  <c r="CX86" i="12"/>
  <c r="AL86" i="12"/>
  <c r="AL70" i="12"/>
  <c r="DB34" i="12"/>
  <c r="BF34" i="12"/>
  <c r="CL34" i="12"/>
  <c r="BJ8" i="12"/>
  <c r="CP8" i="12"/>
  <c r="CO14" i="12"/>
  <c r="DC54" i="12"/>
  <c r="BF87" i="12"/>
  <c r="DD10" i="12"/>
  <c r="BG8" i="12"/>
  <c r="BI47" i="12"/>
  <c r="CM12" i="12"/>
  <c r="DD4" i="12"/>
  <c r="CM53" i="12"/>
  <c r="DE13" i="12"/>
  <c r="AT72" i="12"/>
  <c r="BH80" i="12"/>
  <c r="AU51" i="12"/>
  <c r="BK49" i="12"/>
  <c r="CQ79" i="12"/>
  <c r="AP73" i="12"/>
  <c r="BJ28" i="12"/>
  <c r="CP28" i="12"/>
  <c r="BJ51" i="12"/>
  <c r="DF51" i="12"/>
  <c r="CP51" i="12"/>
  <c r="DF68" i="12"/>
  <c r="BJ68" i="12"/>
  <c r="CH74" i="12"/>
  <c r="CX74" i="12"/>
  <c r="AL74" i="12"/>
  <c r="BB62" i="12"/>
  <c r="G58" i="12"/>
  <c r="G56" i="12"/>
  <c r="G57" i="12"/>
  <c r="AM47" i="12"/>
  <c r="R13" i="12"/>
  <c r="DD85" i="12"/>
  <c r="AT84" i="12"/>
  <c r="AH13" i="12"/>
  <c r="D57" i="12"/>
  <c r="D58" i="12"/>
  <c r="D56" i="12"/>
  <c r="CW50" i="12"/>
  <c r="CA32" i="12"/>
  <c r="CG10" i="12"/>
  <c r="CZ47" i="12"/>
  <c r="H58" i="12"/>
  <c r="H56" i="12"/>
  <c r="H57" i="12"/>
  <c r="BJ62" i="12"/>
  <c r="BG32" i="12"/>
  <c r="DF62" i="12"/>
  <c r="CA52" i="12"/>
  <c r="AU52" i="12"/>
  <c r="DG52" i="12"/>
  <c r="AI107" i="12"/>
  <c r="AY107" i="12" s="1"/>
  <c r="BG30" i="12"/>
  <c r="DF84" i="12"/>
  <c r="BI9" i="12"/>
  <c r="BG52" i="12"/>
  <c r="BH84" i="12"/>
  <c r="BH75" i="12"/>
  <c r="BG81" i="12"/>
  <c r="BK64" i="12"/>
  <c r="DE24" i="12"/>
  <c r="DC44" i="12"/>
  <c r="CL32" i="12"/>
  <c r="DF12" i="12"/>
  <c r="DB48" i="12"/>
  <c r="CL63" i="12"/>
  <c r="AE47" i="12"/>
  <c r="CW32" i="12"/>
  <c r="AK32" i="12"/>
  <c r="U32" i="12"/>
  <c r="W26" i="12"/>
  <c r="AM26" i="12"/>
  <c r="DF43" i="12"/>
  <c r="CP43" i="12"/>
  <c r="BJ72" i="12"/>
  <c r="CP72" i="12"/>
  <c r="AT82" i="12"/>
  <c r="BJ82" i="12"/>
  <c r="CP82" i="12"/>
  <c r="DF82" i="12"/>
  <c r="BB76" i="12"/>
  <c r="CH64" i="12"/>
  <c r="BB64" i="12"/>
  <c r="CX64" i="12"/>
  <c r="CX87" i="12"/>
  <c r="AL87" i="12"/>
  <c r="T70" i="12"/>
  <c r="I70" i="12"/>
  <c r="H5" i="12"/>
  <c r="CT5" i="12"/>
  <c r="AH5" i="12"/>
  <c r="S32" i="12"/>
  <c r="CE32" i="12"/>
  <c r="AM13" i="12"/>
  <c r="BC13" i="12"/>
  <c r="AN30" i="12"/>
  <c r="X30" i="12"/>
  <c r="BD30" i="12"/>
  <c r="D105" i="12"/>
  <c r="D104" i="12"/>
  <c r="AM43" i="12"/>
  <c r="BC43" i="12"/>
  <c r="CI43" i="12"/>
  <c r="AT73" i="12"/>
  <c r="BJ73" i="12"/>
  <c r="BJ83" i="12"/>
  <c r="CP83" i="12"/>
  <c r="CH75" i="12"/>
  <c r="AL63" i="12"/>
  <c r="BJ16" i="12"/>
  <c r="DF16" i="12"/>
  <c r="BJ17" i="12"/>
  <c r="CP17" i="12"/>
  <c r="CF30" i="12"/>
  <c r="AJ30" i="12"/>
  <c r="CV30" i="12"/>
  <c r="AZ30" i="12"/>
  <c r="BC14" i="12"/>
  <c r="U99" i="12"/>
  <c r="AK99" i="12"/>
  <c r="BA99" i="12" s="1"/>
  <c r="CN32" i="12"/>
  <c r="DC6" i="12"/>
  <c r="CM6" i="12"/>
  <c r="DF46" i="12"/>
  <c r="CP46" i="12"/>
  <c r="BJ46" i="12"/>
  <c r="BJ74" i="12"/>
  <c r="DF74" i="12"/>
  <c r="AT74" i="12"/>
  <c r="DG17" i="12"/>
  <c r="AE17" i="12"/>
  <c r="CU30" i="12"/>
  <c r="DD6" i="12"/>
  <c r="CN6" i="12"/>
  <c r="BH6" i="12"/>
  <c r="CQ32" i="12"/>
  <c r="AY8" i="12"/>
  <c r="I76" i="12"/>
  <c r="AY76" i="12"/>
  <c r="CL49" i="12"/>
  <c r="BK32" i="12"/>
  <c r="AY77" i="12"/>
  <c r="CG43" i="12"/>
  <c r="DG32" i="12"/>
  <c r="AI88" i="12"/>
  <c r="W99" i="12"/>
  <c r="CQ9" i="12"/>
  <c r="DG9" i="12"/>
  <c r="CA9" i="12"/>
  <c r="BK77" i="12"/>
  <c r="DG77" i="12"/>
  <c r="I86" i="12"/>
  <c r="CU86" i="12"/>
  <c r="BH24" i="12"/>
  <c r="BF13" i="12"/>
  <c r="CL13" i="12"/>
  <c r="BH9" i="12"/>
  <c r="BF52" i="12"/>
  <c r="CL52" i="12"/>
  <c r="BH88" i="12"/>
  <c r="BG85" i="12"/>
  <c r="BH78" i="12"/>
  <c r="CN78" i="12"/>
  <c r="AR78" i="12"/>
  <c r="BG75" i="12"/>
  <c r="AQ75" i="12"/>
  <c r="DC72" i="12"/>
  <c r="CM72" i="12"/>
  <c r="DF85" i="12"/>
  <c r="CP85" i="12"/>
  <c r="AT85" i="12"/>
  <c r="BJ85" i="12"/>
  <c r="AJ16" i="12"/>
  <c r="CV16" i="12"/>
  <c r="AH17" i="12"/>
  <c r="R17" i="12"/>
  <c r="CT17" i="12"/>
  <c r="CY16" i="12"/>
  <c r="CM49" i="12"/>
  <c r="DC49" i="12"/>
  <c r="BG49" i="12"/>
  <c r="CY43" i="12"/>
  <c r="I88" i="12"/>
  <c r="S72" i="12"/>
  <c r="CE72" i="12"/>
  <c r="CU72" i="12"/>
  <c r="BK62" i="12"/>
  <c r="AE62" i="12"/>
  <c r="AU62" i="12"/>
  <c r="DG43" i="12"/>
  <c r="AE43" i="12"/>
  <c r="AI9" i="12"/>
  <c r="AY9" i="12"/>
  <c r="CU9" i="12"/>
  <c r="AP79" i="12"/>
  <c r="CM24" i="12"/>
  <c r="BG24" i="12"/>
  <c r="DC24" i="12"/>
  <c r="CO12" i="12"/>
  <c r="BI30" i="12"/>
  <c r="DD51" i="12"/>
  <c r="BH51" i="12"/>
  <c r="AQ88" i="12"/>
  <c r="CM88" i="12"/>
  <c r="DB75" i="12"/>
  <c r="CL75" i="12"/>
  <c r="BA96" i="12"/>
  <c r="CM70" i="12"/>
  <c r="BG70" i="12"/>
  <c r="CM34" i="12"/>
  <c r="DC34" i="12"/>
  <c r="CW16" i="12"/>
  <c r="AX18" i="12"/>
  <c r="F18" i="12"/>
  <c r="AH18" i="12"/>
  <c r="AE102" i="12"/>
  <c r="BK102" i="12" s="1"/>
  <c r="CA102" i="12"/>
  <c r="DG102" i="12"/>
  <c r="AU102" i="12"/>
  <c r="AI28" i="12"/>
  <c r="S28" i="12"/>
  <c r="BC12" i="12"/>
  <c r="CI12" i="12"/>
  <c r="AM12" i="12"/>
  <c r="CY12" i="12"/>
  <c r="W12" i="12"/>
  <c r="AM18" i="12"/>
  <c r="CY18" i="12"/>
  <c r="G108" i="12"/>
  <c r="W101" i="12"/>
  <c r="AU10" i="12"/>
  <c r="DG10" i="12"/>
  <c r="DB89" i="12"/>
  <c r="S13" i="12"/>
  <c r="AI13" i="12"/>
  <c r="CU13" i="12"/>
  <c r="CV12" i="12"/>
  <c r="AJ12" i="12"/>
  <c r="BH12" i="12"/>
  <c r="CL9" i="12"/>
  <c r="BF9" i="12"/>
  <c r="AP88" i="12"/>
  <c r="BH67" i="12"/>
  <c r="CN67" i="12"/>
  <c r="CU16" i="12"/>
  <c r="S16" i="12"/>
  <c r="CN34" i="12"/>
  <c r="AY24" i="12"/>
  <c r="AI24" i="12"/>
  <c r="C43" i="12"/>
  <c r="S24" i="12"/>
  <c r="CF26" i="12"/>
  <c r="CV26" i="12"/>
  <c r="CJ17" i="12"/>
  <c r="BG82" i="12"/>
  <c r="AQ82" i="12"/>
  <c r="BF51" i="12"/>
  <c r="I65" i="12"/>
  <c r="AJ65" i="12"/>
  <c r="CA107" i="12"/>
  <c r="AU107" i="12"/>
  <c r="CQ107" i="12"/>
  <c r="AJ99" i="12"/>
  <c r="AZ99" i="12" s="1"/>
  <c r="T99" i="12"/>
  <c r="AO107" i="12"/>
  <c r="BU107" i="12" s="1"/>
  <c r="CK107" i="12" s="1"/>
  <c r="DA107" i="12" s="1"/>
  <c r="BE107" i="12"/>
  <c r="CX81" i="12"/>
  <c r="AL81" i="12"/>
  <c r="DC18" i="12"/>
  <c r="CM18" i="12"/>
  <c r="BG18" i="12"/>
  <c r="CZ14" i="12"/>
  <c r="CJ14" i="12"/>
  <c r="BD14" i="12"/>
  <c r="AN14" i="12"/>
  <c r="X14" i="12"/>
  <c r="CL46" i="12"/>
  <c r="BF46" i="12"/>
  <c r="BK78" i="12"/>
  <c r="CA78" i="12"/>
  <c r="BK10" i="12"/>
  <c r="BH62" i="12"/>
  <c r="DB49" i="12"/>
  <c r="DC74" i="12"/>
  <c r="CM74" i="12"/>
  <c r="AR85" i="12"/>
  <c r="U53" i="12"/>
  <c r="AR81" i="12"/>
  <c r="I77" i="12"/>
  <c r="AU47" i="12"/>
  <c r="CA47" i="12"/>
  <c r="CP44" i="12"/>
  <c r="BG72" i="12"/>
  <c r="CO26" i="12"/>
  <c r="BF88" i="12"/>
  <c r="CM85" i="12"/>
  <c r="DB52" i="12"/>
  <c r="BF75" i="12"/>
  <c r="CM51" i="12"/>
  <c r="DD88" i="12"/>
  <c r="DE8" i="12"/>
  <c r="CQ53" i="12"/>
  <c r="R6" i="12"/>
  <c r="S80" i="12"/>
  <c r="AI80" i="12"/>
  <c r="CE89" i="12"/>
  <c r="AZ47" i="12"/>
  <c r="CV47" i="12"/>
  <c r="D55" i="12"/>
  <c r="T47" i="12"/>
  <c r="D51" i="12"/>
  <c r="C64" i="12"/>
  <c r="AY47" i="12"/>
  <c r="C48" i="12"/>
  <c r="C68" i="12"/>
  <c r="C49" i="12"/>
  <c r="S49" i="12" s="1"/>
  <c r="I64" i="12"/>
  <c r="S105" i="12"/>
  <c r="AI105" i="12"/>
  <c r="AY105" i="12" s="1"/>
  <c r="AL67" i="12"/>
  <c r="CH67" i="12"/>
  <c r="CN52" i="12"/>
  <c r="DD52" i="12"/>
  <c r="AP86" i="12"/>
  <c r="CL86" i="12"/>
  <c r="CA10" i="12"/>
  <c r="AI8" i="12"/>
  <c r="CQ47" i="12"/>
  <c r="AI86" i="12"/>
  <c r="BJ44" i="12"/>
  <c r="DC13" i="12"/>
  <c r="AU78" i="12"/>
  <c r="AE74" i="12"/>
  <c r="BK74" i="12"/>
  <c r="CL76" i="12"/>
  <c r="DD81" i="12"/>
  <c r="DD75" i="12"/>
  <c r="DE44" i="12"/>
  <c r="DC30" i="12"/>
  <c r="CN51" i="12"/>
  <c r="BG13" i="12"/>
  <c r="CP12" i="12"/>
  <c r="CM82" i="12"/>
  <c r="BH52" i="12"/>
  <c r="BF48" i="12"/>
  <c r="AR88" i="12"/>
  <c r="BK47" i="12"/>
  <c r="DG74" i="12"/>
  <c r="AI87" i="12"/>
  <c r="AZ12" i="12"/>
  <c r="AK46" i="12"/>
  <c r="CG46" i="12"/>
  <c r="AH6" i="12"/>
  <c r="AI81" i="12"/>
  <c r="I81" i="12"/>
  <c r="AY81" i="12"/>
  <c r="CX48" i="12"/>
  <c r="M48" i="12"/>
  <c r="M81" i="12" s="1"/>
  <c r="AL48" i="12"/>
  <c r="BB48" i="12"/>
  <c r="AR72" i="12"/>
  <c r="T64" i="12"/>
  <c r="BB78" i="12"/>
  <c r="CX78" i="12"/>
  <c r="AL78" i="12"/>
  <c r="CX89" i="12"/>
  <c r="CH89" i="12"/>
  <c r="CU88" i="12"/>
  <c r="BF28" i="12"/>
  <c r="DB28" i="12"/>
  <c r="CL28" i="12"/>
  <c r="S88" i="12"/>
  <c r="CO9" i="12"/>
  <c r="AI77" i="12"/>
  <c r="S12" i="12"/>
  <c r="BK46" i="12"/>
  <c r="DG28" i="12"/>
  <c r="AU28" i="12"/>
  <c r="CQ28" i="12"/>
  <c r="CM84" i="12"/>
  <c r="AQ84" i="12"/>
  <c r="CP84" i="12"/>
  <c r="BG84" i="12"/>
  <c r="AR77" i="12"/>
  <c r="BK16" i="12"/>
  <c r="DC85" i="12"/>
  <c r="BI5" i="12"/>
  <c r="CN9" i="12"/>
  <c r="DD64" i="12"/>
  <c r="BF76" i="12"/>
  <c r="CF8" i="12"/>
  <c r="CM32" i="12"/>
  <c r="CM79" i="12"/>
  <c r="BK26" i="12"/>
  <c r="AN51" i="12"/>
  <c r="CN81" i="12"/>
  <c r="DC84" i="12"/>
  <c r="AR75" i="12"/>
  <c r="CN64" i="12"/>
  <c r="DB76" i="12"/>
  <c r="BG79" i="12"/>
  <c r="AE26" i="12"/>
  <c r="CJ51" i="12"/>
  <c r="DB13" i="12"/>
  <c r="CO5" i="12"/>
  <c r="DF83" i="12"/>
  <c r="CM44" i="12"/>
  <c r="DC82" i="12"/>
  <c r="AY30" i="12"/>
  <c r="CH86" i="12"/>
  <c r="AU32" i="12"/>
  <c r="CE88" i="12"/>
  <c r="AI72" i="12"/>
  <c r="AX6" i="12"/>
  <c r="CA89" i="12"/>
  <c r="AU89" i="12"/>
  <c r="AK68" i="12"/>
  <c r="U68" i="12"/>
  <c r="AL77" i="12"/>
  <c r="BB65" i="12"/>
  <c r="CX65" i="12"/>
  <c r="AL65" i="12"/>
  <c r="CH65" i="12"/>
  <c r="BB88" i="12"/>
  <c r="CX88" i="12"/>
  <c r="AL88" i="12"/>
  <c r="CH88" i="12"/>
  <c r="AU68" i="12"/>
  <c r="BG4" i="12"/>
  <c r="CM4" i="12"/>
  <c r="DC4" i="12"/>
  <c r="DD13" i="12"/>
  <c r="BH13" i="12"/>
  <c r="CN13" i="12"/>
  <c r="BF10" i="12"/>
  <c r="DB10" i="12"/>
  <c r="CL10" i="12"/>
  <c r="AN46" i="12"/>
  <c r="CZ46" i="12"/>
  <c r="X46" i="12"/>
  <c r="BD46" i="12"/>
  <c r="CJ46" i="12"/>
  <c r="U48" i="12"/>
  <c r="AK48" i="12"/>
  <c r="CV67" i="12"/>
  <c r="I67" i="12"/>
  <c r="CF67" i="12"/>
  <c r="AZ67" i="12"/>
  <c r="AJ67" i="12"/>
  <c r="T67" i="12"/>
  <c r="BC30" i="12"/>
  <c r="AM30" i="12"/>
  <c r="W30" i="12"/>
  <c r="S75" i="12"/>
  <c r="CU75" i="12"/>
  <c r="AI75" i="12"/>
  <c r="AY75" i="12"/>
  <c r="BO96" i="12"/>
  <c r="AY96" i="12"/>
  <c r="Y102" i="12"/>
  <c r="AO102" i="12" s="1"/>
  <c r="BU102" i="12" s="1"/>
  <c r="CK102" i="12" s="1"/>
  <c r="DA102" i="12" s="1"/>
  <c r="Y104" i="12"/>
  <c r="AO104" i="12" s="1"/>
  <c r="BU104" i="12" s="1"/>
  <c r="CK104" i="12" s="1"/>
  <c r="DA104" i="12" s="1"/>
  <c r="AO97" i="12"/>
  <c r="BB73" i="12"/>
  <c r="CX73" i="12"/>
  <c r="AL73" i="12"/>
  <c r="CH73" i="12"/>
  <c r="CH54" i="12"/>
  <c r="CX54" i="12"/>
  <c r="CH84" i="12"/>
  <c r="CX84" i="12"/>
  <c r="AL84" i="12"/>
  <c r="CE85" i="12"/>
  <c r="AY85" i="12"/>
  <c r="CU85" i="12"/>
  <c r="S85" i="12"/>
  <c r="AI85" i="12"/>
  <c r="CQ66" i="12"/>
  <c r="CA66" i="12"/>
  <c r="AU66" i="12"/>
  <c r="BK66" i="12"/>
  <c r="AE66" i="12"/>
  <c r="DG66" i="12"/>
  <c r="AE48" i="12"/>
  <c r="DG48" i="12"/>
  <c r="AU48" i="12"/>
  <c r="CA12" i="12"/>
  <c r="AE12" i="12"/>
  <c r="DG12" i="12"/>
  <c r="BK12" i="12"/>
  <c r="AE75" i="12"/>
  <c r="DG75" i="12"/>
  <c r="CQ75" i="12"/>
  <c r="CA75" i="12"/>
  <c r="CE79" i="12"/>
  <c r="I79" i="12"/>
  <c r="CU79" i="12"/>
  <c r="AI79" i="12"/>
  <c r="AY79" i="12"/>
  <c r="DD76" i="12"/>
  <c r="AR76" i="12"/>
  <c r="CN76" i="12"/>
  <c r="BH76" i="12"/>
  <c r="CM66" i="12"/>
  <c r="BA48" i="12"/>
  <c r="DG99" i="12"/>
  <c r="AU99" i="12"/>
  <c r="CQ99" i="12"/>
  <c r="AE99" i="12"/>
  <c r="BK99" i="12" s="1"/>
  <c r="CQ82" i="12"/>
  <c r="BK82" i="12"/>
  <c r="AE82" i="12"/>
  <c r="AU82" i="12"/>
  <c r="DG82" i="12"/>
  <c r="CQ65" i="12"/>
  <c r="AU65" i="12"/>
  <c r="BK65" i="12"/>
  <c r="DG65" i="12"/>
  <c r="CA65" i="12"/>
  <c r="DE6" i="12"/>
  <c r="BI6" i="12"/>
  <c r="BI32" i="12"/>
  <c r="CO32" i="12"/>
  <c r="DE32" i="12"/>
  <c r="DC28" i="12"/>
  <c r="DC63" i="12"/>
  <c r="BG63" i="12"/>
  <c r="CM63" i="12"/>
  <c r="BF53" i="12"/>
  <c r="DB53" i="12"/>
  <c r="CL53" i="12"/>
  <c r="CN49" i="12"/>
  <c r="DD49" i="12"/>
  <c r="CN89" i="12"/>
  <c r="AR89" i="12"/>
  <c r="BH89" i="12"/>
  <c r="AQ86" i="12"/>
  <c r="CM86" i="12"/>
  <c r="DC86" i="12"/>
  <c r="BG86" i="12"/>
  <c r="BF83" i="12"/>
  <c r="AP83" i="12"/>
  <c r="DB83" i="12"/>
  <c r="AE108" i="12"/>
  <c r="BK108" i="12" s="1"/>
  <c r="DG108" i="12"/>
  <c r="BJ6" i="12"/>
  <c r="DF6" i="12"/>
  <c r="CP6" i="12"/>
  <c r="DF30" i="12"/>
  <c r="BJ30" i="12"/>
  <c r="CP80" i="12"/>
  <c r="AT80" i="12"/>
  <c r="DF80" i="12"/>
  <c r="BJ80" i="12"/>
  <c r="CI4" i="12"/>
  <c r="G106" i="12"/>
  <c r="CY4" i="12"/>
  <c r="AN28" i="12"/>
  <c r="CJ28" i="12"/>
  <c r="X28" i="12"/>
  <c r="BD28" i="12"/>
  <c r="AN44" i="12"/>
  <c r="CJ44" i="12"/>
  <c r="E88" i="12"/>
  <c r="E80" i="12"/>
  <c r="E77" i="12"/>
  <c r="CX53" i="12"/>
  <c r="AL53" i="12"/>
  <c r="CH83" i="12"/>
  <c r="CX83" i="12"/>
  <c r="CW14" i="12"/>
  <c r="BA14" i="12"/>
  <c r="AK14" i="12"/>
  <c r="BJ52" i="12"/>
  <c r="CW72" i="12"/>
  <c r="DF81" i="12"/>
  <c r="AR84" i="12"/>
  <c r="S87" i="12"/>
  <c r="CU87" i="12"/>
  <c r="CQ97" i="12"/>
  <c r="AE97" i="12"/>
  <c r="BK97" i="12" s="1"/>
  <c r="DG97" i="12"/>
  <c r="AU81" i="12"/>
  <c r="DG81" i="12"/>
  <c r="CJ47" i="12"/>
  <c r="H67" i="12"/>
  <c r="H50" i="12"/>
  <c r="AJ62" i="12"/>
  <c r="AZ62" i="12"/>
  <c r="CF62" i="12"/>
  <c r="CF65" i="12"/>
  <c r="CV65" i="12"/>
  <c r="AL50" i="12"/>
  <c r="CH50" i="12"/>
  <c r="BB69" i="12"/>
  <c r="CH69" i="12"/>
  <c r="AL69" i="12"/>
  <c r="CH52" i="12"/>
  <c r="CX52" i="12"/>
  <c r="AL52" i="12"/>
  <c r="CX82" i="12"/>
  <c r="AL82" i="12"/>
  <c r="W17" i="12"/>
  <c r="H13" i="12"/>
  <c r="CT13" i="12"/>
  <c r="CD13" i="12"/>
  <c r="BN13" i="12"/>
  <c r="AX13" i="12"/>
  <c r="CQ102" i="12"/>
  <c r="T28" i="12"/>
  <c r="CF28" i="12"/>
  <c r="AK13" i="12"/>
  <c r="CG13" i="12"/>
  <c r="U13" i="12"/>
  <c r="W16" i="12"/>
  <c r="AM16" i="12"/>
  <c r="CY17" i="12"/>
  <c r="BD26" i="12"/>
  <c r="CJ26" i="12"/>
  <c r="AU80" i="12"/>
  <c r="AE80" i="12"/>
  <c r="DG80" i="12"/>
  <c r="CQ80" i="12"/>
  <c r="BK80" i="12"/>
  <c r="CA80" i="12"/>
  <c r="BK63" i="12"/>
  <c r="DG63" i="12"/>
  <c r="CQ63" i="12"/>
  <c r="CA63" i="12"/>
  <c r="AE63" i="12"/>
  <c r="AU9" i="12"/>
  <c r="AE9" i="12"/>
  <c r="DG30" i="12"/>
  <c r="BK30" i="12"/>
  <c r="CQ30" i="12"/>
  <c r="AU30" i="12"/>
  <c r="CA30" i="12"/>
  <c r="AE30" i="12"/>
  <c r="CZ28" i="12"/>
  <c r="AI101" i="12"/>
  <c r="AY101" i="12" s="1"/>
  <c r="E73" i="12"/>
  <c r="BC28" i="12"/>
  <c r="S104" i="12"/>
  <c r="AI104" i="12"/>
  <c r="AY104" i="12" s="1"/>
  <c r="CX80" i="12"/>
  <c r="AL80" i="12"/>
  <c r="CH80" i="12"/>
  <c r="BB68" i="12"/>
  <c r="CX68" i="12"/>
  <c r="BB51" i="12"/>
  <c r="CX51" i="12"/>
  <c r="AL51" i="12"/>
  <c r="CH51" i="12"/>
  <c r="CE28" i="12"/>
  <c r="CU28" i="12"/>
  <c r="CW12" i="12"/>
  <c r="BA12" i="12"/>
  <c r="AK12" i="12"/>
  <c r="U12" i="12"/>
  <c r="CG12" i="12"/>
  <c r="CZ4" i="12"/>
  <c r="BD4" i="12"/>
  <c r="AN4" i="12"/>
  <c r="X4" i="12"/>
  <c r="BD44" i="12"/>
  <c r="BC4" i="12"/>
  <c r="AI73" i="12"/>
  <c r="I89" i="12"/>
  <c r="AY89" i="12"/>
  <c r="E85" i="12"/>
  <c r="CV66" i="12"/>
  <c r="F106" i="12"/>
  <c r="CI26" i="12"/>
  <c r="CY26" i="12"/>
  <c r="CX79" i="12"/>
  <c r="AL79" i="12"/>
  <c r="AX14" i="12"/>
  <c r="BN14" i="12"/>
  <c r="AZ26" i="12"/>
  <c r="AJ26" i="12"/>
  <c r="T26" i="12"/>
  <c r="BA10" i="12"/>
  <c r="CW10" i="12"/>
  <c r="AK10" i="12"/>
  <c r="U10" i="12"/>
  <c r="BC8" i="12"/>
  <c r="AM8" i="12"/>
  <c r="CI8" i="12"/>
  <c r="W8" i="12"/>
  <c r="CY8" i="12"/>
  <c r="AL83" i="12"/>
  <c r="CG65" i="12"/>
  <c r="BA65" i="12"/>
  <c r="CE13" i="12"/>
  <c r="AY13" i="12"/>
  <c r="BH5" i="12"/>
  <c r="CN5" i="12"/>
  <c r="BJ13" i="12"/>
  <c r="DF13" i="12"/>
  <c r="AJ107" i="12"/>
  <c r="T107" i="12"/>
  <c r="H9" i="12"/>
  <c r="AX9" i="12"/>
  <c r="AH9" i="12"/>
  <c r="CT9" i="12"/>
  <c r="CD9" i="12"/>
  <c r="R9" i="12"/>
  <c r="AZ24" i="12"/>
  <c r="AJ24" i="12"/>
  <c r="D43" i="12"/>
  <c r="CU26" i="12"/>
  <c r="C44" i="12"/>
  <c r="AY26" i="12"/>
  <c r="AK9" i="12"/>
  <c r="U9" i="12"/>
  <c r="AI10" i="12"/>
  <c r="CV8" i="12"/>
  <c r="DD8" i="12"/>
  <c r="CN8" i="12"/>
  <c r="BF81" i="12"/>
  <c r="S8" i="12"/>
  <c r="CU8" i="12"/>
  <c r="CT10" i="12"/>
  <c r="CD10" i="12"/>
  <c r="AJ34" i="12"/>
  <c r="AZ34" i="12"/>
  <c r="AK8" i="12"/>
  <c r="U8" i="12"/>
  <c r="CF10" i="12"/>
  <c r="CV10" i="12"/>
  <c r="X12" i="12"/>
  <c r="BD12" i="12"/>
  <c r="E83" i="12"/>
  <c r="CP81" i="12"/>
  <c r="CG34" i="12"/>
  <c r="CX70" i="12"/>
  <c r="CW34" i="12"/>
  <c r="BF26" i="12"/>
  <c r="U72" i="12"/>
  <c r="CL51" i="12"/>
  <c r="BB83" i="12"/>
  <c r="BK9" i="12"/>
  <c r="S89" i="12"/>
  <c r="AZ66" i="12"/>
  <c r="D52" i="12"/>
  <c r="D50" i="12"/>
  <c r="D54" i="12"/>
  <c r="AJ47" i="12"/>
  <c r="W4" i="12"/>
  <c r="AK106" i="12"/>
  <c r="U106" i="12"/>
  <c r="BI10" i="12"/>
  <c r="CO10" i="12"/>
  <c r="DC64" i="12"/>
  <c r="BG64" i="12"/>
  <c r="CG51" i="12"/>
  <c r="CG72" i="12"/>
  <c r="CM54" i="12"/>
  <c r="BA34" i="12"/>
  <c r="DB26" i="12"/>
  <c r="DD14" i="12"/>
  <c r="CN14" i="12"/>
  <c r="BG12" i="12"/>
  <c r="DB51" i="12"/>
  <c r="S30" i="12"/>
  <c r="CA77" i="12"/>
  <c r="AI89" i="12"/>
  <c r="CQ50" i="12"/>
  <c r="DG50" i="12"/>
  <c r="CA50" i="12"/>
  <c r="AU50" i="12"/>
  <c r="CA14" i="12"/>
  <c r="AE14" i="12"/>
  <c r="DG14" i="12"/>
  <c r="CQ14" i="12"/>
  <c r="AU86" i="12"/>
  <c r="AE86" i="12"/>
  <c r="AM4" i="12"/>
  <c r="CN47" i="12"/>
  <c r="DC47" i="12"/>
  <c r="BB109" i="12"/>
  <c r="G70" i="12"/>
  <c r="G52" i="12"/>
  <c r="G53" i="12"/>
  <c r="G62" i="12"/>
  <c r="BC47" i="12"/>
  <c r="BJ81" i="12"/>
  <c r="BH30" i="12"/>
  <c r="CM81" i="12"/>
  <c r="BG55" i="12"/>
  <c r="E89" i="12"/>
  <c r="DC81" i="12"/>
  <c r="CE73" i="12"/>
  <c r="X44" i="12"/>
  <c r="BF12" i="12"/>
  <c r="BH14" i="12"/>
  <c r="BB53" i="12"/>
  <c r="CE30" i="12"/>
  <c r="AI30" i="12"/>
  <c r="BA72" i="12"/>
  <c r="BC26" i="12"/>
  <c r="CQ77" i="12"/>
  <c r="CU89" i="12"/>
  <c r="AE46" i="12"/>
  <c r="AI84" i="12"/>
  <c r="I84" i="12"/>
  <c r="AY84" i="12"/>
  <c r="DG84" i="12"/>
  <c r="CA84" i="12"/>
  <c r="DG67" i="12"/>
  <c r="CA67" i="12"/>
  <c r="CQ13" i="12"/>
  <c r="CA13" i="12"/>
  <c r="BA24" i="12"/>
  <c r="U24" i="12"/>
  <c r="CQ88" i="12"/>
  <c r="CA88" i="12"/>
  <c r="AI99" i="12"/>
  <c r="AY99" i="12" s="1"/>
  <c r="S99" i="12"/>
  <c r="CZ44" i="12"/>
  <c r="BF47" i="12"/>
  <c r="BD43" i="12"/>
  <c r="AK49" i="12"/>
  <c r="CW49" i="12"/>
  <c r="CP74" i="12"/>
  <c r="CL17" i="12"/>
  <c r="AY18" i="12"/>
  <c r="C23" i="12"/>
  <c r="AI76" i="12"/>
  <c r="R638" i="2"/>
  <c r="R594" i="2"/>
  <c r="R648" i="2"/>
  <c r="R777" i="2"/>
  <c r="R601" i="2"/>
  <c r="R438" i="2"/>
  <c r="R417" i="2"/>
  <c r="R401" i="2"/>
  <c r="R381" i="2"/>
  <c r="R365" i="2"/>
  <c r="R351" i="2"/>
  <c r="R454" i="2"/>
  <c r="R596" i="2"/>
  <c r="R597" i="2"/>
  <c r="R400" i="2"/>
  <c r="R380" i="2"/>
  <c r="R364" i="2"/>
  <c r="R147" i="2"/>
  <c r="R63" i="2"/>
  <c r="R451" i="2"/>
  <c r="R416" i="2"/>
  <c r="R603" i="2"/>
  <c r="R774" i="2"/>
  <c r="R780" i="2" s="1"/>
  <c r="R436" i="2"/>
  <c r="R415" i="2"/>
  <c r="R394" i="2"/>
  <c r="R379" i="2"/>
  <c r="R363" i="2"/>
  <c r="R309" i="2"/>
  <c r="R257" i="2"/>
  <c r="R136" i="2"/>
  <c r="R45" i="2"/>
  <c r="R448" i="2"/>
  <c r="R437" i="2"/>
  <c r="R614" i="2"/>
  <c r="R595" i="2"/>
  <c r="R430" i="2"/>
  <c r="R414" i="2"/>
  <c r="R393" i="2"/>
  <c r="R378" i="2"/>
  <c r="R358" i="2"/>
  <c r="R308" i="2"/>
  <c r="R249" i="2"/>
  <c r="R128" i="2"/>
  <c r="R42" i="2"/>
  <c r="R243" i="2"/>
  <c r="R654" i="2"/>
  <c r="R450" i="2"/>
  <c r="R429" i="2"/>
  <c r="R413" i="2"/>
  <c r="R392" i="2"/>
  <c r="R377" i="2"/>
  <c r="R357" i="2"/>
  <c r="R305" i="2"/>
  <c r="R196" i="2"/>
  <c r="R116" i="2"/>
  <c r="J613" i="2"/>
  <c r="H616" i="15" s="1"/>
  <c r="J642" i="2"/>
  <c r="H645" i="15" s="1"/>
  <c r="J639" i="2"/>
  <c r="H642" i="15" s="1"/>
  <c r="J270" i="2"/>
  <c r="H270" i="15" s="1"/>
  <c r="J257" i="2"/>
  <c r="H257" i="15" s="1"/>
  <c r="J282" i="2"/>
  <c r="H282" i="15" s="1"/>
  <c r="J601" i="2"/>
  <c r="H604" i="15" s="1"/>
  <c r="J293" i="2"/>
  <c r="H293" i="15" s="1"/>
  <c r="J46" i="2"/>
  <c r="H46" i="15" s="1"/>
  <c r="J190" i="2"/>
  <c r="H190" i="15" s="1"/>
  <c r="J89" i="2"/>
  <c r="H89" i="15" s="1"/>
  <c r="J151" i="2"/>
  <c r="H151" i="15" s="1"/>
  <c r="J148" i="2"/>
  <c r="H148" i="15" s="1"/>
  <c r="J115" i="2"/>
  <c r="H115" i="15" s="1"/>
  <c r="J150" i="2"/>
  <c r="H150" i="15" s="1"/>
  <c r="J79" i="2"/>
  <c r="H79" i="15" s="1"/>
  <c r="J199" i="2"/>
  <c r="H199" i="15" s="1"/>
  <c r="J617" i="2"/>
  <c r="H620" i="15" s="1"/>
  <c r="J245" i="2"/>
  <c r="H245" i="15" s="1"/>
  <c r="J306" i="2"/>
  <c r="H306" i="15" s="1"/>
  <c r="J641" i="2"/>
  <c r="H644" i="15" s="1"/>
  <c r="J616" i="2"/>
  <c r="H619" i="15" s="1"/>
  <c r="J605" i="2"/>
  <c r="H608" i="15" s="1"/>
  <c r="J320" i="2"/>
  <c r="H320" i="15" s="1"/>
  <c r="J295" i="2"/>
  <c r="H295" i="15" s="1"/>
  <c r="J67" i="2"/>
  <c r="H67" i="15" s="1"/>
  <c r="J103" i="2"/>
  <c r="H103" i="15" s="1"/>
  <c r="J33" i="2"/>
  <c r="H33" i="15" s="1"/>
  <c r="J196" i="2"/>
  <c r="H196" i="15" s="1"/>
  <c r="J163" i="2"/>
  <c r="H163" i="15" s="1"/>
  <c r="J65" i="2"/>
  <c r="H65" i="15" s="1"/>
  <c r="J175" i="2"/>
  <c r="H175" i="15" s="1"/>
  <c r="J162" i="2"/>
  <c r="H162" i="15" s="1"/>
  <c r="J136" i="2"/>
  <c r="H136" i="15" s="1"/>
  <c r="J17" i="2"/>
  <c r="H17" i="15" s="1"/>
  <c r="J100" i="2"/>
  <c r="H100" i="15" s="1"/>
  <c r="J413" i="2"/>
  <c r="J603" i="2"/>
  <c r="H606" i="15" s="1"/>
  <c r="J321" i="2"/>
  <c r="H321" i="15" s="1"/>
  <c r="J307" i="2"/>
  <c r="H307" i="15" s="1"/>
  <c r="J615" i="2"/>
  <c r="H618" i="15" s="1"/>
  <c r="J113" i="2"/>
  <c r="H113" i="15" s="1"/>
  <c r="J92" i="2"/>
  <c r="H92" i="15" s="1"/>
  <c r="J21" i="2"/>
  <c r="H21" i="15" s="1"/>
  <c r="J184" i="2"/>
  <c r="H184" i="15" s="1"/>
  <c r="J4" i="2"/>
  <c r="H4" i="15" s="1"/>
  <c r="J128" i="2"/>
  <c r="H128" i="15" s="1"/>
  <c r="J105" i="2"/>
  <c r="H105" i="15" s="1"/>
  <c r="J187" i="2"/>
  <c r="H187" i="15" s="1"/>
  <c r="J10" i="2"/>
  <c r="H10" i="15" s="1"/>
  <c r="J53" i="2"/>
  <c r="H53" i="15" s="1"/>
  <c r="J153" i="2"/>
  <c r="H153" i="15" s="1"/>
  <c r="J629" i="2"/>
  <c r="H632" i="15" s="1"/>
  <c r="J626" i="2"/>
  <c r="H629" i="15" s="1"/>
  <c r="J637" i="2"/>
  <c r="H640" i="15" s="1"/>
  <c r="J597" i="2"/>
  <c r="H594" i="15" s="1"/>
  <c r="J271" i="2"/>
  <c r="H271" i="15" s="1"/>
  <c r="J80" i="2"/>
  <c r="H80" i="15" s="1"/>
  <c r="J284" i="2"/>
  <c r="H284" i="15" s="1"/>
  <c r="J112" i="2"/>
  <c r="H112" i="15" s="1"/>
  <c r="AU546" i="2"/>
  <c r="J76" i="2"/>
  <c r="H76" i="15" s="1"/>
  <c r="J9" i="2"/>
  <c r="H9" i="15" s="1"/>
  <c r="J54" i="2"/>
  <c r="H54" i="15" s="1"/>
  <c r="J28" i="2"/>
  <c r="H28" i="15" s="1"/>
  <c r="J149" i="2"/>
  <c r="H149" i="15" s="1"/>
  <c r="J139" i="2"/>
  <c r="H139" i="15" s="1"/>
  <c r="J20" i="2"/>
  <c r="H20" i="15" s="1"/>
  <c r="J630" i="2"/>
  <c r="H633" i="15" s="1"/>
  <c r="J651" i="2"/>
  <c r="H654" i="15" s="1"/>
  <c r="J280" i="2"/>
  <c r="H280" i="15" s="1"/>
  <c r="J166" i="2"/>
  <c r="H166" i="15" s="1"/>
  <c r="J176" i="2"/>
  <c r="H176" i="15" s="1"/>
  <c r="J31" i="2"/>
  <c r="H31" i="15" s="1"/>
  <c r="J272" i="2"/>
  <c r="H272" i="15" s="1"/>
  <c r="J198" i="2"/>
  <c r="H198" i="15" s="1"/>
  <c r="J69" i="2"/>
  <c r="H69" i="15" s="1"/>
  <c r="J152" i="2"/>
  <c r="H152" i="15" s="1"/>
  <c r="J91" i="2"/>
  <c r="H91" i="15" s="1"/>
  <c r="J126" i="2"/>
  <c r="H126" i="15" s="1"/>
  <c r="J140" i="2"/>
  <c r="H140" i="15" s="1"/>
  <c r="J104" i="2"/>
  <c r="H104" i="15" s="1"/>
  <c r="J138" i="2"/>
  <c r="H138" i="15" s="1"/>
  <c r="J16" i="2"/>
  <c r="H16" i="15" s="1"/>
  <c r="J174" i="2"/>
  <c r="H174" i="15" s="1"/>
  <c r="J638" i="2"/>
  <c r="H641" i="15" s="1"/>
  <c r="J427" i="2"/>
  <c r="H426" i="15" s="1"/>
  <c r="O426" i="15" s="1"/>
  <c r="AK426" i="15" s="1"/>
  <c r="J137" i="2"/>
  <c r="H137" i="15" s="1"/>
  <c r="J628" i="2"/>
  <c r="H631" i="15" s="1"/>
  <c r="J653" i="2"/>
  <c r="H656" i="15" s="1"/>
  <c r="J124" i="2"/>
  <c r="H124" i="15" s="1"/>
  <c r="J319" i="2"/>
  <c r="H319" i="15" s="1"/>
  <c r="J308" i="2"/>
  <c r="H308" i="15" s="1"/>
  <c r="J273" i="2"/>
  <c r="H273" i="15" s="1"/>
  <c r="J332" i="2"/>
  <c r="H332" i="15" s="1"/>
  <c r="J178" i="2"/>
  <c r="H178" i="15" s="1"/>
  <c r="J154" i="2"/>
  <c r="H154" i="15" s="1"/>
  <c r="J200" i="2"/>
  <c r="H200" i="15" s="1"/>
  <c r="J249" i="2"/>
  <c r="H249" i="15" s="1"/>
  <c r="J55" i="2"/>
  <c r="H55" i="15" s="1"/>
  <c r="J165" i="2"/>
  <c r="H165" i="15" s="1"/>
  <c r="J19" i="2"/>
  <c r="H19" i="15" s="1"/>
  <c r="J177" i="2"/>
  <c r="H177" i="15" s="1"/>
  <c r="J202" i="2"/>
  <c r="H202" i="15" s="1"/>
  <c r="J161" i="2"/>
  <c r="H161" i="15" s="1"/>
  <c r="J125" i="2"/>
  <c r="H125" i="15" s="1"/>
  <c r="J127" i="2"/>
  <c r="H127" i="15" s="1"/>
  <c r="J102" i="2"/>
  <c r="H102" i="15" s="1"/>
  <c r="J437" i="2"/>
  <c r="H436" i="15" s="1"/>
  <c r="R327" i="2"/>
  <c r="R319" i="2"/>
  <c r="R304" i="2"/>
  <c r="R283" i="2"/>
  <c r="R268" i="2"/>
  <c r="R248" i="2"/>
  <c r="R333" i="2"/>
  <c r="R600" i="2"/>
  <c r="R602" i="2"/>
  <c r="R604" i="2"/>
  <c r="R606" i="2"/>
  <c r="R318" i="2"/>
  <c r="R303" i="2"/>
  <c r="R282" i="2"/>
  <c r="R267" i="2"/>
  <c r="R247" i="2"/>
  <c r="R778" i="2"/>
  <c r="R651" i="2"/>
  <c r="R330" i="2"/>
  <c r="R559" i="2"/>
  <c r="U41" i="5"/>
  <c r="R630" i="2"/>
  <c r="R613" i="2"/>
  <c r="R615" i="2"/>
  <c r="R617" i="2"/>
  <c r="R317" i="2"/>
  <c r="R296" i="2"/>
  <c r="R281" i="2"/>
  <c r="R261" i="2"/>
  <c r="R246" i="2"/>
  <c r="R641" i="2"/>
  <c r="R624" i="2"/>
  <c r="R626" i="2"/>
  <c r="R628" i="2"/>
  <c r="R316" i="2"/>
  <c r="R295" i="2"/>
  <c r="R280" i="2"/>
  <c r="R260" i="2"/>
  <c r="R245" i="2"/>
  <c r="R598" i="2"/>
  <c r="R637" i="2"/>
  <c r="R639" i="2"/>
  <c r="R315" i="2"/>
  <c r="R294" i="2"/>
  <c r="R279" i="2"/>
  <c r="R259" i="2"/>
  <c r="R244" i="2"/>
  <c r="R652" i="2"/>
  <c r="R328" i="2"/>
  <c r="R331" i="2"/>
  <c r="R9" i="2"/>
  <c r="U36" i="5"/>
  <c r="R750" i="2"/>
  <c r="U38" i="5"/>
  <c r="R612" i="2"/>
  <c r="R625" i="2"/>
  <c r="R616" i="2"/>
  <c r="R629" i="2"/>
  <c r="R773" i="2"/>
  <c r="R779" i="2" s="1"/>
  <c r="R307" i="2"/>
  <c r="R291" i="2"/>
  <c r="R271" i="2"/>
  <c r="R256" i="2"/>
  <c r="R653" i="2"/>
  <c r="R332" i="2"/>
  <c r="R642" i="2"/>
  <c r="R636" i="2"/>
  <c r="R627" i="2"/>
  <c r="R640" i="2"/>
  <c r="R321" i="2"/>
  <c r="R306" i="2"/>
  <c r="R285" i="2"/>
  <c r="R270" i="2"/>
  <c r="R255" i="2"/>
  <c r="R649" i="2"/>
  <c r="R650" i="2"/>
  <c r="R329" i="2"/>
  <c r="J711" i="2"/>
  <c r="H714" i="15" s="1"/>
  <c r="S45" i="5"/>
  <c r="J652" i="2"/>
  <c r="H655" i="15" s="1"/>
  <c r="S42" i="5"/>
  <c r="J358" i="2"/>
  <c r="H358" i="15" s="1"/>
  <c r="J429" i="2"/>
  <c r="H428" i="15" s="1"/>
  <c r="S39" i="5"/>
  <c r="J364" i="2"/>
  <c r="H364" i="15" s="1"/>
  <c r="J416" i="2"/>
  <c r="H415" i="15" s="1"/>
  <c r="J746" i="2"/>
  <c r="H749" i="15" s="1"/>
  <c r="S38" i="5"/>
  <c r="CL79" i="12"/>
  <c r="R201" i="2"/>
  <c r="R187" i="2"/>
  <c r="R173" i="2"/>
  <c r="R159" i="2"/>
  <c r="R141" i="2"/>
  <c r="R126" i="2"/>
  <c r="R111" i="2"/>
  <c r="R91" i="2"/>
  <c r="R76" i="2"/>
  <c r="R54" i="2"/>
  <c r="R40" i="2"/>
  <c r="R8" i="2"/>
  <c r="CN28" i="12"/>
  <c r="DD89" i="12"/>
  <c r="R200" i="2"/>
  <c r="R186" i="2"/>
  <c r="R172" i="2"/>
  <c r="R154" i="2"/>
  <c r="R140" i="2"/>
  <c r="R125" i="2"/>
  <c r="R105" i="2"/>
  <c r="R90" i="2"/>
  <c r="R75" i="2"/>
  <c r="R53" i="2"/>
  <c r="R39" i="2"/>
  <c r="R21" i="2"/>
  <c r="R7" i="2"/>
  <c r="BH28" i="12"/>
  <c r="DD46" i="12"/>
  <c r="DB47" i="12"/>
  <c r="CN83" i="12"/>
  <c r="CP73" i="12"/>
  <c r="R199" i="2"/>
  <c r="R185" i="2"/>
  <c r="R171" i="2"/>
  <c r="R153" i="2"/>
  <c r="R139" i="2"/>
  <c r="R124" i="2"/>
  <c r="R104" i="2"/>
  <c r="R89" i="2"/>
  <c r="R69" i="2"/>
  <c r="R52" i="2"/>
  <c r="R34" i="2"/>
  <c r="R20" i="2"/>
  <c r="R6" i="2"/>
  <c r="DB86" i="12"/>
  <c r="BG83" i="12"/>
  <c r="CL5" i="12"/>
  <c r="J701" i="2"/>
  <c r="H704" i="15" s="1"/>
  <c r="R198" i="2"/>
  <c r="R184" i="2"/>
  <c r="R166" i="2"/>
  <c r="R152" i="2"/>
  <c r="R138" i="2"/>
  <c r="R123" i="2"/>
  <c r="R103" i="2"/>
  <c r="R88" i="2"/>
  <c r="R68" i="2"/>
  <c r="R51" i="2"/>
  <c r="R33" i="2"/>
  <c r="R19" i="2"/>
  <c r="R5" i="2"/>
  <c r="CM83" i="12"/>
  <c r="DD12" i="12"/>
  <c r="CM52" i="12"/>
  <c r="DC83" i="12"/>
  <c r="CP50" i="12"/>
  <c r="R197" i="2"/>
  <c r="R183" i="2"/>
  <c r="R165" i="2"/>
  <c r="R151" i="2"/>
  <c r="R137" i="2"/>
  <c r="R117" i="2"/>
  <c r="R102" i="2"/>
  <c r="R87" i="2"/>
  <c r="R67" i="2"/>
  <c r="R46" i="2"/>
  <c r="R32" i="2"/>
  <c r="R18" i="2"/>
  <c r="R4" i="2"/>
  <c r="BH66" i="12"/>
  <c r="DE10" i="12"/>
  <c r="DF73" i="12"/>
  <c r="R195" i="2"/>
  <c r="R177" i="2"/>
  <c r="R163" i="2"/>
  <c r="R149" i="2"/>
  <c r="R135" i="2"/>
  <c r="R115" i="2"/>
  <c r="R100" i="2"/>
  <c r="R80" i="2"/>
  <c r="R65" i="2"/>
  <c r="R44" i="2"/>
  <c r="R30" i="2"/>
  <c r="R16" i="2"/>
  <c r="CM8" i="12"/>
  <c r="R190" i="2"/>
  <c r="R176" i="2"/>
  <c r="R162" i="2"/>
  <c r="R148" i="2"/>
  <c r="R129" i="2"/>
  <c r="R114" i="2"/>
  <c r="R99" i="2"/>
  <c r="R79" i="2"/>
  <c r="R64" i="2"/>
  <c r="R43" i="2"/>
  <c r="R29" i="2"/>
  <c r="R15" i="2"/>
  <c r="BJ70" i="12"/>
  <c r="BF49" i="12"/>
  <c r="DB9" i="12"/>
  <c r="CL67" i="12"/>
  <c r="R202" i="2"/>
  <c r="R188" i="2"/>
  <c r="R174" i="2"/>
  <c r="R160" i="2"/>
  <c r="R142" i="2"/>
  <c r="R127" i="2"/>
  <c r="R112" i="2"/>
  <c r="R92" i="2"/>
  <c r="R77" i="2"/>
  <c r="R55" i="2"/>
  <c r="R41" i="2"/>
  <c r="R27" i="2"/>
  <c r="CM62" i="12"/>
  <c r="CM5" i="12"/>
  <c r="DD54" i="12"/>
  <c r="DC50" i="12"/>
  <c r="J709" i="2"/>
  <c r="H712" i="15" s="1"/>
  <c r="J382" i="2"/>
  <c r="H381" i="15" s="1"/>
  <c r="J440" i="2"/>
  <c r="H439" i="15" s="1"/>
  <c r="J778" i="2"/>
  <c r="AU778" i="2" s="1"/>
  <c r="J772" i="2"/>
  <c r="H775" i="15" s="1"/>
  <c r="BG62" i="12"/>
  <c r="DC62" i="12"/>
  <c r="DC5" i="12"/>
  <c r="CL73" i="12"/>
  <c r="BG26" i="12"/>
  <c r="BI24" i="12"/>
  <c r="DD28" i="12"/>
  <c r="BG50" i="12"/>
  <c r="DB88" i="12"/>
  <c r="CP49" i="12"/>
  <c r="J378" i="2"/>
  <c r="H377" i="15" s="1"/>
  <c r="J262" i="2"/>
  <c r="H262" i="15" s="1"/>
  <c r="J346" i="2"/>
  <c r="H346" i="15" s="1"/>
  <c r="J297" i="2"/>
  <c r="H297" i="15" s="1"/>
  <c r="J286" i="2"/>
  <c r="H286" i="15" s="1"/>
  <c r="J298" i="2"/>
  <c r="H298" i="15" s="1"/>
  <c r="J250" i="2"/>
  <c r="H250" i="15" s="1"/>
  <c r="J274" i="2"/>
  <c r="H274" i="15" s="1"/>
  <c r="J334" i="2"/>
  <c r="H334" i="15" s="1"/>
  <c r="J322" i="2"/>
  <c r="H322" i="15" s="1"/>
  <c r="J310" i="2"/>
  <c r="H310" i="15" s="1"/>
  <c r="J343" i="2"/>
  <c r="H343" i="15" s="1"/>
  <c r="J345" i="2"/>
  <c r="H345" i="15" s="1"/>
  <c r="J342" i="2"/>
  <c r="H342" i="15" s="1"/>
  <c r="J344" i="2"/>
  <c r="H344" i="15" s="1"/>
  <c r="J341" i="2"/>
  <c r="H341" i="15" s="1"/>
  <c r="J340" i="2"/>
  <c r="H340" i="15" s="1"/>
  <c r="CO34" i="12"/>
  <c r="CN55" i="12"/>
  <c r="R662" i="2"/>
  <c r="R618" i="2"/>
  <c r="R667" i="2"/>
  <c r="R660" i="2"/>
  <c r="R664" i="2"/>
  <c r="R643" i="2"/>
  <c r="R665" i="2"/>
  <c r="R666" i="2"/>
  <c r="R663" i="2"/>
  <c r="R661" i="2"/>
  <c r="R655" i="2"/>
  <c r="J71" i="2"/>
  <c r="H71" i="15" s="1"/>
  <c r="J83" i="2"/>
  <c r="H83" i="15" s="1"/>
  <c r="J95" i="2"/>
  <c r="H95" i="15" s="1"/>
  <c r="J107" i="2"/>
  <c r="H107" i="15" s="1"/>
  <c r="J119" i="2"/>
  <c r="H119" i="15" s="1"/>
  <c r="J131" i="2"/>
  <c r="H131" i="15" s="1"/>
  <c r="J143" i="2"/>
  <c r="H143" i="15" s="1"/>
  <c r="J205" i="2"/>
  <c r="H205" i="15" s="1"/>
  <c r="J203" i="2"/>
  <c r="H203" i="15" s="1"/>
  <c r="J193" i="2"/>
  <c r="H193" i="15" s="1"/>
  <c r="J191" i="2"/>
  <c r="H191" i="15" s="1"/>
  <c r="J181" i="2"/>
  <c r="H181" i="15" s="1"/>
  <c r="J179" i="2"/>
  <c r="H179" i="15" s="1"/>
  <c r="J169" i="2"/>
  <c r="H169" i="15" s="1"/>
  <c r="J167" i="2"/>
  <c r="H167" i="15" s="1"/>
  <c r="J157" i="2"/>
  <c r="H157" i="15" s="1"/>
  <c r="J155" i="2"/>
  <c r="H155" i="15" s="1"/>
  <c r="J58" i="2"/>
  <c r="H58" i="15" s="1"/>
  <c r="J109" i="2"/>
  <c r="H109" i="15" s="1"/>
  <c r="J121" i="2"/>
  <c r="H121" i="15" s="1"/>
  <c r="J133" i="2"/>
  <c r="H133" i="15" s="1"/>
  <c r="J145" i="2"/>
  <c r="H145" i="15" s="1"/>
  <c r="J56" i="2"/>
  <c r="H56" i="15" s="1"/>
  <c r="J70" i="2"/>
  <c r="H70" i="15" s="1"/>
  <c r="J82" i="2"/>
  <c r="H82" i="15" s="1"/>
  <c r="J94" i="2"/>
  <c r="H94" i="15" s="1"/>
  <c r="J106" i="2"/>
  <c r="H106" i="15" s="1"/>
  <c r="J118" i="2"/>
  <c r="H118" i="15" s="1"/>
  <c r="J130" i="2"/>
  <c r="H130" i="15" s="1"/>
  <c r="J204" i="2"/>
  <c r="H204" i="15" s="1"/>
  <c r="J192" i="2"/>
  <c r="H192" i="15" s="1"/>
  <c r="J180" i="2"/>
  <c r="H180" i="15" s="1"/>
  <c r="J168" i="2"/>
  <c r="H168" i="15" s="1"/>
  <c r="J156" i="2"/>
  <c r="H156" i="15" s="1"/>
  <c r="J108" i="2"/>
  <c r="H108" i="15" s="1"/>
  <c r="J120" i="2"/>
  <c r="H120" i="15" s="1"/>
  <c r="J132" i="2"/>
  <c r="H132" i="15" s="1"/>
  <c r="J144" i="2"/>
  <c r="H144" i="15" s="1"/>
  <c r="J57" i="2"/>
  <c r="H57" i="15" s="1"/>
  <c r="J702" i="2"/>
  <c r="H705" i="15" s="1"/>
  <c r="J714" i="2"/>
  <c r="H717" i="15" s="1"/>
  <c r="J713" i="2"/>
  <c r="H716" i="15" s="1"/>
  <c r="J726" i="2"/>
  <c r="H729" i="15" s="1"/>
  <c r="J725" i="2"/>
  <c r="H728" i="15" s="1"/>
  <c r="J775" i="2"/>
  <c r="AU775" i="2" s="1"/>
  <c r="CN46" i="12"/>
  <c r="J774" i="2"/>
  <c r="J780" i="2" s="1"/>
  <c r="BO780" i="2" s="1"/>
  <c r="R472" i="2"/>
  <c r="R462" i="2"/>
  <c r="R460" i="2"/>
  <c r="R475" i="2"/>
  <c r="R476" i="2"/>
  <c r="R407" i="2"/>
  <c r="R467" i="2"/>
  <c r="R479" i="2"/>
  <c r="R487" i="2"/>
  <c r="R485" i="2"/>
  <c r="R478" i="2"/>
  <c r="R464" i="2"/>
  <c r="R466" i="2"/>
  <c r="R473" i="2"/>
  <c r="R490" i="2"/>
  <c r="R370" i="2"/>
  <c r="R489" i="2"/>
  <c r="R395" i="2"/>
  <c r="R406" i="2"/>
  <c r="R418" i="2"/>
  <c r="R491" i="2"/>
  <c r="R486" i="2"/>
  <c r="R477" i="2"/>
  <c r="R463" i="2"/>
  <c r="R461" i="2"/>
  <c r="R484" i="2"/>
  <c r="R359" i="2"/>
  <c r="R488" i="2"/>
  <c r="R474" i="2"/>
  <c r="R465" i="2"/>
  <c r="R383" i="2"/>
  <c r="R455" i="2"/>
  <c r="CM67" i="12"/>
  <c r="BG67" i="12"/>
  <c r="BH49" i="12"/>
  <c r="BF44" i="12"/>
  <c r="CN72" i="12"/>
  <c r="AR82" i="12"/>
  <c r="DE12" i="12"/>
  <c r="DE46" i="12"/>
  <c r="BF30" i="12"/>
  <c r="BF79" i="12"/>
  <c r="BJ69" i="12"/>
  <c r="AT86" i="12"/>
  <c r="J595" i="2"/>
  <c r="H592" i="15" s="1"/>
  <c r="J596" i="2"/>
  <c r="H593" i="15" s="1"/>
  <c r="J697" i="2"/>
  <c r="J402" i="2"/>
  <c r="H401" i="15" s="1"/>
  <c r="CO16" i="12"/>
  <c r="R453" i="2"/>
  <c r="R109" i="2"/>
  <c r="R121" i="2"/>
  <c r="R133" i="2"/>
  <c r="R145" i="2"/>
  <c r="R58" i="2"/>
  <c r="R70" i="2"/>
  <c r="R82" i="2"/>
  <c r="R94" i="2"/>
  <c r="R106" i="2"/>
  <c r="R118" i="2"/>
  <c r="R130" i="2"/>
  <c r="R56" i="2"/>
  <c r="R204" i="2"/>
  <c r="R192" i="2"/>
  <c r="R180" i="2"/>
  <c r="R168" i="2"/>
  <c r="R156" i="2"/>
  <c r="R108" i="2"/>
  <c r="R120" i="2"/>
  <c r="R132" i="2"/>
  <c r="R144" i="2"/>
  <c r="R57" i="2"/>
  <c r="R71" i="2"/>
  <c r="R83" i="2"/>
  <c r="R95" i="2"/>
  <c r="R107" i="2"/>
  <c r="R119" i="2"/>
  <c r="R131" i="2"/>
  <c r="R143" i="2"/>
  <c r="R205" i="2"/>
  <c r="R203" i="2"/>
  <c r="R193" i="2"/>
  <c r="R191" i="2"/>
  <c r="R181" i="2"/>
  <c r="R179" i="2"/>
  <c r="R169" i="2"/>
  <c r="R167" i="2"/>
  <c r="R157" i="2"/>
  <c r="R155" i="2"/>
  <c r="BH72" i="12"/>
  <c r="DD24" i="12"/>
  <c r="DF14" i="12"/>
  <c r="DF69" i="12"/>
  <c r="J663" i="2"/>
  <c r="H666" i="15" s="1"/>
  <c r="J665" i="2"/>
  <c r="H668" i="15" s="1"/>
  <c r="J661" i="2"/>
  <c r="H664" i="15" s="1"/>
  <c r="J662" i="2"/>
  <c r="H665" i="15" s="1"/>
  <c r="J618" i="2"/>
  <c r="H621" i="15" s="1"/>
  <c r="J667" i="2"/>
  <c r="H670" i="15" s="1"/>
  <c r="J643" i="2"/>
  <c r="H646" i="15" s="1"/>
  <c r="J664" i="2"/>
  <c r="H667" i="15" s="1"/>
  <c r="J666" i="2"/>
  <c r="H669" i="15" s="1"/>
  <c r="J655" i="2"/>
  <c r="H658" i="15" s="1"/>
  <c r="R262" i="2"/>
  <c r="R286" i="2"/>
  <c r="R298" i="2"/>
  <c r="R250" i="2"/>
  <c r="R274" i="2"/>
  <c r="R297" i="2"/>
  <c r="R310" i="2"/>
  <c r="R346" i="2"/>
  <c r="R334" i="2"/>
  <c r="R322" i="2"/>
  <c r="R345" i="2"/>
  <c r="R342" i="2"/>
  <c r="R344" i="2"/>
  <c r="R341" i="2"/>
  <c r="R340" i="2"/>
  <c r="R339" i="2"/>
  <c r="R343" i="2"/>
  <c r="DF50" i="12"/>
  <c r="J606" i="2"/>
  <c r="H609" i="15" s="1"/>
  <c r="J614" i="2"/>
  <c r="H617" i="15" s="1"/>
  <c r="J650" i="2"/>
  <c r="H653" i="15" s="1"/>
  <c r="J777" i="2"/>
  <c r="AU777" i="2" s="1"/>
  <c r="R713" i="2"/>
  <c r="R725" i="2"/>
  <c r="R726" i="2"/>
  <c r="R720" i="2"/>
  <c r="R702" i="2"/>
  <c r="R714" i="2"/>
  <c r="J773" i="2"/>
  <c r="BO773" i="2" s="1"/>
  <c r="J450" i="2"/>
  <c r="H449" i="15" s="1"/>
  <c r="J359" i="2"/>
  <c r="H359" i="15" s="1"/>
  <c r="J488" i="2"/>
  <c r="H487" i="15" s="1"/>
  <c r="J474" i="2"/>
  <c r="H473" i="15" s="1"/>
  <c r="J465" i="2"/>
  <c r="H464" i="15" s="1"/>
  <c r="J461" i="2"/>
  <c r="H460" i="15" s="1"/>
  <c r="J383" i="2"/>
  <c r="H382" i="15" s="1"/>
  <c r="J490" i="2"/>
  <c r="H489" i="15" s="1"/>
  <c r="J476" i="2"/>
  <c r="H475" i="15" s="1"/>
  <c r="J462" i="2"/>
  <c r="H461" i="15" s="1"/>
  <c r="J418" i="2"/>
  <c r="H417" i="15" s="1"/>
  <c r="J477" i="2"/>
  <c r="H476" i="15" s="1"/>
  <c r="J406" i="2"/>
  <c r="H405" i="15" s="1"/>
  <c r="J463" i="2"/>
  <c r="H462" i="15" s="1"/>
  <c r="J407" i="2"/>
  <c r="H406" i="15" s="1"/>
  <c r="J467" i="2"/>
  <c r="H466" i="15" s="1"/>
  <c r="J479" i="2"/>
  <c r="H478" i="15" s="1"/>
  <c r="J487" i="2"/>
  <c r="H486" i="15" s="1"/>
  <c r="J478" i="2"/>
  <c r="H477" i="15" s="1"/>
  <c r="J464" i="2"/>
  <c r="H463" i="15" s="1"/>
  <c r="J491" i="2"/>
  <c r="H490" i="15" s="1"/>
  <c r="J473" i="2"/>
  <c r="H472" i="15" s="1"/>
  <c r="J370" i="2"/>
  <c r="H370" i="15" s="1"/>
  <c r="J489" i="2"/>
  <c r="H488" i="15" s="1"/>
  <c r="J485" i="2"/>
  <c r="H484" i="15" s="1"/>
  <c r="J475" i="2"/>
  <c r="H474" i="15" s="1"/>
  <c r="J466" i="2"/>
  <c r="H465" i="15" s="1"/>
  <c r="J486" i="2"/>
  <c r="H485" i="15" s="1"/>
  <c r="J395" i="2"/>
  <c r="H394" i="15" s="1"/>
  <c r="J455" i="2"/>
  <c r="H454" i="15" s="1"/>
  <c r="R549" i="2"/>
  <c r="R574" i="2"/>
  <c r="R552" i="2"/>
  <c r="R577" i="2"/>
  <c r="R576" i="2"/>
  <c r="R582" i="2"/>
  <c r="R541" i="2"/>
  <c r="R565" i="2"/>
  <c r="R590" i="2"/>
  <c r="R584" i="2"/>
  <c r="R554" i="2"/>
  <c r="R540" i="2"/>
  <c r="R564" i="2"/>
  <c r="R589" i="2"/>
  <c r="R563" i="2"/>
  <c r="R586" i="2"/>
  <c r="R588" i="2"/>
  <c r="R553" i="2"/>
  <c r="R583" i="2"/>
  <c r="R542" i="2"/>
  <c r="R585" i="2"/>
  <c r="R587" i="2"/>
  <c r="R546" i="2"/>
  <c r="R560" i="2"/>
  <c r="R575" i="2"/>
  <c r="R537" i="2"/>
  <c r="R551" i="2"/>
  <c r="R571" i="2"/>
  <c r="R572" i="2"/>
  <c r="R547" i="2"/>
  <c r="R561" i="2"/>
  <c r="R538" i="2"/>
  <c r="R534" i="2"/>
  <c r="R570" i="2"/>
  <c r="R548" i="2"/>
  <c r="R562" i="2"/>
  <c r="R573" i="2"/>
  <c r="R558" i="2"/>
  <c r="R539" i="2"/>
  <c r="R535" i="2"/>
  <c r="R747" i="2"/>
  <c r="R772" i="2"/>
  <c r="J541" i="2"/>
  <c r="H538" i="15" s="1"/>
  <c r="J553" i="2"/>
  <c r="H550" i="15" s="1"/>
  <c r="J565" i="2"/>
  <c r="H562" i="15" s="1"/>
  <c r="J590" i="2"/>
  <c r="H587" i="15" s="1"/>
  <c r="J552" i="2"/>
  <c r="H549" i="15" s="1"/>
  <c r="J585" i="2"/>
  <c r="H582" i="15" s="1"/>
  <c r="J564" i="2"/>
  <c r="H561" i="15" s="1"/>
  <c r="J587" i="2"/>
  <c r="H584" i="15" s="1"/>
  <c r="J540" i="2"/>
  <c r="H537" i="15" s="1"/>
  <c r="J542" i="2"/>
  <c r="H539" i="15" s="1"/>
  <c r="J554" i="2"/>
  <c r="H551" i="15" s="1"/>
  <c r="J584" i="2"/>
  <c r="H581" i="15" s="1"/>
  <c r="J563" i="2"/>
  <c r="H560" i="15" s="1"/>
  <c r="J576" i="2"/>
  <c r="H573" i="15" s="1"/>
  <c r="J588" i="2"/>
  <c r="H585" i="15" s="1"/>
  <c r="J586" i="2"/>
  <c r="H583" i="15" s="1"/>
  <c r="J577" i="2"/>
  <c r="H574" i="15" s="1"/>
  <c r="J583" i="2"/>
  <c r="H580" i="15" s="1"/>
  <c r="J589" i="2"/>
  <c r="H586" i="15" s="1"/>
  <c r="J575" i="2"/>
  <c r="H572" i="15" s="1"/>
  <c r="J559" i="2"/>
  <c r="J547" i="2"/>
  <c r="H544" i="15" s="1"/>
  <c r="J572" i="2"/>
  <c r="H569" i="15" s="1"/>
  <c r="J551" i="2"/>
  <c r="H548" i="15" s="1"/>
  <c r="J537" i="2"/>
  <c r="H534" i="15" s="1"/>
  <c r="O534" i="15" s="1"/>
  <c r="J548" i="2"/>
  <c r="H545" i="15" s="1"/>
  <c r="J574" i="2"/>
  <c r="H571" i="15" s="1"/>
  <c r="J573" i="2"/>
  <c r="H570" i="15" s="1"/>
  <c r="J550" i="2"/>
  <c r="H547" i="15" s="1"/>
  <c r="J539" i="2"/>
  <c r="H536" i="15" s="1"/>
  <c r="J571" i="2"/>
  <c r="J561" i="2"/>
  <c r="H558" i="15" s="1"/>
  <c r="J538" i="2"/>
  <c r="H535" i="15" s="1"/>
  <c r="J560" i="2"/>
  <c r="H557" i="15" s="1"/>
  <c r="J549" i="2"/>
  <c r="H546" i="15" s="1"/>
  <c r="J535" i="2"/>
  <c r="AZ56" i="2"/>
  <c r="P56" i="15" s="1"/>
  <c r="AR56" i="15" s="1"/>
  <c r="AZ57" i="2"/>
  <c r="P57" i="15" s="1"/>
  <c r="AR57" i="15" s="1"/>
  <c r="AZ58" i="2"/>
  <c r="P58" i="15" s="1"/>
  <c r="AR58" i="15" s="1"/>
  <c r="AZ71" i="2"/>
  <c r="P71" i="15" s="1"/>
  <c r="AR71" i="15" s="1"/>
  <c r="AZ70" i="2"/>
  <c r="P70" i="15" s="1"/>
  <c r="AR70" i="15" s="1"/>
  <c r="AZ83" i="2"/>
  <c r="P83" i="15" s="1"/>
  <c r="AR83" i="15" s="1"/>
  <c r="AZ82" i="2"/>
  <c r="P82" i="15" s="1"/>
  <c r="AR82" i="15" s="1"/>
  <c r="AZ95" i="2"/>
  <c r="P95" i="15" s="1"/>
  <c r="AR95" i="15" s="1"/>
  <c r="AZ94" i="2"/>
  <c r="P94" i="15" s="1"/>
  <c r="AR94" i="15" s="1"/>
  <c r="AZ107" i="2"/>
  <c r="P107" i="15" s="1"/>
  <c r="AR107" i="15" s="1"/>
  <c r="AZ106" i="2"/>
  <c r="P106" i="15" s="1"/>
  <c r="AR106" i="15" s="1"/>
  <c r="AZ109" i="2"/>
  <c r="P109" i="15" s="1"/>
  <c r="AR109" i="15" s="1"/>
  <c r="AZ108" i="2"/>
  <c r="P108" i="15" s="1"/>
  <c r="AR108" i="15" s="1"/>
  <c r="AZ119" i="2"/>
  <c r="P119" i="15" s="1"/>
  <c r="AR119" i="15" s="1"/>
  <c r="AZ118" i="2"/>
  <c r="P118" i="15" s="1"/>
  <c r="AR118" i="15" s="1"/>
  <c r="AZ121" i="2"/>
  <c r="P121" i="15" s="1"/>
  <c r="AR121" i="15" s="1"/>
  <c r="AZ120" i="2"/>
  <c r="P120" i="15" s="1"/>
  <c r="AR120" i="15" s="1"/>
  <c r="AZ131" i="2"/>
  <c r="P131" i="15" s="1"/>
  <c r="AZ130" i="2"/>
  <c r="P130" i="15" s="1"/>
  <c r="AR130" i="15" s="1"/>
  <c r="AZ133" i="2"/>
  <c r="P133" i="15" s="1"/>
  <c r="AR133" i="15" s="1"/>
  <c r="AZ132" i="2"/>
  <c r="P132" i="15" s="1"/>
  <c r="AR132" i="15" s="1"/>
  <c r="AZ144" i="2"/>
  <c r="P144" i="15" s="1"/>
  <c r="AR144" i="15" s="1"/>
  <c r="AZ143" i="2"/>
  <c r="P143" i="15" s="1"/>
  <c r="AR143" i="15" s="1"/>
  <c r="AZ145" i="2"/>
  <c r="P145" i="15" s="1"/>
  <c r="AR145" i="15" s="1"/>
  <c r="AZ204" i="2"/>
  <c r="P204" i="15" s="1"/>
  <c r="AR204" i="15" s="1"/>
  <c r="AZ203" i="2"/>
  <c r="P203" i="15" s="1"/>
  <c r="AR203" i="15" s="1"/>
  <c r="AZ205" i="2"/>
  <c r="P205" i="15" s="1"/>
  <c r="AR205" i="15" s="1"/>
  <c r="AZ192" i="2"/>
  <c r="P192" i="15" s="1"/>
  <c r="AZ191" i="2"/>
  <c r="P191" i="15" s="1"/>
  <c r="AR191" i="15" s="1"/>
  <c r="AZ193" i="2"/>
  <c r="P193" i="15" s="1"/>
  <c r="AR193" i="15" s="1"/>
  <c r="AZ180" i="2"/>
  <c r="P180" i="15" s="1"/>
  <c r="AR180" i="15" s="1"/>
  <c r="AZ179" i="2"/>
  <c r="P179" i="15" s="1"/>
  <c r="AR179" i="15" s="1"/>
  <c r="AZ181" i="2"/>
  <c r="P181" i="15" s="1"/>
  <c r="AR181" i="15" s="1"/>
  <c r="AZ168" i="2"/>
  <c r="P168" i="15" s="1"/>
  <c r="AR168" i="15" s="1"/>
  <c r="AZ167" i="2"/>
  <c r="P167" i="15" s="1"/>
  <c r="AR167" i="15" s="1"/>
  <c r="AZ169" i="2"/>
  <c r="P169" i="15" s="1"/>
  <c r="AR169" i="15" s="1"/>
  <c r="E363" i="2"/>
  <c r="AZ156" i="2"/>
  <c r="P156" i="15" s="1"/>
  <c r="AR156" i="15" s="1"/>
  <c r="AZ155" i="2"/>
  <c r="P155" i="15" s="1"/>
  <c r="AR155" i="15" s="1"/>
  <c r="AZ157" i="2"/>
  <c r="P157" i="15" s="1"/>
  <c r="AR157" i="15" s="1"/>
  <c r="E327" i="2"/>
  <c r="AZ250" i="2"/>
  <c r="P250" i="15" s="1"/>
  <c r="AR250" i="15" s="1"/>
  <c r="E546" i="2"/>
  <c r="E751" i="2"/>
  <c r="AZ262" i="2"/>
  <c r="P262" i="15" s="1"/>
  <c r="AR262" i="15" s="1"/>
  <c r="AZ274" i="2"/>
  <c r="P274" i="15" s="1"/>
  <c r="AR274" i="15" s="1"/>
  <c r="AZ286" i="2"/>
  <c r="P286" i="15" s="1"/>
  <c r="AR286" i="15" s="1"/>
  <c r="AZ297" i="2"/>
  <c r="P297" i="15" s="1"/>
  <c r="AR297" i="15" s="1"/>
  <c r="AZ298" i="2"/>
  <c r="P298" i="15" s="1"/>
  <c r="AR298" i="15" s="1"/>
  <c r="AZ310" i="2"/>
  <c r="P310" i="15" s="1"/>
  <c r="AR310" i="15" s="1"/>
  <c r="H328" i="2"/>
  <c r="F328" i="15" s="1"/>
  <c r="AZ346" i="2"/>
  <c r="P346" i="15" s="1"/>
  <c r="AR346" i="15" s="1"/>
  <c r="AZ334" i="2"/>
  <c r="P334" i="15" s="1"/>
  <c r="AR334" i="15" s="1"/>
  <c r="AW327" i="2"/>
  <c r="AW328" i="2" s="1"/>
  <c r="AW329" i="2" s="1"/>
  <c r="AW330" i="2" s="1"/>
  <c r="AW331" i="2" s="1"/>
  <c r="AW332" i="2" s="1"/>
  <c r="AW333" i="2" s="1"/>
  <c r="AW322" i="2"/>
  <c r="AW323" i="2" s="1"/>
  <c r="AW324" i="2" s="1"/>
  <c r="AW325" i="2" s="1"/>
  <c r="AW326" i="2" s="1"/>
  <c r="AZ322" i="2"/>
  <c r="P322" i="15" s="1"/>
  <c r="AR322" i="15" s="1"/>
  <c r="AZ359" i="2"/>
  <c r="P359" i="15" s="1"/>
  <c r="AR359" i="15" s="1"/>
  <c r="AZ370" i="2"/>
  <c r="P370" i="15" s="1"/>
  <c r="AR370" i="15" s="1"/>
  <c r="AZ383" i="2"/>
  <c r="P382" i="15" s="1"/>
  <c r="AR382" i="15" s="1"/>
  <c r="AZ395" i="2"/>
  <c r="P394" i="15" s="1"/>
  <c r="AR394" i="15" s="1"/>
  <c r="AZ407" i="2"/>
  <c r="P406" i="15" s="1"/>
  <c r="AR406" i="15" s="1"/>
  <c r="AZ406" i="2"/>
  <c r="P405" i="15" s="1"/>
  <c r="AR405" i="15" s="1"/>
  <c r="AZ418" i="2"/>
  <c r="P417" i="15" s="1"/>
  <c r="AZ467" i="2"/>
  <c r="P466" i="15" s="1"/>
  <c r="AR466" i="15" s="1"/>
  <c r="AZ479" i="2"/>
  <c r="P478" i="15" s="1"/>
  <c r="AR478" i="15" s="1"/>
  <c r="AZ541" i="2"/>
  <c r="P538" i="15" s="1"/>
  <c r="AR538" i="15" s="1"/>
  <c r="AZ542" i="2"/>
  <c r="P539" i="15" s="1"/>
  <c r="AR539" i="15" s="1"/>
  <c r="AZ540" i="2"/>
  <c r="P537" i="15" s="1"/>
  <c r="AR537" i="15" s="1"/>
  <c r="AZ554" i="2"/>
  <c r="P551" i="15" s="1"/>
  <c r="AR551" i="15" s="1"/>
  <c r="AZ553" i="2"/>
  <c r="P550" i="15" s="1"/>
  <c r="AR550" i="15" s="1"/>
  <c r="AZ552" i="2"/>
  <c r="P549" i="15" s="1"/>
  <c r="AR549" i="15" s="1"/>
  <c r="AZ565" i="2"/>
  <c r="P562" i="15" s="1"/>
  <c r="AR562" i="15" s="1"/>
  <c r="AZ564" i="2"/>
  <c r="P561" i="15" s="1"/>
  <c r="AR561" i="15" s="1"/>
  <c r="AZ563" i="2"/>
  <c r="P560" i="15" s="1"/>
  <c r="AR560" i="15" s="1"/>
  <c r="AZ577" i="2"/>
  <c r="P574" i="15" s="1"/>
  <c r="AR574" i="15" s="1"/>
  <c r="AZ576" i="2"/>
  <c r="P573" i="15" s="1"/>
  <c r="AR573" i="15" s="1"/>
  <c r="AZ590" i="2"/>
  <c r="P587" i="15" s="1"/>
  <c r="AR587" i="15" s="1"/>
  <c r="AZ589" i="2"/>
  <c r="P586" i="15" s="1"/>
  <c r="AR586" i="15" s="1"/>
  <c r="AZ588" i="2"/>
  <c r="P585" i="15" s="1"/>
  <c r="AR585" i="15" s="1"/>
  <c r="AZ618" i="2"/>
  <c r="P621" i="15" s="1"/>
  <c r="AR621" i="15" s="1"/>
  <c r="AZ643" i="2"/>
  <c r="P646" i="15" s="1"/>
  <c r="AR646" i="15" s="1"/>
  <c r="AZ702" i="2"/>
  <c r="P705" i="15" s="1"/>
  <c r="AR705" i="15" s="1"/>
  <c r="AZ720" i="2"/>
  <c r="P723" i="15" s="1"/>
  <c r="AR723" i="15" s="1"/>
  <c r="AZ714" i="2"/>
  <c r="P717" i="15" s="1"/>
  <c r="AR717" i="15" s="1"/>
  <c r="AZ713" i="2"/>
  <c r="P716" i="15" s="1"/>
  <c r="AR716" i="15" s="1"/>
  <c r="AI725" i="2"/>
  <c r="BR726" i="2"/>
  <c r="BR727" i="2" s="1"/>
  <c r="AJ725" i="2"/>
  <c r="AK725" i="2"/>
  <c r="AM725" i="2"/>
  <c r="AL725" i="2"/>
  <c r="AZ726" i="2"/>
  <c r="P729" i="15" s="1"/>
  <c r="AR729" i="15" s="1"/>
  <c r="AZ725" i="2"/>
  <c r="P728" i="15" s="1"/>
  <c r="AR728" i="15" s="1"/>
  <c r="D3" i="15"/>
  <c r="AZ485" i="2"/>
  <c r="P484" i="15" s="1"/>
  <c r="AR484" i="15" s="1"/>
  <c r="AZ473" i="2"/>
  <c r="P472" i="15" s="1"/>
  <c r="AR472" i="15" s="1"/>
  <c r="AZ491" i="2"/>
  <c r="P490" i="15" s="1"/>
  <c r="AR490" i="15" s="1"/>
  <c r="AZ490" i="2"/>
  <c r="P489" i="15" s="1"/>
  <c r="AR489" i="15" s="1"/>
  <c r="AZ489" i="2"/>
  <c r="P488" i="15" s="1"/>
  <c r="AR488" i="15" s="1"/>
  <c r="AZ487" i="2"/>
  <c r="P486" i="15" s="1"/>
  <c r="AR486" i="15" s="1"/>
  <c r="AZ475" i="2"/>
  <c r="P474" i="15" s="1"/>
  <c r="AR474" i="15" s="1"/>
  <c r="AZ461" i="2"/>
  <c r="P460" i="15" s="1"/>
  <c r="AR460" i="15" s="1"/>
  <c r="AZ484" i="2"/>
  <c r="P483" i="15" s="1"/>
  <c r="AR483" i="15" s="1"/>
  <c r="AZ478" i="2"/>
  <c r="P477" i="15" s="1"/>
  <c r="AR477" i="15" s="1"/>
  <c r="AZ472" i="2"/>
  <c r="P471" i="15" s="1"/>
  <c r="AR471" i="15" s="1"/>
  <c r="AZ474" i="2"/>
  <c r="P473" i="15" s="1"/>
  <c r="AR473" i="15" s="1"/>
  <c r="AZ463" i="2"/>
  <c r="P462" i="15" s="1"/>
  <c r="AR462" i="15" s="1"/>
  <c r="AZ486" i="2"/>
  <c r="P485" i="15" s="1"/>
  <c r="AR485" i="15" s="1"/>
  <c r="AZ476" i="2"/>
  <c r="P475" i="15" s="1"/>
  <c r="AR475" i="15" s="1"/>
  <c r="AZ488" i="2"/>
  <c r="P487" i="15" s="1"/>
  <c r="AR487" i="15" s="1"/>
  <c r="AZ477" i="2"/>
  <c r="P476" i="15" s="1"/>
  <c r="AR476" i="15" s="1"/>
  <c r="AZ466" i="2"/>
  <c r="P465" i="15" s="1"/>
  <c r="AR465" i="15" s="1"/>
  <c r="AZ460" i="2"/>
  <c r="P459" i="15" s="1"/>
  <c r="AR459" i="15" s="1"/>
  <c r="AZ465" i="2"/>
  <c r="P464" i="15" s="1"/>
  <c r="AR464" i="15" s="1"/>
  <c r="AZ464" i="2"/>
  <c r="P463" i="15" s="1"/>
  <c r="AR463" i="15" s="1"/>
  <c r="AZ462" i="2"/>
  <c r="P461" i="15" s="1"/>
  <c r="AR461" i="15" s="1"/>
  <c r="AZ587" i="2"/>
  <c r="P584" i="15" s="1"/>
  <c r="AR584" i="15" s="1"/>
  <c r="AZ586" i="2"/>
  <c r="P583" i="15" s="1"/>
  <c r="AR583" i="15" s="1"/>
  <c r="AZ583" i="2"/>
  <c r="P580" i="15" s="1"/>
  <c r="AZ585" i="2"/>
  <c r="P582" i="15" s="1"/>
  <c r="AR582" i="15" s="1"/>
  <c r="AZ584" i="2"/>
  <c r="P581" i="15" s="1"/>
  <c r="AR581" i="15" s="1"/>
  <c r="AZ582" i="2"/>
  <c r="P579" i="15" s="1"/>
  <c r="AR579" i="15" s="1"/>
  <c r="AZ772" i="2"/>
  <c r="AZ661" i="2"/>
  <c r="P664" i="15" s="1"/>
  <c r="AR664" i="15" s="1"/>
  <c r="AZ667" i="2"/>
  <c r="P670" i="15" s="1"/>
  <c r="AR670" i="15" s="1"/>
  <c r="AZ664" i="2"/>
  <c r="P667" i="15" s="1"/>
  <c r="AR667" i="15" s="1"/>
  <c r="AZ665" i="2"/>
  <c r="P668" i="15" s="1"/>
  <c r="AR668" i="15" s="1"/>
  <c r="AZ662" i="2"/>
  <c r="P665" i="15" s="1"/>
  <c r="AR665" i="15" s="1"/>
  <c r="AZ660" i="2"/>
  <c r="P663" i="15" s="1"/>
  <c r="AR663" i="15" s="1"/>
  <c r="AZ666" i="2"/>
  <c r="P669" i="15" s="1"/>
  <c r="AR669" i="15" s="1"/>
  <c r="AZ663" i="2"/>
  <c r="P666" i="15" s="1"/>
  <c r="AR666" i="15" s="1"/>
  <c r="AN98" i="1"/>
  <c r="AZ343" i="2"/>
  <c r="P343" i="15" s="1"/>
  <c r="AR343" i="15" s="1"/>
  <c r="AZ339" i="2"/>
  <c r="P339" i="15" s="1"/>
  <c r="AR339" i="15" s="1"/>
  <c r="AZ345" i="2"/>
  <c r="P345" i="15" s="1"/>
  <c r="AR345" i="15" s="1"/>
  <c r="AZ340" i="2"/>
  <c r="P340" i="15" s="1"/>
  <c r="AR340" i="15" s="1"/>
  <c r="AZ342" i="2"/>
  <c r="P342" i="15" s="1"/>
  <c r="AR342" i="15" s="1"/>
  <c r="AZ341" i="2"/>
  <c r="P341" i="15" s="1"/>
  <c r="AR341" i="15" s="1"/>
  <c r="AZ344" i="2"/>
  <c r="P344" i="15" s="1"/>
  <c r="AR344" i="15" s="1"/>
  <c r="E747" i="2"/>
  <c r="AN97" i="1"/>
  <c r="AN17" i="12"/>
  <c r="X17" i="12"/>
  <c r="S74" i="12"/>
  <c r="AY74" i="12"/>
  <c r="CU74" i="12"/>
  <c r="CE74" i="12"/>
  <c r="I74" i="12"/>
  <c r="CW64" i="12"/>
  <c r="AK64" i="12"/>
  <c r="BA64" i="12"/>
  <c r="U64" i="12"/>
  <c r="CG64" i="12"/>
  <c r="AM24" i="12"/>
  <c r="CY24" i="12"/>
  <c r="BC24" i="12"/>
  <c r="AY78" i="12"/>
  <c r="CE78" i="12"/>
  <c r="CU78" i="12"/>
  <c r="I78" i="12"/>
  <c r="AI78" i="12"/>
  <c r="S78" i="12"/>
  <c r="CW63" i="12"/>
  <c r="U63" i="12"/>
  <c r="AU53" i="12"/>
  <c r="BK53" i="12"/>
  <c r="AE53" i="12"/>
  <c r="AE73" i="12"/>
  <c r="DG73" i="12"/>
  <c r="CQ73" i="12"/>
  <c r="BK73" i="12"/>
  <c r="CA73" i="12"/>
  <c r="AU73" i="12"/>
  <c r="CE12" i="12"/>
  <c r="CU12" i="12"/>
  <c r="AI12" i="12"/>
  <c r="CG63" i="12"/>
  <c r="BK85" i="12"/>
  <c r="DG85" i="12"/>
  <c r="CA85" i="12"/>
  <c r="AE106" i="12"/>
  <c r="BK106" i="12" s="1"/>
  <c r="AU106" i="12"/>
  <c r="CA106" i="12"/>
  <c r="DG106" i="12"/>
  <c r="AE85" i="12"/>
  <c r="CQ106" i="12"/>
  <c r="AU104" i="12"/>
  <c r="CQ104" i="12"/>
  <c r="CL72" i="12"/>
  <c r="AP72" i="12"/>
  <c r="BF72" i="12"/>
  <c r="DB72" i="12"/>
  <c r="DC65" i="12"/>
  <c r="BG65" i="12"/>
  <c r="CM65" i="12"/>
  <c r="AZ53" i="12"/>
  <c r="BG77" i="12"/>
  <c r="CM77" i="12"/>
  <c r="DD74" i="12"/>
  <c r="AR74" i="12"/>
  <c r="CN74" i="12"/>
  <c r="DB65" i="12"/>
  <c r="BF65" i="12"/>
  <c r="CG54" i="12"/>
  <c r="CW54" i="12"/>
  <c r="BA54" i="12"/>
  <c r="AK54" i="12"/>
  <c r="CL68" i="12"/>
  <c r="DB68" i="12"/>
  <c r="AK63" i="12"/>
  <c r="BD17" i="12"/>
  <c r="BA63" i="12"/>
  <c r="W46" i="12"/>
  <c r="BC46" i="12"/>
  <c r="CI46" i="12"/>
  <c r="CG53" i="12"/>
  <c r="BA53" i="12"/>
  <c r="AK53" i="12"/>
  <c r="CM68" i="12"/>
  <c r="DC68" i="12"/>
  <c r="AK43" i="12"/>
  <c r="AU77" i="12"/>
  <c r="CG28" i="12"/>
  <c r="AE105" i="12"/>
  <c r="BK105" i="12" s="1"/>
  <c r="DG105" i="12"/>
  <c r="CQ105" i="12"/>
  <c r="AE8" i="12"/>
  <c r="BK8" i="12"/>
  <c r="CY47" i="12"/>
  <c r="C52" i="12"/>
  <c r="C62" i="12"/>
  <c r="C66" i="12"/>
  <c r="AI47" i="12"/>
  <c r="C51" i="12"/>
  <c r="C69" i="12"/>
  <c r="C67" i="12"/>
  <c r="CN30" i="12"/>
  <c r="CW47" i="12"/>
  <c r="CG47" i="12"/>
  <c r="AK47" i="12"/>
  <c r="CQ54" i="12"/>
  <c r="BK54" i="12"/>
  <c r="CA54" i="12"/>
  <c r="DG54" i="12"/>
  <c r="AU54" i="12"/>
  <c r="AM32" i="12"/>
  <c r="CY32" i="12"/>
  <c r="CY44" i="12"/>
  <c r="AM44" i="12"/>
  <c r="BC44" i="12"/>
  <c r="CW52" i="12"/>
  <c r="AK52" i="12"/>
  <c r="CG52" i="12"/>
  <c r="U52" i="12"/>
  <c r="BA52" i="12"/>
  <c r="T63" i="12"/>
  <c r="CF63" i="12"/>
  <c r="DF53" i="12"/>
  <c r="CP53" i="12"/>
  <c r="BI28" i="12"/>
  <c r="DE28" i="12"/>
  <c r="DC89" i="12"/>
  <c r="CM89" i="12"/>
  <c r="AQ89" i="12"/>
  <c r="DB87" i="12"/>
  <c r="BH79" i="12"/>
  <c r="CN79" i="12"/>
  <c r="CI30" i="12"/>
  <c r="CY30" i="12"/>
  <c r="D88" i="12"/>
  <c r="D76" i="12"/>
  <c r="D80" i="12"/>
  <c r="D83" i="12"/>
  <c r="D85" i="12"/>
  <c r="D75" i="12"/>
  <c r="D81" i="12"/>
  <c r="D82" i="12"/>
  <c r="D78" i="12"/>
  <c r="D74" i="12"/>
  <c r="D77" i="12"/>
  <c r="D87" i="12"/>
  <c r="D84" i="12"/>
  <c r="CP68" i="12"/>
  <c r="CX67" i="12"/>
  <c r="BB67" i="12"/>
  <c r="DG16" i="12"/>
  <c r="CA16" i="12"/>
  <c r="AE16" i="12"/>
  <c r="AK28" i="12"/>
  <c r="BA28" i="12"/>
  <c r="BD51" i="12"/>
  <c r="CL14" i="12"/>
  <c r="BF89" i="12"/>
  <c r="CL89" i="12"/>
  <c r="G54" i="12"/>
  <c r="G65" i="12"/>
  <c r="G55" i="12"/>
  <c r="G66" i="12"/>
  <c r="G50" i="12"/>
  <c r="G67" i="12"/>
  <c r="G51" i="12"/>
  <c r="G48" i="12"/>
  <c r="G49" i="12"/>
  <c r="G64" i="12"/>
  <c r="CM69" i="12"/>
  <c r="BG69" i="12"/>
  <c r="CP54" i="12"/>
  <c r="DF54" i="12"/>
  <c r="AJ108" i="12"/>
  <c r="T108" i="12"/>
  <c r="BB89" i="12"/>
  <c r="AL89" i="12"/>
  <c r="V102" i="12"/>
  <c r="M102" i="12"/>
  <c r="AL102" i="12"/>
  <c r="CQ12" i="12"/>
  <c r="AU12" i="12"/>
  <c r="BH32" i="12"/>
  <c r="BH53" i="12"/>
  <c r="CN48" i="12"/>
  <c r="DB84" i="12"/>
  <c r="AP84" i="12"/>
  <c r="BF84" i="12"/>
  <c r="DF9" i="12"/>
  <c r="CP9" i="12"/>
  <c r="AE77" i="12"/>
  <c r="BK13" i="12"/>
  <c r="CU82" i="12"/>
  <c r="AI83" i="12"/>
  <c r="AY83" i="12"/>
  <c r="AE64" i="12"/>
  <c r="CQ64" i="12"/>
  <c r="CA64" i="12"/>
  <c r="C53" i="12"/>
  <c r="DD44" i="12"/>
  <c r="CN44" i="12"/>
  <c r="BG48" i="12"/>
  <c r="CP77" i="12"/>
  <c r="DF77" i="12"/>
  <c r="CZ51" i="12"/>
  <c r="CN73" i="12"/>
  <c r="DD32" i="12"/>
  <c r="BA43" i="12"/>
  <c r="CE82" i="12"/>
  <c r="I85" i="12"/>
  <c r="I72" i="12"/>
  <c r="AY72" i="12"/>
  <c r="AU74" i="12"/>
  <c r="CA46" i="12"/>
  <c r="CQ46" i="12"/>
  <c r="G63" i="12"/>
  <c r="D86" i="12"/>
  <c r="D48" i="12"/>
  <c r="CF47" i="12"/>
  <c r="CI32" i="12"/>
  <c r="BG89" i="12"/>
  <c r="BG10" i="12"/>
  <c r="BG88" i="12"/>
  <c r="CZ24" i="12"/>
  <c r="AN24" i="12"/>
  <c r="X24" i="12"/>
  <c r="CJ24" i="12"/>
  <c r="BD24" i="12"/>
  <c r="H106" i="12"/>
  <c r="CJ4" i="12"/>
  <c r="S84" i="12"/>
  <c r="CE84" i="12"/>
  <c r="CU84" i="12"/>
  <c r="AU105" i="12"/>
  <c r="CQ87" i="12"/>
  <c r="CA87" i="12"/>
  <c r="DG87" i="12"/>
  <c r="DG44" i="12"/>
  <c r="CQ44" i="12"/>
  <c r="CA44" i="12"/>
  <c r="AU44" i="12"/>
  <c r="AE44" i="12"/>
  <c r="BK44" i="12"/>
  <c r="I75" i="12"/>
  <c r="CE75" i="12"/>
  <c r="C65" i="12"/>
  <c r="CV72" i="12"/>
  <c r="DD48" i="12"/>
  <c r="DD79" i="12"/>
  <c r="DB63" i="12"/>
  <c r="BF63" i="12"/>
  <c r="DD47" i="12"/>
  <c r="BF86" i="12"/>
  <c r="I66" i="12"/>
  <c r="AJ66" i="12"/>
  <c r="CF66" i="12"/>
  <c r="T66" i="12"/>
  <c r="W18" i="12"/>
  <c r="AL96" i="12"/>
  <c r="CM46" i="12"/>
  <c r="DC46" i="12"/>
  <c r="BH82" i="12"/>
  <c r="DD65" i="12"/>
  <c r="CN65" i="12"/>
  <c r="AK104" i="12"/>
  <c r="AK97" i="12"/>
  <c r="BQ97" i="12" s="1"/>
  <c r="CG97" i="12" s="1"/>
  <c r="CW97" i="12" s="1"/>
  <c r="AK105" i="12"/>
  <c r="CQ17" i="12"/>
  <c r="CA17" i="12"/>
  <c r="BS109" i="12"/>
  <c r="CI109" i="12" s="1"/>
  <c r="CY109" i="12" s="1"/>
  <c r="BC109" i="12"/>
  <c r="AY17" i="12"/>
  <c r="S17" i="12"/>
  <c r="F14" i="12"/>
  <c r="CD14" i="12"/>
  <c r="CI14" i="12"/>
  <c r="CY14" i="12"/>
  <c r="DF55" i="12"/>
  <c r="BJ55" i="12"/>
  <c r="CQ34" i="12"/>
  <c r="BK34" i="12"/>
  <c r="AE34" i="12"/>
  <c r="AU34" i="12"/>
  <c r="D109" i="12"/>
  <c r="D101" i="12"/>
  <c r="F104" i="12"/>
  <c r="F105" i="12"/>
  <c r="AK55" i="12"/>
  <c r="W6" i="12"/>
  <c r="CI6" i="12"/>
  <c r="CY6" i="12"/>
  <c r="G105" i="12"/>
  <c r="G104" i="12"/>
  <c r="G107" i="12"/>
  <c r="AM101" i="12"/>
  <c r="CN62" i="12"/>
  <c r="AU101" i="12"/>
  <c r="CQ101" i="12"/>
  <c r="DG101" i="12"/>
  <c r="CI28" i="12"/>
  <c r="CY28" i="12"/>
  <c r="R18" i="12"/>
  <c r="BN18" i="12"/>
  <c r="CT6" i="12"/>
  <c r="BN6" i="12"/>
  <c r="F6" i="12"/>
  <c r="CI5" i="12"/>
  <c r="AM5" i="12"/>
  <c r="CY5" i="12"/>
  <c r="W5" i="12"/>
  <c r="AJ10" i="12"/>
  <c r="T10" i="12"/>
  <c r="CL55" i="12"/>
  <c r="BF55" i="12"/>
  <c r="F99" i="12"/>
  <c r="M101" i="12"/>
  <c r="CW48" i="12"/>
  <c r="CG48" i="12"/>
  <c r="CJ16" i="12"/>
  <c r="AI17" i="12"/>
  <c r="AM9" i="12"/>
  <c r="W9" i="12"/>
  <c r="AE55" i="12"/>
  <c r="AU49" i="12"/>
  <c r="CQ49" i="12"/>
  <c r="CV62" i="12"/>
  <c r="CM14" i="12"/>
  <c r="CL80" i="12"/>
  <c r="CA101" i="12"/>
  <c r="H70" i="12"/>
  <c r="H53" i="12"/>
  <c r="H48" i="12"/>
  <c r="H49" i="12"/>
  <c r="BD47" i="12"/>
  <c r="H62" i="12"/>
  <c r="H63" i="12"/>
  <c r="E74" i="12"/>
  <c r="E81" i="12"/>
  <c r="E87" i="12"/>
  <c r="E86" i="12"/>
  <c r="E84" i="12"/>
  <c r="E79" i="12"/>
  <c r="BK69" i="12"/>
  <c r="CQ69" i="12"/>
  <c r="AE69" i="12"/>
  <c r="BT109" i="12"/>
  <c r="CJ109" i="12" s="1"/>
  <c r="CZ109" i="12" s="1"/>
  <c r="BD109" i="12"/>
  <c r="CL70" i="12"/>
  <c r="BF70" i="12"/>
  <c r="X16" i="12"/>
  <c r="BK17" i="12"/>
  <c r="D102" i="12"/>
  <c r="U5" i="12"/>
  <c r="CG5" i="12"/>
  <c r="DB44" i="12"/>
  <c r="BH54" i="12"/>
  <c r="BA69" i="12"/>
  <c r="AJ70" i="12"/>
  <c r="CL44" i="12"/>
  <c r="DE30" i="12"/>
  <c r="DC73" i="12"/>
  <c r="DF70" i="12"/>
  <c r="CF70" i="12"/>
  <c r="E3" i="2"/>
  <c r="F268" i="2"/>
  <c r="D268" i="15" s="1"/>
  <c r="Q268" i="15" s="1"/>
  <c r="AS268" i="15" s="1"/>
  <c r="BC708" i="2"/>
  <c r="L560" i="2"/>
  <c r="J557" i="15" s="1"/>
  <c r="E696" i="2"/>
  <c r="F184" i="2"/>
  <c r="D184" i="15" s="1"/>
  <c r="Q184" i="15" s="1"/>
  <c r="AS184" i="15" s="1"/>
  <c r="I650" i="2"/>
  <c r="G653" i="15" s="1"/>
  <c r="AU649" i="2"/>
  <c r="L650" i="2"/>
  <c r="J653" i="15" s="1"/>
  <c r="M650" i="2"/>
  <c r="K653" i="15" s="1"/>
  <c r="AU654" i="2"/>
  <c r="BC648" i="2"/>
  <c r="E63" i="2"/>
  <c r="M171" i="2"/>
  <c r="K171" i="15" s="1"/>
  <c r="AZ655" i="2"/>
  <c r="P658" i="15" s="1"/>
  <c r="AR658" i="15" s="1"/>
  <c r="E87" i="2"/>
  <c r="E612" i="2"/>
  <c r="E748" i="2"/>
  <c r="E758" i="2"/>
  <c r="E75" i="2"/>
  <c r="AZ455" i="2"/>
  <c r="P454" i="15" s="1"/>
  <c r="AR454" i="15" s="1"/>
  <c r="M560" i="2"/>
  <c r="K557" i="15" s="1"/>
  <c r="BQ709" i="2"/>
  <c r="E709" i="2" s="1"/>
  <c r="F535" i="2"/>
  <c r="D532" i="15" s="1"/>
  <c r="Q532" i="15" s="1"/>
  <c r="AS532" i="15" s="1"/>
  <c r="R769" i="2"/>
  <c r="R756" i="2"/>
  <c r="R746" i="2"/>
  <c r="R768" i="2"/>
  <c r="R755" i="2"/>
  <c r="R745" i="2"/>
  <c r="R767" i="2"/>
  <c r="R754" i="2"/>
  <c r="R744" i="2"/>
  <c r="R766" i="2"/>
  <c r="R753" i="2"/>
  <c r="R765" i="2"/>
  <c r="R752" i="2"/>
  <c r="R764" i="2"/>
  <c r="R751" i="2"/>
  <c r="R771" i="2"/>
  <c r="R759" i="2"/>
  <c r="R749" i="2"/>
  <c r="R758" i="2"/>
  <c r="R748" i="2"/>
  <c r="R770" i="2"/>
  <c r="R757" i="2"/>
  <c r="Y101" i="12"/>
  <c r="Y109" i="12"/>
  <c r="AI102" i="12"/>
  <c r="AY102" i="12" s="1"/>
  <c r="AN31" i="1"/>
  <c r="AW31" i="1"/>
  <c r="BC625" i="2"/>
  <c r="AZ162" i="2"/>
  <c r="P162" i="15" s="1"/>
  <c r="AR162" i="15" s="1"/>
  <c r="AZ351" i="2"/>
  <c r="P351" i="15" s="1"/>
  <c r="AR351" i="15" s="1"/>
  <c r="AZ164" i="2"/>
  <c r="P164" i="15" s="1"/>
  <c r="BQ364" i="2"/>
  <c r="E364" i="2" s="1"/>
  <c r="M293" i="2"/>
  <c r="K293" i="15" s="1"/>
  <c r="E436" i="2"/>
  <c r="E744" i="2"/>
  <c r="E749" i="2"/>
  <c r="E754" i="2"/>
  <c r="D125" i="2"/>
  <c r="E27" i="2"/>
  <c r="E279" i="2"/>
  <c r="E39" i="2"/>
  <c r="E171" i="2"/>
  <c r="E291" i="2"/>
  <c r="E745" i="2"/>
  <c r="E750" i="2"/>
  <c r="E760" i="2"/>
  <c r="E768" i="2"/>
  <c r="BQ196" i="2"/>
  <c r="E196" i="2" s="1"/>
  <c r="E449" i="2"/>
  <c r="F64" i="2"/>
  <c r="D64" i="15" s="1"/>
  <c r="Q64" i="15" s="1"/>
  <c r="AS64" i="15" s="1"/>
  <c r="E328" i="2"/>
  <c r="F352" i="2"/>
  <c r="D352" i="15" s="1"/>
  <c r="Q352" i="15" s="1"/>
  <c r="AS352" i="15" s="1"/>
  <c r="M614" i="2"/>
  <c r="K617" i="15" s="1"/>
  <c r="D65" i="2"/>
  <c r="D197" i="2"/>
  <c r="F16" i="2"/>
  <c r="D16" i="15" s="1"/>
  <c r="Q16" i="15" s="1"/>
  <c r="AS16" i="15" s="1"/>
  <c r="M638" i="2"/>
  <c r="K641" i="15" s="1"/>
  <c r="D5" i="2"/>
  <c r="C5" i="15" s="1"/>
  <c r="BQ4" i="2"/>
  <c r="E4" i="2" s="1"/>
  <c r="D402" i="2"/>
  <c r="C401" i="15" s="1"/>
  <c r="I317" i="2"/>
  <c r="G317" i="15" s="1"/>
  <c r="L125" i="2"/>
  <c r="J125" i="15" s="1"/>
  <c r="F721" i="2"/>
  <c r="D724" i="15" s="1"/>
  <c r="Q724" i="15" s="1"/>
  <c r="AS724" i="15" s="1"/>
  <c r="BQ268" i="2"/>
  <c r="E268" i="2" s="1"/>
  <c r="L2" i="15"/>
  <c r="AZ320" i="2"/>
  <c r="P320" i="15" s="1"/>
  <c r="AR320" i="15" s="1"/>
  <c r="F136" i="2"/>
  <c r="D136" i="15" s="1"/>
  <c r="Q136" i="15" s="1"/>
  <c r="AS136" i="15" s="1"/>
  <c r="F559" i="2"/>
  <c r="D556" i="15" s="1"/>
  <c r="Q556" i="15" s="1"/>
  <c r="AS556" i="15" s="1"/>
  <c r="D53" i="2"/>
  <c r="D17" i="2"/>
  <c r="M17" i="2"/>
  <c r="K17" i="15" s="1"/>
  <c r="F389" i="2"/>
  <c r="D388" i="15" s="1"/>
  <c r="Q388" i="15" s="1"/>
  <c r="AS388" i="15" s="1"/>
  <c r="E766" i="2"/>
  <c r="E315" i="2"/>
  <c r="BQ352" i="2"/>
  <c r="E352" i="2" s="1"/>
  <c r="M53" i="2"/>
  <c r="K53" i="15" s="1"/>
  <c r="D101" i="2"/>
  <c r="D173" i="2"/>
  <c r="BC39" i="2"/>
  <c r="L172" i="2"/>
  <c r="J172" i="15" s="1"/>
  <c r="E400" i="2"/>
  <c r="BQ637" i="2"/>
  <c r="E637" i="2" s="1"/>
  <c r="BQ547" i="2"/>
  <c r="E547" i="2" s="1"/>
  <c r="D548" i="2"/>
  <c r="F196" i="2"/>
  <c r="D196" i="15" s="1"/>
  <c r="Q196" i="15" s="1"/>
  <c r="AS196" i="15" s="1"/>
  <c r="E769" i="2"/>
  <c r="E759" i="2"/>
  <c r="E767" i="2"/>
  <c r="E770" i="2"/>
  <c r="E195" i="2"/>
  <c r="E303" i="2"/>
  <c r="I41" i="2"/>
  <c r="G41" i="15" s="1"/>
  <c r="AU698" i="2"/>
  <c r="D149" i="2"/>
  <c r="BA244" i="2"/>
  <c r="F613" i="2"/>
  <c r="D616" i="15" s="1"/>
  <c r="Q616" i="15" s="1"/>
  <c r="AS616" i="15" s="1"/>
  <c r="AZ199" i="2"/>
  <c r="P199" i="15" s="1"/>
  <c r="AR199" i="15" s="1"/>
  <c r="I137" i="2"/>
  <c r="G137" i="15" s="1"/>
  <c r="D722" i="2"/>
  <c r="C725" i="15" s="1"/>
  <c r="BQ172" i="2"/>
  <c r="E172" i="2" s="1"/>
  <c r="D365" i="2"/>
  <c r="L281" i="2"/>
  <c r="J281" i="15" s="1"/>
  <c r="BQ697" i="2"/>
  <c r="E697" i="2" s="1"/>
  <c r="D626" i="2"/>
  <c r="C629" i="15" s="1"/>
  <c r="BQ28" i="2"/>
  <c r="E28" i="2" s="1"/>
  <c r="H780" i="2"/>
  <c r="F28" i="2"/>
  <c r="D28" i="15" s="1"/>
  <c r="Q28" i="15" s="1"/>
  <c r="AS28" i="15" s="1"/>
  <c r="AZ315" i="2"/>
  <c r="P315" i="15" s="1"/>
  <c r="AR315" i="15" s="1"/>
  <c r="AU87" i="2"/>
  <c r="F172" i="2"/>
  <c r="D172" i="15" s="1"/>
  <c r="Q172" i="15" s="1"/>
  <c r="AS172" i="15" s="1"/>
  <c r="E147" i="2"/>
  <c r="E255" i="2"/>
  <c r="AU453" i="2"/>
  <c r="M269" i="2"/>
  <c r="K269" i="15" s="1"/>
  <c r="I89" i="2"/>
  <c r="G89" i="15" s="1"/>
  <c r="M548" i="2"/>
  <c r="K545" i="15" s="1"/>
  <c r="E15" i="2"/>
  <c r="E267" i="2"/>
  <c r="M89" i="2"/>
  <c r="K89" i="15" s="1"/>
  <c r="F4" i="2"/>
  <c r="D4" i="15" s="1"/>
  <c r="Q4" i="15" s="1"/>
  <c r="AS4" i="15" s="1"/>
  <c r="D651" i="2"/>
  <c r="C654" i="15" s="1"/>
  <c r="BQ160" i="2"/>
  <c r="E160" i="2" s="1"/>
  <c r="BC123" i="2"/>
  <c r="BQ52" i="2"/>
  <c r="E52" i="2" s="1"/>
  <c r="I160" i="2"/>
  <c r="G160" i="15" s="1"/>
  <c r="E613" i="2"/>
  <c r="L426" i="2"/>
  <c r="J425" i="15" s="1"/>
  <c r="BC40" i="2"/>
  <c r="BQ425" i="2"/>
  <c r="E425" i="2" s="1"/>
  <c r="D614" i="2"/>
  <c r="D293" i="2"/>
  <c r="C293" i="15" s="1"/>
  <c r="BQ244" i="2"/>
  <c r="E244" i="2" s="1"/>
  <c r="BQ40" i="2"/>
  <c r="E40" i="2" s="1"/>
  <c r="BC316" i="2"/>
  <c r="AU316" i="2"/>
  <c r="I77" i="2"/>
  <c r="G77" i="15" s="1"/>
  <c r="F280" i="2"/>
  <c r="D280" i="15" s="1"/>
  <c r="Q280" i="15" s="1"/>
  <c r="AS280" i="15" s="1"/>
  <c r="BQ317" i="2"/>
  <c r="E317" i="2" s="1"/>
  <c r="BC244" i="2"/>
  <c r="D414" i="2"/>
  <c r="D638" i="2"/>
  <c r="M438" i="2"/>
  <c r="K437" i="15" s="1"/>
  <c r="L17" i="2"/>
  <c r="J17" i="15" s="1"/>
  <c r="F316" i="2"/>
  <c r="D316" i="15" s="1"/>
  <c r="Q316" i="15" s="1"/>
  <c r="AS316" i="15" s="1"/>
  <c r="BO750" i="2"/>
  <c r="BQ64" i="2"/>
  <c r="E64" i="2" s="1"/>
  <c r="I353" i="2"/>
  <c r="G353" i="15" s="1"/>
  <c r="BQ76" i="2"/>
  <c r="E76" i="2" s="1"/>
  <c r="H3" i="15"/>
  <c r="I414" i="2"/>
  <c r="G413" i="15" s="1"/>
  <c r="I614" i="2"/>
  <c r="G617" i="15" s="1"/>
  <c r="BQ389" i="2"/>
  <c r="E389" i="2" s="1"/>
  <c r="D245" i="2"/>
  <c r="F76" i="2"/>
  <c r="D76" i="15" s="1"/>
  <c r="Q76" i="15" s="1"/>
  <c r="AS76" i="15" s="1"/>
  <c r="F364" i="2"/>
  <c r="D364" i="15" s="1"/>
  <c r="Q364" i="15" s="1"/>
  <c r="AS364" i="15" s="1"/>
  <c r="E756" i="2"/>
  <c r="F40" i="2"/>
  <c r="D40" i="15" s="1"/>
  <c r="Q40" i="15" s="1"/>
  <c r="AS40" i="15" s="1"/>
  <c r="AZ152" i="2"/>
  <c r="P152" i="15" s="1"/>
  <c r="AR152" i="15" s="1"/>
  <c r="I245" i="2"/>
  <c r="G245" i="15" s="1"/>
  <c r="I293" i="2"/>
  <c r="G293" i="15" s="1"/>
  <c r="BC613" i="2"/>
  <c r="I29" i="2"/>
  <c r="G29" i="15" s="1"/>
  <c r="L402" i="2"/>
  <c r="J401" i="15" s="1"/>
  <c r="F377" i="2"/>
  <c r="D376" i="15" s="1"/>
  <c r="Q376" i="15" s="1"/>
  <c r="AS376" i="15" s="1"/>
  <c r="M245" i="2"/>
  <c r="K245" i="15" s="1"/>
  <c r="F650" i="2"/>
  <c r="D653" i="15" s="1"/>
  <c r="Q653" i="15" s="1"/>
  <c r="AS653" i="15" s="1"/>
  <c r="BQ625" i="2"/>
  <c r="E625" i="2" s="1"/>
  <c r="L317" i="2"/>
  <c r="J317" i="15" s="1"/>
  <c r="D137" i="2"/>
  <c r="C137" i="15" s="1"/>
  <c r="D602" i="2"/>
  <c r="BQ437" i="2"/>
  <c r="E437" i="2" s="1"/>
  <c r="F112" i="2"/>
  <c r="D112" i="15" s="1"/>
  <c r="Q112" i="15" s="1"/>
  <c r="AS112" i="15" s="1"/>
  <c r="M710" i="2"/>
  <c r="K713" i="15" s="1"/>
  <c r="AU185" i="2"/>
  <c r="F100" i="2"/>
  <c r="D100" i="15" s="1"/>
  <c r="Q100" i="15" s="1"/>
  <c r="AS100" i="15" s="1"/>
  <c r="M125" i="2"/>
  <c r="K125" i="15" s="1"/>
  <c r="F256" i="2"/>
  <c r="D256" i="15" s="1"/>
  <c r="Q256" i="15" s="1"/>
  <c r="AS256" i="15" s="1"/>
  <c r="D596" i="2"/>
  <c r="BO766" i="2"/>
  <c r="F425" i="2"/>
  <c r="D424" i="15" s="1"/>
  <c r="Q424" i="15" s="1"/>
  <c r="AS424" i="15" s="1"/>
  <c r="AZ200" i="2"/>
  <c r="P200" i="15" s="1"/>
  <c r="AR200" i="15" s="1"/>
  <c r="E746" i="2"/>
  <c r="E424" i="2"/>
  <c r="D113" i="2"/>
  <c r="AZ184" i="2"/>
  <c r="P184" i="15" s="1"/>
  <c r="AR184" i="15" s="1"/>
  <c r="L160" i="2"/>
  <c r="J160" i="15" s="1"/>
  <c r="E412" i="2"/>
  <c r="D438" i="2"/>
  <c r="C437" i="15" s="1"/>
  <c r="BQ100" i="2"/>
  <c r="E100" i="2" s="1"/>
  <c r="D710" i="2"/>
  <c r="C713" i="15" s="1"/>
  <c r="BC304" i="2"/>
  <c r="L245" i="2"/>
  <c r="J245" i="15" s="1"/>
  <c r="I281" i="2"/>
  <c r="G281" i="15" s="1"/>
  <c r="BQ601" i="2"/>
  <c r="E601" i="2" s="1"/>
  <c r="F401" i="2"/>
  <c r="D400" i="15" s="1"/>
  <c r="Q400" i="15" s="1"/>
  <c r="AS400" i="15" s="1"/>
  <c r="BQ377" i="2"/>
  <c r="E377" i="2" s="1"/>
  <c r="AZ452" i="2"/>
  <c r="P451" i="15" s="1"/>
  <c r="AR451" i="15" s="1"/>
  <c r="AZ450" i="2"/>
  <c r="P449" i="15" s="1"/>
  <c r="AR449" i="15" s="1"/>
  <c r="AZ574" i="2"/>
  <c r="P571" i="15" s="1"/>
  <c r="AR571" i="15" s="1"/>
  <c r="AU188" i="2"/>
  <c r="M353" i="2"/>
  <c r="K353" i="15" s="1"/>
  <c r="L184" i="2"/>
  <c r="J184" i="15" s="1"/>
  <c r="AZ329" i="2"/>
  <c r="P329" i="15" s="1"/>
  <c r="E111" i="2"/>
  <c r="AU625" i="2"/>
  <c r="AZ333" i="2"/>
  <c r="P333" i="15" s="1"/>
  <c r="AZ256" i="2"/>
  <c r="P256" i="15" s="1"/>
  <c r="AU39" i="2"/>
  <c r="AU247" i="2"/>
  <c r="BQ124" i="2"/>
  <c r="E124" i="2" s="1"/>
  <c r="M722" i="2"/>
  <c r="K725" i="15" s="1"/>
  <c r="AZ650" i="2"/>
  <c r="P653" i="15" s="1"/>
  <c r="AR653" i="15" s="1"/>
  <c r="AZ30" i="2"/>
  <c r="P30" i="15" s="1"/>
  <c r="AZ173" i="2"/>
  <c r="P173" i="15" s="1"/>
  <c r="L113" i="2"/>
  <c r="J113" i="15" s="1"/>
  <c r="AZ778" i="2"/>
  <c r="BO764" i="2"/>
  <c r="AZ171" i="2"/>
  <c r="P171" i="15" s="1"/>
  <c r="AR171" i="15" s="1"/>
  <c r="AU449" i="2"/>
  <c r="AZ308" i="2"/>
  <c r="P308" i="15" s="1"/>
  <c r="AR308" i="15" s="1"/>
  <c r="AZ572" i="2"/>
  <c r="P569" i="15" s="1"/>
  <c r="AR569" i="15" s="1"/>
  <c r="AZ562" i="2"/>
  <c r="P559" i="15" s="1"/>
  <c r="BO39" i="2"/>
  <c r="BO40" i="2" s="1"/>
  <c r="BO41" i="2" s="1"/>
  <c r="BO42" i="2" s="1"/>
  <c r="BO43" i="2" s="1"/>
  <c r="BO44" i="2" s="1"/>
  <c r="BO45" i="2" s="1"/>
  <c r="BO46" i="2" s="1"/>
  <c r="BO47" i="2" s="1"/>
  <c r="BO48" i="2" s="1"/>
  <c r="BO49" i="2" s="1"/>
  <c r="BO50" i="2" s="1"/>
  <c r="AZ304" i="2"/>
  <c r="P304" i="15" s="1"/>
  <c r="AR304" i="15" s="1"/>
  <c r="AZ708" i="2"/>
  <c r="P711" i="15" s="1"/>
  <c r="AR711" i="15" s="1"/>
  <c r="AZ551" i="2"/>
  <c r="P548" i="15" s="1"/>
  <c r="AR548" i="15" s="1"/>
  <c r="AZ197" i="2"/>
  <c r="P197" i="15" s="1"/>
  <c r="AZ757" i="2"/>
  <c r="AZ43" i="2"/>
  <c r="P43" i="15" s="1"/>
  <c r="BO770" i="2"/>
  <c r="BQ112" i="2"/>
  <c r="E112" i="2" s="1"/>
  <c r="L29" i="2"/>
  <c r="J29" i="15" s="1"/>
  <c r="I5" i="2"/>
  <c r="G5" i="15" s="1"/>
  <c r="AZ126" i="2"/>
  <c r="P126" i="15" s="1"/>
  <c r="AR126" i="15" s="1"/>
  <c r="AZ9" i="2"/>
  <c r="P9" i="15" s="1"/>
  <c r="AR9" i="15" s="1"/>
  <c r="AZ128" i="2"/>
  <c r="P128" i="15" s="1"/>
  <c r="AR128" i="15" s="1"/>
  <c r="AZ76" i="2"/>
  <c r="P76" i="15" s="1"/>
  <c r="AR76" i="15" s="1"/>
  <c r="AZ282" i="2"/>
  <c r="P282" i="15" s="1"/>
  <c r="AR282" i="15" s="1"/>
  <c r="F160" i="2"/>
  <c r="D160" i="15" s="1"/>
  <c r="Q160" i="15" s="1"/>
  <c r="AS160" i="15" s="1"/>
  <c r="AZ723" i="2"/>
  <c r="P726" i="15" s="1"/>
  <c r="AR726" i="15" s="1"/>
  <c r="AZ400" i="2"/>
  <c r="P399" i="15" s="1"/>
  <c r="AR399" i="15" s="1"/>
  <c r="AZ615" i="2"/>
  <c r="P618" i="15" s="1"/>
  <c r="AR618" i="15" s="1"/>
  <c r="AU6" i="2"/>
  <c r="AU648" i="2"/>
  <c r="BC268" i="2"/>
  <c r="AZ147" i="2"/>
  <c r="P147" i="15" s="1"/>
  <c r="AR147" i="15" s="1"/>
  <c r="AZ624" i="2"/>
  <c r="P627" i="15" s="1"/>
  <c r="AR627" i="15" s="1"/>
  <c r="AZ135" i="2"/>
  <c r="P135" i="15" s="1"/>
  <c r="AR135" i="15" s="1"/>
  <c r="AZ613" i="2"/>
  <c r="P616" i="15" s="1"/>
  <c r="AR616" i="15" s="1"/>
  <c r="F330" i="2"/>
  <c r="D330" i="15" s="1"/>
  <c r="Q330" i="15" s="1"/>
  <c r="AS330" i="15" s="1"/>
  <c r="M161" i="2"/>
  <c r="K161" i="15" s="1"/>
  <c r="L196" i="2"/>
  <c r="J196" i="15" s="1"/>
  <c r="BC3" i="2"/>
  <c r="AZ105" i="2"/>
  <c r="P105" i="15" s="1"/>
  <c r="AR105" i="15" s="1"/>
  <c r="AZ453" i="2"/>
  <c r="P452" i="15" s="1"/>
  <c r="AR452" i="15" s="1"/>
  <c r="AZ115" i="2"/>
  <c r="P115" i="15" s="1"/>
  <c r="AR115" i="15" s="1"/>
  <c r="AZ117" i="2"/>
  <c r="P117" i="15" s="1"/>
  <c r="AR117" i="15" s="1"/>
  <c r="BC721" i="2"/>
  <c r="BQ330" i="2"/>
  <c r="E330" i="2" s="1"/>
  <c r="AU136" i="2"/>
  <c r="AZ93" i="2"/>
  <c r="P93" i="15" s="1"/>
  <c r="AZ306" i="2"/>
  <c r="P306" i="15" s="1"/>
  <c r="AR306" i="15" s="1"/>
  <c r="BQ184" i="2"/>
  <c r="E184" i="2" s="1"/>
  <c r="AZ138" i="2"/>
  <c r="P138" i="15" s="1"/>
  <c r="AR138" i="15" s="1"/>
  <c r="AZ439" i="2"/>
  <c r="P438" i="15" s="1"/>
  <c r="AU394" i="2"/>
  <c r="AU189" i="2"/>
  <c r="BA449" i="2"/>
  <c r="AU442" i="2"/>
  <c r="AU285" i="2"/>
  <c r="BO760" i="2"/>
  <c r="BC624" i="2"/>
  <c r="AU598" i="2"/>
  <c r="BC255" i="2"/>
  <c r="AU255" i="2"/>
  <c r="AU712" i="2"/>
  <c r="BC315" i="2"/>
  <c r="E534" i="2"/>
  <c r="E600" i="2"/>
  <c r="AU68" i="2"/>
  <c r="F292" i="2"/>
  <c r="D292" i="15" s="1"/>
  <c r="Q292" i="15" s="1"/>
  <c r="AS292" i="15" s="1"/>
  <c r="F709" i="2"/>
  <c r="D712" i="15" s="1"/>
  <c r="Q712" i="15" s="1"/>
  <c r="AS712" i="15" s="1"/>
  <c r="BQ595" i="2"/>
  <c r="E595" i="2" s="1"/>
  <c r="AZ327" i="2"/>
  <c r="P327" i="15" s="1"/>
  <c r="AR327" i="15" s="1"/>
  <c r="AZ771" i="2"/>
  <c r="AZ780" i="2"/>
  <c r="AZ612" i="2"/>
  <c r="P615" i="15" s="1"/>
  <c r="AZ550" i="2"/>
  <c r="P547" i="15" s="1"/>
  <c r="AR547" i="15" s="1"/>
  <c r="BQ256" i="2"/>
  <c r="E256" i="2" s="1"/>
  <c r="AZ356" i="2"/>
  <c r="P356" i="15" s="1"/>
  <c r="AR356" i="15" s="1"/>
  <c r="AZ68" i="2"/>
  <c r="P68" i="15" s="1"/>
  <c r="AZ651" i="2"/>
  <c r="P654" i="15" s="1"/>
  <c r="AR654" i="15" s="1"/>
  <c r="AZ649" i="2"/>
  <c r="P652" i="15" s="1"/>
  <c r="AZ291" i="2"/>
  <c r="P291" i="15" s="1"/>
  <c r="AR291" i="15" s="1"/>
  <c r="D305" i="2"/>
  <c r="C305" i="15" s="1"/>
  <c r="AZ547" i="2"/>
  <c r="P544" i="15" s="1"/>
  <c r="AR544" i="15" s="1"/>
  <c r="AZ750" i="2"/>
  <c r="AZ20" i="2"/>
  <c r="P20" i="15" s="1"/>
  <c r="AR20" i="15" s="1"/>
  <c r="AU123" i="2"/>
  <c r="AZ770" i="2"/>
  <c r="AZ779" i="2"/>
  <c r="AZ625" i="2"/>
  <c r="P628" i="15" s="1"/>
  <c r="AZ614" i="2"/>
  <c r="P617" i="15" s="1"/>
  <c r="AR617" i="15" s="1"/>
  <c r="AZ273" i="2"/>
  <c r="P273" i="15" s="1"/>
  <c r="AR273" i="15" s="1"/>
  <c r="AZ91" i="2"/>
  <c r="P91" i="15" s="1"/>
  <c r="AR91" i="15" s="1"/>
  <c r="AU366" i="2"/>
  <c r="BC436" i="2"/>
  <c r="AU426" i="2"/>
  <c r="AU696" i="2"/>
  <c r="AU377" i="2"/>
  <c r="BC377" i="2"/>
  <c r="AU436" i="2"/>
  <c r="BC636" i="2"/>
  <c r="AU599" i="2"/>
  <c r="AU448" i="2"/>
  <c r="BA775" i="2"/>
  <c r="AU244" i="2"/>
  <c r="BC649" i="2"/>
  <c r="AU604" i="2"/>
  <c r="AU330" i="2"/>
  <c r="BC291" i="2"/>
  <c r="AU43" i="2"/>
  <c r="BC135" i="2"/>
  <c r="AU164" i="2"/>
  <c r="AU699" i="2"/>
  <c r="M451" i="2"/>
  <c r="K450" i="15" s="1"/>
  <c r="AU151" i="2"/>
  <c r="BO747" i="2"/>
  <c r="AU51" i="2"/>
  <c r="BC51" i="2"/>
  <c r="AU30" i="2"/>
  <c r="AZ573" i="2"/>
  <c r="P570" i="15" s="1"/>
  <c r="AR570" i="15" s="1"/>
  <c r="AZ332" i="2"/>
  <c r="P332" i="15" s="1"/>
  <c r="AR332" i="15" s="1"/>
  <c r="AZ575" i="2"/>
  <c r="P572" i="15" s="1"/>
  <c r="AR572" i="15" s="1"/>
  <c r="L305" i="2"/>
  <c r="J305" i="15" s="1"/>
  <c r="AZ393" i="2"/>
  <c r="P392" i="15" s="1"/>
  <c r="AR392" i="15" s="1"/>
  <c r="AZ75" i="2"/>
  <c r="P75" i="15" s="1"/>
  <c r="AR75" i="15" s="1"/>
  <c r="AZ352" i="2"/>
  <c r="P352" i="15" s="1"/>
  <c r="AR352" i="15" s="1"/>
  <c r="AZ535" i="2"/>
  <c r="P532" i="15" s="1"/>
  <c r="AR532" i="15" s="1"/>
  <c r="E401" i="2"/>
  <c r="AZ190" i="2"/>
  <c r="P190" i="15" s="1"/>
  <c r="AR190" i="15" s="1"/>
  <c r="AZ561" i="2"/>
  <c r="P558" i="15" s="1"/>
  <c r="AR558" i="15" s="1"/>
  <c r="AZ293" i="2"/>
  <c r="P293" i="15" s="1"/>
  <c r="AR293" i="15" s="1"/>
  <c r="AZ382" i="2"/>
  <c r="P381" i="15" s="1"/>
  <c r="AR381" i="15" s="1"/>
  <c r="E594" i="2"/>
  <c r="BC52" i="2"/>
  <c r="I17" i="2"/>
  <c r="G17" i="15" s="1"/>
  <c r="BQ280" i="2"/>
  <c r="E280" i="2" s="1"/>
  <c r="AU173" i="2"/>
  <c r="AZ243" i="2"/>
  <c r="P243" i="15" s="1"/>
  <c r="AR243" i="15" s="1"/>
  <c r="AZ746" i="2"/>
  <c r="AZ767" i="2"/>
  <c r="AZ760" i="2"/>
  <c r="AZ114" i="2"/>
  <c r="P114" i="15" s="1"/>
  <c r="AR114" i="15" s="1"/>
  <c r="AZ99" i="2"/>
  <c r="P99" i="15" s="1"/>
  <c r="AR99" i="15" s="1"/>
  <c r="AZ268" i="2"/>
  <c r="P268" i="15" s="1"/>
  <c r="AR268" i="15" s="1"/>
  <c r="AZ765" i="2"/>
  <c r="AZ379" i="2"/>
  <c r="P378" i="15" s="1"/>
  <c r="AR378" i="15" s="1"/>
  <c r="L149" i="2"/>
  <c r="J149" i="15" s="1"/>
  <c r="AZ331" i="2"/>
  <c r="P331" i="15" s="1"/>
  <c r="D698" i="2"/>
  <c r="C701" i="15" s="1"/>
  <c r="AZ87" i="2"/>
  <c r="P87" i="15" s="1"/>
  <c r="AR87" i="15" s="1"/>
  <c r="AZ257" i="2"/>
  <c r="P257" i="15" s="1"/>
  <c r="AR257" i="15" s="1"/>
  <c r="AZ617" i="2"/>
  <c r="P620" i="15" s="1"/>
  <c r="AR620" i="15" s="1"/>
  <c r="AZ546" i="2"/>
  <c r="P543" i="15" s="1"/>
  <c r="AR543" i="15" s="1"/>
  <c r="AZ629" i="2"/>
  <c r="P632" i="15" s="1"/>
  <c r="AR632" i="15" s="1"/>
  <c r="AU451" i="2"/>
  <c r="AU256" i="2"/>
  <c r="AU400" i="2"/>
  <c r="AU393" i="2"/>
  <c r="AU404" i="2"/>
  <c r="BC400" i="2"/>
  <c r="BC376" i="2"/>
  <c r="AU376" i="2"/>
  <c r="AU721" i="2"/>
  <c r="AU594" i="2"/>
  <c r="AU261" i="2"/>
  <c r="BC292" i="2"/>
  <c r="BC99" i="2"/>
  <c r="AU99" i="2"/>
  <c r="BC111" i="2"/>
  <c r="AZ163" i="2"/>
  <c r="P163" i="15" s="1"/>
  <c r="AR163" i="15" s="1"/>
  <c r="AZ653" i="2"/>
  <c r="P656" i="15" s="1"/>
  <c r="AR656" i="15" s="1"/>
  <c r="M317" i="2"/>
  <c r="K317" i="15" s="1"/>
  <c r="E721" i="2"/>
  <c r="AZ44" i="2"/>
  <c r="P44" i="15" s="1"/>
  <c r="AZ377" i="2"/>
  <c r="P376" i="15" s="1"/>
  <c r="AR376" i="15" s="1"/>
  <c r="AZ700" i="2"/>
  <c r="P703" i="15" s="1"/>
  <c r="AR703" i="15" s="1"/>
  <c r="AZ699" i="2"/>
  <c r="P702" i="15" s="1"/>
  <c r="AR702" i="15" s="1"/>
  <c r="AZ605" i="2"/>
  <c r="P608" i="15" s="1"/>
  <c r="AR608" i="15" s="1"/>
  <c r="AZ603" i="2"/>
  <c r="P606" i="15" s="1"/>
  <c r="AR606" i="15" s="1"/>
  <c r="AZ80" i="2"/>
  <c r="P80" i="15" s="1"/>
  <c r="AR80" i="15" s="1"/>
  <c r="AZ758" i="2"/>
  <c r="AZ641" i="2"/>
  <c r="P644" i="15" s="1"/>
  <c r="AR644" i="15" s="1"/>
  <c r="AZ640" i="2"/>
  <c r="P643" i="15" s="1"/>
  <c r="AZ606" i="2"/>
  <c r="P609" i="15" s="1"/>
  <c r="AR609" i="15" s="1"/>
  <c r="AZ774" i="2"/>
  <c r="AZ597" i="2"/>
  <c r="P594" i="15" s="1"/>
  <c r="AR594" i="15" s="1"/>
  <c r="AZ600" i="2"/>
  <c r="P603" i="15" s="1"/>
  <c r="AR603" i="15" s="1"/>
  <c r="AZ8" i="2"/>
  <c r="P8" i="15" s="1"/>
  <c r="D536" i="2"/>
  <c r="C533" i="15" s="1"/>
  <c r="F88" i="2"/>
  <c r="D88" i="15" s="1"/>
  <c r="Q88" i="15" s="1"/>
  <c r="AS88" i="15" s="1"/>
  <c r="AZ17" i="2"/>
  <c r="P17" i="15" s="1"/>
  <c r="AR17" i="15" s="1"/>
  <c r="AZ64" i="2"/>
  <c r="P64" i="15" s="1"/>
  <c r="AZ296" i="2"/>
  <c r="P296" i="15" s="1"/>
  <c r="AR296" i="15" s="1"/>
  <c r="AZ34" i="2"/>
  <c r="P34" i="15" s="1"/>
  <c r="AZ380" i="2"/>
  <c r="P379" i="15" s="1"/>
  <c r="AR379" i="15" s="1"/>
  <c r="AZ389" i="2"/>
  <c r="P388" i="15" s="1"/>
  <c r="AR388" i="15" s="1"/>
  <c r="AZ46" i="2"/>
  <c r="P46" i="15" s="1"/>
  <c r="AR46" i="15" s="1"/>
  <c r="AZ201" i="2"/>
  <c r="P201" i="15" s="1"/>
  <c r="BQ559" i="2"/>
  <c r="E559" i="2" s="1"/>
  <c r="D89" i="2"/>
  <c r="C89" i="15" s="1"/>
  <c r="AZ571" i="2"/>
  <c r="P568" i="15" s="1"/>
  <c r="AR568" i="15" s="1"/>
  <c r="AZ451" i="2"/>
  <c r="P450" i="15" s="1"/>
  <c r="AR450" i="15" s="1"/>
  <c r="AZ769" i="2"/>
  <c r="AZ642" i="2"/>
  <c r="P645" i="15" s="1"/>
  <c r="AR645" i="15" s="1"/>
  <c r="AZ570" i="2"/>
  <c r="P567" i="15" s="1"/>
  <c r="AR567" i="15" s="1"/>
  <c r="AZ255" i="2"/>
  <c r="P255" i="15" s="1"/>
  <c r="AR255" i="15" s="1"/>
  <c r="AZ626" i="2"/>
  <c r="P629" i="15" s="1"/>
  <c r="AR629" i="15" s="1"/>
  <c r="AZ129" i="2"/>
  <c r="P129" i="15" s="1"/>
  <c r="AR129" i="15" s="1"/>
  <c r="AZ654" i="2"/>
  <c r="P657" i="15" s="1"/>
  <c r="AZ4" i="2"/>
  <c r="P4" i="15" s="1"/>
  <c r="AR4" i="15" s="1"/>
  <c r="AZ281" i="2"/>
  <c r="P281" i="15" s="1"/>
  <c r="AR281" i="15" s="1"/>
  <c r="AZ280" i="2"/>
  <c r="P280" i="15" s="1"/>
  <c r="AR280" i="15" s="1"/>
  <c r="AZ21" i="2"/>
  <c r="P21" i="15" s="1"/>
  <c r="AR21" i="15" s="1"/>
  <c r="AZ368" i="2"/>
  <c r="P368" i="15" s="1"/>
  <c r="AR368" i="15" s="1"/>
  <c r="AZ378" i="2"/>
  <c r="P377" i="15" s="1"/>
  <c r="AR377" i="15" s="1"/>
  <c r="AZ127" i="2"/>
  <c r="P127" i="15" s="1"/>
  <c r="AR127" i="15" s="1"/>
  <c r="AZ198" i="2"/>
  <c r="P198" i="15" s="1"/>
  <c r="AR198" i="15" s="1"/>
  <c r="AU428" i="2"/>
  <c r="AU380" i="2"/>
  <c r="BC256" i="2"/>
  <c r="AU403" i="2"/>
  <c r="AU723" i="2"/>
  <c r="AU269" i="2"/>
  <c r="AU292" i="2"/>
  <c r="BQ269" i="2"/>
  <c r="E269" i="2" s="1"/>
  <c r="D270" i="2"/>
  <c r="C270" i="15" s="1"/>
  <c r="H778" i="2"/>
  <c r="BC63" i="2"/>
  <c r="AU101" i="2"/>
  <c r="AU141" i="2"/>
  <c r="I710" i="2"/>
  <c r="G713" i="15" s="1"/>
  <c r="AZ18" i="2"/>
  <c r="P18" i="15" s="1"/>
  <c r="AZ150" i="2"/>
  <c r="P150" i="15" s="1"/>
  <c r="AR150" i="15" s="1"/>
  <c r="AZ29" i="2"/>
  <c r="P29" i="15" s="1"/>
  <c r="AZ412" i="2"/>
  <c r="P411" i="15" s="1"/>
  <c r="AR411" i="15" s="1"/>
  <c r="AZ249" i="2"/>
  <c r="P249" i="15" s="1"/>
  <c r="AR249" i="15" s="1"/>
  <c r="AZ88" i="2"/>
  <c r="P88" i="15" s="1"/>
  <c r="AR88" i="15" s="1"/>
  <c r="AZ724" i="2"/>
  <c r="P727" i="15" s="1"/>
  <c r="AR727" i="15" s="1"/>
  <c r="AZ111" i="2"/>
  <c r="P111" i="15" s="1"/>
  <c r="AR111" i="15" s="1"/>
  <c r="AZ754" i="2"/>
  <c r="AZ166" i="2"/>
  <c r="P166" i="15" s="1"/>
  <c r="AR166" i="15" s="1"/>
  <c r="AZ636" i="2"/>
  <c r="P639" i="15" s="1"/>
  <c r="AR639" i="15" s="1"/>
  <c r="AZ33" i="2"/>
  <c r="P33" i="15" s="1"/>
  <c r="AR33" i="15" s="1"/>
  <c r="AZ403" i="2"/>
  <c r="P402" i="15" s="1"/>
  <c r="AR402" i="15" s="1"/>
  <c r="AZ284" i="2"/>
  <c r="P284" i="15" s="1"/>
  <c r="AR284" i="15" s="1"/>
  <c r="AZ391" i="2"/>
  <c r="P390" i="15" s="1"/>
  <c r="AR390" i="15" s="1"/>
  <c r="AZ628" i="2"/>
  <c r="P631" i="15" s="1"/>
  <c r="AR631" i="15" s="1"/>
  <c r="AZ363" i="2"/>
  <c r="P363" i="15" s="1"/>
  <c r="AR363" i="15" s="1"/>
  <c r="AZ637" i="2"/>
  <c r="P640" i="15" s="1"/>
  <c r="AR640" i="15" s="1"/>
  <c r="AZ79" i="2"/>
  <c r="P79" i="15" s="1"/>
  <c r="AR79" i="15" s="1"/>
  <c r="AZ701" i="2"/>
  <c r="P704" i="15" s="1"/>
  <c r="AR704" i="15" s="1"/>
  <c r="AZ66" i="2"/>
  <c r="P66" i="15" s="1"/>
  <c r="H560" i="2"/>
  <c r="F557" i="15" s="1"/>
  <c r="BR188" i="2"/>
  <c r="AI187" i="2"/>
  <c r="AJ187" i="2"/>
  <c r="AK187" i="2"/>
  <c r="AL187" i="2"/>
  <c r="AM187" i="2"/>
  <c r="BR574" i="2"/>
  <c r="AI573" i="2"/>
  <c r="AJ573" i="2"/>
  <c r="AK573" i="2"/>
  <c r="AL573" i="2"/>
  <c r="AM573" i="2"/>
  <c r="BR428" i="2"/>
  <c r="AJ427" i="2"/>
  <c r="AK427" i="2"/>
  <c r="AL427" i="2"/>
  <c r="AI427" i="2"/>
  <c r="AM427" i="2"/>
  <c r="BR103" i="2"/>
  <c r="AJ102" i="2"/>
  <c r="AM102" i="2"/>
  <c r="AI102" i="2"/>
  <c r="AK102" i="2"/>
  <c r="AL102" i="2"/>
  <c r="BR115" i="2"/>
  <c r="AI114" i="2"/>
  <c r="AJ114" i="2"/>
  <c r="AK114" i="2"/>
  <c r="AM114" i="2"/>
  <c r="AL114" i="2"/>
  <c r="BR31" i="2"/>
  <c r="AI30" i="2"/>
  <c r="AJ30" i="2"/>
  <c r="AK30" i="2"/>
  <c r="AL30" i="2"/>
  <c r="AM30" i="2"/>
  <c r="BR67" i="2"/>
  <c r="AI66" i="2"/>
  <c r="AJ66" i="2"/>
  <c r="AK66" i="2"/>
  <c r="AM66" i="2"/>
  <c r="AL66" i="2"/>
  <c r="BR271" i="2"/>
  <c r="AK270" i="2"/>
  <c r="AL270" i="2"/>
  <c r="AM270" i="2"/>
  <c r="AI270" i="2"/>
  <c r="AJ270" i="2"/>
  <c r="BR452" i="2"/>
  <c r="AJ451" i="2"/>
  <c r="AK451" i="2"/>
  <c r="AL451" i="2"/>
  <c r="AI451" i="2"/>
  <c r="AM451" i="2"/>
  <c r="BR616" i="2"/>
  <c r="AI615" i="2"/>
  <c r="AJ615" i="2"/>
  <c r="AM615" i="2"/>
  <c r="AK615" i="2"/>
  <c r="AL615" i="2"/>
  <c r="BR259" i="2"/>
  <c r="AK258" i="2"/>
  <c r="AL258" i="2"/>
  <c r="AM258" i="2"/>
  <c r="AI258" i="2"/>
  <c r="AJ258" i="2"/>
  <c r="BR355" i="2"/>
  <c r="AI354" i="2"/>
  <c r="AJ354" i="2"/>
  <c r="AK354" i="2"/>
  <c r="AL354" i="2"/>
  <c r="AM354" i="2"/>
  <c r="BR652" i="2"/>
  <c r="AJ651" i="2"/>
  <c r="AI651" i="2"/>
  <c r="AK651" i="2"/>
  <c r="AL651" i="2"/>
  <c r="AM651" i="2"/>
  <c r="BR604" i="2"/>
  <c r="AJ603" i="2"/>
  <c r="AI603" i="2"/>
  <c r="AK603" i="2"/>
  <c r="AL603" i="2"/>
  <c r="AM603" i="2"/>
  <c r="BR628" i="2"/>
  <c r="AJ627" i="2"/>
  <c r="AI627" i="2"/>
  <c r="AK627" i="2"/>
  <c r="AL627" i="2"/>
  <c r="AM627" i="2"/>
  <c r="BR416" i="2"/>
  <c r="AI415" i="2"/>
  <c r="AJ415" i="2"/>
  <c r="AK415" i="2"/>
  <c r="AL415" i="2"/>
  <c r="AM415" i="2"/>
  <c r="BR640" i="2"/>
  <c r="AJ639" i="2"/>
  <c r="AK639" i="2"/>
  <c r="AL639" i="2"/>
  <c r="AM639" i="2"/>
  <c r="AI639" i="2"/>
  <c r="AM724" i="2"/>
  <c r="AK724" i="2"/>
  <c r="AL724" i="2"/>
  <c r="AI724" i="2"/>
  <c r="AJ724" i="2"/>
  <c r="BR92" i="2"/>
  <c r="AL91" i="2"/>
  <c r="AM91" i="2"/>
  <c r="AK91" i="2"/>
  <c r="AI91" i="2"/>
  <c r="AJ91" i="2"/>
  <c r="L5" i="2"/>
  <c r="J5" i="15" s="1"/>
  <c r="AZ141" i="2"/>
  <c r="P141" i="15" s="1"/>
  <c r="AZ102" i="2"/>
  <c r="P102" i="15" s="1"/>
  <c r="AR102" i="15" s="1"/>
  <c r="AZ160" i="2"/>
  <c r="P160" i="15" s="1"/>
  <c r="AZ52" i="2"/>
  <c r="P52" i="15" s="1"/>
  <c r="AZ442" i="2"/>
  <c r="P441" i="15" s="1"/>
  <c r="AR441" i="15" s="1"/>
  <c r="AZ63" i="2"/>
  <c r="P63" i="15" s="1"/>
  <c r="AR63" i="15" s="1"/>
  <c r="AZ10" i="2"/>
  <c r="P10" i="15" s="1"/>
  <c r="AR10" i="15" s="1"/>
  <c r="AZ404" i="2"/>
  <c r="P403" i="15" s="1"/>
  <c r="AR403" i="15" s="1"/>
  <c r="AZ246" i="2"/>
  <c r="P246" i="15" s="1"/>
  <c r="AZ292" i="2"/>
  <c r="P292" i="15" s="1"/>
  <c r="AR292" i="15" s="1"/>
  <c r="AZ753" i="2"/>
  <c r="AZ777" i="2"/>
  <c r="AZ560" i="2"/>
  <c r="P557" i="15" s="1"/>
  <c r="AR557" i="15" s="1"/>
  <c r="AZ366" i="2"/>
  <c r="P366" i="15" s="1"/>
  <c r="AR366" i="15" s="1"/>
  <c r="AZ595" i="2"/>
  <c r="P592" i="15" s="1"/>
  <c r="AR592" i="15" s="1"/>
  <c r="AZ601" i="2"/>
  <c r="P604" i="15" s="1"/>
  <c r="AR604" i="15" s="1"/>
  <c r="AZ27" i="2"/>
  <c r="P27" i="15" s="1"/>
  <c r="AR27" i="15" s="1"/>
  <c r="AZ416" i="2"/>
  <c r="P415" i="15" s="1"/>
  <c r="AR415" i="15" s="1"/>
  <c r="AZ355" i="2"/>
  <c r="P355" i="15" s="1"/>
  <c r="AR355" i="15" s="1"/>
  <c r="AZ178" i="2"/>
  <c r="P178" i="15" s="1"/>
  <c r="AR178" i="15" s="1"/>
  <c r="AZ599" i="2"/>
  <c r="P596" i="15" s="1"/>
  <c r="AZ186" i="2"/>
  <c r="P186" i="15" s="1"/>
  <c r="AZ415" i="2"/>
  <c r="P414" i="15" s="1"/>
  <c r="AR414" i="15" s="1"/>
  <c r="AZ307" i="2"/>
  <c r="P307" i="15" s="1"/>
  <c r="AR307" i="15" s="1"/>
  <c r="BC64" i="2"/>
  <c r="AZ712" i="2"/>
  <c r="P715" i="15" s="1"/>
  <c r="AR715" i="15" s="1"/>
  <c r="AZ174" i="2"/>
  <c r="P174" i="15" s="1"/>
  <c r="AR174" i="15" s="1"/>
  <c r="AZ89" i="2"/>
  <c r="P89" i="15" s="1"/>
  <c r="AR89" i="15" s="1"/>
  <c r="AZ283" i="2"/>
  <c r="P283" i="15" s="1"/>
  <c r="AZ149" i="2"/>
  <c r="P149" i="15" s="1"/>
  <c r="AR149" i="15" s="1"/>
  <c r="AZ40" i="2"/>
  <c r="P40" i="15" s="1"/>
  <c r="AZ426" i="2"/>
  <c r="P425" i="15" s="1"/>
  <c r="AR425" i="15" s="1"/>
  <c r="AZ159" i="2"/>
  <c r="P159" i="15" s="1"/>
  <c r="AR159" i="15" s="1"/>
  <c r="AZ51" i="2"/>
  <c r="P51" i="15" s="1"/>
  <c r="AR51" i="15" s="1"/>
  <c r="AZ440" i="2"/>
  <c r="P439" i="15" s="1"/>
  <c r="AR439" i="15" s="1"/>
  <c r="AZ269" i="2"/>
  <c r="P269" i="15" s="1"/>
  <c r="AZ388" i="2"/>
  <c r="P387" i="15" s="1"/>
  <c r="AR387" i="15" s="1"/>
  <c r="AZ187" i="2"/>
  <c r="P187" i="15" s="1"/>
  <c r="AR187" i="15" s="1"/>
  <c r="AZ630" i="2"/>
  <c r="P633" i="15" s="1"/>
  <c r="AR633" i="15" s="1"/>
  <c r="AZ745" i="2"/>
  <c r="AZ638" i="2"/>
  <c r="P641" i="15" s="1"/>
  <c r="AR641" i="15" s="1"/>
  <c r="AZ549" i="2"/>
  <c r="P546" i="15" s="1"/>
  <c r="AR546" i="15" s="1"/>
  <c r="AZ759" i="2"/>
  <c r="AZ376" i="2"/>
  <c r="P375" i="15" s="1"/>
  <c r="AR375" i="15" s="1"/>
  <c r="AZ142" i="2"/>
  <c r="P142" i="15" s="1"/>
  <c r="AZ16" i="2"/>
  <c r="P16" i="15" s="1"/>
  <c r="AR16" i="15" s="1"/>
  <c r="AZ405" i="2"/>
  <c r="P404" i="15" s="1"/>
  <c r="AR404" i="15" s="1"/>
  <c r="AZ19" i="2"/>
  <c r="P19" i="15" s="1"/>
  <c r="AR19" i="15" s="1"/>
  <c r="AZ245" i="2"/>
  <c r="P245" i="15" s="1"/>
  <c r="AR245" i="15" s="1"/>
  <c r="AZ764" i="2"/>
  <c r="AZ272" i="2"/>
  <c r="P272" i="15" s="1"/>
  <c r="AR272" i="15" s="1"/>
  <c r="AZ78" i="2"/>
  <c r="P78" i="15" s="1"/>
  <c r="AR78" i="15" s="1"/>
  <c r="AZ316" i="2"/>
  <c r="P316" i="15" s="1"/>
  <c r="AR316" i="15" s="1"/>
  <c r="BR367" i="2"/>
  <c r="AJ366" i="2"/>
  <c r="AK366" i="2"/>
  <c r="AL366" i="2"/>
  <c r="AM366" i="2"/>
  <c r="AI366" i="2"/>
  <c r="BR175" i="2"/>
  <c r="AI174" i="2"/>
  <c r="AJ174" i="2"/>
  <c r="AK174" i="2"/>
  <c r="AL174" i="2"/>
  <c r="AM174" i="2"/>
  <c r="BR295" i="2"/>
  <c r="AJ294" i="2"/>
  <c r="AK294" i="2"/>
  <c r="AL294" i="2"/>
  <c r="AM294" i="2"/>
  <c r="AI294" i="2"/>
  <c r="BR307" i="2"/>
  <c r="AI306" i="2"/>
  <c r="AJ306" i="2"/>
  <c r="AK306" i="2"/>
  <c r="AL306" i="2"/>
  <c r="AM306" i="2"/>
  <c r="BR320" i="2"/>
  <c r="AJ319" i="2"/>
  <c r="AK319" i="2"/>
  <c r="AL319" i="2"/>
  <c r="AM319" i="2"/>
  <c r="AI319" i="2"/>
  <c r="BR55" i="2"/>
  <c r="BR56" i="2" s="1"/>
  <c r="AI54" i="2"/>
  <c r="AJ54" i="2"/>
  <c r="AK54" i="2"/>
  <c r="AL54" i="2"/>
  <c r="AM54" i="2"/>
  <c r="BR199" i="2"/>
  <c r="AI198" i="2"/>
  <c r="AK198" i="2"/>
  <c r="AJ198" i="2"/>
  <c r="AL198" i="2"/>
  <c r="AM198" i="2"/>
  <c r="BR380" i="2"/>
  <c r="AI379" i="2"/>
  <c r="AJ379" i="2"/>
  <c r="AK379" i="2"/>
  <c r="AL379" i="2"/>
  <c r="AM379" i="2"/>
  <c r="BR283" i="2"/>
  <c r="AI282" i="2"/>
  <c r="AJ282" i="2"/>
  <c r="AK282" i="2"/>
  <c r="AL282" i="2"/>
  <c r="AM282" i="2"/>
  <c r="AZ381" i="2"/>
  <c r="P380" i="15" s="1"/>
  <c r="AR380" i="15" s="1"/>
  <c r="AZ259" i="2"/>
  <c r="P259" i="15" s="1"/>
  <c r="AZ77" i="2"/>
  <c r="P77" i="15" s="1"/>
  <c r="AZ137" i="2"/>
  <c r="P137" i="15" s="1"/>
  <c r="AR137" i="15" s="1"/>
  <c r="AZ28" i="2"/>
  <c r="P28" i="15" s="1"/>
  <c r="AR28" i="15" s="1"/>
  <c r="AZ148" i="2"/>
  <c r="P148" i="15" s="1"/>
  <c r="AR148" i="15" s="1"/>
  <c r="AZ39" i="2"/>
  <c r="P39" i="15" s="1"/>
  <c r="AR39" i="15" s="1"/>
  <c r="AZ425" i="2"/>
  <c r="P424" i="15" s="1"/>
  <c r="AR424" i="15" s="1"/>
  <c r="AZ258" i="2"/>
  <c r="P258" i="15" s="1"/>
  <c r="AZ358" i="2"/>
  <c r="P358" i="15" s="1"/>
  <c r="AR358" i="15" s="1"/>
  <c r="AZ367" i="2"/>
  <c r="P367" i="15" s="1"/>
  <c r="AR367" i="15" s="1"/>
  <c r="AZ176" i="2"/>
  <c r="P176" i="15" s="1"/>
  <c r="AR176" i="15" s="1"/>
  <c r="AZ558" i="2"/>
  <c r="P555" i="15" s="1"/>
  <c r="AR555" i="15" s="1"/>
  <c r="AZ602" i="2"/>
  <c r="P605" i="15" s="1"/>
  <c r="AZ722" i="2"/>
  <c r="P725" i="15" s="1"/>
  <c r="AR725" i="15" s="1"/>
  <c r="AZ627" i="2"/>
  <c r="P630" i="15" s="1"/>
  <c r="AZ538" i="2"/>
  <c r="P535" i="15" s="1"/>
  <c r="AR535" i="15" s="1"/>
  <c r="AZ751" i="2"/>
  <c r="AZ773" i="2"/>
  <c r="AZ123" i="2"/>
  <c r="P123" i="15" s="1"/>
  <c r="AZ5" i="2"/>
  <c r="P5" i="15" s="1"/>
  <c r="AZ175" i="2"/>
  <c r="P175" i="15" s="1"/>
  <c r="AR175" i="15" s="1"/>
  <c r="AZ401" i="2"/>
  <c r="P400" i="15" s="1"/>
  <c r="AR400" i="15" s="1"/>
  <c r="AZ189" i="2"/>
  <c r="P189" i="15" s="1"/>
  <c r="AZ267" i="2"/>
  <c r="P267" i="15" s="1"/>
  <c r="AR267" i="15" s="1"/>
  <c r="AZ303" i="2"/>
  <c r="P303" i="15" s="1"/>
  <c r="AR303" i="15" s="1"/>
  <c r="AU318" i="2"/>
  <c r="BC449" i="2"/>
  <c r="AU52" i="2"/>
  <c r="AZ652" i="2"/>
  <c r="P655" i="15" s="1"/>
  <c r="AR655" i="15" s="1"/>
  <c r="AZ81" i="2"/>
  <c r="P81" i="15" s="1"/>
  <c r="AZ202" i="2"/>
  <c r="P202" i="15" s="1"/>
  <c r="AR202" i="15" s="1"/>
  <c r="AZ54" i="2"/>
  <c r="P54" i="15" s="1"/>
  <c r="AR54" i="15" s="1"/>
  <c r="AZ328" i="2"/>
  <c r="P328" i="15" s="1"/>
  <c r="E136" i="2"/>
  <c r="E88" i="2"/>
  <c r="AZ429" i="2"/>
  <c r="P428" i="15" s="1"/>
  <c r="AR428" i="15" s="1"/>
  <c r="AZ183" i="2"/>
  <c r="P183" i="15" s="1"/>
  <c r="AR183" i="15" s="1"/>
  <c r="AZ65" i="2"/>
  <c r="P65" i="15" s="1"/>
  <c r="AR65" i="15" s="1"/>
  <c r="AZ548" i="2"/>
  <c r="P545" i="15" s="1"/>
  <c r="AR545" i="15" s="1"/>
  <c r="AZ125" i="2"/>
  <c r="P125" i="15" s="1"/>
  <c r="AR125" i="15" s="1"/>
  <c r="AZ15" i="2"/>
  <c r="P15" i="15" s="1"/>
  <c r="AR15" i="15" s="1"/>
  <c r="AZ392" i="2"/>
  <c r="P391" i="15" s="1"/>
  <c r="AR391" i="15" s="1"/>
  <c r="AZ136" i="2"/>
  <c r="P136" i="15" s="1"/>
  <c r="AR136" i="15" s="1"/>
  <c r="AZ247" i="2"/>
  <c r="P247" i="15" s="1"/>
  <c r="AR247" i="15" s="1"/>
  <c r="AZ294" i="2"/>
  <c r="P294" i="15" s="1"/>
  <c r="AZ752" i="2"/>
  <c r="AZ165" i="2"/>
  <c r="P165" i="15" s="1"/>
  <c r="AR165" i="15" s="1"/>
  <c r="AZ539" i="2"/>
  <c r="P536" i="15" s="1"/>
  <c r="AR536" i="15" s="1"/>
  <c r="AZ365" i="2"/>
  <c r="P365" i="15" s="1"/>
  <c r="AR365" i="15" s="1"/>
  <c r="AZ424" i="2"/>
  <c r="P423" i="15" s="1"/>
  <c r="AR423" i="15" s="1"/>
  <c r="AZ710" i="2"/>
  <c r="P713" i="15" s="1"/>
  <c r="AR713" i="15" s="1"/>
  <c r="AZ616" i="2"/>
  <c r="P619" i="15" s="1"/>
  <c r="AR619" i="15" s="1"/>
  <c r="AZ441" i="2"/>
  <c r="P440" i="15" s="1"/>
  <c r="AR440" i="15" s="1"/>
  <c r="AZ749" i="2"/>
  <c r="AZ112" i="2"/>
  <c r="P112" i="15" s="1"/>
  <c r="AR112" i="15" s="1"/>
  <c r="AZ594" i="2"/>
  <c r="P591" i="15" s="1"/>
  <c r="AR591" i="15" s="1"/>
  <c r="AZ747" i="2"/>
  <c r="AZ285" i="2"/>
  <c r="P285" i="15" s="1"/>
  <c r="AZ417" i="2"/>
  <c r="P416" i="15" s="1"/>
  <c r="AR416" i="15" s="1"/>
  <c r="AZ317" i="2"/>
  <c r="P317" i="15" s="1"/>
  <c r="BR404" i="2"/>
  <c r="AJ403" i="2"/>
  <c r="AK403" i="2"/>
  <c r="AM403" i="2"/>
  <c r="AI403" i="2"/>
  <c r="AL403" i="2"/>
  <c r="BR128" i="2"/>
  <c r="AI127" i="2"/>
  <c r="AJ127" i="2"/>
  <c r="AK127" i="2"/>
  <c r="AL127" i="2"/>
  <c r="AM127" i="2"/>
  <c r="BR163" i="2"/>
  <c r="AI162" i="2"/>
  <c r="AJ162" i="2"/>
  <c r="AK162" i="2"/>
  <c r="AM162" i="2"/>
  <c r="AL162" i="2"/>
  <c r="BR19" i="2"/>
  <c r="AI18" i="2"/>
  <c r="AJ18" i="2"/>
  <c r="AK18" i="2"/>
  <c r="AL18" i="2"/>
  <c r="AM18" i="2"/>
  <c r="BR700" i="2"/>
  <c r="AI699" i="2"/>
  <c r="AJ699" i="2"/>
  <c r="AK699" i="2"/>
  <c r="AL699" i="2"/>
  <c r="AM699" i="2"/>
  <c r="BR139" i="2"/>
  <c r="AI138" i="2"/>
  <c r="AJ138" i="2"/>
  <c r="AK138" i="2"/>
  <c r="AL138" i="2"/>
  <c r="AM138" i="2"/>
  <c r="BR79" i="2"/>
  <c r="AJ78" i="2"/>
  <c r="AM78" i="2"/>
  <c r="AL78" i="2"/>
  <c r="AI78" i="2"/>
  <c r="AK78" i="2"/>
  <c r="BR43" i="2"/>
  <c r="AI42" i="2"/>
  <c r="AJ42" i="2"/>
  <c r="AK42" i="2"/>
  <c r="AM42" i="2"/>
  <c r="AL42" i="2"/>
  <c r="AZ172" i="2"/>
  <c r="P172" i="15" s="1"/>
  <c r="AZ53" i="2"/>
  <c r="P53" i="15" s="1"/>
  <c r="AR53" i="15" s="1"/>
  <c r="AZ271" i="2"/>
  <c r="P271" i="15" s="1"/>
  <c r="AR271" i="15" s="1"/>
  <c r="AZ113" i="2"/>
  <c r="P113" i="15" s="1"/>
  <c r="AR113" i="15" s="1"/>
  <c r="AZ3" i="2"/>
  <c r="AZ390" i="2"/>
  <c r="P389" i="15" s="1"/>
  <c r="AR389" i="15" s="1"/>
  <c r="AZ188" i="2"/>
  <c r="P188" i="15" s="1"/>
  <c r="AZ721" i="2"/>
  <c r="P724" i="15" s="1"/>
  <c r="AZ154" i="2"/>
  <c r="P154" i="15" s="1"/>
  <c r="AR154" i="15" s="1"/>
  <c r="AZ437" i="2"/>
  <c r="P436" i="15" s="1"/>
  <c r="AR436" i="15" s="1"/>
  <c r="AZ354" i="2"/>
  <c r="P354" i="15" s="1"/>
  <c r="AR354" i="15" s="1"/>
  <c r="AZ413" i="2"/>
  <c r="P412" i="15" s="1"/>
  <c r="AR412" i="15" s="1"/>
  <c r="AZ698" i="2"/>
  <c r="P701" i="15" s="1"/>
  <c r="AR701" i="15" s="1"/>
  <c r="AZ604" i="2"/>
  <c r="P607" i="15" s="1"/>
  <c r="AZ430" i="2"/>
  <c r="P429" i="15" s="1"/>
  <c r="AR429" i="15" s="1"/>
  <c r="AZ101" i="2"/>
  <c r="P101" i="15" s="1"/>
  <c r="AZ357" i="2"/>
  <c r="P357" i="15" s="1"/>
  <c r="AR357" i="15" s="1"/>
  <c r="AZ768" i="2"/>
  <c r="AZ42" i="2"/>
  <c r="P42" i="15" s="1"/>
  <c r="AZ69" i="2"/>
  <c r="P69" i="15" s="1"/>
  <c r="AR69" i="15" s="1"/>
  <c r="AZ321" i="2"/>
  <c r="P321" i="15" s="1"/>
  <c r="AR321" i="15" s="1"/>
  <c r="BR550" i="2"/>
  <c r="AJ549" i="2"/>
  <c r="AK549" i="2"/>
  <c r="AL549" i="2"/>
  <c r="AI549" i="2"/>
  <c r="AM549" i="2"/>
  <c r="F413" i="2"/>
  <c r="D412" i="15" s="1"/>
  <c r="Q412" i="15" s="1"/>
  <c r="AS412" i="15" s="1"/>
  <c r="P2" i="15"/>
  <c r="AR2" i="15" s="1"/>
  <c r="AZ353" i="2"/>
  <c r="P353" i="15" s="1"/>
  <c r="AR353" i="15" s="1"/>
  <c r="AZ161" i="2"/>
  <c r="P161" i="15" s="1"/>
  <c r="AR161" i="15" s="1"/>
  <c r="AZ41" i="2"/>
  <c r="P41" i="15" s="1"/>
  <c r="AZ428" i="2"/>
  <c r="P427" i="15" s="1"/>
  <c r="AR427" i="15" s="1"/>
  <c r="AZ260" i="2"/>
  <c r="P260" i="15" s="1"/>
  <c r="AR260" i="15" s="1"/>
  <c r="AZ100" i="2"/>
  <c r="P100" i="15" s="1"/>
  <c r="AR100" i="15" s="1"/>
  <c r="AZ364" i="2"/>
  <c r="P364" i="15" s="1"/>
  <c r="AR364" i="15" s="1"/>
  <c r="AZ755" i="2"/>
  <c r="AZ124" i="2"/>
  <c r="P124" i="15" s="1"/>
  <c r="AR124" i="15" s="1"/>
  <c r="AZ369" i="2"/>
  <c r="P369" i="15" s="1"/>
  <c r="AR369" i="15" s="1"/>
  <c r="AZ177" i="2"/>
  <c r="P177" i="15" s="1"/>
  <c r="AR177" i="15" s="1"/>
  <c r="AZ559" i="2"/>
  <c r="P556" i="15" s="1"/>
  <c r="AR556" i="15" s="1"/>
  <c r="AZ697" i="2"/>
  <c r="P700" i="15" s="1"/>
  <c r="AR700" i="15" s="1"/>
  <c r="AZ45" i="2"/>
  <c r="P45" i="15" s="1"/>
  <c r="AZ295" i="2"/>
  <c r="P295" i="15" s="1"/>
  <c r="AR295" i="15" s="1"/>
  <c r="AZ402" i="2"/>
  <c r="P401" i="15" s="1"/>
  <c r="AR401" i="15" s="1"/>
  <c r="AZ639" i="2"/>
  <c r="P642" i="15" s="1"/>
  <c r="AR642" i="15" s="1"/>
  <c r="AZ596" i="2"/>
  <c r="P593" i="15" s="1"/>
  <c r="AR593" i="15" s="1"/>
  <c r="AZ696" i="2"/>
  <c r="P699" i="15" s="1"/>
  <c r="AR699" i="15" s="1"/>
  <c r="AZ90" i="2"/>
  <c r="P90" i="15" s="1"/>
  <c r="AZ279" i="2"/>
  <c r="P279" i="15" s="1"/>
  <c r="AR279" i="15" s="1"/>
  <c r="AZ436" i="2"/>
  <c r="P435" i="15" s="1"/>
  <c r="AR435" i="15" s="1"/>
  <c r="AZ534" i="2"/>
  <c r="P531" i="15" s="1"/>
  <c r="AR531" i="15" s="1"/>
  <c r="AZ31" i="2"/>
  <c r="P31" i="15" s="1"/>
  <c r="AR31" i="15" s="1"/>
  <c r="BR440" i="2"/>
  <c r="AI439" i="2"/>
  <c r="AJ439" i="2"/>
  <c r="AK439" i="2"/>
  <c r="AL439" i="2"/>
  <c r="AM439" i="2"/>
  <c r="BR538" i="2"/>
  <c r="AI537" i="2"/>
  <c r="AJ537" i="2"/>
  <c r="AK537" i="2"/>
  <c r="AL537" i="2"/>
  <c r="AM537" i="2"/>
  <c r="BR331" i="2"/>
  <c r="AJ330" i="2"/>
  <c r="AK330" i="2"/>
  <c r="AL330" i="2"/>
  <c r="AM330" i="2"/>
  <c r="AI330" i="2"/>
  <c r="BR712" i="2"/>
  <c r="BR713" i="2" s="1"/>
  <c r="AI711" i="2"/>
  <c r="AJ711" i="2"/>
  <c r="AK711" i="2"/>
  <c r="AL711" i="2"/>
  <c r="AM711" i="2"/>
  <c r="BR7" i="2"/>
  <c r="AM6" i="2"/>
  <c r="AI6" i="2"/>
  <c r="AJ6" i="2"/>
  <c r="AK6" i="2"/>
  <c r="AL6" i="2"/>
  <c r="BR392" i="2"/>
  <c r="AI391" i="2"/>
  <c r="AJ391" i="2"/>
  <c r="AK391" i="2"/>
  <c r="AM391" i="2"/>
  <c r="AL391" i="2"/>
  <c r="BR151" i="2"/>
  <c r="AI150" i="2"/>
  <c r="AJ150" i="2"/>
  <c r="AK150" i="2"/>
  <c r="AL150" i="2"/>
  <c r="AM150" i="2"/>
  <c r="BR598" i="2"/>
  <c r="AI597" i="2"/>
  <c r="AJ597" i="2"/>
  <c r="AK597" i="2"/>
  <c r="AL597" i="2"/>
  <c r="AM597" i="2"/>
  <c r="BR562" i="2"/>
  <c r="BR563" i="2" s="1"/>
  <c r="AI561" i="2"/>
  <c r="AJ561" i="2"/>
  <c r="AK561" i="2"/>
  <c r="AL561" i="2"/>
  <c r="AM561" i="2"/>
  <c r="BR247" i="2"/>
  <c r="AK246" i="2"/>
  <c r="AL246" i="2"/>
  <c r="AM246" i="2"/>
  <c r="AI246" i="2"/>
  <c r="AJ246" i="2"/>
  <c r="BC637" i="2"/>
  <c r="AU425" i="2"/>
  <c r="AU722" i="2"/>
  <c r="AU390" i="2"/>
  <c r="AU439" i="2"/>
  <c r="AU452" i="2"/>
  <c r="BC388" i="2"/>
  <c r="AU388" i="2"/>
  <c r="BO99" i="2"/>
  <c r="BO100" i="2" s="1"/>
  <c r="BO101" i="2" s="1"/>
  <c r="BO102" i="2" s="1"/>
  <c r="BO103" i="2" s="1"/>
  <c r="BO104" i="2" s="1"/>
  <c r="BO105" i="2" s="1"/>
  <c r="BO106" i="2" s="1"/>
  <c r="BO107" i="2" s="1"/>
  <c r="BO108" i="2" s="1"/>
  <c r="BO109" i="2" s="1"/>
  <c r="BO110" i="2" s="1"/>
  <c r="AU328" i="2"/>
  <c r="AU305" i="2"/>
  <c r="BO765" i="2"/>
  <c r="AU355" i="2"/>
  <c r="AU172" i="2"/>
  <c r="AU40" i="2"/>
  <c r="BC159" i="2"/>
  <c r="AU142" i="2"/>
  <c r="AU128" i="2"/>
  <c r="AU7" i="2"/>
  <c r="F148" i="2"/>
  <c r="D148" i="15" s="1"/>
  <c r="Q148" i="15" s="1"/>
  <c r="AS148" i="15" s="1"/>
  <c r="AU112" i="2"/>
  <c r="E752" i="2"/>
  <c r="BC696" i="2"/>
  <c r="AU306" i="2"/>
  <c r="AU405" i="2"/>
  <c r="AU417" i="2"/>
  <c r="AU379" i="2"/>
  <c r="AU414" i="2"/>
  <c r="AU438" i="2"/>
  <c r="AU243" i="2"/>
  <c r="AU283" i="2"/>
  <c r="BQ353" i="2"/>
  <c r="E353" i="2" s="1"/>
  <c r="AU260" i="2"/>
  <c r="BC75" i="2"/>
  <c r="F329" i="2"/>
  <c r="D329" i="15" s="1"/>
  <c r="Q329" i="15" s="1"/>
  <c r="AS329" i="15" s="1"/>
  <c r="BQ329" i="2"/>
  <c r="E329" i="2" s="1"/>
  <c r="D379" i="2"/>
  <c r="C378" i="15" s="1"/>
  <c r="AU75" i="2"/>
  <c r="BC15" i="2"/>
  <c r="D573" i="2"/>
  <c r="C570" i="15" s="1"/>
  <c r="F572" i="2"/>
  <c r="D569" i="15" s="1"/>
  <c r="Q569" i="15" s="1"/>
  <c r="AS569" i="15" s="1"/>
  <c r="BQ572" i="2"/>
  <c r="E572" i="2" s="1"/>
  <c r="AU367" i="2"/>
  <c r="AU381" i="2"/>
  <c r="BC363" i="2"/>
  <c r="AU602" i="2"/>
  <c r="BO753" i="2"/>
  <c r="BK51" i="12"/>
  <c r="CA97" i="12"/>
  <c r="AE104" i="12"/>
  <c r="BK104" i="12" s="1"/>
  <c r="DG104" i="12"/>
  <c r="CA104" i="12"/>
  <c r="AY80" i="12"/>
  <c r="BK84" i="12"/>
  <c r="AU84" i="12"/>
  <c r="CQ84" i="12"/>
  <c r="AE84" i="12"/>
  <c r="AU72" i="12"/>
  <c r="BK72" i="12"/>
  <c r="AU13" i="12"/>
  <c r="DG13" i="12"/>
  <c r="AE83" i="12"/>
  <c r="DG83" i="12"/>
  <c r="CA83" i="12"/>
  <c r="BK83" i="12"/>
  <c r="BK43" i="12"/>
  <c r="AU76" i="12"/>
  <c r="BK76" i="12"/>
  <c r="AE76" i="12"/>
  <c r="AU75" i="12"/>
  <c r="BK75" i="12"/>
  <c r="BA26" i="12"/>
  <c r="CW26" i="12"/>
  <c r="BQ378" i="2"/>
  <c r="E378" i="2" s="1"/>
  <c r="U46" i="12"/>
  <c r="CQ51" i="12"/>
  <c r="CA43" i="12"/>
  <c r="CG67" i="12"/>
  <c r="AK65" i="12"/>
  <c r="CW65" i="12"/>
  <c r="U65" i="12"/>
  <c r="AI82" i="12"/>
  <c r="AY82" i="12"/>
  <c r="S82" i="12"/>
  <c r="AE81" i="12"/>
  <c r="CQ81" i="12"/>
  <c r="BK81" i="12"/>
  <c r="CA81" i="12"/>
  <c r="AU83" i="12"/>
  <c r="AU43" i="12"/>
  <c r="DG51" i="12"/>
  <c r="CQ43" i="12"/>
  <c r="AK67" i="12"/>
  <c r="AE65" i="12"/>
  <c r="S86" i="12"/>
  <c r="CW44" i="12"/>
  <c r="CG44" i="12"/>
  <c r="BA44" i="12"/>
  <c r="AK44" i="12"/>
  <c r="DG78" i="12"/>
  <c r="CQ78" i="12"/>
  <c r="AE78" i="12"/>
  <c r="D162" i="2"/>
  <c r="C162" i="15" s="1"/>
  <c r="CU80" i="12"/>
  <c r="BK87" i="12"/>
  <c r="AE87" i="12"/>
  <c r="AU87" i="12"/>
  <c r="CQ48" i="12"/>
  <c r="CA48" i="12"/>
  <c r="AE24" i="12"/>
  <c r="DG24" i="12"/>
  <c r="CA24" i="12"/>
  <c r="AU24" i="12"/>
  <c r="CQ6" i="12"/>
  <c r="BK6" i="12"/>
  <c r="DG6" i="12"/>
  <c r="CQ83" i="12"/>
  <c r="BO104" i="12"/>
  <c r="CE104" i="12" s="1"/>
  <c r="CU104" i="12" s="1"/>
  <c r="AE52" i="12"/>
  <c r="BK14" i="12"/>
  <c r="BK52" i="12"/>
  <c r="CW43" i="12"/>
  <c r="AU64" i="12"/>
  <c r="AE28" i="12"/>
  <c r="CU83" i="12"/>
  <c r="S83" i="12"/>
  <c r="CE83" i="12"/>
  <c r="C70" i="12"/>
  <c r="S47" i="12"/>
  <c r="CU47" i="12"/>
  <c r="C55" i="12"/>
  <c r="BI4" i="12"/>
  <c r="CO4" i="12"/>
  <c r="DE4" i="12"/>
  <c r="AP82" i="12"/>
  <c r="CL82" i="12"/>
  <c r="AZ394" i="2"/>
  <c r="P393" i="15" s="1"/>
  <c r="AR393" i="15" s="1"/>
  <c r="AZ744" i="2"/>
  <c r="AZ151" i="2"/>
  <c r="P151" i="15" s="1"/>
  <c r="AR151" i="15" s="1"/>
  <c r="AZ598" i="2"/>
  <c r="P595" i="15" s="1"/>
  <c r="AZ153" i="2"/>
  <c r="P153" i="15" s="1"/>
  <c r="AR153" i="15" s="1"/>
  <c r="AZ536" i="2"/>
  <c r="P533" i="15" s="1"/>
  <c r="AR533" i="15" s="1"/>
  <c r="AZ104" i="2"/>
  <c r="P104" i="15" s="1"/>
  <c r="AR104" i="15" s="1"/>
  <c r="AZ7" i="2"/>
  <c r="P7" i="15" s="1"/>
  <c r="CM9" i="12"/>
  <c r="DC9" i="12"/>
  <c r="AZ318" i="2"/>
  <c r="P318" i="15" s="1"/>
  <c r="AZ6" i="2"/>
  <c r="P6" i="15" s="1"/>
  <c r="BF62" i="12"/>
  <c r="DB62" i="12"/>
  <c r="CN85" i="12"/>
  <c r="CM76" i="12"/>
  <c r="AQ76" i="12"/>
  <c r="DC76" i="12"/>
  <c r="BH87" i="12"/>
  <c r="CN87" i="12"/>
  <c r="AR87" i="12"/>
  <c r="DD87" i="12"/>
  <c r="DC78" i="12"/>
  <c r="BG78" i="12"/>
  <c r="BH81" i="12"/>
  <c r="BF80" i="12"/>
  <c r="CM64" i="12"/>
  <c r="AP89" i="12"/>
  <c r="AQ74" i="12"/>
  <c r="BG74" i="12"/>
  <c r="CO44" i="12"/>
  <c r="CL50" i="12"/>
  <c r="CM48" i="12"/>
  <c r="DB30" i="12"/>
  <c r="DE26" i="12"/>
  <c r="U54" i="12"/>
  <c r="U69" i="12"/>
  <c r="CG69" i="12"/>
  <c r="DB69" i="12"/>
  <c r="BJ32" i="12"/>
  <c r="CP32" i="12"/>
  <c r="DC87" i="12"/>
  <c r="BG87" i="12"/>
  <c r="AQ87" i="12"/>
  <c r="CI24" i="12"/>
  <c r="W24" i="12"/>
  <c r="AN47" i="12"/>
  <c r="X47" i="12"/>
  <c r="AN107" i="12"/>
  <c r="BD101" i="12"/>
  <c r="BT101" i="12"/>
  <c r="CJ101" i="12" s="1"/>
  <c r="CZ101" i="12" s="1"/>
  <c r="AN105" i="12"/>
  <c r="AN108" i="12"/>
  <c r="CE9" i="12"/>
  <c r="CO30" i="12"/>
  <c r="CO28" i="12"/>
  <c r="DC88" i="12"/>
  <c r="AP87" i="12"/>
  <c r="CL83" i="12"/>
  <c r="DB81" i="12"/>
  <c r="AJ72" i="12"/>
  <c r="DB54" i="12"/>
  <c r="DB50" i="12"/>
  <c r="DC48" i="12"/>
  <c r="DB73" i="12"/>
  <c r="CA108" i="12"/>
  <c r="AU108" i="12"/>
  <c r="CQ108" i="12"/>
  <c r="S9" i="12"/>
  <c r="BF54" i="12"/>
  <c r="CM73" i="12"/>
  <c r="BH74" i="12"/>
  <c r="AQ77" i="12"/>
  <c r="DB12" i="12"/>
  <c r="DC8" i="12"/>
  <c r="DD62" i="12"/>
  <c r="DD82" i="12"/>
  <c r="DB67" i="12"/>
  <c r="CL65" i="12"/>
  <c r="G68" i="12"/>
  <c r="W47" i="12"/>
  <c r="CP89" i="12"/>
  <c r="BJ89" i="12"/>
  <c r="BG73" i="12"/>
  <c r="BI12" i="12"/>
  <c r="CM30" i="12"/>
  <c r="CM28" i="12"/>
  <c r="BG28" i="12"/>
  <c r="X43" i="12"/>
  <c r="AN43" i="12"/>
  <c r="BG68" i="12"/>
  <c r="BJ14" i="12"/>
  <c r="J129" i="2"/>
  <c r="H129" i="15" s="1"/>
  <c r="J114" i="2"/>
  <c r="H114" i="15" s="1"/>
  <c r="J117" i="2"/>
  <c r="H117" i="15" s="1"/>
  <c r="J78" i="2"/>
  <c r="H78" i="15" s="1"/>
  <c r="J88" i="2"/>
  <c r="H88" i="15" s="1"/>
  <c r="AE107" i="12"/>
  <c r="BK107" i="12" s="1"/>
  <c r="W32" i="12"/>
  <c r="BJ77" i="12"/>
  <c r="DG69" i="12"/>
  <c r="AU69" i="12"/>
  <c r="DG107" i="12"/>
  <c r="J756" i="2"/>
  <c r="H759" i="15" s="1"/>
  <c r="J748" i="2"/>
  <c r="H751" i="15" s="1"/>
  <c r="J745" i="2"/>
  <c r="H748" i="15" s="1"/>
  <c r="J751" i="2"/>
  <c r="H754" i="15" s="1"/>
  <c r="J767" i="2"/>
  <c r="H770" i="15" s="1"/>
  <c r="J536" i="2"/>
  <c r="H533" i="15" s="1"/>
  <c r="J296" i="2"/>
  <c r="H296" i="15" s="1"/>
  <c r="BN17" i="12"/>
  <c r="DF18" i="12"/>
  <c r="J352" i="2"/>
  <c r="H352" i="15" s="1"/>
  <c r="J391" i="2"/>
  <c r="H390" i="15" s="1"/>
  <c r="DB70" i="12"/>
  <c r="CI16" i="12"/>
  <c r="CP18" i="12"/>
  <c r="W102" i="12"/>
  <c r="DE16" i="12"/>
  <c r="CU18" i="12"/>
  <c r="DB55" i="12"/>
  <c r="CV70" i="12"/>
  <c r="AI18" i="12"/>
  <c r="J248" i="2"/>
  <c r="H248" i="15" s="1"/>
  <c r="O248" i="15" s="1"/>
  <c r="AZ70" i="12"/>
  <c r="AU17" i="12"/>
  <c r="CD18" i="12"/>
  <c r="M30" i="2" l="1"/>
  <c r="K30" i="15" s="1"/>
  <c r="M66" i="2"/>
  <c r="K66" i="15" s="1"/>
  <c r="H161" i="2"/>
  <c r="F161" i="15" s="1"/>
  <c r="O55" i="15"/>
  <c r="AU103" i="2"/>
  <c r="AU115" i="2"/>
  <c r="AU10" i="2"/>
  <c r="M282" i="2"/>
  <c r="K282" i="15" s="1"/>
  <c r="F353" i="2"/>
  <c r="D353" i="15" s="1"/>
  <c r="Q353" i="15" s="1"/>
  <c r="AS353" i="15" s="1"/>
  <c r="O140" i="15"/>
  <c r="AK140" i="15" s="1"/>
  <c r="H150" i="2"/>
  <c r="F150" i="15" s="1"/>
  <c r="O103" i="15"/>
  <c r="AU63" i="2"/>
  <c r="AU728" i="2"/>
  <c r="H731" i="15"/>
  <c r="H742" i="15"/>
  <c r="AU739" i="2"/>
  <c r="BC739" i="2"/>
  <c r="AU743" i="2"/>
  <c r="H746" i="15"/>
  <c r="BC743" i="2"/>
  <c r="AU705" i="2"/>
  <c r="H708" i="15"/>
  <c r="H733" i="15"/>
  <c r="AU730" i="2"/>
  <c r="H722" i="15"/>
  <c r="AU719" i="2"/>
  <c r="H744" i="15"/>
  <c r="AU741" i="2"/>
  <c r="BC741" i="2"/>
  <c r="AU703" i="2"/>
  <c r="H706" i="15"/>
  <c r="O706" i="15" s="1"/>
  <c r="H719" i="15"/>
  <c r="AU716" i="2"/>
  <c r="H710" i="15"/>
  <c r="AU707" i="2"/>
  <c r="H730" i="15"/>
  <c r="AU727" i="2"/>
  <c r="AU718" i="2"/>
  <c r="H721" i="15"/>
  <c r="AU731" i="2"/>
  <c r="H734" i="15"/>
  <c r="AU729" i="2"/>
  <c r="H732" i="15"/>
  <c r="AU742" i="2"/>
  <c r="H745" i="15"/>
  <c r="BC742" i="2"/>
  <c r="AU740" i="2"/>
  <c r="H743" i="15"/>
  <c r="BC740" i="2"/>
  <c r="AU706" i="2"/>
  <c r="H709" i="15"/>
  <c r="AU715" i="2"/>
  <c r="H718" i="15"/>
  <c r="AU717" i="2"/>
  <c r="H720" i="15"/>
  <c r="AU704" i="2"/>
  <c r="H707" i="15"/>
  <c r="AU611" i="2"/>
  <c r="H614" i="15"/>
  <c r="H612" i="15"/>
  <c r="AU609" i="2"/>
  <c r="H600" i="15"/>
  <c r="O600" i="15" s="1"/>
  <c r="AU621" i="2"/>
  <c r="H624" i="15"/>
  <c r="O624" i="15" s="1"/>
  <c r="AU619" i="2"/>
  <c r="H622" i="15"/>
  <c r="H610" i="15"/>
  <c r="AU607" i="2"/>
  <c r="AU631" i="2"/>
  <c r="H634" i="15"/>
  <c r="AU622" i="2"/>
  <c r="H625" i="15"/>
  <c r="O625" i="15" s="1"/>
  <c r="AU610" i="2"/>
  <c r="H613" i="15"/>
  <c r="AU634" i="2"/>
  <c r="H637" i="15"/>
  <c r="H635" i="15"/>
  <c r="AU632" i="2"/>
  <c r="H623" i="15"/>
  <c r="AU620" i="2"/>
  <c r="H648" i="15"/>
  <c r="AU645" i="2"/>
  <c r="AU635" i="2"/>
  <c r="H638" i="15"/>
  <c r="O638" i="15" s="1"/>
  <c r="H626" i="15"/>
  <c r="AU623" i="2"/>
  <c r="AU656" i="2"/>
  <c r="H659" i="15"/>
  <c r="O659" i="15" s="1"/>
  <c r="AU646" i="2"/>
  <c r="H649" i="15"/>
  <c r="AU633" i="2"/>
  <c r="H636" i="15"/>
  <c r="O636" i="15" s="1"/>
  <c r="AU659" i="2"/>
  <c r="H662" i="15"/>
  <c r="H660" i="15"/>
  <c r="AU657" i="2"/>
  <c r="AU644" i="2"/>
  <c r="H647" i="15"/>
  <c r="H684" i="15"/>
  <c r="AU681" i="2"/>
  <c r="BC681" i="2"/>
  <c r="H673" i="15"/>
  <c r="AU670" i="2"/>
  <c r="BC670" i="2"/>
  <c r="H671" i="15"/>
  <c r="AU668" i="2"/>
  <c r="BC668" i="2"/>
  <c r="H650" i="15"/>
  <c r="AU647" i="2"/>
  <c r="H696" i="15"/>
  <c r="AU693" i="2"/>
  <c r="BC693" i="2"/>
  <c r="H685" i="15"/>
  <c r="AU682" i="2"/>
  <c r="BC682" i="2"/>
  <c r="AU671" i="2"/>
  <c r="H674" i="15"/>
  <c r="BC671" i="2"/>
  <c r="H661" i="15"/>
  <c r="AU658" i="2"/>
  <c r="H598" i="15"/>
  <c r="AU694" i="2"/>
  <c r="H697" i="15"/>
  <c r="BC694" i="2"/>
  <c r="AU683" i="2"/>
  <c r="H686" i="15"/>
  <c r="BC683" i="2"/>
  <c r="AU669" i="2"/>
  <c r="H672" i="15"/>
  <c r="BC669" i="2"/>
  <c r="H601" i="15"/>
  <c r="O601" i="15" s="1"/>
  <c r="H599" i="15"/>
  <c r="O599" i="15" s="1"/>
  <c r="H698" i="15"/>
  <c r="AU695" i="2"/>
  <c r="BC695" i="2"/>
  <c r="H683" i="15"/>
  <c r="AU680" i="2"/>
  <c r="BC680" i="2"/>
  <c r="AU608" i="2"/>
  <c r="H611" i="15"/>
  <c r="O611" i="15" s="1"/>
  <c r="H602" i="15"/>
  <c r="H597" i="15"/>
  <c r="O597" i="15" s="1"/>
  <c r="AU692" i="2"/>
  <c r="H695" i="15"/>
  <c r="BC692" i="2"/>
  <c r="H397" i="15"/>
  <c r="AU398" i="2"/>
  <c r="H479" i="15"/>
  <c r="AU480" i="2"/>
  <c r="BC480" i="2"/>
  <c r="AU493" i="2"/>
  <c r="H492" i="15"/>
  <c r="BC493" i="2"/>
  <c r="AU385" i="2"/>
  <c r="H384" i="15"/>
  <c r="AU410" i="2"/>
  <c r="H409" i="15"/>
  <c r="O409" i="15" s="1"/>
  <c r="AU492" i="2"/>
  <c r="H491" i="15"/>
  <c r="BC492" i="2"/>
  <c r="AU505" i="2"/>
  <c r="H504" i="15"/>
  <c r="BC505" i="2"/>
  <c r="AU397" i="2"/>
  <c r="H396" i="15"/>
  <c r="AU421" i="2"/>
  <c r="H420" i="15"/>
  <c r="O420" i="15" s="1"/>
  <c r="AU504" i="2"/>
  <c r="H503" i="15"/>
  <c r="BC504" i="2"/>
  <c r="AU532" i="2"/>
  <c r="H530" i="15"/>
  <c r="BC532" i="2"/>
  <c r="AU409" i="2"/>
  <c r="H408" i="15"/>
  <c r="O408" i="15" s="1"/>
  <c r="AU432" i="2"/>
  <c r="H431" i="15"/>
  <c r="AU519" i="2"/>
  <c r="H518" i="15"/>
  <c r="BC519" i="2"/>
  <c r="AU444" i="2"/>
  <c r="H443" i="15"/>
  <c r="O443" i="15" s="1"/>
  <c r="AU420" i="2"/>
  <c r="H419" i="15"/>
  <c r="AU399" i="2"/>
  <c r="H398" i="15"/>
  <c r="O398" i="15" s="1"/>
  <c r="AU443" i="2"/>
  <c r="H442" i="15"/>
  <c r="O442" i="15" s="1"/>
  <c r="H374" i="15"/>
  <c r="AU374" i="2"/>
  <c r="AU371" i="2"/>
  <c r="H371" i="15"/>
  <c r="O371" i="15" s="1"/>
  <c r="H430" i="15"/>
  <c r="AU431" i="2"/>
  <c r="AU422" i="2"/>
  <c r="H421" i="15"/>
  <c r="AU447" i="2"/>
  <c r="H446" i="15"/>
  <c r="O446" i="15" s="1"/>
  <c r="AU384" i="2"/>
  <c r="H383" i="15"/>
  <c r="AU362" i="2"/>
  <c r="H362" i="15"/>
  <c r="O362" i="15" s="1"/>
  <c r="AU435" i="2"/>
  <c r="H434" i="15"/>
  <c r="O434" i="15" s="1"/>
  <c r="AU387" i="2"/>
  <c r="H386" i="15"/>
  <c r="O386" i="15" s="1"/>
  <c r="H458" i="15"/>
  <c r="AU459" i="2"/>
  <c r="H422" i="15"/>
  <c r="O422" i="15" s="1"/>
  <c r="AU423" i="2"/>
  <c r="AU456" i="2"/>
  <c r="H455" i="15"/>
  <c r="H445" i="15"/>
  <c r="O445" i="15" s="1"/>
  <c r="AU446" i="2"/>
  <c r="AU468" i="2"/>
  <c r="H467" i="15"/>
  <c r="BC468" i="2"/>
  <c r="H470" i="15"/>
  <c r="AU471" i="2"/>
  <c r="BC471" i="2"/>
  <c r="AU434" i="2"/>
  <c r="H433" i="15"/>
  <c r="O433" i="15" s="1"/>
  <c r="AU419" i="2"/>
  <c r="H418" i="15"/>
  <c r="O418" i="15" s="1"/>
  <c r="AU458" i="2"/>
  <c r="H457" i="15"/>
  <c r="AU396" i="2"/>
  <c r="H395" i="15"/>
  <c r="AU483" i="2"/>
  <c r="H482" i="15"/>
  <c r="BC483" i="2"/>
  <c r="AU445" i="2"/>
  <c r="H444" i="15"/>
  <c r="O444" i="15" s="1"/>
  <c r="AU411" i="2"/>
  <c r="H410" i="15"/>
  <c r="O410" i="15" s="1"/>
  <c r="H469" i="15"/>
  <c r="AU470" i="2"/>
  <c r="BC470" i="2"/>
  <c r="AU361" i="2"/>
  <c r="H361" i="15"/>
  <c r="H494" i="15"/>
  <c r="AU495" i="2"/>
  <c r="BC495" i="2"/>
  <c r="H456" i="15"/>
  <c r="AU457" i="2"/>
  <c r="AU408" i="2"/>
  <c r="H407" i="15"/>
  <c r="O407" i="15" s="1"/>
  <c r="AU482" i="2"/>
  <c r="H481" i="15"/>
  <c r="BC482" i="2"/>
  <c r="H373" i="15"/>
  <c r="O373" i="15" s="1"/>
  <c r="AU373" i="2"/>
  <c r="AU507" i="2"/>
  <c r="H506" i="15"/>
  <c r="BC507" i="2"/>
  <c r="AU469" i="2"/>
  <c r="H468" i="15"/>
  <c r="BC469" i="2"/>
  <c r="AU360" i="2"/>
  <c r="H360" i="15"/>
  <c r="O360" i="15" s="1"/>
  <c r="AU494" i="2"/>
  <c r="H493" i="15"/>
  <c r="BC494" i="2"/>
  <c r="AU386" i="2"/>
  <c r="H385" i="15"/>
  <c r="O385" i="15" s="1"/>
  <c r="AU433" i="2"/>
  <c r="H432" i="15"/>
  <c r="O432" i="15" s="1"/>
  <c r="AU481" i="2"/>
  <c r="H480" i="15"/>
  <c r="BC481" i="2"/>
  <c r="AU372" i="2"/>
  <c r="H372" i="15"/>
  <c r="O372" i="15" s="1"/>
  <c r="H505" i="15"/>
  <c r="AU506" i="2"/>
  <c r="BC506" i="2"/>
  <c r="AU264" i="2"/>
  <c r="H264" i="15"/>
  <c r="O264" i="15" s="1"/>
  <c r="AU289" i="2"/>
  <c r="H289" i="15"/>
  <c r="O289" i="15" s="1"/>
  <c r="AU326" i="2"/>
  <c r="H326" i="15"/>
  <c r="O326" i="15" s="1"/>
  <c r="AU276" i="2"/>
  <c r="H276" i="15"/>
  <c r="H301" i="15"/>
  <c r="O301" i="15" s="1"/>
  <c r="AU301" i="2"/>
  <c r="AU338" i="2"/>
  <c r="H338" i="15"/>
  <c r="O338" i="15" s="1"/>
  <c r="AU288" i="2"/>
  <c r="H288" i="15"/>
  <c r="O288" i="15" s="1"/>
  <c r="AU313" i="2"/>
  <c r="H313" i="15"/>
  <c r="AU350" i="2"/>
  <c r="H350" i="15"/>
  <c r="O350" i="15" s="1"/>
  <c r="AU300" i="2"/>
  <c r="H300" i="15"/>
  <c r="O300" i="15" s="1"/>
  <c r="AU325" i="2"/>
  <c r="H325" i="15"/>
  <c r="H251" i="15"/>
  <c r="O251" i="15" s="1"/>
  <c r="AU251" i="2"/>
  <c r="AU312" i="2"/>
  <c r="H312" i="15"/>
  <c r="O312" i="15" s="1"/>
  <c r="AU337" i="2"/>
  <c r="H337" i="15"/>
  <c r="O337" i="15" s="1"/>
  <c r="AU263" i="2"/>
  <c r="H263" i="15"/>
  <c r="O263" i="15" s="1"/>
  <c r="AU324" i="2"/>
  <c r="H324" i="15"/>
  <c r="O324" i="15" s="1"/>
  <c r="AU349" i="2"/>
  <c r="H349" i="15"/>
  <c r="O349" i="15" s="1"/>
  <c r="H275" i="15"/>
  <c r="AU275" i="2"/>
  <c r="AU336" i="2"/>
  <c r="H336" i="15"/>
  <c r="O336" i="15" s="1"/>
  <c r="AU254" i="2"/>
  <c r="H254" i="15"/>
  <c r="O254" i="15" s="1"/>
  <c r="AU287" i="2"/>
  <c r="H287" i="15"/>
  <c r="AU348" i="2"/>
  <c r="H348" i="15"/>
  <c r="AU266" i="2"/>
  <c r="H266" i="15"/>
  <c r="O266" i="15" s="1"/>
  <c r="AU299" i="2"/>
  <c r="H299" i="15"/>
  <c r="O299" i="15" s="1"/>
  <c r="AU252" i="2"/>
  <c r="H252" i="15"/>
  <c r="O252" i="15" s="1"/>
  <c r="AU278" i="2"/>
  <c r="H278" i="15"/>
  <c r="AU311" i="2"/>
  <c r="H311" i="15"/>
  <c r="H253" i="15"/>
  <c r="AU253" i="2"/>
  <c r="AU290" i="2"/>
  <c r="H290" i="15"/>
  <c r="O290" i="15" s="1"/>
  <c r="AU323" i="2"/>
  <c r="H323" i="15"/>
  <c r="AU265" i="2"/>
  <c r="H265" i="15"/>
  <c r="O265" i="15" s="1"/>
  <c r="AU302" i="2"/>
  <c r="H302" i="15"/>
  <c r="O302" i="15" s="1"/>
  <c r="AU335" i="2"/>
  <c r="H335" i="15"/>
  <c r="O335" i="15" s="1"/>
  <c r="AU277" i="2"/>
  <c r="H277" i="15"/>
  <c r="O277" i="15" s="1"/>
  <c r="H314" i="15"/>
  <c r="O314" i="15" s="1"/>
  <c r="AU314" i="2"/>
  <c r="H347" i="15"/>
  <c r="O347" i="15" s="1"/>
  <c r="AU347" i="2"/>
  <c r="AU84" i="2"/>
  <c r="H84" i="15"/>
  <c r="AU62" i="2"/>
  <c r="H62" i="15"/>
  <c r="O62" i="15" s="1"/>
  <c r="AU22" i="2"/>
  <c r="H22" i="15"/>
  <c r="O22" i="15" s="1"/>
  <c r="AU74" i="2"/>
  <c r="H74" i="15"/>
  <c r="AU85" i="2"/>
  <c r="H85" i="15"/>
  <c r="H86" i="15"/>
  <c r="O86" i="15" s="1"/>
  <c r="AU86" i="2"/>
  <c r="H110" i="15"/>
  <c r="O110" i="15" s="1"/>
  <c r="AU110" i="2"/>
  <c r="AU72" i="2"/>
  <c r="H72" i="15"/>
  <c r="O72" i="15" s="1"/>
  <c r="AU38" i="2"/>
  <c r="H38" i="15"/>
  <c r="O38" i="15" s="1"/>
  <c r="H47" i="15"/>
  <c r="O47" i="15" s="1"/>
  <c r="AU47" i="2"/>
  <c r="AU36" i="2"/>
  <c r="H36" i="15"/>
  <c r="O36" i="15" s="1"/>
  <c r="AU146" i="2"/>
  <c r="H146" i="15"/>
  <c r="O146" i="15" s="1"/>
  <c r="AU242" i="2"/>
  <c r="H242" i="15"/>
  <c r="O242" i="15" s="1"/>
  <c r="AU97" i="2"/>
  <c r="H97" i="15"/>
  <c r="O97" i="15" s="1"/>
  <c r="AU24" i="2"/>
  <c r="H24" i="15"/>
  <c r="O24" i="15" s="1"/>
  <c r="AU96" i="2"/>
  <c r="H96" i="15"/>
  <c r="O96" i="15" s="1"/>
  <c r="H98" i="15"/>
  <c r="O98" i="15" s="1"/>
  <c r="AU98" i="2"/>
  <c r="AU49" i="2"/>
  <c r="H49" i="15"/>
  <c r="AU25" i="2"/>
  <c r="H25" i="15"/>
  <c r="O25" i="15" s="1"/>
  <c r="AU35" i="2"/>
  <c r="H35" i="15"/>
  <c r="O35" i="15" s="1"/>
  <c r="AU73" i="2"/>
  <c r="H73" i="15"/>
  <c r="O73" i="15" s="1"/>
  <c r="AU61" i="2"/>
  <c r="H61" i="15"/>
  <c r="O61" i="15" s="1"/>
  <c r="AU50" i="2"/>
  <c r="H50" i="15"/>
  <c r="O50" i="15" s="1"/>
  <c r="AU122" i="2"/>
  <c r="H122" i="15"/>
  <c r="O122" i="15" s="1"/>
  <c r="AU26" i="2"/>
  <c r="H26" i="15"/>
  <c r="O26" i="15" s="1"/>
  <c r="AU23" i="2"/>
  <c r="H23" i="15"/>
  <c r="O23" i="15" s="1"/>
  <c r="AU230" i="2"/>
  <c r="H230" i="15"/>
  <c r="O230" i="15" s="1"/>
  <c r="AU37" i="2"/>
  <c r="H37" i="15"/>
  <c r="O37" i="15" s="1"/>
  <c r="AU48" i="2"/>
  <c r="H48" i="15"/>
  <c r="O48" i="15" s="1"/>
  <c r="AU60" i="2"/>
  <c r="H60" i="15"/>
  <c r="O60" i="15" s="1"/>
  <c r="AU59" i="2"/>
  <c r="H59" i="15"/>
  <c r="O59" i="15" s="1"/>
  <c r="AU134" i="2"/>
  <c r="H134" i="15"/>
  <c r="O134" i="15" s="1"/>
  <c r="H589" i="15"/>
  <c r="AU592" i="2"/>
  <c r="BC592" i="2"/>
  <c r="H552" i="15"/>
  <c r="O552" i="15" s="1"/>
  <c r="AU555" i="2"/>
  <c r="H564" i="15"/>
  <c r="O564" i="15" s="1"/>
  <c r="AU567" i="2"/>
  <c r="H565" i="15"/>
  <c r="O565" i="15" s="1"/>
  <c r="AU568" i="2"/>
  <c r="AU580" i="2"/>
  <c r="H577" i="15"/>
  <c r="O577" i="15" s="1"/>
  <c r="AU556" i="2"/>
  <c r="H553" i="15"/>
  <c r="AU544" i="2"/>
  <c r="H541" i="15"/>
  <c r="O541" i="15" s="1"/>
  <c r="AU578" i="2"/>
  <c r="H575" i="15"/>
  <c r="O575" i="15" s="1"/>
  <c r="AU557" i="2"/>
  <c r="H554" i="15"/>
  <c r="O554" i="15" s="1"/>
  <c r="AU545" i="2"/>
  <c r="H542" i="15"/>
  <c r="O542" i="15" s="1"/>
  <c r="AU569" i="2"/>
  <c r="H566" i="15"/>
  <c r="O566" i="15" s="1"/>
  <c r="AU566" i="2"/>
  <c r="H563" i="15"/>
  <c r="O563" i="15" s="1"/>
  <c r="AU581" i="2"/>
  <c r="H578" i="15"/>
  <c r="AU591" i="2"/>
  <c r="H588" i="15"/>
  <c r="BC591" i="2"/>
  <c r="AU543" i="2"/>
  <c r="H540" i="15"/>
  <c r="O540" i="15" s="1"/>
  <c r="AU579" i="2"/>
  <c r="H576" i="15"/>
  <c r="O576" i="15" s="1"/>
  <c r="AU593" i="2"/>
  <c r="H590" i="15"/>
  <c r="BC593" i="2"/>
  <c r="O196" i="15"/>
  <c r="AI196" i="15" s="1"/>
  <c r="O712" i="15"/>
  <c r="T712" i="15" s="1"/>
  <c r="O117" i="15"/>
  <c r="AK117" i="15" s="1"/>
  <c r="O296" i="15"/>
  <c r="AK296" i="15" s="1"/>
  <c r="O448" i="15"/>
  <c r="AJ448" i="15" s="1"/>
  <c r="O513" i="15"/>
  <c r="AG513" i="15" s="1"/>
  <c r="O238" i="15"/>
  <c r="AN238" i="15" s="1"/>
  <c r="O286" i="15"/>
  <c r="AQ286" i="15" s="1"/>
  <c r="O390" i="15"/>
  <c r="AH390" i="15" s="1"/>
  <c r="O139" i="15"/>
  <c r="AK139" i="15" s="1"/>
  <c r="O92" i="15"/>
  <c r="AK92" i="15" s="1"/>
  <c r="O583" i="15"/>
  <c r="T583" i="15" s="1"/>
  <c r="O473" i="15"/>
  <c r="AK473" i="15" s="1"/>
  <c r="O106" i="15"/>
  <c r="AL106" i="15" s="1"/>
  <c r="O484" i="15"/>
  <c r="AE484" i="15" s="1"/>
  <c r="O665" i="15"/>
  <c r="AD665" i="15" s="1"/>
  <c r="O499" i="15"/>
  <c r="AI499" i="15" s="1"/>
  <c r="AU135" i="2"/>
  <c r="BC27" i="2"/>
  <c r="BC327" i="2"/>
  <c r="BC87" i="2"/>
  <c r="AU111" i="2"/>
  <c r="O548" i="15"/>
  <c r="AM548" i="15" s="1"/>
  <c r="O581" i="15"/>
  <c r="AD581" i="15" s="1"/>
  <c r="O664" i="15"/>
  <c r="AQ664" i="15" s="1"/>
  <c r="O108" i="15"/>
  <c r="AN108" i="15" s="1"/>
  <c r="O56" i="15"/>
  <c r="AJ56" i="15" s="1"/>
  <c r="O340" i="15"/>
  <c r="AK340" i="15" s="1"/>
  <c r="O225" i="15"/>
  <c r="AI225" i="15" s="1"/>
  <c r="O510" i="15"/>
  <c r="AF510" i="15" s="1"/>
  <c r="O231" i="15"/>
  <c r="AH231" i="15" s="1"/>
  <c r="O447" i="15"/>
  <c r="AF447" i="15" s="1"/>
  <c r="O88" i="15"/>
  <c r="V88" i="15" s="1"/>
  <c r="O370" i="15"/>
  <c r="AQ370" i="15" s="1"/>
  <c r="O537" i="15"/>
  <c r="AN537" i="15" s="1"/>
  <c r="O714" i="15"/>
  <c r="AJ714" i="15" s="1"/>
  <c r="O561" i="15"/>
  <c r="AM561" i="15" s="1"/>
  <c r="O477" i="15"/>
  <c r="AO477" i="15" s="1"/>
  <c r="O382" i="15"/>
  <c r="AQ382" i="15" s="1"/>
  <c r="O658" i="15"/>
  <c r="AK658" i="15" s="1"/>
  <c r="O204" i="15"/>
  <c r="AQ204" i="15" s="1"/>
  <c r="O199" i="15"/>
  <c r="AK199" i="15" s="1"/>
  <c r="O233" i="15"/>
  <c r="AM233" i="15" s="1"/>
  <c r="O681" i="15"/>
  <c r="AH681" i="15" s="1"/>
  <c r="O536" i="15"/>
  <c r="AI536" i="15" s="1"/>
  <c r="O582" i="15"/>
  <c r="AG582" i="15" s="1"/>
  <c r="O454" i="15"/>
  <c r="AK454" i="15" s="1"/>
  <c r="O486" i="15"/>
  <c r="R486" i="15" s="1"/>
  <c r="O669" i="15"/>
  <c r="AQ669" i="15" s="1"/>
  <c r="O717" i="15"/>
  <c r="AQ717" i="15" s="1"/>
  <c r="O130" i="15"/>
  <c r="AQ130" i="15" s="1"/>
  <c r="O155" i="15"/>
  <c r="AM155" i="15" s="1"/>
  <c r="O119" i="15"/>
  <c r="AJ119" i="15" s="1"/>
  <c r="O310" i="15"/>
  <c r="AK310" i="15" s="1"/>
  <c r="O381" i="15"/>
  <c r="AQ381" i="15" s="1"/>
  <c r="O198" i="15"/>
  <c r="AM198" i="15" s="1"/>
  <c r="O54" i="15"/>
  <c r="AM54" i="15" s="1"/>
  <c r="O307" i="15"/>
  <c r="AQ307" i="15" s="1"/>
  <c r="O270" i="15"/>
  <c r="AL270" i="15" s="1"/>
  <c r="O206" i="15"/>
  <c r="AK206" i="15" s="1"/>
  <c r="O237" i="15"/>
  <c r="AH237" i="15" s="1"/>
  <c r="O234" i="15"/>
  <c r="AI234" i="15" s="1"/>
  <c r="O678" i="15"/>
  <c r="AB678" i="15" s="1"/>
  <c r="O219" i="15"/>
  <c r="AL219" i="15" s="1"/>
  <c r="O114" i="15"/>
  <c r="AJ114" i="15" s="1"/>
  <c r="O549" i="15"/>
  <c r="AJ549" i="15" s="1"/>
  <c r="O705" i="15"/>
  <c r="AJ705" i="15" s="1"/>
  <c r="O157" i="15"/>
  <c r="AI157" i="15" s="1"/>
  <c r="O107" i="15"/>
  <c r="AH107" i="15" s="1"/>
  <c r="O322" i="15"/>
  <c r="AL322" i="15" s="1"/>
  <c r="O413" i="15"/>
  <c r="AQ413" i="15" s="1"/>
  <c r="O241" i="15"/>
  <c r="AL241" i="15" s="1"/>
  <c r="O305" i="15"/>
  <c r="AI305" i="15" s="1"/>
  <c r="O515" i="15"/>
  <c r="AL515" i="15" s="1"/>
  <c r="O239" i="15"/>
  <c r="AL239" i="15" s="1"/>
  <c r="O571" i="15"/>
  <c r="AK571" i="15" s="1"/>
  <c r="O562" i="15"/>
  <c r="AQ562" i="15" s="1"/>
  <c r="O465" i="15"/>
  <c r="AJ465" i="15" s="1"/>
  <c r="O406" i="15"/>
  <c r="AO406" i="15" s="1"/>
  <c r="O144" i="15"/>
  <c r="AO144" i="15" s="1"/>
  <c r="O94" i="15"/>
  <c r="AN94" i="15" s="1"/>
  <c r="O274" i="15"/>
  <c r="AI274" i="15" s="1"/>
  <c r="O236" i="15"/>
  <c r="AJ236" i="15" s="1"/>
  <c r="O498" i="15"/>
  <c r="AK498" i="15" s="1"/>
  <c r="O195" i="15"/>
  <c r="AM195" i="15" s="1"/>
  <c r="O573" i="15"/>
  <c r="AQ573" i="15" s="1"/>
  <c r="O550" i="15"/>
  <c r="AQ550" i="15" s="1"/>
  <c r="O462" i="15"/>
  <c r="AB462" i="15" s="1"/>
  <c r="O359" i="15"/>
  <c r="AK359" i="15" s="1"/>
  <c r="O621" i="15"/>
  <c r="AN621" i="15" s="1"/>
  <c r="O132" i="15"/>
  <c r="AQ132" i="15" s="1"/>
  <c r="O179" i="15"/>
  <c r="AK179" i="15" s="1"/>
  <c r="O71" i="15"/>
  <c r="AK71" i="15" s="1"/>
  <c r="BQ548" i="2"/>
  <c r="E548" i="2" s="1"/>
  <c r="C545" i="15"/>
  <c r="AU571" i="2"/>
  <c r="H568" i="15"/>
  <c r="O568" i="15" s="1"/>
  <c r="O586" i="15"/>
  <c r="O716" i="15"/>
  <c r="O58" i="15"/>
  <c r="O343" i="15"/>
  <c r="O439" i="15"/>
  <c r="O165" i="15"/>
  <c r="O631" i="15"/>
  <c r="O69" i="15"/>
  <c r="O28" i="15"/>
  <c r="O632" i="15"/>
  <c r="O618" i="15"/>
  <c r="O257" i="15"/>
  <c r="W257" i="15" s="1"/>
  <c r="O393" i="15"/>
  <c r="O403" i="15"/>
  <c r="AU454" i="2"/>
  <c r="H453" i="15"/>
  <c r="O453" i="15" s="1"/>
  <c r="O229" i="15"/>
  <c r="BA531" i="2"/>
  <c r="P529" i="15"/>
  <c r="AR529" i="15" s="1"/>
  <c r="BA733" i="2"/>
  <c r="P736" i="15"/>
  <c r="AR736" i="15" s="1"/>
  <c r="BO761" i="2"/>
  <c r="H764" i="15"/>
  <c r="O699" i="15"/>
  <c r="O39" i="15"/>
  <c r="O63" i="15"/>
  <c r="O279" i="15"/>
  <c r="O483" i="15"/>
  <c r="O555" i="15"/>
  <c r="AR23" i="15"/>
  <c r="AR50" i="15"/>
  <c r="AR97" i="15"/>
  <c r="AR251" i="15"/>
  <c r="AR289" i="15"/>
  <c r="AR324" i="15"/>
  <c r="AR362" i="15"/>
  <c r="AR398" i="15"/>
  <c r="AR432" i="15"/>
  <c r="AR446" i="15"/>
  <c r="BA495" i="2"/>
  <c r="P494" i="15"/>
  <c r="AR554" i="15"/>
  <c r="AR597" i="15"/>
  <c r="AR624" i="15"/>
  <c r="AR638" i="15"/>
  <c r="AQ55" i="15"/>
  <c r="AL55" i="15"/>
  <c r="AN55" i="15"/>
  <c r="AH55" i="15"/>
  <c r="AI55" i="15"/>
  <c r="AO55" i="15"/>
  <c r="AM55" i="15"/>
  <c r="AJ55" i="15"/>
  <c r="O137" i="15"/>
  <c r="X137" i="15" s="1"/>
  <c r="O153" i="15"/>
  <c r="O33" i="15"/>
  <c r="O79" i="15"/>
  <c r="M151" i="2"/>
  <c r="K151" i="15" s="1"/>
  <c r="K150" i="15"/>
  <c r="F317" i="2"/>
  <c r="D317" i="15" s="1"/>
  <c r="Q317" i="15" s="1"/>
  <c r="AS317" i="15" s="1"/>
  <c r="C317" i="15"/>
  <c r="O404" i="15"/>
  <c r="O355" i="15"/>
  <c r="O356" i="15"/>
  <c r="AR116" i="15"/>
  <c r="O116" i="15"/>
  <c r="AR309" i="15"/>
  <c r="O309" i="15"/>
  <c r="BA735" i="2"/>
  <c r="P738" i="15"/>
  <c r="AR738" i="15" s="1"/>
  <c r="AU215" i="2"/>
  <c r="H215" i="15"/>
  <c r="O215" i="15" s="1"/>
  <c r="BO769" i="2"/>
  <c r="H772" i="15"/>
  <c r="O135" i="15"/>
  <c r="O291" i="15"/>
  <c r="O531" i="15"/>
  <c r="AR22" i="15"/>
  <c r="AR60" i="15"/>
  <c r="AR98" i="15"/>
  <c r="AR254" i="15"/>
  <c r="AR290" i="15"/>
  <c r="AR326" i="15"/>
  <c r="AR371" i="15"/>
  <c r="AR407" i="15"/>
  <c r="AR433" i="15"/>
  <c r="BA468" i="2"/>
  <c r="P467" i="15"/>
  <c r="BA504" i="2"/>
  <c r="P503" i="15"/>
  <c r="AR563" i="15"/>
  <c r="AR598" i="15"/>
  <c r="O598" i="15"/>
  <c r="AR625" i="15"/>
  <c r="AR659" i="15"/>
  <c r="BA692" i="2"/>
  <c r="P695" i="15"/>
  <c r="AR710" i="15"/>
  <c r="O710" i="15"/>
  <c r="AR331" i="15"/>
  <c r="O331" i="15"/>
  <c r="AR68" i="15"/>
  <c r="O68" i="15"/>
  <c r="AR559" i="15"/>
  <c r="O559" i="15"/>
  <c r="D246" i="2"/>
  <c r="C246" i="15" s="1"/>
  <c r="C245" i="15"/>
  <c r="F638" i="2"/>
  <c r="D641" i="15" s="1"/>
  <c r="Q641" i="15" s="1"/>
  <c r="AS641" i="15" s="1"/>
  <c r="C641" i="15"/>
  <c r="D615" i="2"/>
  <c r="C618" i="15" s="1"/>
  <c r="C617" i="15"/>
  <c r="F149" i="2"/>
  <c r="D149" i="15" s="1"/>
  <c r="Q149" i="15" s="1"/>
  <c r="AS149" i="15" s="1"/>
  <c r="C149" i="15"/>
  <c r="BQ17" i="2"/>
  <c r="E17" i="2" s="1"/>
  <c r="C17" i="15"/>
  <c r="O547" i="15"/>
  <c r="O574" i="15"/>
  <c r="O394" i="15"/>
  <c r="O478" i="15"/>
  <c r="O464" i="15"/>
  <c r="O667" i="15"/>
  <c r="O118" i="15"/>
  <c r="O415" i="15"/>
  <c r="O249" i="15"/>
  <c r="AQ426" i="15"/>
  <c r="AH426" i="15"/>
  <c r="AM426" i="15"/>
  <c r="AN426" i="15"/>
  <c r="AI426" i="15"/>
  <c r="AL426" i="15"/>
  <c r="AO426" i="15"/>
  <c r="AJ426" i="15"/>
  <c r="O272" i="15"/>
  <c r="O9" i="15"/>
  <c r="O53" i="15"/>
  <c r="T53" i="15" s="1"/>
  <c r="O321" i="15"/>
  <c r="AQ103" i="15"/>
  <c r="AN103" i="15"/>
  <c r="AH103" i="15"/>
  <c r="AO103" i="15"/>
  <c r="AI103" i="15"/>
  <c r="AL103" i="15"/>
  <c r="AM103" i="15"/>
  <c r="AJ103" i="15"/>
  <c r="O150" i="15"/>
  <c r="O642" i="15"/>
  <c r="O378" i="15"/>
  <c r="O402" i="15"/>
  <c r="AU194" i="2"/>
  <c r="H194" i="15"/>
  <c r="O194" i="15" s="1"/>
  <c r="O682" i="15"/>
  <c r="O247" i="15"/>
  <c r="BA526" i="2"/>
  <c r="P524" i="15"/>
  <c r="AR524" i="15" s="1"/>
  <c r="BA688" i="2"/>
  <c r="P691" i="15"/>
  <c r="AR691" i="15" s="1"/>
  <c r="BA736" i="2"/>
  <c r="P739" i="15"/>
  <c r="AR739" i="15" s="1"/>
  <c r="AU218" i="2"/>
  <c r="H218" i="15"/>
  <c r="O218" i="15" s="1"/>
  <c r="AU708" i="2"/>
  <c r="H711" i="15"/>
  <c r="O711" i="15" s="1"/>
  <c r="AU13" i="2"/>
  <c r="H13" i="15"/>
  <c r="O13" i="15" s="1"/>
  <c r="O339" i="15"/>
  <c r="O375" i="15"/>
  <c r="O567" i="15"/>
  <c r="AR24" i="15"/>
  <c r="AR59" i="15"/>
  <c r="AR122" i="15"/>
  <c r="AR265" i="15"/>
  <c r="AR300" i="15"/>
  <c r="AR335" i="15"/>
  <c r="AR372" i="15"/>
  <c r="AR408" i="15"/>
  <c r="AR422" i="15"/>
  <c r="BA469" i="2"/>
  <c r="P468" i="15"/>
  <c r="BA505" i="2"/>
  <c r="P504" i="15"/>
  <c r="AR564" i="15"/>
  <c r="AR599" i="15"/>
  <c r="AR614" i="15"/>
  <c r="O614" i="15"/>
  <c r="AR660" i="15"/>
  <c r="O660" i="15"/>
  <c r="BA693" i="2"/>
  <c r="P696" i="15"/>
  <c r="AR730" i="15"/>
  <c r="O730" i="15"/>
  <c r="AK103" i="15"/>
  <c r="AR652" i="15"/>
  <c r="O652" i="15"/>
  <c r="O131" i="15"/>
  <c r="AR131" i="15"/>
  <c r="O460" i="15"/>
  <c r="O352" i="15"/>
  <c r="AR34" i="15"/>
  <c r="O34" i="15"/>
  <c r="AQ248" i="15"/>
  <c r="AL248" i="15"/>
  <c r="AO248" i="15"/>
  <c r="AN248" i="15"/>
  <c r="AH248" i="15"/>
  <c r="AJ248" i="15"/>
  <c r="AI248" i="15"/>
  <c r="AM248" i="15"/>
  <c r="AR595" i="15"/>
  <c r="O595" i="15"/>
  <c r="AR101" i="15"/>
  <c r="O101" i="15"/>
  <c r="Z101" i="15" s="1"/>
  <c r="AR283" i="15"/>
  <c r="O283" i="15"/>
  <c r="AR66" i="15"/>
  <c r="O66" i="15"/>
  <c r="AR628" i="15"/>
  <c r="O628" i="15"/>
  <c r="D415" i="2"/>
  <c r="C414" i="15" s="1"/>
  <c r="C413" i="15"/>
  <c r="BQ53" i="2"/>
  <c r="E53" i="2" s="1"/>
  <c r="C53" i="15"/>
  <c r="O192" i="15"/>
  <c r="AR192" i="15"/>
  <c r="O570" i="15"/>
  <c r="O587" i="15"/>
  <c r="O485" i="15"/>
  <c r="O466" i="15"/>
  <c r="O653" i="15"/>
  <c r="AA653" i="15" s="1"/>
  <c r="O646" i="15"/>
  <c r="O57" i="15"/>
  <c r="O167" i="15"/>
  <c r="O95" i="15"/>
  <c r="O334" i="15"/>
  <c r="O364" i="15"/>
  <c r="O200" i="15"/>
  <c r="O641" i="15"/>
  <c r="Z641" i="15" s="1"/>
  <c r="O31" i="15"/>
  <c r="O76" i="15"/>
  <c r="O10" i="15"/>
  <c r="O606" i="15"/>
  <c r="O67" i="15"/>
  <c r="O115" i="15"/>
  <c r="O645" i="15"/>
  <c r="BQ281" i="2"/>
  <c r="E281" i="2" s="1"/>
  <c r="C281" i="15"/>
  <c r="AU357" i="2"/>
  <c r="H357" i="15"/>
  <c r="O357" i="15" s="1"/>
  <c r="AU401" i="2"/>
  <c r="H400" i="15"/>
  <c r="O400" i="15" s="1"/>
  <c r="O414" i="15"/>
  <c r="AU182" i="2"/>
  <c r="H182" i="15"/>
  <c r="O182" i="15" s="1"/>
  <c r="O500" i="15"/>
  <c r="O680" i="15"/>
  <c r="O330" i="15"/>
  <c r="O260" i="15"/>
  <c r="BA527" i="2"/>
  <c r="P525" i="15"/>
  <c r="AR525" i="15" s="1"/>
  <c r="BA689" i="2"/>
  <c r="P692" i="15"/>
  <c r="AR692" i="15" s="1"/>
  <c r="BA732" i="2"/>
  <c r="P735" i="15"/>
  <c r="AR735" i="15" s="1"/>
  <c r="AU212" i="2"/>
  <c r="H212" i="15"/>
  <c r="O212" i="15" s="1"/>
  <c r="O512" i="15"/>
  <c r="AU12" i="2"/>
  <c r="H12" i="15"/>
  <c r="O12" i="15" s="1"/>
  <c r="O87" i="15"/>
  <c r="O243" i="15"/>
  <c r="O495" i="15"/>
  <c r="AR25" i="15"/>
  <c r="AR61" i="15"/>
  <c r="AR110" i="15"/>
  <c r="AR263" i="15"/>
  <c r="AR301" i="15"/>
  <c r="AR337" i="15"/>
  <c r="AR373" i="15"/>
  <c r="AR409" i="15"/>
  <c r="AR442" i="15"/>
  <c r="BA470" i="2"/>
  <c r="P469" i="15"/>
  <c r="BA506" i="2"/>
  <c r="P505" i="15"/>
  <c r="AR565" i="15"/>
  <c r="AR600" i="15"/>
  <c r="AR634" i="15"/>
  <c r="O634" i="15"/>
  <c r="AR661" i="15"/>
  <c r="O661" i="15"/>
  <c r="BA694" i="2"/>
  <c r="P697" i="15"/>
  <c r="AR731" i="15"/>
  <c r="O731" i="15"/>
  <c r="O123" i="15"/>
  <c r="AR123" i="15"/>
  <c r="AR40" i="15"/>
  <c r="O40" i="15"/>
  <c r="O417" i="15"/>
  <c r="AR417" i="15"/>
  <c r="O585" i="15"/>
  <c r="O487" i="15"/>
  <c r="O617" i="15"/>
  <c r="T617" i="15" s="1"/>
  <c r="O670" i="15"/>
  <c r="O169" i="15"/>
  <c r="O83" i="15"/>
  <c r="O436" i="15"/>
  <c r="O154" i="15"/>
  <c r="O174" i="15"/>
  <c r="O176" i="15"/>
  <c r="O187" i="15"/>
  <c r="BC413" i="2"/>
  <c r="H412" i="15"/>
  <c r="O412" i="15" s="1"/>
  <c r="O295" i="15"/>
  <c r="O148" i="15"/>
  <c r="O616" i="15"/>
  <c r="O379" i="15"/>
  <c r="O392" i="15"/>
  <c r="O452" i="15"/>
  <c r="AU158" i="2"/>
  <c r="H158" i="15"/>
  <c r="O158" i="15" s="1"/>
  <c r="O676" i="15"/>
  <c r="O703" i="15"/>
  <c r="O292" i="15"/>
  <c r="BA521" i="2"/>
  <c r="P519" i="15"/>
  <c r="AR519" i="15" s="1"/>
  <c r="BA690" i="2"/>
  <c r="P693" i="15"/>
  <c r="AR693" i="15" s="1"/>
  <c r="BA737" i="2"/>
  <c r="P740" i="15"/>
  <c r="AU210" i="2"/>
  <c r="H210" i="15"/>
  <c r="O210" i="15" s="1"/>
  <c r="O183" i="15"/>
  <c r="O376" i="15"/>
  <c r="AU315" i="2"/>
  <c r="H315" i="15"/>
  <c r="O315" i="15" s="1"/>
  <c r="O387" i="15"/>
  <c r="O651" i="15"/>
  <c r="AR36" i="15"/>
  <c r="AR62" i="15"/>
  <c r="AR146" i="15"/>
  <c r="AR264" i="15"/>
  <c r="AR299" i="15"/>
  <c r="AR336" i="15"/>
  <c r="AR374" i="15"/>
  <c r="O374" i="15"/>
  <c r="AR410" i="15"/>
  <c r="AR443" i="15"/>
  <c r="BA471" i="2"/>
  <c r="P470" i="15"/>
  <c r="BA507" i="2"/>
  <c r="P506" i="15"/>
  <c r="AR566" i="15"/>
  <c r="AR601" i="15"/>
  <c r="AR635" i="15"/>
  <c r="O635" i="15"/>
  <c r="AR662" i="15"/>
  <c r="O662" i="15"/>
  <c r="BA695" i="2"/>
  <c r="P698" i="15"/>
  <c r="AR732" i="15"/>
  <c r="O732" i="15"/>
  <c r="AR5" i="15"/>
  <c r="O5" i="15"/>
  <c r="AF5" i="15" s="1"/>
  <c r="AR256" i="15"/>
  <c r="O256" i="15"/>
  <c r="D198" i="2"/>
  <c r="C198" i="15" s="1"/>
  <c r="C197" i="15"/>
  <c r="AR164" i="15"/>
  <c r="O164" i="15"/>
  <c r="O545" i="15"/>
  <c r="U545" i="15" s="1"/>
  <c r="O474" i="15"/>
  <c r="O609" i="15"/>
  <c r="O82" i="15"/>
  <c r="O250" i="15"/>
  <c r="O428" i="15"/>
  <c r="O102" i="15"/>
  <c r="O178" i="15"/>
  <c r="O16" i="15"/>
  <c r="O166" i="15"/>
  <c r="O112" i="15"/>
  <c r="O105" i="15"/>
  <c r="O100" i="15"/>
  <c r="O320" i="15"/>
  <c r="O151" i="15"/>
  <c r="D561" i="2"/>
  <c r="C558" i="15" s="1"/>
  <c r="C557" i="15"/>
  <c r="O366" i="15"/>
  <c r="O380" i="15"/>
  <c r="AR32" i="15"/>
  <c r="O32" i="15"/>
  <c r="AU170" i="2"/>
  <c r="H170" i="15"/>
  <c r="O170" i="15" s="1"/>
  <c r="O222" i="15"/>
  <c r="O496" i="15"/>
  <c r="O679" i="15"/>
  <c r="O725" i="15"/>
  <c r="AG725" i="15" s="1"/>
  <c r="AR185" i="15"/>
  <c r="O185" i="15"/>
  <c r="BA528" i="2"/>
  <c r="P526" i="15"/>
  <c r="AR526" i="15" s="1"/>
  <c r="BA686" i="2"/>
  <c r="P689" i="15"/>
  <c r="AR689" i="15" s="1"/>
  <c r="BA738" i="2"/>
  <c r="P741" i="15"/>
  <c r="AR741" i="15" s="1"/>
  <c r="AU213" i="2"/>
  <c r="H213" i="15"/>
  <c r="O213" i="15" s="1"/>
  <c r="O516" i="15"/>
  <c r="O15" i="15"/>
  <c r="O207" i="15"/>
  <c r="O303" i="15"/>
  <c r="O459" i="15"/>
  <c r="AR37" i="15"/>
  <c r="AR72" i="15"/>
  <c r="AR134" i="15"/>
  <c r="AR266" i="15"/>
  <c r="AR302" i="15"/>
  <c r="AR338" i="15"/>
  <c r="O383" i="15"/>
  <c r="AR383" i="15"/>
  <c r="AR444" i="15"/>
  <c r="BA480" i="2"/>
  <c r="P479" i="15"/>
  <c r="BA532" i="2"/>
  <c r="P530" i="15"/>
  <c r="AR575" i="15"/>
  <c r="AR602" i="15"/>
  <c r="O602" i="15"/>
  <c r="AR636" i="15"/>
  <c r="BA668" i="2"/>
  <c r="P671" i="15"/>
  <c r="AR706" i="15"/>
  <c r="AR733" i="15"/>
  <c r="O733" i="15"/>
  <c r="AR160" i="15"/>
  <c r="O160" i="15"/>
  <c r="AF160" i="15" s="1"/>
  <c r="O533" i="15"/>
  <c r="W533" i="15" s="1"/>
  <c r="BQ173" i="2"/>
  <c r="E173" i="2" s="1"/>
  <c r="C173" i="15"/>
  <c r="D66" i="2"/>
  <c r="C66" i="15" s="1"/>
  <c r="C65" i="15"/>
  <c r="AQ534" i="15"/>
  <c r="AO534" i="15"/>
  <c r="AM534" i="15"/>
  <c r="AL534" i="15"/>
  <c r="AI534" i="15"/>
  <c r="AJ534" i="15"/>
  <c r="AK534" i="15"/>
  <c r="AH534" i="15"/>
  <c r="AN534" i="15"/>
  <c r="O560" i="15"/>
  <c r="O538" i="15"/>
  <c r="O405" i="15"/>
  <c r="O449" i="15"/>
  <c r="AE449" i="15" s="1"/>
  <c r="O120" i="15"/>
  <c r="O70" i="15"/>
  <c r="O181" i="15"/>
  <c r="O298" i="15"/>
  <c r="O358" i="15"/>
  <c r="O127" i="15"/>
  <c r="O332" i="15"/>
  <c r="O138" i="15"/>
  <c r="O280" i="15"/>
  <c r="O284" i="15"/>
  <c r="O128" i="15"/>
  <c r="O17" i="15"/>
  <c r="AG17" i="15" s="1"/>
  <c r="O608" i="15"/>
  <c r="O89" i="15"/>
  <c r="Y89" i="15" s="1"/>
  <c r="F41" i="2"/>
  <c r="D41" i="15" s="1"/>
  <c r="Q41" i="15" s="1"/>
  <c r="AS41" i="15" s="1"/>
  <c r="C41" i="15"/>
  <c r="BQ161" i="2"/>
  <c r="E161" i="2" s="1"/>
  <c r="C161" i="15"/>
  <c r="O353" i="15"/>
  <c r="AD353" i="15" s="1"/>
  <c r="O391" i="15"/>
  <c r="O367" i="15"/>
  <c r="AR244" i="15"/>
  <c r="O244" i="15"/>
  <c r="O240" i="15"/>
  <c r="O235" i="15"/>
  <c r="AU724" i="2"/>
  <c r="H727" i="15"/>
  <c r="O727" i="15" s="1"/>
  <c r="O715" i="15"/>
  <c r="BA523" i="2"/>
  <c r="P521" i="15"/>
  <c r="AR521" i="15" s="1"/>
  <c r="BA687" i="2"/>
  <c r="P690" i="15"/>
  <c r="AR690" i="15" s="1"/>
  <c r="AU214" i="2"/>
  <c r="H214" i="15"/>
  <c r="O214" i="15" s="1"/>
  <c r="O509" i="15"/>
  <c r="O75" i="15"/>
  <c r="O399" i="15"/>
  <c r="O591" i="15"/>
  <c r="AR35" i="15"/>
  <c r="AR73" i="15"/>
  <c r="AR277" i="15"/>
  <c r="AR312" i="15"/>
  <c r="AR347" i="15"/>
  <c r="AR384" i="15"/>
  <c r="O384" i="15"/>
  <c r="AR418" i="15"/>
  <c r="AR445" i="15"/>
  <c r="BA481" i="2"/>
  <c r="P480" i="15"/>
  <c r="BA519" i="2"/>
  <c r="P518" i="15"/>
  <c r="AR576" i="15"/>
  <c r="AR610" i="15"/>
  <c r="O610" i="15"/>
  <c r="AR637" i="15"/>
  <c r="O637" i="15"/>
  <c r="BA669" i="2"/>
  <c r="P672" i="15"/>
  <c r="AR707" i="15"/>
  <c r="O707" i="15"/>
  <c r="AR722" i="15"/>
  <c r="O722" i="15"/>
  <c r="AR643" i="15"/>
  <c r="O643" i="15"/>
  <c r="D597" i="2"/>
  <c r="C594" i="15" s="1"/>
  <c r="C593" i="15"/>
  <c r="AR607" i="15"/>
  <c r="O607" i="15"/>
  <c r="AR43" i="15"/>
  <c r="O43" i="15"/>
  <c r="BC535" i="2"/>
  <c r="H532" i="15"/>
  <c r="O532" i="15" s="1"/>
  <c r="AQ548" i="15"/>
  <c r="AO548" i="15"/>
  <c r="O488" i="15"/>
  <c r="O476" i="15"/>
  <c r="O401" i="15"/>
  <c r="AG401" i="15" s="1"/>
  <c r="O191" i="15"/>
  <c r="O125" i="15"/>
  <c r="AC125" i="15" s="1"/>
  <c r="O273" i="15"/>
  <c r="O104" i="15"/>
  <c r="O654" i="15"/>
  <c r="O80" i="15"/>
  <c r="O4" i="15"/>
  <c r="O136" i="15"/>
  <c r="O619" i="15"/>
  <c r="O190" i="15"/>
  <c r="O424" i="15"/>
  <c r="O389" i="15"/>
  <c r="Y389" i="15" s="1"/>
  <c r="O416" i="15"/>
  <c r="O502" i="15"/>
  <c r="O701" i="15"/>
  <c r="S701" i="15" s="1"/>
  <c r="AR261" i="15"/>
  <c r="O261" i="15"/>
  <c r="O702" i="15"/>
  <c r="BA524" i="2"/>
  <c r="P522" i="15"/>
  <c r="AR522" i="15" s="1"/>
  <c r="BA684" i="2"/>
  <c r="P687" i="15"/>
  <c r="AR687" i="15" s="1"/>
  <c r="AU217" i="2"/>
  <c r="H217" i="15"/>
  <c r="O217" i="15" s="1"/>
  <c r="AU11" i="2"/>
  <c r="H11" i="15"/>
  <c r="O11" i="15" s="1"/>
  <c r="O471" i="15"/>
  <c r="O627" i="15"/>
  <c r="AR38" i="15"/>
  <c r="AR74" i="15"/>
  <c r="O74" i="15"/>
  <c r="AR275" i="15"/>
  <c r="O275" i="15"/>
  <c r="AR313" i="15"/>
  <c r="O313" i="15"/>
  <c r="AR349" i="15"/>
  <c r="AR385" i="15"/>
  <c r="AR419" i="15"/>
  <c r="O419" i="15"/>
  <c r="AR434" i="15"/>
  <c r="BA482" i="2"/>
  <c r="P481" i="15"/>
  <c r="AR540" i="15"/>
  <c r="AR577" i="15"/>
  <c r="AR611" i="15"/>
  <c r="AR626" i="15"/>
  <c r="O626" i="15"/>
  <c r="BA670" i="2"/>
  <c r="P673" i="15"/>
  <c r="AR708" i="15"/>
  <c r="O708" i="15"/>
  <c r="AR141" i="15"/>
  <c r="O141" i="15"/>
  <c r="AR438" i="15"/>
  <c r="O438" i="15"/>
  <c r="F365" i="2"/>
  <c r="D365" i="15" s="1"/>
  <c r="Q365" i="15" s="1"/>
  <c r="AS365" i="15" s="1"/>
  <c r="C365" i="15"/>
  <c r="BQ101" i="2"/>
  <c r="E101" i="2" s="1"/>
  <c r="C101" i="15"/>
  <c r="AL117" i="15"/>
  <c r="AR318" i="15"/>
  <c r="O318" i="15"/>
  <c r="AR269" i="15"/>
  <c r="O269" i="15"/>
  <c r="AC269" i="15" s="1"/>
  <c r="AR8" i="15"/>
  <c r="O8" i="15"/>
  <c r="O580" i="15"/>
  <c r="AR580" i="15"/>
  <c r="O546" i="15"/>
  <c r="O569" i="15"/>
  <c r="U569" i="15" s="1"/>
  <c r="O551" i="15"/>
  <c r="O668" i="15"/>
  <c r="BC697" i="2"/>
  <c r="H700" i="15"/>
  <c r="O700" i="15" s="1"/>
  <c r="O156" i="15"/>
  <c r="O145" i="15"/>
  <c r="O193" i="15"/>
  <c r="O341" i="15"/>
  <c r="O297" i="15"/>
  <c r="O655" i="15"/>
  <c r="O161" i="15"/>
  <c r="O308" i="15"/>
  <c r="AQ140" i="15"/>
  <c r="AN140" i="15"/>
  <c r="AL140" i="15"/>
  <c r="AH140" i="15"/>
  <c r="AJ140" i="15"/>
  <c r="AO140" i="15"/>
  <c r="AM140" i="15"/>
  <c r="AI140" i="15"/>
  <c r="O633" i="15"/>
  <c r="O271" i="15"/>
  <c r="O184" i="15"/>
  <c r="O162" i="15"/>
  <c r="O644" i="15"/>
  <c r="O46" i="15"/>
  <c r="BQ29" i="2"/>
  <c r="E29" i="2" s="1"/>
  <c r="C29" i="15"/>
  <c r="AU430" i="2"/>
  <c r="H429" i="15"/>
  <c r="O429" i="15" s="1"/>
  <c r="O450" i="15"/>
  <c r="O427" i="15"/>
  <c r="O224" i="15"/>
  <c r="O220" i="15"/>
  <c r="O497" i="15"/>
  <c r="BA529" i="2"/>
  <c r="P527" i="15"/>
  <c r="AR527" i="15" s="1"/>
  <c r="BA685" i="2"/>
  <c r="P688" i="15"/>
  <c r="AR688" i="15" s="1"/>
  <c r="AU216" i="2"/>
  <c r="H216" i="15"/>
  <c r="O216" i="15" s="1"/>
  <c r="O508" i="15"/>
  <c r="O111" i="15"/>
  <c r="O27" i="15"/>
  <c r="O507" i="15"/>
  <c r="O351" i="15"/>
  <c r="O663" i="15"/>
  <c r="AR26" i="15"/>
  <c r="AR630" i="15"/>
  <c r="O630" i="15"/>
  <c r="AR6" i="15"/>
  <c r="O6" i="15"/>
  <c r="AR259" i="15"/>
  <c r="O259" i="15"/>
  <c r="AU137" i="2"/>
  <c r="AR285" i="15"/>
  <c r="O285" i="15"/>
  <c r="AR189" i="15"/>
  <c r="O189" i="15"/>
  <c r="AR29" i="15"/>
  <c r="O29" i="15"/>
  <c r="Z29" i="15" s="1"/>
  <c r="AR197" i="15"/>
  <c r="O197" i="15"/>
  <c r="AR329" i="15"/>
  <c r="O329" i="15"/>
  <c r="BQ602" i="2"/>
  <c r="E602" i="2" s="1"/>
  <c r="C605" i="15"/>
  <c r="Q3" i="15"/>
  <c r="AS3" i="15" s="1"/>
  <c r="O557" i="15"/>
  <c r="AB557" i="15" s="1"/>
  <c r="O544" i="15"/>
  <c r="O539" i="15"/>
  <c r="O472" i="15"/>
  <c r="O461" i="15"/>
  <c r="O666" i="15"/>
  <c r="O593" i="15"/>
  <c r="O168" i="15"/>
  <c r="O133" i="15"/>
  <c r="O203" i="15"/>
  <c r="O344" i="15"/>
  <c r="O346" i="15"/>
  <c r="O202" i="15"/>
  <c r="O319" i="15"/>
  <c r="O126" i="15"/>
  <c r="O20" i="15"/>
  <c r="O594" i="15"/>
  <c r="O21" i="15"/>
  <c r="O175" i="15"/>
  <c r="O306" i="15"/>
  <c r="O293" i="15"/>
  <c r="F185" i="2"/>
  <c r="D185" i="15" s="1"/>
  <c r="Q185" i="15" s="1"/>
  <c r="AS185" i="15" s="1"/>
  <c r="C185" i="15"/>
  <c r="O354" i="15"/>
  <c r="O451" i="15"/>
  <c r="O437" i="15"/>
  <c r="S437" i="15" s="1"/>
  <c r="AU228" i="2"/>
  <c r="H228" i="15"/>
  <c r="O228" i="15" s="1"/>
  <c r="O223" i="15"/>
  <c r="O501" i="15"/>
  <c r="BA522" i="2"/>
  <c r="P520" i="15"/>
  <c r="AR520" i="15" s="1"/>
  <c r="BA691" i="2"/>
  <c r="P694" i="15"/>
  <c r="AR694" i="15" s="1"/>
  <c r="AU208" i="2"/>
  <c r="H208" i="15"/>
  <c r="O208" i="15" s="1"/>
  <c r="O511" i="15"/>
  <c r="AK55" i="15"/>
  <c r="AR258" i="15"/>
  <c r="O258" i="15"/>
  <c r="AR52" i="15"/>
  <c r="O52" i="15"/>
  <c r="AR64" i="15"/>
  <c r="O64" i="15"/>
  <c r="AR333" i="15"/>
  <c r="O333" i="15"/>
  <c r="D114" i="2"/>
  <c r="C114" i="15" s="1"/>
  <c r="C113" i="15"/>
  <c r="O78" i="15"/>
  <c r="O129" i="15"/>
  <c r="AR294" i="15"/>
  <c r="O294" i="15"/>
  <c r="AR186" i="15"/>
  <c r="O186" i="15"/>
  <c r="AR201" i="15"/>
  <c r="O201" i="15"/>
  <c r="AR173" i="15"/>
  <c r="O173" i="15"/>
  <c r="BQ125" i="2"/>
  <c r="E125" i="2" s="1"/>
  <c r="C125" i="15"/>
  <c r="O535" i="15"/>
  <c r="AU559" i="2"/>
  <c r="H556" i="15"/>
  <c r="O556" i="15" s="1"/>
  <c r="AL537" i="15"/>
  <c r="O490" i="15"/>
  <c r="O475" i="15"/>
  <c r="O592" i="15"/>
  <c r="O728" i="15"/>
  <c r="O180" i="15"/>
  <c r="O121" i="15"/>
  <c r="O205" i="15"/>
  <c r="O342" i="15"/>
  <c r="O262" i="15"/>
  <c r="O704" i="15"/>
  <c r="AO714" i="15"/>
  <c r="O177" i="15"/>
  <c r="O124" i="15"/>
  <c r="O91" i="15"/>
  <c r="O640" i="15"/>
  <c r="AH92" i="15"/>
  <c r="O65" i="15"/>
  <c r="U65" i="15" s="1"/>
  <c r="O245" i="15"/>
  <c r="X245" i="15" s="1"/>
  <c r="O604" i="15"/>
  <c r="BQ257" i="2"/>
  <c r="E257" i="2" s="1"/>
  <c r="C257" i="15"/>
  <c r="AU389" i="2"/>
  <c r="H388" i="15"/>
  <c r="O388" i="15" s="1"/>
  <c r="AU369" i="2"/>
  <c r="H369" i="15"/>
  <c r="O369" i="15" s="1"/>
  <c r="O441" i="15"/>
  <c r="AU441" i="2"/>
  <c r="H440" i="15"/>
  <c r="O440" i="15" s="1"/>
  <c r="O221" i="15"/>
  <c r="O227" i="15"/>
  <c r="O316" i="15"/>
  <c r="AU268" i="2"/>
  <c r="H268" i="15"/>
  <c r="O268" i="15" s="1"/>
  <c r="O304" i="15"/>
  <c r="BA525" i="2"/>
  <c r="P523" i="15"/>
  <c r="AR523" i="15" s="1"/>
  <c r="AU211" i="2"/>
  <c r="H211" i="15"/>
  <c r="O211" i="15" s="1"/>
  <c r="O514" i="15"/>
  <c r="O159" i="15"/>
  <c r="O171" i="15"/>
  <c r="O267" i="15"/>
  <c r="O411" i="15"/>
  <c r="O543" i="15"/>
  <c r="O639" i="15"/>
  <c r="AR47" i="15"/>
  <c r="AR86" i="15"/>
  <c r="AR252" i="15"/>
  <c r="AR288" i="15"/>
  <c r="AR325" i="15"/>
  <c r="O325" i="15"/>
  <c r="AR360" i="15"/>
  <c r="AR396" i="15"/>
  <c r="O396" i="15"/>
  <c r="AR45" i="15"/>
  <c r="O45" i="15"/>
  <c r="AR42" i="15"/>
  <c r="O42" i="15"/>
  <c r="AR188" i="15"/>
  <c r="O188" i="15"/>
  <c r="AR81" i="15"/>
  <c r="O81" i="15"/>
  <c r="AR90" i="15"/>
  <c r="O90" i="15"/>
  <c r="AR172" i="15"/>
  <c r="O172" i="15"/>
  <c r="AR77" i="15"/>
  <c r="O77" i="15"/>
  <c r="T77" i="15" s="1"/>
  <c r="O615" i="15"/>
  <c r="AR615" i="15"/>
  <c r="AR317" i="15"/>
  <c r="O317" i="15"/>
  <c r="S317" i="15" s="1"/>
  <c r="AR605" i="15"/>
  <c r="O605" i="15"/>
  <c r="AR328" i="15"/>
  <c r="O328" i="15"/>
  <c r="U328" i="15" s="1"/>
  <c r="AR44" i="15"/>
  <c r="O44" i="15"/>
  <c r="AR7" i="15"/>
  <c r="O7" i="15"/>
  <c r="AR41" i="15"/>
  <c r="O41" i="15"/>
  <c r="W41" i="15" s="1"/>
  <c r="AR724" i="15"/>
  <c r="O724" i="15"/>
  <c r="AR142" i="15"/>
  <c r="O142" i="15"/>
  <c r="AR596" i="15"/>
  <c r="O596" i="15"/>
  <c r="AR246" i="15"/>
  <c r="O246" i="15"/>
  <c r="O18" i="15"/>
  <c r="AR18" i="15"/>
  <c r="AR657" i="15"/>
  <c r="O657" i="15"/>
  <c r="AR93" i="15"/>
  <c r="O93" i="15"/>
  <c r="AR30" i="15"/>
  <c r="O30" i="15"/>
  <c r="M258" i="2"/>
  <c r="K258" i="15" s="1"/>
  <c r="O558" i="15"/>
  <c r="O572" i="15"/>
  <c r="O584" i="15"/>
  <c r="O463" i="15"/>
  <c r="O489" i="15"/>
  <c r="O729" i="15"/>
  <c r="O109" i="15"/>
  <c r="O143" i="15"/>
  <c r="O345" i="15"/>
  <c r="O377" i="15"/>
  <c r="AD377" i="15" s="1"/>
  <c r="O19" i="15"/>
  <c r="O656" i="15"/>
  <c r="O152" i="15"/>
  <c r="O149" i="15"/>
  <c r="U149" i="15" s="1"/>
  <c r="O629" i="15"/>
  <c r="W629" i="15" s="1"/>
  <c r="O113" i="15"/>
  <c r="Y113" i="15" s="1"/>
  <c r="O163" i="15"/>
  <c r="O620" i="15"/>
  <c r="O282" i="15"/>
  <c r="D427" i="2"/>
  <c r="C426" i="15" s="1"/>
  <c r="C425" i="15"/>
  <c r="O368" i="15"/>
  <c r="O425" i="15"/>
  <c r="AA425" i="15" s="1"/>
  <c r="O365" i="15"/>
  <c r="AB365" i="15" s="1"/>
  <c r="O226" i="15"/>
  <c r="O232" i="15"/>
  <c r="O677" i="15"/>
  <c r="O726" i="15"/>
  <c r="AU281" i="2"/>
  <c r="H281" i="15"/>
  <c r="O281" i="15" s="1"/>
  <c r="Z281" i="15" s="1"/>
  <c r="BA530" i="2"/>
  <c r="P528" i="15"/>
  <c r="AR528" i="15" s="1"/>
  <c r="BA734" i="2"/>
  <c r="P737" i="15"/>
  <c r="AR737" i="15" s="1"/>
  <c r="AU209" i="2"/>
  <c r="H209" i="15"/>
  <c r="O209" i="15" s="1"/>
  <c r="O517" i="15"/>
  <c r="O713" i="15"/>
  <c r="AB713" i="15" s="1"/>
  <c r="O723" i="15"/>
  <c r="AU14" i="2"/>
  <c r="H14" i="15"/>
  <c r="O14" i="15" s="1"/>
  <c r="O147" i="15"/>
  <c r="O327" i="15"/>
  <c r="AU363" i="2"/>
  <c r="H363" i="15"/>
  <c r="O363" i="15" s="1"/>
  <c r="O579" i="15"/>
  <c r="O675" i="15"/>
  <c r="AR49" i="15"/>
  <c r="O49" i="15"/>
  <c r="AR96" i="15"/>
  <c r="AK248" i="15"/>
  <c r="BA683" i="2"/>
  <c r="P686" i="15"/>
  <c r="AR721" i="15"/>
  <c r="O721" i="15"/>
  <c r="BA739" i="2"/>
  <c r="P742" i="15"/>
  <c r="AR84" i="15"/>
  <c r="O84" i="15"/>
  <c r="AR242" i="15"/>
  <c r="AR276" i="15"/>
  <c r="O276" i="15"/>
  <c r="AR311" i="15"/>
  <c r="O311" i="15"/>
  <c r="AR348" i="15"/>
  <c r="O348" i="15"/>
  <c r="AR386" i="15"/>
  <c r="AR420" i="15"/>
  <c r="AR455" i="15"/>
  <c r="O455" i="15"/>
  <c r="BA483" i="2"/>
  <c r="P482" i="15"/>
  <c r="AR541" i="15"/>
  <c r="AR578" i="15"/>
  <c r="O578" i="15"/>
  <c r="AR612" i="15"/>
  <c r="O612" i="15"/>
  <c r="AR647" i="15"/>
  <c r="O647" i="15"/>
  <c r="BA671" i="2"/>
  <c r="P674" i="15"/>
  <c r="O709" i="15"/>
  <c r="AR709" i="15"/>
  <c r="BA740" i="2"/>
  <c r="P743" i="15"/>
  <c r="O51" i="15"/>
  <c r="O99" i="15"/>
  <c r="O255" i="15"/>
  <c r="O435" i="15"/>
  <c r="O423" i="15"/>
  <c r="O603" i="15"/>
  <c r="AR48" i="15"/>
  <c r="AR85" i="15"/>
  <c r="O85" i="15"/>
  <c r="AR230" i="15"/>
  <c r="AR278" i="15"/>
  <c r="O278" i="15"/>
  <c r="AR314" i="15"/>
  <c r="AR350" i="15"/>
  <c r="AR395" i="15"/>
  <c r="O395" i="15"/>
  <c r="AR421" i="15"/>
  <c r="O421" i="15"/>
  <c r="AR456" i="15"/>
  <c r="O456" i="15"/>
  <c r="BA492" i="2"/>
  <c r="P491" i="15"/>
  <c r="AR542" i="15"/>
  <c r="BA591" i="2"/>
  <c r="P588" i="15"/>
  <c r="AR613" i="15"/>
  <c r="O613" i="15"/>
  <c r="AR648" i="15"/>
  <c r="O648" i="15"/>
  <c r="BA681" i="2"/>
  <c r="P684" i="15"/>
  <c r="AR718" i="15"/>
  <c r="O718" i="15"/>
  <c r="BA741" i="2"/>
  <c r="P744" i="15"/>
  <c r="AR430" i="15"/>
  <c r="O430" i="15"/>
  <c r="AR457" i="15"/>
  <c r="O457" i="15"/>
  <c r="BA493" i="2"/>
  <c r="P492" i="15"/>
  <c r="AR552" i="15"/>
  <c r="BA592" i="2"/>
  <c r="P589" i="15"/>
  <c r="AR622" i="15"/>
  <c r="O622" i="15"/>
  <c r="AR649" i="15"/>
  <c r="O649" i="15"/>
  <c r="BA680" i="2"/>
  <c r="P683" i="15"/>
  <c r="AR719" i="15"/>
  <c r="O719" i="15"/>
  <c r="BA742" i="2"/>
  <c r="P745" i="15"/>
  <c r="AR253" i="15"/>
  <c r="O253" i="15"/>
  <c r="AR287" i="15"/>
  <c r="O287" i="15"/>
  <c r="AR323" i="15"/>
  <c r="O323" i="15"/>
  <c r="AR361" i="15"/>
  <c r="O361" i="15"/>
  <c r="AR397" i="15"/>
  <c r="O397" i="15"/>
  <c r="AR431" i="15"/>
  <c r="O431" i="15"/>
  <c r="AR458" i="15"/>
  <c r="O458" i="15"/>
  <c r="BA494" i="2"/>
  <c r="P493" i="15"/>
  <c r="AR553" i="15"/>
  <c r="O553" i="15"/>
  <c r="BA593" i="2"/>
  <c r="P590" i="15"/>
  <c r="AR623" i="15"/>
  <c r="O623" i="15"/>
  <c r="AR650" i="15"/>
  <c r="O650" i="15"/>
  <c r="BA682" i="2"/>
  <c r="P685" i="15"/>
  <c r="AR720" i="15"/>
  <c r="O720" i="15"/>
  <c r="AR734" i="15"/>
  <c r="O734" i="15"/>
  <c r="AR746" i="15"/>
  <c r="O746" i="15"/>
  <c r="BD104" i="12"/>
  <c r="AA413" i="15"/>
  <c r="T413" i="15"/>
  <c r="R413" i="15"/>
  <c r="S413" i="15"/>
  <c r="AB413" i="15"/>
  <c r="W413" i="15"/>
  <c r="AF413" i="15"/>
  <c r="U413" i="15"/>
  <c r="X413" i="15"/>
  <c r="AD413" i="15"/>
  <c r="H294" i="2"/>
  <c r="F294" i="15" s="1"/>
  <c r="F293" i="15"/>
  <c r="Z53" i="15"/>
  <c r="AA257" i="15"/>
  <c r="AB257" i="15"/>
  <c r="U257" i="15"/>
  <c r="X257" i="15"/>
  <c r="Y257" i="15"/>
  <c r="L42" i="2"/>
  <c r="J42" i="15" s="1"/>
  <c r="BC698" i="2"/>
  <c r="I114" i="2"/>
  <c r="G114" i="15" s="1"/>
  <c r="H114" i="2"/>
  <c r="F114" i="15" s="1"/>
  <c r="I639" i="2"/>
  <c r="L639" i="2"/>
  <c r="J642" i="15" s="1"/>
  <c r="BQ426" i="2"/>
  <c r="E426" i="2" s="1"/>
  <c r="D282" i="2"/>
  <c r="D283" i="2" s="1"/>
  <c r="AI727" i="2"/>
  <c r="BR728" i="2"/>
  <c r="AM727" i="2"/>
  <c r="AL727" i="2"/>
  <c r="AK727" i="2"/>
  <c r="AJ727" i="2"/>
  <c r="AU710" i="2"/>
  <c r="AU628" i="2"/>
  <c r="I439" i="2"/>
  <c r="I150" i="2"/>
  <c r="G150" i="15" s="1"/>
  <c r="AU270" i="2"/>
  <c r="H711" i="2"/>
  <c r="F714" i="15" s="1"/>
  <c r="I102" i="2"/>
  <c r="G102" i="15" s="1"/>
  <c r="M379" i="2"/>
  <c r="K378" i="15" s="1"/>
  <c r="AU27" i="2"/>
  <c r="F560" i="2"/>
  <c r="D557" i="15" s="1"/>
  <c r="Q557" i="15" s="1"/>
  <c r="AS557" i="15" s="1"/>
  <c r="BO3" i="2"/>
  <c r="BO4" i="2" s="1"/>
  <c r="BO5" i="2" s="1"/>
  <c r="BO6" i="2" s="1"/>
  <c r="BO7" i="2" s="1"/>
  <c r="BO8" i="2" s="1"/>
  <c r="BO9" i="2" s="1"/>
  <c r="BO10" i="2" s="1"/>
  <c r="BO11" i="2" s="1"/>
  <c r="BO12" i="2" s="1"/>
  <c r="BO13" i="2" s="1"/>
  <c r="BO14" i="2" s="1"/>
  <c r="M391" i="2"/>
  <c r="K390" i="15" s="1"/>
  <c r="AU150" i="2"/>
  <c r="BA648" i="2"/>
  <c r="BQ650" i="2"/>
  <c r="E650" i="2" s="1"/>
  <c r="BC148" i="2"/>
  <c r="AU124" i="2"/>
  <c r="AU17" i="2"/>
  <c r="I561" i="2"/>
  <c r="G558" i="15" s="1"/>
  <c r="AU605" i="2"/>
  <c r="D30" i="2"/>
  <c r="F30" i="2" s="1"/>
  <c r="D30" i="15" s="1"/>
  <c r="Q30" i="15" s="1"/>
  <c r="AS30" i="15" s="1"/>
  <c r="AU321" i="2"/>
  <c r="BC112" i="2"/>
  <c r="BC16" i="2"/>
  <c r="AU53" i="2"/>
  <c r="BO255" i="2"/>
  <c r="BO256" i="2" s="1"/>
  <c r="BO257" i="2" s="1"/>
  <c r="BO258" i="2" s="1"/>
  <c r="BO259" i="2" s="1"/>
  <c r="BO260" i="2" s="1"/>
  <c r="BO261" i="2" s="1"/>
  <c r="BO262" i="2" s="1"/>
  <c r="BO263" i="2" s="1"/>
  <c r="BO264" i="2" s="1"/>
  <c r="BO265" i="2" s="1"/>
  <c r="BO266" i="2" s="1"/>
  <c r="BC136" i="2"/>
  <c r="BA709" i="2"/>
  <c r="AU190" i="2"/>
  <c r="AU700" i="2"/>
  <c r="BO755" i="2"/>
  <c r="AU629" i="2"/>
  <c r="AU249" i="2"/>
  <c r="AU637" i="2"/>
  <c r="AU561" i="2"/>
  <c r="AU154" i="2"/>
  <c r="BC101" i="2"/>
  <c r="L549" i="2"/>
  <c r="I549" i="2"/>
  <c r="G546" i="15" s="1"/>
  <c r="L439" i="2"/>
  <c r="I403" i="2"/>
  <c r="G402" i="15" s="1"/>
  <c r="I270" i="2"/>
  <c r="G270" i="15" s="1"/>
  <c r="H78" i="2"/>
  <c r="F78" i="15" s="1"/>
  <c r="L54" i="2"/>
  <c r="J54" i="15" s="1"/>
  <c r="AJ103" i="12"/>
  <c r="AZ103" i="12" s="1"/>
  <c r="CE97" i="12"/>
  <c r="CU97" i="12" s="1"/>
  <c r="AL107" i="12"/>
  <c r="BR107" i="12" s="1"/>
  <c r="CH107" i="12" s="1"/>
  <c r="CX107" i="12" s="1"/>
  <c r="BT17" i="12"/>
  <c r="CJ68" i="12"/>
  <c r="CH13" i="12"/>
  <c r="CX13" i="12"/>
  <c r="X68" i="12"/>
  <c r="CJ64" i="12"/>
  <c r="AL13" i="12"/>
  <c r="AZ106" i="12"/>
  <c r="BD65" i="12"/>
  <c r="BA101" i="12"/>
  <c r="AN64" i="12"/>
  <c r="BC99" i="12"/>
  <c r="G80" i="12"/>
  <c r="X64" i="12"/>
  <c r="BD64" i="12"/>
  <c r="BB13" i="12"/>
  <c r="G78" i="12"/>
  <c r="BS78" i="12" s="1"/>
  <c r="CX9" i="12"/>
  <c r="AL104" i="12"/>
  <c r="BB9" i="12"/>
  <c r="CH9" i="12"/>
  <c r="V9" i="12"/>
  <c r="CJ52" i="12"/>
  <c r="AL9" i="12"/>
  <c r="BB100" i="12"/>
  <c r="V100" i="12"/>
  <c r="X52" i="12"/>
  <c r="CV44" i="12"/>
  <c r="AZ44" i="12"/>
  <c r="H75" i="12"/>
  <c r="T89" i="12"/>
  <c r="AJ44" i="12"/>
  <c r="AN54" i="12"/>
  <c r="AZ46" i="12"/>
  <c r="CT22" i="12"/>
  <c r="AX22" i="12"/>
  <c r="CD22" i="12"/>
  <c r="BN22" i="12"/>
  <c r="AH22" i="12"/>
  <c r="F22" i="12"/>
  <c r="R22" i="12"/>
  <c r="CU22" i="12"/>
  <c r="CE22" i="12"/>
  <c r="AY22" i="12"/>
  <c r="AI22" i="12"/>
  <c r="S22" i="12"/>
  <c r="BO22" i="12"/>
  <c r="X51" i="12"/>
  <c r="Y83" i="12"/>
  <c r="AZ79" i="12"/>
  <c r="BN19" i="12"/>
  <c r="AX19" i="12"/>
  <c r="CT19" i="12"/>
  <c r="AH19" i="12"/>
  <c r="F19" i="12"/>
  <c r="R19" i="12"/>
  <c r="CD19" i="12"/>
  <c r="AY43" i="12"/>
  <c r="AJ49" i="12"/>
  <c r="BE82" i="12"/>
  <c r="BU82" i="12" s="1"/>
  <c r="CF44" i="12"/>
  <c r="CZ54" i="12"/>
  <c r="CV73" i="12"/>
  <c r="CT15" i="12"/>
  <c r="BN15" i="12"/>
  <c r="CD15" i="12"/>
  <c r="AX15" i="12"/>
  <c r="AH15" i="12"/>
  <c r="R15" i="12"/>
  <c r="F15" i="12"/>
  <c r="G89" i="12"/>
  <c r="BS89" i="12" s="1"/>
  <c r="X69" i="12"/>
  <c r="BD68" i="12"/>
  <c r="R11" i="12"/>
  <c r="CT11" i="12"/>
  <c r="BN11" i="12"/>
  <c r="AX11" i="12"/>
  <c r="CD11" i="12"/>
  <c r="F11" i="12"/>
  <c r="AH11" i="12"/>
  <c r="CJ65" i="12"/>
  <c r="G75" i="12"/>
  <c r="BS75" i="12" s="1"/>
  <c r="BR101" i="12"/>
  <c r="CH101" i="12" s="1"/>
  <c r="CX101" i="12" s="1"/>
  <c r="G86" i="12"/>
  <c r="BC86" i="12" s="1"/>
  <c r="G76" i="12"/>
  <c r="BS76" i="12" s="1"/>
  <c r="T53" i="12"/>
  <c r="Y62" i="12"/>
  <c r="G74" i="12"/>
  <c r="BS74" i="12" s="1"/>
  <c r="X71" i="12"/>
  <c r="G84" i="12"/>
  <c r="BS84" i="12" s="1"/>
  <c r="AX7" i="12"/>
  <c r="AH7" i="12"/>
  <c r="F7" i="12"/>
  <c r="R7" i="12"/>
  <c r="CT7" i="12"/>
  <c r="CD7" i="12"/>
  <c r="BN7" i="12"/>
  <c r="X65" i="12"/>
  <c r="AU653" i="2"/>
  <c r="AU601" i="2"/>
  <c r="BC412" i="2"/>
  <c r="AU412" i="2"/>
  <c r="AU319" i="2"/>
  <c r="AU304" i="2"/>
  <c r="AU184" i="2"/>
  <c r="AU514" i="2"/>
  <c r="BC514" i="2"/>
  <c r="AU523" i="2"/>
  <c r="BC523" i="2"/>
  <c r="AU685" i="2"/>
  <c r="BC685" i="2"/>
  <c r="AU517" i="2"/>
  <c r="BC517" i="2"/>
  <c r="AU526" i="2"/>
  <c r="BC526" i="2"/>
  <c r="AU688" i="2"/>
  <c r="BC688" i="2"/>
  <c r="AU510" i="2"/>
  <c r="BC510" i="2"/>
  <c r="AU529" i="2"/>
  <c r="BC529" i="2"/>
  <c r="AU687" i="2"/>
  <c r="BC687" i="2"/>
  <c r="AU511" i="2"/>
  <c r="BC511" i="2"/>
  <c r="AU522" i="2"/>
  <c r="BC522" i="2"/>
  <c r="AU690" i="2"/>
  <c r="BC690" i="2"/>
  <c r="BO508" i="2"/>
  <c r="BO509" i="2" s="1"/>
  <c r="BO510" i="2" s="1"/>
  <c r="BO511" i="2" s="1"/>
  <c r="BO512" i="2" s="1"/>
  <c r="BO513" i="2" s="1"/>
  <c r="BO514" i="2" s="1"/>
  <c r="BO515" i="2" s="1"/>
  <c r="BO516" i="2" s="1"/>
  <c r="BO517" i="2" s="1"/>
  <c r="BO518" i="2" s="1"/>
  <c r="BO519" i="2" s="1"/>
  <c r="BO520" i="2" s="1"/>
  <c r="AU508" i="2"/>
  <c r="BC508" i="2"/>
  <c r="AU528" i="2"/>
  <c r="BC528" i="2"/>
  <c r="AU735" i="2"/>
  <c r="BC735" i="2"/>
  <c r="AU509" i="2"/>
  <c r="BC509" i="2"/>
  <c r="AU524" i="2"/>
  <c r="BC524" i="2"/>
  <c r="AU738" i="2"/>
  <c r="BC738" i="2"/>
  <c r="AU512" i="2"/>
  <c r="BC512" i="2"/>
  <c r="AU527" i="2"/>
  <c r="BC527" i="2"/>
  <c r="AU737" i="2"/>
  <c r="BC737" i="2"/>
  <c r="AU515" i="2"/>
  <c r="BC515" i="2"/>
  <c r="AU530" i="2"/>
  <c r="BC530" i="2"/>
  <c r="AU733" i="2"/>
  <c r="BC733" i="2"/>
  <c r="AU518" i="2"/>
  <c r="BC518" i="2"/>
  <c r="AU689" i="2"/>
  <c r="BC689" i="2"/>
  <c r="AU736" i="2"/>
  <c r="BC736" i="2"/>
  <c r="AU531" i="2"/>
  <c r="BC531" i="2"/>
  <c r="AU684" i="2"/>
  <c r="BO684" i="2"/>
  <c r="BO685" i="2" s="1"/>
  <c r="BO686" i="2" s="1"/>
  <c r="BO687" i="2" s="1"/>
  <c r="BO688" i="2" s="1"/>
  <c r="BO689" i="2" s="1"/>
  <c r="BO690" i="2" s="1"/>
  <c r="BO691" i="2" s="1"/>
  <c r="BO692" i="2" s="1"/>
  <c r="BO693" i="2" s="1"/>
  <c r="BO694" i="2" s="1"/>
  <c r="BO695" i="2" s="1"/>
  <c r="BC684" i="2"/>
  <c r="AU732" i="2"/>
  <c r="BO732" i="2"/>
  <c r="BO733" i="2" s="1"/>
  <c r="BO734" i="2" s="1"/>
  <c r="BO735" i="2" s="1"/>
  <c r="BO736" i="2" s="1"/>
  <c r="BO737" i="2" s="1"/>
  <c r="BO738" i="2" s="1"/>
  <c r="BO739" i="2" s="1"/>
  <c r="BO740" i="2" s="1"/>
  <c r="BO741" i="2" s="1"/>
  <c r="BO742" i="2" s="1"/>
  <c r="BO743" i="2" s="1"/>
  <c r="BC732" i="2"/>
  <c r="AU516" i="2"/>
  <c r="BC516" i="2"/>
  <c r="BC521" i="2"/>
  <c r="BO521" i="2"/>
  <c r="BO522" i="2" s="1"/>
  <c r="BO523" i="2" s="1"/>
  <c r="BO524" i="2" s="1"/>
  <c r="BO525" i="2" s="1"/>
  <c r="BO526" i="2" s="1"/>
  <c r="BO527" i="2" s="1"/>
  <c r="BO528" i="2" s="1"/>
  <c r="BO529" i="2" s="1"/>
  <c r="BO530" i="2" s="1"/>
  <c r="BO531" i="2" s="1"/>
  <c r="BO532" i="2" s="1"/>
  <c r="BO533" i="2" s="1"/>
  <c r="AU521" i="2"/>
  <c r="AU686" i="2"/>
  <c r="BC686" i="2"/>
  <c r="AU734" i="2"/>
  <c r="BC734" i="2"/>
  <c r="AU513" i="2"/>
  <c r="BC513" i="2"/>
  <c r="AU525" i="2"/>
  <c r="BC525" i="2"/>
  <c r="AU691" i="2"/>
  <c r="BC691" i="2"/>
  <c r="AU207" i="2"/>
  <c r="BO207" i="2"/>
  <c r="BO208" i="2" s="1"/>
  <c r="BO209" i="2" s="1"/>
  <c r="BO210" i="2" s="1"/>
  <c r="BO211" i="2" s="1"/>
  <c r="BO212" i="2" s="1"/>
  <c r="BO213" i="2" s="1"/>
  <c r="BO214" i="2" s="1"/>
  <c r="BO215" i="2" s="1"/>
  <c r="BO216" i="2" s="1"/>
  <c r="BO217" i="2" s="1"/>
  <c r="BO218" i="2" s="1"/>
  <c r="BC124" i="2"/>
  <c r="D258" i="2"/>
  <c r="C258" i="15" s="1"/>
  <c r="BC100" i="2"/>
  <c r="BO774" i="2"/>
  <c r="M42" i="2"/>
  <c r="K42" i="15" s="1"/>
  <c r="AU100" i="2"/>
  <c r="L415" i="2"/>
  <c r="BO636" i="2"/>
  <c r="BO637" i="2" s="1"/>
  <c r="BO638" i="2" s="1"/>
  <c r="BO639" i="2" s="1"/>
  <c r="BO640" i="2" s="1"/>
  <c r="BO641" i="2" s="1"/>
  <c r="BO642" i="2" s="1"/>
  <c r="BO643" i="2" s="1"/>
  <c r="BO644" i="2" s="1"/>
  <c r="BO645" i="2" s="1"/>
  <c r="BO646" i="2" s="1"/>
  <c r="BO647" i="2" s="1"/>
  <c r="AU165" i="2"/>
  <c r="AU4" i="2"/>
  <c r="CV53" i="12"/>
  <c r="BT51" i="12"/>
  <c r="X54" i="12"/>
  <c r="CJ69" i="12"/>
  <c r="H81" i="12"/>
  <c r="H91" i="12"/>
  <c r="CJ13" i="12"/>
  <c r="X13" i="12"/>
  <c r="W72" i="12"/>
  <c r="G91" i="12"/>
  <c r="AN13" i="12"/>
  <c r="CG75" i="12"/>
  <c r="M60" i="12"/>
  <c r="M91" i="12"/>
  <c r="CZ68" i="12"/>
  <c r="AJ89" i="12"/>
  <c r="BA76" i="12"/>
  <c r="CU60" i="12"/>
  <c r="CE60" i="12"/>
  <c r="AI60" i="12"/>
  <c r="BO60" i="12"/>
  <c r="AY60" i="12"/>
  <c r="S60" i="12"/>
  <c r="AN52" i="12"/>
  <c r="CF46" i="12"/>
  <c r="CV46" i="12"/>
  <c r="CF60" i="12"/>
  <c r="AJ60" i="12"/>
  <c r="AZ60" i="12"/>
  <c r="BP60" i="12"/>
  <c r="T60" i="12"/>
  <c r="CV60" i="12"/>
  <c r="BD60" i="12"/>
  <c r="X60" i="12"/>
  <c r="CZ60" i="12"/>
  <c r="CJ60" i="12"/>
  <c r="AN60" i="12"/>
  <c r="BT60" i="12"/>
  <c r="CF73" i="12"/>
  <c r="AZ73" i="12"/>
  <c r="CJ54" i="12"/>
  <c r="BD52" i="12"/>
  <c r="T73" i="12"/>
  <c r="BS60" i="12"/>
  <c r="BC60" i="12"/>
  <c r="CY60" i="12"/>
  <c r="AM60" i="12"/>
  <c r="W60" i="12"/>
  <c r="CI60" i="12"/>
  <c r="CV49" i="12"/>
  <c r="H79" i="12"/>
  <c r="BB101" i="12"/>
  <c r="AZ45" i="12"/>
  <c r="T45" i="12"/>
  <c r="CF45" i="12"/>
  <c r="BP45" i="12"/>
  <c r="AJ45" i="12"/>
  <c r="CV45" i="12"/>
  <c r="AL105" i="12"/>
  <c r="BB105" i="12" s="1"/>
  <c r="BD99" i="12"/>
  <c r="H74" i="12"/>
  <c r="BT74" i="12" s="1"/>
  <c r="AN66" i="12"/>
  <c r="W71" i="12"/>
  <c r="AI48" i="12"/>
  <c r="CJ66" i="12"/>
  <c r="BA82" i="12"/>
  <c r="AK75" i="12"/>
  <c r="W107" i="12"/>
  <c r="BO65" i="12"/>
  <c r="BP83" i="12"/>
  <c r="BQ88" i="12"/>
  <c r="BT53" i="12"/>
  <c r="BS63" i="12"/>
  <c r="BS56" i="12"/>
  <c r="CY72" i="12"/>
  <c r="BQ79" i="12"/>
  <c r="BT70" i="12"/>
  <c r="BR14" i="12"/>
  <c r="CF79" i="12"/>
  <c r="BS50" i="12"/>
  <c r="H88" i="12"/>
  <c r="AN88" i="12" s="1"/>
  <c r="CZ55" i="12"/>
  <c r="H86" i="12"/>
  <c r="CZ86" i="12" s="1"/>
  <c r="BP50" i="12"/>
  <c r="BT10" i="12"/>
  <c r="AO62" i="12"/>
  <c r="AO63" i="12" s="1"/>
  <c r="BE63" i="12" s="1"/>
  <c r="CK63" i="12" s="1"/>
  <c r="W108" i="12"/>
  <c r="BQ109" i="12"/>
  <c r="CG109" i="12" s="1"/>
  <c r="CW109" i="12" s="1"/>
  <c r="T104" i="12"/>
  <c r="BS58" i="12"/>
  <c r="BO58" i="12"/>
  <c r="AO87" i="12"/>
  <c r="BO61" i="12"/>
  <c r="BQ90" i="12"/>
  <c r="BP44" i="12"/>
  <c r="BQ81" i="12"/>
  <c r="BS54" i="12"/>
  <c r="W104" i="12"/>
  <c r="BP78" i="12"/>
  <c r="CJ55" i="12"/>
  <c r="H80" i="12"/>
  <c r="AN80" i="12" s="1"/>
  <c r="BO70" i="12"/>
  <c r="BQ84" i="12"/>
  <c r="T101" i="12"/>
  <c r="BS66" i="12"/>
  <c r="BP81" i="12"/>
  <c r="AN72" i="12"/>
  <c r="H76" i="12"/>
  <c r="CZ76" i="12" s="1"/>
  <c r="BP43" i="12"/>
  <c r="W106" i="12"/>
  <c r="BE79" i="12"/>
  <c r="CK79" i="12" s="1"/>
  <c r="BE62" i="12"/>
  <c r="CK62" i="12" s="1"/>
  <c r="M87" i="12"/>
  <c r="AS87" i="12" s="1"/>
  <c r="Y88" i="12"/>
  <c r="T105" i="12"/>
  <c r="BO57" i="12"/>
  <c r="Y106" i="12"/>
  <c r="AO106" i="12" s="1"/>
  <c r="BU106" i="12" s="1"/>
  <c r="CK106" i="12" s="1"/>
  <c r="DA106" i="12" s="1"/>
  <c r="K107" i="12"/>
  <c r="BO71" i="12"/>
  <c r="BQ92" i="12"/>
  <c r="AL100" i="12"/>
  <c r="BR100" i="12" s="1"/>
  <c r="CH100" i="12" s="1"/>
  <c r="CX100" i="12" s="1"/>
  <c r="BS55" i="12"/>
  <c r="BP75" i="12"/>
  <c r="BP56" i="12"/>
  <c r="BO56" i="12"/>
  <c r="BR5" i="12"/>
  <c r="BE68" i="12"/>
  <c r="DA68" i="12" s="1"/>
  <c r="BT72" i="12"/>
  <c r="G98" i="12"/>
  <c r="DL98" i="12" s="1"/>
  <c r="BO101" i="12"/>
  <c r="CE101" i="12" s="1"/>
  <c r="CU101" i="12" s="1"/>
  <c r="BQ87" i="12"/>
  <c r="BP85" i="12"/>
  <c r="H82" i="12"/>
  <c r="CJ82" i="12" s="1"/>
  <c r="H89" i="12"/>
  <c r="AN89" i="12" s="1"/>
  <c r="BQ77" i="12"/>
  <c r="BP58" i="12"/>
  <c r="H98" i="12"/>
  <c r="BP92" i="12"/>
  <c r="AO82" i="12"/>
  <c r="Y81" i="12"/>
  <c r="BP55" i="12"/>
  <c r="BR18" i="12"/>
  <c r="BP57" i="12"/>
  <c r="BO46" i="12"/>
  <c r="BP46" i="12"/>
  <c r="BQ75" i="12"/>
  <c r="BR46" i="12"/>
  <c r="BP90" i="12"/>
  <c r="BT50" i="12"/>
  <c r="BS72" i="12"/>
  <c r="BP61" i="12"/>
  <c r="Y99" i="12"/>
  <c r="BQ86" i="12"/>
  <c r="BR6" i="12"/>
  <c r="BQ74" i="12"/>
  <c r="BP80" i="12"/>
  <c r="W105" i="12"/>
  <c r="BP76" i="12"/>
  <c r="BO23" i="12"/>
  <c r="BS52" i="12"/>
  <c r="BT67" i="12"/>
  <c r="G81" i="12"/>
  <c r="AM81" i="12" s="1"/>
  <c r="G82" i="12"/>
  <c r="CI82" i="12" s="1"/>
  <c r="BO102" i="12"/>
  <c r="CE102" i="12" s="1"/>
  <c r="CU102" i="12" s="1"/>
  <c r="BT62" i="12"/>
  <c r="V99" i="12"/>
  <c r="BS64" i="12"/>
  <c r="BP84" i="12"/>
  <c r="BP88" i="12"/>
  <c r="BO51" i="12"/>
  <c r="BY81" i="12"/>
  <c r="CV89" i="12"/>
  <c r="CE46" i="12"/>
  <c r="BS70" i="12"/>
  <c r="CG82" i="12"/>
  <c r="BT57" i="12"/>
  <c r="BR17" i="12"/>
  <c r="BR10" i="12"/>
  <c r="BE108" i="12"/>
  <c r="BP53" i="12"/>
  <c r="BT56" i="12"/>
  <c r="CL108" i="12"/>
  <c r="BT69" i="12"/>
  <c r="BT61" i="12"/>
  <c r="AL97" i="12"/>
  <c r="BR97" i="12" s="1"/>
  <c r="CH97" i="12" s="1"/>
  <c r="CX97" i="12" s="1"/>
  <c r="BS85" i="12"/>
  <c r="T102" i="12"/>
  <c r="BE72" i="12"/>
  <c r="BU72" i="12" s="1"/>
  <c r="BO67" i="12"/>
  <c r="BO53" i="12"/>
  <c r="T46" i="12"/>
  <c r="BS80" i="12"/>
  <c r="AI50" i="12"/>
  <c r="BS68" i="12"/>
  <c r="G88" i="12"/>
  <c r="CI88" i="12" s="1"/>
  <c r="G73" i="12"/>
  <c r="BC73" i="12" s="1"/>
  <c r="BT49" i="12"/>
  <c r="BP48" i="12"/>
  <c r="AJ101" i="12"/>
  <c r="AZ101" i="12" s="1"/>
  <c r="CE50" i="12"/>
  <c r="BP77" i="12"/>
  <c r="BO66" i="12"/>
  <c r="CF89" i="12"/>
  <c r="H83" i="12"/>
  <c r="BD83" i="12" s="1"/>
  <c r="BD72" i="12"/>
  <c r="BE78" i="12"/>
  <c r="BU78" i="12" s="1"/>
  <c r="CW75" i="12"/>
  <c r="BT9" i="12"/>
  <c r="BO49" i="12"/>
  <c r="BT58" i="12"/>
  <c r="BT64" i="12"/>
  <c r="BT78" i="12"/>
  <c r="BT63" i="12"/>
  <c r="BO69" i="12"/>
  <c r="AO68" i="12"/>
  <c r="BS49" i="12"/>
  <c r="BP87" i="12"/>
  <c r="S46" i="12"/>
  <c r="BO55" i="12"/>
  <c r="AM72" i="12"/>
  <c r="BC72" i="12"/>
  <c r="BT48" i="12"/>
  <c r="BP86" i="12"/>
  <c r="AJ105" i="12"/>
  <c r="AZ105" i="12" s="1"/>
  <c r="BS51" i="12"/>
  <c r="BP74" i="12"/>
  <c r="BO62" i="12"/>
  <c r="BA75" i="12"/>
  <c r="CJ72" i="12"/>
  <c r="BQ73" i="12"/>
  <c r="BS57" i="12"/>
  <c r="AO69" i="12"/>
  <c r="Y80" i="12"/>
  <c r="BS61" i="12"/>
  <c r="AO83" i="12"/>
  <c r="BP49" i="12"/>
  <c r="AU626" i="2"/>
  <c r="M6" i="2"/>
  <c r="K6" i="15" s="1"/>
  <c r="AU92" i="2"/>
  <c r="BC389" i="2"/>
  <c r="BC778" i="2"/>
  <c r="BO600" i="2"/>
  <c r="BO601" i="2" s="1"/>
  <c r="BO602" i="2" s="1"/>
  <c r="BO603" i="2" s="1"/>
  <c r="BO604" i="2" s="1"/>
  <c r="BO605" i="2" s="1"/>
  <c r="BO606" i="2" s="1"/>
  <c r="BO607" i="2" s="1"/>
  <c r="BO608" i="2" s="1"/>
  <c r="BO609" i="2" s="1"/>
  <c r="BO610" i="2" s="1"/>
  <c r="BO611" i="2" s="1"/>
  <c r="AU257" i="2"/>
  <c r="AU9" i="2"/>
  <c r="BO624" i="2"/>
  <c r="BO625" i="2" s="1"/>
  <c r="BO626" i="2" s="1"/>
  <c r="BO627" i="2" s="1"/>
  <c r="BO628" i="2" s="1"/>
  <c r="BO629" i="2" s="1"/>
  <c r="BO630" i="2" s="1"/>
  <c r="BO631" i="2" s="1"/>
  <c r="BO632" i="2" s="1"/>
  <c r="BO633" i="2" s="1"/>
  <c r="BO634" i="2" s="1"/>
  <c r="BO635" i="2" s="1"/>
  <c r="AU21" i="2"/>
  <c r="BO778" i="2"/>
  <c r="M138" i="2"/>
  <c r="K138" i="15" s="1"/>
  <c r="BC777" i="2"/>
  <c r="BC351" i="2"/>
  <c r="L208" i="2"/>
  <c r="J208" i="15" s="1"/>
  <c r="AU161" i="2"/>
  <c r="BO63" i="2"/>
  <c r="BO64" i="2" s="1"/>
  <c r="BO65" i="2" s="1"/>
  <c r="BO66" i="2" s="1"/>
  <c r="BO67" i="2" s="1"/>
  <c r="BO68" i="2" s="1"/>
  <c r="BO69" i="2" s="1"/>
  <c r="BO70" i="2" s="1"/>
  <c r="BO71" i="2" s="1"/>
  <c r="BO72" i="2" s="1"/>
  <c r="BO73" i="2" s="1"/>
  <c r="BO74" i="2" s="1"/>
  <c r="AU127" i="2"/>
  <c r="L597" i="2"/>
  <c r="J594" i="15" s="1"/>
  <c r="AU638" i="2"/>
  <c r="AU427" i="2"/>
  <c r="AU267" i="2"/>
  <c r="I126" i="2"/>
  <c r="G126" i="15" s="1"/>
  <c r="AU153" i="2"/>
  <c r="AU67" i="2"/>
  <c r="BO648" i="2"/>
  <c r="BO649" i="2" s="1"/>
  <c r="BO650" i="2" s="1"/>
  <c r="BO651" i="2" s="1"/>
  <c r="BO652" i="2" s="1"/>
  <c r="BO653" i="2" s="1"/>
  <c r="BO654" i="2" s="1"/>
  <c r="BO655" i="2" s="1"/>
  <c r="BO656" i="2" s="1"/>
  <c r="BO657" i="2" s="1"/>
  <c r="BO658" i="2" s="1"/>
  <c r="BO659" i="2" s="1"/>
  <c r="AU69" i="2"/>
  <c r="BA448" i="2"/>
  <c r="BO762" i="2"/>
  <c r="BO763" i="2"/>
  <c r="BA508" i="2"/>
  <c r="BA515" i="2"/>
  <c r="BA516" i="2"/>
  <c r="BA512" i="2"/>
  <c r="BA517" i="2"/>
  <c r="BA513" i="2"/>
  <c r="BA514" i="2"/>
  <c r="BA518" i="2"/>
  <c r="BA511" i="2"/>
  <c r="BA510" i="2"/>
  <c r="BA509" i="2"/>
  <c r="T52" i="12"/>
  <c r="BP52" i="12"/>
  <c r="CG83" i="12"/>
  <c r="BQ83" i="12"/>
  <c r="CE48" i="12"/>
  <c r="BO48" i="12"/>
  <c r="CJ5" i="12"/>
  <c r="BT5" i="12"/>
  <c r="CU50" i="12"/>
  <c r="BO50" i="12"/>
  <c r="AN65" i="12"/>
  <c r="BT65" i="12"/>
  <c r="BD13" i="12"/>
  <c r="BT13" i="12"/>
  <c r="W48" i="12"/>
  <c r="BS48" i="12"/>
  <c r="W52" i="12"/>
  <c r="W62" i="12"/>
  <c r="BS62" i="12"/>
  <c r="H77" i="12"/>
  <c r="W69" i="12"/>
  <c r="BS69" i="12"/>
  <c r="CF53" i="12"/>
  <c r="CZ66" i="12"/>
  <c r="BT66" i="12"/>
  <c r="U82" i="12"/>
  <c r="BQ82" i="12"/>
  <c r="CI53" i="12"/>
  <c r="BS53" i="12"/>
  <c r="BY48" i="12"/>
  <c r="M59" i="12"/>
  <c r="AI64" i="12"/>
  <c r="BO64" i="12"/>
  <c r="AN55" i="12"/>
  <c r="BT55" i="12"/>
  <c r="BT59" i="12"/>
  <c r="BD59" i="12"/>
  <c r="CJ59" i="12"/>
  <c r="AN59" i="12"/>
  <c r="CZ59" i="12"/>
  <c r="X59" i="12"/>
  <c r="AM67" i="12"/>
  <c r="BS67" i="12"/>
  <c r="S52" i="12"/>
  <c r="BO52" i="12"/>
  <c r="T51" i="12"/>
  <c r="BP51" i="12"/>
  <c r="AJ59" i="12"/>
  <c r="CF59" i="12"/>
  <c r="CV59" i="12"/>
  <c r="T59" i="12"/>
  <c r="BP59" i="12"/>
  <c r="AZ59" i="12"/>
  <c r="AN68" i="12"/>
  <c r="BT68" i="12"/>
  <c r="CW80" i="12"/>
  <c r="BQ80" i="12"/>
  <c r="CU43" i="12"/>
  <c r="BO43" i="12"/>
  <c r="CJ18" i="12"/>
  <c r="BT18" i="12"/>
  <c r="AZ89" i="12"/>
  <c r="BP89" i="12"/>
  <c r="AJ79" i="12"/>
  <c r="BP79" i="12"/>
  <c r="CG85" i="12"/>
  <c r="BQ85" i="12"/>
  <c r="CW89" i="12"/>
  <c r="BQ89" i="12"/>
  <c r="CV82" i="12"/>
  <c r="BP82" i="12"/>
  <c r="CY65" i="12"/>
  <c r="BS65" i="12"/>
  <c r="X72" i="12"/>
  <c r="BA78" i="12"/>
  <c r="BQ78" i="12"/>
  <c r="CG76" i="12"/>
  <c r="BQ76" i="12"/>
  <c r="CJ71" i="12"/>
  <c r="BT71" i="12"/>
  <c r="CG80" i="12"/>
  <c r="BP96" i="12"/>
  <c r="BD6" i="12"/>
  <c r="BT6" i="12"/>
  <c r="CZ52" i="12"/>
  <c r="BT52" i="12"/>
  <c r="CU59" i="12"/>
  <c r="CE59" i="12"/>
  <c r="AI59" i="12"/>
  <c r="BO59" i="12"/>
  <c r="AY59" i="12"/>
  <c r="S59" i="12"/>
  <c r="BD5" i="12"/>
  <c r="CV54" i="12"/>
  <c r="BP54" i="12"/>
  <c r="AI44" i="12"/>
  <c r="BO44" i="12"/>
  <c r="AI71" i="12"/>
  <c r="AJ73" i="12"/>
  <c r="BP73" i="12"/>
  <c r="BC71" i="12"/>
  <c r="BS71" i="12"/>
  <c r="M64" i="12"/>
  <c r="X5" i="12"/>
  <c r="CU68" i="12"/>
  <c r="BO68" i="12"/>
  <c r="S54" i="12"/>
  <c r="BO54" i="12"/>
  <c r="CE63" i="12"/>
  <c r="BO63" i="12"/>
  <c r="BD54" i="12"/>
  <c r="BT54" i="12"/>
  <c r="BS59" i="12"/>
  <c r="BC59" i="12"/>
  <c r="CY59" i="12"/>
  <c r="W59" i="12"/>
  <c r="AM59" i="12"/>
  <c r="CI59" i="12"/>
  <c r="BO448" i="2"/>
  <c r="BO449" i="2" s="1"/>
  <c r="BO450" i="2" s="1"/>
  <c r="BO451" i="2" s="1"/>
  <c r="BO452" i="2" s="1"/>
  <c r="BO453" i="2" s="1"/>
  <c r="BO454" i="2" s="1"/>
  <c r="BO455" i="2" s="1"/>
  <c r="BO456" i="2" s="1"/>
  <c r="BO457" i="2" s="1"/>
  <c r="BO458" i="2" s="1"/>
  <c r="BO459" i="2" s="1"/>
  <c r="L537" i="2"/>
  <c r="J534" i="15" s="1"/>
  <c r="AU548" i="2"/>
  <c r="AU332" i="2"/>
  <c r="AU558" i="2"/>
  <c r="AU166" i="2"/>
  <c r="M699" i="2"/>
  <c r="K702" i="15" s="1"/>
  <c r="BF107" i="12"/>
  <c r="AP107" i="12"/>
  <c r="AU139" i="2"/>
  <c r="BC267" i="2"/>
  <c r="AU80" i="2"/>
  <c r="BO746" i="2"/>
  <c r="BV107" i="12"/>
  <c r="BA502" i="2"/>
  <c r="BA678" i="2"/>
  <c r="AU224" i="2"/>
  <c r="AU225" i="2"/>
  <c r="AU220" i="2"/>
  <c r="BA675" i="2"/>
  <c r="AU221" i="2"/>
  <c r="BA496" i="2"/>
  <c r="AU226" i="2"/>
  <c r="AU223" i="2"/>
  <c r="BA501" i="2"/>
  <c r="BA677" i="2"/>
  <c r="AU206" i="2"/>
  <c r="AU227" i="2"/>
  <c r="AU233" i="2"/>
  <c r="AU232" i="2"/>
  <c r="BA672" i="2"/>
  <c r="AU237" i="2"/>
  <c r="AU229" i="2"/>
  <c r="BA499" i="2"/>
  <c r="AU241" i="2"/>
  <c r="BA498" i="2"/>
  <c r="BA674" i="2"/>
  <c r="AU239" i="2"/>
  <c r="AU234" i="2"/>
  <c r="BA500" i="2"/>
  <c r="BA673" i="2"/>
  <c r="AU236" i="2"/>
  <c r="BA497" i="2"/>
  <c r="BA676" i="2"/>
  <c r="AU240" i="2"/>
  <c r="AU222" i="2"/>
  <c r="BA503" i="2"/>
  <c r="BA679" i="2"/>
  <c r="AU238" i="2"/>
  <c r="AU235" i="2"/>
  <c r="AU674" i="2"/>
  <c r="BC674" i="2"/>
  <c r="AU678" i="2"/>
  <c r="BC678" i="2"/>
  <c r="AU675" i="2"/>
  <c r="BC675" i="2"/>
  <c r="AU679" i="2"/>
  <c r="BC679" i="2"/>
  <c r="BC672" i="2"/>
  <c r="BO672" i="2"/>
  <c r="BO673" i="2" s="1"/>
  <c r="BO674" i="2" s="1"/>
  <c r="BO675" i="2" s="1"/>
  <c r="BO676" i="2" s="1"/>
  <c r="BO677" i="2" s="1"/>
  <c r="BO678" i="2" s="1"/>
  <c r="BO679" i="2" s="1"/>
  <c r="BO680" i="2" s="1"/>
  <c r="BO681" i="2" s="1"/>
  <c r="BO682" i="2" s="1"/>
  <c r="BO683" i="2" s="1"/>
  <c r="AU672" i="2"/>
  <c r="AU677" i="2"/>
  <c r="BC677" i="2"/>
  <c r="AU673" i="2"/>
  <c r="BC673" i="2"/>
  <c r="AU676" i="2"/>
  <c r="BC676" i="2"/>
  <c r="AU499" i="2"/>
  <c r="BC499" i="2"/>
  <c r="BC496" i="2"/>
  <c r="AU496" i="2"/>
  <c r="BO496" i="2"/>
  <c r="BO497" i="2" s="1"/>
  <c r="BO498" i="2" s="1"/>
  <c r="BO499" i="2" s="1"/>
  <c r="BO500" i="2" s="1"/>
  <c r="BO501" i="2" s="1"/>
  <c r="BO502" i="2" s="1"/>
  <c r="BO503" i="2" s="1"/>
  <c r="BO504" i="2" s="1"/>
  <c r="BO505" i="2" s="1"/>
  <c r="BO506" i="2" s="1"/>
  <c r="BO507" i="2" s="1"/>
  <c r="AU497" i="2"/>
  <c r="BC497" i="2"/>
  <c r="AU500" i="2"/>
  <c r="BC500" i="2"/>
  <c r="AU503" i="2"/>
  <c r="BC503" i="2"/>
  <c r="AU498" i="2"/>
  <c r="BC498" i="2"/>
  <c r="AU502" i="2"/>
  <c r="BC502" i="2"/>
  <c r="AU501" i="2"/>
  <c r="BC501" i="2"/>
  <c r="BO219" i="2"/>
  <c r="BO220" i="2" s="1"/>
  <c r="BO221" i="2" s="1"/>
  <c r="BO222" i="2" s="1"/>
  <c r="BO223" i="2" s="1"/>
  <c r="BO224" i="2" s="1"/>
  <c r="BO225" i="2" s="1"/>
  <c r="BO226" i="2" s="1"/>
  <c r="BO227" i="2" s="1"/>
  <c r="BO228" i="2" s="1"/>
  <c r="BO229" i="2" s="1"/>
  <c r="BO230" i="2" s="1"/>
  <c r="AU219" i="2"/>
  <c r="AU231" i="2"/>
  <c r="BO231" i="2"/>
  <c r="BO232" i="2" s="1"/>
  <c r="BO233" i="2" s="1"/>
  <c r="BO234" i="2" s="1"/>
  <c r="BO235" i="2" s="1"/>
  <c r="BO236" i="2" s="1"/>
  <c r="BO237" i="2" s="1"/>
  <c r="BO238" i="2" s="1"/>
  <c r="BO239" i="2" s="1"/>
  <c r="BO240" i="2" s="1"/>
  <c r="BO241" i="2" s="1"/>
  <c r="BO242" i="2" s="1"/>
  <c r="BC69" i="12"/>
  <c r="X55" i="12"/>
  <c r="M80" i="12"/>
  <c r="M100" i="12"/>
  <c r="CE43" i="12"/>
  <c r="CY52" i="12"/>
  <c r="CY69" i="12"/>
  <c r="AO88" i="12"/>
  <c r="S48" i="12"/>
  <c r="S43" i="12"/>
  <c r="CL107" i="12"/>
  <c r="BQ103" i="12"/>
  <c r="CG103" i="12" s="1"/>
  <c r="CW103" i="12" s="1"/>
  <c r="T79" i="12"/>
  <c r="CW82" i="12"/>
  <c r="CV79" i="12"/>
  <c r="AK82" i="12"/>
  <c r="CF52" i="12"/>
  <c r="CE71" i="12"/>
  <c r="V98" i="12"/>
  <c r="AL98" i="12"/>
  <c r="BR98" i="12" s="1"/>
  <c r="CH98" i="12" s="1"/>
  <c r="CX98" i="12" s="1"/>
  <c r="M73" i="12"/>
  <c r="DE73" i="12" s="1"/>
  <c r="M98" i="12"/>
  <c r="M77" i="12"/>
  <c r="CO77" i="12" s="1"/>
  <c r="CZ71" i="12"/>
  <c r="BC51" i="12"/>
  <c r="AO79" i="12"/>
  <c r="CU48" i="12"/>
  <c r="Z107" i="12"/>
  <c r="Y79" i="12"/>
  <c r="M53" i="12"/>
  <c r="BA97" i="12"/>
  <c r="BA98" i="12"/>
  <c r="BD71" i="12"/>
  <c r="DB107" i="12"/>
  <c r="AN71" i="12"/>
  <c r="CV52" i="12"/>
  <c r="M72" i="12"/>
  <c r="DE72" i="12" s="1"/>
  <c r="M68" i="12"/>
  <c r="U76" i="12"/>
  <c r="AI43" i="12"/>
  <c r="AK89" i="12"/>
  <c r="BE80" i="12"/>
  <c r="BU80" i="12" s="1"/>
  <c r="H73" i="12"/>
  <c r="H90" i="12"/>
  <c r="H92" i="12"/>
  <c r="M92" i="12"/>
  <c r="M90" i="12"/>
  <c r="BA90" i="12"/>
  <c r="U90" i="12"/>
  <c r="CG90" i="12"/>
  <c r="AK90" i="12"/>
  <c r="CW90" i="12"/>
  <c r="CG92" i="12"/>
  <c r="U92" i="12"/>
  <c r="AK92" i="12"/>
  <c r="BA92" i="12"/>
  <c r="CW92" i="12"/>
  <c r="CZ13" i="12"/>
  <c r="M51" i="12"/>
  <c r="BD69" i="12"/>
  <c r="CY71" i="12"/>
  <c r="AY71" i="12"/>
  <c r="G79" i="12"/>
  <c r="G92" i="12"/>
  <c r="G90" i="12"/>
  <c r="BA85" i="12"/>
  <c r="H84" i="12"/>
  <c r="AN84" i="12" s="1"/>
  <c r="S71" i="12"/>
  <c r="CF92" i="12"/>
  <c r="AJ92" i="12"/>
  <c r="CV92" i="12"/>
  <c r="AZ92" i="12"/>
  <c r="T92" i="12"/>
  <c r="CZ69" i="12"/>
  <c r="U85" i="12"/>
  <c r="M82" i="12"/>
  <c r="BI82" i="12" s="1"/>
  <c r="AJ52" i="12"/>
  <c r="AK76" i="12"/>
  <c r="CZ72" i="12"/>
  <c r="AM71" i="12"/>
  <c r="CU71" i="12"/>
  <c r="CV90" i="12"/>
  <c r="T90" i="12"/>
  <c r="AJ90" i="12"/>
  <c r="CF90" i="12"/>
  <c r="AZ90" i="12"/>
  <c r="S68" i="12"/>
  <c r="BC52" i="12"/>
  <c r="CW76" i="12"/>
  <c r="M65" i="12"/>
  <c r="DE65" i="12" s="1"/>
  <c r="BA80" i="12"/>
  <c r="AZ52" i="12"/>
  <c r="H85" i="12"/>
  <c r="CJ85" i="12" s="1"/>
  <c r="CI71" i="12"/>
  <c r="AY48" i="12"/>
  <c r="M83" i="12"/>
  <c r="BI83" i="12" s="1"/>
  <c r="CO48" i="12"/>
  <c r="H87" i="12"/>
  <c r="BC62" i="12"/>
  <c r="CV55" i="12"/>
  <c r="CF61" i="12"/>
  <c r="AZ61" i="12"/>
  <c r="AJ61" i="12"/>
  <c r="T61" i="12"/>
  <c r="CV61" i="12"/>
  <c r="CJ61" i="12"/>
  <c r="BD61" i="12"/>
  <c r="X61" i="12"/>
  <c r="CZ61" i="12"/>
  <c r="AN61" i="12"/>
  <c r="AM52" i="12"/>
  <c r="U89" i="12"/>
  <c r="AN5" i="12"/>
  <c r="U78" i="12"/>
  <c r="BD55" i="12"/>
  <c r="AY49" i="12"/>
  <c r="BA89" i="12"/>
  <c r="AK78" i="12"/>
  <c r="CI61" i="12"/>
  <c r="BC61" i="12"/>
  <c r="AM61" i="12"/>
  <c r="CY61" i="12"/>
  <c r="W61" i="12"/>
  <c r="CG78" i="12"/>
  <c r="CY62" i="12"/>
  <c r="CU61" i="12"/>
  <c r="AY61" i="12"/>
  <c r="CE61" i="12"/>
  <c r="AI61" i="12"/>
  <c r="S61" i="12"/>
  <c r="AM62" i="12"/>
  <c r="M71" i="12"/>
  <c r="CO71" i="12" s="1"/>
  <c r="M61" i="12"/>
  <c r="CY53" i="12"/>
  <c r="BB46" i="12"/>
  <c r="CH46" i="12"/>
  <c r="AL46" i="12"/>
  <c r="V46" i="12"/>
  <c r="CX46" i="12"/>
  <c r="V17" i="12"/>
  <c r="CH17" i="12"/>
  <c r="BB17" i="12"/>
  <c r="CX17" i="12"/>
  <c r="AL17" i="12"/>
  <c r="AL18" i="12"/>
  <c r="V18" i="12"/>
  <c r="CH18" i="12"/>
  <c r="CX18" i="12"/>
  <c r="BB18" i="12"/>
  <c r="BB14" i="12"/>
  <c r="AL14" i="12"/>
  <c r="V14" i="12"/>
  <c r="CX14" i="12"/>
  <c r="CH14" i="12"/>
  <c r="CI62" i="12"/>
  <c r="CI52" i="12"/>
  <c r="CZ5" i="12"/>
  <c r="CU64" i="12"/>
  <c r="CH6" i="12"/>
  <c r="BB6" i="12"/>
  <c r="AL6" i="12"/>
  <c r="V6" i="12"/>
  <c r="CX6" i="12"/>
  <c r="S64" i="12"/>
  <c r="G87" i="12"/>
  <c r="BB10" i="12"/>
  <c r="V10" i="12"/>
  <c r="CX10" i="12"/>
  <c r="CH10" i="12"/>
  <c r="AL10" i="12"/>
  <c r="CW78" i="12"/>
  <c r="CI72" i="12"/>
  <c r="CZ65" i="12"/>
  <c r="CG89" i="12"/>
  <c r="W53" i="12"/>
  <c r="G83" i="12"/>
  <c r="Y87" i="12"/>
  <c r="S44" i="12"/>
  <c r="G77" i="12"/>
  <c r="BB5" i="12"/>
  <c r="CX5" i="12"/>
  <c r="AL5" i="12"/>
  <c r="V5" i="12"/>
  <c r="CH5" i="12"/>
  <c r="BC612" i="2"/>
  <c r="BQ113" i="2"/>
  <c r="E113" i="2" s="1"/>
  <c r="AL108" i="12"/>
  <c r="BB108" i="12" s="1"/>
  <c r="AJ104" i="12"/>
  <c r="AZ104" i="12" s="1"/>
  <c r="BO195" i="2"/>
  <c r="BO196" i="2" s="1"/>
  <c r="BO197" i="2" s="1"/>
  <c r="BO198" i="2" s="1"/>
  <c r="BO199" i="2" s="1"/>
  <c r="BO200" i="2" s="1"/>
  <c r="BO201" i="2" s="1"/>
  <c r="BO202" i="2" s="1"/>
  <c r="BO203" i="2" s="1"/>
  <c r="BO204" i="2" s="1"/>
  <c r="BO205" i="2" s="1"/>
  <c r="BO206" i="2" s="1"/>
  <c r="I138" i="2"/>
  <c r="G138" i="15" s="1"/>
  <c r="D354" i="2"/>
  <c r="C354" i="15" s="1"/>
  <c r="AU148" i="2"/>
  <c r="AU612" i="2"/>
  <c r="AU415" i="2"/>
  <c r="AU365" i="2"/>
  <c r="BO183" i="2"/>
  <c r="BO184" i="2" s="1"/>
  <c r="BO185" i="2" s="1"/>
  <c r="BO186" i="2" s="1"/>
  <c r="BO187" i="2" s="1"/>
  <c r="BO188" i="2" s="1"/>
  <c r="BO189" i="2" s="1"/>
  <c r="BO190" i="2" s="1"/>
  <c r="BO191" i="2" s="1"/>
  <c r="BO192" i="2" s="1"/>
  <c r="BO193" i="2" s="1"/>
  <c r="BO194" i="2" s="1"/>
  <c r="BC339" i="2"/>
  <c r="BC257" i="2"/>
  <c r="BO612" i="2"/>
  <c r="BO613" i="2" s="1"/>
  <c r="BO614" i="2" s="1"/>
  <c r="BO615" i="2" s="1"/>
  <c r="BO616" i="2" s="1"/>
  <c r="BO617" i="2" s="1"/>
  <c r="BO618" i="2" s="1"/>
  <c r="BO619" i="2" s="1"/>
  <c r="BO620" i="2" s="1"/>
  <c r="BO621" i="2" s="1"/>
  <c r="BO622" i="2" s="1"/>
  <c r="BO623" i="2" s="1"/>
  <c r="BO159" i="2"/>
  <c r="BO160" i="2" s="1"/>
  <c r="BO161" i="2" s="1"/>
  <c r="BO162" i="2" s="1"/>
  <c r="BO163" i="2" s="1"/>
  <c r="BO164" i="2" s="1"/>
  <c r="BO165" i="2" s="1"/>
  <c r="BO166" i="2" s="1"/>
  <c r="BO167" i="2" s="1"/>
  <c r="BO168" i="2" s="1"/>
  <c r="BO169" i="2" s="1"/>
  <c r="BO170" i="2" s="1"/>
  <c r="BO135" i="2"/>
  <c r="BO136" i="2" s="1"/>
  <c r="BO137" i="2" s="1"/>
  <c r="BO138" i="2" s="1"/>
  <c r="BO139" i="2" s="1"/>
  <c r="BO140" i="2" s="1"/>
  <c r="BO141" i="2" s="1"/>
  <c r="BO142" i="2" s="1"/>
  <c r="BO143" i="2" s="1"/>
  <c r="BO144" i="2" s="1"/>
  <c r="BO145" i="2" s="1"/>
  <c r="BO146" i="2" s="1"/>
  <c r="BO315" i="2"/>
  <c r="BO316" i="2" s="1"/>
  <c r="BO317" i="2" s="1"/>
  <c r="BO318" i="2" s="1"/>
  <c r="BO319" i="2" s="1"/>
  <c r="BO320" i="2" s="1"/>
  <c r="BO321" i="2" s="1"/>
  <c r="BO322" i="2" s="1"/>
  <c r="BO323" i="2" s="1"/>
  <c r="BO324" i="2" s="1"/>
  <c r="BO325" i="2" s="1"/>
  <c r="BO326" i="2" s="1"/>
  <c r="AU16" i="2"/>
  <c r="I597" i="2"/>
  <c r="G594" i="15" s="1"/>
  <c r="BC401" i="2"/>
  <c r="BC414" i="2"/>
  <c r="BC638" i="2"/>
  <c r="BC147" i="2"/>
  <c r="L391" i="2"/>
  <c r="J390" i="15" s="1"/>
  <c r="BC425" i="2"/>
  <c r="BC709" i="2"/>
  <c r="BO436" i="2"/>
  <c r="BO437" i="2" s="1"/>
  <c r="BO438" i="2" s="1"/>
  <c r="BO439" i="2" s="1"/>
  <c r="BO440" i="2" s="1"/>
  <c r="BO441" i="2" s="1"/>
  <c r="BO442" i="2" s="1"/>
  <c r="BO443" i="2" s="1"/>
  <c r="BO444" i="2" s="1"/>
  <c r="BO445" i="2" s="1"/>
  <c r="BO446" i="2" s="1"/>
  <c r="BO447" i="2" s="1"/>
  <c r="AU177" i="2"/>
  <c r="AU291" i="2"/>
  <c r="BO708" i="2"/>
  <c r="BO709" i="2" s="1"/>
  <c r="BO710" i="2" s="1"/>
  <c r="BO711" i="2" s="1"/>
  <c r="BO712" i="2" s="1"/>
  <c r="BO713" i="2" s="1"/>
  <c r="BO714" i="2" s="1"/>
  <c r="BO715" i="2" s="1"/>
  <c r="BO716" i="2" s="1"/>
  <c r="BO717" i="2" s="1"/>
  <c r="BO718" i="2" s="1"/>
  <c r="BO719" i="2" s="1"/>
  <c r="M537" i="2"/>
  <c r="K534" i="15" s="1"/>
  <c r="AU709" i="2"/>
  <c r="BQ390" i="2"/>
  <c r="E390" i="2" s="1"/>
  <c r="I391" i="2"/>
  <c r="G390" i="15" s="1"/>
  <c r="AU295" i="2"/>
  <c r="BO15" i="2"/>
  <c r="BO16" i="2" s="1"/>
  <c r="BO17" i="2" s="1"/>
  <c r="BO18" i="2" s="1"/>
  <c r="BO19" i="2" s="1"/>
  <c r="BO20" i="2" s="1"/>
  <c r="BO21" i="2" s="1"/>
  <c r="BO22" i="2" s="1"/>
  <c r="BO23" i="2" s="1"/>
  <c r="BO24" i="2" s="1"/>
  <c r="BO25" i="2" s="1"/>
  <c r="BO26" i="2" s="1"/>
  <c r="M627" i="2"/>
  <c r="BC572" i="2"/>
  <c r="AU271" i="2"/>
  <c r="M114" i="2"/>
  <c r="I66" i="2"/>
  <c r="G66" i="15" s="1"/>
  <c r="D391" i="2"/>
  <c r="C390" i="15" s="1"/>
  <c r="AU31" i="2"/>
  <c r="AU353" i="2"/>
  <c r="AU308" i="2"/>
  <c r="BO147" i="2"/>
  <c r="BO148" i="2" s="1"/>
  <c r="BO149" i="2" s="1"/>
  <c r="BO150" i="2" s="1"/>
  <c r="BO151" i="2" s="1"/>
  <c r="BO152" i="2" s="1"/>
  <c r="BO153" i="2" s="1"/>
  <c r="BO154" i="2" s="1"/>
  <c r="BO155" i="2" s="1"/>
  <c r="BO156" i="2" s="1"/>
  <c r="BO157" i="2" s="1"/>
  <c r="BO158" i="2" s="1"/>
  <c r="D549" i="2"/>
  <c r="C546" i="15" s="1"/>
  <c r="AU356" i="2"/>
  <c r="I573" i="2"/>
  <c r="G570" i="15" s="1"/>
  <c r="AU19" i="2"/>
  <c r="AU293" i="2"/>
  <c r="AU147" i="2"/>
  <c r="H126" i="2"/>
  <c r="F126" i="15" s="1"/>
  <c r="F77" i="2"/>
  <c r="D77" i="15" s="1"/>
  <c r="Q77" i="15" s="1"/>
  <c r="AS77" i="15" s="1"/>
  <c r="AU307" i="2"/>
  <c r="AU175" i="2"/>
  <c r="BC279" i="2"/>
  <c r="AU368" i="2"/>
  <c r="BQ77" i="2"/>
  <c r="E77" i="2" s="1"/>
  <c r="BC65" i="2"/>
  <c r="F390" i="2"/>
  <c r="D389" i="15" s="1"/>
  <c r="Q389" i="15" s="1"/>
  <c r="AS389" i="15" s="1"/>
  <c r="AU187" i="2"/>
  <c r="BC390" i="2"/>
  <c r="AU279" i="2"/>
  <c r="BO400" i="2"/>
  <c r="BO401" i="2" s="1"/>
  <c r="BO402" i="2" s="1"/>
  <c r="BO403" i="2" s="1"/>
  <c r="BO404" i="2" s="1"/>
  <c r="BO405" i="2" s="1"/>
  <c r="BO406" i="2" s="1"/>
  <c r="BO407" i="2" s="1"/>
  <c r="BO408" i="2" s="1"/>
  <c r="BO409" i="2" s="1"/>
  <c r="BO410" i="2" s="1"/>
  <c r="BO411" i="2" s="1"/>
  <c r="D78" i="2"/>
  <c r="C78" i="15" s="1"/>
  <c r="H270" i="2"/>
  <c r="F270" i="15" s="1"/>
  <c r="I42" i="2"/>
  <c r="G42" i="15" s="1"/>
  <c r="F65" i="2"/>
  <c r="D65" i="15" s="1"/>
  <c r="Q65" i="15" s="1"/>
  <c r="AS65" i="15" s="1"/>
  <c r="D603" i="2"/>
  <c r="C606" i="15" s="1"/>
  <c r="D639" i="2"/>
  <c r="C642" i="15" s="1"/>
  <c r="L561" i="2"/>
  <c r="J558" i="15" s="1"/>
  <c r="BO696" i="2"/>
  <c r="BO697" i="2" s="1"/>
  <c r="BO698" i="2" s="1"/>
  <c r="BO699" i="2" s="1"/>
  <c r="BO700" i="2" s="1"/>
  <c r="BO701" i="2" s="1"/>
  <c r="BO702" i="2" s="1"/>
  <c r="BO703" i="2" s="1"/>
  <c r="BO704" i="2" s="1"/>
  <c r="BO705" i="2" s="1"/>
  <c r="BO706" i="2" s="1"/>
  <c r="BO707" i="2" s="1"/>
  <c r="BO363" i="2"/>
  <c r="BO364" i="2" s="1"/>
  <c r="BO365" i="2" s="1"/>
  <c r="BO366" i="2" s="1"/>
  <c r="BO367" i="2" s="1"/>
  <c r="BO368" i="2" s="1"/>
  <c r="BO369" i="2" s="1"/>
  <c r="BO370" i="2" s="1"/>
  <c r="BO371" i="2" s="1"/>
  <c r="BO372" i="2" s="1"/>
  <c r="BO373" i="2" s="1"/>
  <c r="BO374" i="2" s="1"/>
  <c r="BO375" i="2" s="1"/>
  <c r="I651" i="2"/>
  <c r="G654" i="15" s="1"/>
  <c r="M561" i="2"/>
  <c r="K558" i="15" s="1"/>
  <c r="H18" i="2"/>
  <c r="F18" i="15" s="1"/>
  <c r="AT97" i="1"/>
  <c r="AT98" i="1"/>
  <c r="BC650" i="2"/>
  <c r="F402" i="2"/>
  <c r="D401" i="15" s="1"/>
  <c r="Q401" i="15" s="1"/>
  <c r="AS401" i="15" s="1"/>
  <c r="I90" i="2"/>
  <c r="G90" i="15" s="1"/>
  <c r="D54" i="2"/>
  <c r="BC626" i="2"/>
  <c r="AU539" i="2"/>
  <c r="D18" i="2"/>
  <c r="M403" i="2"/>
  <c r="K402" i="15" s="1"/>
  <c r="BC29" i="2"/>
  <c r="BC41" i="2"/>
  <c r="BQ402" i="2"/>
  <c r="E402" i="2" s="1"/>
  <c r="BC137" i="2"/>
  <c r="BC328" i="2"/>
  <c r="M54" i="2"/>
  <c r="K54" i="15" s="1"/>
  <c r="D403" i="2"/>
  <c r="M62" i="12"/>
  <c r="M52" i="12"/>
  <c r="DE48" i="12"/>
  <c r="M96" i="12"/>
  <c r="AC96" i="12" s="1"/>
  <c r="M86" i="12"/>
  <c r="M88" i="12"/>
  <c r="AS88" i="12" s="1"/>
  <c r="M99" i="12"/>
  <c r="CO99" i="12" s="1"/>
  <c r="M54" i="12"/>
  <c r="AS48" i="12"/>
  <c r="M50" i="12"/>
  <c r="BO105" i="12"/>
  <c r="CE105" i="12" s="1"/>
  <c r="CU105" i="12" s="1"/>
  <c r="BO103" i="12"/>
  <c r="CE103" i="12" s="1"/>
  <c r="CU103" i="12" s="1"/>
  <c r="BU97" i="12"/>
  <c r="CK97" i="12" s="1"/>
  <c r="DA97" i="12" s="1"/>
  <c r="BE97" i="12"/>
  <c r="AJ55" i="12"/>
  <c r="CF51" i="12"/>
  <c r="BD66" i="12"/>
  <c r="AY54" i="12"/>
  <c r="X18" i="12"/>
  <c r="Y68" i="12"/>
  <c r="AY44" i="12"/>
  <c r="BP99" i="12"/>
  <c r="CF99" i="12" s="1"/>
  <c r="CV99" i="12" s="1"/>
  <c r="BC48" i="12"/>
  <c r="CZ18" i="12"/>
  <c r="CF55" i="12"/>
  <c r="AM106" i="12"/>
  <c r="BC106" i="12" s="1"/>
  <c r="AZ55" i="12"/>
  <c r="X66" i="12"/>
  <c r="L451" i="2"/>
  <c r="BC450" i="2"/>
  <c r="I30" i="2"/>
  <c r="G30" i="15" s="1"/>
  <c r="BC365" i="2"/>
  <c r="BC53" i="2"/>
  <c r="M615" i="2"/>
  <c r="K618" i="15" s="1"/>
  <c r="L318" i="2"/>
  <c r="J318" i="15" s="1"/>
  <c r="BA438" i="2"/>
  <c r="BC448" i="2"/>
  <c r="M651" i="2"/>
  <c r="K654" i="15" s="1"/>
  <c r="BC775" i="2"/>
  <c r="BO51" i="2"/>
  <c r="BO52" i="2" s="1"/>
  <c r="BO53" i="2" s="1"/>
  <c r="BO54" i="2" s="1"/>
  <c r="BO55" i="2" s="1"/>
  <c r="BO56" i="2" s="1"/>
  <c r="BO57" i="2" s="1"/>
  <c r="BO58" i="2" s="1"/>
  <c r="BO59" i="2" s="1"/>
  <c r="BO60" i="2" s="1"/>
  <c r="BO61" i="2" s="1"/>
  <c r="BO62" i="2" s="1"/>
  <c r="BO279" i="2"/>
  <c r="BO280" i="2" s="1"/>
  <c r="BO281" i="2" s="1"/>
  <c r="BO282" i="2" s="1"/>
  <c r="BO283" i="2" s="1"/>
  <c r="BO284" i="2" s="1"/>
  <c r="BO285" i="2" s="1"/>
  <c r="BO286" i="2" s="1"/>
  <c r="BO287" i="2" s="1"/>
  <c r="BO288" i="2" s="1"/>
  <c r="BO289" i="2" s="1"/>
  <c r="BO290" i="2" s="1"/>
  <c r="BO327" i="2"/>
  <c r="BO328" i="2" s="1"/>
  <c r="BO329" i="2" s="1"/>
  <c r="BO330" i="2" s="1"/>
  <c r="BO331" i="2" s="1"/>
  <c r="BO332" i="2" s="1"/>
  <c r="BO333" i="2" s="1"/>
  <c r="BO334" i="2" s="1"/>
  <c r="BO335" i="2" s="1"/>
  <c r="BO336" i="2" s="1"/>
  <c r="BO337" i="2" s="1"/>
  <c r="BO338" i="2" s="1"/>
  <c r="AU392" i="2"/>
  <c r="BC280" i="2"/>
  <c r="AU76" i="2"/>
  <c r="AU651" i="2"/>
  <c r="BC364" i="2"/>
  <c r="BC76" i="2"/>
  <c r="BC378" i="2"/>
  <c r="BC4" i="2"/>
  <c r="AU437" i="2"/>
  <c r="AU126" i="2"/>
  <c r="AU636" i="2"/>
  <c r="BO171" i="2"/>
  <c r="BO172" i="2" s="1"/>
  <c r="BO173" i="2" s="1"/>
  <c r="BO174" i="2" s="1"/>
  <c r="BO175" i="2" s="1"/>
  <c r="BO176" i="2" s="1"/>
  <c r="BO177" i="2" s="1"/>
  <c r="BO178" i="2" s="1"/>
  <c r="BO179" i="2" s="1"/>
  <c r="BO180" i="2" s="1"/>
  <c r="BO181" i="2" s="1"/>
  <c r="BO182" i="2" s="1"/>
  <c r="BO27" i="2"/>
  <c r="BO28" i="2" s="1"/>
  <c r="BO29" i="2" s="1"/>
  <c r="BO30" i="2" s="1"/>
  <c r="BO31" i="2" s="1"/>
  <c r="BO32" i="2" s="1"/>
  <c r="BO33" i="2" s="1"/>
  <c r="BO34" i="2" s="1"/>
  <c r="BO35" i="2" s="1"/>
  <c r="BO36" i="2" s="1"/>
  <c r="BO37" i="2" s="1"/>
  <c r="BO38" i="2" s="1"/>
  <c r="BC28" i="2"/>
  <c r="AU382" i="2"/>
  <c r="BO267" i="2"/>
  <c r="BO268" i="2" s="1"/>
  <c r="BO269" i="2" s="1"/>
  <c r="BO270" i="2" s="1"/>
  <c r="BO271" i="2" s="1"/>
  <c r="BO272" i="2" s="1"/>
  <c r="BO273" i="2" s="1"/>
  <c r="BO274" i="2" s="1"/>
  <c r="BO275" i="2" s="1"/>
  <c r="BO276" i="2" s="1"/>
  <c r="BO277" i="2" s="1"/>
  <c r="BO278" i="2" s="1"/>
  <c r="AU273" i="2"/>
  <c r="AU600" i="2"/>
  <c r="BO376" i="2"/>
  <c r="BO377" i="2" s="1"/>
  <c r="BO378" i="2" s="1"/>
  <c r="BO379" i="2" s="1"/>
  <c r="BO380" i="2" s="1"/>
  <c r="BO381" i="2" s="1"/>
  <c r="BO382" i="2" s="1"/>
  <c r="BO383" i="2" s="1"/>
  <c r="BO384" i="2" s="1"/>
  <c r="BO385" i="2" s="1"/>
  <c r="BO386" i="2" s="1"/>
  <c r="BO387" i="2" s="1"/>
  <c r="AU358" i="2"/>
  <c r="AU354" i="2"/>
  <c r="BO546" i="2"/>
  <c r="BO547" i="2" s="1"/>
  <c r="BO548" i="2" s="1"/>
  <c r="BO549" i="2" s="1"/>
  <c r="BO550" i="2" s="1"/>
  <c r="BO551" i="2" s="1"/>
  <c r="BO552" i="2" s="1"/>
  <c r="BO553" i="2" s="1"/>
  <c r="BO554" i="2" s="1"/>
  <c r="BO555" i="2" s="1"/>
  <c r="BO556" i="2" s="1"/>
  <c r="BO557" i="2" s="1"/>
  <c r="AU272" i="2"/>
  <c r="BO594" i="2"/>
  <c r="BO595" i="2" s="1"/>
  <c r="BO596" i="2" s="1"/>
  <c r="BO597" i="2" s="1"/>
  <c r="BO598" i="2" s="1"/>
  <c r="BO599" i="2" s="1"/>
  <c r="AU202" i="2"/>
  <c r="BQ365" i="2"/>
  <c r="E365" i="2" s="1"/>
  <c r="AY97" i="1"/>
  <c r="BA97" i="1" s="1"/>
  <c r="L30" i="2"/>
  <c r="J30" i="15" s="1"/>
  <c r="M67" i="2"/>
  <c r="K67" i="15" s="1"/>
  <c r="F596" i="2"/>
  <c r="D593" i="15" s="1"/>
  <c r="Q593" i="15" s="1"/>
  <c r="AS593" i="15" s="1"/>
  <c r="M163" i="2"/>
  <c r="K163" i="15" s="1"/>
  <c r="I294" i="2"/>
  <c r="BQ614" i="2"/>
  <c r="E614" i="2" s="1"/>
  <c r="M639" i="2"/>
  <c r="K642" i="15" s="1"/>
  <c r="AU540" i="2"/>
  <c r="AU179" i="2"/>
  <c r="AU95" i="2"/>
  <c r="AU345" i="2"/>
  <c r="BO291" i="2"/>
  <c r="BO292" i="2" s="1"/>
  <c r="BO293" i="2" s="1"/>
  <c r="BO294" i="2" s="1"/>
  <c r="BO295" i="2" s="1"/>
  <c r="BO296" i="2" s="1"/>
  <c r="BO297" i="2" s="1"/>
  <c r="BO298" i="2" s="1"/>
  <c r="BO299" i="2" s="1"/>
  <c r="BO300" i="2" s="1"/>
  <c r="BO301" i="2" s="1"/>
  <c r="BO302" i="2" s="1"/>
  <c r="BA75" i="2"/>
  <c r="M452" i="2"/>
  <c r="K451" i="15" s="1"/>
  <c r="BA315" i="2"/>
  <c r="F173" i="2"/>
  <c r="D173" i="15" s="1"/>
  <c r="Q173" i="15" s="1"/>
  <c r="AS173" i="15" s="1"/>
  <c r="M294" i="2"/>
  <c r="K294" i="15" s="1"/>
  <c r="H340" i="2"/>
  <c r="F340" i="15" s="1"/>
  <c r="BC571" i="2"/>
  <c r="BC559" i="2"/>
  <c r="D366" i="2"/>
  <c r="F101" i="2"/>
  <c r="D101" i="15" s="1"/>
  <c r="Q101" i="15" s="1"/>
  <c r="AS101" i="15" s="1"/>
  <c r="AU575" i="2"/>
  <c r="AU564" i="2"/>
  <c r="AU565" i="2"/>
  <c r="AU370" i="2"/>
  <c r="AU406" i="2"/>
  <c r="AU726" i="2"/>
  <c r="AU702" i="2"/>
  <c r="AU191" i="2"/>
  <c r="AU71" i="2"/>
  <c r="AU310" i="2"/>
  <c r="AU286" i="2"/>
  <c r="BA534" i="2"/>
  <c r="BA697" i="2"/>
  <c r="L173" i="2"/>
  <c r="J173" i="15" s="1"/>
  <c r="BA327" i="2"/>
  <c r="BC113" i="2"/>
  <c r="F438" i="2"/>
  <c r="D437" i="15" s="1"/>
  <c r="Q437" i="15" s="1"/>
  <c r="AS437" i="15" s="1"/>
  <c r="F113" i="2"/>
  <c r="D113" i="15" s="1"/>
  <c r="Q113" i="15" s="1"/>
  <c r="AS113" i="15" s="1"/>
  <c r="F602" i="2"/>
  <c r="D605" i="15" s="1"/>
  <c r="Q605" i="15" s="1"/>
  <c r="AS605" i="15" s="1"/>
  <c r="I615" i="2"/>
  <c r="G618" i="15" s="1"/>
  <c r="F17" i="2"/>
  <c r="D17" i="15" s="1"/>
  <c r="Q17" i="15" s="1"/>
  <c r="AS17" i="15" s="1"/>
  <c r="M183" i="2"/>
  <c r="K183" i="15" s="1"/>
  <c r="AU550" i="2"/>
  <c r="AU553" i="2"/>
  <c r="BC305" i="2"/>
  <c r="BQ638" i="2"/>
  <c r="E638" i="2" s="1"/>
  <c r="BC426" i="2"/>
  <c r="F53" i="2"/>
  <c r="D53" i="15" s="1"/>
  <c r="Q53" i="15" s="1"/>
  <c r="AS53" i="15" s="1"/>
  <c r="BQ197" i="2"/>
  <c r="E197" i="2" s="1"/>
  <c r="AU535" i="2"/>
  <c r="AU573" i="2"/>
  <c r="AU541" i="2"/>
  <c r="BA245" i="2"/>
  <c r="BA412" i="2"/>
  <c r="M723" i="2"/>
  <c r="K726" i="15" s="1"/>
  <c r="F414" i="2"/>
  <c r="D413" i="15" s="1"/>
  <c r="Q413" i="15" s="1"/>
  <c r="AS413" i="15" s="1"/>
  <c r="BC534" i="2"/>
  <c r="AU574" i="2"/>
  <c r="AU577" i="2"/>
  <c r="AU395" i="2"/>
  <c r="AU725" i="2"/>
  <c r="AU132" i="2"/>
  <c r="AU168" i="2"/>
  <c r="AU118" i="2"/>
  <c r="AU56" i="2"/>
  <c r="AU205" i="2"/>
  <c r="AU364" i="2"/>
  <c r="AU102" i="2"/>
  <c r="BC546" i="2"/>
  <c r="AU196" i="2"/>
  <c r="BA257" i="2"/>
  <c r="BC17" i="2"/>
  <c r="F305" i="2"/>
  <c r="D305" i="15" s="1"/>
  <c r="Q305" i="15" s="1"/>
  <c r="AS305" i="15" s="1"/>
  <c r="BA572" i="2"/>
  <c r="M246" i="2"/>
  <c r="K246" i="15" s="1"/>
  <c r="M90" i="2"/>
  <c r="K90" i="15" s="1"/>
  <c r="BQ149" i="2"/>
  <c r="E149" i="2" s="1"/>
  <c r="BQ65" i="2"/>
  <c r="E65" i="2" s="1"/>
  <c r="D126" i="2"/>
  <c r="AU549" i="2"/>
  <c r="AU407" i="2"/>
  <c r="AU359" i="2"/>
  <c r="AU120" i="2"/>
  <c r="AU106" i="2"/>
  <c r="AU145" i="2"/>
  <c r="AU155" i="2"/>
  <c r="AU143" i="2"/>
  <c r="AU340" i="2"/>
  <c r="AU334" i="2"/>
  <c r="AU250" i="2"/>
  <c r="AU297" i="2"/>
  <c r="AU701" i="2"/>
  <c r="AU711" i="2"/>
  <c r="BA625" i="2"/>
  <c r="H173" i="2"/>
  <c r="F173" i="15" s="1"/>
  <c r="BA414" i="2"/>
  <c r="I161" i="2"/>
  <c r="G161" i="15" s="1"/>
  <c r="AU560" i="2"/>
  <c r="AU537" i="2"/>
  <c r="AU554" i="2"/>
  <c r="AU418" i="2"/>
  <c r="AU108" i="2"/>
  <c r="AU180" i="2"/>
  <c r="AU94" i="2"/>
  <c r="AU133" i="2"/>
  <c r="AU157" i="2"/>
  <c r="AU131" i="2"/>
  <c r="AU341" i="2"/>
  <c r="AU274" i="2"/>
  <c r="AU346" i="2"/>
  <c r="BO772" i="2"/>
  <c r="BA570" i="2"/>
  <c r="F245" i="2"/>
  <c r="D245" i="15" s="1"/>
  <c r="Q245" i="15" s="1"/>
  <c r="AS245" i="15" s="1"/>
  <c r="D723" i="2"/>
  <c r="C726" i="15" s="1"/>
  <c r="AU576" i="2"/>
  <c r="AU542" i="2"/>
  <c r="AU650" i="2"/>
  <c r="AU402" i="2"/>
  <c r="BA721" i="2"/>
  <c r="M354" i="2"/>
  <c r="K354" i="15" s="1"/>
  <c r="D711" i="2"/>
  <c r="F293" i="2"/>
  <c r="D293" i="15" s="1"/>
  <c r="Q293" i="15" s="1"/>
  <c r="AS293" i="15" s="1"/>
  <c r="BQ626" i="2"/>
  <c r="E626" i="2" s="1"/>
  <c r="F548" i="2"/>
  <c r="D545" i="15" s="1"/>
  <c r="Q545" i="15" s="1"/>
  <c r="AS545" i="15" s="1"/>
  <c r="M18" i="2"/>
  <c r="K18" i="15" s="1"/>
  <c r="F5" i="2"/>
  <c r="D5" i="15" s="1"/>
  <c r="Q5" i="15" s="1"/>
  <c r="AS5" i="15" s="1"/>
  <c r="BA720" i="2"/>
  <c r="AU538" i="2"/>
  <c r="AU572" i="2"/>
  <c r="AU563" i="2"/>
  <c r="AU552" i="2"/>
  <c r="AU383" i="2"/>
  <c r="AU714" i="2"/>
  <c r="AU204" i="2"/>
  <c r="AU181" i="2"/>
  <c r="AU83" i="2"/>
  <c r="AU343" i="2"/>
  <c r="AU298" i="2"/>
  <c r="AU174" i="2"/>
  <c r="AU28" i="2"/>
  <c r="AU113" i="2"/>
  <c r="AU15" i="2"/>
  <c r="AU624" i="2"/>
  <c r="AU199" i="2"/>
  <c r="AU156" i="2"/>
  <c r="AU193" i="2"/>
  <c r="AU322" i="2"/>
  <c r="AU713" i="2"/>
  <c r="AU144" i="2"/>
  <c r="AU130" i="2"/>
  <c r="AU203" i="2"/>
  <c r="AU262" i="2"/>
  <c r="AU55" i="2"/>
  <c r="AU140" i="2"/>
  <c r="AU280" i="2"/>
  <c r="AU327" i="2"/>
  <c r="AU163" i="2"/>
  <c r="AU616" i="2"/>
  <c r="AU200" i="2"/>
  <c r="AU91" i="2"/>
  <c r="AU413" i="2"/>
  <c r="AU641" i="2"/>
  <c r="AU618" i="2"/>
  <c r="AU697" i="2"/>
  <c r="AU82" i="2"/>
  <c r="AU121" i="2"/>
  <c r="AU167" i="2"/>
  <c r="AU119" i="2"/>
  <c r="AU344" i="2"/>
  <c r="AU429" i="2"/>
  <c r="AU125" i="2"/>
  <c r="AU152" i="2"/>
  <c r="AU20" i="2"/>
  <c r="AU284" i="2"/>
  <c r="AU159" i="2"/>
  <c r="AU33" i="2"/>
  <c r="AU89" i="2"/>
  <c r="AU639" i="2"/>
  <c r="AU606" i="2"/>
  <c r="AU643" i="2"/>
  <c r="BO720" i="2"/>
  <c r="BO721" i="2" s="1"/>
  <c r="BO722" i="2" s="1"/>
  <c r="BO723" i="2" s="1"/>
  <c r="BO724" i="2" s="1"/>
  <c r="BO725" i="2" s="1"/>
  <c r="BO726" i="2" s="1"/>
  <c r="BO727" i="2" s="1"/>
  <c r="BO728" i="2" s="1"/>
  <c r="BO729" i="2" s="1"/>
  <c r="BO730" i="2" s="1"/>
  <c r="BO731" i="2" s="1"/>
  <c r="AU192" i="2"/>
  <c r="AU70" i="2"/>
  <c r="AU109" i="2"/>
  <c r="AU169" i="2"/>
  <c r="AU107" i="2"/>
  <c r="AU342" i="2"/>
  <c r="AU440" i="2"/>
  <c r="AU195" i="2"/>
  <c r="AU178" i="2"/>
  <c r="AU245" i="2"/>
  <c r="AU642" i="2"/>
  <c r="AU198" i="2"/>
  <c r="AU149" i="2"/>
  <c r="AU617" i="2"/>
  <c r="AU613" i="2"/>
  <c r="AU282" i="2"/>
  <c r="AU54" i="2"/>
  <c r="AU171" i="2"/>
  <c r="AU615" i="2"/>
  <c r="AU162" i="2"/>
  <c r="AU46" i="2"/>
  <c r="AU138" i="2"/>
  <c r="AU176" i="2"/>
  <c r="AU183" i="2"/>
  <c r="AU320" i="2"/>
  <c r="AU79" i="2"/>
  <c r="AU104" i="2"/>
  <c r="AU597" i="2"/>
  <c r="AU105" i="2"/>
  <c r="AU65" i="2"/>
  <c r="L102" i="2"/>
  <c r="J102" i="15" s="1"/>
  <c r="H573" i="2"/>
  <c r="F570" i="15" s="1"/>
  <c r="D186" i="2"/>
  <c r="C186" i="15" s="1"/>
  <c r="M78" i="2"/>
  <c r="K78" i="15" s="1"/>
  <c r="H723" i="2"/>
  <c r="F726" i="15" s="1"/>
  <c r="F426" i="2"/>
  <c r="D425" i="15" s="1"/>
  <c r="Q425" i="15" s="1"/>
  <c r="AS425" i="15" s="1"/>
  <c r="L270" i="2"/>
  <c r="J270" i="15" s="1"/>
  <c r="F378" i="2"/>
  <c r="D377" i="15" s="1"/>
  <c r="Q377" i="15" s="1"/>
  <c r="AS377" i="15" s="1"/>
  <c r="L66" i="2"/>
  <c r="J66" i="15" s="1"/>
  <c r="H102" i="2"/>
  <c r="F102" i="15" s="1"/>
  <c r="L712" i="2"/>
  <c r="J715" i="15" s="1"/>
  <c r="D331" i="2"/>
  <c r="C331" i="15" s="1"/>
  <c r="H66" i="2"/>
  <c r="F66" i="15" s="1"/>
  <c r="I627" i="2"/>
  <c r="G630" i="15" s="1"/>
  <c r="H537" i="2"/>
  <c r="F534" i="15" s="1"/>
  <c r="L294" i="2"/>
  <c r="J294" i="15" s="1"/>
  <c r="L724" i="2"/>
  <c r="J727" i="15" s="1"/>
  <c r="I699" i="2"/>
  <c r="G702" i="15" s="1"/>
  <c r="H258" i="2"/>
  <c r="F258" i="15" s="1"/>
  <c r="L366" i="2"/>
  <c r="J366" i="15" s="1"/>
  <c r="M366" i="2"/>
  <c r="K366" i="15" s="1"/>
  <c r="H549" i="2"/>
  <c r="F546" i="15" s="1"/>
  <c r="H246" i="2"/>
  <c r="F246" i="15" s="1"/>
  <c r="M340" i="2"/>
  <c r="K340" i="15" s="1"/>
  <c r="H138" i="2"/>
  <c r="F138" i="15" s="1"/>
  <c r="H6" i="2"/>
  <c r="F6" i="15" s="1"/>
  <c r="I537" i="2"/>
  <c r="G534" i="15" s="1"/>
  <c r="H282" i="2"/>
  <c r="F282" i="15" s="1"/>
  <c r="F29" i="2"/>
  <c r="D29" i="15" s="1"/>
  <c r="Q29" i="15" s="1"/>
  <c r="AS29" i="15" s="1"/>
  <c r="L573" i="2"/>
  <c r="J570" i="15" s="1"/>
  <c r="H54" i="2"/>
  <c r="F54" i="15" s="1"/>
  <c r="L340" i="2"/>
  <c r="J340" i="15" s="1"/>
  <c r="H329" i="2"/>
  <c r="F329" i="15" s="1"/>
  <c r="H318" i="2"/>
  <c r="F318" i="15" s="1"/>
  <c r="H90" i="2"/>
  <c r="F90" i="15" s="1"/>
  <c r="L78" i="2"/>
  <c r="J78" i="15" s="1"/>
  <c r="D42" i="2"/>
  <c r="C42" i="15" s="1"/>
  <c r="BQ41" i="2"/>
  <c r="E41" i="2" s="1"/>
  <c r="H42" i="2"/>
  <c r="F42" i="15" s="1"/>
  <c r="L627" i="2"/>
  <c r="J630" i="15" s="1"/>
  <c r="M427" i="2"/>
  <c r="K426" i="15" s="1"/>
  <c r="I340" i="2"/>
  <c r="G340" i="15" s="1"/>
  <c r="D318" i="2"/>
  <c r="C318" i="15" s="1"/>
  <c r="M102" i="2"/>
  <c r="K102" i="15" s="1"/>
  <c r="M172" i="2"/>
  <c r="K172" i="15" s="1"/>
  <c r="I603" i="2"/>
  <c r="G606" i="15" s="1"/>
  <c r="I366" i="2"/>
  <c r="G366" i="15" s="1"/>
  <c r="H306" i="2"/>
  <c r="F306" i="15" s="1"/>
  <c r="BQ450" i="2"/>
  <c r="E450" i="2" s="1"/>
  <c r="F450" i="2"/>
  <c r="D449" i="15" s="1"/>
  <c r="Q449" i="15" s="1"/>
  <c r="AS449" i="15" s="1"/>
  <c r="D451" i="2"/>
  <c r="C450" i="15" s="1"/>
  <c r="F269" i="2"/>
  <c r="D269" i="15" s="1"/>
  <c r="Q269" i="15" s="1"/>
  <c r="AS269" i="15" s="1"/>
  <c r="I427" i="2"/>
  <c r="G426" i="15" s="1"/>
  <c r="L354" i="2"/>
  <c r="J354" i="15" s="1"/>
  <c r="L258" i="2"/>
  <c r="J258" i="15" s="1"/>
  <c r="L615" i="2"/>
  <c r="J618" i="15" s="1"/>
  <c r="H597" i="2"/>
  <c r="F594" i="15" s="1"/>
  <c r="L603" i="2"/>
  <c r="J606" i="15" s="1"/>
  <c r="I54" i="2"/>
  <c r="G54" i="15" s="1"/>
  <c r="H151" i="2"/>
  <c r="F151" i="15" s="1"/>
  <c r="L90" i="2"/>
  <c r="J90" i="15" s="1"/>
  <c r="BQ560" i="2"/>
  <c r="E560" i="2" s="1"/>
  <c r="M573" i="2"/>
  <c r="K570" i="15" s="1"/>
  <c r="F257" i="2"/>
  <c r="D257" i="15" s="1"/>
  <c r="Q257" i="15" s="1"/>
  <c r="AS257" i="15" s="1"/>
  <c r="I306" i="2"/>
  <c r="G306" i="15" s="1"/>
  <c r="H172" i="2"/>
  <c r="F172" i="15" s="1"/>
  <c r="F281" i="2"/>
  <c r="D281" i="15" s="1"/>
  <c r="Q281" i="15" s="1"/>
  <c r="AS281" i="15" s="1"/>
  <c r="M162" i="2"/>
  <c r="K162" i="15" s="1"/>
  <c r="I379" i="2"/>
  <c r="G378" i="15" s="1"/>
  <c r="L379" i="2"/>
  <c r="J378" i="15" s="1"/>
  <c r="L138" i="2"/>
  <c r="J138" i="15" s="1"/>
  <c r="H30" i="2"/>
  <c r="F30" i="15" s="1"/>
  <c r="L700" i="2"/>
  <c r="J703" i="15" s="1"/>
  <c r="M415" i="2"/>
  <c r="K414" i="15" s="1"/>
  <c r="I451" i="2"/>
  <c r="G450" i="15" s="1"/>
  <c r="H699" i="2"/>
  <c r="F702" i="15" s="1"/>
  <c r="M306" i="2"/>
  <c r="K306" i="15" s="1"/>
  <c r="I258" i="2"/>
  <c r="G258" i="15" s="1"/>
  <c r="I723" i="2"/>
  <c r="G726" i="15" s="1"/>
  <c r="F161" i="2"/>
  <c r="D161" i="15" s="1"/>
  <c r="Q161" i="15" s="1"/>
  <c r="AS161" i="15" s="1"/>
  <c r="T49" i="12"/>
  <c r="AZ49" i="12"/>
  <c r="T55" i="12"/>
  <c r="BA83" i="12"/>
  <c r="BF108" i="12"/>
  <c r="Z108" i="12"/>
  <c r="AM51" i="12"/>
  <c r="CU63" i="12"/>
  <c r="CW83" i="12"/>
  <c r="CI69" i="12"/>
  <c r="AM69" i="12"/>
  <c r="AI63" i="12"/>
  <c r="S63" i="12"/>
  <c r="AP108" i="12"/>
  <c r="AY63" i="12"/>
  <c r="U83" i="12"/>
  <c r="K108" i="12"/>
  <c r="DB108" i="12"/>
  <c r="BV108" i="12"/>
  <c r="BE88" i="12"/>
  <c r="BU88" i="12" s="1"/>
  <c r="AN57" i="12"/>
  <c r="CZ57" i="12"/>
  <c r="X57" i="12"/>
  <c r="BD57" i="12"/>
  <c r="CJ57" i="12"/>
  <c r="AZ57" i="12"/>
  <c r="AJ57" i="12"/>
  <c r="CF57" i="12"/>
  <c r="CV57" i="12"/>
  <c r="T57" i="12"/>
  <c r="CZ56" i="12"/>
  <c r="X56" i="12"/>
  <c r="BD56" i="12"/>
  <c r="CJ56" i="12"/>
  <c r="AN56" i="12"/>
  <c r="CU58" i="12"/>
  <c r="S58" i="12"/>
  <c r="CE58" i="12"/>
  <c r="AI58" i="12"/>
  <c r="AY58" i="12"/>
  <c r="AJ102" i="12"/>
  <c r="AZ102" i="12" s="1"/>
  <c r="AZ96" i="12"/>
  <c r="CJ58" i="12"/>
  <c r="AN58" i="12"/>
  <c r="CZ58" i="12"/>
  <c r="X58" i="12"/>
  <c r="BD58" i="12"/>
  <c r="AY57" i="12"/>
  <c r="CE57" i="12"/>
  <c r="AI57" i="12"/>
  <c r="CU57" i="12"/>
  <c r="S57" i="12"/>
  <c r="M56" i="12"/>
  <c r="M57" i="12"/>
  <c r="M58" i="12"/>
  <c r="CE56" i="12"/>
  <c r="AI56" i="12"/>
  <c r="CU56" i="12"/>
  <c r="S56" i="12"/>
  <c r="AY56" i="12"/>
  <c r="CU52" i="12"/>
  <c r="AI52" i="12"/>
  <c r="AZ50" i="12"/>
  <c r="AN6" i="12"/>
  <c r="AI46" i="12"/>
  <c r="AY46" i="12"/>
  <c r="CJ6" i="12"/>
  <c r="CZ6" i="12"/>
  <c r="X6" i="12"/>
  <c r="AM57" i="12"/>
  <c r="CY57" i="12"/>
  <c r="W57" i="12"/>
  <c r="BC57" i="12"/>
  <c r="CI57" i="12"/>
  <c r="BE69" i="12"/>
  <c r="BU69" i="12" s="1"/>
  <c r="Y69" i="12"/>
  <c r="AY50" i="12"/>
  <c r="AJ56" i="12"/>
  <c r="CV56" i="12"/>
  <c r="T56" i="12"/>
  <c r="AZ56" i="12"/>
  <c r="CF56" i="12"/>
  <c r="CY56" i="12"/>
  <c r="W56" i="12"/>
  <c r="CI56" i="12"/>
  <c r="AM56" i="12"/>
  <c r="BC56" i="12"/>
  <c r="BO106" i="12"/>
  <c r="CE106" i="12" s="1"/>
  <c r="CU106" i="12" s="1"/>
  <c r="S50" i="12"/>
  <c r="BQ99" i="12"/>
  <c r="CG99" i="12" s="1"/>
  <c r="CW99" i="12" s="1"/>
  <c r="CV58" i="12"/>
  <c r="T58" i="12"/>
  <c r="AZ58" i="12"/>
  <c r="CF58" i="12"/>
  <c r="AJ58" i="12"/>
  <c r="BC58" i="12"/>
  <c r="CI58" i="12"/>
  <c r="CY58" i="12"/>
  <c r="W58" i="12"/>
  <c r="AM58" i="12"/>
  <c r="AI54" i="12"/>
  <c r="CU54" i="12"/>
  <c r="CE54" i="12"/>
  <c r="CE49" i="12"/>
  <c r="AI49" i="12"/>
  <c r="CU49" i="12"/>
  <c r="CI65" i="12"/>
  <c r="AI68" i="12"/>
  <c r="CE68" i="12"/>
  <c r="AY68" i="12"/>
  <c r="BE65" i="12"/>
  <c r="BU65" i="12" s="1"/>
  <c r="AO65" i="12"/>
  <c r="Y65" i="12"/>
  <c r="M76" i="12"/>
  <c r="M85" i="12"/>
  <c r="M89" i="12"/>
  <c r="M97" i="12"/>
  <c r="M55" i="12"/>
  <c r="M75" i="12"/>
  <c r="M70" i="12"/>
  <c r="AC48" i="12"/>
  <c r="M66" i="12"/>
  <c r="M49" i="12"/>
  <c r="M67" i="12"/>
  <c r="M79" i="12"/>
  <c r="M63" i="12"/>
  <c r="BI48" i="12"/>
  <c r="M78" i="12"/>
  <c r="M69" i="12"/>
  <c r="M84" i="12"/>
  <c r="M74" i="12"/>
  <c r="CE64" i="12"/>
  <c r="AY64" i="12"/>
  <c r="Y77" i="12"/>
  <c r="BE77" i="12"/>
  <c r="BU77" i="12" s="1"/>
  <c r="AO77" i="12"/>
  <c r="Y70" i="12"/>
  <c r="AO70" i="12"/>
  <c r="BE70" i="12"/>
  <c r="BU70" i="12" s="1"/>
  <c r="CV51" i="12"/>
  <c r="AZ51" i="12"/>
  <c r="BE81" i="12"/>
  <c r="BU81" i="12" s="1"/>
  <c r="AO81" i="12"/>
  <c r="BD18" i="12"/>
  <c r="AN18" i="12"/>
  <c r="Y86" i="12"/>
  <c r="BE86" i="12"/>
  <c r="BU86" i="12" s="1"/>
  <c r="AO86" i="12"/>
  <c r="BE76" i="12"/>
  <c r="BU76" i="12" s="1"/>
  <c r="Y76" i="12"/>
  <c r="AO76" i="12"/>
  <c r="AJ51" i="12"/>
  <c r="AO64" i="12"/>
  <c r="Y64" i="12"/>
  <c r="BE64" i="12"/>
  <c r="BU64" i="12" s="1"/>
  <c r="W67" i="12"/>
  <c r="BE84" i="12"/>
  <c r="BU84" i="12" s="1"/>
  <c r="AO84" i="12"/>
  <c r="Y84" i="12"/>
  <c r="BQ106" i="12"/>
  <c r="CG106" i="12" s="1"/>
  <c r="CW106" i="12" s="1"/>
  <c r="BA106" i="12"/>
  <c r="AN10" i="12"/>
  <c r="X10" i="12"/>
  <c r="BD10" i="12"/>
  <c r="CZ10" i="12"/>
  <c r="CJ10" i="12"/>
  <c r="BE67" i="12"/>
  <c r="BU67" i="12" s="1"/>
  <c r="AO67" i="12"/>
  <c r="Y67" i="12"/>
  <c r="T43" i="12"/>
  <c r="CF43" i="12"/>
  <c r="AZ43" i="12"/>
  <c r="AJ43" i="12"/>
  <c r="CV43" i="12"/>
  <c r="AK83" i="12"/>
  <c r="U73" i="12"/>
  <c r="CG73" i="12"/>
  <c r="AK73" i="12"/>
  <c r="BA73" i="12"/>
  <c r="CW73" i="12"/>
  <c r="BP107" i="12"/>
  <c r="CF107" i="12" s="1"/>
  <c r="CV107" i="12" s="1"/>
  <c r="AZ107" i="12"/>
  <c r="AL106" i="12"/>
  <c r="V106" i="12"/>
  <c r="M106" i="12"/>
  <c r="CE23" i="12"/>
  <c r="CU23" i="12"/>
  <c r="S23" i="12"/>
  <c r="AY23" i="12"/>
  <c r="AI23" i="12"/>
  <c r="CF54" i="12"/>
  <c r="AJ54" i="12"/>
  <c r="T54" i="12"/>
  <c r="AZ54" i="12"/>
  <c r="CG77" i="12"/>
  <c r="BA77" i="12"/>
  <c r="CW77" i="12"/>
  <c r="U77" i="12"/>
  <c r="AK77" i="12"/>
  <c r="T50" i="12"/>
  <c r="CF50" i="12"/>
  <c r="AJ50" i="12"/>
  <c r="CV50" i="12"/>
  <c r="AK85" i="12"/>
  <c r="CW85" i="12"/>
  <c r="U80" i="12"/>
  <c r="AK80" i="12"/>
  <c r="BC53" i="12"/>
  <c r="AM53" i="12"/>
  <c r="DA83" i="12"/>
  <c r="CK83" i="12"/>
  <c r="CG88" i="12"/>
  <c r="BA88" i="12"/>
  <c r="CW88" i="12"/>
  <c r="U88" i="12"/>
  <c r="AK88" i="12"/>
  <c r="BE89" i="12"/>
  <c r="BU89" i="12" s="1"/>
  <c r="Y89" i="12"/>
  <c r="AO89" i="12"/>
  <c r="X50" i="12"/>
  <c r="BD50" i="12"/>
  <c r="CZ50" i="12"/>
  <c r="AN50" i="12"/>
  <c r="CJ50" i="12"/>
  <c r="BO99" i="12"/>
  <c r="CE99" i="12" s="1"/>
  <c r="CU99" i="12" s="1"/>
  <c r="W70" i="12"/>
  <c r="AM70" i="12"/>
  <c r="CY70" i="12"/>
  <c r="BC70" i="12"/>
  <c r="CI70" i="12"/>
  <c r="AN67" i="12"/>
  <c r="CZ67" i="12"/>
  <c r="X67" i="12"/>
  <c r="CJ67" i="12"/>
  <c r="BD67" i="12"/>
  <c r="CU44" i="12"/>
  <c r="CE44" i="12"/>
  <c r="CJ9" i="12"/>
  <c r="BD9" i="12"/>
  <c r="CZ9" i="12"/>
  <c r="AN9" i="12"/>
  <c r="X9" i="12"/>
  <c r="BO108" i="12"/>
  <c r="CE108" i="12" s="1"/>
  <c r="CU108" i="12" s="1"/>
  <c r="BO107" i="12"/>
  <c r="CE107" i="12" s="1"/>
  <c r="CU107" i="12" s="1"/>
  <c r="CE96" i="12"/>
  <c r="CU96" i="12" s="1"/>
  <c r="BC437" i="2"/>
  <c r="AU595" i="2"/>
  <c r="BC547" i="2"/>
  <c r="BC773" i="2"/>
  <c r="AU630" i="2"/>
  <c r="AU603" i="2"/>
  <c r="AU596" i="2"/>
  <c r="AU614" i="2"/>
  <c r="BO775" i="2"/>
  <c r="AU652" i="2"/>
  <c r="AU547" i="2"/>
  <c r="BO777" i="2"/>
  <c r="AU351" i="2"/>
  <c r="AU416" i="2"/>
  <c r="BC558" i="2"/>
  <c r="BC774" i="2"/>
  <c r="AU534" i="2"/>
  <c r="BC780" i="2"/>
  <c r="BO558" i="2"/>
  <c r="BO559" i="2" s="1"/>
  <c r="BO560" i="2" s="1"/>
  <c r="BO561" i="2" s="1"/>
  <c r="BO562" i="2" s="1"/>
  <c r="BO563" i="2" s="1"/>
  <c r="BO564" i="2" s="1"/>
  <c r="BO565" i="2" s="1"/>
  <c r="BO566" i="2" s="1"/>
  <c r="BO567" i="2" s="1"/>
  <c r="BO568" i="2" s="1"/>
  <c r="BO569" i="2" s="1"/>
  <c r="AU774" i="2"/>
  <c r="AU780" i="2"/>
  <c r="M126" i="2"/>
  <c r="K126" i="15" s="1"/>
  <c r="AU551" i="2"/>
  <c r="AU450" i="2"/>
  <c r="AU464" i="2"/>
  <c r="BC464" i="2"/>
  <c r="AU665" i="2"/>
  <c r="BC665" i="2"/>
  <c r="AU478" i="2"/>
  <c r="BC478" i="2"/>
  <c r="AU664" i="2"/>
  <c r="BC664" i="2"/>
  <c r="AU57" i="2"/>
  <c r="AU466" i="2"/>
  <c r="BC466" i="2"/>
  <c r="AU487" i="2"/>
  <c r="BC487" i="2"/>
  <c r="AU462" i="2"/>
  <c r="BC462" i="2"/>
  <c r="AU475" i="2"/>
  <c r="BC475" i="2"/>
  <c r="AU479" i="2"/>
  <c r="BC479" i="2"/>
  <c r="AU476" i="2"/>
  <c r="BC476" i="2"/>
  <c r="J779" i="2"/>
  <c r="AU773" i="2"/>
  <c r="AU455" i="2"/>
  <c r="AU485" i="2"/>
  <c r="BC485" i="2"/>
  <c r="AU467" i="2"/>
  <c r="BC467" i="2"/>
  <c r="AU463" i="2"/>
  <c r="BC463" i="2"/>
  <c r="AU490" i="2"/>
  <c r="BC490" i="2"/>
  <c r="BC472" i="2"/>
  <c r="BO472" i="2"/>
  <c r="BO473" i="2" s="1"/>
  <c r="BO474" i="2" s="1"/>
  <c r="BO475" i="2" s="1"/>
  <c r="BO476" i="2" s="1"/>
  <c r="BO477" i="2" s="1"/>
  <c r="BO478" i="2" s="1"/>
  <c r="BO479" i="2" s="1"/>
  <c r="BO480" i="2" s="1"/>
  <c r="BO481" i="2" s="1"/>
  <c r="BO482" i="2" s="1"/>
  <c r="BO483" i="2" s="1"/>
  <c r="AU472" i="2"/>
  <c r="AU489" i="2"/>
  <c r="BC489" i="2"/>
  <c r="AU484" i="2"/>
  <c r="BO484" i="2"/>
  <c r="BO485" i="2" s="1"/>
  <c r="BO486" i="2" s="1"/>
  <c r="BO487" i="2" s="1"/>
  <c r="BO488" i="2" s="1"/>
  <c r="BO489" i="2" s="1"/>
  <c r="BO490" i="2" s="1"/>
  <c r="BO491" i="2" s="1"/>
  <c r="BO492" i="2" s="1"/>
  <c r="BO493" i="2" s="1"/>
  <c r="BO494" i="2" s="1"/>
  <c r="BO495" i="2" s="1"/>
  <c r="BC484" i="2"/>
  <c r="AU461" i="2"/>
  <c r="BC461" i="2"/>
  <c r="AU655" i="2"/>
  <c r="AU660" i="2"/>
  <c r="BO660" i="2"/>
  <c r="BO661" i="2" s="1"/>
  <c r="BO662" i="2" s="1"/>
  <c r="BO663" i="2" s="1"/>
  <c r="BO664" i="2" s="1"/>
  <c r="BO665" i="2" s="1"/>
  <c r="BO666" i="2" s="1"/>
  <c r="BO667" i="2" s="1"/>
  <c r="BO668" i="2" s="1"/>
  <c r="BO669" i="2" s="1"/>
  <c r="BO670" i="2" s="1"/>
  <c r="BO671" i="2" s="1"/>
  <c r="BC660" i="2"/>
  <c r="AU663" i="2"/>
  <c r="BC663" i="2"/>
  <c r="AU58" i="2"/>
  <c r="AU473" i="2"/>
  <c r="BC473" i="2"/>
  <c r="AU465" i="2"/>
  <c r="BC465" i="2"/>
  <c r="AU491" i="2"/>
  <c r="BC491" i="2"/>
  <c r="BC460" i="2"/>
  <c r="BO460" i="2"/>
  <c r="BO461" i="2" s="1"/>
  <c r="BO462" i="2" s="1"/>
  <c r="BO463" i="2" s="1"/>
  <c r="BO464" i="2" s="1"/>
  <c r="BO465" i="2" s="1"/>
  <c r="BO466" i="2" s="1"/>
  <c r="BO467" i="2" s="1"/>
  <c r="BO468" i="2" s="1"/>
  <c r="BO469" i="2" s="1"/>
  <c r="BO470" i="2" s="1"/>
  <c r="BO471" i="2" s="1"/>
  <c r="AU460" i="2"/>
  <c r="AU474" i="2"/>
  <c r="BC474" i="2"/>
  <c r="AU662" i="2"/>
  <c r="BC662" i="2"/>
  <c r="BC720" i="2"/>
  <c r="AU720" i="2"/>
  <c r="AU486" i="2"/>
  <c r="BC486" i="2"/>
  <c r="AU477" i="2"/>
  <c r="BC477" i="2"/>
  <c r="AU488" i="2"/>
  <c r="BC488" i="2"/>
  <c r="AU666" i="2"/>
  <c r="BC666" i="2"/>
  <c r="AU667" i="2"/>
  <c r="BC667" i="2"/>
  <c r="AU661" i="2"/>
  <c r="BC661" i="2"/>
  <c r="AU339" i="2"/>
  <c r="BO339" i="2"/>
  <c r="BO340" i="2" s="1"/>
  <c r="BO341" i="2" s="1"/>
  <c r="BO342" i="2" s="1"/>
  <c r="BO343" i="2" s="1"/>
  <c r="BO344" i="2" s="1"/>
  <c r="BO345" i="2" s="1"/>
  <c r="BO346" i="2" s="1"/>
  <c r="BO347" i="2" s="1"/>
  <c r="BO348" i="2" s="1"/>
  <c r="BO349" i="2" s="1"/>
  <c r="BO350" i="2" s="1"/>
  <c r="AU378" i="2"/>
  <c r="AU586" i="2"/>
  <c r="BC586" i="2"/>
  <c r="AU588" i="2"/>
  <c r="BC588" i="2"/>
  <c r="BC582" i="2"/>
  <c r="AU582" i="2"/>
  <c r="BO582" i="2"/>
  <c r="BO583" i="2" s="1"/>
  <c r="BO584" i="2" s="1"/>
  <c r="BO585" i="2" s="1"/>
  <c r="BO586" i="2" s="1"/>
  <c r="BO587" i="2" s="1"/>
  <c r="BO588" i="2" s="1"/>
  <c r="BO589" i="2" s="1"/>
  <c r="BO590" i="2" s="1"/>
  <c r="BO591" i="2" s="1"/>
  <c r="BO592" i="2" s="1"/>
  <c r="BO593" i="2" s="1"/>
  <c r="AU590" i="2"/>
  <c r="BC590" i="2"/>
  <c r="AU587" i="2"/>
  <c r="BC587" i="2"/>
  <c r="AU589" i="2"/>
  <c r="BC589" i="2"/>
  <c r="AU583" i="2"/>
  <c r="BC583" i="2"/>
  <c r="AU584" i="2"/>
  <c r="BC584" i="2"/>
  <c r="AU585" i="2"/>
  <c r="BC585" i="2"/>
  <c r="BC438" i="2"/>
  <c r="AJ56" i="2"/>
  <c r="AM56" i="2"/>
  <c r="AL56" i="2"/>
  <c r="BR57" i="2"/>
  <c r="AK56" i="2"/>
  <c r="AI56" i="2"/>
  <c r="M270" i="2"/>
  <c r="K270" i="15" s="1"/>
  <c r="AW339" i="2"/>
  <c r="AW340" i="2" s="1"/>
  <c r="AW341" i="2" s="1"/>
  <c r="AW342" i="2" s="1"/>
  <c r="AW343" i="2" s="1"/>
  <c r="AW344" i="2" s="1"/>
  <c r="AW345" i="2" s="1"/>
  <c r="AW346" i="2" s="1"/>
  <c r="AW347" i="2" s="1"/>
  <c r="AW348" i="2" s="1"/>
  <c r="AW349" i="2" s="1"/>
  <c r="AW350" i="2" s="1"/>
  <c r="AW334" i="2"/>
  <c r="AW335" i="2" s="1"/>
  <c r="AW336" i="2" s="1"/>
  <c r="AW337" i="2" s="1"/>
  <c r="AW338" i="2" s="1"/>
  <c r="BQ722" i="2"/>
  <c r="E722" i="2" s="1"/>
  <c r="F197" i="2"/>
  <c r="D197" i="15" s="1"/>
  <c r="Q197" i="15" s="1"/>
  <c r="AS197" i="15" s="1"/>
  <c r="D102" i="2"/>
  <c r="C102" i="15" s="1"/>
  <c r="BQ30" i="2"/>
  <c r="E30" i="2" s="1"/>
  <c r="L329" i="2"/>
  <c r="J329" i="15" s="1"/>
  <c r="L126" i="2"/>
  <c r="J126" i="15" s="1"/>
  <c r="BC171" i="2"/>
  <c r="BA467" i="2"/>
  <c r="BA479" i="2"/>
  <c r="BQ414" i="2"/>
  <c r="E414" i="2" s="1"/>
  <c r="F125" i="2"/>
  <c r="D125" i="15" s="1"/>
  <c r="Q125" i="15" s="1"/>
  <c r="AS125" i="15" s="1"/>
  <c r="AI563" i="2"/>
  <c r="BR564" i="2"/>
  <c r="BR565" i="2" s="1"/>
  <c r="BR566" i="2" s="1"/>
  <c r="AM563" i="2"/>
  <c r="AL563" i="2"/>
  <c r="AK563" i="2"/>
  <c r="AJ563" i="2"/>
  <c r="BA588" i="2"/>
  <c r="BA589" i="2"/>
  <c r="BA590" i="2"/>
  <c r="BA779" i="2"/>
  <c r="AI713" i="2"/>
  <c r="BR714" i="2"/>
  <c r="BR715" i="2" s="1"/>
  <c r="AK713" i="2"/>
  <c r="AM713" i="2"/>
  <c r="AL713" i="2"/>
  <c r="AJ713" i="2"/>
  <c r="AI726" i="2"/>
  <c r="AM726" i="2"/>
  <c r="AL726" i="2"/>
  <c r="AK726" i="2"/>
  <c r="AJ726" i="2"/>
  <c r="BA291" i="2"/>
  <c r="AY98" i="1"/>
  <c r="BA98" i="1" s="1"/>
  <c r="BA465" i="2"/>
  <c r="BA478" i="2"/>
  <c r="BA460" i="2"/>
  <c r="BA484" i="2"/>
  <c r="BA466" i="2"/>
  <c r="BA461" i="2"/>
  <c r="BA477" i="2"/>
  <c r="BA475" i="2"/>
  <c r="BA488" i="2"/>
  <c r="BA487" i="2"/>
  <c r="BA476" i="2"/>
  <c r="BA489" i="2"/>
  <c r="BA486" i="2"/>
  <c r="BA490" i="2"/>
  <c r="BA463" i="2"/>
  <c r="BA491" i="2"/>
  <c r="BA462" i="2"/>
  <c r="BA474" i="2"/>
  <c r="BA473" i="2"/>
  <c r="BA464" i="2"/>
  <c r="BA472" i="2"/>
  <c r="BA485" i="2"/>
  <c r="BA582" i="2"/>
  <c r="BA584" i="2"/>
  <c r="BA585" i="2"/>
  <c r="BA583" i="2"/>
  <c r="BA586" i="2"/>
  <c r="BA587" i="2"/>
  <c r="BA663" i="2"/>
  <c r="BA666" i="2"/>
  <c r="BA660" i="2"/>
  <c r="BA662" i="2"/>
  <c r="BA665" i="2"/>
  <c r="BA664" i="2"/>
  <c r="BA667" i="2"/>
  <c r="BA661" i="2"/>
  <c r="BA339" i="2"/>
  <c r="AN63" i="12"/>
  <c r="CJ63" i="12"/>
  <c r="BD63" i="12"/>
  <c r="X63" i="12"/>
  <c r="CZ63" i="12"/>
  <c r="AM104" i="12"/>
  <c r="BS101" i="12"/>
  <c r="CI101" i="12" s="1"/>
  <c r="CY101" i="12" s="1"/>
  <c r="AM107" i="12"/>
  <c r="AM108" i="12"/>
  <c r="AM105" i="12"/>
  <c r="BC101" i="12"/>
  <c r="T86" i="12"/>
  <c r="CV86" i="12"/>
  <c r="AJ86" i="12"/>
  <c r="AZ86" i="12"/>
  <c r="CF86" i="12"/>
  <c r="CI55" i="12"/>
  <c r="W55" i="12"/>
  <c r="CY55" i="12"/>
  <c r="AM55" i="12"/>
  <c r="BC55" i="12"/>
  <c r="AZ77" i="12"/>
  <c r="CV77" i="12"/>
  <c r="AJ77" i="12"/>
  <c r="T77" i="12"/>
  <c r="CF77" i="12"/>
  <c r="AZ88" i="12"/>
  <c r="T88" i="12"/>
  <c r="CV88" i="12"/>
  <c r="CF88" i="12"/>
  <c r="AJ88" i="12"/>
  <c r="X75" i="12"/>
  <c r="CJ75" i="12"/>
  <c r="CZ75" i="12"/>
  <c r="AN75" i="12"/>
  <c r="BD75" i="12"/>
  <c r="BE66" i="12"/>
  <c r="BU66" i="12" s="1"/>
  <c r="Y66" i="12"/>
  <c r="AO66" i="12"/>
  <c r="CU65" i="12"/>
  <c r="CE65" i="12"/>
  <c r="AY65" i="12"/>
  <c r="S65" i="12"/>
  <c r="AI65" i="12"/>
  <c r="W63" i="12"/>
  <c r="CI63" i="12"/>
  <c r="CY63" i="12"/>
  <c r="AM63" i="12"/>
  <c r="BC63" i="12"/>
  <c r="W65" i="12"/>
  <c r="AM65" i="12"/>
  <c r="AJ74" i="12"/>
  <c r="CF74" i="12"/>
  <c r="CV74" i="12"/>
  <c r="AZ74" i="12"/>
  <c r="T74" i="12"/>
  <c r="S66" i="12"/>
  <c r="CU66" i="12"/>
  <c r="AY66" i="12"/>
  <c r="CE66" i="12"/>
  <c r="AI66" i="12"/>
  <c r="Y78" i="12"/>
  <c r="AO78" i="12"/>
  <c r="Y74" i="12"/>
  <c r="AO74" i="12"/>
  <c r="BE74" i="12"/>
  <c r="BU74" i="12" s="1"/>
  <c r="CV78" i="12"/>
  <c r="AZ78" i="12"/>
  <c r="AJ78" i="12"/>
  <c r="T78" i="12"/>
  <c r="CF78" i="12"/>
  <c r="AY62" i="12"/>
  <c r="CU62" i="12"/>
  <c r="S62" i="12"/>
  <c r="AI62" i="12"/>
  <c r="CE62" i="12"/>
  <c r="CZ78" i="12"/>
  <c r="AN78" i="12"/>
  <c r="X78" i="12"/>
  <c r="CJ78" i="12"/>
  <c r="BD78" i="12"/>
  <c r="BD49" i="12"/>
  <c r="CJ49" i="12"/>
  <c r="X49" i="12"/>
  <c r="CZ49" i="12"/>
  <c r="AN49" i="12"/>
  <c r="V104" i="12"/>
  <c r="M104" i="12"/>
  <c r="AO75" i="12"/>
  <c r="Y75" i="12"/>
  <c r="BE75" i="12"/>
  <c r="BU75" i="12" s="1"/>
  <c r="AN106" i="12"/>
  <c r="X106" i="12"/>
  <c r="AM49" i="12"/>
  <c r="CI49" i="12"/>
  <c r="BC49" i="12"/>
  <c r="W49" i="12"/>
  <c r="CY49" i="12"/>
  <c r="AJ82" i="12"/>
  <c r="CF82" i="12"/>
  <c r="AZ82" i="12"/>
  <c r="T82" i="12"/>
  <c r="AY52" i="12"/>
  <c r="CE52" i="12"/>
  <c r="AN74" i="12"/>
  <c r="CZ74" i="12"/>
  <c r="V105" i="12"/>
  <c r="M105" i="12"/>
  <c r="CY64" i="12"/>
  <c r="W64" i="12"/>
  <c r="BC64" i="12"/>
  <c r="CI64" i="12"/>
  <c r="AM64" i="12"/>
  <c r="CG79" i="12"/>
  <c r="BA79" i="12"/>
  <c r="AK79" i="12"/>
  <c r="CW79" i="12"/>
  <c r="U79" i="12"/>
  <c r="CZ48" i="12"/>
  <c r="CJ48" i="12"/>
  <c r="BD48" i="12"/>
  <c r="AN48" i="12"/>
  <c r="X48" i="12"/>
  <c r="AC101" i="12"/>
  <c r="BY101" i="12"/>
  <c r="BI101" i="12"/>
  <c r="DE101" i="12"/>
  <c r="CO101" i="12"/>
  <c r="AS101" i="12"/>
  <c r="CI48" i="12"/>
  <c r="CY48" i="12"/>
  <c r="AM48" i="12"/>
  <c r="AZ81" i="12"/>
  <c r="CF81" i="12"/>
  <c r="AJ81" i="12"/>
  <c r="CV81" i="12"/>
  <c r="T81" i="12"/>
  <c r="BR104" i="12"/>
  <c r="CH104" i="12" s="1"/>
  <c r="CX104" i="12" s="1"/>
  <c r="BB104" i="12"/>
  <c r="W54" i="12"/>
  <c r="BC54" i="12"/>
  <c r="AM54" i="12"/>
  <c r="CY54" i="12"/>
  <c r="CI54" i="12"/>
  <c r="U84" i="12"/>
  <c r="AK84" i="12"/>
  <c r="BA84" i="12"/>
  <c r="CG84" i="12"/>
  <c r="CW84" i="12"/>
  <c r="X53" i="12"/>
  <c r="AN53" i="12"/>
  <c r="CZ53" i="12"/>
  <c r="CJ53" i="12"/>
  <c r="BD53" i="12"/>
  <c r="T109" i="12"/>
  <c r="AJ109" i="12"/>
  <c r="AZ109" i="12" s="1"/>
  <c r="BA105" i="12"/>
  <c r="BQ105" i="12"/>
  <c r="CG105" i="12" s="1"/>
  <c r="CW105" i="12" s="1"/>
  <c r="BR96" i="12"/>
  <c r="CH96" i="12" s="1"/>
  <c r="CX96" i="12" s="1"/>
  <c r="BB96" i="12"/>
  <c r="AZ108" i="12"/>
  <c r="BP108" i="12"/>
  <c r="CF108" i="12" s="1"/>
  <c r="CV108" i="12" s="1"/>
  <c r="W51" i="12"/>
  <c r="CY51" i="12"/>
  <c r="CI51" i="12"/>
  <c r="AZ75" i="12"/>
  <c r="AJ75" i="12"/>
  <c r="CV75" i="12"/>
  <c r="T75" i="12"/>
  <c r="CF75" i="12"/>
  <c r="BD62" i="12"/>
  <c r="CZ62" i="12"/>
  <c r="AN62" i="12"/>
  <c r="X62" i="12"/>
  <c r="CJ62" i="12"/>
  <c r="BA86" i="12"/>
  <c r="CG86" i="12"/>
  <c r="AK86" i="12"/>
  <c r="CW86" i="12"/>
  <c r="U86" i="12"/>
  <c r="BB99" i="12"/>
  <c r="AL99" i="12"/>
  <c r="BR99" i="12" s="1"/>
  <c r="CH99" i="12" s="1"/>
  <c r="CX99" i="12" s="1"/>
  <c r="Y72" i="12"/>
  <c r="AO72" i="12"/>
  <c r="AO73" i="12" s="1"/>
  <c r="BE73" i="12" s="1"/>
  <c r="BU73" i="12" s="1"/>
  <c r="BB102" i="12"/>
  <c r="BR102" i="12"/>
  <c r="CH102" i="12" s="1"/>
  <c r="CX102" i="12" s="1"/>
  <c r="AJ85" i="12"/>
  <c r="AZ85" i="12"/>
  <c r="CV85" i="12"/>
  <c r="T85" i="12"/>
  <c r="CF85" i="12"/>
  <c r="S67" i="12"/>
  <c r="CE67" i="12"/>
  <c r="AY67" i="12"/>
  <c r="CU67" i="12"/>
  <c r="AI67" i="12"/>
  <c r="AK87" i="12"/>
  <c r="CW87" i="12"/>
  <c r="CG87" i="12"/>
  <c r="BA87" i="12"/>
  <c r="U87" i="12"/>
  <c r="CJ70" i="12"/>
  <c r="BD70" i="12"/>
  <c r="CZ70" i="12"/>
  <c r="AN70" i="12"/>
  <c r="X70" i="12"/>
  <c r="BQ104" i="12"/>
  <c r="CG104" i="12" s="1"/>
  <c r="CW104" i="12" s="1"/>
  <c r="BA104" i="12"/>
  <c r="CO102" i="12"/>
  <c r="BY102" i="12"/>
  <c r="DE102" i="12"/>
  <c r="BI102" i="12"/>
  <c r="AS102" i="12"/>
  <c r="AC102" i="12"/>
  <c r="BC67" i="12"/>
  <c r="CI67" i="12"/>
  <c r="CY67" i="12"/>
  <c r="CF83" i="12"/>
  <c r="AZ83" i="12"/>
  <c r="AJ83" i="12"/>
  <c r="CV83" i="12"/>
  <c r="T83" i="12"/>
  <c r="BI81" i="12"/>
  <c r="AS81" i="12"/>
  <c r="DE81" i="12"/>
  <c r="CO81" i="12"/>
  <c r="AC81" i="12"/>
  <c r="CK87" i="12"/>
  <c r="DA87" i="12"/>
  <c r="AK81" i="12"/>
  <c r="BA81" i="12"/>
  <c r="CG81" i="12"/>
  <c r="U81" i="12"/>
  <c r="CW81" i="12"/>
  <c r="AJ48" i="12"/>
  <c r="CV48" i="12"/>
  <c r="CF48" i="12"/>
  <c r="T48" i="12"/>
  <c r="AZ48" i="12"/>
  <c r="BE85" i="12"/>
  <c r="BU85" i="12" s="1"/>
  <c r="Y85" i="12"/>
  <c r="AO85" i="12"/>
  <c r="BC50" i="12"/>
  <c r="AM50" i="12"/>
  <c r="W50" i="12"/>
  <c r="CY50" i="12"/>
  <c r="CI50" i="12"/>
  <c r="CF84" i="12"/>
  <c r="AJ84" i="12"/>
  <c r="AZ84" i="12"/>
  <c r="CV84" i="12"/>
  <c r="T84" i="12"/>
  <c r="T80" i="12"/>
  <c r="CV80" i="12"/>
  <c r="AZ80" i="12"/>
  <c r="AJ80" i="12"/>
  <c r="CF80" i="12"/>
  <c r="S69" i="12"/>
  <c r="CU69" i="12"/>
  <c r="CE69" i="12"/>
  <c r="AY69" i="12"/>
  <c r="AI69" i="12"/>
  <c r="BC65" i="12"/>
  <c r="BA74" i="12"/>
  <c r="CW74" i="12"/>
  <c r="U74" i="12"/>
  <c r="AK74" i="12"/>
  <c r="CG74" i="12"/>
  <c r="AI53" i="12"/>
  <c r="CU53" i="12"/>
  <c r="AY53" i="12"/>
  <c r="CE53" i="12"/>
  <c r="S53" i="12"/>
  <c r="W66" i="12"/>
  <c r="BC66" i="12"/>
  <c r="AM66" i="12"/>
  <c r="CI66" i="12"/>
  <c r="CY66" i="12"/>
  <c r="CV87" i="12"/>
  <c r="AZ87" i="12"/>
  <c r="T87" i="12"/>
  <c r="AJ87" i="12"/>
  <c r="CF87" i="12"/>
  <c r="T76" i="12"/>
  <c r="AZ76" i="12"/>
  <c r="CV76" i="12"/>
  <c r="CF76" i="12"/>
  <c r="AJ76" i="12"/>
  <c r="S51" i="12"/>
  <c r="AY51" i="12"/>
  <c r="AI51" i="12"/>
  <c r="CU51" i="12"/>
  <c r="CE51" i="12"/>
  <c r="BC89" i="2"/>
  <c r="I246" i="2"/>
  <c r="G246" i="15" s="1"/>
  <c r="BA780" i="2"/>
  <c r="BC317" i="2"/>
  <c r="BC160" i="2"/>
  <c r="M700" i="2"/>
  <c r="BA546" i="2"/>
  <c r="D652" i="2"/>
  <c r="C655" i="15" s="1"/>
  <c r="BA649" i="2"/>
  <c r="BC245" i="2"/>
  <c r="L651" i="2"/>
  <c r="J654" i="15" s="1"/>
  <c r="I415" i="2"/>
  <c r="G414" i="15" s="1"/>
  <c r="BC125" i="2"/>
  <c r="BC614" i="2"/>
  <c r="BC77" i="2"/>
  <c r="D6" i="2"/>
  <c r="C6" i="15" s="1"/>
  <c r="L282" i="2"/>
  <c r="J282" i="15" s="1"/>
  <c r="D294" i="2"/>
  <c r="C294" i="15" s="1"/>
  <c r="BQ5" i="2"/>
  <c r="E5" i="2" s="1"/>
  <c r="BC281" i="2"/>
  <c r="F626" i="2"/>
  <c r="D629" i="15" s="1"/>
  <c r="Q629" i="15" s="1"/>
  <c r="AS629" i="15" s="1"/>
  <c r="I318" i="2"/>
  <c r="G318" i="15" s="1"/>
  <c r="BA351" i="2"/>
  <c r="BQ282" i="2"/>
  <c r="E282" i="2" s="1"/>
  <c r="BA29" i="2"/>
  <c r="BA614" i="2"/>
  <c r="I78" i="2"/>
  <c r="G78" i="15" s="1"/>
  <c r="D150" i="2"/>
  <c r="C150" i="15" s="1"/>
  <c r="D174" i="2"/>
  <c r="C174" i="15" s="1"/>
  <c r="I329" i="2"/>
  <c r="G329" i="15" s="1"/>
  <c r="BC293" i="2"/>
  <c r="M439" i="2"/>
  <c r="K438" i="15" s="1"/>
  <c r="L427" i="2"/>
  <c r="J426" i="15" s="1"/>
  <c r="F651" i="2"/>
  <c r="D654" i="15" s="1"/>
  <c r="Q654" i="15" s="1"/>
  <c r="AS654" i="15" s="1"/>
  <c r="BQ651" i="2"/>
  <c r="E651" i="2" s="1"/>
  <c r="M549" i="2"/>
  <c r="K546" i="15" s="1"/>
  <c r="M152" i="2"/>
  <c r="K152" i="15" s="1"/>
  <c r="BC722" i="2"/>
  <c r="BQ293" i="2"/>
  <c r="E293" i="2" s="1"/>
  <c r="BQ596" i="2"/>
  <c r="E596" i="2" s="1"/>
  <c r="BC548" i="2"/>
  <c r="AO109" i="12"/>
  <c r="BU109" i="12" s="1"/>
  <c r="CK109" i="12" s="1"/>
  <c r="DA109" i="12" s="1"/>
  <c r="AO101" i="12"/>
  <c r="BU101" i="12" s="1"/>
  <c r="CK101" i="12" s="1"/>
  <c r="DA101" i="12" s="1"/>
  <c r="D439" i="2"/>
  <c r="C438" i="15" s="1"/>
  <c r="AY31" i="1"/>
  <c r="BA31" i="1" s="1"/>
  <c r="D627" i="2"/>
  <c r="C630" i="15" s="1"/>
  <c r="BQ710" i="2"/>
  <c r="E710" i="2" s="1"/>
  <c r="BC402" i="2"/>
  <c r="L18" i="2"/>
  <c r="J18" i="15" s="1"/>
  <c r="F722" i="2"/>
  <c r="D725" i="15" s="1"/>
  <c r="Q725" i="15" s="1"/>
  <c r="AS725" i="15" s="1"/>
  <c r="BQ438" i="2"/>
  <c r="E438" i="2" s="1"/>
  <c r="BC353" i="2"/>
  <c r="BC269" i="2"/>
  <c r="I282" i="2"/>
  <c r="G282" i="15" s="1"/>
  <c r="L403" i="2"/>
  <c r="J402" i="15" s="1"/>
  <c r="F614" i="2"/>
  <c r="D617" i="15" s="1"/>
  <c r="Q617" i="15" s="1"/>
  <c r="AS617" i="15" s="1"/>
  <c r="F710" i="2"/>
  <c r="D713" i="15" s="1"/>
  <c r="Q713" i="15" s="1"/>
  <c r="AS713" i="15" s="1"/>
  <c r="BQ305" i="2"/>
  <c r="E305" i="2" s="1"/>
  <c r="BQ415" i="2"/>
  <c r="E415" i="2" s="1"/>
  <c r="BA650" i="2"/>
  <c r="BA778" i="2"/>
  <c r="BQ245" i="2"/>
  <c r="E245" i="2" s="1"/>
  <c r="BA65" i="2"/>
  <c r="I354" i="2"/>
  <c r="G354" i="15" s="1"/>
  <c r="L185" i="2"/>
  <c r="J185" i="15" s="1"/>
  <c r="D138" i="2"/>
  <c r="C138" i="15" s="1"/>
  <c r="BQ137" i="2"/>
  <c r="E137" i="2" s="1"/>
  <c r="F137" i="2"/>
  <c r="D137" i="15" s="1"/>
  <c r="Q137" i="15" s="1"/>
  <c r="AS137" i="15" s="1"/>
  <c r="M711" i="2"/>
  <c r="K714" i="15" s="1"/>
  <c r="D416" i="2"/>
  <c r="C415" i="15" s="1"/>
  <c r="L150" i="2"/>
  <c r="J150" i="15" s="1"/>
  <c r="L246" i="2"/>
  <c r="J246" i="15" s="1"/>
  <c r="I172" i="2"/>
  <c r="G172" i="15" s="1"/>
  <c r="BA450" i="2"/>
  <c r="BA89" i="2"/>
  <c r="BA328" i="2"/>
  <c r="BA77" i="2"/>
  <c r="L114" i="2"/>
  <c r="J114" i="15" s="1"/>
  <c r="BA708" i="2"/>
  <c r="BA256" i="2"/>
  <c r="BA304" i="2"/>
  <c r="BA171" i="2"/>
  <c r="I6" i="2"/>
  <c r="G6" i="15" s="1"/>
  <c r="BA613" i="2"/>
  <c r="BA135" i="2"/>
  <c r="BA624" i="2"/>
  <c r="BA76" i="2"/>
  <c r="BA147" i="2"/>
  <c r="BA400" i="2"/>
  <c r="M173" i="2"/>
  <c r="K173" i="15" s="1"/>
  <c r="BA547" i="2"/>
  <c r="BA612" i="2"/>
  <c r="D306" i="2"/>
  <c r="C306" i="15" s="1"/>
  <c r="BA352" i="2"/>
  <c r="F698" i="2"/>
  <c r="D701" i="15" s="1"/>
  <c r="Q701" i="15" s="1"/>
  <c r="AS701" i="15" s="1"/>
  <c r="BQ698" i="2"/>
  <c r="E698" i="2" s="1"/>
  <c r="D699" i="2"/>
  <c r="C702" i="15" s="1"/>
  <c r="BA268" i="2"/>
  <c r="BA99" i="2"/>
  <c r="BA16" i="2"/>
  <c r="I18" i="2"/>
  <c r="G18" i="15" s="1"/>
  <c r="L306" i="2"/>
  <c r="J306" i="15" s="1"/>
  <c r="BA305" i="2"/>
  <c r="M283" i="2"/>
  <c r="K283" i="15" s="1"/>
  <c r="BA243" i="2"/>
  <c r="L197" i="2"/>
  <c r="J197" i="15" s="1"/>
  <c r="BC149" i="2"/>
  <c r="L161" i="2"/>
  <c r="BA87" i="2"/>
  <c r="BA293" i="2"/>
  <c r="BA535" i="2"/>
  <c r="BA280" i="2"/>
  <c r="BA377" i="2"/>
  <c r="BQ66" i="2"/>
  <c r="E66" i="2" s="1"/>
  <c r="F66" i="2"/>
  <c r="D66" i="15" s="1"/>
  <c r="Q66" i="15" s="1"/>
  <c r="AS66" i="15" s="1"/>
  <c r="BA281" i="2"/>
  <c r="BA4" i="2"/>
  <c r="F536" i="2"/>
  <c r="D533" i="15" s="1"/>
  <c r="Q533" i="15" s="1"/>
  <c r="AS533" i="15" s="1"/>
  <c r="D537" i="2"/>
  <c r="C534" i="15" s="1"/>
  <c r="BQ536" i="2"/>
  <c r="E536" i="2" s="1"/>
  <c r="BA571" i="2"/>
  <c r="M318" i="2"/>
  <c r="K318" i="15" s="1"/>
  <c r="M329" i="2"/>
  <c r="K329" i="15" s="1"/>
  <c r="BA389" i="2"/>
  <c r="BA774" i="2"/>
  <c r="BA378" i="2"/>
  <c r="BA626" i="2"/>
  <c r="BA255" i="2"/>
  <c r="BQ427" i="2"/>
  <c r="E427" i="2" s="1"/>
  <c r="BA17" i="2"/>
  <c r="BQ89" i="2"/>
  <c r="E89" i="2" s="1"/>
  <c r="F89" i="2"/>
  <c r="D89" i="15" s="1"/>
  <c r="Q89" i="15" s="1"/>
  <c r="AS89" i="15" s="1"/>
  <c r="D90" i="2"/>
  <c r="C90" i="15" s="1"/>
  <c r="BA64" i="2"/>
  <c r="BR599" i="2"/>
  <c r="AJ598" i="2"/>
  <c r="AK598" i="2"/>
  <c r="AL598" i="2"/>
  <c r="AI598" i="2"/>
  <c r="AM598" i="2"/>
  <c r="BR332" i="2"/>
  <c r="AI331" i="2"/>
  <c r="AJ331" i="2"/>
  <c r="AK331" i="2"/>
  <c r="AL331" i="2"/>
  <c r="AM331" i="2"/>
  <c r="BA559" i="2"/>
  <c r="BA101" i="2"/>
  <c r="BR140" i="2"/>
  <c r="AL139" i="2"/>
  <c r="AM139" i="2"/>
  <c r="AK139" i="2"/>
  <c r="AI139" i="2"/>
  <c r="AJ139" i="2"/>
  <c r="BR129" i="2"/>
  <c r="BR130" i="2" s="1"/>
  <c r="AI128" i="2"/>
  <c r="AJ128" i="2"/>
  <c r="AK128" i="2"/>
  <c r="AL128" i="2"/>
  <c r="AM128" i="2"/>
  <c r="BA267" i="2"/>
  <c r="AI55" i="2"/>
  <c r="AJ55" i="2"/>
  <c r="AM55" i="2"/>
  <c r="AK55" i="2"/>
  <c r="AL55" i="2"/>
  <c r="BR368" i="2"/>
  <c r="AI367" i="2"/>
  <c r="AJ367" i="2"/>
  <c r="AK367" i="2"/>
  <c r="AL367" i="2"/>
  <c r="AM367" i="2"/>
  <c r="BA376" i="2"/>
  <c r="BA388" i="2"/>
  <c r="BA27" i="2"/>
  <c r="BR629" i="2"/>
  <c r="AJ628" i="2"/>
  <c r="AK628" i="2"/>
  <c r="AL628" i="2"/>
  <c r="AM628" i="2"/>
  <c r="AI628" i="2"/>
  <c r="BR617" i="2"/>
  <c r="BR618" i="2" s="1"/>
  <c r="BR619" i="2" s="1"/>
  <c r="AJ616" i="2"/>
  <c r="AI616" i="2"/>
  <c r="AK616" i="2"/>
  <c r="AL616" i="2"/>
  <c r="AM616" i="2"/>
  <c r="BR32" i="2"/>
  <c r="AI31" i="2"/>
  <c r="AJ31" i="2"/>
  <c r="AK31" i="2"/>
  <c r="AL31" i="2"/>
  <c r="AM31" i="2"/>
  <c r="BR189" i="2"/>
  <c r="AI188" i="2"/>
  <c r="AJ188" i="2"/>
  <c r="AK188" i="2"/>
  <c r="AL188" i="2"/>
  <c r="AM188" i="2"/>
  <c r="BA637" i="2"/>
  <c r="BA696" i="2"/>
  <c r="BA41" i="2"/>
  <c r="BA15" i="2"/>
  <c r="BA722" i="2"/>
  <c r="BA425" i="2"/>
  <c r="BA316" i="2"/>
  <c r="H561" i="2"/>
  <c r="F558" i="15" s="1"/>
  <c r="BA560" i="2"/>
  <c r="D259" i="2"/>
  <c r="C259" i="15" s="1"/>
  <c r="F597" i="2"/>
  <c r="D594" i="15" s="1"/>
  <c r="Q594" i="15" s="1"/>
  <c r="AS594" i="15" s="1"/>
  <c r="BQ597" i="2"/>
  <c r="E597" i="2" s="1"/>
  <c r="BR393" i="2"/>
  <c r="AJ392" i="2"/>
  <c r="AK392" i="2"/>
  <c r="AL392" i="2"/>
  <c r="AM392" i="2"/>
  <c r="AI392" i="2"/>
  <c r="BR441" i="2"/>
  <c r="AJ440" i="2"/>
  <c r="AK440" i="2"/>
  <c r="AL440" i="2"/>
  <c r="AM440" i="2"/>
  <c r="AI440" i="2"/>
  <c r="BR551" i="2"/>
  <c r="BR552" i="2" s="1"/>
  <c r="AM550" i="2"/>
  <c r="AI550" i="2"/>
  <c r="AL550" i="2"/>
  <c r="AJ550" i="2"/>
  <c r="AK550" i="2"/>
  <c r="BA53" i="2"/>
  <c r="BA112" i="2"/>
  <c r="BA125" i="2"/>
  <c r="BA401" i="2"/>
  <c r="BA39" i="2"/>
  <c r="BR284" i="2"/>
  <c r="AJ283" i="2"/>
  <c r="AK283" i="2"/>
  <c r="AL283" i="2"/>
  <c r="AM283" i="2"/>
  <c r="AI283" i="2"/>
  <c r="BR308" i="2"/>
  <c r="AJ307" i="2"/>
  <c r="AK307" i="2"/>
  <c r="AL307" i="2"/>
  <c r="AM307" i="2"/>
  <c r="AI307" i="2"/>
  <c r="BR653" i="2"/>
  <c r="AL652" i="2"/>
  <c r="AM652" i="2"/>
  <c r="AI652" i="2"/>
  <c r="AJ652" i="2"/>
  <c r="AK652" i="2"/>
  <c r="BR272" i="2"/>
  <c r="AI271" i="2"/>
  <c r="AL271" i="2"/>
  <c r="AM271" i="2"/>
  <c r="AK271" i="2"/>
  <c r="AJ271" i="2"/>
  <c r="BR104" i="2"/>
  <c r="AI103" i="2"/>
  <c r="AJ103" i="2"/>
  <c r="AK103" i="2"/>
  <c r="AL103" i="2"/>
  <c r="AM103" i="2"/>
  <c r="BA363" i="2"/>
  <c r="BA353" i="2"/>
  <c r="BA638" i="2"/>
  <c r="BA269" i="2"/>
  <c r="BA148" i="2"/>
  <c r="AJ562" i="2"/>
  <c r="AK562" i="2"/>
  <c r="AL562" i="2"/>
  <c r="AM562" i="2"/>
  <c r="AI562" i="2"/>
  <c r="AM712" i="2"/>
  <c r="AL712" i="2"/>
  <c r="AI712" i="2"/>
  <c r="AJ712" i="2"/>
  <c r="AK712" i="2"/>
  <c r="BR80" i="2"/>
  <c r="AI79" i="2"/>
  <c r="AJ79" i="2"/>
  <c r="AK79" i="2"/>
  <c r="AL79" i="2"/>
  <c r="AM79" i="2"/>
  <c r="BR164" i="2"/>
  <c r="AI163" i="2"/>
  <c r="AJ163" i="2"/>
  <c r="AK163" i="2"/>
  <c r="AL163" i="2"/>
  <c r="AM163" i="2"/>
  <c r="BA317" i="2"/>
  <c r="BA548" i="2"/>
  <c r="BA558" i="2"/>
  <c r="BR200" i="2"/>
  <c r="AJ199" i="2"/>
  <c r="AK199" i="2"/>
  <c r="AL199" i="2"/>
  <c r="AM199" i="2"/>
  <c r="AI199" i="2"/>
  <c r="BR176" i="2"/>
  <c r="AI175" i="2"/>
  <c r="AJ175" i="2"/>
  <c r="AK175" i="2"/>
  <c r="AL175" i="2"/>
  <c r="AM175" i="2"/>
  <c r="BR417" i="2"/>
  <c r="BR418" i="2" s="1"/>
  <c r="BR419" i="2" s="1"/>
  <c r="AJ416" i="2"/>
  <c r="AK416" i="2"/>
  <c r="AL416" i="2"/>
  <c r="AM416" i="2"/>
  <c r="AI416" i="2"/>
  <c r="BR260" i="2"/>
  <c r="AI259" i="2"/>
  <c r="AM259" i="2"/>
  <c r="AL259" i="2"/>
  <c r="AJ259" i="2"/>
  <c r="AK259" i="2"/>
  <c r="BR68" i="2"/>
  <c r="AL67" i="2"/>
  <c r="AM67" i="2"/>
  <c r="AK67" i="2"/>
  <c r="AI67" i="2"/>
  <c r="AJ67" i="2"/>
  <c r="BR575" i="2"/>
  <c r="BR576" i="2" s="1"/>
  <c r="AJ574" i="2"/>
  <c r="AK574" i="2"/>
  <c r="AL574" i="2"/>
  <c r="AI574" i="2"/>
  <c r="AM574" i="2"/>
  <c r="BA111" i="2"/>
  <c r="I711" i="2"/>
  <c r="G714" i="15" s="1"/>
  <c r="BA710" i="2"/>
  <c r="BC710" i="2"/>
  <c r="BA402" i="2"/>
  <c r="BA124" i="2"/>
  <c r="BA698" i="2"/>
  <c r="BA390" i="2"/>
  <c r="BA5" i="2"/>
  <c r="BA28" i="2"/>
  <c r="BA51" i="2"/>
  <c r="BA777" i="2"/>
  <c r="BR152" i="2"/>
  <c r="AJ151" i="2"/>
  <c r="AK151" i="2"/>
  <c r="AL151" i="2"/>
  <c r="AM151" i="2"/>
  <c r="AI151" i="2"/>
  <c r="BR539" i="2"/>
  <c r="BR540" i="2" s="1"/>
  <c r="AJ538" i="2"/>
  <c r="AK538" i="2"/>
  <c r="AL538" i="2"/>
  <c r="AM538" i="2"/>
  <c r="AI538" i="2"/>
  <c r="BA436" i="2"/>
  <c r="BA413" i="2"/>
  <c r="BR701" i="2"/>
  <c r="BR702" i="2" s="1"/>
  <c r="BR703" i="2" s="1"/>
  <c r="AM700" i="2"/>
  <c r="AI700" i="2"/>
  <c r="AJ700" i="2"/>
  <c r="AK700" i="2"/>
  <c r="AL700" i="2"/>
  <c r="BR405" i="2"/>
  <c r="BR406" i="2" s="1"/>
  <c r="AJ404" i="2"/>
  <c r="AK404" i="2"/>
  <c r="AL404" i="2"/>
  <c r="AI404" i="2"/>
  <c r="AM404" i="2"/>
  <c r="BA123" i="2"/>
  <c r="BA137" i="2"/>
  <c r="BR321" i="2"/>
  <c r="BR322" i="2" s="1"/>
  <c r="BR323" i="2" s="1"/>
  <c r="AI320" i="2"/>
  <c r="AJ320" i="2"/>
  <c r="AK320" i="2"/>
  <c r="AM320" i="2"/>
  <c r="AL320" i="2"/>
  <c r="BA159" i="2"/>
  <c r="BA63" i="2"/>
  <c r="BR93" i="2"/>
  <c r="BR94" i="2" s="1"/>
  <c r="AI92" i="2"/>
  <c r="AJ92" i="2"/>
  <c r="AK92" i="2"/>
  <c r="AL92" i="2"/>
  <c r="AM92" i="2"/>
  <c r="BR605" i="2"/>
  <c r="AJ604" i="2"/>
  <c r="AK604" i="2"/>
  <c r="AL604" i="2"/>
  <c r="AM604" i="2"/>
  <c r="AI604" i="2"/>
  <c r="BR453" i="2"/>
  <c r="AM452" i="2"/>
  <c r="AI452" i="2"/>
  <c r="AL452" i="2"/>
  <c r="AJ452" i="2"/>
  <c r="AK452" i="2"/>
  <c r="BR116" i="2"/>
  <c r="AL115" i="2"/>
  <c r="AM115" i="2"/>
  <c r="AK115" i="2"/>
  <c r="AI115" i="2"/>
  <c r="AJ115" i="2"/>
  <c r="BA160" i="2"/>
  <c r="BA364" i="2"/>
  <c r="BA773" i="2"/>
  <c r="BA426" i="2"/>
  <c r="BA88" i="2"/>
  <c r="F270" i="2"/>
  <c r="D270" i="15" s="1"/>
  <c r="Q270" i="15" s="1"/>
  <c r="AS270" i="15" s="1"/>
  <c r="BQ270" i="2"/>
  <c r="E270" i="2" s="1"/>
  <c r="D271" i="2"/>
  <c r="C271" i="15" s="1"/>
  <c r="BR248" i="2"/>
  <c r="AI247" i="2"/>
  <c r="AJ247" i="2"/>
  <c r="AM247" i="2"/>
  <c r="AK247" i="2"/>
  <c r="AL247" i="2"/>
  <c r="BR8" i="2"/>
  <c r="AI7" i="2"/>
  <c r="AJ7" i="2"/>
  <c r="AK7" i="2"/>
  <c r="AL7" i="2"/>
  <c r="AM7" i="2"/>
  <c r="BA279" i="2"/>
  <c r="BA100" i="2"/>
  <c r="BA437" i="2"/>
  <c r="P3" i="15"/>
  <c r="P747" i="15" s="1"/>
  <c r="BA3" i="2"/>
  <c r="BR44" i="2"/>
  <c r="AL43" i="2"/>
  <c r="AM43" i="2"/>
  <c r="AK43" i="2"/>
  <c r="AI43" i="2"/>
  <c r="AJ43" i="2"/>
  <c r="BR20" i="2"/>
  <c r="AL19" i="2"/>
  <c r="AM19" i="2"/>
  <c r="AI19" i="2"/>
  <c r="AJ19" i="2"/>
  <c r="AK19" i="2"/>
  <c r="BA424" i="2"/>
  <c r="BR381" i="2"/>
  <c r="AJ380" i="2"/>
  <c r="AK380" i="2"/>
  <c r="AL380" i="2"/>
  <c r="AM380" i="2"/>
  <c r="AI380" i="2"/>
  <c r="BR296" i="2"/>
  <c r="BR297" i="2" s="1"/>
  <c r="AI295" i="2"/>
  <c r="AJ295" i="2"/>
  <c r="AK295" i="2"/>
  <c r="AL295" i="2"/>
  <c r="AM295" i="2"/>
  <c r="BA40" i="2"/>
  <c r="BR641" i="2"/>
  <c r="AI640" i="2"/>
  <c r="AJ640" i="2"/>
  <c r="AK640" i="2"/>
  <c r="AL640" i="2"/>
  <c r="AM640" i="2"/>
  <c r="BR356" i="2"/>
  <c r="AJ355" i="2"/>
  <c r="AK355" i="2"/>
  <c r="AL355" i="2"/>
  <c r="AM355" i="2"/>
  <c r="AI355" i="2"/>
  <c r="BR429" i="2"/>
  <c r="AM428" i="2"/>
  <c r="AI428" i="2"/>
  <c r="AL428" i="2"/>
  <c r="AJ428" i="2"/>
  <c r="AK428" i="2"/>
  <c r="BC560" i="2"/>
  <c r="BA113" i="2"/>
  <c r="BA365" i="2"/>
  <c r="BA136" i="2"/>
  <c r="BA303" i="2"/>
  <c r="BA149" i="2"/>
  <c r="BA292" i="2"/>
  <c r="BA52" i="2"/>
  <c r="L6" i="2"/>
  <c r="J6" i="15" s="1"/>
  <c r="BC5" i="2"/>
  <c r="BA636" i="2"/>
  <c r="M31" i="2"/>
  <c r="K31" i="15" s="1"/>
  <c r="F198" i="2"/>
  <c r="D198" i="15" s="1"/>
  <c r="Q198" i="15" s="1"/>
  <c r="AS198" i="15" s="1"/>
  <c r="BQ198" i="2"/>
  <c r="E198" i="2" s="1"/>
  <c r="D199" i="2"/>
  <c r="C199" i="15" s="1"/>
  <c r="F615" i="2"/>
  <c r="D618" i="15" s="1"/>
  <c r="Q618" i="15" s="1"/>
  <c r="AS618" i="15" s="1"/>
  <c r="D616" i="2"/>
  <c r="C619" i="15" s="1"/>
  <c r="BQ615" i="2"/>
  <c r="E615" i="2" s="1"/>
  <c r="BQ573" i="2"/>
  <c r="E573" i="2" s="1"/>
  <c r="D574" i="2"/>
  <c r="C571" i="15" s="1"/>
  <c r="F573" i="2"/>
  <c r="D570" i="15" s="1"/>
  <c r="Q570" i="15" s="1"/>
  <c r="AS570" i="15" s="1"/>
  <c r="D380" i="2"/>
  <c r="C379" i="15" s="1"/>
  <c r="F379" i="2"/>
  <c r="D378" i="15" s="1"/>
  <c r="Q378" i="15" s="1"/>
  <c r="AS378" i="15" s="1"/>
  <c r="BQ379" i="2"/>
  <c r="E379" i="2" s="1"/>
  <c r="CE55" i="12"/>
  <c r="CU55" i="12"/>
  <c r="AI55" i="12"/>
  <c r="S55" i="12"/>
  <c r="AY55" i="12"/>
  <c r="BO412" i="2"/>
  <c r="BO413" i="2" s="1"/>
  <c r="BO414" i="2" s="1"/>
  <c r="BO415" i="2" s="1"/>
  <c r="BO416" i="2" s="1"/>
  <c r="BO417" i="2" s="1"/>
  <c r="BO418" i="2" s="1"/>
  <c r="BO419" i="2" s="1"/>
  <c r="BO420" i="2" s="1"/>
  <c r="BO421" i="2" s="1"/>
  <c r="BO422" i="2" s="1"/>
  <c r="BO423" i="2" s="1"/>
  <c r="AU424" i="2"/>
  <c r="BC424" i="2"/>
  <c r="BO424" i="2"/>
  <c r="BO425" i="2" s="1"/>
  <c r="BO426" i="2" s="1"/>
  <c r="BO427" i="2" s="1"/>
  <c r="BO428" i="2" s="1"/>
  <c r="BO429" i="2" s="1"/>
  <c r="BO430" i="2" s="1"/>
  <c r="BO431" i="2" s="1"/>
  <c r="BO432" i="2" s="1"/>
  <c r="BO433" i="2" s="1"/>
  <c r="BO434" i="2" s="1"/>
  <c r="BO435" i="2" s="1"/>
  <c r="BO751" i="2"/>
  <c r="BQ114" i="2"/>
  <c r="E114" i="2" s="1"/>
  <c r="D115" i="2"/>
  <c r="C115" i="15" s="1"/>
  <c r="F114" i="2"/>
  <c r="D114" i="15" s="1"/>
  <c r="Q114" i="15" s="1"/>
  <c r="AS114" i="15" s="1"/>
  <c r="BC74" i="12"/>
  <c r="W74" i="12"/>
  <c r="AM74" i="12"/>
  <c r="CY74" i="12"/>
  <c r="CI74" i="12"/>
  <c r="CY85" i="12"/>
  <c r="BC85" i="12"/>
  <c r="W85" i="12"/>
  <c r="CI85" i="12"/>
  <c r="AM85" i="12"/>
  <c r="BO745" i="2"/>
  <c r="F603" i="2"/>
  <c r="D606" i="15" s="1"/>
  <c r="Q606" i="15" s="1"/>
  <c r="AS606" i="15" s="1"/>
  <c r="BC75" i="12"/>
  <c r="CY75" i="12"/>
  <c r="AM75" i="12"/>
  <c r="W75" i="12"/>
  <c r="CI75" i="12"/>
  <c r="BO767" i="2"/>
  <c r="AU88" i="2"/>
  <c r="BC88" i="2"/>
  <c r="BO87" i="2"/>
  <c r="BO88" i="2" s="1"/>
  <c r="BO89" i="2" s="1"/>
  <c r="BO90" i="2" s="1"/>
  <c r="BO91" i="2" s="1"/>
  <c r="BO92" i="2" s="1"/>
  <c r="BO93" i="2" s="1"/>
  <c r="BO94" i="2" s="1"/>
  <c r="BO95" i="2" s="1"/>
  <c r="BO96" i="2" s="1"/>
  <c r="BO97" i="2" s="1"/>
  <c r="BO98" i="2" s="1"/>
  <c r="AM68" i="12"/>
  <c r="W68" i="12"/>
  <c r="BC68" i="12"/>
  <c r="CI68" i="12"/>
  <c r="CY68" i="12"/>
  <c r="AM86" i="12"/>
  <c r="CY86" i="12"/>
  <c r="CY78" i="12"/>
  <c r="CI78" i="12"/>
  <c r="AM78" i="12"/>
  <c r="W78" i="12"/>
  <c r="BC78" i="12"/>
  <c r="BO748" i="2"/>
  <c r="S70" i="12"/>
  <c r="CE70" i="12"/>
  <c r="AY70" i="12"/>
  <c r="AI70" i="12"/>
  <c r="CU70" i="12"/>
  <c r="AU570" i="2"/>
  <c r="BC570" i="2"/>
  <c r="BO570" i="2"/>
  <c r="BO571" i="2" s="1"/>
  <c r="BO572" i="2" s="1"/>
  <c r="BO573" i="2" s="1"/>
  <c r="BO574" i="2" s="1"/>
  <c r="BO575" i="2" s="1"/>
  <c r="BO576" i="2" s="1"/>
  <c r="BO577" i="2" s="1"/>
  <c r="BO578" i="2" s="1"/>
  <c r="BO579" i="2" s="1"/>
  <c r="BO580" i="2" s="1"/>
  <c r="BO581" i="2" s="1"/>
  <c r="BO756" i="2"/>
  <c r="BT108" i="12"/>
  <c r="CJ108" i="12" s="1"/>
  <c r="CZ108" i="12" s="1"/>
  <c r="BD108" i="12"/>
  <c r="BC80" i="12"/>
  <c r="CI80" i="12"/>
  <c r="W80" i="12"/>
  <c r="AM80" i="12"/>
  <c r="CY80" i="12"/>
  <c r="AU78" i="2"/>
  <c r="BO75" i="2"/>
  <c r="BO76" i="2" s="1"/>
  <c r="BO77" i="2" s="1"/>
  <c r="BO78" i="2" s="1"/>
  <c r="BO79" i="2" s="1"/>
  <c r="BO80" i="2" s="1"/>
  <c r="BO81" i="2" s="1"/>
  <c r="BO82" i="2" s="1"/>
  <c r="BO83" i="2" s="1"/>
  <c r="BO84" i="2" s="1"/>
  <c r="BO85" i="2" s="1"/>
  <c r="BO86" i="2" s="1"/>
  <c r="AU117" i="2"/>
  <c r="AU296" i="2"/>
  <c r="AU248" i="2"/>
  <c r="BO243" i="2"/>
  <c r="BO244" i="2" s="1"/>
  <c r="BO245" i="2" s="1"/>
  <c r="BO246" i="2" s="1"/>
  <c r="BO247" i="2" s="1"/>
  <c r="BO248" i="2" s="1"/>
  <c r="BO249" i="2" s="1"/>
  <c r="BO250" i="2" s="1"/>
  <c r="BO251" i="2" s="1"/>
  <c r="BO252" i="2" s="1"/>
  <c r="BO253" i="2" s="1"/>
  <c r="BO254" i="2" s="1"/>
  <c r="AU303" i="2"/>
  <c r="BC303" i="2"/>
  <c r="BO303" i="2"/>
  <c r="BO304" i="2" s="1"/>
  <c r="BO305" i="2" s="1"/>
  <c r="BO306" i="2" s="1"/>
  <c r="BO307" i="2" s="1"/>
  <c r="BO308" i="2" s="1"/>
  <c r="BO309" i="2" s="1"/>
  <c r="BO310" i="2" s="1"/>
  <c r="BO311" i="2" s="1"/>
  <c r="BO312" i="2" s="1"/>
  <c r="BO313" i="2" s="1"/>
  <c r="BO314" i="2" s="1"/>
  <c r="BA536" i="2"/>
  <c r="CY89" i="12"/>
  <c r="W89" i="12"/>
  <c r="AM89" i="12"/>
  <c r="CI89" i="12"/>
  <c r="BC89" i="12"/>
  <c r="F246" i="2"/>
  <c r="D246" i="15" s="1"/>
  <c r="Q246" i="15" s="1"/>
  <c r="AS246" i="15" s="1"/>
  <c r="D247" i="2"/>
  <c r="C247" i="15" s="1"/>
  <c r="BQ246" i="2"/>
  <c r="E246" i="2" s="1"/>
  <c r="AU114" i="2"/>
  <c r="BO111" i="2"/>
  <c r="BO112" i="2" s="1"/>
  <c r="BO113" i="2" s="1"/>
  <c r="BO114" i="2" s="1"/>
  <c r="BO115" i="2" s="1"/>
  <c r="BO116" i="2" s="1"/>
  <c r="BO117" i="2" s="1"/>
  <c r="BO118" i="2" s="1"/>
  <c r="BO119" i="2" s="1"/>
  <c r="BO120" i="2" s="1"/>
  <c r="BO121" i="2" s="1"/>
  <c r="BO122" i="2" s="1"/>
  <c r="D163" i="2"/>
  <c r="C163" i="15" s="1"/>
  <c r="F162" i="2"/>
  <c r="D162" i="15" s="1"/>
  <c r="Q162" i="15" s="1"/>
  <c r="AS162" i="15" s="1"/>
  <c r="BQ162" i="2"/>
  <c r="E162" i="2" s="1"/>
  <c r="W96" i="12"/>
  <c r="AM96" i="12"/>
  <c r="AM98" i="12" s="1"/>
  <c r="BS98" i="12" s="1"/>
  <c r="CI98" i="12" s="1"/>
  <c r="CY98" i="12" s="1"/>
  <c r="G97" i="12"/>
  <c r="DL97" i="12" s="1"/>
  <c r="BC84" i="12"/>
  <c r="AM84" i="12"/>
  <c r="CY84" i="12"/>
  <c r="CI84" i="12"/>
  <c r="W84" i="12"/>
  <c r="BT105" i="12"/>
  <c r="CJ105" i="12" s="1"/>
  <c r="CZ105" i="12" s="1"/>
  <c r="BD105" i="12"/>
  <c r="AU391" i="2"/>
  <c r="BO388" i="2"/>
  <c r="BO389" i="2" s="1"/>
  <c r="BO390" i="2" s="1"/>
  <c r="BO391" i="2" s="1"/>
  <c r="BO392" i="2" s="1"/>
  <c r="BO393" i="2" s="1"/>
  <c r="BO394" i="2" s="1"/>
  <c r="BO395" i="2" s="1"/>
  <c r="BO396" i="2" s="1"/>
  <c r="BO397" i="2" s="1"/>
  <c r="BO398" i="2" s="1"/>
  <c r="BO399" i="2" s="1"/>
  <c r="AU536" i="2"/>
  <c r="BO534" i="2"/>
  <c r="BO535" i="2" s="1"/>
  <c r="BO536" i="2" s="1"/>
  <c r="BO537" i="2" s="1"/>
  <c r="BO538" i="2" s="1"/>
  <c r="BO539" i="2" s="1"/>
  <c r="BO540" i="2" s="1"/>
  <c r="BO541" i="2" s="1"/>
  <c r="BO542" i="2" s="1"/>
  <c r="BO543" i="2" s="1"/>
  <c r="BO544" i="2" s="1"/>
  <c r="BO545" i="2" s="1"/>
  <c r="BC536" i="2"/>
  <c r="AU129" i="2"/>
  <c r="BO123" i="2"/>
  <c r="BO124" i="2" s="1"/>
  <c r="BO125" i="2" s="1"/>
  <c r="BO126" i="2" s="1"/>
  <c r="BO127" i="2" s="1"/>
  <c r="BO128" i="2" s="1"/>
  <c r="BO129" i="2" s="1"/>
  <c r="BO130" i="2" s="1"/>
  <c r="BO131" i="2" s="1"/>
  <c r="BO132" i="2" s="1"/>
  <c r="BO133" i="2" s="1"/>
  <c r="BO134" i="2" s="1"/>
  <c r="BC352" i="2"/>
  <c r="AU352" i="2"/>
  <c r="BO351" i="2"/>
  <c r="BO352" i="2" s="1"/>
  <c r="BO353" i="2" s="1"/>
  <c r="BO354" i="2" s="1"/>
  <c r="BO355" i="2" s="1"/>
  <c r="BO356" i="2" s="1"/>
  <c r="BO357" i="2" s="1"/>
  <c r="BO358" i="2" s="1"/>
  <c r="BO359" i="2" s="1"/>
  <c r="BO360" i="2" s="1"/>
  <c r="BO361" i="2" s="1"/>
  <c r="BO362" i="2" s="1"/>
  <c r="BD107" i="12"/>
  <c r="BT107" i="12"/>
  <c r="CJ107" i="12" s="1"/>
  <c r="CZ107" i="12" s="1"/>
  <c r="AN96" i="12"/>
  <c r="AN98" i="12" s="1"/>
  <c r="BT98" i="12" s="1"/>
  <c r="CJ98" i="12" s="1"/>
  <c r="CZ98" i="12" s="1"/>
  <c r="H97" i="12"/>
  <c r="X96" i="12"/>
  <c r="AI714" i="15" l="1"/>
  <c r="D598" i="2"/>
  <c r="C595" i="15" s="1"/>
  <c r="D67" i="2"/>
  <c r="C67" i="15" s="1"/>
  <c r="AK382" i="15"/>
  <c r="AH548" i="15"/>
  <c r="BQ603" i="2"/>
  <c r="E603" i="2" s="1"/>
  <c r="AF653" i="15"/>
  <c r="BQ561" i="2"/>
  <c r="E561" i="2" s="1"/>
  <c r="V257" i="15"/>
  <c r="S257" i="15"/>
  <c r="AE137" i="15"/>
  <c r="S484" i="15"/>
  <c r="AK714" i="15"/>
  <c r="AH238" i="15"/>
  <c r="W137" i="15"/>
  <c r="AI238" i="15"/>
  <c r="H162" i="2"/>
  <c r="F162" i="15" s="1"/>
  <c r="D562" i="2"/>
  <c r="V137" i="15"/>
  <c r="AM714" i="15"/>
  <c r="AO225" i="15"/>
  <c r="D604" i="2"/>
  <c r="C607" i="15" s="1"/>
  <c r="AL714" i="15"/>
  <c r="AL238" i="15"/>
  <c r="AA448" i="15"/>
  <c r="X462" i="15"/>
  <c r="AN296" i="15"/>
  <c r="AJ238" i="15"/>
  <c r="M259" i="2"/>
  <c r="K259" i="15" s="1"/>
  <c r="F561" i="2"/>
  <c r="D558" i="15" s="1"/>
  <c r="Q558" i="15" s="1"/>
  <c r="AS558" i="15" s="1"/>
  <c r="AO238" i="15"/>
  <c r="AE88" i="15"/>
  <c r="AC257" i="15"/>
  <c r="X305" i="15"/>
  <c r="T257" i="15"/>
  <c r="R305" i="15"/>
  <c r="AM390" i="15"/>
  <c r="AJ340" i="15"/>
  <c r="Y448" i="15"/>
  <c r="Z257" i="15"/>
  <c r="Z88" i="15"/>
  <c r="AQ340" i="15"/>
  <c r="BP340" i="15" s="1"/>
  <c r="T448" i="15"/>
  <c r="AM296" i="15"/>
  <c r="T665" i="15"/>
  <c r="AD257" i="15"/>
  <c r="S53" i="15"/>
  <c r="AL296" i="15"/>
  <c r="V53" i="15"/>
  <c r="AL462" i="15"/>
  <c r="M139" i="2"/>
  <c r="K139" i="15" s="1"/>
  <c r="AG257" i="15"/>
  <c r="AD484" i="15"/>
  <c r="AG510" i="15"/>
  <c r="AM225" i="15"/>
  <c r="AH296" i="15"/>
  <c r="BQ639" i="2"/>
  <c r="E639" i="2" s="1"/>
  <c r="F427" i="2"/>
  <c r="D426" i="15" s="1"/>
  <c r="Q426" i="15" s="1"/>
  <c r="AS426" i="15" s="1"/>
  <c r="R257" i="15"/>
  <c r="AK238" i="15"/>
  <c r="AI117" i="15"/>
  <c r="AM238" i="15"/>
  <c r="AH484" i="15"/>
  <c r="W513" i="15"/>
  <c r="AQ238" i="15"/>
  <c r="AD513" i="15"/>
  <c r="F415" i="2"/>
  <c r="D414" i="15" s="1"/>
  <c r="Q414" i="15" s="1"/>
  <c r="AS414" i="15" s="1"/>
  <c r="AK231" i="15"/>
  <c r="AL340" i="15"/>
  <c r="AF665" i="15"/>
  <c r="V665" i="15"/>
  <c r="T462" i="15"/>
  <c r="AM665" i="15"/>
  <c r="AC665" i="15"/>
  <c r="BQ258" i="2"/>
  <c r="E258" i="2" s="1"/>
  <c r="AI139" i="15"/>
  <c r="AK370" i="15"/>
  <c r="AN499" i="15"/>
  <c r="BQ549" i="2"/>
  <c r="E549" i="2" s="1"/>
  <c r="M380" i="2"/>
  <c r="K379" i="15" s="1"/>
  <c r="AJ88" i="15"/>
  <c r="AJ499" i="15"/>
  <c r="AO499" i="15"/>
  <c r="AK88" i="15"/>
  <c r="AC499" i="15"/>
  <c r="D550" i="2"/>
  <c r="C547" i="15" s="1"/>
  <c r="AO537" i="15"/>
  <c r="AK581" i="15"/>
  <c r="F549" i="2"/>
  <c r="D546" i="15" s="1"/>
  <c r="Q546" i="15" s="1"/>
  <c r="AS546" i="15" s="1"/>
  <c r="AI92" i="15"/>
  <c r="AQ537" i="15"/>
  <c r="AH665" i="15"/>
  <c r="AG462" i="15"/>
  <c r="R513" i="15"/>
  <c r="W701" i="15"/>
  <c r="AF305" i="15"/>
  <c r="AK114" i="15"/>
  <c r="AN88" i="15"/>
  <c r="AJ225" i="15"/>
  <c r="AN390" i="15"/>
  <c r="AG665" i="15"/>
  <c r="AQ448" i="15"/>
  <c r="BN448" i="15" s="1"/>
  <c r="T305" i="15"/>
  <c r="AJ274" i="15"/>
  <c r="AH114" i="15"/>
  <c r="AM88" i="15"/>
  <c r="AQ390" i="15"/>
  <c r="AE665" i="15"/>
  <c r="U665" i="15"/>
  <c r="AQ196" i="15"/>
  <c r="BO196" i="15" s="1"/>
  <c r="AF499" i="15"/>
  <c r="R499" i="15"/>
  <c r="AJ665" i="15"/>
  <c r="AQ665" i="15"/>
  <c r="BJ665" i="15" s="1"/>
  <c r="AI462" i="15"/>
  <c r="AN571" i="15"/>
  <c r="F78" i="2"/>
  <c r="D78" i="15" s="1"/>
  <c r="Q78" i="15" s="1"/>
  <c r="AS78" i="15" s="1"/>
  <c r="AK155" i="15"/>
  <c r="AI114" i="15"/>
  <c r="AL225" i="15"/>
  <c r="V499" i="15"/>
  <c r="S499" i="15"/>
  <c r="AG448" i="15"/>
  <c r="AH448" i="15"/>
  <c r="AF257" i="15"/>
  <c r="AE257" i="15"/>
  <c r="AL114" i="15"/>
  <c r="AN225" i="15"/>
  <c r="AG499" i="15"/>
  <c r="AB499" i="15"/>
  <c r="AF448" i="15"/>
  <c r="R448" i="15"/>
  <c r="AO359" i="15"/>
  <c r="AK204" i="15"/>
  <c r="AN139" i="15"/>
  <c r="AO114" i="15"/>
  <c r="AQ225" i="15"/>
  <c r="BP225" i="15" s="1"/>
  <c r="AM56" i="15"/>
  <c r="AE499" i="15"/>
  <c r="AA499" i="15"/>
  <c r="AD448" i="15"/>
  <c r="AM448" i="15"/>
  <c r="X448" i="15"/>
  <c r="AN114" i="15"/>
  <c r="AQ56" i="15"/>
  <c r="AD499" i="15"/>
  <c r="AL499" i="15"/>
  <c r="AK448" i="15"/>
  <c r="AB448" i="15"/>
  <c r="AA101" i="15"/>
  <c r="AQ114" i="15"/>
  <c r="AK499" i="15"/>
  <c r="X499" i="15"/>
  <c r="Z499" i="15"/>
  <c r="V448" i="15"/>
  <c r="Z448" i="15"/>
  <c r="Y499" i="15"/>
  <c r="AF484" i="15"/>
  <c r="W499" i="15"/>
  <c r="AQ499" i="15"/>
  <c r="BL499" i="15" s="1"/>
  <c r="AN448" i="15"/>
  <c r="AO448" i="15"/>
  <c r="V113" i="15"/>
  <c r="AE653" i="15"/>
  <c r="AN117" i="15"/>
  <c r="AH225" i="15"/>
  <c r="AH499" i="15"/>
  <c r="W448" i="15"/>
  <c r="AK225" i="15"/>
  <c r="AM499" i="15"/>
  <c r="AC448" i="15"/>
  <c r="AM114" i="15"/>
  <c r="T499" i="15"/>
  <c r="AM484" i="15"/>
  <c r="U448" i="15"/>
  <c r="S448" i="15"/>
  <c r="AI448" i="15"/>
  <c r="AL448" i="15"/>
  <c r="X88" i="15"/>
  <c r="AN286" i="15"/>
  <c r="U499" i="15"/>
  <c r="AE448" i="15"/>
  <c r="S513" i="15"/>
  <c r="AK286" i="15"/>
  <c r="AL390" i="15"/>
  <c r="AH340" i="15"/>
  <c r="AO56" i="15"/>
  <c r="AO665" i="15"/>
  <c r="Z665" i="15"/>
  <c r="AQ484" i="15"/>
  <c r="BP484" i="15" s="1"/>
  <c r="AJ462" i="15"/>
  <c r="AG653" i="15"/>
  <c r="AL92" i="15"/>
  <c r="AM537" i="15"/>
  <c r="AM340" i="15"/>
  <c r="Y665" i="15"/>
  <c r="AB665" i="15"/>
  <c r="U462" i="15"/>
  <c r="AJ382" i="15"/>
  <c r="Y413" i="15"/>
  <c r="AC413" i="15"/>
  <c r="AN92" i="15"/>
  <c r="AI537" i="15"/>
  <c r="Y462" i="15"/>
  <c r="AI340" i="15"/>
  <c r="AO296" i="15"/>
  <c r="AK665" i="15"/>
  <c r="AL665" i="15"/>
  <c r="AC462" i="15"/>
  <c r="AQ92" i="15"/>
  <c r="BL92" i="15" s="1"/>
  <c r="AH537" i="15"/>
  <c r="AN340" i="15"/>
  <c r="AJ296" i="15"/>
  <c r="X665" i="15"/>
  <c r="S665" i="15"/>
  <c r="U484" i="15"/>
  <c r="AQ462" i="15"/>
  <c r="AG413" i="15"/>
  <c r="Z413" i="15"/>
  <c r="AJ537" i="15"/>
  <c r="AM117" i="15"/>
  <c r="AO340" i="15"/>
  <c r="AI296" i="15"/>
  <c r="AI665" i="15"/>
  <c r="AN665" i="15"/>
  <c r="Z484" i="15"/>
  <c r="AM571" i="15"/>
  <c r="AJ550" i="15"/>
  <c r="AO117" i="15"/>
  <c r="AG484" i="15"/>
  <c r="AI571" i="15"/>
  <c r="AH56" i="15"/>
  <c r="AQ296" i="15"/>
  <c r="BK296" i="15" s="1"/>
  <c r="AA665" i="15"/>
  <c r="W665" i="15"/>
  <c r="R484" i="15"/>
  <c r="AF462" i="15"/>
  <c r="V413" i="15"/>
  <c r="AE413" i="15"/>
  <c r="AM92" i="15"/>
  <c r="AN56" i="15"/>
  <c r="R665" i="15"/>
  <c r="AI484" i="15"/>
  <c r="AM462" i="15"/>
  <c r="AC305" i="15"/>
  <c r="V664" i="15"/>
  <c r="AE305" i="15"/>
  <c r="AB305" i="15"/>
  <c r="AE664" i="15"/>
  <c r="U664" i="15"/>
  <c r="AG305" i="15"/>
  <c r="S305" i="15"/>
  <c r="AN714" i="15"/>
  <c r="V484" i="15"/>
  <c r="Z305" i="15"/>
  <c r="V305" i="15"/>
  <c r="AH714" i="15"/>
  <c r="AI286" i="15"/>
  <c r="AO484" i="15"/>
  <c r="AA305" i="15"/>
  <c r="AO286" i="15"/>
  <c r="AN581" i="15"/>
  <c r="U305" i="15"/>
  <c r="W305" i="15"/>
  <c r="AL286" i="15"/>
  <c r="AJ581" i="15"/>
  <c r="AD305" i="15"/>
  <c r="Y305" i="15"/>
  <c r="AM370" i="15"/>
  <c r="AJ117" i="15"/>
  <c r="AI56" i="15"/>
  <c r="R581" i="15"/>
  <c r="AI390" i="15"/>
  <c r="AO196" i="15"/>
  <c r="AC88" i="15"/>
  <c r="AO390" i="15"/>
  <c r="AQ513" i="15"/>
  <c r="BL513" i="15" s="1"/>
  <c r="AJ139" i="15"/>
  <c r="AJ370" i="15"/>
  <c r="AM139" i="15"/>
  <c r="AJ92" i="15"/>
  <c r="AH139" i="15"/>
  <c r="AK537" i="15"/>
  <c r="AH88" i="15"/>
  <c r="AH370" i="15"/>
  <c r="AL139" i="15"/>
  <c r="AQ139" i="15"/>
  <c r="AL88" i="15"/>
  <c r="AJ548" i="15"/>
  <c r="AK390" i="15"/>
  <c r="S88" i="15"/>
  <c r="AJ390" i="15"/>
  <c r="AO92" i="15"/>
  <c r="AI510" i="15"/>
  <c r="AI548" i="15"/>
  <c r="T513" i="15"/>
  <c r="AN573" i="15"/>
  <c r="AB513" i="15"/>
  <c r="W89" i="15"/>
  <c r="Y498" i="15"/>
  <c r="AQ714" i="15"/>
  <c r="BO714" i="15" s="1"/>
  <c r="V486" i="15"/>
  <c r="AL370" i="15"/>
  <c r="AO581" i="15"/>
  <c r="AA137" i="15"/>
  <c r="Y653" i="15"/>
  <c r="AO370" i="15"/>
  <c r="Z510" i="15"/>
  <c r="AL108" i="15"/>
  <c r="AB581" i="15"/>
  <c r="AB484" i="15"/>
  <c r="W484" i="15"/>
  <c r="AE513" i="15"/>
  <c r="AB653" i="15"/>
  <c r="AI370" i="15"/>
  <c r="AH510" i="15"/>
  <c r="AG581" i="15"/>
  <c r="U513" i="15"/>
  <c r="AQ274" i="15"/>
  <c r="O736" i="15"/>
  <c r="Z736" i="15" s="1"/>
  <c r="Y664" i="15"/>
  <c r="V581" i="15"/>
  <c r="X484" i="15"/>
  <c r="AF513" i="15"/>
  <c r="AD712" i="15"/>
  <c r="AO139" i="15"/>
  <c r="AN370" i="15"/>
  <c r="AF581" i="15"/>
  <c r="AJ513" i="15"/>
  <c r="AJ712" i="15"/>
  <c r="X513" i="15"/>
  <c r="X447" i="15"/>
  <c r="U515" i="15"/>
  <c r="W447" i="15"/>
  <c r="AC447" i="15"/>
  <c r="AJ286" i="15"/>
  <c r="V712" i="15"/>
  <c r="AC712" i="15"/>
  <c r="AK108" i="15"/>
  <c r="AI108" i="15"/>
  <c r="AQ117" i="15"/>
  <c r="BM117" i="15" s="1"/>
  <c r="AN447" i="15"/>
  <c r="AL56" i="15"/>
  <c r="Y484" i="15"/>
  <c r="AN484" i="15"/>
  <c r="Z447" i="15"/>
  <c r="AG125" i="15"/>
  <c r="AH286" i="15"/>
  <c r="AA484" i="15"/>
  <c r="AJ196" i="15"/>
  <c r="AL196" i="15"/>
  <c r="AK130" i="15"/>
  <c r="AH117" i="15"/>
  <c r="AM286" i="15"/>
  <c r="R664" i="15"/>
  <c r="AK484" i="15"/>
  <c r="T484" i="15"/>
  <c r="AM196" i="15"/>
  <c r="Z701" i="15"/>
  <c r="AN196" i="15"/>
  <c r="AB447" i="15"/>
  <c r="AN550" i="15"/>
  <c r="AE447" i="15"/>
  <c r="AC484" i="15"/>
  <c r="AL484" i="15"/>
  <c r="AD473" i="15"/>
  <c r="W53" i="15"/>
  <c r="U653" i="15"/>
  <c r="AM108" i="15"/>
  <c r="AL573" i="15"/>
  <c r="AH513" i="15"/>
  <c r="AK56" i="15"/>
  <c r="X712" i="15"/>
  <c r="W113" i="15"/>
  <c r="AC653" i="15"/>
  <c r="Y515" i="15"/>
  <c r="V510" i="15"/>
  <c r="AH108" i="15"/>
  <c r="AK513" i="15"/>
  <c r="AI513" i="15"/>
  <c r="AK712" i="15"/>
  <c r="Y245" i="15"/>
  <c r="AK510" i="15"/>
  <c r="AE510" i="15"/>
  <c r="AQ108" i="15"/>
  <c r="V513" i="15"/>
  <c r="AL513" i="15"/>
  <c r="AB712" i="15"/>
  <c r="X701" i="15"/>
  <c r="R712" i="15"/>
  <c r="AN454" i="15"/>
  <c r="AM712" i="15"/>
  <c r="AC701" i="15"/>
  <c r="AG53" i="15"/>
  <c r="AA510" i="15"/>
  <c r="AM513" i="15"/>
  <c r="AC513" i="15"/>
  <c r="AO454" i="15"/>
  <c r="W712" i="15"/>
  <c r="AE712" i="15"/>
  <c r="AQ712" i="15"/>
  <c r="BK712" i="15" s="1"/>
  <c r="AM573" i="15"/>
  <c r="AO513" i="15"/>
  <c r="AI712" i="15"/>
  <c r="AN712" i="15"/>
  <c r="AH712" i="15"/>
  <c r="AD678" i="15"/>
  <c r="AH196" i="15"/>
  <c r="AO571" i="15"/>
  <c r="U712" i="15"/>
  <c r="Z712" i="15"/>
  <c r="AH678" i="15"/>
  <c r="AK196" i="15"/>
  <c r="AG712" i="15"/>
  <c r="AO712" i="15"/>
  <c r="S712" i="15"/>
  <c r="AL712" i="15"/>
  <c r="AJ571" i="15"/>
  <c r="AA712" i="15"/>
  <c r="AF712" i="15"/>
  <c r="AD462" i="15"/>
  <c r="AI550" i="15"/>
  <c r="AL571" i="15"/>
  <c r="Y486" i="15"/>
  <c r="Y712" i="15"/>
  <c r="AC160" i="15"/>
  <c r="Y513" i="15"/>
  <c r="Z513" i="15"/>
  <c r="W160" i="15"/>
  <c r="S160" i="15"/>
  <c r="AA513" i="15"/>
  <c r="AN513" i="15"/>
  <c r="R137" i="15"/>
  <c r="S653" i="15"/>
  <c r="T88" i="15"/>
  <c r="V447" i="15"/>
  <c r="AJ510" i="15"/>
  <c r="W88" i="15"/>
  <c r="T113" i="15"/>
  <c r="S137" i="15"/>
  <c r="Z149" i="15"/>
  <c r="V465" i="15"/>
  <c r="Y88" i="15"/>
  <c r="AB88" i="15"/>
  <c r="Y447" i="15"/>
  <c r="AC510" i="15"/>
  <c r="AN71" i="15"/>
  <c r="X5" i="15"/>
  <c r="S113" i="15"/>
  <c r="AG88" i="15"/>
  <c r="AI88" i="15"/>
  <c r="AL71" i="15"/>
  <c r="AI465" i="15"/>
  <c r="Z617" i="15"/>
  <c r="R113" i="15"/>
  <c r="T137" i="15"/>
  <c r="R88" i="15"/>
  <c r="AO88" i="15"/>
  <c r="AM447" i="15"/>
  <c r="U88" i="15"/>
  <c r="AH465" i="15"/>
  <c r="AB113" i="15"/>
  <c r="AD88" i="15"/>
  <c r="AA88" i="15"/>
  <c r="U447" i="15"/>
  <c r="AN132" i="15"/>
  <c r="AO236" i="15"/>
  <c r="S465" i="15"/>
  <c r="AF88" i="15"/>
  <c r="AQ88" i="15"/>
  <c r="BN88" i="15" s="1"/>
  <c r="AK447" i="15"/>
  <c r="AD447" i="15"/>
  <c r="AD510" i="15"/>
  <c r="AH132" i="15"/>
  <c r="T160" i="15"/>
  <c r="AE160" i="15"/>
  <c r="T653" i="15"/>
  <c r="AJ621" i="15"/>
  <c r="U465" i="15"/>
  <c r="AK322" i="15"/>
  <c r="V653" i="15"/>
  <c r="AQ465" i="15"/>
  <c r="BO465" i="15" s="1"/>
  <c r="AO274" i="15"/>
  <c r="T101" i="15"/>
  <c r="V713" i="15"/>
  <c r="AB101" i="15"/>
  <c r="AH157" i="15"/>
  <c r="AI582" i="15"/>
  <c r="AQ54" i="15"/>
  <c r="AN144" i="15"/>
  <c r="AI132" i="15"/>
  <c r="AQ144" i="15"/>
  <c r="BP144" i="15" s="1"/>
  <c r="AG449" i="15"/>
  <c r="AJ132" i="15"/>
  <c r="AI454" i="15"/>
  <c r="AH454" i="15"/>
  <c r="AG389" i="15"/>
  <c r="U17" i="15"/>
  <c r="AQ236" i="15"/>
  <c r="BP236" i="15" s="1"/>
  <c r="AK157" i="15"/>
  <c r="T389" i="15"/>
  <c r="Y629" i="15"/>
  <c r="W17" i="15"/>
  <c r="AJ71" i="15"/>
  <c r="AL536" i="15"/>
  <c r="AI54" i="15"/>
  <c r="AA629" i="15"/>
  <c r="AF113" i="15"/>
  <c r="AA17" i="15"/>
  <c r="V65" i="15"/>
  <c r="AN54" i="15"/>
  <c r="AD113" i="15"/>
  <c r="Z17" i="15"/>
  <c r="T473" i="15"/>
  <c r="AO54" i="15"/>
  <c r="AB401" i="15"/>
  <c r="R65" i="15"/>
  <c r="AH236" i="15"/>
  <c r="AQ94" i="15"/>
  <c r="BL94" i="15" s="1"/>
  <c r="AM583" i="15"/>
  <c r="AJ322" i="15"/>
  <c r="AO681" i="15"/>
  <c r="Z89" i="15"/>
  <c r="V160" i="15"/>
  <c r="AH664" i="15"/>
  <c r="AN236" i="15"/>
  <c r="AO322" i="15"/>
  <c r="R681" i="15"/>
  <c r="U160" i="15"/>
  <c r="AF389" i="15"/>
  <c r="AJ664" i="15"/>
  <c r="AL236" i="15"/>
  <c r="AQ322" i="15"/>
  <c r="BL322" i="15" s="1"/>
  <c r="AC77" i="15"/>
  <c r="T664" i="15"/>
  <c r="Z581" i="15"/>
  <c r="AL548" i="15"/>
  <c r="AK307" i="15"/>
  <c r="AI236" i="15"/>
  <c r="AH274" i="15"/>
  <c r="U582" i="15"/>
  <c r="S65" i="15"/>
  <c r="AN664" i="15"/>
  <c r="AM664" i="15"/>
  <c r="AL581" i="15"/>
  <c r="AN548" i="15"/>
  <c r="AM236" i="15"/>
  <c r="AL274" i="15"/>
  <c r="Y473" i="15"/>
  <c r="AM582" i="15"/>
  <c r="AN307" i="15"/>
  <c r="S641" i="15"/>
  <c r="X29" i="15"/>
  <c r="AD89" i="15"/>
  <c r="AD125" i="15"/>
  <c r="AC664" i="15"/>
  <c r="T581" i="15"/>
  <c r="AH581" i="15"/>
  <c r="AG498" i="15"/>
  <c r="AE583" i="15"/>
  <c r="AL454" i="15"/>
  <c r="R582" i="15"/>
  <c r="Z125" i="15"/>
  <c r="AK274" i="15"/>
  <c r="AO664" i="15"/>
  <c r="AI581" i="15"/>
  <c r="AQ581" i="15"/>
  <c r="BJ581" i="15" s="1"/>
  <c r="Z498" i="15"/>
  <c r="AF583" i="15"/>
  <c r="AQ454" i="15"/>
  <c r="BN454" i="15" s="1"/>
  <c r="AH582" i="15"/>
  <c r="V269" i="15"/>
  <c r="AB125" i="15"/>
  <c r="AF664" i="15"/>
  <c r="Y581" i="15"/>
  <c r="AK548" i="15"/>
  <c r="X486" i="15"/>
  <c r="W498" i="15"/>
  <c r="AM274" i="15"/>
  <c r="AJ583" i="15"/>
  <c r="AH413" i="15"/>
  <c r="AJ582" i="15"/>
  <c r="W664" i="15"/>
  <c r="X581" i="15"/>
  <c r="AK236" i="15"/>
  <c r="AN274" i="15"/>
  <c r="AN413" i="15"/>
  <c r="AK582" i="15"/>
  <c r="AB89" i="15"/>
  <c r="AB269" i="15"/>
  <c r="R125" i="15"/>
  <c r="R245" i="15"/>
  <c r="AB149" i="15"/>
  <c r="AH71" i="15"/>
  <c r="AM454" i="15"/>
  <c r="AL413" i="15"/>
  <c r="V582" i="15"/>
  <c r="AH536" i="15"/>
  <c r="AM307" i="15"/>
  <c r="Y65" i="15"/>
  <c r="AG65" i="15"/>
  <c r="AE629" i="15"/>
  <c r="AO107" i="15"/>
  <c r="AJ413" i="15"/>
  <c r="AL107" i="15"/>
  <c r="AK536" i="15"/>
  <c r="AC65" i="15"/>
  <c r="AF629" i="15"/>
  <c r="X317" i="15"/>
  <c r="AL498" i="15"/>
  <c r="AK94" i="15"/>
  <c r="AJ454" i="15"/>
  <c r="AI413" i="15"/>
  <c r="AN107" i="15"/>
  <c r="AN536" i="15"/>
  <c r="AI270" i="15"/>
  <c r="R89" i="15"/>
  <c r="V77" i="15"/>
  <c r="AF269" i="15"/>
  <c r="Y125" i="15"/>
  <c r="AA160" i="15"/>
  <c r="X653" i="15"/>
  <c r="S498" i="15"/>
  <c r="AJ94" i="15"/>
  <c r="AK413" i="15"/>
  <c r="AM413" i="15"/>
  <c r="AQ107" i="15"/>
  <c r="BN107" i="15" s="1"/>
  <c r="AO536" i="15"/>
  <c r="V245" i="15"/>
  <c r="AD653" i="15"/>
  <c r="AQ106" i="15"/>
  <c r="AJ307" i="15"/>
  <c r="AF41" i="15"/>
  <c r="W653" i="15"/>
  <c r="S245" i="15"/>
  <c r="AJ678" i="15"/>
  <c r="V678" i="15"/>
  <c r="AQ237" i="15"/>
  <c r="BN237" i="15" s="1"/>
  <c r="W557" i="15"/>
  <c r="AC113" i="15"/>
  <c r="Y160" i="15"/>
  <c r="AE437" i="15"/>
  <c r="R653" i="15"/>
  <c r="Z653" i="15"/>
  <c r="AJ484" i="15"/>
  <c r="AK550" i="15"/>
  <c r="U473" i="15"/>
  <c r="AQ305" i="15"/>
  <c r="BJ305" i="15" s="1"/>
  <c r="AO413" i="15"/>
  <c r="AL582" i="15"/>
  <c r="AM206" i="15"/>
  <c r="AM270" i="15"/>
  <c r="X725" i="15"/>
  <c r="AA557" i="15"/>
  <c r="U281" i="15"/>
  <c r="AH473" i="15"/>
  <c r="T582" i="15"/>
  <c r="AL206" i="15"/>
  <c r="AQ270" i="15"/>
  <c r="AE725" i="15"/>
  <c r="W281" i="15"/>
  <c r="O525" i="15"/>
  <c r="AN525" i="15" s="1"/>
  <c r="AB473" i="15"/>
  <c r="S515" i="15"/>
  <c r="Z669" i="15"/>
  <c r="R281" i="15"/>
  <c r="AN106" i="15"/>
  <c r="AN473" i="15"/>
  <c r="R515" i="15"/>
  <c r="AG669" i="15"/>
  <c r="AN582" i="15"/>
  <c r="AG245" i="15"/>
  <c r="AI573" i="15"/>
  <c r="AO106" i="15"/>
  <c r="AA473" i="15"/>
  <c r="AH322" i="15"/>
  <c r="AL669" i="15"/>
  <c r="AC582" i="15"/>
  <c r="AH307" i="15"/>
  <c r="AE5" i="15"/>
  <c r="Y149" i="15"/>
  <c r="X713" i="15"/>
  <c r="AA664" i="15"/>
  <c r="AB664" i="15"/>
  <c r="T498" i="15"/>
  <c r="AI106" i="15"/>
  <c r="AM473" i="15"/>
  <c r="AO473" i="15"/>
  <c r="X583" i="15"/>
  <c r="V515" i="15"/>
  <c r="V669" i="15"/>
  <c r="AJ486" i="15"/>
  <c r="AQ234" i="15"/>
  <c r="BP234" i="15" s="1"/>
  <c r="AO561" i="15"/>
  <c r="Y449" i="15"/>
  <c r="W149" i="15"/>
  <c r="AC713" i="15"/>
  <c r="AF477" i="15"/>
  <c r="S664" i="15"/>
  <c r="AL664" i="15"/>
  <c r="AC581" i="15"/>
  <c r="U581" i="15"/>
  <c r="AO498" i="15"/>
  <c r="AH106" i="15"/>
  <c r="AC473" i="15"/>
  <c r="AE473" i="15"/>
  <c r="Y583" i="15"/>
  <c r="AD515" i="15"/>
  <c r="AJ305" i="15"/>
  <c r="AK669" i="15"/>
  <c r="S486" i="15"/>
  <c r="AK237" i="15"/>
  <c r="AL561" i="15"/>
  <c r="AD389" i="15"/>
  <c r="T149" i="15"/>
  <c r="W713" i="15"/>
  <c r="S328" i="15"/>
  <c r="AJ108" i="15"/>
  <c r="AJ573" i="15"/>
  <c r="AI498" i="15"/>
  <c r="AM106" i="15"/>
  <c r="AL473" i="15"/>
  <c r="S473" i="15"/>
  <c r="AA583" i="15"/>
  <c r="AH515" i="15"/>
  <c r="AL305" i="15"/>
  <c r="AO669" i="15"/>
  <c r="AM237" i="15"/>
  <c r="AQ561" i="15"/>
  <c r="BP561" i="15" s="1"/>
  <c r="AE389" i="15"/>
  <c r="AN241" i="15"/>
  <c r="AB669" i="15"/>
  <c r="AH206" i="15"/>
  <c r="AD477" i="15"/>
  <c r="AG5" i="15"/>
  <c r="AO108" i="15"/>
  <c r="AO573" i="15"/>
  <c r="AH498" i="15"/>
  <c r="AI473" i="15"/>
  <c r="Z473" i="15"/>
  <c r="AO583" i="15"/>
  <c r="AQ241" i="15"/>
  <c r="BO241" i="15" s="1"/>
  <c r="AK717" i="15"/>
  <c r="AM669" i="15"/>
  <c r="AJ270" i="15"/>
  <c r="AO206" i="15"/>
  <c r="AN270" i="15"/>
  <c r="AJ477" i="15"/>
  <c r="S5" i="15"/>
  <c r="X449" i="15"/>
  <c r="X664" i="15"/>
  <c r="AG664" i="15"/>
  <c r="AA581" i="15"/>
  <c r="S581" i="15"/>
  <c r="AM498" i="15"/>
  <c r="AJ473" i="15"/>
  <c r="AQ473" i="15"/>
  <c r="BP473" i="15" s="1"/>
  <c r="AQ583" i="15"/>
  <c r="BK583" i="15" s="1"/>
  <c r="AN669" i="15"/>
  <c r="U486" i="15"/>
  <c r="AH270" i="15"/>
  <c r="AM477" i="15"/>
  <c r="AG473" i="15"/>
  <c r="W473" i="15"/>
  <c r="AE669" i="15"/>
  <c r="AD486" i="15"/>
  <c r="AH234" i="15"/>
  <c r="AK270" i="15"/>
  <c r="W477" i="15"/>
  <c r="R5" i="15"/>
  <c r="AF449" i="15"/>
  <c r="AD149" i="15"/>
  <c r="AF713" i="15"/>
  <c r="AK664" i="15"/>
  <c r="Z664" i="15"/>
  <c r="AE581" i="15"/>
  <c r="W581" i="15"/>
  <c r="AF498" i="15"/>
  <c r="V473" i="15"/>
  <c r="AF473" i="15"/>
  <c r="AI669" i="15"/>
  <c r="AM486" i="15"/>
  <c r="AM234" i="15"/>
  <c r="AO270" i="15"/>
  <c r="AI477" i="15"/>
  <c r="AC5" i="15"/>
  <c r="X149" i="15"/>
  <c r="T713" i="15"/>
  <c r="V437" i="15"/>
  <c r="AD664" i="15"/>
  <c r="AI664" i="15"/>
  <c r="AM581" i="15"/>
  <c r="AK477" i="15"/>
  <c r="U498" i="15"/>
  <c r="R473" i="15"/>
  <c r="X473" i="15"/>
  <c r="AC515" i="15"/>
  <c r="T669" i="15"/>
  <c r="AF486" i="15"/>
  <c r="AL234" i="15"/>
  <c r="Z477" i="15"/>
  <c r="W5" i="15"/>
  <c r="U5" i="15"/>
  <c r="W29" i="15"/>
  <c r="AB617" i="15"/>
  <c r="X101" i="15"/>
  <c r="AF641" i="15"/>
  <c r="AA53" i="15"/>
  <c r="X17" i="15"/>
  <c r="S149" i="15"/>
  <c r="AD713" i="15"/>
  <c r="T328" i="15"/>
  <c r="AI359" i="15"/>
  <c r="AH462" i="15"/>
  <c r="AN462" i="15"/>
  <c r="AK573" i="15"/>
  <c r="AQ195" i="15"/>
  <c r="BL195" i="15" s="1"/>
  <c r="AC498" i="15"/>
  <c r="AH571" i="15"/>
  <c r="AK106" i="15"/>
  <c r="AN583" i="15"/>
  <c r="AE515" i="15"/>
  <c r="AO305" i="15"/>
  <c r="AJ669" i="15"/>
  <c r="R669" i="15"/>
  <c r="AC486" i="15"/>
  <c r="AL678" i="15"/>
  <c r="AI237" i="15"/>
  <c r="V477" i="15"/>
  <c r="AI561" i="15"/>
  <c r="X629" i="15"/>
  <c r="T5" i="15"/>
  <c r="U629" i="15"/>
  <c r="Z449" i="15"/>
  <c r="R389" i="15"/>
  <c r="AG149" i="15"/>
  <c r="Z713" i="15"/>
  <c r="V462" i="15"/>
  <c r="AE462" i="15"/>
  <c r="AO550" i="15"/>
  <c r="AH573" i="15"/>
  <c r="X498" i="15"/>
  <c r="V498" i="15"/>
  <c r="AN498" i="15"/>
  <c r="AQ571" i="15"/>
  <c r="BO571" i="15" s="1"/>
  <c r="AC583" i="15"/>
  <c r="AM515" i="15"/>
  <c r="AM305" i="15"/>
  <c r="AJ717" i="15"/>
  <c r="X669" i="15"/>
  <c r="U669" i="15"/>
  <c r="AO486" i="15"/>
  <c r="AE219" i="15"/>
  <c r="R678" i="15"/>
  <c r="AJ237" i="15"/>
  <c r="S477" i="15"/>
  <c r="AD5" i="15"/>
  <c r="Y5" i="15"/>
  <c r="AB5" i="15"/>
  <c r="R629" i="15"/>
  <c r="V101" i="15"/>
  <c r="U53" i="15"/>
  <c r="AB449" i="15"/>
  <c r="S389" i="15"/>
  <c r="AF149" i="15"/>
  <c r="U713" i="15"/>
  <c r="AG569" i="15"/>
  <c r="AH359" i="15"/>
  <c r="R462" i="15"/>
  <c r="AO462" i="15"/>
  <c r="AM550" i="15"/>
  <c r="AD498" i="15"/>
  <c r="AB498" i="15"/>
  <c r="AJ239" i="15"/>
  <c r="U583" i="15"/>
  <c r="AH155" i="15"/>
  <c r="AN515" i="15"/>
  <c r="AK305" i="15"/>
  <c r="AN717" i="15"/>
  <c r="AF669" i="15"/>
  <c r="W669" i="15"/>
  <c r="AN486" i="15"/>
  <c r="AF678" i="15"/>
  <c r="AO237" i="15"/>
  <c r="AN130" i="15"/>
  <c r="AL477" i="15"/>
  <c r="AA5" i="15"/>
  <c r="AG629" i="15"/>
  <c r="AD101" i="15"/>
  <c r="V5" i="15"/>
  <c r="AF53" i="15"/>
  <c r="AA449" i="15"/>
  <c r="X353" i="15"/>
  <c r="R149" i="15"/>
  <c r="Y713" i="15"/>
  <c r="AE328" i="15"/>
  <c r="AJ206" i="15"/>
  <c r="AJ359" i="15"/>
  <c r="AK462" i="15"/>
  <c r="S462" i="15"/>
  <c r="AL550" i="15"/>
  <c r="AJ498" i="15"/>
  <c r="AA498" i="15"/>
  <c r="AM562" i="15"/>
  <c r="AK239" i="15"/>
  <c r="AB583" i="15"/>
  <c r="AN155" i="15"/>
  <c r="AJ515" i="15"/>
  <c r="AB515" i="15"/>
  <c r="AH305" i="15"/>
  <c r="AI717" i="15"/>
  <c r="AH669" i="15"/>
  <c r="AC669" i="15"/>
  <c r="W486" i="15"/>
  <c r="AM678" i="15"/>
  <c r="AN237" i="15"/>
  <c r="AO130" i="15"/>
  <c r="AH658" i="15"/>
  <c r="AK561" i="15"/>
  <c r="Z533" i="15"/>
  <c r="Z5" i="15"/>
  <c r="AB629" i="15"/>
  <c r="AG101" i="15"/>
  <c r="AF29" i="15"/>
  <c r="AD53" i="15"/>
  <c r="T17" i="15"/>
  <c r="AE149" i="15"/>
  <c r="AA713" i="15"/>
  <c r="AB328" i="15"/>
  <c r="AM359" i="15"/>
  <c r="AA462" i="15"/>
  <c r="Z462" i="15"/>
  <c r="AH550" i="15"/>
  <c r="R498" i="15"/>
  <c r="AQ498" i="15"/>
  <c r="AH239" i="15"/>
  <c r="AJ106" i="15"/>
  <c r="Z583" i="15"/>
  <c r="AQ155" i="15"/>
  <c r="BN155" i="15" s="1"/>
  <c r="AG515" i="15"/>
  <c r="AN305" i="15"/>
  <c r="AM717" i="15"/>
  <c r="AA669" i="15"/>
  <c r="S669" i="15"/>
  <c r="AB486" i="15"/>
  <c r="U678" i="15"/>
  <c r="AL237" i="15"/>
  <c r="AH130" i="15"/>
  <c r="AI658" i="15"/>
  <c r="AJ561" i="15"/>
  <c r="AG533" i="15"/>
  <c r="AD29" i="15"/>
  <c r="W101" i="15"/>
  <c r="AA641" i="15"/>
  <c r="AE53" i="15"/>
  <c r="AD17" i="15"/>
  <c r="AC149" i="15"/>
  <c r="S713" i="15"/>
  <c r="R328" i="15"/>
  <c r="AL359" i="15"/>
  <c r="W462" i="15"/>
  <c r="AI195" i="15"/>
  <c r="AE498" i="15"/>
  <c r="AI239" i="15"/>
  <c r="S583" i="15"/>
  <c r="AK515" i="15"/>
  <c r="Y669" i="15"/>
  <c r="AD669" i="15"/>
  <c r="AL486" i="15"/>
  <c r="AO678" i="15"/>
  <c r="AI130" i="15"/>
  <c r="R477" i="15"/>
  <c r="AH561" i="15"/>
  <c r="AF65" i="15"/>
  <c r="T89" i="15"/>
  <c r="AC629" i="15"/>
  <c r="U725" i="15"/>
  <c r="AG557" i="15"/>
  <c r="U113" i="15"/>
  <c r="AE641" i="15"/>
  <c r="S125" i="15"/>
  <c r="AF17" i="15"/>
  <c r="T401" i="15"/>
  <c r="S77" i="15"/>
  <c r="X281" i="15"/>
  <c r="AG113" i="15"/>
  <c r="AQ239" i="15"/>
  <c r="BL239" i="15" s="1"/>
  <c r="AH583" i="15"/>
  <c r="AG583" i="15"/>
  <c r="AO155" i="15"/>
  <c r="T515" i="15"/>
  <c r="AQ515" i="15"/>
  <c r="BJ515" i="15" s="1"/>
  <c r="AM241" i="15"/>
  <c r="AE486" i="15"/>
  <c r="AE678" i="15"/>
  <c r="AG678" i="15"/>
  <c r="AO234" i="15"/>
  <c r="AJ130" i="15"/>
  <c r="U477" i="15"/>
  <c r="T477" i="15"/>
  <c r="T65" i="15"/>
  <c r="AE89" i="15"/>
  <c r="Z725" i="15"/>
  <c r="U557" i="15"/>
  <c r="U245" i="15"/>
  <c r="X401" i="15"/>
  <c r="R77" i="15"/>
  <c r="AG281" i="15"/>
  <c r="AO241" i="15"/>
  <c r="AK486" i="15"/>
  <c r="AH486" i="15"/>
  <c r="S678" i="15"/>
  <c r="T678" i="15"/>
  <c r="AK234" i="15"/>
  <c r="AM130" i="15"/>
  <c r="X477" i="15"/>
  <c r="AC477" i="15"/>
  <c r="X65" i="15"/>
  <c r="W65" i="15"/>
  <c r="AD245" i="15"/>
  <c r="Z77" i="15"/>
  <c r="T281" i="15"/>
  <c r="AE65" i="15"/>
  <c r="AA89" i="15"/>
  <c r="Y725" i="15"/>
  <c r="S557" i="15"/>
  <c r="W245" i="15"/>
  <c r="AF281" i="15"/>
  <c r="AJ219" i="15"/>
  <c r="Y678" i="15"/>
  <c r="W678" i="15"/>
  <c r="AI206" i="15"/>
  <c r="AL130" i="15"/>
  <c r="AN658" i="15"/>
  <c r="AE477" i="15"/>
  <c r="AA477" i="15"/>
  <c r="AB65" i="15"/>
  <c r="Y557" i="15"/>
  <c r="AC245" i="15"/>
  <c r="W77" i="15"/>
  <c r="AB281" i="15"/>
  <c r="AA65" i="15"/>
  <c r="AD629" i="15"/>
  <c r="T725" i="15"/>
  <c r="AE557" i="15"/>
  <c r="AA269" i="15"/>
  <c r="AA113" i="15"/>
  <c r="V125" i="15"/>
  <c r="AB245" i="15"/>
  <c r="AF437" i="15"/>
  <c r="AG77" i="15"/>
  <c r="S281" i="15"/>
  <c r="AO239" i="15"/>
  <c r="AK583" i="15"/>
  <c r="R583" i="15"/>
  <c r="AJ155" i="15"/>
  <c r="Y477" i="15"/>
  <c r="AI515" i="15"/>
  <c r="AO515" i="15"/>
  <c r="AK241" i="15"/>
  <c r="AH717" i="15"/>
  <c r="AI486" i="15"/>
  <c r="AA486" i="15"/>
  <c r="AK219" i="15"/>
  <c r="AK678" i="15"/>
  <c r="AI678" i="15"/>
  <c r="AQ678" i="15"/>
  <c r="BO678" i="15" s="1"/>
  <c r="AN206" i="15"/>
  <c r="AQ658" i="15"/>
  <c r="BN658" i="15" s="1"/>
  <c r="AN477" i="15"/>
  <c r="AQ477" i="15"/>
  <c r="BL477" i="15" s="1"/>
  <c r="AD65" i="15"/>
  <c r="Z65" i="15"/>
  <c r="V629" i="15"/>
  <c r="AA725" i="15"/>
  <c r="Z557" i="15"/>
  <c r="Z269" i="15"/>
  <c r="AE113" i="15"/>
  <c r="X125" i="15"/>
  <c r="AA245" i="15"/>
  <c r="T437" i="15"/>
  <c r="U77" i="15"/>
  <c r="V281" i="15"/>
  <c r="AC281" i="15"/>
  <c r="AJ241" i="15"/>
  <c r="AM239" i="15"/>
  <c r="W583" i="15"/>
  <c r="AD583" i="15"/>
  <c r="AL155" i="15"/>
  <c r="X515" i="15"/>
  <c r="AA515" i="15"/>
  <c r="AI241" i="15"/>
  <c r="AL717" i="15"/>
  <c r="AG486" i="15"/>
  <c r="Z486" i="15"/>
  <c r="X219" i="15"/>
  <c r="AA678" i="15"/>
  <c r="Z678" i="15"/>
  <c r="AJ234" i="15"/>
  <c r="AQ206" i="15"/>
  <c r="BK206" i="15" s="1"/>
  <c r="AN199" i="15"/>
  <c r="AI382" i="15"/>
  <c r="AH477" i="15"/>
  <c r="U89" i="15"/>
  <c r="AF89" i="15"/>
  <c r="W725" i="15"/>
  <c r="AD557" i="15"/>
  <c r="Z245" i="15"/>
  <c r="AD77" i="15"/>
  <c r="AD281" i="15"/>
  <c r="AA281" i="15"/>
  <c r="AN239" i="15"/>
  <c r="AI583" i="15"/>
  <c r="AL583" i="15"/>
  <c r="AI155" i="15"/>
  <c r="AF515" i="15"/>
  <c r="Z515" i="15"/>
  <c r="AH241" i="15"/>
  <c r="AO717" i="15"/>
  <c r="T486" i="15"/>
  <c r="AQ486" i="15"/>
  <c r="BJ486" i="15" s="1"/>
  <c r="AH219" i="15"/>
  <c r="X678" i="15"/>
  <c r="AC678" i="15"/>
  <c r="AN234" i="15"/>
  <c r="AL382" i="15"/>
  <c r="AB477" i="15"/>
  <c r="S89" i="15"/>
  <c r="Z629" i="15"/>
  <c r="AD725" i="15"/>
  <c r="AC557" i="15"/>
  <c r="X113" i="15"/>
  <c r="Z113" i="15"/>
  <c r="AF125" i="15"/>
  <c r="AB437" i="15"/>
  <c r="AF77" i="15"/>
  <c r="Y281" i="15"/>
  <c r="V89" i="15"/>
  <c r="V583" i="15"/>
  <c r="W515" i="15"/>
  <c r="AC219" i="15"/>
  <c r="AN678" i="15"/>
  <c r="AH54" i="15"/>
  <c r="AG477" i="15"/>
  <c r="AN561" i="15"/>
  <c r="V545" i="15"/>
  <c r="AD401" i="15"/>
  <c r="AG317" i="15"/>
  <c r="AC569" i="15"/>
  <c r="AQ705" i="15"/>
  <c r="BP705" i="15" s="1"/>
  <c r="AH199" i="15"/>
  <c r="T29" i="15"/>
  <c r="S401" i="15"/>
  <c r="AK381" i="15"/>
  <c r="V29" i="15"/>
  <c r="AB29" i="15"/>
  <c r="W401" i="15"/>
  <c r="AK549" i="15"/>
  <c r="AJ536" i="15"/>
  <c r="AL198" i="15"/>
  <c r="AH381" i="15"/>
  <c r="AN233" i="15"/>
  <c r="AE401" i="15"/>
  <c r="AI71" i="15"/>
  <c r="AH621" i="15"/>
  <c r="AN359" i="15"/>
  <c r="AI94" i="15"/>
  <c r="AN406" i="15"/>
  <c r="AI562" i="15"/>
  <c r="AM157" i="15"/>
  <c r="AN549" i="15"/>
  <c r="AM536" i="15"/>
  <c r="Z219" i="15"/>
  <c r="AO198" i="15"/>
  <c r="AO381" i="15"/>
  <c r="AQ233" i="15"/>
  <c r="BQ233" i="15" s="1"/>
  <c r="AC89" i="15"/>
  <c r="AA41" i="15"/>
  <c r="AC725" i="15"/>
  <c r="AC641" i="15"/>
  <c r="T125" i="15"/>
  <c r="AA437" i="15"/>
  <c r="R401" i="15"/>
  <c r="Y401" i="15"/>
  <c r="AM231" i="15"/>
  <c r="AM71" i="15"/>
  <c r="AK621" i="15"/>
  <c r="AQ359" i="15"/>
  <c r="BP359" i="15" s="1"/>
  <c r="AL94" i="15"/>
  <c r="AQ406" i="15"/>
  <c r="BO406" i="15" s="1"/>
  <c r="AJ562" i="15"/>
  <c r="AJ107" i="15"/>
  <c r="AL157" i="15"/>
  <c r="AL549" i="15"/>
  <c r="AQ536" i="15"/>
  <c r="BK536" i="15" s="1"/>
  <c r="AO219" i="15"/>
  <c r="AH310" i="15"/>
  <c r="AM382" i="15"/>
  <c r="X425" i="15"/>
  <c r="W125" i="15"/>
  <c r="U401" i="15"/>
  <c r="AC401" i="15"/>
  <c r="AO231" i="15"/>
  <c r="S510" i="15"/>
  <c r="O526" i="15"/>
  <c r="R526" i="15" s="1"/>
  <c r="AO71" i="15"/>
  <c r="AL621" i="15"/>
  <c r="O693" i="15"/>
  <c r="AF693" i="15" s="1"/>
  <c r="AH94" i="15"/>
  <c r="AK465" i="15"/>
  <c r="AN562" i="15"/>
  <c r="AK107" i="15"/>
  <c r="AO549" i="15"/>
  <c r="AA219" i="15"/>
  <c r="AL54" i="15"/>
  <c r="AI310" i="15"/>
  <c r="AJ204" i="15"/>
  <c r="AH382" i="15"/>
  <c r="AD425" i="15"/>
  <c r="AA545" i="15"/>
  <c r="V401" i="15"/>
  <c r="Z401" i="15"/>
  <c r="Y569" i="15"/>
  <c r="AI231" i="15"/>
  <c r="R510" i="15"/>
  <c r="AQ71" i="15"/>
  <c r="BN71" i="15" s="1"/>
  <c r="AO621" i="15"/>
  <c r="O527" i="15"/>
  <c r="W527" i="15" s="1"/>
  <c r="AM94" i="15"/>
  <c r="AG465" i="15"/>
  <c r="AK562" i="15"/>
  <c r="AI107" i="15"/>
  <c r="AM705" i="15"/>
  <c r="AB219" i="15"/>
  <c r="AJ54" i="15"/>
  <c r="AL310" i="15"/>
  <c r="AH204" i="15"/>
  <c r="AN382" i="15"/>
  <c r="AE545" i="15"/>
  <c r="AF401" i="15"/>
  <c r="AA401" i="15"/>
  <c r="AD569" i="15"/>
  <c r="AN231" i="15"/>
  <c r="AM179" i="15"/>
  <c r="AM621" i="15"/>
  <c r="AO94" i="15"/>
  <c r="AD465" i="15"/>
  <c r="AH562" i="15"/>
  <c r="O521" i="15"/>
  <c r="U521" i="15" s="1"/>
  <c r="AM107" i="15"/>
  <c r="AO705" i="15"/>
  <c r="AM219" i="15"/>
  <c r="AK54" i="15"/>
  <c r="AO119" i="15"/>
  <c r="AM204" i="15"/>
  <c r="AO382" i="15"/>
  <c r="X89" i="15"/>
  <c r="AG89" i="15"/>
  <c r="AB545" i="15"/>
  <c r="R569" i="15"/>
  <c r="AL231" i="15"/>
  <c r="AQ179" i="15"/>
  <c r="BP179" i="15" s="1"/>
  <c r="AB465" i="15"/>
  <c r="AO562" i="15"/>
  <c r="AI705" i="15"/>
  <c r="Y219" i="15"/>
  <c r="AQ119" i="15"/>
  <c r="BL119" i="15" s="1"/>
  <c r="AO204" i="15"/>
  <c r="AN195" i="15"/>
  <c r="AH195" i="15"/>
  <c r="AJ195" i="15"/>
  <c r="AO195" i="15"/>
  <c r="AL195" i="15"/>
  <c r="AK195" i="15"/>
  <c r="H115" i="2"/>
  <c r="F115" i="15" s="1"/>
  <c r="H295" i="2"/>
  <c r="H296" i="2" s="1"/>
  <c r="F296" i="15" s="1"/>
  <c r="R377" i="15"/>
  <c r="V533" i="15"/>
  <c r="W617" i="15"/>
  <c r="V701" i="15"/>
  <c r="Y681" i="15"/>
  <c r="AG681" i="15"/>
  <c r="AJ233" i="15"/>
  <c r="AJ199" i="15"/>
  <c r="AI204" i="15"/>
  <c r="AL658" i="15"/>
  <c r="AA377" i="15"/>
  <c r="R617" i="15"/>
  <c r="V317" i="15"/>
  <c r="Y317" i="15"/>
  <c r="AJ198" i="15"/>
  <c r="AJ157" i="15"/>
  <c r="AL705" i="15"/>
  <c r="AM549" i="15"/>
  <c r="Y582" i="15"/>
  <c r="Z582" i="15"/>
  <c r="S219" i="15"/>
  <c r="W219" i="15"/>
  <c r="AH198" i="15"/>
  <c r="AN381" i="15"/>
  <c r="AN310" i="15"/>
  <c r="AL119" i="15"/>
  <c r="Z681" i="15"/>
  <c r="AL681" i="15"/>
  <c r="AL233" i="15"/>
  <c r="AO199" i="15"/>
  <c r="AN204" i="15"/>
  <c r="AO658" i="15"/>
  <c r="AC533" i="15"/>
  <c r="AF617" i="15"/>
  <c r="AD617" i="15"/>
  <c r="AD701" i="15"/>
  <c r="U317" i="15"/>
  <c r="AQ198" i="15"/>
  <c r="BM198" i="15" s="1"/>
  <c r="AM310" i="15"/>
  <c r="AC681" i="15"/>
  <c r="AD681" i="15"/>
  <c r="AI199" i="15"/>
  <c r="Y617" i="15"/>
  <c r="AG617" i="15"/>
  <c r="AB681" i="15"/>
  <c r="AN681" i="15"/>
  <c r="Y377" i="15"/>
  <c r="AA617" i="15"/>
  <c r="AC617" i="15"/>
  <c r="AD317" i="15"/>
  <c r="AK144" i="15"/>
  <c r="AH406" i="15"/>
  <c r="AE465" i="15"/>
  <c r="T465" i="15"/>
  <c r="AN157" i="15"/>
  <c r="AQ549" i="15"/>
  <c r="BL549" i="15" s="1"/>
  <c r="AJ381" i="15"/>
  <c r="AO310" i="15"/>
  <c r="AA681" i="15"/>
  <c r="AF681" i="15"/>
  <c r="AQ681" i="15"/>
  <c r="BQ681" i="15" s="1"/>
  <c r="AQ199" i="15"/>
  <c r="BQ199" i="15" s="1"/>
  <c r="Y533" i="15"/>
  <c r="U425" i="15"/>
  <c r="X617" i="15"/>
  <c r="Y53" i="15"/>
  <c r="S101" i="15"/>
  <c r="Y269" i="15"/>
  <c r="AG545" i="15"/>
  <c r="X641" i="15"/>
  <c r="X160" i="15"/>
  <c r="AB160" i="15"/>
  <c r="AG137" i="15"/>
  <c r="AB137" i="15"/>
  <c r="R53" i="15"/>
  <c r="AF353" i="15"/>
  <c r="AC317" i="15"/>
  <c r="AK198" i="15"/>
  <c r="AG447" i="15"/>
  <c r="AA447" i="15"/>
  <c r="AQ231" i="15"/>
  <c r="BK231" i="15" s="1"/>
  <c r="AO510" i="15"/>
  <c r="AQ510" i="15"/>
  <c r="BK510" i="15" s="1"/>
  <c r="AJ179" i="15"/>
  <c r="AK132" i="15"/>
  <c r="AI621" i="15"/>
  <c r="AJ144" i="15"/>
  <c r="AK406" i="15"/>
  <c r="AM465" i="15"/>
  <c r="AC465" i="15"/>
  <c r="AQ157" i="15"/>
  <c r="AM381" i="15"/>
  <c r="AQ310" i="15"/>
  <c r="BM310" i="15" s="1"/>
  <c r="AK681" i="15"/>
  <c r="AE681" i="15"/>
  <c r="AL204" i="15"/>
  <c r="AD533" i="15"/>
  <c r="T425" i="15"/>
  <c r="AE617" i="15"/>
  <c r="R101" i="15"/>
  <c r="U269" i="15"/>
  <c r="X545" i="15"/>
  <c r="W641" i="15"/>
  <c r="AD160" i="15"/>
  <c r="Z160" i="15"/>
  <c r="AF701" i="15"/>
  <c r="AD137" i="15"/>
  <c r="Z137" i="15"/>
  <c r="AB53" i="15"/>
  <c r="U353" i="15"/>
  <c r="V149" i="15"/>
  <c r="AA149" i="15"/>
  <c r="X77" i="15"/>
  <c r="AB317" i="15"/>
  <c r="AH447" i="15"/>
  <c r="AL447" i="15"/>
  <c r="T510" i="15"/>
  <c r="AH179" i="15"/>
  <c r="AO132" i="15"/>
  <c r="AQ621" i="15"/>
  <c r="BO621" i="15" s="1"/>
  <c r="AL144" i="15"/>
  <c r="AJ406" i="15"/>
  <c r="AF465" i="15"/>
  <c r="AA465" i="15"/>
  <c r="AN322" i="15"/>
  <c r="AF582" i="15"/>
  <c r="AO582" i="15"/>
  <c r="T219" i="15"/>
  <c r="AN219" i="15"/>
  <c r="AI307" i="15"/>
  <c r="AL381" i="15"/>
  <c r="AI119" i="15"/>
  <c r="S681" i="15"/>
  <c r="W681" i="15"/>
  <c r="AK233" i="15"/>
  <c r="AF377" i="15"/>
  <c r="U533" i="15"/>
  <c r="AE425" i="15"/>
  <c r="V617" i="15"/>
  <c r="AE101" i="15"/>
  <c r="X269" i="15"/>
  <c r="S545" i="15"/>
  <c r="R641" i="15"/>
  <c r="AG160" i="15"/>
  <c r="R701" i="15"/>
  <c r="Y137" i="15"/>
  <c r="AC137" i="15"/>
  <c r="AC53" i="15"/>
  <c r="AB353" i="15"/>
  <c r="Y365" i="15"/>
  <c r="AA317" i="15"/>
  <c r="Y101" i="15"/>
  <c r="AO447" i="15"/>
  <c r="AQ447" i="15"/>
  <c r="BN447" i="15" s="1"/>
  <c r="AB510" i="15"/>
  <c r="AI179" i="15"/>
  <c r="AM132" i="15"/>
  <c r="AI144" i="15"/>
  <c r="AL406" i="15"/>
  <c r="AO465" i="15"/>
  <c r="W465" i="15"/>
  <c r="AL562" i="15"/>
  <c r="AI322" i="15"/>
  <c r="AH705" i="15"/>
  <c r="S582" i="15"/>
  <c r="AE582" i="15"/>
  <c r="AQ582" i="15"/>
  <c r="BP582" i="15" s="1"/>
  <c r="AG219" i="15"/>
  <c r="R219" i="15"/>
  <c r="AQ219" i="15"/>
  <c r="BN219" i="15" s="1"/>
  <c r="AO307" i="15"/>
  <c r="AI381" i="15"/>
  <c r="AN119" i="15"/>
  <c r="V681" i="15"/>
  <c r="U681" i="15"/>
  <c r="AO233" i="15"/>
  <c r="S377" i="15"/>
  <c r="AA533" i="15"/>
  <c r="R425" i="15"/>
  <c r="S617" i="15"/>
  <c r="AG269" i="15"/>
  <c r="AA701" i="15"/>
  <c r="AF137" i="15"/>
  <c r="R353" i="15"/>
  <c r="AG365" i="15"/>
  <c r="Z317" i="15"/>
  <c r="O739" i="15"/>
  <c r="AL739" i="15" s="1"/>
  <c r="AJ447" i="15"/>
  <c r="U510" i="15"/>
  <c r="AL510" i="15"/>
  <c r="AL179" i="15"/>
  <c r="AL132" i="15"/>
  <c r="AH144" i="15"/>
  <c r="AI406" i="15"/>
  <c r="X465" i="15"/>
  <c r="AN465" i="15"/>
  <c r="O690" i="15"/>
  <c r="AD690" i="15" s="1"/>
  <c r="AM322" i="15"/>
  <c r="AN705" i="15"/>
  <c r="AI549" i="15"/>
  <c r="AA582" i="15"/>
  <c r="W582" i="15"/>
  <c r="U219" i="15"/>
  <c r="AD219" i="15"/>
  <c r="O735" i="15"/>
  <c r="AO735" i="15" s="1"/>
  <c r="AL307" i="15"/>
  <c r="AI198" i="15"/>
  <c r="AK119" i="15"/>
  <c r="T681" i="15"/>
  <c r="AM681" i="15"/>
  <c r="AH233" i="15"/>
  <c r="AM199" i="15"/>
  <c r="AJ658" i="15"/>
  <c r="AE377" i="15"/>
  <c r="AE533" i="15"/>
  <c r="Z425" i="15"/>
  <c r="U617" i="15"/>
  <c r="U101" i="15"/>
  <c r="AC101" i="15"/>
  <c r="AE269" i="15"/>
  <c r="W545" i="15"/>
  <c r="U641" i="15"/>
  <c r="R160" i="15"/>
  <c r="AF245" i="15"/>
  <c r="AG701" i="15"/>
  <c r="U137" i="15"/>
  <c r="X53" i="15"/>
  <c r="AD449" i="15"/>
  <c r="U365" i="15"/>
  <c r="AB77" i="15"/>
  <c r="AD328" i="15"/>
  <c r="O692" i="15"/>
  <c r="AQ692" i="15" s="1"/>
  <c r="O528" i="15"/>
  <c r="AQ528" i="15" s="1"/>
  <c r="T447" i="15"/>
  <c r="S447" i="15"/>
  <c r="AJ231" i="15"/>
  <c r="AM510" i="15"/>
  <c r="W510" i="15"/>
  <c r="O738" i="15"/>
  <c r="AF738" i="15" s="1"/>
  <c r="AO179" i="15"/>
  <c r="AM144" i="15"/>
  <c r="AM406" i="15"/>
  <c r="Y465" i="15"/>
  <c r="Z465" i="15"/>
  <c r="O524" i="15"/>
  <c r="AN524" i="15" s="1"/>
  <c r="AO157" i="15"/>
  <c r="AK705" i="15"/>
  <c r="AH549" i="15"/>
  <c r="X582" i="15"/>
  <c r="AB582" i="15"/>
  <c r="AF219" i="15"/>
  <c r="AI219" i="15"/>
  <c r="AN198" i="15"/>
  <c r="AJ310" i="15"/>
  <c r="AH119" i="15"/>
  <c r="X681" i="15"/>
  <c r="AI681" i="15"/>
  <c r="AI233" i="15"/>
  <c r="AL199" i="15"/>
  <c r="AM658" i="15"/>
  <c r="M43" i="2"/>
  <c r="K43" i="15" s="1"/>
  <c r="AB377" i="15"/>
  <c r="R533" i="15"/>
  <c r="U377" i="15"/>
  <c r="AF101" i="15"/>
  <c r="U449" i="15"/>
  <c r="AE365" i="15"/>
  <c r="O689" i="15"/>
  <c r="AI689" i="15" s="1"/>
  <c r="AI447" i="15"/>
  <c r="R447" i="15"/>
  <c r="X510" i="15"/>
  <c r="AN510" i="15"/>
  <c r="O520" i="15"/>
  <c r="AA520" i="15" s="1"/>
  <c r="AN179" i="15"/>
  <c r="Y510" i="15"/>
  <c r="R465" i="15"/>
  <c r="AL465" i="15"/>
  <c r="O691" i="15"/>
  <c r="W691" i="15" s="1"/>
  <c r="AD582" i="15"/>
  <c r="V219" i="15"/>
  <c r="AM119" i="15"/>
  <c r="AJ681" i="15"/>
  <c r="O747" i="15"/>
  <c r="AR747" i="15"/>
  <c r="Y41" i="15"/>
  <c r="Z41" i="15"/>
  <c r="V353" i="15"/>
  <c r="AA353" i="15"/>
  <c r="AF569" i="15"/>
  <c r="AQ255" i="15"/>
  <c r="AC255" i="15"/>
  <c r="AN255" i="15"/>
  <c r="AL255" i="15"/>
  <c r="AB255" i="15"/>
  <c r="AO255" i="15"/>
  <c r="AI255" i="15"/>
  <c r="AE255" i="15"/>
  <c r="T255" i="15"/>
  <c r="AH255" i="15"/>
  <c r="S255" i="15"/>
  <c r="AA255" i="15"/>
  <c r="AD255" i="15"/>
  <c r="Z255" i="15"/>
  <c r="R255" i="15"/>
  <c r="AM255" i="15"/>
  <c r="W255" i="15"/>
  <c r="V255" i="15"/>
  <c r="AJ255" i="15"/>
  <c r="AK255" i="15"/>
  <c r="AF255" i="15"/>
  <c r="AG255" i="15"/>
  <c r="U255" i="15"/>
  <c r="X255" i="15"/>
  <c r="Y255" i="15"/>
  <c r="AQ517" i="15"/>
  <c r="AO517" i="15"/>
  <c r="AN517" i="15"/>
  <c r="AB517" i="15"/>
  <c r="AA517" i="15"/>
  <c r="AM517" i="15"/>
  <c r="AC517" i="15"/>
  <c r="R517" i="15"/>
  <c r="AL517" i="15"/>
  <c r="Z517" i="15"/>
  <c r="AE517" i="15"/>
  <c r="AJ517" i="15"/>
  <c r="V517" i="15"/>
  <c r="T517" i="15"/>
  <c r="AI517" i="15"/>
  <c r="AH517" i="15"/>
  <c r="AF517" i="15"/>
  <c r="U517" i="15"/>
  <c r="AK517" i="15"/>
  <c r="AG517" i="15"/>
  <c r="S517" i="15"/>
  <c r="X517" i="15"/>
  <c r="AD517" i="15"/>
  <c r="W517" i="15"/>
  <c r="Y517" i="15"/>
  <c r="AQ226" i="15"/>
  <c r="AN226" i="15"/>
  <c r="AO226" i="15"/>
  <c r="AH226" i="15"/>
  <c r="AI226" i="15"/>
  <c r="AJ226" i="15"/>
  <c r="AM226" i="15"/>
  <c r="AL226" i="15"/>
  <c r="AK226" i="15"/>
  <c r="AQ152" i="15"/>
  <c r="AN152" i="15"/>
  <c r="AL152" i="15"/>
  <c r="AO152" i="15"/>
  <c r="AI152" i="15"/>
  <c r="AM152" i="15"/>
  <c r="AK152" i="15"/>
  <c r="AH152" i="15"/>
  <c r="AJ152" i="15"/>
  <c r="AQ558" i="15"/>
  <c r="AH558" i="15"/>
  <c r="AO558" i="15"/>
  <c r="AL558" i="15"/>
  <c r="AM558" i="15"/>
  <c r="AN558" i="15"/>
  <c r="AI558" i="15"/>
  <c r="AJ558" i="15"/>
  <c r="AK558" i="15"/>
  <c r="AQ596" i="15"/>
  <c r="AL596" i="15"/>
  <c r="AJ596" i="15"/>
  <c r="AO596" i="15"/>
  <c r="AH596" i="15"/>
  <c r="AN596" i="15"/>
  <c r="AM596" i="15"/>
  <c r="AK596" i="15"/>
  <c r="AI596" i="15"/>
  <c r="AQ328" i="15"/>
  <c r="AL328" i="15"/>
  <c r="AI328" i="15"/>
  <c r="AH328" i="15"/>
  <c r="AM328" i="15"/>
  <c r="AN328" i="15"/>
  <c r="AK328" i="15"/>
  <c r="AJ328" i="15"/>
  <c r="AO328" i="15"/>
  <c r="AQ90" i="15"/>
  <c r="AL90" i="15"/>
  <c r="AO90" i="15"/>
  <c r="AJ90" i="15"/>
  <c r="AN90" i="15"/>
  <c r="AH90" i="15"/>
  <c r="AM90" i="15"/>
  <c r="AK90" i="15"/>
  <c r="AI90" i="15"/>
  <c r="AQ440" i="15"/>
  <c r="AN440" i="15"/>
  <c r="AO440" i="15"/>
  <c r="AL440" i="15"/>
  <c r="AM440" i="15"/>
  <c r="AI440" i="15"/>
  <c r="AJ440" i="15"/>
  <c r="AH440" i="15"/>
  <c r="AK440" i="15"/>
  <c r="AQ592" i="15"/>
  <c r="AI592" i="15"/>
  <c r="AN592" i="15"/>
  <c r="AO592" i="15"/>
  <c r="AL592" i="15"/>
  <c r="AH592" i="15"/>
  <c r="AM592" i="15"/>
  <c r="AJ592" i="15"/>
  <c r="AK592" i="15"/>
  <c r="AQ556" i="15"/>
  <c r="Z556" i="15"/>
  <c r="AB556" i="15"/>
  <c r="V556" i="15"/>
  <c r="AE556" i="15"/>
  <c r="U556" i="15"/>
  <c r="AG556" i="15"/>
  <c r="S556" i="15"/>
  <c r="AF556" i="15"/>
  <c r="AC556" i="15"/>
  <c r="AO556" i="15"/>
  <c r="AL556" i="15"/>
  <c r="W556" i="15"/>
  <c r="AA556" i="15"/>
  <c r="X556" i="15"/>
  <c r="AI556" i="15"/>
  <c r="R556" i="15"/>
  <c r="AM556" i="15"/>
  <c r="AJ556" i="15"/>
  <c r="AH556" i="15"/>
  <c r="AD556" i="15"/>
  <c r="AN556" i="15"/>
  <c r="AK556" i="15"/>
  <c r="Y556" i="15"/>
  <c r="T556" i="15"/>
  <c r="AQ126" i="15"/>
  <c r="AN126" i="15"/>
  <c r="AO126" i="15"/>
  <c r="AH126" i="15"/>
  <c r="AI126" i="15"/>
  <c r="AM126" i="15"/>
  <c r="AJ126" i="15"/>
  <c r="AK126" i="15"/>
  <c r="AL126" i="15"/>
  <c r="AQ539" i="15"/>
  <c r="AO539" i="15"/>
  <c r="AM539" i="15"/>
  <c r="AL539" i="15"/>
  <c r="AJ539" i="15"/>
  <c r="AN539" i="15"/>
  <c r="AH539" i="15"/>
  <c r="AK539" i="15"/>
  <c r="AI539" i="15"/>
  <c r="AQ111" i="15"/>
  <c r="AO111" i="15"/>
  <c r="AA111" i="15"/>
  <c r="AN111" i="15"/>
  <c r="AB111" i="15"/>
  <c r="Z111" i="15"/>
  <c r="AL111" i="15"/>
  <c r="T111" i="15"/>
  <c r="AE111" i="15"/>
  <c r="AI111" i="15"/>
  <c r="S111" i="15"/>
  <c r="AC111" i="15"/>
  <c r="AM111" i="15"/>
  <c r="AK111" i="15"/>
  <c r="AH111" i="15"/>
  <c r="AJ111" i="15"/>
  <c r="R111" i="15"/>
  <c r="W111" i="15"/>
  <c r="X111" i="15"/>
  <c r="Y111" i="15"/>
  <c r="AD111" i="15"/>
  <c r="AG111" i="15"/>
  <c r="V111" i="15"/>
  <c r="U111" i="15"/>
  <c r="AF111" i="15"/>
  <c r="AQ224" i="15"/>
  <c r="AN224" i="15"/>
  <c r="AO224" i="15"/>
  <c r="AH224" i="15"/>
  <c r="AJ224" i="15"/>
  <c r="AM224" i="15"/>
  <c r="AL224" i="15"/>
  <c r="AI224" i="15"/>
  <c r="AK224" i="15"/>
  <c r="AQ633" i="15"/>
  <c r="AM633" i="15"/>
  <c r="AJ633" i="15"/>
  <c r="AL633" i="15"/>
  <c r="AO633" i="15"/>
  <c r="AH633" i="15"/>
  <c r="AN633" i="15"/>
  <c r="AK633" i="15"/>
  <c r="AI633" i="15"/>
  <c r="AQ297" i="15"/>
  <c r="AO297" i="15"/>
  <c r="AL297" i="15"/>
  <c r="AM297" i="15"/>
  <c r="AH297" i="15"/>
  <c r="AN297" i="15"/>
  <c r="AI297" i="15"/>
  <c r="AJ297" i="15"/>
  <c r="AK297" i="15"/>
  <c r="AQ269" i="15"/>
  <c r="AO269" i="15"/>
  <c r="AN269" i="15"/>
  <c r="AL269" i="15"/>
  <c r="AM269" i="15"/>
  <c r="AH269" i="15"/>
  <c r="AJ269" i="15"/>
  <c r="AI269" i="15"/>
  <c r="AK269" i="15"/>
  <c r="AQ540" i="15"/>
  <c r="AM540" i="15"/>
  <c r="AO540" i="15"/>
  <c r="AL540" i="15"/>
  <c r="AI540" i="15"/>
  <c r="AJ540" i="15"/>
  <c r="AH540" i="15"/>
  <c r="AN540" i="15"/>
  <c r="AK540" i="15"/>
  <c r="AQ313" i="15"/>
  <c r="AO313" i="15"/>
  <c r="AM313" i="15"/>
  <c r="AH313" i="15"/>
  <c r="AN313" i="15"/>
  <c r="AI313" i="15"/>
  <c r="AL313" i="15"/>
  <c r="AK313" i="15"/>
  <c r="AJ313" i="15"/>
  <c r="AQ389" i="15"/>
  <c r="AN389" i="15"/>
  <c r="AL389" i="15"/>
  <c r="AO389" i="15"/>
  <c r="AH389" i="15"/>
  <c r="AJ389" i="15"/>
  <c r="AM389" i="15"/>
  <c r="AI389" i="15"/>
  <c r="AK389" i="15"/>
  <c r="AQ399" i="15"/>
  <c r="AB399" i="15"/>
  <c r="AL399" i="15"/>
  <c r="R399" i="15"/>
  <c r="AO399" i="15"/>
  <c r="T399" i="15"/>
  <c r="AA399" i="15"/>
  <c r="AH399" i="15"/>
  <c r="AF399" i="15"/>
  <c r="X399" i="15"/>
  <c r="Z399" i="15"/>
  <c r="AC399" i="15"/>
  <c r="AE399" i="15"/>
  <c r="W399" i="15"/>
  <c r="AN399" i="15"/>
  <c r="AM399" i="15"/>
  <c r="AG399" i="15"/>
  <c r="S399" i="15"/>
  <c r="AJ399" i="15"/>
  <c r="AD399" i="15"/>
  <c r="AI399" i="15"/>
  <c r="U399" i="15"/>
  <c r="Y399" i="15"/>
  <c r="V399" i="15"/>
  <c r="AK399" i="15"/>
  <c r="AQ727" i="15"/>
  <c r="AI727" i="15"/>
  <c r="AM727" i="15"/>
  <c r="AO727" i="15"/>
  <c r="AL727" i="15"/>
  <c r="AK727" i="15"/>
  <c r="AN727" i="15"/>
  <c r="AH727" i="15"/>
  <c r="AJ727" i="15"/>
  <c r="AQ235" i="15"/>
  <c r="AO235" i="15"/>
  <c r="AH235" i="15"/>
  <c r="AM235" i="15"/>
  <c r="AL235" i="15"/>
  <c r="AI235" i="15"/>
  <c r="AN235" i="15"/>
  <c r="AJ235" i="15"/>
  <c r="AK235" i="15"/>
  <c r="AQ608" i="15"/>
  <c r="AO608" i="15"/>
  <c r="AL608" i="15"/>
  <c r="AH608" i="15"/>
  <c r="AN608" i="15"/>
  <c r="AM608" i="15"/>
  <c r="AK608" i="15"/>
  <c r="AI608" i="15"/>
  <c r="AJ608" i="15"/>
  <c r="AQ120" i="15"/>
  <c r="AO120" i="15"/>
  <c r="AI120" i="15"/>
  <c r="AN120" i="15"/>
  <c r="AJ120" i="15"/>
  <c r="AK120" i="15"/>
  <c r="AL120" i="15"/>
  <c r="AM120" i="15"/>
  <c r="AH120" i="15"/>
  <c r="AQ733" i="15"/>
  <c r="AO733" i="15"/>
  <c r="AL733" i="15"/>
  <c r="AI733" i="15"/>
  <c r="AK733" i="15"/>
  <c r="AM733" i="15"/>
  <c r="AH733" i="15"/>
  <c r="AJ733" i="15"/>
  <c r="AN733" i="15"/>
  <c r="AR530" i="15"/>
  <c r="O530" i="15"/>
  <c r="AQ266" i="15"/>
  <c r="AL266" i="15"/>
  <c r="AN266" i="15"/>
  <c r="AM266" i="15"/>
  <c r="AH266" i="15"/>
  <c r="AO266" i="15"/>
  <c r="AI266" i="15"/>
  <c r="AK266" i="15"/>
  <c r="AJ266" i="15"/>
  <c r="AQ15" i="15"/>
  <c r="AL15" i="15"/>
  <c r="AN15" i="15"/>
  <c r="S15" i="15"/>
  <c r="AH15" i="15"/>
  <c r="AM15" i="15"/>
  <c r="T15" i="15"/>
  <c r="AE15" i="15"/>
  <c r="AB15" i="15"/>
  <c r="R15" i="15"/>
  <c r="AA15" i="15"/>
  <c r="AO15" i="15"/>
  <c r="AF15" i="15"/>
  <c r="AJ15" i="15"/>
  <c r="AC15" i="15"/>
  <c r="AI15" i="15"/>
  <c r="V15" i="15"/>
  <c r="Z15" i="15"/>
  <c r="W15" i="15"/>
  <c r="AD15" i="15"/>
  <c r="AG15" i="15"/>
  <c r="X15" i="15"/>
  <c r="U15" i="15"/>
  <c r="Y15" i="15"/>
  <c r="AK15" i="15"/>
  <c r="AQ185" i="15"/>
  <c r="AN185" i="15"/>
  <c r="AL185" i="15"/>
  <c r="AO185" i="15"/>
  <c r="AM185" i="15"/>
  <c r="AK185" i="15"/>
  <c r="AH185" i="15"/>
  <c r="AI185" i="15"/>
  <c r="AJ185" i="15"/>
  <c r="AQ176" i="15"/>
  <c r="AO176" i="15"/>
  <c r="AH176" i="15"/>
  <c r="AI176" i="15"/>
  <c r="AL176" i="15"/>
  <c r="AN176" i="15"/>
  <c r="AM176" i="15"/>
  <c r="AJ176" i="15"/>
  <c r="AK176" i="15"/>
  <c r="AQ169" i="15"/>
  <c r="AL169" i="15"/>
  <c r="AH169" i="15"/>
  <c r="AN169" i="15"/>
  <c r="AI169" i="15"/>
  <c r="AM169" i="15"/>
  <c r="AO169" i="15"/>
  <c r="AJ169" i="15"/>
  <c r="AK169" i="15"/>
  <c r="AQ12" i="15"/>
  <c r="AN12" i="15"/>
  <c r="AL12" i="15"/>
  <c r="AO12" i="15"/>
  <c r="AI12" i="15"/>
  <c r="AM12" i="15"/>
  <c r="AH12" i="15"/>
  <c r="AJ12" i="15"/>
  <c r="AK12" i="15"/>
  <c r="AQ115" i="15"/>
  <c r="AN115" i="15"/>
  <c r="AO115" i="15"/>
  <c r="AL115" i="15"/>
  <c r="AH115" i="15"/>
  <c r="AJ115" i="15"/>
  <c r="AM115" i="15"/>
  <c r="AK115" i="15"/>
  <c r="AI115" i="15"/>
  <c r="AQ466" i="15"/>
  <c r="AN466" i="15"/>
  <c r="AL466" i="15"/>
  <c r="AI466" i="15"/>
  <c r="AO466" i="15"/>
  <c r="AA466" i="15"/>
  <c r="W466" i="15"/>
  <c r="Z466" i="15"/>
  <c r="R466" i="15"/>
  <c r="S466" i="15"/>
  <c r="AF466" i="15"/>
  <c r="X466" i="15"/>
  <c r="AM466" i="15"/>
  <c r="AB466" i="15"/>
  <c r="AE466" i="15"/>
  <c r="AH466" i="15"/>
  <c r="AK466" i="15"/>
  <c r="V466" i="15"/>
  <c r="AJ466" i="15"/>
  <c r="AC466" i="15"/>
  <c r="T466" i="15"/>
  <c r="AD466" i="15"/>
  <c r="Y466" i="15"/>
  <c r="U466" i="15"/>
  <c r="AG466" i="15"/>
  <c r="AQ13" i="15"/>
  <c r="AO13" i="15"/>
  <c r="AH13" i="15"/>
  <c r="AJ13" i="15"/>
  <c r="AM13" i="15"/>
  <c r="AI13" i="15"/>
  <c r="AN13" i="15"/>
  <c r="AL13" i="15"/>
  <c r="AK13" i="15"/>
  <c r="AQ118" i="15"/>
  <c r="AL118" i="15"/>
  <c r="AO118" i="15"/>
  <c r="AM118" i="15"/>
  <c r="AN118" i="15"/>
  <c r="AI118" i="15"/>
  <c r="AH118" i="15"/>
  <c r="AK118" i="15"/>
  <c r="AJ118" i="15"/>
  <c r="AQ478" i="15"/>
  <c r="AA478" i="15"/>
  <c r="AB478" i="15"/>
  <c r="AN478" i="15"/>
  <c r="AC478" i="15"/>
  <c r="T478" i="15"/>
  <c r="AH478" i="15"/>
  <c r="AM478" i="15"/>
  <c r="AO478" i="15"/>
  <c r="AE478" i="15"/>
  <c r="AI478" i="15"/>
  <c r="AL478" i="15"/>
  <c r="AF478" i="15"/>
  <c r="Z478" i="15"/>
  <c r="S478" i="15"/>
  <c r="W478" i="15"/>
  <c r="U478" i="15"/>
  <c r="AJ478" i="15"/>
  <c r="AK478" i="15"/>
  <c r="AD478" i="15"/>
  <c r="R478" i="15"/>
  <c r="X478" i="15"/>
  <c r="V478" i="15"/>
  <c r="AG478" i="15"/>
  <c r="Y478" i="15"/>
  <c r="AQ547" i="15"/>
  <c r="AL547" i="15"/>
  <c r="AH547" i="15"/>
  <c r="AO547" i="15"/>
  <c r="AJ547" i="15"/>
  <c r="AN547" i="15"/>
  <c r="AI547" i="15"/>
  <c r="AM547" i="15"/>
  <c r="AK547" i="15"/>
  <c r="AQ710" i="15"/>
  <c r="AJ710" i="15"/>
  <c r="AO710" i="15"/>
  <c r="AN710" i="15"/>
  <c r="AL710" i="15"/>
  <c r="AM710" i="15"/>
  <c r="AI710" i="15"/>
  <c r="AH710" i="15"/>
  <c r="AK710" i="15"/>
  <c r="AR503" i="15"/>
  <c r="O503" i="15"/>
  <c r="AQ290" i="15"/>
  <c r="AN290" i="15"/>
  <c r="AL290" i="15"/>
  <c r="AI290" i="15"/>
  <c r="AH290" i="15"/>
  <c r="AM290" i="15"/>
  <c r="AO290" i="15"/>
  <c r="AK290" i="15"/>
  <c r="AJ290" i="15"/>
  <c r="AQ291" i="15"/>
  <c r="AB291" i="15"/>
  <c r="AA291" i="15"/>
  <c r="AL291" i="15"/>
  <c r="AN291" i="15"/>
  <c r="Z291" i="15"/>
  <c r="AO291" i="15"/>
  <c r="T291" i="15"/>
  <c r="AM291" i="15"/>
  <c r="R291" i="15"/>
  <c r="AC291" i="15"/>
  <c r="AE291" i="15"/>
  <c r="AJ291" i="15"/>
  <c r="AF291" i="15"/>
  <c r="Y291" i="15"/>
  <c r="AH291" i="15"/>
  <c r="W291" i="15"/>
  <c r="U291" i="15"/>
  <c r="AK291" i="15"/>
  <c r="V291" i="15"/>
  <c r="AI291" i="15"/>
  <c r="AG291" i="15"/>
  <c r="S291" i="15"/>
  <c r="X291" i="15"/>
  <c r="AD291" i="15"/>
  <c r="AQ309" i="15"/>
  <c r="AL309" i="15"/>
  <c r="AO309" i="15"/>
  <c r="AH309" i="15"/>
  <c r="AN309" i="15"/>
  <c r="AM309" i="15"/>
  <c r="AI309" i="15"/>
  <c r="AJ309" i="15"/>
  <c r="AK309" i="15"/>
  <c r="AQ137" i="15"/>
  <c r="AO137" i="15"/>
  <c r="AN137" i="15"/>
  <c r="AL137" i="15"/>
  <c r="AI137" i="15"/>
  <c r="AH137" i="15"/>
  <c r="AJ137" i="15"/>
  <c r="AM137" i="15"/>
  <c r="AK137" i="15"/>
  <c r="BQ196" i="15"/>
  <c r="BK196" i="15"/>
  <c r="BQ18" i="2"/>
  <c r="E18" i="2" s="1"/>
  <c r="C18" i="15"/>
  <c r="S41" i="15"/>
  <c r="AR685" i="15"/>
  <c r="O685" i="15"/>
  <c r="AQ458" i="15"/>
  <c r="AN458" i="15"/>
  <c r="AO458" i="15"/>
  <c r="AL458" i="15"/>
  <c r="AH458" i="15"/>
  <c r="AM458" i="15"/>
  <c r="AJ458" i="15"/>
  <c r="AI458" i="15"/>
  <c r="AK458" i="15"/>
  <c r="AQ253" i="15"/>
  <c r="AL253" i="15"/>
  <c r="AM253" i="15"/>
  <c r="AO253" i="15"/>
  <c r="AH253" i="15"/>
  <c r="AN253" i="15"/>
  <c r="AI253" i="15"/>
  <c r="AJ253" i="15"/>
  <c r="AK253" i="15"/>
  <c r="AR589" i="15"/>
  <c r="O589" i="15"/>
  <c r="AQ718" i="15"/>
  <c r="AH718" i="15"/>
  <c r="AL718" i="15"/>
  <c r="AM718" i="15"/>
  <c r="AI718" i="15"/>
  <c r="AO718" i="15"/>
  <c r="AK718" i="15"/>
  <c r="AJ718" i="15"/>
  <c r="AN718" i="15"/>
  <c r="AR491" i="15"/>
  <c r="O491" i="15"/>
  <c r="AQ278" i="15"/>
  <c r="AM278" i="15"/>
  <c r="AL278" i="15"/>
  <c r="AO278" i="15"/>
  <c r="AN278" i="15"/>
  <c r="AH278" i="15"/>
  <c r="AI278" i="15"/>
  <c r="AJ278" i="15"/>
  <c r="AK278" i="15"/>
  <c r="AQ99" i="15"/>
  <c r="AN99" i="15"/>
  <c r="AB99" i="15"/>
  <c r="AE99" i="15"/>
  <c r="AF99" i="15"/>
  <c r="R99" i="15"/>
  <c r="AA99" i="15"/>
  <c r="T99" i="15"/>
  <c r="S99" i="15"/>
  <c r="AH99" i="15"/>
  <c r="W99" i="15"/>
  <c r="Y99" i="15"/>
  <c r="Z99" i="15"/>
  <c r="AL99" i="15"/>
  <c r="AG99" i="15"/>
  <c r="AO99" i="15"/>
  <c r="AM99" i="15"/>
  <c r="AJ99" i="15"/>
  <c r="AI99" i="15"/>
  <c r="AC99" i="15"/>
  <c r="V99" i="15"/>
  <c r="X99" i="15"/>
  <c r="AK99" i="15"/>
  <c r="U99" i="15"/>
  <c r="AD99" i="15"/>
  <c r="AQ578" i="15"/>
  <c r="AI578" i="15"/>
  <c r="AO578" i="15"/>
  <c r="AL578" i="15"/>
  <c r="AN578" i="15"/>
  <c r="AH578" i="15"/>
  <c r="AJ578" i="15"/>
  <c r="AK578" i="15"/>
  <c r="AM578" i="15"/>
  <c r="AQ348" i="15"/>
  <c r="AO348" i="15"/>
  <c r="AL348" i="15"/>
  <c r="AI348" i="15"/>
  <c r="AH348" i="15"/>
  <c r="AN348" i="15"/>
  <c r="AM348" i="15"/>
  <c r="AJ348" i="15"/>
  <c r="AK348" i="15"/>
  <c r="AQ721" i="15"/>
  <c r="AN721" i="15"/>
  <c r="AH721" i="15"/>
  <c r="AM721" i="15"/>
  <c r="AO721" i="15"/>
  <c r="AL721" i="15"/>
  <c r="AJ721" i="15"/>
  <c r="AI721" i="15"/>
  <c r="AK721" i="15"/>
  <c r="AQ675" i="15"/>
  <c r="AD675" i="15"/>
  <c r="AG675" i="15"/>
  <c r="V675" i="15"/>
  <c r="AM675" i="15"/>
  <c r="AF675" i="15"/>
  <c r="AH675" i="15"/>
  <c r="Z675" i="15"/>
  <c r="R675" i="15"/>
  <c r="AB675" i="15"/>
  <c r="AL675" i="15"/>
  <c r="AC675" i="15"/>
  <c r="AO675" i="15"/>
  <c r="U675" i="15"/>
  <c r="AN675" i="15"/>
  <c r="S675" i="15"/>
  <c r="AE675" i="15"/>
  <c r="T675" i="15"/>
  <c r="AK675" i="15"/>
  <c r="AJ675" i="15"/>
  <c r="W675" i="15"/>
  <c r="Y675" i="15"/>
  <c r="AA675" i="15"/>
  <c r="X675" i="15"/>
  <c r="AI675" i="15"/>
  <c r="AQ209" i="15"/>
  <c r="AO209" i="15"/>
  <c r="AN209" i="15"/>
  <c r="AI209" i="15"/>
  <c r="AL209" i="15"/>
  <c r="AJ209" i="15"/>
  <c r="AM209" i="15"/>
  <c r="AH209" i="15"/>
  <c r="AK209" i="15"/>
  <c r="AQ365" i="15"/>
  <c r="AO365" i="15"/>
  <c r="AL365" i="15"/>
  <c r="AN365" i="15"/>
  <c r="AK365" i="15"/>
  <c r="AI365" i="15"/>
  <c r="AJ365" i="15"/>
  <c r="AH365" i="15"/>
  <c r="AM365" i="15"/>
  <c r="AQ656" i="15"/>
  <c r="AL656" i="15"/>
  <c r="AM656" i="15"/>
  <c r="AO656" i="15"/>
  <c r="AN656" i="15"/>
  <c r="AK656" i="15"/>
  <c r="AH656" i="15"/>
  <c r="AJ656" i="15"/>
  <c r="AI656" i="15"/>
  <c r="AQ86" i="15"/>
  <c r="AN86" i="15"/>
  <c r="AI86" i="15"/>
  <c r="AL86" i="15"/>
  <c r="AH86" i="15"/>
  <c r="AM86" i="15"/>
  <c r="AO86" i="15"/>
  <c r="AK86" i="15"/>
  <c r="AJ86" i="15"/>
  <c r="AQ514" i="15"/>
  <c r="Z514" i="15"/>
  <c r="AO514" i="15"/>
  <c r="AE514" i="15"/>
  <c r="AM514" i="15"/>
  <c r="AA514" i="15"/>
  <c r="S514" i="15"/>
  <c r="T514" i="15"/>
  <c r="AH514" i="15"/>
  <c r="AI514" i="15"/>
  <c r="AL514" i="15"/>
  <c r="R514" i="15"/>
  <c r="W514" i="15"/>
  <c r="AF514" i="15"/>
  <c r="AN514" i="15"/>
  <c r="AC514" i="15"/>
  <c r="V514" i="15"/>
  <c r="AG514" i="15"/>
  <c r="AB514" i="15"/>
  <c r="AD514" i="15"/>
  <c r="X514" i="15"/>
  <c r="AK514" i="15"/>
  <c r="Y514" i="15"/>
  <c r="AJ514" i="15"/>
  <c r="U514" i="15"/>
  <c r="AQ475" i="15"/>
  <c r="AB475" i="15"/>
  <c r="AC475" i="15"/>
  <c r="S475" i="15"/>
  <c r="AH475" i="15"/>
  <c r="AO475" i="15"/>
  <c r="W475" i="15"/>
  <c r="AI475" i="15"/>
  <c r="AL475" i="15"/>
  <c r="T475" i="15"/>
  <c r="AE475" i="15"/>
  <c r="AD475" i="15"/>
  <c r="AA475" i="15"/>
  <c r="AM475" i="15"/>
  <c r="AJ475" i="15"/>
  <c r="AG475" i="15"/>
  <c r="V475" i="15"/>
  <c r="Y475" i="15"/>
  <c r="X475" i="15"/>
  <c r="U475" i="15"/>
  <c r="AN475" i="15"/>
  <c r="R475" i="15"/>
  <c r="Z475" i="15"/>
  <c r="AF475" i="15"/>
  <c r="AK475" i="15"/>
  <c r="AQ129" i="15"/>
  <c r="AN129" i="15"/>
  <c r="AL129" i="15"/>
  <c r="AI129" i="15"/>
  <c r="AH129" i="15"/>
  <c r="AO129" i="15"/>
  <c r="AJ129" i="15"/>
  <c r="AM129" i="15"/>
  <c r="AK129" i="15"/>
  <c r="AQ437" i="15"/>
  <c r="AO437" i="15"/>
  <c r="AH437" i="15"/>
  <c r="AM437" i="15"/>
  <c r="AI437" i="15"/>
  <c r="AJ437" i="15"/>
  <c r="AL437" i="15"/>
  <c r="AK437" i="15"/>
  <c r="AN437" i="15"/>
  <c r="AQ319" i="15"/>
  <c r="AO319" i="15"/>
  <c r="AN319" i="15"/>
  <c r="AH319" i="15"/>
  <c r="AJ319" i="15"/>
  <c r="AL319" i="15"/>
  <c r="AM319" i="15"/>
  <c r="AI319" i="15"/>
  <c r="AK319" i="15"/>
  <c r="AQ544" i="15"/>
  <c r="V544" i="15"/>
  <c r="AI544" i="15"/>
  <c r="T544" i="15"/>
  <c r="AN544" i="15"/>
  <c r="AC544" i="15"/>
  <c r="Z544" i="15"/>
  <c r="U544" i="15"/>
  <c r="AL544" i="15"/>
  <c r="AB544" i="15"/>
  <c r="AO544" i="15"/>
  <c r="AG544" i="15"/>
  <c r="R544" i="15"/>
  <c r="AE544" i="15"/>
  <c r="X544" i="15"/>
  <c r="Y544" i="15"/>
  <c r="AF544" i="15"/>
  <c r="AK544" i="15"/>
  <c r="W544" i="15"/>
  <c r="AH544" i="15"/>
  <c r="AD544" i="15"/>
  <c r="AJ544" i="15"/>
  <c r="S544" i="15"/>
  <c r="AM544" i="15"/>
  <c r="AA544" i="15"/>
  <c r="AQ329" i="15"/>
  <c r="AN329" i="15"/>
  <c r="AL329" i="15"/>
  <c r="AM329" i="15"/>
  <c r="AO329" i="15"/>
  <c r="AI329" i="15"/>
  <c r="AK329" i="15"/>
  <c r="AH329" i="15"/>
  <c r="AJ329" i="15"/>
  <c r="AL736" i="15"/>
  <c r="AK736" i="15"/>
  <c r="AQ427" i="15"/>
  <c r="AN427" i="15"/>
  <c r="AO427" i="15"/>
  <c r="AH427" i="15"/>
  <c r="AI427" i="15"/>
  <c r="AM427" i="15"/>
  <c r="AJ427" i="15"/>
  <c r="AK427" i="15"/>
  <c r="AL427" i="15"/>
  <c r="AQ341" i="15"/>
  <c r="AO341" i="15"/>
  <c r="AL341" i="15"/>
  <c r="AN341" i="15"/>
  <c r="AM341" i="15"/>
  <c r="AH341" i="15"/>
  <c r="AI341" i="15"/>
  <c r="AJ341" i="15"/>
  <c r="AK341" i="15"/>
  <c r="AQ424" i="15"/>
  <c r="AA424" i="15"/>
  <c r="AB424" i="15"/>
  <c r="AM424" i="15"/>
  <c r="AE424" i="15"/>
  <c r="W424" i="15"/>
  <c r="AN424" i="15"/>
  <c r="AI424" i="15"/>
  <c r="T424" i="15"/>
  <c r="AL424" i="15"/>
  <c r="AH424" i="15"/>
  <c r="S424" i="15"/>
  <c r="AO424" i="15"/>
  <c r="R424" i="15"/>
  <c r="AC424" i="15"/>
  <c r="Z424" i="15"/>
  <c r="AJ424" i="15"/>
  <c r="U424" i="15"/>
  <c r="X424" i="15"/>
  <c r="V424" i="15"/>
  <c r="AG424" i="15"/>
  <c r="AK424" i="15"/>
  <c r="AD424" i="15"/>
  <c r="Y424" i="15"/>
  <c r="AF424" i="15"/>
  <c r="AQ607" i="15"/>
  <c r="AO607" i="15"/>
  <c r="AL607" i="15"/>
  <c r="AI607" i="15"/>
  <c r="AN607" i="15"/>
  <c r="AH607" i="15"/>
  <c r="AJ607" i="15"/>
  <c r="AM607" i="15"/>
  <c r="AK607" i="15"/>
  <c r="AQ643" i="15"/>
  <c r="AM643" i="15"/>
  <c r="AO643" i="15"/>
  <c r="AL643" i="15"/>
  <c r="AN643" i="15"/>
  <c r="AI643" i="15"/>
  <c r="AH643" i="15"/>
  <c r="AJ643" i="15"/>
  <c r="AK643" i="15"/>
  <c r="AQ576" i="15"/>
  <c r="AJ576" i="15"/>
  <c r="AH576" i="15"/>
  <c r="AI576" i="15"/>
  <c r="AO576" i="15"/>
  <c r="AM576" i="15"/>
  <c r="AL576" i="15"/>
  <c r="AK576" i="15"/>
  <c r="AN576" i="15"/>
  <c r="AQ347" i="15"/>
  <c r="AN347" i="15"/>
  <c r="AO347" i="15"/>
  <c r="AL347" i="15"/>
  <c r="AM347" i="15"/>
  <c r="AJ347" i="15"/>
  <c r="AH347" i="15"/>
  <c r="AI347" i="15"/>
  <c r="AK347" i="15"/>
  <c r="AQ75" i="15"/>
  <c r="Z75" i="15"/>
  <c r="AA75" i="15"/>
  <c r="AB75" i="15"/>
  <c r="AN75" i="15"/>
  <c r="AO75" i="15"/>
  <c r="AI75" i="15"/>
  <c r="AE75" i="15"/>
  <c r="S75" i="15"/>
  <c r="AM75" i="15"/>
  <c r="R75" i="15"/>
  <c r="X75" i="15"/>
  <c r="U75" i="15"/>
  <c r="W75" i="15"/>
  <c r="AC75" i="15"/>
  <c r="Y75" i="15"/>
  <c r="AF75" i="15"/>
  <c r="T75" i="15"/>
  <c r="AG75" i="15"/>
  <c r="AL75" i="15"/>
  <c r="AJ75" i="15"/>
  <c r="AD75" i="15"/>
  <c r="AH75" i="15"/>
  <c r="V75" i="15"/>
  <c r="AK75" i="15"/>
  <c r="AQ240" i="15"/>
  <c r="AN240" i="15"/>
  <c r="AL240" i="15"/>
  <c r="AO240" i="15"/>
  <c r="AI240" i="15"/>
  <c r="AH240" i="15"/>
  <c r="AJ240" i="15"/>
  <c r="AM240" i="15"/>
  <c r="AK240" i="15"/>
  <c r="AQ17" i="15"/>
  <c r="AN17" i="15"/>
  <c r="AO17" i="15"/>
  <c r="AI17" i="15"/>
  <c r="AL17" i="15"/>
  <c r="AM17" i="15"/>
  <c r="AH17" i="15"/>
  <c r="AJ17" i="15"/>
  <c r="AK17" i="15"/>
  <c r="BL534" i="15"/>
  <c r="BK534" i="15"/>
  <c r="BJ534" i="15"/>
  <c r="BM534" i="15"/>
  <c r="BQ534" i="15"/>
  <c r="BP534" i="15"/>
  <c r="BO534" i="15"/>
  <c r="BN534" i="15"/>
  <c r="AQ151" i="15"/>
  <c r="AN151" i="15"/>
  <c r="AO151" i="15"/>
  <c r="AL151" i="15"/>
  <c r="AM151" i="15"/>
  <c r="AI151" i="15"/>
  <c r="AH151" i="15"/>
  <c r="AJ151" i="15"/>
  <c r="AK151" i="15"/>
  <c r="BO132" i="15"/>
  <c r="BP132" i="15"/>
  <c r="BJ132" i="15"/>
  <c r="BK132" i="15"/>
  <c r="BQ132" i="15"/>
  <c r="BN132" i="15"/>
  <c r="BM132" i="15"/>
  <c r="BL132" i="15"/>
  <c r="AQ566" i="15"/>
  <c r="AO566" i="15"/>
  <c r="AL566" i="15"/>
  <c r="AH566" i="15"/>
  <c r="AN566" i="15"/>
  <c r="AI566" i="15"/>
  <c r="AJ566" i="15"/>
  <c r="AK566" i="15"/>
  <c r="AM566" i="15"/>
  <c r="AQ336" i="15"/>
  <c r="AN336" i="15"/>
  <c r="AO336" i="15"/>
  <c r="AL336" i="15"/>
  <c r="AI336" i="15"/>
  <c r="AH336" i="15"/>
  <c r="AM336" i="15"/>
  <c r="AJ336" i="15"/>
  <c r="AK336" i="15"/>
  <c r="AQ651" i="15"/>
  <c r="AH651" i="15"/>
  <c r="AE651" i="15"/>
  <c r="AM651" i="15"/>
  <c r="AF651" i="15"/>
  <c r="Z651" i="15"/>
  <c r="AC651" i="15"/>
  <c r="U651" i="15"/>
  <c r="AO651" i="15"/>
  <c r="AL651" i="15"/>
  <c r="AG651" i="15"/>
  <c r="AB651" i="15"/>
  <c r="V651" i="15"/>
  <c r="AJ651" i="15"/>
  <c r="Y651" i="15"/>
  <c r="W651" i="15"/>
  <c r="AA651" i="15"/>
  <c r="T651" i="15"/>
  <c r="X651" i="15"/>
  <c r="S651" i="15"/>
  <c r="AI651" i="15"/>
  <c r="R651" i="15"/>
  <c r="AN651" i="15"/>
  <c r="AD651" i="15"/>
  <c r="AK651" i="15"/>
  <c r="AQ158" i="15"/>
  <c r="AN158" i="15"/>
  <c r="AO158" i="15"/>
  <c r="AM158" i="15"/>
  <c r="AL158" i="15"/>
  <c r="AH158" i="15"/>
  <c r="AI158" i="15"/>
  <c r="AJ158" i="15"/>
  <c r="AK158" i="15"/>
  <c r="AQ174" i="15"/>
  <c r="AL174" i="15"/>
  <c r="AO174" i="15"/>
  <c r="AN174" i="15"/>
  <c r="AI174" i="15"/>
  <c r="AK174" i="15"/>
  <c r="AM174" i="15"/>
  <c r="AH174" i="15"/>
  <c r="AJ174" i="15"/>
  <c r="AR697" i="15"/>
  <c r="O697" i="15"/>
  <c r="AR469" i="15"/>
  <c r="O469" i="15"/>
  <c r="AQ263" i="15"/>
  <c r="AN263" i="15"/>
  <c r="AO263" i="15"/>
  <c r="AM263" i="15"/>
  <c r="AH263" i="15"/>
  <c r="AL263" i="15"/>
  <c r="AJ263" i="15"/>
  <c r="AI263" i="15"/>
  <c r="AK263" i="15"/>
  <c r="AQ260" i="15"/>
  <c r="AL260" i="15"/>
  <c r="AN260" i="15"/>
  <c r="AH260" i="15"/>
  <c r="AI260" i="15"/>
  <c r="AO260" i="15"/>
  <c r="AM260" i="15"/>
  <c r="AK260" i="15"/>
  <c r="AJ260" i="15"/>
  <c r="AQ67" i="15"/>
  <c r="AO67" i="15"/>
  <c r="AM67" i="15"/>
  <c r="AL67" i="15"/>
  <c r="AH67" i="15"/>
  <c r="AN67" i="15"/>
  <c r="AK67" i="15"/>
  <c r="AI67" i="15"/>
  <c r="AJ67" i="15"/>
  <c r="AQ485" i="15"/>
  <c r="AN485" i="15"/>
  <c r="Z485" i="15"/>
  <c r="AL485" i="15"/>
  <c r="AC485" i="15"/>
  <c r="AA485" i="15"/>
  <c r="AO485" i="15"/>
  <c r="AH485" i="15"/>
  <c r="T485" i="15"/>
  <c r="S485" i="15"/>
  <c r="AB485" i="15"/>
  <c r="AI485" i="15"/>
  <c r="W485" i="15"/>
  <c r="AJ485" i="15"/>
  <c r="AM485" i="15"/>
  <c r="R485" i="15"/>
  <c r="AF485" i="15"/>
  <c r="AK485" i="15"/>
  <c r="AE485" i="15"/>
  <c r="U485" i="15"/>
  <c r="AG485" i="15"/>
  <c r="X485" i="15"/>
  <c r="Y485" i="15"/>
  <c r="AD485" i="15"/>
  <c r="V485" i="15"/>
  <c r="AQ66" i="15"/>
  <c r="AM66" i="15"/>
  <c r="AN66" i="15"/>
  <c r="AO66" i="15"/>
  <c r="AJ66" i="15"/>
  <c r="AL66" i="15"/>
  <c r="AH66" i="15"/>
  <c r="AI66" i="15"/>
  <c r="AK66" i="15"/>
  <c r="AR696" i="15"/>
  <c r="O696" i="15"/>
  <c r="AR468" i="15"/>
  <c r="O468" i="15"/>
  <c r="AQ265" i="15"/>
  <c r="AM265" i="15"/>
  <c r="AL265" i="15"/>
  <c r="AN265" i="15"/>
  <c r="AH265" i="15"/>
  <c r="AO265" i="15"/>
  <c r="AI265" i="15"/>
  <c r="AK265" i="15"/>
  <c r="AJ265" i="15"/>
  <c r="AQ394" i="15"/>
  <c r="AN394" i="15"/>
  <c r="AM394" i="15"/>
  <c r="AH394" i="15"/>
  <c r="AO394" i="15"/>
  <c r="AI394" i="15"/>
  <c r="AL394" i="15"/>
  <c r="AK394" i="15"/>
  <c r="AJ394" i="15"/>
  <c r="AQ68" i="15"/>
  <c r="AL68" i="15"/>
  <c r="AN68" i="15"/>
  <c r="AO68" i="15"/>
  <c r="AK68" i="15"/>
  <c r="AM68" i="15"/>
  <c r="AJ68" i="15"/>
  <c r="AI68" i="15"/>
  <c r="AH68" i="15"/>
  <c r="BP717" i="15"/>
  <c r="BO717" i="15"/>
  <c r="BQ717" i="15"/>
  <c r="BM717" i="15"/>
  <c r="BK717" i="15"/>
  <c r="BJ717" i="15"/>
  <c r="BL717" i="15"/>
  <c r="BN717" i="15"/>
  <c r="AQ135" i="15"/>
  <c r="AN135" i="15"/>
  <c r="AO135" i="15"/>
  <c r="Z135" i="15"/>
  <c r="AL135" i="15"/>
  <c r="AM135" i="15"/>
  <c r="AB135" i="15"/>
  <c r="AA135" i="15"/>
  <c r="AC135" i="15"/>
  <c r="R135" i="15"/>
  <c r="T135" i="15"/>
  <c r="AH135" i="15"/>
  <c r="X135" i="15"/>
  <c r="S135" i="15"/>
  <c r="AI135" i="15"/>
  <c r="AE135" i="15"/>
  <c r="AG135" i="15"/>
  <c r="AF135" i="15"/>
  <c r="U135" i="15"/>
  <c r="V135" i="15"/>
  <c r="W135" i="15"/>
  <c r="Y135" i="15"/>
  <c r="AJ135" i="15"/>
  <c r="AD135" i="15"/>
  <c r="AK135" i="15"/>
  <c r="AQ554" i="15"/>
  <c r="AN554" i="15"/>
  <c r="AM554" i="15"/>
  <c r="AJ554" i="15"/>
  <c r="AL554" i="15"/>
  <c r="AO554" i="15"/>
  <c r="AK554" i="15"/>
  <c r="AH554" i="15"/>
  <c r="AI554" i="15"/>
  <c r="AQ324" i="15"/>
  <c r="AI324" i="15"/>
  <c r="AN324" i="15"/>
  <c r="AH324" i="15"/>
  <c r="AJ324" i="15"/>
  <c r="AM324" i="15"/>
  <c r="AO324" i="15"/>
  <c r="AL324" i="15"/>
  <c r="AK324" i="15"/>
  <c r="AQ555" i="15"/>
  <c r="AC555" i="15"/>
  <c r="AN555" i="15"/>
  <c r="AF555" i="15"/>
  <c r="V555" i="15"/>
  <c r="U555" i="15"/>
  <c r="S555" i="15"/>
  <c r="AM555" i="15"/>
  <c r="AH555" i="15"/>
  <c r="AI555" i="15"/>
  <c r="Z555" i="15"/>
  <c r="AL555" i="15"/>
  <c r="AO555" i="15"/>
  <c r="AG555" i="15"/>
  <c r="T555" i="15"/>
  <c r="AA555" i="15"/>
  <c r="AD555" i="15"/>
  <c r="AE555" i="15"/>
  <c r="AB555" i="15"/>
  <c r="W555" i="15"/>
  <c r="Y555" i="15"/>
  <c r="R555" i="15"/>
  <c r="AK555" i="15"/>
  <c r="AJ555" i="15"/>
  <c r="X555" i="15"/>
  <c r="AQ618" i="15"/>
  <c r="AL618" i="15"/>
  <c r="AO618" i="15"/>
  <c r="AN618" i="15"/>
  <c r="AJ618" i="15"/>
  <c r="AK618" i="15"/>
  <c r="AM618" i="15"/>
  <c r="AH618" i="15"/>
  <c r="AI618" i="15"/>
  <c r="D563" i="2"/>
  <c r="C560" i="15" s="1"/>
  <c r="C559" i="15"/>
  <c r="U41" i="15"/>
  <c r="AD365" i="15"/>
  <c r="AA365" i="15"/>
  <c r="Z569" i="15"/>
  <c r="AG41" i="15"/>
  <c r="AQ51" i="15"/>
  <c r="Z51" i="15"/>
  <c r="AN51" i="15"/>
  <c r="AA51" i="15"/>
  <c r="AH51" i="15"/>
  <c r="AI51" i="15"/>
  <c r="AC51" i="15"/>
  <c r="AM51" i="15"/>
  <c r="X51" i="15"/>
  <c r="AO51" i="15"/>
  <c r="S51" i="15"/>
  <c r="T51" i="15"/>
  <c r="V51" i="15"/>
  <c r="AB51" i="15"/>
  <c r="W51" i="15"/>
  <c r="U51" i="15"/>
  <c r="R51" i="15"/>
  <c r="AL51" i="15"/>
  <c r="AE51" i="15"/>
  <c r="AF51" i="15"/>
  <c r="AG51" i="15"/>
  <c r="AK51" i="15"/>
  <c r="Y51" i="15"/>
  <c r="AD51" i="15"/>
  <c r="AJ51" i="15"/>
  <c r="AQ579" i="15"/>
  <c r="W579" i="15"/>
  <c r="AN579" i="15"/>
  <c r="AG579" i="15"/>
  <c r="S579" i="15"/>
  <c r="AO579" i="15"/>
  <c r="Z579" i="15"/>
  <c r="AM579" i="15"/>
  <c r="AC579" i="15"/>
  <c r="AB579" i="15"/>
  <c r="U579" i="15"/>
  <c r="AL579" i="15"/>
  <c r="AH579" i="15"/>
  <c r="AI579" i="15"/>
  <c r="AA579" i="15"/>
  <c r="AF579" i="15"/>
  <c r="V579" i="15"/>
  <c r="T579" i="15"/>
  <c r="R579" i="15"/>
  <c r="Y579" i="15"/>
  <c r="AD579" i="15"/>
  <c r="AE579" i="15"/>
  <c r="AJ579" i="15"/>
  <c r="X579" i="15"/>
  <c r="AK579" i="15"/>
  <c r="AQ425" i="15"/>
  <c r="AO425" i="15"/>
  <c r="AL425" i="15"/>
  <c r="AN425" i="15"/>
  <c r="AM425" i="15"/>
  <c r="AI425" i="15"/>
  <c r="AJ425" i="15"/>
  <c r="AH425" i="15"/>
  <c r="AK425" i="15"/>
  <c r="AQ19" i="15"/>
  <c r="AO19" i="15"/>
  <c r="AL19" i="15"/>
  <c r="AN19" i="15"/>
  <c r="AM19" i="15"/>
  <c r="AJ19" i="15"/>
  <c r="AH19" i="15"/>
  <c r="AI19" i="15"/>
  <c r="AK19" i="15"/>
  <c r="AQ30" i="15"/>
  <c r="AO30" i="15"/>
  <c r="AL30" i="15"/>
  <c r="AN30" i="15"/>
  <c r="AH30" i="15"/>
  <c r="AI30" i="15"/>
  <c r="AJ30" i="15"/>
  <c r="AM30" i="15"/>
  <c r="AK30" i="15"/>
  <c r="AQ142" i="15"/>
  <c r="AO142" i="15"/>
  <c r="AM142" i="15"/>
  <c r="AN142" i="15"/>
  <c r="AL142" i="15"/>
  <c r="AK142" i="15"/>
  <c r="AH142" i="15"/>
  <c r="AI142" i="15"/>
  <c r="AJ142" i="15"/>
  <c r="AQ605" i="15"/>
  <c r="AO605" i="15"/>
  <c r="AI605" i="15"/>
  <c r="AL605" i="15"/>
  <c r="AJ605" i="15"/>
  <c r="AH605" i="15"/>
  <c r="AN605" i="15"/>
  <c r="AM605" i="15"/>
  <c r="AK605" i="15"/>
  <c r="AQ81" i="15"/>
  <c r="AM81" i="15"/>
  <c r="AH81" i="15"/>
  <c r="AJ81" i="15"/>
  <c r="AO81" i="15"/>
  <c r="AN81" i="15"/>
  <c r="AL81" i="15"/>
  <c r="AI81" i="15"/>
  <c r="AK81" i="15"/>
  <c r="AQ211" i="15"/>
  <c r="AN211" i="15"/>
  <c r="AH211" i="15"/>
  <c r="AM211" i="15"/>
  <c r="AO211" i="15"/>
  <c r="AL211" i="15"/>
  <c r="AK211" i="15"/>
  <c r="AI211" i="15"/>
  <c r="AJ211" i="15"/>
  <c r="AQ441" i="15"/>
  <c r="AO441" i="15"/>
  <c r="AI441" i="15"/>
  <c r="AL441" i="15"/>
  <c r="AH441" i="15"/>
  <c r="AK441" i="15"/>
  <c r="AN441" i="15"/>
  <c r="AM441" i="15"/>
  <c r="AJ441" i="15"/>
  <c r="AQ490" i="15"/>
  <c r="Z490" i="15"/>
  <c r="AA490" i="15"/>
  <c r="AO490" i="15"/>
  <c r="AB490" i="15"/>
  <c r="AN490" i="15"/>
  <c r="AM490" i="15"/>
  <c r="AH490" i="15"/>
  <c r="AE490" i="15"/>
  <c r="W490" i="15"/>
  <c r="AL490" i="15"/>
  <c r="S490" i="15"/>
  <c r="AI490" i="15"/>
  <c r="R490" i="15"/>
  <c r="AF490" i="15"/>
  <c r="AJ490" i="15"/>
  <c r="V490" i="15"/>
  <c r="AK490" i="15"/>
  <c r="T490" i="15"/>
  <c r="AD490" i="15"/>
  <c r="U490" i="15"/>
  <c r="AC490" i="15"/>
  <c r="X490" i="15"/>
  <c r="AG490" i="15"/>
  <c r="Y490" i="15"/>
  <c r="AQ535" i="15"/>
  <c r="AJ535" i="15"/>
  <c r="AL535" i="15"/>
  <c r="AO535" i="15"/>
  <c r="AI535" i="15"/>
  <c r="AK535" i="15"/>
  <c r="AH535" i="15"/>
  <c r="AM535" i="15"/>
  <c r="AN535" i="15"/>
  <c r="AQ78" i="15"/>
  <c r="AO78" i="15"/>
  <c r="AL78" i="15"/>
  <c r="AH78" i="15"/>
  <c r="AI78" i="15"/>
  <c r="AN78" i="15"/>
  <c r="AJ78" i="15"/>
  <c r="AM78" i="15"/>
  <c r="AK78" i="15"/>
  <c r="AQ511" i="15"/>
  <c r="AN511" i="15"/>
  <c r="Z511" i="15"/>
  <c r="AO511" i="15"/>
  <c r="AM511" i="15"/>
  <c r="AI511" i="15"/>
  <c r="AC511" i="15"/>
  <c r="AA511" i="15"/>
  <c r="AE511" i="15"/>
  <c r="AB511" i="15"/>
  <c r="W511" i="15"/>
  <c r="T511" i="15"/>
  <c r="AL511" i="15"/>
  <c r="AF511" i="15"/>
  <c r="R511" i="15"/>
  <c r="V511" i="15"/>
  <c r="S511" i="15"/>
  <c r="AJ511" i="15"/>
  <c r="AH511" i="15"/>
  <c r="AG511" i="15"/>
  <c r="X511" i="15"/>
  <c r="Y511" i="15"/>
  <c r="AK511" i="15"/>
  <c r="U511" i="15"/>
  <c r="AD511" i="15"/>
  <c r="AQ451" i="15"/>
  <c r="AL451" i="15"/>
  <c r="AO451" i="15"/>
  <c r="AN451" i="15"/>
  <c r="AI451" i="15"/>
  <c r="AK451" i="15"/>
  <c r="AJ451" i="15"/>
  <c r="AM451" i="15"/>
  <c r="AH451" i="15"/>
  <c r="AQ202" i="15"/>
  <c r="AO202" i="15"/>
  <c r="AL202" i="15"/>
  <c r="AM202" i="15"/>
  <c r="AN202" i="15"/>
  <c r="AJ202" i="15"/>
  <c r="AK202" i="15"/>
  <c r="AI202" i="15"/>
  <c r="AH202" i="15"/>
  <c r="AQ557" i="15"/>
  <c r="AN557" i="15"/>
  <c r="AO557" i="15"/>
  <c r="AL557" i="15"/>
  <c r="AI557" i="15"/>
  <c r="AH557" i="15"/>
  <c r="AJ557" i="15"/>
  <c r="AM557" i="15"/>
  <c r="AK557" i="15"/>
  <c r="AQ525" i="15"/>
  <c r="T525" i="15"/>
  <c r="Y525" i="15"/>
  <c r="AG525" i="15"/>
  <c r="AQ450" i="15"/>
  <c r="AL450" i="15"/>
  <c r="AH450" i="15"/>
  <c r="AN450" i="15"/>
  <c r="AO450" i="15"/>
  <c r="AM450" i="15"/>
  <c r="AI450" i="15"/>
  <c r="AK450" i="15"/>
  <c r="AJ450" i="15"/>
  <c r="AQ193" i="15"/>
  <c r="AL193" i="15"/>
  <c r="AN193" i="15"/>
  <c r="AM193" i="15"/>
  <c r="AI193" i="15"/>
  <c r="AO193" i="15"/>
  <c r="AH193" i="15"/>
  <c r="AJ193" i="15"/>
  <c r="AK193" i="15"/>
  <c r="AQ318" i="15"/>
  <c r="AL318" i="15"/>
  <c r="AO318" i="15"/>
  <c r="AN318" i="15"/>
  <c r="AM318" i="15"/>
  <c r="AI318" i="15"/>
  <c r="AH318" i="15"/>
  <c r="AJ318" i="15"/>
  <c r="AK318" i="15"/>
  <c r="AQ708" i="15"/>
  <c r="AI708" i="15"/>
  <c r="AO708" i="15"/>
  <c r="AL708" i="15"/>
  <c r="AN708" i="15"/>
  <c r="AH708" i="15"/>
  <c r="AM708" i="15"/>
  <c r="AJ708" i="15"/>
  <c r="AK708" i="15"/>
  <c r="AR481" i="15"/>
  <c r="O481" i="15"/>
  <c r="AQ275" i="15"/>
  <c r="AN275" i="15"/>
  <c r="AO275" i="15"/>
  <c r="AL275" i="15"/>
  <c r="AH275" i="15"/>
  <c r="AI275" i="15"/>
  <c r="AM275" i="15"/>
  <c r="AK275" i="15"/>
  <c r="AJ275" i="15"/>
  <c r="AQ702" i="15"/>
  <c r="AL702" i="15"/>
  <c r="AN702" i="15"/>
  <c r="AO702" i="15"/>
  <c r="AM702" i="15"/>
  <c r="AH702" i="15"/>
  <c r="AI702" i="15"/>
  <c r="AJ702" i="15"/>
  <c r="AK702" i="15"/>
  <c r="AQ190" i="15"/>
  <c r="AN190" i="15"/>
  <c r="AO190" i="15"/>
  <c r="AL190" i="15"/>
  <c r="AM190" i="15"/>
  <c r="AJ190" i="15"/>
  <c r="AH190" i="15"/>
  <c r="AI190" i="15"/>
  <c r="AK190" i="15"/>
  <c r="O741" i="15"/>
  <c r="AQ244" i="15"/>
  <c r="AN244" i="15"/>
  <c r="R244" i="15"/>
  <c r="AA244" i="15"/>
  <c r="AB244" i="15"/>
  <c r="AO244" i="15"/>
  <c r="AE244" i="15"/>
  <c r="S244" i="15"/>
  <c r="Z244" i="15"/>
  <c r="AF244" i="15"/>
  <c r="AD244" i="15"/>
  <c r="T244" i="15"/>
  <c r="AL244" i="15"/>
  <c r="AJ244" i="15"/>
  <c r="V244" i="15"/>
  <c r="AC244" i="15"/>
  <c r="AH244" i="15"/>
  <c r="U244" i="15"/>
  <c r="X244" i="15"/>
  <c r="AM244" i="15"/>
  <c r="AI244" i="15"/>
  <c r="W244" i="15"/>
  <c r="AG244" i="15"/>
  <c r="AK244" i="15"/>
  <c r="Y244" i="15"/>
  <c r="AQ128" i="15"/>
  <c r="AH128" i="15"/>
  <c r="AO128" i="15"/>
  <c r="AM128" i="15"/>
  <c r="AI128" i="15"/>
  <c r="AL128" i="15"/>
  <c r="AN128" i="15"/>
  <c r="AJ128" i="15"/>
  <c r="AK128" i="15"/>
  <c r="AQ449" i="15"/>
  <c r="AO449" i="15"/>
  <c r="AL449" i="15"/>
  <c r="AH449" i="15"/>
  <c r="AN449" i="15"/>
  <c r="AI449" i="15"/>
  <c r="AK449" i="15"/>
  <c r="AJ449" i="15"/>
  <c r="AM449" i="15"/>
  <c r="BK484" i="15"/>
  <c r="BL484" i="15"/>
  <c r="AQ706" i="15"/>
  <c r="AI706" i="15"/>
  <c r="AN706" i="15"/>
  <c r="AO706" i="15"/>
  <c r="AL706" i="15"/>
  <c r="AJ706" i="15"/>
  <c r="AH706" i="15"/>
  <c r="AM706" i="15"/>
  <c r="AK706" i="15"/>
  <c r="AR479" i="15"/>
  <c r="O479" i="15"/>
  <c r="AQ134" i="15"/>
  <c r="AL134" i="15"/>
  <c r="AN134" i="15"/>
  <c r="AM134" i="15"/>
  <c r="AO134" i="15"/>
  <c r="AI134" i="15"/>
  <c r="AH134" i="15"/>
  <c r="AK134" i="15"/>
  <c r="AJ134" i="15"/>
  <c r="AQ725" i="15"/>
  <c r="AN725" i="15"/>
  <c r="AO725" i="15"/>
  <c r="AL725" i="15"/>
  <c r="AI725" i="15"/>
  <c r="AK725" i="15"/>
  <c r="AM725" i="15"/>
  <c r="AH725" i="15"/>
  <c r="AJ725" i="15"/>
  <c r="AQ320" i="15"/>
  <c r="AO320" i="15"/>
  <c r="AM320" i="15"/>
  <c r="AL320" i="15"/>
  <c r="AI320" i="15"/>
  <c r="AH320" i="15"/>
  <c r="AN320" i="15"/>
  <c r="AJ320" i="15"/>
  <c r="AK320" i="15"/>
  <c r="BK573" i="15"/>
  <c r="BJ573" i="15"/>
  <c r="BL573" i="15"/>
  <c r="BQ573" i="15"/>
  <c r="BP573" i="15"/>
  <c r="BO573" i="15"/>
  <c r="BN573" i="15"/>
  <c r="BM573" i="15"/>
  <c r="AQ387" i="15"/>
  <c r="AN387" i="15"/>
  <c r="AB387" i="15"/>
  <c r="AA387" i="15"/>
  <c r="AL387" i="15"/>
  <c r="AM387" i="15"/>
  <c r="Z387" i="15"/>
  <c r="AO387" i="15"/>
  <c r="AE387" i="15"/>
  <c r="AI387" i="15"/>
  <c r="AC387" i="15"/>
  <c r="T387" i="15"/>
  <c r="X387" i="15"/>
  <c r="S387" i="15"/>
  <c r="AF387" i="15"/>
  <c r="U387" i="15"/>
  <c r="AJ387" i="15"/>
  <c r="AG387" i="15"/>
  <c r="Y387" i="15"/>
  <c r="AH387" i="15"/>
  <c r="AD387" i="15"/>
  <c r="AK387" i="15"/>
  <c r="W387" i="15"/>
  <c r="V387" i="15"/>
  <c r="R387" i="15"/>
  <c r="AQ154" i="15"/>
  <c r="AO154" i="15"/>
  <c r="AN154" i="15"/>
  <c r="AI154" i="15"/>
  <c r="AH154" i="15"/>
  <c r="AJ154" i="15"/>
  <c r="AM154" i="15"/>
  <c r="AL154" i="15"/>
  <c r="AK154" i="15"/>
  <c r="BP562" i="15"/>
  <c r="BO562" i="15"/>
  <c r="BN562" i="15"/>
  <c r="BM562" i="15"/>
  <c r="BL562" i="15"/>
  <c r="BJ562" i="15"/>
  <c r="BK562" i="15"/>
  <c r="BQ562" i="15"/>
  <c r="AQ417" i="15"/>
  <c r="AL417" i="15"/>
  <c r="AN417" i="15"/>
  <c r="AO417" i="15"/>
  <c r="AM417" i="15"/>
  <c r="AH417" i="15"/>
  <c r="AI417" i="15"/>
  <c r="AK417" i="15"/>
  <c r="AJ417" i="15"/>
  <c r="AQ330" i="15"/>
  <c r="AL330" i="15"/>
  <c r="AO330" i="15"/>
  <c r="AM330" i="15"/>
  <c r="AH330" i="15"/>
  <c r="AI330" i="15"/>
  <c r="AN330" i="15"/>
  <c r="AJ330" i="15"/>
  <c r="AK330" i="15"/>
  <c r="AQ182" i="15"/>
  <c r="AL182" i="15"/>
  <c r="AN182" i="15"/>
  <c r="AI182" i="15"/>
  <c r="AM182" i="15"/>
  <c r="AO182" i="15"/>
  <c r="AH182" i="15"/>
  <c r="AJ182" i="15"/>
  <c r="AK182" i="15"/>
  <c r="AQ606" i="15"/>
  <c r="AM606" i="15"/>
  <c r="AH606" i="15"/>
  <c r="AO606" i="15"/>
  <c r="AL606" i="15"/>
  <c r="AJ606" i="15"/>
  <c r="AI606" i="15"/>
  <c r="AN606" i="15"/>
  <c r="AK606" i="15"/>
  <c r="AQ587" i="15"/>
  <c r="AD587" i="15"/>
  <c r="AE587" i="15"/>
  <c r="AL587" i="15"/>
  <c r="AB587" i="15"/>
  <c r="V587" i="15"/>
  <c r="AI587" i="15"/>
  <c r="AC587" i="15"/>
  <c r="AO587" i="15"/>
  <c r="Z587" i="15"/>
  <c r="U587" i="15"/>
  <c r="AG587" i="15"/>
  <c r="T587" i="15"/>
  <c r="AH587" i="15"/>
  <c r="AN587" i="15"/>
  <c r="S587" i="15"/>
  <c r="W587" i="15"/>
  <c r="Y587" i="15"/>
  <c r="AF587" i="15"/>
  <c r="R587" i="15"/>
  <c r="AJ587" i="15"/>
  <c r="AM587" i="15"/>
  <c r="X587" i="15"/>
  <c r="AA587" i="15"/>
  <c r="AK587" i="15"/>
  <c r="AQ711" i="15"/>
  <c r="AL711" i="15"/>
  <c r="AI711" i="15"/>
  <c r="W711" i="15"/>
  <c r="U711" i="15"/>
  <c r="AD711" i="15"/>
  <c r="R711" i="15"/>
  <c r="S711" i="15"/>
  <c r="AJ711" i="15"/>
  <c r="AH711" i="15"/>
  <c r="T711" i="15"/>
  <c r="AF711" i="15"/>
  <c r="Z711" i="15"/>
  <c r="AG711" i="15"/>
  <c r="AB711" i="15"/>
  <c r="AC711" i="15"/>
  <c r="AO711" i="15"/>
  <c r="AN711" i="15"/>
  <c r="V711" i="15"/>
  <c r="Y711" i="15"/>
  <c r="AM711" i="15"/>
  <c r="X711" i="15"/>
  <c r="AA711" i="15"/>
  <c r="AE711" i="15"/>
  <c r="AK711" i="15"/>
  <c r="BO107" i="15"/>
  <c r="BO669" i="15"/>
  <c r="BN669" i="15"/>
  <c r="BM669" i="15"/>
  <c r="BL669" i="15"/>
  <c r="BK669" i="15"/>
  <c r="BP669" i="15"/>
  <c r="BQ669" i="15"/>
  <c r="BJ669" i="15"/>
  <c r="AR695" i="15"/>
  <c r="O695" i="15"/>
  <c r="AR467" i="15"/>
  <c r="O467" i="15"/>
  <c r="AQ254" i="15"/>
  <c r="AN254" i="15"/>
  <c r="AL254" i="15"/>
  <c r="AM254" i="15"/>
  <c r="AJ254" i="15"/>
  <c r="AO254" i="15"/>
  <c r="AI254" i="15"/>
  <c r="AH254" i="15"/>
  <c r="AK254" i="15"/>
  <c r="AQ483" i="15"/>
  <c r="Z483" i="15"/>
  <c r="AA483" i="15"/>
  <c r="T483" i="15"/>
  <c r="AL483" i="15"/>
  <c r="AM483" i="15"/>
  <c r="W483" i="15"/>
  <c r="R483" i="15"/>
  <c r="AB483" i="15"/>
  <c r="AO483" i="15"/>
  <c r="S483" i="15"/>
  <c r="AH483" i="15"/>
  <c r="AN483" i="15"/>
  <c r="AC483" i="15"/>
  <c r="U483" i="15"/>
  <c r="Y483" i="15"/>
  <c r="AJ483" i="15"/>
  <c r="AD483" i="15"/>
  <c r="AI483" i="15"/>
  <c r="X483" i="15"/>
  <c r="AE483" i="15"/>
  <c r="V483" i="15"/>
  <c r="AK483" i="15"/>
  <c r="AG483" i="15"/>
  <c r="AF483" i="15"/>
  <c r="AQ453" i="15"/>
  <c r="AN453" i="15"/>
  <c r="AO453" i="15"/>
  <c r="AI453" i="15"/>
  <c r="AH453" i="15"/>
  <c r="AL453" i="15"/>
  <c r="AM453" i="15"/>
  <c r="AK453" i="15"/>
  <c r="AJ453" i="15"/>
  <c r="AQ632" i="15"/>
  <c r="AJ632" i="15"/>
  <c r="AN632" i="15"/>
  <c r="AO632" i="15"/>
  <c r="AM632" i="15"/>
  <c r="AL632" i="15"/>
  <c r="AH632" i="15"/>
  <c r="AI632" i="15"/>
  <c r="AK632" i="15"/>
  <c r="M115" i="2"/>
  <c r="K115" i="15" s="1"/>
  <c r="K114" i="15"/>
  <c r="AC114" i="15" s="1"/>
  <c r="X41" i="15"/>
  <c r="R437" i="15"/>
  <c r="AF365" i="15"/>
  <c r="Z365" i="15"/>
  <c r="X569" i="15"/>
  <c r="AB569" i="15"/>
  <c r="AQ650" i="15"/>
  <c r="AI650" i="15"/>
  <c r="AN650" i="15"/>
  <c r="AO650" i="15"/>
  <c r="AL650" i="15"/>
  <c r="AH650" i="15"/>
  <c r="AM650" i="15"/>
  <c r="AJ650" i="15"/>
  <c r="AK650" i="15"/>
  <c r="AQ431" i="15"/>
  <c r="AL431" i="15"/>
  <c r="AI431" i="15"/>
  <c r="AJ431" i="15"/>
  <c r="AO431" i="15"/>
  <c r="AM431" i="15"/>
  <c r="AH431" i="15"/>
  <c r="AK431" i="15"/>
  <c r="AN431" i="15"/>
  <c r="AR745" i="15"/>
  <c r="O745" i="15"/>
  <c r="AQ552" i="15"/>
  <c r="AH552" i="15"/>
  <c r="AN552" i="15"/>
  <c r="AI552" i="15"/>
  <c r="AO552" i="15"/>
  <c r="AL552" i="15"/>
  <c r="AJ552" i="15"/>
  <c r="AK552" i="15"/>
  <c r="AM552" i="15"/>
  <c r="AR684" i="15"/>
  <c r="O684" i="15"/>
  <c r="AQ456" i="15"/>
  <c r="AL456" i="15"/>
  <c r="AN456" i="15"/>
  <c r="AO456" i="15"/>
  <c r="AM456" i="15"/>
  <c r="AI456" i="15"/>
  <c r="AK456" i="15"/>
  <c r="AH456" i="15"/>
  <c r="AJ456" i="15"/>
  <c r="AQ230" i="15"/>
  <c r="AN230" i="15"/>
  <c r="AO230" i="15"/>
  <c r="AH230" i="15"/>
  <c r="AI230" i="15"/>
  <c r="AM230" i="15"/>
  <c r="AL230" i="15"/>
  <c r="AJ230" i="15"/>
  <c r="AK230" i="15"/>
  <c r="AR743" i="15"/>
  <c r="O743" i="15"/>
  <c r="AQ541" i="15"/>
  <c r="AL541" i="15"/>
  <c r="AO541" i="15"/>
  <c r="AH541" i="15"/>
  <c r="AJ541" i="15"/>
  <c r="AM541" i="15"/>
  <c r="AN541" i="15"/>
  <c r="AI541" i="15"/>
  <c r="AK541" i="15"/>
  <c r="AQ311" i="15"/>
  <c r="AL311" i="15"/>
  <c r="AN311" i="15"/>
  <c r="AM311" i="15"/>
  <c r="AH311" i="15"/>
  <c r="AO311" i="15"/>
  <c r="AI311" i="15"/>
  <c r="AJ311" i="15"/>
  <c r="AK311" i="15"/>
  <c r="AR686" i="15"/>
  <c r="O686" i="15"/>
  <c r="AQ363" i="15"/>
  <c r="AL363" i="15"/>
  <c r="Z363" i="15"/>
  <c r="AN363" i="15"/>
  <c r="AO363" i="15"/>
  <c r="AI363" i="15"/>
  <c r="AB363" i="15"/>
  <c r="AM363" i="15"/>
  <c r="S363" i="15"/>
  <c r="T363" i="15"/>
  <c r="R363" i="15"/>
  <c r="AA363" i="15"/>
  <c r="AF363" i="15"/>
  <c r="AE363" i="15"/>
  <c r="AH363" i="15"/>
  <c r="AC363" i="15"/>
  <c r="AJ363" i="15"/>
  <c r="Y363" i="15"/>
  <c r="W363" i="15"/>
  <c r="X363" i="15"/>
  <c r="U363" i="15"/>
  <c r="V363" i="15"/>
  <c r="AD363" i="15"/>
  <c r="AG363" i="15"/>
  <c r="AK363" i="15"/>
  <c r="AQ368" i="15"/>
  <c r="AL368" i="15"/>
  <c r="AN368" i="15"/>
  <c r="AH368" i="15"/>
  <c r="AI368" i="15"/>
  <c r="AJ368" i="15"/>
  <c r="AO368" i="15"/>
  <c r="AM368" i="15"/>
  <c r="AK368" i="15"/>
  <c r="AQ377" i="15"/>
  <c r="AM377" i="15"/>
  <c r="AL377" i="15"/>
  <c r="AH377" i="15"/>
  <c r="AO377" i="15"/>
  <c r="AN377" i="15"/>
  <c r="AJ377" i="15"/>
  <c r="AI377" i="15"/>
  <c r="AK377" i="15"/>
  <c r="AQ396" i="15"/>
  <c r="AL396" i="15"/>
  <c r="AH396" i="15"/>
  <c r="AO396" i="15"/>
  <c r="AN396" i="15"/>
  <c r="AI396" i="15"/>
  <c r="AM396" i="15"/>
  <c r="AJ396" i="15"/>
  <c r="AK396" i="15"/>
  <c r="AQ47" i="15"/>
  <c r="AN47" i="15"/>
  <c r="AO47" i="15"/>
  <c r="AM47" i="15"/>
  <c r="AL47" i="15"/>
  <c r="AJ47" i="15"/>
  <c r="AH47" i="15"/>
  <c r="AI47" i="15"/>
  <c r="AK47" i="15"/>
  <c r="AQ369" i="15"/>
  <c r="AL369" i="15"/>
  <c r="AI369" i="15"/>
  <c r="AN369" i="15"/>
  <c r="AM369" i="15"/>
  <c r="AH369" i="15"/>
  <c r="AK369" i="15"/>
  <c r="AO369" i="15"/>
  <c r="AJ369" i="15"/>
  <c r="AQ208" i="15"/>
  <c r="AL208" i="15"/>
  <c r="AO208" i="15"/>
  <c r="AH208" i="15"/>
  <c r="AM208" i="15"/>
  <c r="AJ208" i="15"/>
  <c r="AN208" i="15"/>
  <c r="AI208" i="15"/>
  <c r="AK208" i="15"/>
  <c r="AQ354" i="15"/>
  <c r="AO354" i="15"/>
  <c r="AL354" i="15"/>
  <c r="AI354" i="15"/>
  <c r="AH354" i="15"/>
  <c r="AM354" i="15"/>
  <c r="AN354" i="15"/>
  <c r="AK354" i="15"/>
  <c r="AJ354" i="15"/>
  <c r="AQ346" i="15"/>
  <c r="AL346" i="15"/>
  <c r="AN346" i="15"/>
  <c r="AO346" i="15"/>
  <c r="AM346" i="15"/>
  <c r="AH346" i="15"/>
  <c r="AJ346" i="15"/>
  <c r="AI346" i="15"/>
  <c r="AK346" i="15"/>
  <c r="AQ197" i="15"/>
  <c r="AL197" i="15"/>
  <c r="AM197" i="15"/>
  <c r="AI197" i="15"/>
  <c r="AO197" i="15"/>
  <c r="AH197" i="15"/>
  <c r="AN197" i="15"/>
  <c r="AJ197" i="15"/>
  <c r="AK197" i="15"/>
  <c r="AQ508" i="15"/>
  <c r="AL508" i="15"/>
  <c r="AO508" i="15"/>
  <c r="Z508" i="15"/>
  <c r="AB508" i="15"/>
  <c r="AF508" i="15"/>
  <c r="AM508" i="15"/>
  <c r="AA508" i="15"/>
  <c r="T508" i="15"/>
  <c r="AH508" i="15"/>
  <c r="AE508" i="15"/>
  <c r="AN508" i="15"/>
  <c r="R508" i="15"/>
  <c r="S508" i="15"/>
  <c r="W508" i="15"/>
  <c r="AC508" i="15"/>
  <c r="Y508" i="15"/>
  <c r="AG508" i="15"/>
  <c r="AI508" i="15"/>
  <c r="X508" i="15"/>
  <c r="AJ508" i="15"/>
  <c r="U508" i="15"/>
  <c r="AK508" i="15"/>
  <c r="AD508" i="15"/>
  <c r="V508" i="15"/>
  <c r="AQ429" i="15"/>
  <c r="AL429" i="15"/>
  <c r="AO429" i="15"/>
  <c r="AH429" i="15"/>
  <c r="AI429" i="15"/>
  <c r="AJ429" i="15"/>
  <c r="AM429" i="15"/>
  <c r="AN429" i="15"/>
  <c r="AK429" i="15"/>
  <c r="AQ145" i="15"/>
  <c r="AL145" i="15"/>
  <c r="AN145" i="15"/>
  <c r="AH145" i="15"/>
  <c r="AI145" i="15"/>
  <c r="AM145" i="15"/>
  <c r="AO145" i="15"/>
  <c r="AK145" i="15"/>
  <c r="AJ145" i="15"/>
  <c r="AQ261" i="15"/>
  <c r="AN261" i="15"/>
  <c r="AO261" i="15"/>
  <c r="AI261" i="15"/>
  <c r="AH261" i="15"/>
  <c r="AL261" i="15"/>
  <c r="AJ261" i="15"/>
  <c r="AM261" i="15"/>
  <c r="AK261" i="15"/>
  <c r="BJ225" i="15"/>
  <c r="BK225" i="15"/>
  <c r="BL225" i="15"/>
  <c r="BM225" i="15"/>
  <c r="BN225" i="15"/>
  <c r="BO225" i="15"/>
  <c r="AQ619" i="15"/>
  <c r="AN619" i="15"/>
  <c r="AM619" i="15"/>
  <c r="AH619" i="15"/>
  <c r="AI619" i="15"/>
  <c r="AL619" i="15"/>
  <c r="AO619" i="15"/>
  <c r="AK619" i="15"/>
  <c r="AJ619" i="15"/>
  <c r="AQ191" i="15"/>
  <c r="AN191" i="15"/>
  <c r="AH191" i="15"/>
  <c r="AL191" i="15"/>
  <c r="AI191" i="15"/>
  <c r="AM191" i="15"/>
  <c r="AO191" i="15"/>
  <c r="AJ191" i="15"/>
  <c r="AK191" i="15"/>
  <c r="AQ722" i="15"/>
  <c r="AO722" i="15"/>
  <c r="AL722" i="15"/>
  <c r="AN722" i="15"/>
  <c r="AI722" i="15"/>
  <c r="AJ722" i="15"/>
  <c r="AH722" i="15"/>
  <c r="AM722" i="15"/>
  <c r="AK722" i="15"/>
  <c r="AR518" i="15"/>
  <c r="O518" i="15"/>
  <c r="AQ312" i="15"/>
  <c r="AO312" i="15"/>
  <c r="AM312" i="15"/>
  <c r="AH312" i="15"/>
  <c r="AN312" i="15"/>
  <c r="AL312" i="15"/>
  <c r="AK312" i="15"/>
  <c r="AI312" i="15"/>
  <c r="AJ312" i="15"/>
  <c r="AQ284" i="15"/>
  <c r="AO284" i="15"/>
  <c r="AN284" i="15"/>
  <c r="AL284" i="15"/>
  <c r="AI284" i="15"/>
  <c r="AM284" i="15"/>
  <c r="AH284" i="15"/>
  <c r="AK284" i="15"/>
  <c r="AJ284" i="15"/>
  <c r="AQ405" i="15"/>
  <c r="AL405" i="15"/>
  <c r="AO405" i="15"/>
  <c r="AI405" i="15"/>
  <c r="AH405" i="15"/>
  <c r="AK405" i="15"/>
  <c r="AM405" i="15"/>
  <c r="AN405" i="15"/>
  <c r="AJ405" i="15"/>
  <c r="AQ538" i="15"/>
  <c r="AL538" i="15"/>
  <c r="AI538" i="15"/>
  <c r="AJ538" i="15"/>
  <c r="AO538" i="15"/>
  <c r="AH538" i="15"/>
  <c r="AM538" i="15"/>
  <c r="AK538" i="15"/>
  <c r="AN538" i="15"/>
  <c r="AQ516" i="15"/>
  <c r="Z516" i="15"/>
  <c r="AA516" i="15"/>
  <c r="AN516" i="15"/>
  <c r="AC516" i="15"/>
  <c r="AH516" i="15"/>
  <c r="AE516" i="15"/>
  <c r="AL516" i="15"/>
  <c r="R516" i="15"/>
  <c r="T516" i="15"/>
  <c r="AD516" i="15"/>
  <c r="V516" i="15"/>
  <c r="AO516" i="15"/>
  <c r="AI516" i="15"/>
  <c r="S516" i="15"/>
  <c r="W516" i="15"/>
  <c r="AB516" i="15"/>
  <c r="X516" i="15"/>
  <c r="AG516" i="15"/>
  <c r="U516" i="15"/>
  <c r="AJ516" i="15"/>
  <c r="AF516" i="15"/>
  <c r="AM516" i="15"/>
  <c r="Y516" i="15"/>
  <c r="AK516" i="15"/>
  <c r="AQ679" i="15"/>
  <c r="U679" i="15"/>
  <c r="AF679" i="15"/>
  <c r="AO679" i="15"/>
  <c r="Z679" i="15"/>
  <c r="T679" i="15"/>
  <c r="AE679" i="15"/>
  <c r="AH679" i="15"/>
  <c r="AM679" i="15"/>
  <c r="AG679" i="15"/>
  <c r="AL679" i="15"/>
  <c r="AB679" i="15"/>
  <c r="AC679" i="15"/>
  <c r="S679" i="15"/>
  <c r="AD679" i="15"/>
  <c r="X679" i="15"/>
  <c r="V679" i="15"/>
  <c r="AN679" i="15"/>
  <c r="W679" i="15"/>
  <c r="R679" i="15"/>
  <c r="Y679" i="15"/>
  <c r="AK679" i="15"/>
  <c r="AJ679" i="15"/>
  <c r="AA679" i="15"/>
  <c r="AI679" i="15"/>
  <c r="AQ100" i="15"/>
  <c r="AL100" i="15"/>
  <c r="AA100" i="15"/>
  <c r="AO100" i="15"/>
  <c r="AN100" i="15"/>
  <c r="AI100" i="15"/>
  <c r="AB100" i="15"/>
  <c r="AM100" i="15"/>
  <c r="AD100" i="15"/>
  <c r="AF100" i="15"/>
  <c r="W100" i="15"/>
  <c r="Z100" i="15"/>
  <c r="R100" i="15"/>
  <c r="S100" i="15"/>
  <c r="AC100" i="15"/>
  <c r="AE100" i="15"/>
  <c r="AJ100" i="15"/>
  <c r="AH100" i="15"/>
  <c r="AG100" i="15"/>
  <c r="T100" i="15"/>
  <c r="X100" i="15"/>
  <c r="U100" i="15"/>
  <c r="V100" i="15"/>
  <c r="AK100" i="15"/>
  <c r="Y100" i="15"/>
  <c r="AQ545" i="15"/>
  <c r="AO545" i="15"/>
  <c r="AM545" i="15"/>
  <c r="AI545" i="15"/>
  <c r="AL545" i="15"/>
  <c r="AJ545" i="15"/>
  <c r="AN545" i="15"/>
  <c r="AK545" i="15"/>
  <c r="AH545" i="15"/>
  <c r="AQ732" i="15"/>
  <c r="AI732" i="15"/>
  <c r="AO732" i="15"/>
  <c r="AL732" i="15"/>
  <c r="AH732" i="15"/>
  <c r="AM732" i="15"/>
  <c r="AK732" i="15"/>
  <c r="AN732" i="15"/>
  <c r="AJ732" i="15"/>
  <c r="AR506" i="15"/>
  <c r="O506" i="15"/>
  <c r="AQ299" i="15"/>
  <c r="AN299" i="15"/>
  <c r="AH299" i="15"/>
  <c r="AM299" i="15"/>
  <c r="AI299" i="15"/>
  <c r="AL299" i="15"/>
  <c r="AJ299" i="15"/>
  <c r="AO299" i="15"/>
  <c r="AK299" i="15"/>
  <c r="AQ315" i="15"/>
  <c r="AL315" i="15"/>
  <c r="AO315" i="15"/>
  <c r="AA315" i="15"/>
  <c r="R315" i="15"/>
  <c r="Z315" i="15"/>
  <c r="AE315" i="15"/>
  <c r="AM315" i="15"/>
  <c r="AI315" i="15"/>
  <c r="AC315" i="15"/>
  <c r="AG315" i="15"/>
  <c r="T315" i="15"/>
  <c r="AJ315" i="15"/>
  <c r="W315" i="15"/>
  <c r="AH315" i="15"/>
  <c r="AN315" i="15"/>
  <c r="AB315" i="15"/>
  <c r="S315" i="15"/>
  <c r="AK315" i="15"/>
  <c r="Y315" i="15"/>
  <c r="V315" i="15"/>
  <c r="AF315" i="15"/>
  <c r="U315" i="15"/>
  <c r="X315" i="15"/>
  <c r="AD315" i="15"/>
  <c r="BJ195" i="15"/>
  <c r="AQ292" i="15"/>
  <c r="AL292" i="15"/>
  <c r="Z292" i="15"/>
  <c r="AB292" i="15"/>
  <c r="AN292" i="15"/>
  <c r="AC292" i="15"/>
  <c r="AM292" i="15"/>
  <c r="T292" i="15"/>
  <c r="S292" i="15"/>
  <c r="AE292" i="15"/>
  <c r="AI292" i="15"/>
  <c r="AF292" i="15"/>
  <c r="AJ292" i="15"/>
  <c r="AO292" i="15"/>
  <c r="R292" i="15"/>
  <c r="AH292" i="15"/>
  <c r="X292" i="15"/>
  <c r="Y292" i="15"/>
  <c r="AA292" i="15"/>
  <c r="U292" i="15"/>
  <c r="AG292" i="15"/>
  <c r="V292" i="15"/>
  <c r="AK292" i="15"/>
  <c r="W292" i="15"/>
  <c r="AD292" i="15"/>
  <c r="BJ498" i="15"/>
  <c r="BK498" i="15"/>
  <c r="BL498" i="15"/>
  <c r="BM498" i="15"/>
  <c r="BO498" i="15"/>
  <c r="BP498" i="15"/>
  <c r="BQ498" i="15"/>
  <c r="BN498" i="15"/>
  <c r="AQ452" i="15"/>
  <c r="AI452" i="15"/>
  <c r="AO452" i="15"/>
  <c r="AM452" i="15"/>
  <c r="AL452" i="15"/>
  <c r="AK452" i="15"/>
  <c r="AN452" i="15"/>
  <c r="AH452" i="15"/>
  <c r="AJ452" i="15"/>
  <c r="AQ436" i="15"/>
  <c r="AO436" i="15"/>
  <c r="AL436" i="15"/>
  <c r="Z436" i="15"/>
  <c r="AE436" i="15"/>
  <c r="S436" i="15"/>
  <c r="W436" i="15"/>
  <c r="T436" i="15"/>
  <c r="AC436" i="15"/>
  <c r="AM436" i="15"/>
  <c r="AF436" i="15"/>
  <c r="AA436" i="15"/>
  <c r="AI436" i="15"/>
  <c r="AH436" i="15"/>
  <c r="AJ436" i="15"/>
  <c r="V436" i="15"/>
  <c r="R436" i="15"/>
  <c r="U436" i="15"/>
  <c r="AK436" i="15"/>
  <c r="AN436" i="15"/>
  <c r="AB436" i="15"/>
  <c r="AG436" i="15"/>
  <c r="AD436" i="15"/>
  <c r="Y436" i="15"/>
  <c r="X436" i="15"/>
  <c r="AQ585" i="15"/>
  <c r="AE585" i="15"/>
  <c r="AC585" i="15"/>
  <c r="AD585" i="15"/>
  <c r="Z585" i="15"/>
  <c r="U585" i="15"/>
  <c r="AO585" i="15"/>
  <c r="AG585" i="15"/>
  <c r="AL585" i="15"/>
  <c r="AM585" i="15"/>
  <c r="R585" i="15"/>
  <c r="T585" i="15"/>
  <c r="AH585" i="15"/>
  <c r="AI585" i="15"/>
  <c r="AJ585" i="15"/>
  <c r="AB585" i="15"/>
  <c r="V585" i="15"/>
  <c r="AF585" i="15"/>
  <c r="S585" i="15"/>
  <c r="AN585" i="15"/>
  <c r="AA585" i="15"/>
  <c r="W585" i="15"/>
  <c r="Y585" i="15"/>
  <c r="X585" i="15"/>
  <c r="AK585" i="15"/>
  <c r="AQ40" i="15"/>
  <c r="AO40" i="15"/>
  <c r="AB40" i="15"/>
  <c r="AL40" i="15"/>
  <c r="AA40" i="15"/>
  <c r="AE40" i="15"/>
  <c r="Z40" i="15"/>
  <c r="AI40" i="15"/>
  <c r="AM40" i="15"/>
  <c r="AN40" i="15"/>
  <c r="AH40" i="15"/>
  <c r="AJ40" i="15"/>
  <c r="AG40" i="15"/>
  <c r="AF40" i="15"/>
  <c r="AK40" i="15"/>
  <c r="AC40" i="15"/>
  <c r="T40" i="15"/>
  <c r="S40" i="15"/>
  <c r="X40" i="15"/>
  <c r="AD40" i="15"/>
  <c r="R40" i="15"/>
  <c r="V40" i="15"/>
  <c r="Y40" i="15"/>
  <c r="U40" i="15"/>
  <c r="W40" i="15"/>
  <c r="AQ661" i="15"/>
  <c r="AO661" i="15"/>
  <c r="AM661" i="15"/>
  <c r="AH661" i="15"/>
  <c r="AL661" i="15"/>
  <c r="AN661" i="15"/>
  <c r="AK661" i="15"/>
  <c r="AJ661" i="15"/>
  <c r="AI661" i="15"/>
  <c r="AQ442" i="15"/>
  <c r="AN442" i="15"/>
  <c r="AL442" i="15"/>
  <c r="AM442" i="15"/>
  <c r="AJ442" i="15"/>
  <c r="AO442" i="15"/>
  <c r="AI442" i="15"/>
  <c r="AH442" i="15"/>
  <c r="AK442" i="15"/>
  <c r="AQ110" i="15"/>
  <c r="AL110" i="15"/>
  <c r="AN110" i="15"/>
  <c r="AO110" i="15"/>
  <c r="AI110" i="15"/>
  <c r="AK110" i="15"/>
  <c r="AM110" i="15"/>
  <c r="AH110" i="15"/>
  <c r="AJ110" i="15"/>
  <c r="AQ680" i="15"/>
  <c r="AO680" i="15"/>
  <c r="U680" i="15"/>
  <c r="V680" i="15"/>
  <c r="AN680" i="15"/>
  <c r="AL680" i="15"/>
  <c r="Z680" i="15"/>
  <c r="AB680" i="15"/>
  <c r="S680" i="15"/>
  <c r="AG680" i="15"/>
  <c r="AC680" i="15"/>
  <c r="AH680" i="15"/>
  <c r="AM680" i="15"/>
  <c r="R680" i="15"/>
  <c r="AJ680" i="15"/>
  <c r="Y680" i="15"/>
  <c r="AA680" i="15"/>
  <c r="AK680" i="15"/>
  <c r="AI680" i="15"/>
  <c r="W680" i="15"/>
  <c r="AE680" i="15"/>
  <c r="T680" i="15"/>
  <c r="X680" i="15"/>
  <c r="AD680" i="15"/>
  <c r="AF680" i="15"/>
  <c r="AQ10" i="15"/>
  <c r="AN10" i="15"/>
  <c r="AO10" i="15"/>
  <c r="AM10" i="15"/>
  <c r="AH10" i="15"/>
  <c r="AI10" i="15"/>
  <c r="AL10" i="15"/>
  <c r="AK10" i="15"/>
  <c r="AJ10" i="15"/>
  <c r="BQ583" i="15"/>
  <c r="BL583" i="15"/>
  <c r="AQ283" i="15"/>
  <c r="AN283" i="15"/>
  <c r="AO283" i="15"/>
  <c r="AH283" i="15"/>
  <c r="AI283" i="15"/>
  <c r="AM283" i="15"/>
  <c r="AL283" i="15"/>
  <c r="AJ283" i="15"/>
  <c r="AK283" i="15"/>
  <c r="AQ131" i="15"/>
  <c r="AL131" i="15"/>
  <c r="AO131" i="15"/>
  <c r="AH131" i="15"/>
  <c r="AI131" i="15"/>
  <c r="AN131" i="15"/>
  <c r="AJ131" i="15"/>
  <c r="AM131" i="15"/>
  <c r="AK131" i="15"/>
  <c r="AQ660" i="15"/>
  <c r="AO660" i="15"/>
  <c r="AI660" i="15"/>
  <c r="AL660" i="15"/>
  <c r="AM660" i="15"/>
  <c r="AH660" i="15"/>
  <c r="AN660" i="15"/>
  <c r="AK660" i="15"/>
  <c r="AJ660" i="15"/>
  <c r="AQ422" i="15"/>
  <c r="AL422" i="15"/>
  <c r="AO422" i="15"/>
  <c r="AM422" i="15"/>
  <c r="AI422" i="15"/>
  <c r="AN422" i="15"/>
  <c r="AH422" i="15"/>
  <c r="AJ422" i="15"/>
  <c r="AK422" i="15"/>
  <c r="AQ122" i="15"/>
  <c r="AI122" i="15"/>
  <c r="AM122" i="15"/>
  <c r="AL122" i="15"/>
  <c r="AN122" i="15"/>
  <c r="AH122" i="15"/>
  <c r="AO122" i="15"/>
  <c r="AJ122" i="15"/>
  <c r="AK122" i="15"/>
  <c r="AQ331" i="15"/>
  <c r="AL331" i="15"/>
  <c r="AN331" i="15"/>
  <c r="AM331" i="15"/>
  <c r="AI331" i="15"/>
  <c r="AO331" i="15"/>
  <c r="AK331" i="15"/>
  <c r="AH331" i="15"/>
  <c r="AJ331" i="15"/>
  <c r="AR494" i="15"/>
  <c r="O494" i="15"/>
  <c r="AQ289" i="15"/>
  <c r="AO289" i="15"/>
  <c r="AL289" i="15"/>
  <c r="AN289" i="15"/>
  <c r="AM289" i="15"/>
  <c r="AH289" i="15"/>
  <c r="AJ289" i="15"/>
  <c r="AI289" i="15"/>
  <c r="AK289" i="15"/>
  <c r="AQ279" i="15"/>
  <c r="AL279" i="15"/>
  <c r="AA279" i="15"/>
  <c r="AB279" i="15"/>
  <c r="Z279" i="15"/>
  <c r="AC279" i="15"/>
  <c r="AE279" i="15"/>
  <c r="S279" i="15"/>
  <c r="R279" i="15"/>
  <c r="T279" i="15"/>
  <c r="AH279" i="15"/>
  <c r="AM279" i="15"/>
  <c r="AO279" i="15"/>
  <c r="W279" i="15"/>
  <c r="AF279" i="15"/>
  <c r="AD279" i="15"/>
  <c r="AJ279" i="15"/>
  <c r="V279" i="15"/>
  <c r="AG279" i="15"/>
  <c r="AN279" i="15"/>
  <c r="AI279" i="15"/>
  <c r="U279" i="15"/>
  <c r="X279" i="15"/>
  <c r="AK279" i="15"/>
  <c r="Y279" i="15"/>
  <c r="AQ28" i="15"/>
  <c r="AN28" i="15"/>
  <c r="Z28" i="15"/>
  <c r="AO28" i="15"/>
  <c r="R28" i="15"/>
  <c r="AE28" i="15"/>
  <c r="AI28" i="15"/>
  <c r="AL28" i="15"/>
  <c r="AH28" i="15"/>
  <c r="W28" i="15"/>
  <c r="AG28" i="15"/>
  <c r="AJ28" i="15"/>
  <c r="T28" i="15"/>
  <c r="AB28" i="15"/>
  <c r="AF28" i="15"/>
  <c r="S28" i="15"/>
  <c r="V28" i="15"/>
  <c r="AM28" i="15"/>
  <c r="X28" i="15"/>
  <c r="Y28" i="15"/>
  <c r="AA28" i="15"/>
  <c r="AC28" i="15"/>
  <c r="U28" i="15"/>
  <c r="AD28" i="15"/>
  <c r="AK28" i="15"/>
  <c r="M701" i="2"/>
  <c r="K704" i="15" s="1"/>
  <c r="K703" i="15"/>
  <c r="AD41" i="15"/>
  <c r="AQ345" i="15"/>
  <c r="AL345" i="15"/>
  <c r="AN345" i="15"/>
  <c r="AH345" i="15"/>
  <c r="AI345" i="15"/>
  <c r="AK345" i="15"/>
  <c r="AO345" i="15"/>
  <c r="AM345" i="15"/>
  <c r="AJ345" i="15"/>
  <c r="AQ93" i="15"/>
  <c r="AN93" i="15"/>
  <c r="AL93" i="15"/>
  <c r="AO93" i="15"/>
  <c r="AH93" i="15"/>
  <c r="AI93" i="15"/>
  <c r="AM93" i="15"/>
  <c r="AJ93" i="15"/>
  <c r="AK93" i="15"/>
  <c r="AQ724" i="15"/>
  <c r="AL724" i="15"/>
  <c r="AG724" i="15"/>
  <c r="AM724" i="15"/>
  <c r="AF724" i="15"/>
  <c r="S724" i="15"/>
  <c r="AE724" i="15"/>
  <c r="AB724" i="15"/>
  <c r="AO724" i="15"/>
  <c r="V724" i="15"/>
  <c r="AN724" i="15"/>
  <c r="T724" i="15"/>
  <c r="U724" i="15"/>
  <c r="Z724" i="15"/>
  <c r="AC724" i="15"/>
  <c r="AD724" i="15"/>
  <c r="W724" i="15"/>
  <c r="AI724" i="15"/>
  <c r="AH724" i="15"/>
  <c r="AA724" i="15"/>
  <c r="AK724" i="15"/>
  <c r="AJ724" i="15"/>
  <c r="R724" i="15"/>
  <c r="Y724" i="15"/>
  <c r="X724" i="15"/>
  <c r="AQ317" i="15"/>
  <c r="AL317" i="15"/>
  <c r="AO317" i="15"/>
  <c r="AN317" i="15"/>
  <c r="AI317" i="15"/>
  <c r="AH317" i="15"/>
  <c r="AM317" i="15"/>
  <c r="AK317" i="15"/>
  <c r="AJ317" i="15"/>
  <c r="AQ188" i="15"/>
  <c r="AN188" i="15"/>
  <c r="AO188" i="15"/>
  <c r="AM188" i="15"/>
  <c r="AH188" i="15"/>
  <c r="AJ188" i="15"/>
  <c r="AL188" i="15"/>
  <c r="AI188" i="15"/>
  <c r="AK188" i="15"/>
  <c r="BO139" i="15"/>
  <c r="BP139" i="15"/>
  <c r="BQ139" i="15"/>
  <c r="BL139" i="15"/>
  <c r="BJ139" i="15"/>
  <c r="BN139" i="15"/>
  <c r="BM139" i="15"/>
  <c r="BK139" i="15"/>
  <c r="BQ714" i="15"/>
  <c r="BP714" i="15"/>
  <c r="AQ344" i="15"/>
  <c r="AN344" i="15"/>
  <c r="AO344" i="15"/>
  <c r="AI344" i="15"/>
  <c r="AL344" i="15"/>
  <c r="AH344" i="15"/>
  <c r="AJ344" i="15"/>
  <c r="AM344" i="15"/>
  <c r="AK344" i="15"/>
  <c r="AQ216" i="15"/>
  <c r="AN216" i="15"/>
  <c r="AO216" i="15"/>
  <c r="AL216" i="15"/>
  <c r="AH216" i="15"/>
  <c r="AM216" i="15"/>
  <c r="AK216" i="15"/>
  <c r="AI216" i="15"/>
  <c r="AJ216" i="15"/>
  <c r="AQ156" i="15"/>
  <c r="AL156" i="15"/>
  <c r="AO156" i="15"/>
  <c r="AI156" i="15"/>
  <c r="AK156" i="15"/>
  <c r="AN156" i="15"/>
  <c r="AM156" i="15"/>
  <c r="AJ156" i="15"/>
  <c r="AH156" i="15"/>
  <c r="BP370" i="15"/>
  <c r="BK370" i="15"/>
  <c r="BJ370" i="15"/>
  <c r="BL370" i="15"/>
  <c r="BQ370" i="15"/>
  <c r="BM370" i="15"/>
  <c r="BN370" i="15"/>
  <c r="BO370" i="15"/>
  <c r="AQ438" i="15"/>
  <c r="AN438" i="15"/>
  <c r="AI438" i="15"/>
  <c r="AH438" i="15"/>
  <c r="AL438" i="15"/>
  <c r="AO438" i="15"/>
  <c r="AM438" i="15"/>
  <c r="AK438" i="15"/>
  <c r="AJ438" i="15"/>
  <c r="O673" i="15"/>
  <c r="AR673" i="15"/>
  <c r="AQ434" i="15"/>
  <c r="AN434" i="15"/>
  <c r="AI434" i="15"/>
  <c r="AO434" i="15"/>
  <c r="AH434" i="15"/>
  <c r="AJ434" i="15"/>
  <c r="AL434" i="15"/>
  <c r="AM434" i="15"/>
  <c r="AK434" i="15"/>
  <c r="AQ74" i="15"/>
  <c r="AL74" i="15"/>
  <c r="AO74" i="15"/>
  <c r="AH74" i="15"/>
  <c r="AM74" i="15"/>
  <c r="AI74" i="15"/>
  <c r="AN74" i="15"/>
  <c r="AJ74" i="15"/>
  <c r="AK74" i="15"/>
  <c r="AQ136" i="15"/>
  <c r="AB136" i="15"/>
  <c r="AA136" i="15"/>
  <c r="Z136" i="15"/>
  <c r="AL136" i="15"/>
  <c r="AN136" i="15"/>
  <c r="R136" i="15"/>
  <c r="T136" i="15"/>
  <c r="AM136" i="15"/>
  <c r="W136" i="15"/>
  <c r="AH136" i="15"/>
  <c r="U136" i="15"/>
  <c r="AO136" i="15"/>
  <c r="AC136" i="15"/>
  <c r="AF136" i="15"/>
  <c r="AI136" i="15"/>
  <c r="AD136" i="15"/>
  <c r="AE136" i="15"/>
  <c r="S136" i="15"/>
  <c r="AJ136" i="15"/>
  <c r="X136" i="15"/>
  <c r="V136" i="15"/>
  <c r="Y136" i="15"/>
  <c r="AG136" i="15"/>
  <c r="AK136" i="15"/>
  <c r="AQ509" i="15"/>
  <c r="AL509" i="15"/>
  <c r="Z509" i="15"/>
  <c r="AM509" i="15"/>
  <c r="AH509" i="15"/>
  <c r="AN509" i="15"/>
  <c r="AB509" i="15"/>
  <c r="AO509" i="15"/>
  <c r="AD509" i="15"/>
  <c r="AG509" i="15"/>
  <c r="AE509" i="15"/>
  <c r="S509" i="15"/>
  <c r="T509" i="15"/>
  <c r="AJ509" i="15"/>
  <c r="X509" i="15"/>
  <c r="AC509" i="15"/>
  <c r="AA509" i="15"/>
  <c r="AI509" i="15"/>
  <c r="U509" i="15"/>
  <c r="AK509" i="15"/>
  <c r="R509" i="15"/>
  <c r="W509" i="15"/>
  <c r="AF509" i="15"/>
  <c r="V509" i="15"/>
  <c r="Y509" i="15"/>
  <c r="AQ367" i="15"/>
  <c r="AO367" i="15"/>
  <c r="AN367" i="15"/>
  <c r="AH367" i="15"/>
  <c r="AI367" i="15"/>
  <c r="AL367" i="15"/>
  <c r="AK367" i="15"/>
  <c r="AM367" i="15"/>
  <c r="AJ367" i="15"/>
  <c r="AQ280" i="15"/>
  <c r="AL280" i="15"/>
  <c r="AN280" i="15"/>
  <c r="AO280" i="15"/>
  <c r="Z280" i="15"/>
  <c r="AB280" i="15"/>
  <c r="AA280" i="15"/>
  <c r="T280" i="15"/>
  <c r="S280" i="15"/>
  <c r="AM280" i="15"/>
  <c r="R280" i="15"/>
  <c r="AI280" i="15"/>
  <c r="AF280" i="15"/>
  <c r="AE280" i="15"/>
  <c r="W280" i="15"/>
  <c r="Y280" i="15"/>
  <c r="AJ280" i="15"/>
  <c r="AH280" i="15"/>
  <c r="U280" i="15"/>
  <c r="V280" i="15"/>
  <c r="AC280" i="15"/>
  <c r="X280" i="15"/>
  <c r="AG280" i="15"/>
  <c r="AK280" i="15"/>
  <c r="AD280" i="15"/>
  <c r="AQ560" i="15"/>
  <c r="AN560" i="15"/>
  <c r="AO560" i="15"/>
  <c r="AL560" i="15"/>
  <c r="AM560" i="15"/>
  <c r="AI560" i="15"/>
  <c r="AH560" i="15"/>
  <c r="AJ560" i="15"/>
  <c r="AK560" i="15"/>
  <c r="AR671" i="15"/>
  <c r="O671" i="15"/>
  <c r="AQ444" i="15"/>
  <c r="AO444" i="15"/>
  <c r="AM444" i="15"/>
  <c r="AH444" i="15"/>
  <c r="AI444" i="15"/>
  <c r="AL444" i="15"/>
  <c r="AN444" i="15"/>
  <c r="AJ444" i="15"/>
  <c r="AK444" i="15"/>
  <c r="AQ72" i="15"/>
  <c r="AO72" i="15"/>
  <c r="AN72" i="15"/>
  <c r="AI72" i="15"/>
  <c r="AL72" i="15"/>
  <c r="AM72" i="15"/>
  <c r="AK72" i="15"/>
  <c r="AJ72" i="15"/>
  <c r="AH72" i="15"/>
  <c r="AQ213" i="15"/>
  <c r="AN213" i="15"/>
  <c r="AO213" i="15"/>
  <c r="AI213" i="15"/>
  <c r="AL213" i="15"/>
  <c r="AM213" i="15"/>
  <c r="AH213" i="15"/>
  <c r="AJ213" i="15"/>
  <c r="AK213" i="15"/>
  <c r="AQ496" i="15"/>
  <c r="AL496" i="15"/>
  <c r="AN496" i="15"/>
  <c r="S496" i="15"/>
  <c r="AO496" i="15"/>
  <c r="T496" i="15"/>
  <c r="AI496" i="15"/>
  <c r="AM496" i="15"/>
  <c r="W496" i="15"/>
  <c r="AA496" i="15"/>
  <c r="AH496" i="15"/>
  <c r="V496" i="15"/>
  <c r="R496" i="15"/>
  <c r="Z496" i="15"/>
  <c r="AB496" i="15"/>
  <c r="AE496" i="15"/>
  <c r="AJ496" i="15"/>
  <c r="AD496" i="15"/>
  <c r="X496" i="15"/>
  <c r="AC496" i="15"/>
  <c r="AG496" i="15"/>
  <c r="AK496" i="15"/>
  <c r="AF496" i="15"/>
  <c r="U496" i="15"/>
  <c r="Y496" i="15"/>
  <c r="AQ105" i="15"/>
  <c r="AO105" i="15"/>
  <c r="AI105" i="15"/>
  <c r="AM105" i="15"/>
  <c r="AL105" i="15"/>
  <c r="AN105" i="15"/>
  <c r="AK105" i="15"/>
  <c r="AH105" i="15"/>
  <c r="AJ105" i="15"/>
  <c r="AQ82" i="15"/>
  <c r="AL82" i="15"/>
  <c r="AO82" i="15"/>
  <c r="AN82" i="15"/>
  <c r="AH82" i="15"/>
  <c r="AM82" i="15"/>
  <c r="AI82" i="15"/>
  <c r="AJ82" i="15"/>
  <c r="AK82" i="15"/>
  <c r="AQ164" i="15"/>
  <c r="AL164" i="15"/>
  <c r="AN164" i="15"/>
  <c r="AO164" i="15"/>
  <c r="AJ164" i="15"/>
  <c r="AH164" i="15"/>
  <c r="AK164" i="15"/>
  <c r="AM164" i="15"/>
  <c r="AI164" i="15"/>
  <c r="AQ183" i="15"/>
  <c r="AN183" i="15"/>
  <c r="Z183" i="15"/>
  <c r="AA183" i="15"/>
  <c r="S183" i="15"/>
  <c r="AL183" i="15"/>
  <c r="AB183" i="15"/>
  <c r="AM183" i="15"/>
  <c r="AC183" i="15"/>
  <c r="AE183" i="15"/>
  <c r="AI183" i="15"/>
  <c r="R183" i="15"/>
  <c r="X183" i="15"/>
  <c r="AG183" i="15"/>
  <c r="AK183" i="15"/>
  <c r="AO183" i="15"/>
  <c r="AH183" i="15"/>
  <c r="AJ183" i="15"/>
  <c r="AD183" i="15"/>
  <c r="T183" i="15"/>
  <c r="U183" i="15"/>
  <c r="W183" i="15"/>
  <c r="AF183" i="15"/>
  <c r="Y183" i="15"/>
  <c r="V183" i="15"/>
  <c r="AQ703" i="15"/>
  <c r="AH703" i="15"/>
  <c r="AI703" i="15"/>
  <c r="AL703" i="15"/>
  <c r="AN703" i="15"/>
  <c r="AO703" i="15"/>
  <c r="AM703" i="15"/>
  <c r="AK703" i="15"/>
  <c r="AJ703" i="15"/>
  <c r="AQ392" i="15"/>
  <c r="AO392" i="15"/>
  <c r="AJ392" i="15"/>
  <c r="AM392" i="15"/>
  <c r="AN392" i="15"/>
  <c r="AH392" i="15"/>
  <c r="AL392" i="15"/>
  <c r="AI392" i="15"/>
  <c r="AK392" i="15"/>
  <c r="AQ512" i="15"/>
  <c r="AB512" i="15"/>
  <c r="AO512" i="15"/>
  <c r="AM512" i="15"/>
  <c r="AC512" i="15"/>
  <c r="T512" i="15"/>
  <c r="AH512" i="15"/>
  <c r="AN512" i="15"/>
  <c r="AL512" i="15"/>
  <c r="AF512" i="15"/>
  <c r="AA512" i="15"/>
  <c r="AE512" i="15"/>
  <c r="R512" i="15"/>
  <c r="Z512" i="15"/>
  <c r="W512" i="15"/>
  <c r="AJ512" i="15"/>
  <c r="Y512" i="15"/>
  <c r="AI512" i="15"/>
  <c r="U512" i="15"/>
  <c r="S512" i="15"/>
  <c r="AK512" i="15"/>
  <c r="X512" i="15"/>
  <c r="V512" i="15"/>
  <c r="AD512" i="15"/>
  <c r="AG512" i="15"/>
  <c r="AQ500" i="15"/>
  <c r="AN500" i="15"/>
  <c r="AL500" i="15"/>
  <c r="Z500" i="15"/>
  <c r="AB500" i="15"/>
  <c r="AH500" i="15"/>
  <c r="AE500" i="15"/>
  <c r="AA500" i="15"/>
  <c r="AC500" i="15"/>
  <c r="T500" i="15"/>
  <c r="W500" i="15"/>
  <c r="AM500" i="15"/>
  <c r="S500" i="15"/>
  <c r="AG500" i="15"/>
  <c r="AO500" i="15"/>
  <c r="AF500" i="15"/>
  <c r="U500" i="15"/>
  <c r="AI500" i="15"/>
  <c r="R500" i="15"/>
  <c r="X500" i="15"/>
  <c r="AD500" i="15"/>
  <c r="AK500" i="15"/>
  <c r="V500" i="15"/>
  <c r="AJ500" i="15"/>
  <c r="Y500" i="15"/>
  <c r="AQ414" i="15"/>
  <c r="AL414" i="15"/>
  <c r="AM414" i="15"/>
  <c r="AO414" i="15"/>
  <c r="AN414" i="15"/>
  <c r="AH414" i="15"/>
  <c r="AI414" i="15"/>
  <c r="AK414" i="15"/>
  <c r="AJ414" i="15"/>
  <c r="AQ76" i="15"/>
  <c r="AL76" i="15"/>
  <c r="AO76" i="15"/>
  <c r="AM76" i="15"/>
  <c r="AN76" i="15"/>
  <c r="R76" i="15"/>
  <c r="AB76" i="15"/>
  <c r="S76" i="15"/>
  <c r="AH76" i="15"/>
  <c r="AF76" i="15"/>
  <c r="Z76" i="15"/>
  <c r="AE76" i="15"/>
  <c r="AA76" i="15"/>
  <c r="T76" i="15"/>
  <c r="AI76" i="15"/>
  <c r="W76" i="15"/>
  <c r="Y76" i="15"/>
  <c r="AJ76" i="15"/>
  <c r="AD76" i="15"/>
  <c r="AC76" i="15"/>
  <c r="X76" i="15"/>
  <c r="AG76" i="15"/>
  <c r="AK76" i="15"/>
  <c r="V76" i="15"/>
  <c r="U76" i="15"/>
  <c r="AQ570" i="15"/>
  <c r="AM570" i="15"/>
  <c r="AJ570" i="15"/>
  <c r="AL570" i="15"/>
  <c r="AO570" i="15"/>
  <c r="AH570" i="15"/>
  <c r="AI570" i="15"/>
  <c r="AN570" i="15"/>
  <c r="AK570" i="15"/>
  <c r="BQ248" i="15"/>
  <c r="BK248" i="15"/>
  <c r="BP248" i="15"/>
  <c r="BN248" i="15"/>
  <c r="BJ248" i="15"/>
  <c r="BL248" i="15"/>
  <c r="BM248" i="15"/>
  <c r="BO248" i="15"/>
  <c r="AQ460" i="15"/>
  <c r="Z460" i="15"/>
  <c r="AC460" i="15"/>
  <c r="AA460" i="15"/>
  <c r="R460" i="15"/>
  <c r="AF460" i="15"/>
  <c r="AB460" i="15"/>
  <c r="AE460" i="15"/>
  <c r="W460" i="15"/>
  <c r="AL460" i="15"/>
  <c r="T460" i="15"/>
  <c r="AH460" i="15"/>
  <c r="AD460" i="15"/>
  <c r="V460" i="15"/>
  <c r="AO460" i="15"/>
  <c r="AN460" i="15"/>
  <c r="AI460" i="15"/>
  <c r="AK460" i="15"/>
  <c r="AJ460" i="15"/>
  <c r="X460" i="15"/>
  <c r="AG460" i="15"/>
  <c r="AM460" i="15"/>
  <c r="S460" i="15"/>
  <c r="U460" i="15"/>
  <c r="Y460" i="15"/>
  <c r="AQ652" i="15"/>
  <c r="AC652" i="15"/>
  <c r="AM652" i="15"/>
  <c r="S652" i="15"/>
  <c r="U652" i="15"/>
  <c r="V652" i="15"/>
  <c r="AD652" i="15"/>
  <c r="Z652" i="15"/>
  <c r="W652" i="15"/>
  <c r="R652" i="15"/>
  <c r="AB652" i="15"/>
  <c r="AH652" i="15"/>
  <c r="AL652" i="15"/>
  <c r="AG652" i="15"/>
  <c r="AO652" i="15"/>
  <c r="AN652" i="15"/>
  <c r="T652" i="15"/>
  <c r="AF652" i="15"/>
  <c r="AE652" i="15"/>
  <c r="AK652" i="15"/>
  <c r="X652" i="15"/>
  <c r="Y652" i="15"/>
  <c r="AA652" i="15"/>
  <c r="AI652" i="15"/>
  <c r="AJ652" i="15"/>
  <c r="AQ659" i="15"/>
  <c r="AO659" i="15"/>
  <c r="AL659" i="15"/>
  <c r="AJ659" i="15"/>
  <c r="AN659" i="15"/>
  <c r="AM659" i="15"/>
  <c r="AH659" i="15"/>
  <c r="AI659" i="15"/>
  <c r="AK659" i="15"/>
  <c r="AQ433" i="15"/>
  <c r="AL433" i="15"/>
  <c r="AO433" i="15"/>
  <c r="AN433" i="15"/>
  <c r="AH433" i="15"/>
  <c r="AM433" i="15"/>
  <c r="AI433" i="15"/>
  <c r="AK433" i="15"/>
  <c r="AJ433" i="15"/>
  <c r="AQ98" i="15"/>
  <c r="AO98" i="15"/>
  <c r="AL98" i="15"/>
  <c r="AN98" i="15"/>
  <c r="AM98" i="15"/>
  <c r="AH98" i="15"/>
  <c r="AJ98" i="15"/>
  <c r="AK98" i="15"/>
  <c r="AI98" i="15"/>
  <c r="O688" i="15"/>
  <c r="AQ116" i="15"/>
  <c r="AL116" i="15"/>
  <c r="AO116" i="15"/>
  <c r="AH116" i="15"/>
  <c r="AI116" i="15"/>
  <c r="AM116" i="15"/>
  <c r="AK116" i="15"/>
  <c r="AJ116" i="15"/>
  <c r="AN116" i="15"/>
  <c r="BN54" i="15"/>
  <c r="BO54" i="15"/>
  <c r="BP54" i="15"/>
  <c r="BQ54" i="15"/>
  <c r="BJ54" i="15"/>
  <c r="BM54" i="15"/>
  <c r="BL54" i="15"/>
  <c r="BK54" i="15"/>
  <c r="AQ63" i="15"/>
  <c r="AA63" i="15"/>
  <c r="AL63" i="15"/>
  <c r="AN63" i="15"/>
  <c r="AF63" i="15"/>
  <c r="AM63" i="15"/>
  <c r="S63" i="15"/>
  <c r="Z63" i="15"/>
  <c r="AO63" i="15"/>
  <c r="AE63" i="15"/>
  <c r="T63" i="15"/>
  <c r="AC63" i="15"/>
  <c r="AH63" i="15"/>
  <c r="AI63" i="15"/>
  <c r="AB63" i="15"/>
  <c r="R63" i="15"/>
  <c r="W63" i="15"/>
  <c r="X63" i="15"/>
  <c r="V63" i="15"/>
  <c r="AK63" i="15"/>
  <c r="AG63" i="15"/>
  <c r="U63" i="15"/>
  <c r="AJ63" i="15"/>
  <c r="Y63" i="15"/>
  <c r="AD63" i="15"/>
  <c r="AQ229" i="15"/>
  <c r="AL229" i="15"/>
  <c r="AO229" i="15"/>
  <c r="AI229" i="15"/>
  <c r="AH229" i="15"/>
  <c r="AM229" i="15"/>
  <c r="AN229" i="15"/>
  <c r="AK229" i="15"/>
  <c r="AJ229" i="15"/>
  <c r="AQ403" i="15"/>
  <c r="AL403" i="15"/>
  <c r="AN403" i="15"/>
  <c r="AI403" i="15"/>
  <c r="AH403" i="15"/>
  <c r="AK403" i="15"/>
  <c r="AJ403" i="15"/>
  <c r="AM403" i="15"/>
  <c r="AO403" i="15"/>
  <c r="AQ69" i="15"/>
  <c r="AM69" i="15"/>
  <c r="AO69" i="15"/>
  <c r="AI69" i="15"/>
  <c r="AL69" i="15"/>
  <c r="AJ69" i="15"/>
  <c r="AH69" i="15"/>
  <c r="AN69" i="15"/>
  <c r="AK69" i="15"/>
  <c r="BQ403" i="2"/>
  <c r="E403" i="2" s="1"/>
  <c r="C402" i="15"/>
  <c r="Y437" i="15"/>
  <c r="AC437" i="15"/>
  <c r="X365" i="15"/>
  <c r="T569" i="15"/>
  <c r="AQ623" i="15"/>
  <c r="AJ623" i="15"/>
  <c r="AO623" i="15"/>
  <c r="AM623" i="15"/>
  <c r="AH623" i="15"/>
  <c r="AI623" i="15"/>
  <c r="AL623" i="15"/>
  <c r="AN623" i="15"/>
  <c r="AK623" i="15"/>
  <c r="AQ397" i="15"/>
  <c r="AL397" i="15"/>
  <c r="AN397" i="15"/>
  <c r="AI397" i="15"/>
  <c r="AJ397" i="15"/>
  <c r="AO397" i="15"/>
  <c r="AH397" i="15"/>
  <c r="AM397" i="15"/>
  <c r="AK397" i="15"/>
  <c r="AQ719" i="15"/>
  <c r="AL719" i="15"/>
  <c r="AI719" i="15"/>
  <c r="AN719" i="15"/>
  <c r="AH719" i="15"/>
  <c r="AM719" i="15"/>
  <c r="AO719" i="15"/>
  <c r="AJ719" i="15"/>
  <c r="AK719" i="15"/>
  <c r="AR492" i="15"/>
  <c r="O492" i="15"/>
  <c r="AQ648" i="15"/>
  <c r="AI648" i="15"/>
  <c r="AM648" i="15"/>
  <c r="AO648" i="15"/>
  <c r="AL648" i="15"/>
  <c r="AH648" i="15"/>
  <c r="AK648" i="15"/>
  <c r="AJ648" i="15"/>
  <c r="AN648" i="15"/>
  <c r="AQ421" i="15"/>
  <c r="AO421" i="15"/>
  <c r="AN421" i="15"/>
  <c r="AL421" i="15"/>
  <c r="AI421" i="15"/>
  <c r="AJ421" i="15"/>
  <c r="AH421" i="15"/>
  <c r="AM421" i="15"/>
  <c r="AK421" i="15"/>
  <c r="AQ85" i="15"/>
  <c r="AL85" i="15"/>
  <c r="AO85" i="15"/>
  <c r="AM85" i="15"/>
  <c r="AN85" i="15"/>
  <c r="AI85" i="15"/>
  <c r="AJ85" i="15"/>
  <c r="AH85" i="15"/>
  <c r="AK85" i="15"/>
  <c r="AR482" i="15"/>
  <c r="O482" i="15"/>
  <c r="AQ276" i="15"/>
  <c r="AN276" i="15"/>
  <c r="AM276" i="15"/>
  <c r="AI276" i="15"/>
  <c r="AH276" i="15"/>
  <c r="AJ276" i="15"/>
  <c r="AL276" i="15"/>
  <c r="AO276" i="15"/>
  <c r="AK276" i="15"/>
  <c r="AQ327" i="15"/>
  <c r="AN327" i="15"/>
  <c r="Z327" i="15"/>
  <c r="AA327" i="15"/>
  <c r="AC327" i="15"/>
  <c r="AL327" i="15"/>
  <c r="AB327" i="15"/>
  <c r="S327" i="15"/>
  <c r="AI327" i="15"/>
  <c r="AM327" i="15"/>
  <c r="AE327" i="15"/>
  <c r="R327" i="15"/>
  <c r="AD327" i="15"/>
  <c r="AF327" i="15"/>
  <c r="T327" i="15"/>
  <c r="AH327" i="15"/>
  <c r="V327" i="15"/>
  <c r="W327" i="15"/>
  <c r="X327" i="15"/>
  <c r="AO327" i="15"/>
  <c r="AJ327" i="15"/>
  <c r="AG327" i="15"/>
  <c r="U327" i="15"/>
  <c r="Y327" i="15"/>
  <c r="AK327" i="15"/>
  <c r="AQ143" i="15"/>
  <c r="AN143" i="15"/>
  <c r="AI143" i="15"/>
  <c r="AL143" i="15"/>
  <c r="AH143" i="15"/>
  <c r="AM143" i="15"/>
  <c r="AO143" i="15"/>
  <c r="AJ143" i="15"/>
  <c r="AK143" i="15"/>
  <c r="AQ360" i="15"/>
  <c r="AO360" i="15"/>
  <c r="AH360" i="15"/>
  <c r="AL360" i="15"/>
  <c r="AM360" i="15"/>
  <c r="AJ360" i="15"/>
  <c r="AN360" i="15"/>
  <c r="AI360" i="15"/>
  <c r="AK360" i="15"/>
  <c r="AQ639" i="15"/>
  <c r="AB639" i="15"/>
  <c r="V639" i="15"/>
  <c r="AH639" i="15"/>
  <c r="Z639" i="15"/>
  <c r="AG639" i="15"/>
  <c r="AN639" i="15"/>
  <c r="AI639" i="15"/>
  <c r="U639" i="15"/>
  <c r="AF639" i="15"/>
  <c r="AC639" i="15"/>
  <c r="AL639" i="15"/>
  <c r="AO639" i="15"/>
  <c r="AD639" i="15"/>
  <c r="AM639" i="15"/>
  <c r="S639" i="15"/>
  <c r="T639" i="15"/>
  <c r="AJ639" i="15"/>
  <c r="AE639" i="15"/>
  <c r="AA639" i="15"/>
  <c r="Y639" i="15"/>
  <c r="X639" i="15"/>
  <c r="R639" i="15"/>
  <c r="AK639" i="15"/>
  <c r="W639" i="15"/>
  <c r="AQ388" i="15"/>
  <c r="AL388" i="15"/>
  <c r="AN388" i="15"/>
  <c r="AO388" i="15"/>
  <c r="Z388" i="15"/>
  <c r="AE388" i="15"/>
  <c r="R388" i="15"/>
  <c r="AC388" i="15"/>
  <c r="AI388" i="15"/>
  <c r="W388" i="15"/>
  <c r="AG388" i="15"/>
  <c r="S388" i="15"/>
  <c r="AA388" i="15"/>
  <c r="AB388" i="15"/>
  <c r="Y388" i="15"/>
  <c r="T388" i="15"/>
  <c r="AF388" i="15"/>
  <c r="U388" i="15"/>
  <c r="AJ388" i="15"/>
  <c r="AM388" i="15"/>
  <c r="AH388" i="15"/>
  <c r="V388" i="15"/>
  <c r="X388" i="15"/>
  <c r="AK388" i="15"/>
  <c r="AD388" i="15"/>
  <c r="AQ91" i="15"/>
  <c r="AN91" i="15"/>
  <c r="AO91" i="15"/>
  <c r="AH91" i="15"/>
  <c r="AI91" i="15"/>
  <c r="AL91" i="15"/>
  <c r="AM91" i="15"/>
  <c r="AK91" i="15"/>
  <c r="AJ91" i="15"/>
  <c r="AQ704" i="15"/>
  <c r="AO704" i="15"/>
  <c r="AN704" i="15"/>
  <c r="AI704" i="15"/>
  <c r="AL704" i="15"/>
  <c r="AM704" i="15"/>
  <c r="AJ704" i="15"/>
  <c r="AH704" i="15"/>
  <c r="AK704" i="15"/>
  <c r="AQ173" i="15"/>
  <c r="AN173" i="15"/>
  <c r="AM173" i="15"/>
  <c r="AH173" i="15"/>
  <c r="AO173" i="15"/>
  <c r="AI173" i="15"/>
  <c r="AK173" i="15"/>
  <c r="AL173" i="15"/>
  <c r="AJ173" i="15"/>
  <c r="AQ333" i="15"/>
  <c r="AO333" i="15"/>
  <c r="AL333" i="15"/>
  <c r="AM333" i="15"/>
  <c r="AI333" i="15"/>
  <c r="AN333" i="15"/>
  <c r="AK333" i="15"/>
  <c r="AH333" i="15"/>
  <c r="AJ333" i="15"/>
  <c r="AQ203" i="15"/>
  <c r="AN203" i="15"/>
  <c r="AL203" i="15"/>
  <c r="AH203" i="15"/>
  <c r="AJ203" i="15"/>
  <c r="AI203" i="15"/>
  <c r="AM203" i="15"/>
  <c r="AO203" i="15"/>
  <c r="AK203" i="15"/>
  <c r="AQ29" i="15"/>
  <c r="AO29" i="15"/>
  <c r="AL29" i="15"/>
  <c r="AN29" i="15"/>
  <c r="AI29" i="15"/>
  <c r="AH29" i="15"/>
  <c r="AM29" i="15"/>
  <c r="AJ29" i="15"/>
  <c r="AK29" i="15"/>
  <c r="AQ700" i="15"/>
  <c r="T700" i="15"/>
  <c r="AF700" i="15"/>
  <c r="AD700" i="15"/>
  <c r="W700" i="15"/>
  <c r="S700" i="15"/>
  <c r="AC700" i="15"/>
  <c r="AO700" i="15"/>
  <c r="U700" i="15"/>
  <c r="AE700" i="15"/>
  <c r="Z700" i="15"/>
  <c r="AG700" i="15"/>
  <c r="AL700" i="15"/>
  <c r="AB700" i="15"/>
  <c r="V700" i="15"/>
  <c r="R700" i="15"/>
  <c r="AN700" i="15"/>
  <c r="AA700" i="15"/>
  <c r="AH700" i="15"/>
  <c r="AI700" i="15"/>
  <c r="X700" i="15"/>
  <c r="Y700" i="15"/>
  <c r="AK700" i="15"/>
  <c r="AJ700" i="15"/>
  <c r="AM700" i="15"/>
  <c r="AQ551" i="15"/>
  <c r="AM551" i="15"/>
  <c r="AN551" i="15"/>
  <c r="AL551" i="15"/>
  <c r="AO551" i="15"/>
  <c r="AJ551" i="15"/>
  <c r="AH551" i="15"/>
  <c r="AI551" i="15"/>
  <c r="AK551" i="15"/>
  <c r="AQ701" i="15"/>
  <c r="AL701" i="15"/>
  <c r="AH701" i="15"/>
  <c r="AM701" i="15"/>
  <c r="AN701" i="15"/>
  <c r="AI701" i="15"/>
  <c r="AO701" i="15"/>
  <c r="AK701" i="15"/>
  <c r="AJ701" i="15"/>
  <c r="AQ4" i="15"/>
  <c r="Z4" i="15"/>
  <c r="AM4" i="15"/>
  <c r="AE4" i="15"/>
  <c r="AN4" i="15"/>
  <c r="AC4" i="15"/>
  <c r="S4" i="15"/>
  <c r="AL4" i="15"/>
  <c r="T4" i="15"/>
  <c r="AI4" i="15"/>
  <c r="W4" i="15"/>
  <c r="R4" i="15"/>
  <c r="AH4" i="15"/>
  <c r="AB4" i="15"/>
  <c r="AF4" i="15"/>
  <c r="AO4" i="15"/>
  <c r="X4" i="15"/>
  <c r="U4" i="15"/>
  <c r="AD4" i="15"/>
  <c r="V4" i="15"/>
  <c r="AA4" i="15"/>
  <c r="AJ4" i="15"/>
  <c r="AG4" i="15"/>
  <c r="AK4" i="15"/>
  <c r="Y4" i="15"/>
  <c r="AQ707" i="15"/>
  <c r="AN707" i="15"/>
  <c r="AL707" i="15"/>
  <c r="AI707" i="15"/>
  <c r="AH707" i="15"/>
  <c r="AO707" i="15"/>
  <c r="AJ707" i="15"/>
  <c r="AM707" i="15"/>
  <c r="AK707" i="15"/>
  <c r="AR480" i="15"/>
  <c r="O480" i="15"/>
  <c r="AQ277" i="15"/>
  <c r="AM277" i="15"/>
  <c r="AH277" i="15"/>
  <c r="AI277" i="15"/>
  <c r="AN277" i="15"/>
  <c r="AL277" i="15"/>
  <c r="AO277" i="15"/>
  <c r="AK277" i="15"/>
  <c r="AJ277" i="15"/>
  <c r="AQ214" i="15"/>
  <c r="AL214" i="15"/>
  <c r="AN214" i="15"/>
  <c r="AO214" i="15"/>
  <c r="AM214" i="15"/>
  <c r="AH214" i="15"/>
  <c r="AI214" i="15"/>
  <c r="AJ214" i="15"/>
  <c r="AK214" i="15"/>
  <c r="AQ391" i="15"/>
  <c r="AO391" i="15"/>
  <c r="AM391" i="15"/>
  <c r="AH391" i="15"/>
  <c r="AN391" i="15"/>
  <c r="AI391" i="15"/>
  <c r="AL391" i="15"/>
  <c r="AJ391" i="15"/>
  <c r="AK391" i="15"/>
  <c r="AQ138" i="15"/>
  <c r="AL138" i="15"/>
  <c r="AN138" i="15"/>
  <c r="AI138" i="15"/>
  <c r="AM138" i="15"/>
  <c r="AK138" i="15"/>
  <c r="AO138" i="15"/>
  <c r="AH138" i="15"/>
  <c r="AJ138" i="15"/>
  <c r="AQ222" i="15"/>
  <c r="AN222" i="15"/>
  <c r="AL222" i="15"/>
  <c r="AH222" i="15"/>
  <c r="AO222" i="15"/>
  <c r="AI222" i="15"/>
  <c r="AJ222" i="15"/>
  <c r="AM222" i="15"/>
  <c r="AK222" i="15"/>
  <c r="AQ112" i="15"/>
  <c r="AN112" i="15"/>
  <c r="AL112" i="15"/>
  <c r="AO112" i="15"/>
  <c r="AB112" i="15"/>
  <c r="AI112" i="15"/>
  <c r="S112" i="15"/>
  <c r="AM112" i="15"/>
  <c r="AE112" i="15"/>
  <c r="W112" i="15"/>
  <c r="V112" i="15"/>
  <c r="R112" i="15"/>
  <c r="T112" i="15"/>
  <c r="AJ112" i="15"/>
  <c r="Y112" i="15"/>
  <c r="AF112" i="15"/>
  <c r="AG112" i="15"/>
  <c r="Z112" i="15"/>
  <c r="X112" i="15"/>
  <c r="AA112" i="15"/>
  <c r="AD112" i="15"/>
  <c r="AC112" i="15"/>
  <c r="AH112" i="15"/>
  <c r="U112" i="15"/>
  <c r="AK112" i="15"/>
  <c r="BL550" i="15"/>
  <c r="BO550" i="15"/>
  <c r="BQ550" i="15"/>
  <c r="BP550" i="15"/>
  <c r="BK550" i="15"/>
  <c r="BJ550" i="15"/>
  <c r="BN550" i="15"/>
  <c r="BM550" i="15"/>
  <c r="AR698" i="15"/>
  <c r="O698" i="15"/>
  <c r="AR470" i="15"/>
  <c r="O470" i="15"/>
  <c r="AQ264" i="15"/>
  <c r="AN264" i="15"/>
  <c r="AL264" i="15"/>
  <c r="AO264" i="15"/>
  <c r="AM264" i="15"/>
  <c r="AI264" i="15"/>
  <c r="AJ264" i="15"/>
  <c r="AH264" i="15"/>
  <c r="AK264" i="15"/>
  <c r="AQ376" i="15"/>
  <c r="AB376" i="15"/>
  <c r="AL376" i="15"/>
  <c r="Z376" i="15"/>
  <c r="AE376" i="15"/>
  <c r="R376" i="15"/>
  <c r="AH376" i="15"/>
  <c r="AO376" i="15"/>
  <c r="T376" i="15"/>
  <c r="W376" i="15"/>
  <c r="AF376" i="15"/>
  <c r="AK376" i="15"/>
  <c r="AA376" i="15"/>
  <c r="AC376" i="15"/>
  <c r="X376" i="15"/>
  <c r="AN376" i="15"/>
  <c r="AD376" i="15"/>
  <c r="S376" i="15"/>
  <c r="AJ376" i="15"/>
  <c r="AG376" i="15"/>
  <c r="V376" i="15"/>
  <c r="U376" i="15"/>
  <c r="AM376" i="15"/>
  <c r="AI376" i="15"/>
  <c r="Y376" i="15"/>
  <c r="AQ676" i="15"/>
  <c r="AN676" i="15"/>
  <c r="AI676" i="15"/>
  <c r="AC676" i="15"/>
  <c r="U676" i="15"/>
  <c r="AM676" i="15"/>
  <c r="Z676" i="15"/>
  <c r="AO676" i="15"/>
  <c r="AL676" i="15"/>
  <c r="AG676" i="15"/>
  <c r="AB676" i="15"/>
  <c r="T676" i="15"/>
  <c r="W676" i="15"/>
  <c r="AH676" i="15"/>
  <c r="R676" i="15"/>
  <c r="AF676" i="15"/>
  <c r="X676" i="15"/>
  <c r="AA676" i="15"/>
  <c r="AJ676" i="15"/>
  <c r="AD676" i="15"/>
  <c r="AE676" i="15"/>
  <c r="V676" i="15"/>
  <c r="AK676" i="15"/>
  <c r="S676" i="15"/>
  <c r="Y676" i="15"/>
  <c r="AQ379" i="15"/>
  <c r="AN379" i="15"/>
  <c r="AH379" i="15"/>
  <c r="AI379" i="15"/>
  <c r="AL379" i="15"/>
  <c r="AK379" i="15"/>
  <c r="AM379" i="15"/>
  <c r="AO379" i="15"/>
  <c r="AJ379" i="15"/>
  <c r="BM465" i="15"/>
  <c r="BJ465" i="15"/>
  <c r="BN465" i="15"/>
  <c r="BQ465" i="15"/>
  <c r="BP465" i="15"/>
  <c r="BK465" i="15"/>
  <c r="BL465" i="15"/>
  <c r="AQ634" i="15"/>
  <c r="AL634" i="15"/>
  <c r="AI634" i="15"/>
  <c r="AN634" i="15"/>
  <c r="AJ634" i="15"/>
  <c r="AO634" i="15"/>
  <c r="AH634" i="15"/>
  <c r="AK634" i="15"/>
  <c r="AM634" i="15"/>
  <c r="AQ409" i="15"/>
  <c r="AO409" i="15"/>
  <c r="AL409" i="15"/>
  <c r="AN409" i="15"/>
  <c r="AM409" i="15"/>
  <c r="AI409" i="15"/>
  <c r="AJ409" i="15"/>
  <c r="AH409" i="15"/>
  <c r="AK409" i="15"/>
  <c r="AQ61" i="15"/>
  <c r="AL61" i="15"/>
  <c r="AI61" i="15"/>
  <c r="AO61" i="15"/>
  <c r="AH61" i="15"/>
  <c r="AM61" i="15"/>
  <c r="AN61" i="15"/>
  <c r="AK61" i="15"/>
  <c r="AJ61" i="15"/>
  <c r="AQ212" i="15"/>
  <c r="AL212" i="15"/>
  <c r="AO212" i="15"/>
  <c r="AN212" i="15"/>
  <c r="AH212" i="15"/>
  <c r="AI212" i="15"/>
  <c r="AM212" i="15"/>
  <c r="AJ212" i="15"/>
  <c r="AK212" i="15"/>
  <c r="AQ400" i="15"/>
  <c r="AO400" i="15"/>
  <c r="AM400" i="15"/>
  <c r="AI400" i="15"/>
  <c r="AN400" i="15"/>
  <c r="AC400" i="15"/>
  <c r="W400" i="15"/>
  <c r="S400" i="15"/>
  <c r="AL400" i="15"/>
  <c r="Z400" i="15"/>
  <c r="AE400" i="15"/>
  <c r="AJ400" i="15"/>
  <c r="AB400" i="15"/>
  <c r="AH400" i="15"/>
  <c r="AF400" i="15"/>
  <c r="V400" i="15"/>
  <c r="R400" i="15"/>
  <c r="X400" i="15"/>
  <c r="T400" i="15"/>
  <c r="AA400" i="15"/>
  <c r="AG400" i="15"/>
  <c r="U400" i="15"/>
  <c r="AK400" i="15"/>
  <c r="Y400" i="15"/>
  <c r="AD400" i="15"/>
  <c r="AQ31" i="15"/>
  <c r="AN31" i="15"/>
  <c r="AO31" i="15"/>
  <c r="AI31" i="15"/>
  <c r="AH31" i="15"/>
  <c r="AM31" i="15"/>
  <c r="AJ31" i="15"/>
  <c r="AL31" i="15"/>
  <c r="AK31" i="15"/>
  <c r="AQ101" i="15"/>
  <c r="AL101" i="15"/>
  <c r="AN101" i="15"/>
  <c r="AO101" i="15"/>
  <c r="AM101" i="15"/>
  <c r="AJ101" i="15"/>
  <c r="AI101" i="15"/>
  <c r="AK101" i="15"/>
  <c r="AH101" i="15"/>
  <c r="AQ34" i="15"/>
  <c r="AO34" i="15"/>
  <c r="AL34" i="15"/>
  <c r="AN34" i="15"/>
  <c r="AM34" i="15"/>
  <c r="AJ34" i="15"/>
  <c r="AI34" i="15"/>
  <c r="AH34" i="15"/>
  <c r="AK34" i="15"/>
  <c r="AQ614" i="15"/>
  <c r="AL614" i="15"/>
  <c r="AO614" i="15"/>
  <c r="AI614" i="15"/>
  <c r="AM614" i="15"/>
  <c r="AN614" i="15"/>
  <c r="AK614" i="15"/>
  <c r="AH614" i="15"/>
  <c r="AJ614" i="15"/>
  <c r="AQ408" i="15"/>
  <c r="AL408" i="15"/>
  <c r="AN408" i="15"/>
  <c r="AM408" i="15"/>
  <c r="AO408" i="15"/>
  <c r="AK408" i="15"/>
  <c r="AH408" i="15"/>
  <c r="AI408" i="15"/>
  <c r="AJ408" i="15"/>
  <c r="AQ59" i="15"/>
  <c r="AN59" i="15"/>
  <c r="AO59" i="15"/>
  <c r="AH59" i="15"/>
  <c r="AM59" i="15"/>
  <c r="AI59" i="15"/>
  <c r="AL59" i="15"/>
  <c r="AK59" i="15"/>
  <c r="AJ59" i="15"/>
  <c r="AH521" i="15"/>
  <c r="AC521" i="15"/>
  <c r="AQ218" i="15"/>
  <c r="AL218" i="15"/>
  <c r="AN218" i="15"/>
  <c r="AO218" i="15"/>
  <c r="AH218" i="15"/>
  <c r="AM218" i="15"/>
  <c r="AK218" i="15"/>
  <c r="AJ218" i="15"/>
  <c r="AI218" i="15"/>
  <c r="BN103" i="15"/>
  <c r="BL103" i="15"/>
  <c r="BM103" i="15"/>
  <c r="BQ103" i="15"/>
  <c r="BP103" i="15"/>
  <c r="BK103" i="15"/>
  <c r="BJ103" i="15"/>
  <c r="BO103" i="15"/>
  <c r="BJ426" i="15"/>
  <c r="BK426" i="15"/>
  <c r="BM426" i="15"/>
  <c r="BN426" i="15"/>
  <c r="BL426" i="15"/>
  <c r="BO426" i="15"/>
  <c r="BQ426" i="15"/>
  <c r="BP426" i="15"/>
  <c r="O523" i="15"/>
  <c r="BJ381" i="15"/>
  <c r="BQ381" i="15"/>
  <c r="BP381" i="15"/>
  <c r="BO381" i="15"/>
  <c r="BK381" i="15"/>
  <c r="BL381" i="15"/>
  <c r="BM381" i="15"/>
  <c r="BN381" i="15"/>
  <c r="AQ446" i="15"/>
  <c r="AL446" i="15"/>
  <c r="AO446" i="15"/>
  <c r="AI446" i="15"/>
  <c r="AN446" i="15"/>
  <c r="AM446" i="15"/>
  <c r="AH446" i="15"/>
  <c r="AK446" i="15"/>
  <c r="AJ446" i="15"/>
  <c r="AQ251" i="15"/>
  <c r="AL251" i="15"/>
  <c r="AN251" i="15"/>
  <c r="AH251" i="15"/>
  <c r="AI251" i="15"/>
  <c r="AM251" i="15"/>
  <c r="AO251" i="15"/>
  <c r="AJ251" i="15"/>
  <c r="AK251" i="15"/>
  <c r="AQ39" i="15"/>
  <c r="AA39" i="15"/>
  <c r="AB39" i="15"/>
  <c r="Z39" i="15"/>
  <c r="AO39" i="15"/>
  <c r="AC39" i="15"/>
  <c r="AE39" i="15"/>
  <c r="AI39" i="15"/>
  <c r="AN39" i="15"/>
  <c r="S39" i="15"/>
  <c r="AL39" i="15"/>
  <c r="AF39" i="15"/>
  <c r="AJ39" i="15"/>
  <c r="X39" i="15"/>
  <c r="AD39" i="15"/>
  <c r="AM39" i="15"/>
  <c r="U39" i="15"/>
  <c r="AK39" i="15"/>
  <c r="R39" i="15"/>
  <c r="T39" i="15"/>
  <c r="AH39" i="15"/>
  <c r="AG39" i="15"/>
  <c r="V39" i="15"/>
  <c r="Y39" i="15"/>
  <c r="W39" i="15"/>
  <c r="AQ393" i="15"/>
  <c r="AN393" i="15"/>
  <c r="AO393" i="15"/>
  <c r="AH393" i="15"/>
  <c r="AK393" i="15"/>
  <c r="AL393" i="15"/>
  <c r="AM393" i="15"/>
  <c r="AI393" i="15"/>
  <c r="AJ393" i="15"/>
  <c r="AQ631" i="15"/>
  <c r="AH631" i="15"/>
  <c r="AO631" i="15"/>
  <c r="AL631" i="15"/>
  <c r="AJ631" i="15"/>
  <c r="AI631" i="15"/>
  <c r="AK631" i="15"/>
  <c r="AM631" i="15"/>
  <c r="AN631" i="15"/>
  <c r="BO204" i="15"/>
  <c r="BQ204" i="15"/>
  <c r="BK204" i="15"/>
  <c r="BJ204" i="15"/>
  <c r="BN204" i="15"/>
  <c r="BP204" i="15"/>
  <c r="BL204" i="15"/>
  <c r="BM204" i="15"/>
  <c r="BK561" i="15"/>
  <c r="BJ561" i="15"/>
  <c r="AQ147" i="15"/>
  <c r="Z147" i="15"/>
  <c r="AL147" i="15"/>
  <c r="AN147" i="15"/>
  <c r="AM147" i="15"/>
  <c r="R147" i="15"/>
  <c r="AE147" i="15"/>
  <c r="AA147" i="15"/>
  <c r="AH147" i="15"/>
  <c r="AC147" i="15"/>
  <c r="AI147" i="15"/>
  <c r="S147" i="15"/>
  <c r="AF147" i="15"/>
  <c r="W147" i="15"/>
  <c r="AJ147" i="15"/>
  <c r="AD147" i="15"/>
  <c r="Y147" i="15"/>
  <c r="T147" i="15"/>
  <c r="AK147" i="15"/>
  <c r="AB147" i="15"/>
  <c r="AO147" i="15"/>
  <c r="X147" i="15"/>
  <c r="AG147" i="15"/>
  <c r="U147" i="15"/>
  <c r="V147" i="15"/>
  <c r="AQ282" i="15"/>
  <c r="AM282" i="15"/>
  <c r="AH282" i="15"/>
  <c r="AN282" i="15"/>
  <c r="AI282" i="15"/>
  <c r="AL282" i="15"/>
  <c r="AO282" i="15"/>
  <c r="AJ282" i="15"/>
  <c r="AK282" i="15"/>
  <c r="AQ109" i="15"/>
  <c r="AN109" i="15"/>
  <c r="AO109" i="15"/>
  <c r="AM109" i="15"/>
  <c r="AH109" i="15"/>
  <c r="AL109" i="15"/>
  <c r="AI109" i="15"/>
  <c r="AJ109" i="15"/>
  <c r="AK109" i="15"/>
  <c r="AQ657" i="15"/>
  <c r="AH657" i="15"/>
  <c r="AI657" i="15"/>
  <c r="AL657" i="15"/>
  <c r="AO657" i="15"/>
  <c r="AK657" i="15"/>
  <c r="AJ657" i="15"/>
  <c r="AN657" i="15"/>
  <c r="AM657" i="15"/>
  <c r="AQ41" i="15"/>
  <c r="AL41" i="15"/>
  <c r="AM41" i="15"/>
  <c r="AI41" i="15"/>
  <c r="AO41" i="15"/>
  <c r="AH41" i="15"/>
  <c r="AJ41" i="15"/>
  <c r="AN41" i="15"/>
  <c r="AK41" i="15"/>
  <c r="AQ42" i="15"/>
  <c r="AN42" i="15"/>
  <c r="AL42" i="15"/>
  <c r="AO42" i="15"/>
  <c r="AM42" i="15"/>
  <c r="AK42" i="15"/>
  <c r="AI42" i="15"/>
  <c r="AH42" i="15"/>
  <c r="AJ42" i="15"/>
  <c r="AQ543" i="15"/>
  <c r="AL543" i="15"/>
  <c r="V543" i="15"/>
  <c r="W543" i="15"/>
  <c r="AM543" i="15"/>
  <c r="AD543" i="15"/>
  <c r="AE543" i="15"/>
  <c r="T543" i="15"/>
  <c r="U543" i="15"/>
  <c r="AH543" i="15"/>
  <c r="AN543" i="15"/>
  <c r="AF543" i="15"/>
  <c r="AO543" i="15"/>
  <c r="Z543" i="15"/>
  <c r="AG543" i="15"/>
  <c r="AC543" i="15"/>
  <c r="AB543" i="15"/>
  <c r="AK543" i="15"/>
  <c r="AI543" i="15"/>
  <c r="R543" i="15"/>
  <c r="Y543" i="15"/>
  <c r="X543" i="15"/>
  <c r="AA543" i="15"/>
  <c r="S543" i="15"/>
  <c r="AJ543" i="15"/>
  <c r="AQ304" i="15"/>
  <c r="AA304" i="15"/>
  <c r="AN304" i="15"/>
  <c r="AO304" i="15"/>
  <c r="AL304" i="15"/>
  <c r="AB304" i="15"/>
  <c r="Z304" i="15"/>
  <c r="S304" i="15"/>
  <c r="AM304" i="15"/>
  <c r="AH304" i="15"/>
  <c r="AC304" i="15"/>
  <c r="AF304" i="15"/>
  <c r="W304" i="15"/>
  <c r="AK304" i="15"/>
  <c r="AE304" i="15"/>
  <c r="T304" i="15"/>
  <c r="X304" i="15"/>
  <c r="R304" i="15"/>
  <c r="AI304" i="15"/>
  <c r="AJ304" i="15"/>
  <c r="V304" i="15"/>
  <c r="AG304" i="15"/>
  <c r="Y304" i="15"/>
  <c r="AD304" i="15"/>
  <c r="U304" i="15"/>
  <c r="AQ124" i="15"/>
  <c r="AB124" i="15"/>
  <c r="AO124" i="15"/>
  <c r="AC124" i="15"/>
  <c r="AN124" i="15"/>
  <c r="AA124" i="15"/>
  <c r="W124" i="15"/>
  <c r="AL124" i="15"/>
  <c r="R124" i="15"/>
  <c r="AE124" i="15"/>
  <c r="AJ124" i="15"/>
  <c r="AH124" i="15"/>
  <c r="Z124" i="15"/>
  <c r="AD124" i="15"/>
  <c r="U124" i="15"/>
  <c r="AM124" i="15"/>
  <c r="S124" i="15"/>
  <c r="AK124" i="15"/>
  <c r="AI124" i="15"/>
  <c r="T124" i="15"/>
  <c r="AF124" i="15"/>
  <c r="X124" i="15"/>
  <c r="V124" i="15"/>
  <c r="Y124" i="15"/>
  <c r="AG124" i="15"/>
  <c r="AQ262" i="15"/>
  <c r="AL262" i="15"/>
  <c r="AO262" i="15"/>
  <c r="AN262" i="15"/>
  <c r="AM262" i="15"/>
  <c r="AH262" i="15"/>
  <c r="AI262" i="15"/>
  <c r="AJ262" i="15"/>
  <c r="AK262" i="15"/>
  <c r="AQ293" i="15"/>
  <c r="AL293" i="15"/>
  <c r="AO293" i="15"/>
  <c r="AN293" i="15"/>
  <c r="AH293" i="15"/>
  <c r="AJ293" i="15"/>
  <c r="AI293" i="15"/>
  <c r="AM293" i="15"/>
  <c r="AK293" i="15"/>
  <c r="AQ133" i="15"/>
  <c r="AL133" i="15"/>
  <c r="AO133" i="15"/>
  <c r="AN133" i="15"/>
  <c r="AH133" i="15"/>
  <c r="AM133" i="15"/>
  <c r="AI133" i="15"/>
  <c r="AJ133" i="15"/>
  <c r="AK133" i="15"/>
  <c r="AQ26" i="15"/>
  <c r="AO26" i="15"/>
  <c r="AL26" i="15"/>
  <c r="AN26" i="15"/>
  <c r="AH26" i="15"/>
  <c r="AM26" i="15"/>
  <c r="AI26" i="15"/>
  <c r="AK26" i="15"/>
  <c r="AJ26" i="15"/>
  <c r="AQ569" i="15"/>
  <c r="AN569" i="15"/>
  <c r="AO569" i="15"/>
  <c r="AL569" i="15"/>
  <c r="AM569" i="15"/>
  <c r="AJ569" i="15"/>
  <c r="AH569" i="15"/>
  <c r="AI569" i="15"/>
  <c r="AK569" i="15"/>
  <c r="AQ141" i="15"/>
  <c r="AN141" i="15"/>
  <c r="AL141" i="15"/>
  <c r="AI141" i="15"/>
  <c r="AM141" i="15"/>
  <c r="AJ141" i="15"/>
  <c r="AO141" i="15"/>
  <c r="AH141" i="15"/>
  <c r="AK141" i="15"/>
  <c r="AQ626" i="15"/>
  <c r="AH626" i="15"/>
  <c r="AN626" i="15"/>
  <c r="AO626" i="15"/>
  <c r="AL626" i="15"/>
  <c r="AM626" i="15"/>
  <c r="AK626" i="15"/>
  <c r="AI626" i="15"/>
  <c r="AJ626" i="15"/>
  <c r="AQ419" i="15"/>
  <c r="AO419" i="15"/>
  <c r="AM419" i="15"/>
  <c r="AL419" i="15"/>
  <c r="AI419" i="15"/>
  <c r="AN419" i="15"/>
  <c r="AJ419" i="15"/>
  <c r="AH419" i="15"/>
  <c r="AK419" i="15"/>
  <c r="AQ38" i="15"/>
  <c r="AN38" i="15"/>
  <c r="AH38" i="15"/>
  <c r="AM38" i="15"/>
  <c r="AO38" i="15"/>
  <c r="AI38" i="15"/>
  <c r="AJ38" i="15"/>
  <c r="AK38" i="15"/>
  <c r="AL38" i="15"/>
  <c r="BJ231" i="15"/>
  <c r="AQ502" i="15"/>
  <c r="AB502" i="15"/>
  <c r="AO502" i="15"/>
  <c r="R502" i="15"/>
  <c r="AM502" i="15"/>
  <c r="AN502" i="15"/>
  <c r="AC502" i="15"/>
  <c r="AL502" i="15"/>
  <c r="Z502" i="15"/>
  <c r="U502" i="15"/>
  <c r="AE502" i="15"/>
  <c r="AA502" i="15"/>
  <c r="Y502" i="15"/>
  <c r="AF502" i="15"/>
  <c r="AI502" i="15"/>
  <c r="AH502" i="15"/>
  <c r="T502" i="15"/>
  <c r="AG502" i="15"/>
  <c r="S502" i="15"/>
  <c r="W502" i="15"/>
  <c r="AJ502" i="15"/>
  <c r="AD502" i="15"/>
  <c r="X502" i="15"/>
  <c r="V502" i="15"/>
  <c r="AK502" i="15"/>
  <c r="AQ80" i="15"/>
  <c r="AO80" i="15"/>
  <c r="AH80" i="15"/>
  <c r="AL80" i="15"/>
  <c r="AK80" i="15"/>
  <c r="AM80" i="15"/>
  <c r="AN80" i="15"/>
  <c r="AI80" i="15"/>
  <c r="AJ80" i="15"/>
  <c r="BM286" i="15"/>
  <c r="BN286" i="15"/>
  <c r="BL286" i="15"/>
  <c r="BQ286" i="15"/>
  <c r="BO286" i="15"/>
  <c r="BP286" i="15"/>
  <c r="BK286" i="15"/>
  <c r="BJ286" i="15"/>
  <c r="BQ108" i="15"/>
  <c r="BO108" i="15"/>
  <c r="BL108" i="15"/>
  <c r="BM108" i="15"/>
  <c r="BN108" i="15"/>
  <c r="BP108" i="15"/>
  <c r="BK108" i="15"/>
  <c r="BJ108" i="15"/>
  <c r="AQ353" i="15"/>
  <c r="AI353" i="15"/>
  <c r="AL353" i="15"/>
  <c r="AN353" i="15"/>
  <c r="AJ353" i="15"/>
  <c r="AK353" i="15"/>
  <c r="AM353" i="15"/>
  <c r="AH353" i="15"/>
  <c r="AO353" i="15"/>
  <c r="AQ332" i="15"/>
  <c r="AO332" i="15"/>
  <c r="AN332" i="15"/>
  <c r="AH332" i="15"/>
  <c r="AI332" i="15"/>
  <c r="AM332" i="15"/>
  <c r="AJ332" i="15"/>
  <c r="AL332" i="15"/>
  <c r="AK332" i="15"/>
  <c r="AQ533" i="15"/>
  <c r="AI533" i="15"/>
  <c r="AO533" i="15"/>
  <c r="AL533" i="15"/>
  <c r="AJ533" i="15"/>
  <c r="AM533" i="15"/>
  <c r="AH533" i="15"/>
  <c r="AK533" i="15"/>
  <c r="AN533" i="15"/>
  <c r="AQ636" i="15"/>
  <c r="AL636" i="15"/>
  <c r="AH636" i="15"/>
  <c r="AO636" i="15"/>
  <c r="AJ636" i="15"/>
  <c r="AI636" i="15"/>
  <c r="AN636" i="15"/>
  <c r="AK636" i="15"/>
  <c r="AM636" i="15"/>
  <c r="AQ37" i="15"/>
  <c r="AN37" i="15"/>
  <c r="AO37" i="15"/>
  <c r="AL37" i="15"/>
  <c r="AI37" i="15"/>
  <c r="AK37" i="15"/>
  <c r="AM37" i="15"/>
  <c r="AH37" i="15"/>
  <c r="AJ37" i="15"/>
  <c r="AQ170" i="15"/>
  <c r="AM170" i="15"/>
  <c r="AN170" i="15"/>
  <c r="AI170" i="15"/>
  <c r="AL170" i="15"/>
  <c r="AO170" i="15"/>
  <c r="AH170" i="15"/>
  <c r="AJ170" i="15"/>
  <c r="AK170" i="15"/>
  <c r="AQ166" i="15"/>
  <c r="AL166" i="15"/>
  <c r="AO166" i="15"/>
  <c r="AN166" i="15"/>
  <c r="AH166" i="15"/>
  <c r="AI166" i="15"/>
  <c r="AK166" i="15"/>
  <c r="AJ166" i="15"/>
  <c r="AM166" i="15"/>
  <c r="BK513" i="15"/>
  <c r="BO513" i="15"/>
  <c r="AQ616" i="15"/>
  <c r="AG616" i="15"/>
  <c r="R616" i="15"/>
  <c r="Z616" i="15"/>
  <c r="AM616" i="15"/>
  <c r="AE616" i="15"/>
  <c r="AO616" i="15"/>
  <c r="V616" i="15"/>
  <c r="AJ616" i="15"/>
  <c r="AN616" i="15"/>
  <c r="W616" i="15"/>
  <c r="AC616" i="15"/>
  <c r="U616" i="15"/>
  <c r="AB616" i="15"/>
  <c r="AL616" i="15"/>
  <c r="AH616" i="15"/>
  <c r="S616" i="15"/>
  <c r="AA616" i="15"/>
  <c r="Y616" i="15"/>
  <c r="AK616" i="15"/>
  <c r="AD616" i="15"/>
  <c r="T616" i="15"/>
  <c r="X616" i="15"/>
  <c r="AF616" i="15"/>
  <c r="AI616" i="15"/>
  <c r="BN406" i="15"/>
  <c r="BP406" i="15"/>
  <c r="AQ123" i="15"/>
  <c r="AN123" i="15"/>
  <c r="AB123" i="15"/>
  <c r="AC123" i="15"/>
  <c r="T123" i="15"/>
  <c r="W123" i="15"/>
  <c r="AH123" i="15"/>
  <c r="AM123" i="15"/>
  <c r="S123" i="15"/>
  <c r="AA123" i="15"/>
  <c r="Z123" i="15"/>
  <c r="X123" i="15"/>
  <c r="AF123" i="15"/>
  <c r="AL123" i="15"/>
  <c r="AG123" i="15"/>
  <c r="AD123" i="15"/>
  <c r="V123" i="15"/>
  <c r="AJ123" i="15"/>
  <c r="AE123" i="15"/>
  <c r="R123" i="15"/>
  <c r="AO123" i="15"/>
  <c r="AI123" i="15"/>
  <c r="U123" i="15"/>
  <c r="Y123" i="15"/>
  <c r="AK123" i="15"/>
  <c r="AQ641" i="15"/>
  <c r="AH641" i="15"/>
  <c r="AI641" i="15"/>
  <c r="AN641" i="15"/>
  <c r="AO641" i="15"/>
  <c r="AL641" i="15"/>
  <c r="AJ641" i="15"/>
  <c r="AM641" i="15"/>
  <c r="AK641" i="15"/>
  <c r="AQ192" i="15"/>
  <c r="AO192" i="15"/>
  <c r="AL192" i="15"/>
  <c r="AI192" i="15"/>
  <c r="AH192" i="15"/>
  <c r="AN192" i="15"/>
  <c r="AM192" i="15"/>
  <c r="AJ192" i="15"/>
  <c r="AK192" i="15"/>
  <c r="BM413" i="15"/>
  <c r="BQ413" i="15"/>
  <c r="BL413" i="15"/>
  <c r="BN413" i="15"/>
  <c r="BO413" i="15"/>
  <c r="BP413" i="15"/>
  <c r="BK413" i="15"/>
  <c r="BJ413" i="15"/>
  <c r="AQ321" i="15"/>
  <c r="AN321" i="15"/>
  <c r="AL321" i="15"/>
  <c r="AM321" i="15"/>
  <c r="AO321" i="15"/>
  <c r="AH321" i="15"/>
  <c r="AI321" i="15"/>
  <c r="AJ321" i="15"/>
  <c r="AK321" i="15"/>
  <c r="AQ249" i="15"/>
  <c r="AO249" i="15"/>
  <c r="AL249" i="15"/>
  <c r="AM249" i="15"/>
  <c r="AN249" i="15"/>
  <c r="AH249" i="15"/>
  <c r="AI249" i="15"/>
  <c r="AK249" i="15"/>
  <c r="AJ249" i="15"/>
  <c r="AQ625" i="15"/>
  <c r="AM625" i="15"/>
  <c r="AO625" i="15"/>
  <c r="AH625" i="15"/>
  <c r="AL625" i="15"/>
  <c r="AJ625" i="15"/>
  <c r="AI625" i="15"/>
  <c r="AN625" i="15"/>
  <c r="AK625" i="15"/>
  <c r="AQ407" i="15"/>
  <c r="AO407" i="15"/>
  <c r="AN407" i="15"/>
  <c r="AH407" i="15"/>
  <c r="AI407" i="15"/>
  <c r="AM407" i="15"/>
  <c r="AL407" i="15"/>
  <c r="AJ407" i="15"/>
  <c r="AK407" i="15"/>
  <c r="AQ60" i="15"/>
  <c r="AN60" i="15"/>
  <c r="AL60" i="15"/>
  <c r="AO60" i="15"/>
  <c r="AI60" i="15"/>
  <c r="AH60" i="15"/>
  <c r="AJ60" i="15"/>
  <c r="AM60" i="15"/>
  <c r="AK60" i="15"/>
  <c r="AQ356" i="15"/>
  <c r="AL356" i="15"/>
  <c r="AN356" i="15"/>
  <c r="AI356" i="15"/>
  <c r="AM356" i="15"/>
  <c r="AH356" i="15"/>
  <c r="AK356" i="15"/>
  <c r="AJ356" i="15"/>
  <c r="AO356" i="15"/>
  <c r="BJ307" i="15"/>
  <c r="BK307" i="15"/>
  <c r="BQ307" i="15"/>
  <c r="BP307" i="15"/>
  <c r="BL307" i="15"/>
  <c r="BM307" i="15"/>
  <c r="BN307" i="15"/>
  <c r="BO307" i="15"/>
  <c r="BQ130" i="15"/>
  <c r="BJ130" i="15"/>
  <c r="BK130" i="15"/>
  <c r="BP130" i="15"/>
  <c r="BL130" i="15"/>
  <c r="BM130" i="15"/>
  <c r="BN130" i="15"/>
  <c r="BO130" i="15"/>
  <c r="AQ699" i="15"/>
  <c r="AE699" i="15"/>
  <c r="T699" i="15"/>
  <c r="AF699" i="15"/>
  <c r="AG699" i="15"/>
  <c r="AB699" i="15"/>
  <c r="AC699" i="15"/>
  <c r="W699" i="15"/>
  <c r="AJ699" i="15"/>
  <c r="AO699" i="15"/>
  <c r="Z699" i="15"/>
  <c r="U699" i="15"/>
  <c r="AL699" i="15"/>
  <c r="X699" i="15"/>
  <c r="AD699" i="15"/>
  <c r="S699" i="15"/>
  <c r="AA699" i="15"/>
  <c r="AI699" i="15"/>
  <c r="R699" i="15"/>
  <c r="AM699" i="15"/>
  <c r="AH699" i="15"/>
  <c r="AN699" i="15"/>
  <c r="AK699" i="15"/>
  <c r="Y699" i="15"/>
  <c r="V699" i="15"/>
  <c r="AQ257" i="15"/>
  <c r="AN257" i="15"/>
  <c r="AO257" i="15"/>
  <c r="AL257" i="15"/>
  <c r="AM257" i="15"/>
  <c r="AH257" i="15"/>
  <c r="AI257" i="15"/>
  <c r="AK257" i="15"/>
  <c r="AJ257" i="15"/>
  <c r="AQ165" i="15"/>
  <c r="AN165" i="15"/>
  <c r="AL165" i="15"/>
  <c r="AO165" i="15"/>
  <c r="AI165" i="15"/>
  <c r="AH165" i="15"/>
  <c r="AJ165" i="15"/>
  <c r="AM165" i="15"/>
  <c r="AK165" i="15"/>
  <c r="AQ716" i="15"/>
  <c r="AL716" i="15"/>
  <c r="AH716" i="15"/>
  <c r="AO716" i="15"/>
  <c r="AI716" i="15"/>
  <c r="AJ716" i="15"/>
  <c r="AK716" i="15"/>
  <c r="AN716" i="15"/>
  <c r="AM716" i="15"/>
  <c r="AQ586" i="15"/>
  <c r="AO586" i="15"/>
  <c r="Z586" i="15"/>
  <c r="AH586" i="15"/>
  <c r="R586" i="15"/>
  <c r="S586" i="15"/>
  <c r="AC586" i="15"/>
  <c r="AG586" i="15"/>
  <c r="AN586" i="15"/>
  <c r="T586" i="15"/>
  <c r="AM586" i="15"/>
  <c r="AL586" i="15"/>
  <c r="AB586" i="15"/>
  <c r="U586" i="15"/>
  <c r="W586" i="15"/>
  <c r="AD586" i="15"/>
  <c r="V586" i="15"/>
  <c r="AI586" i="15"/>
  <c r="AA586" i="15"/>
  <c r="AF586" i="15"/>
  <c r="AJ586" i="15"/>
  <c r="AK586" i="15"/>
  <c r="Y586" i="15"/>
  <c r="AE586" i="15"/>
  <c r="X586" i="15"/>
  <c r="D404" i="2"/>
  <c r="C403" i="15" s="1"/>
  <c r="D19" i="2"/>
  <c r="C19" i="15" s="1"/>
  <c r="D428" i="2"/>
  <c r="C427" i="15" s="1"/>
  <c r="D31" i="2"/>
  <c r="C30" i="15"/>
  <c r="AC377" i="15"/>
  <c r="AF533" i="15"/>
  <c r="AE29" i="15"/>
  <c r="AE41" i="15"/>
  <c r="AF425" i="15"/>
  <c r="S629" i="15"/>
  <c r="V389" i="15"/>
  <c r="V725" i="15"/>
  <c r="X557" i="15"/>
  <c r="V365" i="15"/>
  <c r="S269" i="15"/>
  <c r="T545" i="15"/>
  <c r="AC545" i="15"/>
  <c r="T641" i="15"/>
  <c r="AE125" i="15"/>
  <c r="T245" i="15"/>
  <c r="Y701" i="15"/>
  <c r="AB701" i="15"/>
  <c r="T449" i="15"/>
  <c r="Z389" i="15"/>
  <c r="T353" i="15"/>
  <c r="AB17" i="15"/>
  <c r="X437" i="15"/>
  <c r="Z437" i="15"/>
  <c r="AC365" i="15"/>
  <c r="R713" i="15"/>
  <c r="AG713" i="15"/>
  <c r="AF317" i="15"/>
  <c r="AA569" i="15"/>
  <c r="AF328" i="15"/>
  <c r="W328" i="15"/>
  <c r="AG353" i="15"/>
  <c r="AQ746" i="15"/>
  <c r="AB746" i="15"/>
  <c r="W746" i="15"/>
  <c r="AN746" i="15"/>
  <c r="AM746" i="15"/>
  <c r="AC746" i="15"/>
  <c r="AO746" i="15"/>
  <c r="AL746" i="15"/>
  <c r="AG746" i="15"/>
  <c r="Z746" i="15"/>
  <c r="U746" i="15"/>
  <c r="AI746" i="15"/>
  <c r="R746" i="15"/>
  <c r="AE746" i="15"/>
  <c r="AF746" i="15"/>
  <c r="AD746" i="15"/>
  <c r="X746" i="15"/>
  <c r="AH746" i="15"/>
  <c r="S746" i="15"/>
  <c r="T746" i="15"/>
  <c r="AA746" i="15"/>
  <c r="Y746" i="15"/>
  <c r="V746" i="15"/>
  <c r="AJ746" i="15"/>
  <c r="AK746" i="15"/>
  <c r="AR590" i="15"/>
  <c r="O590" i="15"/>
  <c r="AQ361" i="15"/>
  <c r="AL361" i="15"/>
  <c r="AO361" i="15"/>
  <c r="AN361" i="15"/>
  <c r="AH361" i="15"/>
  <c r="AI361" i="15"/>
  <c r="AM361" i="15"/>
  <c r="AJ361" i="15"/>
  <c r="AK361" i="15"/>
  <c r="AR683" i="15"/>
  <c r="O683" i="15"/>
  <c r="AQ457" i="15"/>
  <c r="AN457" i="15"/>
  <c r="AL457" i="15"/>
  <c r="AO457" i="15"/>
  <c r="AH457" i="15"/>
  <c r="AM457" i="15"/>
  <c r="AI457" i="15"/>
  <c r="AJ457" i="15"/>
  <c r="AK457" i="15"/>
  <c r="AQ613" i="15"/>
  <c r="AJ613" i="15"/>
  <c r="AO613" i="15"/>
  <c r="AL613" i="15"/>
  <c r="AI613" i="15"/>
  <c r="AN613" i="15"/>
  <c r="AH613" i="15"/>
  <c r="AK613" i="15"/>
  <c r="AM613" i="15"/>
  <c r="AQ395" i="15"/>
  <c r="AN395" i="15"/>
  <c r="AL395" i="15"/>
  <c r="AH395" i="15"/>
  <c r="AI395" i="15"/>
  <c r="AO395" i="15"/>
  <c r="AM395" i="15"/>
  <c r="AJ395" i="15"/>
  <c r="AK395" i="15"/>
  <c r="AQ48" i="15"/>
  <c r="AN48" i="15"/>
  <c r="AO48" i="15"/>
  <c r="AL48" i="15"/>
  <c r="AH48" i="15"/>
  <c r="AI48" i="15"/>
  <c r="AM48" i="15"/>
  <c r="AJ48" i="15"/>
  <c r="AK48" i="15"/>
  <c r="AR674" i="15"/>
  <c r="O674" i="15"/>
  <c r="AQ455" i="15"/>
  <c r="AN455" i="15"/>
  <c r="AO455" i="15"/>
  <c r="AL455" i="15"/>
  <c r="AM455" i="15"/>
  <c r="AI455" i="15"/>
  <c r="AJ455" i="15"/>
  <c r="AH455" i="15"/>
  <c r="AK455" i="15"/>
  <c r="AQ242" i="15"/>
  <c r="AN242" i="15"/>
  <c r="AO242" i="15"/>
  <c r="AM242" i="15"/>
  <c r="AL242" i="15"/>
  <c r="AI242" i="15"/>
  <c r="AK242" i="15"/>
  <c r="AH242" i="15"/>
  <c r="AJ242" i="15"/>
  <c r="AQ14" i="15"/>
  <c r="AO14" i="15"/>
  <c r="AM14" i="15"/>
  <c r="AN14" i="15"/>
  <c r="AL14" i="15"/>
  <c r="AH14" i="15"/>
  <c r="AJ14" i="15"/>
  <c r="AK14" i="15"/>
  <c r="AI14" i="15"/>
  <c r="AQ281" i="15"/>
  <c r="AL281" i="15"/>
  <c r="AH281" i="15"/>
  <c r="AI281" i="15"/>
  <c r="AN281" i="15"/>
  <c r="AO281" i="15"/>
  <c r="AM281" i="15"/>
  <c r="AK281" i="15"/>
  <c r="AJ281" i="15"/>
  <c r="AQ620" i="15"/>
  <c r="AO620" i="15"/>
  <c r="AI620" i="15"/>
  <c r="AM620" i="15"/>
  <c r="AL620" i="15"/>
  <c r="AK620" i="15"/>
  <c r="AH620" i="15"/>
  <c r="AJ620" i="15"/>
  <c r="AN620" i="15"/>
  <c r="AQ729" i="15"/>
  <c r="AL729" i="15"/>
  <c r="AO729" i="15"/>
  <c r="AJ729" i="15"/>
  <c r="AN729" i="15"/>
  <c r="AH729" i="15"/>
  <c r="AI729" i="15"/>
  <c r="AM729" i="15"/>
  <c r="AK729" i="15"/>
  <c r="AQ615" i="15"/>
  <c r="AL615" i="15"/>
  <c r="AH615" i="15"/>
  <c r="V615" i="15"/>
  <c r="AJ615" i="15"/>
  <c r="S615" i="15"/>
  <c r="U615" i="15"/>
  <c r="AG615" i="15"/>
  <c r="T615" i="15"/>
  <c r="AO615" i="15"/>
  <c r="AB615" i="15"/>
  <c r="Z615" i="15"/>
  <c r="AC615" i="15"/>
  <c r="AD615" i="15"/>
  <c r="AF615" i="15"/>
  <c r="X615" i="15"/>
  <c r="AN615" i="15"/>
  <c r="AK615" i="15"/>
  <c r="AE615" i="15"/>
  <c r="AI615" i="15"/>
  <c r="AA615" i="15"/>
  <c r="Y615" i="15"/>
  <c r="R615" i="15"/>
  <c r="AM615" i="15"/>
  <c r="W615" i="15"/>
  <c r="AQ325" i="15"/>
  <c r="AN325" i="15"/>
  <c r="AO325" i="15"/>
  <c r="AH325" i="15"/>
  <c r="AM325" i="15"/>
  <c r="AI325" i="15"/>
  <c r="AK325" i="15"/>
  <c r="AL325" i="15"/>
  <c r="AJ325" i="15"/>
  <c r="AQ411" i="15"/>
  <c r="Z411" i="15"/>
  <c r="AO411" i="15"/>
  <c r="AC411" i="15"/>
  <c r="AL411" i="15"/>
  <c r="AB411" i="15"/>
  <c r="T411" i="15"/>
  <c r="AA411" i="15"/>
  <c r="AD411" i="15"/>
  <c r="V411" i="15"/>
  <c r="X411" i="15"/>
  <c r="W411" i="15"/>
  <c r="AM411" i="15"/>
  <c r="AE411" i="15"/>
  <c r="AH411" i="15"/>
  <c r="U411" i="15"/>
  <c r="AN411" i="15"/>
  <c r="R411" i="15"/>
  <c r="S411" i="15"/>
  <c r="AI411" i="15"/>
  <c r="AF411" i="15"/>
  <c r="AK411" i="15"/>
  <c r="AG411" i="15"/>
  <c r="AJ411" i="15"/>
  <c r="Y411" i="15"/>
  <c r="AQ268" i="15"/>
  <c r="Z268" i="15"/>
  <c r="AO268" i="15"/>
  <c r="AL268" i="15"/>
  <c r="R268" i="15"/>
  <c r="AI268" i="15"/>
  <c r="AM268" i="15"/>
  <c r="T268" i="15"/>
  <c r="AN268" i="15"/>
  <c r="AA268" i="15"/>
  <c r="AC268" i="15"/>
  <c r="AF268" i="15"/>
  <c r="X268" i="15"/>
  <c r="AE268" i="15"/>
  <c r="S268" i="15"/>
  <c r="U268" i="15"/>
  <c r="Y268" i="15"/>
  <c r="AK268" i="15"/>
  <c r="AB268" i="15"/>
  <c r="AG268" i="15"/>
  <c r="AD268" i="15"/>
  <c r="AH268" i="15"/>
  <c r="W268" i="15"/>
  <c r="AJ268" i="15"/>
  <c r="V268" i="15"/>
  <c r="BJ92" i="15"/>
  <c r="BK92" i="15"/>
  <c r="BQ92" i="15"/>
  <c r="BP92" i="15"/>
  <c r="BO92" i="15"/>
  <c r="AQ177" i="15"/>
  <c r="AL177" i="15"/>
  <c r="AO177" i="15"/>
  <c r="AI177" i="15"/>
  <c r="AN177" i="15"/>
  <c r="AM177" i="15"/>
  <c r="AJ177" i="15"/>
  <c r="AH177" i="15"/>
  <c r="AK177" i="15"/>
  <c r="AQ342" i="15"/>
  <c r="AN342" i="15"/>
  <c r="AL342" i="15"/>
  <c r="AH342" i="15"/>
  <c r="AI342" i="15"/>
  <c r="AM342" i="15"/>
  <c r="AO342" i="15"/>
  <c r="AK342" i="15"/>
  <c r="AJ342" i="15"/>
  <c r="AQ201" i="15"/>
  <c r="AL201" i="15"/>
  <c r="AH201" i="15"/>
  <c r="AI201" i="15"/>
  <c r="AN201" i="15"/>
  <c r="AJ201" i="15"/>
  <c r="AK201" i="15"/>
  <c r="AO201" i="15"/>
  <c r="AM201" i="15"/>
  <c r="AQ64" i="15"/>
  <c r="AN64" i="15"/>
  <c r="AA64" i="15"/>
  <c r="AO64" i="15"/>
  <c r="R64" i="15"/>
  <c r="AM64" i="15"/>
  <c r="AE64" i="15"/>
  <c r="T64" i="15"/>
  <c r="AB64" i="15"/>
  <c r="S64" i="15"/>
  <c r="AI64" i="15"/>
  <c r="Z64" i="15"/>
  <c r="AH64" i="15"/>
  <c r="AL64" i="15"/>
  <c r="AC64" i="15"/>
  <c r="AF64" i="15"/>
  <c r="V64" i="15"/>
  <c r="Y64" i="15"/>
  <c r="X64" i="15"/>
  <c r="AJ64" i="15"/>
  <c r="AD64" i="15"/>
  <c r="AG64" i="15"/>
  <c r="W64" i="15"/>
  <c r="U64" i="15"/>
  <c r="AK64" i="15"/>
  <c r="AQ306" i="15"/>
  <c r="AO306" i="15"/>
  <c r="AN306" i="15"/>
  <c r="AI306" i="15"/>
  <c r="AH306" i="15"/>
  <c r="AJ306" i="15"/>
  <c r="AL306" i="15"/>
  <c r="AM306" i="15"/>
  <c r="AK306" i="15"/>
  <c r="AQ168" i="15"/>
  <c r="AL168" i="15"/>
  <c r="AN168" i="15"/>
  <c r="AO168" i="15"/>
  <c r="AJ168" i="15"/>
  <c r="AM168" i="15"/>
  <c r="AH168" i="15"/>
  <c r="AI168" i="15"/>
  <c r="AK168" i="15"/>
  <c r="AQ189" i="15"/>
  <c r="AN189" i="15"/>
  <c r="AO189" i="15"/>
  <c r="AJ189" i="15"/>
  <c r="AI189" i="15"/>
  <c r="AL189" i="15"/>
  <c r="AM189" i="15"/>
  <c r="AK189" i="15"/>
  <c r="AH189" i="15"/>
  <c r="BK114" i="15"/>
  <c r="BP114" i="15"/>
  <c r="BJ114" i="15"/>
  <c r="BQ114" i="15"/>
  <c r="BO114" i="15"/>
  <c r="BN114" i="15"/>
  <c r="BL114" i="15"/>
  <c r="BM114" i="15"/>
  <c r="AQ46" i="15"/>
  <c r="AO46" i="15"/>
  <c r="AL46" i="15"/>
  <c r="AN46" i="15"/>
  <c r="AH46" i="15"/>
  <c r="AM46" i="15"/>
  <c r="AI46" i="15"/>
  <c r="AK46" i="15"/>
  <c r="AJ46" i="15"/>
  <c r="AQ668" i="15"/>
  <c r="R668" i="15"/>
  <c r="T668" i="15"/>
  <c r="AH668" i="15"/>
  <c r="AB668" i="15"/>
  <c r="U668" i="15"/>
  <c r="AM668" i="15"/>
  <c r="AC668" i="15"/>
  <c r="AG668" i="15"/>
  <c r="AO668" i="15"/>
  <c r="AL668" i="15"/>
  <c r="Z668" i="15"/>
  <c r="V668" i="15"/>
  <c r="AJ668" i="15"/>
  <c r="Y668" i="15"/>
  <c r="AA668" i="15"/>
  <c r="AI668" i="15"/>
  <c r="AE668" i="15"/>
  <c r="AF668" i="15"/>
  <c r="AD668" i="15"/>
  <c r="X668" i="15"/>
  <c r="AN668" i="15"/>
  <c r="W668" i="15"/>
  <c r="S668" i="15"/>
  <c r="AK668" i="15"/>
  <c r="AQ546" i="15"/>
  <c r="AL546" i="15"/>
  <c r="AM546" i="15"/>
  <c r="AJ546" i="15"/>
  <c r="AO546" i="15"/>
  <c r="AN546" i="15"/>
  <c r="AI546" i="15"/>
  <c r="AH546" i="15"/>
  <c r="AK546" i="15"/>
  <c r="BL447" i="15"/>
  <c r="BO447" i="15"/>
  <c r="AQ11" i="15"/>
  <c r="AL11" i="15"/>
  <c r="AO11" i="15"/>
  <c r="AN11" i="15"/>
  <c r="AI11" i="15"/>
  <c r="AJ11" i="15"/>
  <c r="AM11" i="15"/>
  <c r="AH11" i="15"/>
  <c r="AK11" i="15"/>
  <c r="BL510" i="15"/>
  <c r="BM510" i="15"/>
  <c r="BO510" i="15"/>
  <c r="AQ654" i="15"/>
  <c r="AJ654" i="15"/>
  <c r="AL654" i="15"/>
  <c r="AO654" i="15"/>
  <c r="AI654" i="15"/>
  <c r="AM654" i="15"/>
  <c r="AK654" i="15"/>
  <c r="AN654" i="15"/>
  <c r="AH654" i="15"/>
  <c r="AQ401" i="15"/>
  <c r="AN401" i="15"/>
  <c r="AO401" i="15"/>
  <c r="AL401" i="15"/>
  <c r="AI401" i="15"/>
  <c r="AK401" i="15"/>
  <c r="AJ401" i="15"/>
  <c r="AH401" i="15"/>
  <c r="AM401" i="15"/>
  <c r="AR672" i="15"/>
  <c r="O672" i="15"/>
  <c r="AQ445" i="15"/>
  <c r="AO445" i="15"/>
  <c r="AN445" i="15"/>
  <c r="AL445" i="15"/>
  <c r="AH445" i="15"/>
  <c r="AM445" i="15"/>
  <c r="AI445" i="15"/>
  <c r="AJ445" i="15"/>
  <c r="AK445" i="15"/>
  <c r="AQ73" i="15"/>
  <c r="AN73" i="15"/>
  <c r="AI73" i="15"/>
  <c r="AK73" i="15"/>
  <c r="AL73" i="15"/>
  <c r="AM73" i="15"/>
  <c r="AO73" i="15"/>
  <c r="AH73" i="15"/>
  <c r="AJ73" i="15"/>
  <c r="AQ127" i="15"/>
  <c r="AO127" i="15"/>
  <c r="AL127" i="15"/>
  <c r="AN127" i="15"/>
  <c r="AM127" i="15"/>
  <c r="AI127" i="15"/>
  <c r="AH127" i="15"/>
  <c r="AK127" i="15"/>
  <c r="AJ127" i="15"/>
  <c r="AQ160" i="15"/>
  <c r="AN160" i="15"/>
  <c r="AO160" i="15"/>
  <c r="AL160" i="15"/>
  <c r="AM160" i="15"/>
  <c r="AI160" i="15"/>
  <c r="AK160" i="15"/>
  <c r="AH160" i="15"/>
  <c r="AJ160" i="15"/>
  <c r="AQ383" i="15"/>
  <c r="AL383" i="15"/>
  <c r="AN383" i="15"/>
  <c r="AH383" i="15"/>
  <c r="AM383" i="15"/>
  <c r="AO383" i="15"/>
  <c r="AK383" i="15"/>
  <c r="AI383" i="15"/>
  <c r="AJ383" i="15"/>
  <c r="AQ16" i="15"/>
  <c r="AL16" i="15"/>
  <c r="AN16" i="15"/>
  <c r="AA16" i="15"/>
  <c r="R16" i="15"/>
  <c r="AB16" i="15"/>
  <c r="S16" i="15"/>
  <c r="AO16" i="15"/>
  <c r="AC16" i="15"/>
  <c r="AM16" i="15"/>
  <c r="T16" i="15"/>
  <c r="AJ16" i="15"/>
  <c r="AH16" i="15"/>
  <c r="W16" i="15"/>
  <c r="Z16" i="15"/>
  <c r="AD16" i="15"/>
  <c r="AI16" i="15"/>
  <c r="AE16" i="15"/>
  <c r="AF16" i="15"/>
  <c r="AG16" i="15"/>
  <c r="Y16" i="15"/>
  <c r="U16" i="15"/>
  <c r="V16" i="15"/>
  <c r="AK16" i="15"/>
  <c r="X16" i="15"/>
  <c r="BP71" i="15"/>
  <c r="BO71" i="15"/>
  <c r="BK71" i="15"/>
  <c r="BN462" i="15"/>
  <c r="BO462" i="15"/>
  <c r="BP462" i="15"/>
  <c r="BQ462" i="15"/>
  <c r="BJ462" i="15"/>
  <c r="BM462" i="15"/>
  <c r="BK462" i="15"/>
  <c r="BL462" i="15"/>
  <c r="AQ662" i="15"/>
  <c r="AO662" i="15"/>
  <c r="AI662" i="15"/>
  <c r="AL662" i="15"/>
  <c r="AN662" i="15"/>
  <c r="AH662" i="15"/>
  <c r="AM662" i="15"/>
  <c r="AK662" i="15"/>
  <c r="AJ662" i="15"/>
  <c r="AQ443" i="15"/>
  <c r="AO443" i="15"/>
  <c r="AL443" i="15"/>
  <c r="AH443" i="15"/>
  <c r="AI443" i="15"/>
  <c r="AM443" i="15"/>
  <c r="AN443" i="15"/>
  <c r="AK443" i="15"/>
  <c r="AJ443" i="15"/>
  <c r="AQ146" i="15"/>
  <c r="AN146" i="15"/>
  <c r="AO146" i="15"/>
  <c r="AM146" i="15"/>
  <c r="AL146" i="15"/>
  <c r="AI146" i="15"/>
  <c r="AH146" i="15"/>
  <c r="AK146" i="15"/>
  <c r="AJ146" i="15"/>
  <c r="AQ210" i="15"/>
  <c r="AH210" i="15"/>
  <c r="AL210" i="15"/>
  <c r="AI210" i="15"/>
  <c r="AO210" i="15"/>
  <c r="AM210" i="15"/>
  <c r="AN210" i="15"/>
  <c r="AK210" i="15"/>
  <c r="AJ210" i="15"/>
  <c r="AQ148" i="15"/>
  <c r="AC148" i="15"/>
  <c r="AA148" i="15"/>
  <c r="AO148" i="15"/>
  <c r="AN148" i="15"/>
  <c r="Z148" i="15"/>
  <c r="AB148" i="15"/>
  <c r="R148" i="15"/>
  <c r="AH148" i="15"/>
  <c r="AL148" i="15"/>
  <c r="AI148" i="15"/>
  <c r="S148" i="15"/>
  <c r="W148" i="15"/>
  <c r="AF148" i="15"/>
  <c r="AJ148" i="15"/>
  <c r="AK148" i="15"/>
  <c r="AM148" i="15"/>
  <c r="V148" i="15"/>
  <c r="AE148" i="15"/>
  <c r="U148" i="15"/>
  <c r="T148" i="15"/>
  <c r="X148" i="15"/>
  <c r="AD148" i="15"/>
  <c r="AG148" i="15"/>
  <c r="Y148" i="15"/>
  <c r="AQ670" i="15"/>
  <c r="AO670" i="15"/>
  <c r="U670" i="15"/>
  <c r="R670" i="15"/>
  <c r="AL670" i="15"/>
  <c r="AH670" i="15"/>
  <c r="AI670" i="15"/>
  <c r="AC670" i="15"/>
  <c r="AN670" i="15"/>
  <c r="AF670" i="15"/>
  <c r="AD670" i="15"/>
  <c r="AE670" i="15"/>
  <c r="Z670" i="15"/>
  <c r="AB670" i="15"/>
  <c r="AG670" i="15"/>
  <c r="W670" i="15"/>
  <c r="AM670" i="15"/>
  <c r="T670" i="15"/>
  <c r="AK670" i="15"/>
  <c r="Y670" i="15"/>
  <c r="V670" i="15"/>
  <c r="X670" i="15"/>
  <c r="AA670" i="15"/>
  <c r="AJ670" i="15"/>
  <c r="S670" i="15"/>
  <c r="AQ600" i="15"/>
  <c r="AH600" i="15"/>
  <c r="AO600" i="15"/>
  <c r="AL600" i="15"/>
  <c r="AI600" i="15"/>
  <c r="AK600" i="15"/>
  <c r="AJ600" i="15"/>
  <c r="AM600" i="15"/>
  <c r="AN600" i="15"/>
  <c r="AQ373" i="15"/>
  <c r="AL373" i="15"/>
  <c r="AM373" i="15"/>
  <c r="AN373" i="15"/>
  <c r="AO373" i="15"/>
  <c r="AH373" i="15"/>
  <c r="AI373" i="15"/>
  <c r="AJ373" i="15"/>
  <c r="AK373" i="15"/>
  <c r="AQ25" i="15"/>
  <c r="AL25" i="15"/>
  <c r="AI25" i="15"/>
  <c r="AO25" i="15"/>
  <c r="AN25" i="15"/>
  <c r="AJ25" i="15"/>
  <c r="AH25" i="15"/>
  <c r="AM25" i="15"/>
  <c r="AK25" i="15"/>
  <c r="AQ357" i="15"/>
  <c r="AL357" i="15"/>
  <c r="AN357" i="15"/>
  <c r="AM357" i="15"/>
  <c r="AI357" i="15"/>
  <c r="AH357" i="15"/>
  <c r="AO357" i="15"/>
  <c r="AJ357" i="15"/>
  <c r="AK357" i="15"/>
  <c r="AQ200" i="15"/>
  <c r="AO200" i="15"/>
  <c r="AL200" i="15"/>
  <c r="AM200" i="15"/>
  <c r="AI200" i="15"/>
  <c r="AN200" i="15"/>
  <c r="AH200" i="15"/>
  <c r="AJ200" i="15"/>
  <c r="AK200" i="15"/>
  <c r="AQ595" i="15"/>
  <c r="AL595" i="15"/>
  <c r="AN595" i="15"/>
  <c r="AO595" i="15"/>
  <c r="AH595" i="15"/>
  <c r="AM595" i="15"/>
  <c r="AJ595" i="15"/>
  <c r="AK595" i="15"/>
  <c r="AI595" i="15"/>
  <c r="AQ352" i="15"/>
  <c r="AB352" i="15"/>
  <c r="AO352" i="15"/>
  <c r="AL352" i="15"/>
  <c r="T352" i="15"/>
  <c r="AA352" i="15"/>
  <c r="AN352" i="15"/>
  <c r="AC352" i="15"/>
  <c r="AH352" i="15"/>
  <c r="Z352" i="15"/>
  <c r="AM352" i="15"/>
  <c r="AE352" i="15"/>
  <c r="AI352" i="15"/>
  <c r="AK352" i="15"/>
  <c r="Y352" i="15"/>
  <c r="S352" i="15"/>
  <c r="W352" i="15"/>
  <c r="AD352" i="15"/>
  <c r="U352" i="15"/>
  <c r="AG352" i="15"/>
  <c r="R352" i="15"/>
  <c r="AF352" i="15"/>
  <c r="V352" i="15"/>
  <c r="X352" i="15"/>
  <c r="AJ352" i="15"/>
  <c r="AQ599" i="15"/>
  <c r="AH599" i="15"/>
  <c r="AO599" i="15"/>
  <c r="AJ599" i="15"/>
  <c r="AL599" i="15"/>
  <c r="AN599" i="15"/>
  <c r="AI599" i="15"/>
  <c r="AK599" i="15"/>
  <c r="AM599" i="15"/>
  <c r="AQ372" i="15"/>
  <c r="AN372" i="15"/>
  <c r="AH372" i="15"/>
  <c r="AM372" i="15"/>
  <c r="AL372" i="15"/>
  <c r="AI372" i="15"/>
  <c r="AJ372" i="15"/>
  <c r="AK372" i="15"/>
  <c r="AO372" i="15"/>
  <c r="BJ241" i="15"/>
  <c r="BN241" i="15"/>
  <c r="AQ378" i="15"/>
  <c r="AL378" i="15"/>
  <c r="AO378" i="15"/>
  <c r="AH378" i="15"/>
  <c r="AI378" i="15"/>
  <c r="AM378" i="15"/>
  <c r="AJ378" i="15"/>
  <c r="AK378" i="15"/>
  <c r="AN378" i="15"/>
  <c r="AQ53" i="15"/>
  <c r="AO53" i="15"/>
  <c r="AL53" i="15"/>
  <c r="AN53" i="15"/>
  <c r="AM53" i="15"/>
  <c r="AJ53" i="15"/>
  <c r="AI53" i="15"/>
  <c r="AH53" i="15"/>
  <c r="AK53" i="15"/>
  <c r="AQ415" i="15"/>
  <c r="AN415" i="15"/>
  <c r="AO415" i="15"/>
  <c r="AH415" i="15"/>
  <c r="AM415" i="15"/>
  <c r="AI415" i="15"/>
  <c r="AJ415" i="15"/>
  <c r="AK415" i="15"/>
  <c r="AL415" i="15"/>
  <c r="AQ355" i="15"/>
  <c r="AN355" i="15"/>
  <c r="AO355" i="15"/>
  <c r="AH355" i="15"/>
  <c r="AI355" i="15"/>
  <c r="AL355" i="15"/>
  <c r="AK355" i="15"/>
  <c r="AM355" i="15"/>
  <c r="AJ355" i="15"/>
  <c r="AQ153" i="15"/>
  <c r="AO153" i="15"/>
  <c r="AL153" i="15"/>
  <c r="AI153" i="15"/>
  <c r="AM153" i="15"/>
  <c r="AJ153" i="15"/>
  <c r="AN153" i="15"/>
  <c r="AH153" i="15"/>
  <c r="AK153" i="15"/>
  <c r="AQ638" i="15"/>
  <c r="AI638" i="15"/>
  <c r="AH638" i="15"/>
  <c r="AN638" i="15"/>
  <c r="AO638" i="15"/>
  <c r="AL638" i="15"/>
  <c r="AK638" i="15"/>
  <c r="AJ638" i="15"/>
  <c r="AM638" i="15"/>
  <c r="AQ432" i="15"/>
  <c r="AO432" i="15"/>
  <c r="AM432" i="15"/>
  <c r="AL432" i="15"/>
  <c r="AN432" i="15"/>
  <c r="AH432" i="15"/>
  <c r="AI432" i="15"/>
  <c r="AJ432" i="15"/>
  <c r="AK432" i="15"/>
  <c r="AQ97" i="15"/>
  <c r="AL97" i="15"/>
  <c r="AN97" i="15"/>
  <c r="AO97" i="15"/>
  <c r="AI97" i="15"/>
  <c r="AM97" i="15"/>
  <c r="AH97" i="15"/>
  <c r="AK97" i="15"/>
  <c r="AJ97" i="15"/>
  <c r="O694" i="15"/>
  <c r="AQ439" i="15"/>
  <c r="AO439" i="15"/>
  <c r="AH439" i="15"/>
  <c r="AI439" i="15"/>
  <c r="AJ439" i="15"/>
  <c r="AK439" i="15"/>
  <c r="AL439" i="15"/>
  <c r="AN439" i="15"/>
  <c r="AM439" i="15"/>
  <c r="AQ568" i="15"/>
  <c r="AB568" i="15"/>
  <c r="Z568" i="15"/>
  <c r="T568" i="15"/>
  <c r="AF568" i="15"/>
  <c r="AE568" i="15"/>
  <c r="AI568" i="15"/>
  <c r="W568" i="15"/>
  <c r="U568" i="15"/>
  <c r="AO568" i="15"/>
  <c r="AL568" i="15"/>
  <c r="AC568" i="15"/>
  <c r="AG568" i="15"/>
  <c r="S568" i="15"/>
  <c r="AD568" i="15"/>
  <c r="AH568" i="15"/>
  <c r="AA568" i="15"/>
  <c r="Y568" i="15"/>
  <c r="AN568" i="15"/>
  <c r="AM568" i="15"/>
  <c r="X568" i="15"/>
  <c r="R568" i="15"/>
  <c r="AJ568" i="15"/>
  <c r="AK568" i="15"/>
  <c r="V568" i="15"/>
  <c r="F126" i="2"/>
  <c r="D126" i="15" s="1"/>
  <c r="Q126" i="15" s="1"/>
  <c r="AS126" i="15" s="1"/>
  <c r="C126" i="15"/>
  <c r="AG377" i="15"/>
  <c r="Z377" i="15"/>
  <c r="T533" i="15"/>
  <c r="S29" i="15"/>
  <c r="R41" i="15"/>
  <c r="W425" i="15"/>
  <c r="AF725" i="15"/>
  <c r="R557" i="15"/>
  <c r="T269" i="15"/>
  <c r="AD545" i="15"/>
  <c r="Z545" i="15"/>
  <c r="V641" i="15"/>
  <c r="Y17" i="15"/>
  <c r="S449" i="15"/>
  <c r="AC389" i="15"/>
  <c r="AE353" i="15"/>
  <c r="S17" i="15"/>
  <c r="AG437" i="15"/>
  <c r="R365" i="15"/>
  <c r="V41" i="15"/>
  <c r="R317" i="15"/>
  <c r="S569" i="15"/>
  <c r="X328" i="15"/>
  <c r="AA328" i="15"/>
  <c r="AQ163" i="15"/>
  <c r="AN163" i="15"/>
  <c r="AM163" i="15"/>
  <c r="AH163" i="15"/>
  <c r="AI163" i="15"/>
  <c r="AJ163" i="15"/>
  <c r="AL163" i="15"/>
  <c r="AO163" i="15"/>
  <c r="AK163" i="15"/>
  <c r="AQ489" i="15"/>
  <c r="AA489" i="15"/>
  <c r="AN489" i="15"/>
  <c r="Z489" i="15"/>
  <c r="T489" i="15"/>
  <c r="W489" i="15"/>
  <c r="AO489" i="15"/>
  <c r="R489" i="15"/>
  <c r="AM489" i="15"/>
  <c r="AH489" i="15"/>
  <c r="AI489" i="15"/>
  <c r="S489" i="15"/>
  <c r="X489" i="15"/>
  <c r="AL489" i="15"/>
  <c r="AB489" i="15"/>
  <c r="AC489" i="15"/>
  <c r="AK489" i="15"/>
  <c r="V489" i="15"/>
  <c r="U489" i="15"/>
  <c r="AE489" i="15"/>
  <c r="AF489" i="15"/>
  <c r="AJ489" i="15"/>
  <c r="AD489" i="15"/>
  <c r="Y489" i="15"/>
  <c r="AG489" i="15"/>
  <c r="AQ7" i="15"/>
  <c r="AH7" i="15"/>
  <c r="AM7" i="15"/>
  <c r="AI7" i="15"/>
  <c r="AN7" i="15"/>
  <c r="AL7" i="15"/>
  <c r="AJ7" i="15"/>
  <c r="AO7" i="15"/>
  <c r="AK7" i="15"/>
  <c r="AQ77" i="15"/>
  <c r="AL77" i="15"/>
  <c r="AH77" i="15"/>
  <c r="AI77" i="15"/>
  <c r="AM77" i="15"/>
  <c r="AN77" i="15"/>
  <c r="AO77" i="15"/>
  <c r="AJ77" i="15"/>
  <c r="AK77" i="15"/>
  <c r="AQ45" i="15"/>
  <c r="AL45" i="15"/>
  <c r="AN45" i="15"/>
  <c r="AM45" i="15"/>
  <c r="AH45" i="15"/>
  <c r="AI45" i="15"/>
  <c r="AK45" i="15"/>
  <c r="AO45" i="15"/>
  <c r="AJ45" i="15"/>
  <c r="AQ267" i="15"/>
  <c r="AL267" i="15"/>
  <c r="AA267" i="15"/>
  <c r="AN267" i="15"/>
  <c r="AB267" i="15"/>
  <c r="AI267" i="15"/>
  <c r="AO267" i="15"/>
  <c r="T267" i="15"/>
  <c r="Z267" i="15"/>
  <c r="AC267" i="15"/>
  <c r="AM267" i="15"/>
  <c r="AE267" i="15"/>
  <c r="Y267" i="15"/>
  <c r="AJ267" i="15"/>
  <c r="AK267" i="15"/>
  <c r="AF267" i="15"/>
  <c r="AD267" i="15"/>
  <c r="AH267" i="15"/>
  <c r="R267" i="15"/>
  <c r="S267" i="15"/>
  <c r="U267" i="15"/>
  <c r="V267" i="15"/>
  <c r="W267" i="15"/>
  <c r="X267" i="15"/>
  <c r="AG267" i="15"/>
  <c r="AQ640" i="15"/>
  <c r="AB640" i="15"/>
  <c r="AM640" i="15"/>
  <c r="AG640" i="15"/>
  <c r="AH640" i="15"/>
  <c r="W640" i="15"/>
  <c r="AL640" i="15"/>
  <c r="AO640" i="15"/>
  <c r="AC640" i="15"/>
  <c r="Z640" i="15"/>
  <c r="U640" i="15"/>
  <c r="AI640" i="15"/>
  <c r="AF640" i="15"/>
  <c r="S640" i="15"/>
  <c r="T640" i="15"/>
  <c r="AN640" i="15"/>
  <c r="R640" i="15"/>
  <c r="V640" i="15"/>
  <c r="AA640" i="15"/>
  <c r="AK640" i="15"/>
  <c r="X640" i="15"/>
  <c r="AJ640" i="15"/>
  <c r="AE640" i="15"/>
  <c r="Y640" i="15"/>
  <c r="AD640" i="15"/>
  <c r="AQ205" i="15"/>
  <c r="AN205" i="15"/>
  <c r="AO205" i="15"/>
  <c r="AI205" i="15"/>
  <c r="AM205" i="15"/>
  <c r="AJ205" i="15"/>
  <c r="AH205" i="15"/>
  <c r="AL205" i="15"/>
  <c r="AK205" i="15"/>
  <c r="AQ175" i="15"/>
  <c r="AL175" i="15"/>
  <c r="AN175" i="15"/>
  <c r="AO175" i="15"/>
  <c r="AM175" i="15"/>
  <c r="AJ175" i="15"/>
  <c r="AH175" i="15"/>
  <c r="AI175" i="15"/>
  <c r="AK175" i="15"/>
  <c r="AQ593" i="15"/>
  <c r="AM593" i="15"/>
  <c r="AN593" i="15"/>
  <c r="AL593" i="15"/>
  <c r="AO593" i="15"/>
  <c r="AJ593" i="15"/>
  <c r="AI593" i="15"/>
  <c r="AH593" i="15"/>
  <c r="AK593" i="15"/>
  <c r="AQ259" i="15"/>
  <c r="AO259" i="15"/>
  <c r="AN259" i="15"/>
  <c r="AL259" i="15"/>
  <c r="AI259" i="15"/>
  <c r="AH259" i="15"/>
  <c r="AJ259" i="15"/>
  <c r="AK259" i="15"/>
  <c r="AM259" i="15"/>
  <c r="BL88" i="15"/>
  <c r="BM88" i="15"/>
  <c r="AQ663" i="15"/>
  <c r="S663" i="15"/>
  <c r="T663" i="15"/>
  <c r="AC663" i="15"/>
  <c r="AD663" i="15"/>
  <c r="AO663" i="15"/>
  <c r="AG663" i="15"/>
  <c r="AH663" i="15"/>
  <c r="AM663" i="15"/>
  <c r="R663" i="15"/>
  <c r="AL663" i="15"/>
  <c r="U663" i="15"/>
  <c r="AB663" i="15"/>
  <c r="Z663" i="15"/>
  <c r="AI663" i="15"/>
  <c r="W663" i="15"/>
  <c r="AN663" i="15"/>
  <c r="AK663" i="15"/>
  <c r="AJ663" i="15"/>
  <c r="AE663" i="15"/>
  <c r="AA663" i="15"/>
  <c r="V663" i="15"/>
  <c r="X663" i="15"/>
  <c r="Y663" i="15"/>
  <c r="AF663" i="15"/>
  <c r="AQ644" i="15"/>
  <c r="AI644" i="15"/>
  <c r="AH644" i="15"/>
  <c r="AN644" i="15"/>
  <c r="AJ644" i="15"/>
  <c r="AM644" i="15"/>
  <c r="AL644" i="15"/>
  <c r="AO644" i="15"/>
  <c r="AK644" i="15"/>
  <c r="BJ140" i="15"/>
  <c r="BK140" i="15"/>
  <c r="BM140" i="15"/>
  <c r="BO140" i="15"/>
  <c r="BL140" i="15"/>
  <c r="BN140" i="15"/>
  <c r="BP140" i="15"/>
  <c r="BQ140" i="15"/>
  <c r="AQ611" i="15"/>
  <c r="AL611" i="15"/>
  <c r="AN611" i="15"/>
  <c r="AI611" i="15"/>
  <c r="AM611" i="15"/>
  <c r="AO611" i="15"/>
  <c r="AH611" i="15"/>
  <c r="AK611" i="15"/>
  <c r="AJ611" i="15"/>
  <c r="AQ385" i="15"/>
  <c r="AL385" i="15"/>
  <c r="AM385" i="15"/>
  <c r="AO385" i="15"/>
  <c r="AN385" i="15"/>
  <c r="AH385" i="15"/>
  <c r="AJ385" i="15"/>
  <c r="AI385" i="15"/>
  <c r="AK385" i="15"/>
  <c r="AQ627" i="15"/>
  <c r="AC627" i="15"/>
  <c r="R627" i="15"/>
  <c r="AG627" i="15"/>
  <c r="AH627" i="15"/>
  <c r="AN627" i="15"/>
  <c r="AD627" i="15"/>
  <c r="AL627" i="15"/>
  <c r="U627" i="15"/>
  <c r="AO627" i="15"/>
  <c r="Z627" i="15"/>
  <c r="AB627" i="15"/>
  <c r="X627" i="15"/>
  <c r="AF627" i="15"/>
  <c r="V627" i="15"/>
  <c r="AI627" i="15"/>
  <c r="S627" i="15"/>
  <c r="T627" i="15"/>
  <c r="AM627" i="15"/>
  <c r="W627" i="15"/>
  <c r="AE627" i="15"/>
  <c r="AJ627" i="15"/>
  <c r="AK627" i="15"/>
  <c r="AA627" i="15"/>
  <c r="Y627" i="15"/>
  <c r="AQ471" i="15"/>
  <c r="AO471" i="15"/>
  <c r="AE471" i="15"/>
  <c r="AH471" i="15"/>
  <c r="AN471" i="15"/>
  <c r="AC471" i="15"/>
  <c r="AM471" i="15"/>
  <c r="R471" i="15"/>
  <c r="AL471" i="15"/>
  <c r="AB471" i="15"/>
  <c r="T471" i="15"/>
  <c r="AI471" i="15"/>
  <c r="AG471" i="15"/>
  <c r="S471" i="15"/>
  <c r="AJ471" i="15"/>
  <c r="AF471" i="15"/>
  <c r="Z471" i="15"/>
  <c r="AA471" i="15"/>
  <c r="X471" i="15"/>
  <c r="Y471" i="15"/>
  <c r="AD471" i="15"/>
  <c r="U471" i="15"/>
  <c r="AK471" i="15"/>
  <c r="W471" i="15"/>
  <c r="V471" i="15"/>
  <c r="AQ217" i="15"/>
  <c r="AO217" i="15"/>
  <c r="AL217" i="15"/>
  <c r="AI217" i="15"/>
  <c r="AH217" i="15"/>
  <c r="AM217" i="15"/>
  <c r="AJ217" i="15"/>
  <c r="AN217" i="15"/>
  <c r="AK217" i="15"/>
  <c r="AQ104" i="15"/>
  <c r="AL104" i="15"/>
  <c r="AM104" i="15"/>
  <c r="AN104" i="15"/>
  <c r="AI104" i="15"/>
  <c r="AH104" i="15"/>
  <c r="AJ104" i="15"/>
  <c r="AK104" i="15"/>
  <c r="AO104" i="15"/>
  <c r="BM664" i="15"/>
  <c r="BK664" i="15"/>
  <c r="BQ664" i="15"/>
  <c r="BJ664" i="15"/>
  <c r="BL664" i="15"/>
  <c r="BP664" i="15"/>
  <c r="BO664" i="15"/>
  <c r="BN664" i="15"/>
  <c r="BP548" i="15"/>
  <c r="BN548" i="15"/>
  <c r="BM548" i="15"/>
  <c r="BL548" i="15"/>
  <c r="BO548" i="15"/>
  <c r="BQ548" i="15"/>
  <c r="BK548" i="15"/>
  <c r="BJ548" i="15"/>
  <c r="AQ358" i="15"/>
  <c r="AO358" i="15"/>
  <c r="AL358" i="15"/>
  <c r="AM358" i="15"/>
  <c r="AH358" i="15"/>
  <c r="AI358" i="15"/>
  <c r="AN358" i="15"/>
  <c r="AK358" i="15"/>
  <c r="AJ358" i="15"/>
  <c r="AQ602" i="15"/>
  <c r="AI602" i="15"/>
  <c r="AN602" i="15"/>
  <c r="AH602" i="15"/>
  <c r="AO602" i="15"/>
  <c r="AL602" i="15"/>
  <c r="AM602" i="15"/>
  <c r="AK602" i="15"/>
  <c r="AJ602" i="15"/>
  <c r="AQ338" i="15"/>
  <c r="AL338" i="15"/>
  <c r="AO338" i="15"/>
  <c r="AI338" i="15"/>
  <c r="AN338" i="15"/>
  <c r="AM338" i="15"/>
  <c r="AJ338" i="15"/>
  <c r="AH338" i="15"/>
  <c r="AK338" i="15"/>
  <c r="O687" i="15"/>
  <c r="AQ32" i="15"/>
  <c r="AO32" i="15"/>
  <c r="AL32" i="15"/>
  <c r="AN32" i="15"/>
  <c r="AH32" i="15"/>
  <c r="AI32" i="15"/>
  <c r="AM32" i="15"/>
  <c r="AJ32" i="15"/>
  <c r="AK32" i="15"/>
  <c r="BQ448" i="15"/>
  <c r="BP448" i="15"/>
  <c r="AQ178" i="15"/>
  <c r="AN178" i="15"/>
  <c r="AL178" i="15"/>
  <c r="AM178" i="15"/>
  <c r="AO178" i="15"/>
  <c r="AH178" i="15"/>
  <c r="AK178" i="15"/>
  <c r="AI178" i="15"/>
  <c r="AJ178" i="15"/>
  <c r="AQ474" i="15"/>
  <c r="AL474" i="15"/>
  <c r="AO474" i="15"/>
  <c r="AM474" i="15"/>
  <c r="R474" i="15"/>
  <c r="T474" i="15"/>
  <c r="AE474" i="15"/>
  <c r="AI474" i="15"/>
  <c r="AA474" i="15"/>
  <c r="AN474" i="15"/>
  <c r="AD474" i="15"/>
  <c r="AH474" i="15"/>
  <c r="Z474" i="15"/>
  <c r="S474" i="15"/>
  <c r="W474" i="15"/>
  <c r="AC474" i="15"/>
  <c r="AG474" i="15"/>
  <c r="AB474" i="15"/>
  <c r="U474" i="15"/>
  <c r="AF474" i="15"/>
  <c r="AJ474" i="15"/>
  <c r="X474" i="15"/>
  <c r="AK474" i="15"/>
  <c r="Y474" i="15"/>
  <c r="V474" i="15"/>
  <c r="AQ256" i="15"/>
  <c r="AO256" i="15"/>
  <c r="AL256" i="15"/>
  <c r="AM256" i="15"/>
  <c r="Z256" i="15"/>
  <c r="AA256" i="15"/>
  <c r="AC256" i="15"/>
  <c r="AN256" i="15"/>
  <c r="R256" i="15"/>
  <c r="AE256" i="15"/>
  <c r="T256" i="15"/>
  <c r="AH256" i="15"/>
  <c r="X256" i="15"/>
  <c r="AJ256" i="15"/>
  <c r="W256" i="15"/>
  <c r="V256" i="15"/>
  <c r="AG256" i="15"/>
  <c r="AD256" i="15"/>
  <c r="AI256" i="15"/>
  <c r="AF256" i="15"/>
  <c r="U256" i="15"/>
  <c r="AB256" i="15"/>
  <c r="S256" i="15"/>
  <c r="AK256" i="15"/>
  <c r="Y256" i="15"/>
  <c r="AQ295" i="15"/>
  <c r="AN295" i="15"/>
  <c r="AI295" i="15"/>
  <c r="AO295" i="15"/>
  <c r="AH295" i="15"/>
  <c r="AL295" i="15"/>
  <c r="AM295" i="15"/>
  <c r="AJ295" i="15"/>
  <c r="AK295" i="15"/>
  <c r="AQ617" i="15"/>
  <c r="AJ617" i="15"/>
  <c r="AN617" i="15"/>
  <c r="AO617" i="15"/>
  <c r="AL617" i="15"/>
  <c r="AI617" i="15"/>
  <c r="AH617" i="15"/>
  <c r="AM617" i="15"/>
  <c r="AK617" i="15"/>
  <c r="AQ364" i="15"/>
  <c r="AO364" i="15"/>
  <c r="AN364" i="15"/>
  <c r="T364" i="15"/>
  <c r="AB364" i="15"/>
  <c r="S364" i="15"/>
  <c r="AI364" i="15"/>
  <c r="AA364" i="15"/>
  <c r="R364" i="15"/>
  <c r="AL364" i="15"/>
  <c r="AH364" i="15"/>
  <c r="AF364" i="15"/>
  <c r="AD364" i="15"/>
  <c r="W364" i="15"/>
  <c r="Z364" i="15"/>
  <c r="AE364" i="15"/>
  <c r="AC364" i="15"/>
  <c r="AJ364" i="15"/>
  <c r="AG364" i="15"/>
  <c r="V364" i="15"/>
  <c r="AM364" i="15"/>
  <c r="U364" i="15"/>
  <c r="Y364" i="15"/>
  <c r="X364" i="15"/>
  <c r="AK364" i="15"/>
  <c r="BP106" i="15"/>
  <c r="BJ106" i="15"/>
  <c r="BK106" i="15"/>
  <c r="BL106" i="15"/>
  <c r="BQ106" i="15"/>
  <c r="BM106" i="15"/>
  <c r="BO106" i="15"/>
  <c r="BN106" i="15"/>
  <c r="AQ24" i="15"/>
  <c r="AN24" i="15"/>
  <c r="AO24" i="15"/>
  <c r="AL24" i="15"/>
  <c r="AM24" i="15"/>
  <c r="AH24" i="15"/>
  <c r="AJ24" i="15"/>
  <c r="AI24" i="15"/>
  <c r="AK24" i="15"/>
  <c r="AQ194" i="15"/>
  <c r="AL194" i="15"/>
  <c r="AN194" i="15"/>
  <c r="AO194" i="15"/>
  <c r="AH194" i="15"/>
  <c r="AM194" i="15"/>
  <c r="AJ194" i="15"/>
  <c r="AK194" i="15"/>
  <c r="AI194" i="15"/>
  <c r="AQ642" i="15"/>
  <c r="AO642" i="15"/>
  <c r="AH642" i="15"/>
  <c r="AL642" i="15"/>
  <c r="AI642" i="15"/>
  <c r="AM642" i="15"/>
  <c r="AK642" i="15"/>
  <c r="AN642" i="15"/>
  <c r="AJ642" i="15"/>
  <c r="AQ9" i="15"/>
  <c r="AL9" i="15"/>
  <c r="AH9" i="15"/>
  <c r="AI9" i="15"/>
  <c r="AM9" i="15"/>
  <c r="AN9" i="15"/>
  <c r="AO9" i="15"/>
  <c r="AJ9" i="15"/>
  <c r="AK9" i="15"/>
  <c r="BQ712" i="15"/>
  <c r="BP712" i="15"/>
  <c r="BO712" i="15"/>
  <c r="BN712" i="15"/>
  <c r="BL712" i="15"/>
  <c r="AQ598" i="15"/>
  <c r="AL598" i="15"/>
  <c r="AH598" i="15"/>
  <c r="AO598" i="15"/>
  <c r="AM598" i="15"/>
  <c r="AJ598" i="15"/>
  <c r="AI598" i="15"/>
  <c r="AK598" i="15"/>
  <c r="AN598" i="15"/>
  <c r="AQ371" i="15"/>
  <c r="AL371" i="15"/>
  <c r="AN371" i="15"/>
  <c r="AM371" i="15"/>
  <c r="AH371" i="15"/>
  <c r="AI371" i="15"/>
  <c r="AO371" i="15"/>
  <c r="AK371" i="15"/>
  <c r="AJ371" i="15"/>
  <c r="AQ22" i="15"/>
  <c r="AO22" i="15"/>
  <c r="AL22" i="15"/>
  <c r="AN22" i="15"/>
  <c r="AM22" i="15"/>
  <c r="AI22" i="15"/>
  <c r="AH22" i="15"/>
  <c r="AJ22" i="15"/>
  <c r="AK22" i="15"/>
  <c r="AQ215" i="15"/>
  <c r="AO215" i="15"/>
  <c r="AN215" i="15"/>
  <c r="AL215" i="15"/>
  <c r="AM215" i="15"/>
  <c r="AH215" i="15"/>
  <c r="AI215" i="15"/>
  <c r="AJ215" i="15"/>
  <c r="AK215" i="15"/>
  <c r="BM237" i="15"/>
  <c r="BQ237" i="15"/>
  <c r="AQ404" i="15"/>
  <c r="AL404" i="15"/>
  <c r="AO404" i="15"/>
  <c r="AH404" i="15"/>
  <c r="AN404" i="15"/>
  <c r="AM404" i="15"/>
  <c r="AI404" i="15"/>
  <c r="AJ404" i="15"/>
  <c r="AK404" i="15"/>
  <c r="BL270" i="15"/>
  <c r="BM270" i="15"/>
  <c r="BN270" i="15"/>
  <c r="BO270" i="15"/>
  <c r="BP270" i="15"/>
  <c r="BK270" i="15"/>
  <c r="BJ270" i="15"/>
  <c r="BQ270" i="15"/>
  <c r="BJ55" i="15"/>
  <c r="BK55" i="15"/>
  <c r="BL55" i="15"/>
  <c r="BM55" i="15"/>
  <c r="BN55" i="15"/>
  <c r="BO55" i="15"/>
  <c r="BP55" i="15"/>
  <c r="BQ55" i="15"/>
  <c r="O529" i="15"/>
  <c r="AQ343" i="15"/>
  <c r="AN343" i="15"/>
  <c r="AO343" i="15"/>
  <c r="AI343" i="15"/>
  <c r="AL343" i="15"/>
  <c r="AH343" i="15"/>
  <c r="AM343" i="15"/>
  <c r="AJ343" i="15"/>
  <c r="AK343" i="15"/>
  <c r="BQ477" i="15"/>
  <c r="BM477" i="15"/>
  <c r="BP477" i="15"/>
  <c r="F54" i="2"/>
  <c r="D54" i="15" s="1"/>
  <c r="Q54" i="15" s="1"/>
  <c r="AS54" i="15" s="1"/>
  <c r="C54" i="15"/>
  <c r="D367" i="2"/>
  <c r="C367" i="15" s="1"/>
  <c r="C366" i="15"/>
  <c r="T377" i="15"/>
  <c r="S533" i="15"/>
  <c r="V425" i="15"/>
  <c r="R29" i="15"/>
  <c r="T41" i="15"/>
  <c r="AB425" i="15"/>
  <c r="AB725" i="15"/>
  <c r="T557" i="15"/>
  <c r="Y29" i="15"/>
  <c r="AD269" i="15"/>
  <c r="R545" i="15"/>
  <c r="AD641" i="15"/>
  <c r="AE701" i="15"/>
  <c r="U701" i="15"/>
  <c r="W449" i="15"/>
  <c r="U389" i="15"/>
  <c r="AB389" i="15"/>
  <c r="S353" i="15"/>
  <c r="R17" i="15"/>
  <c r="U437" i="15"/>
  <c r="W365" i="15"/>
  <c r="AE77" i="15"/>
  <c r="T317" i="15"/>
  <c r="AE569" i="15"/>
  <c r="Y328" i="15"/>
  <c r="Z328" i="15"/>
  <c r="Y425" i="15"/>
  <c r="AQ734" i="15"/>
  <c r="AO734" i="15"/>
  <c r="AL734" i="15"/>
  <c r="AI734" i="15"/>
  <c r="AM734" i="15"/>
  <c r="AN734" i="15"/>
  <c r="AK734" i="15"/>
  <c r="AH734" i="15"/>
  <c r="AJ734" i="15"/>
  <c r="AQ553" i="15"/>
  <c r="AL553" i="15"/>
  <c r="AO553" i="15"/>
  <c r="AI553" i="15"/>
  <c r="AH553" i="15"/>
  <c r="AN553" i="15"/>
  <c r="AM553" i="15"/>
  <c r="AK553" i="15"/>
  <c r="AJ553" i="15"/>
  <c r="AQ323" i="15"/>
  <c r="AN323" i="15"/>
  <c r="AL323" i="15"/>
  <c r="AH323" i="15"/>
  <c r="AO323" i="15"/>
  <c r="AM323" i="15"/>
  <c r="AI323" i="15"/>
  <c r="AJ323" i="15"/>
  <c r="AK323" i="15"/>
  <c r="AQ649" i="15"/>
  <c r="AL649" i="15"/>
  <c r="AN649" i="15"/>
  <c r="AO649" i="15"/>
  <c r="AJ649" i="15"/>
  <c r="AI649" i="15"/>
  <c r="AM649" i="15"/>
  <c r="AH649" i="15"/>
  <c r="AK649" i="15"/>
  <c r="AQ430" i="15"/>
  <c r="AO430" i="15"/>
  <c r="AI430" i="15"/>
  <c r="AN430" i="15"/>
  <c r="AH430" i="15"/>
  <c r="AK430" i="15"/>
  <c r="AM430" i="15"/>
  <c r="AJ430" i="15"/>
  <c r="AL430" i="15"/>
  <c r="AR588" i="15"/>
  <c r="O588" i="15"/>
  <c r="AQ350" i="15"/>
  <c r="AO350" i="15"/>
  <c r="AL350" i="15"/>
  <c r="AM350" i="15"/>
  <c r="AI350" i="15"/>
  <c r="AN350" i="15"/>
  <c r="AH350" i="15"/>
  <c r="AK350" i="15"/>
  <c r="AJ350" i="15"/>
  <c r="AQ603" i="15"/>
  <c r="AM603" i="15"/>
  <c r="AL603" i="15"/>
  <c r="AI603" i="15"/>
  <c r="AO603" i="15"/>
  <c r="AH603" i="15"/>
  <c r="AJ603" i="15"/>
  <c r="AN603" i="15"/>
  <c r="AK603" i="15"/>
  <c r="AQ647" i="15"/>
  <c r="AN647" i="15"/>
  <c r="AO647" i="15"/>
  <c r="AM647" i="15"/>
  <c r="AL647" i="15"/>
  <c r="AH647" i="15"/>
  <c r="AK647" i="15"/>
  <c r="AI647" i="15"/>
  <c r="AJ647" i="15"/>
  <c r="AQ420" i="15"/>
  <c r="AL420" i="15"/>
  <c r="AN420" i="15"/>
  <c r="AO420" i="15"/>
  <c r="AI420" i="15"/>
  <c r="AM420" i="15"/>
  <c r="AJ420" i="15"/>
  <c r="AH420" i="15"/>
  <c r="AK420" i="15"/>
  <c r="AQ84" i="15"/>
  <c r="AH84" i="15"/>
  <c r="AN84" i="15"/>
  <c r="AI84" i="15"/>
  <c r="AL84" i="15"/>
  <c r="AM84" i="15"/>
  <c r="AK84" i="15"/>
  <c r="AJ84" i="15"/>
  <c r="AO84" i="15"/>
  <c r="AQ96" i="15"/>
  <c r="AO96" i="15"/>
  <c r="AL96" i="15"/>
  <c r="AN96" i="15"/>
  <c r="AM96" i="15"/>
  <c r="AI96" i="15"/>
  <c r="AH96" i="15"/>
  <c r="AK96" i="15"/>
  <c r="AJ96" i="15"/>
  <c r="AQ723" i="15"/>
  <c r="AB723" i="15"/>
  <c r="AE723" i="15"/>
  <c r="AM723" i="15"/>
  <c r="AD723" i="15"/>
  <c r="W723" i="15"/>
  <c r="U723" i="15"/>
  <c r="Z723" i="15"/>
  <c r="AC723" i="15"/>
  <c r="AL723" i="15"/>
  <c r="AG723" i="15"/>
  <c r="AO723" i="15"/>
  <c r="AH723" i="15"/>
  <c r="R723" i="15"/>
  <c r="S723" i="15"/>
  <c r="AA723" i="15"/>
  <c r="AK723" i="15"/>
  <c r="Y723" i="15"/>
  <c r="AF723" i="15"/>
  <c r="X723" i="15"/>
  <c r="T723" i="15"/>
  <c r="V723" i="15"/>
  <c r="AI723" i="15"/>
  <c r="AN723" i="15"/>
  <c r="AJ723" i="15"/>
  <c r="AQ726" i="15"/>
  <c r="AO726" i="15"/>
  <c r="AH726" i="15"/>
  <c r="AM726" i="15"/>
  <c r="AL726" i="15"/>
  <c r="AJ726" i="15"/>
  <c r="AK726" i="15"/>
  <c r="AN726" i="15"/>
  <c r="AI726" i="15"/>
  <c r="AQ113" i="15"/>
  <c r="AN113" i="15"/>
  <c r="AL113" i="15"/>
  <c r="AI113" i="15"/>
  <c r="AM113" i="15"/>
  <c r="AJ113" i="15"/>
  <c r="AO113" i="15"/>
  <c r="AH113" i="15"/>
  <c r="AK113" i="15"/>
  <c r="AQ463" i="15"/>
  <c r="AA463" i="15"/>
  <c r="AN463" i="15"/>
  <c r="T463" i="15"/>
  <c r="Z463" i="15"/>
  <c r="AM463" i="15"/>
  <c r="AE463" i="15"/>
  <c r="R463" i="15"/>
  <c r="AL463" i="15"/>
  <c r="AI463" i="15"/>
  <c r="AK463" i="15"/>
  <c r="W463" i="15"/>
  <c r="AH463" i="15"/>
  <c r="AB463" i="15"/>
  <c r="Y463" i="15"/>
  <c r="AJ463" i="15"/>
  <c r="AG463" i="15"/>
  <c r="AO463" i="15"/>
  <c r="X463" i="15"/>
  <c r="AC463" i="15"/>
  <c r="V463" i="15"/>
  <c r="S463" i="15"/>
  <c r="AF463" i="15"/>
  <c r="U463" i="15"/>
  <c r="AD463" i="15"/>
  <c r="AQ18" i="15"/>
  <c r="AL18" i="15"/>
  <c r="AN18" i="15"/>
  <c r="AM18" i="15"/>
  <c r="AH18" i="15"/>
  <c r="AK18" i="15"/>
  <c r="AO18" i="15"/>
  <c r="AJ18" i="15"/>
  <c r="AI18" i="15"/>
  <c r="AQ288" i="15"/>
  <c r="AL288" i="15"/>
  <c r="AI288" i="15"/>
  <c r="AH288" i="15"/>
  <c r="AN288" i="15"/>
  <c r="AJ288" i="15"/>
  <c r="AO288" i="15"/>
  <c r="AM288" i="15"/>
  <c r="AK288" i="15"/>
  <c r="AQ171" i="15"/>
  <c r="Z171" i="15"/>
  <c r="AO171" i="15"/>
  <c r="AN171" i="15"/>
  <c r="AH171" i="15"/>
  <c r="AJ171" i="15"/>
  <c r="AE171" i="15"/>
  <c r="R171" i="15"/>
  <c r="AL171" i="15"/>
  <c r="AM171" i="15"/>
  <c r="AB171" i="15"/>
  <c r="T171" i="15"/>
  <c r="W171" i="15"/>
  <c r="AA171" i="15"/>
  <c r="AC171" i="15"/>
  <c r="AF171" i="15"/>
  <c r="X171" i="15"/>
  <c r="U171" i="15"/>
  <c r="Y171" i="15"/>
  <c r="AD171" i="15"/>
  <c r="AK171" i="15"/>
  <c r="S171" i="15"/>
  <c r="AI171" i="15"/>
  <c r="AG171" i="15"/>
  <c r="V171" i="15"/>
  <c r="AQ316" i="15"/>
  <c r="Z316" i="15"/>
  <c r="AO316" i="15"/>
  <c r="AL316" i="15"/>
  <c r="AA316" i="15"/>
  <c r="AC316" i="15"/>
  <c r="S316" i="15"/>
  <c r="AN316" i="15"/>
  <c r="R316" i="15"/>
  <c r="T316" i="15"/>
  <c r="AH316" i="15"/>
  <c r="AB316" i="15"/>
  <c r="AJ316" i="15"/>
  <c r="AD316" i="15"/>
  <c r="AF316" i="15"/>
  <c r="AM316" i="15"/>
  <c r="AG316" i="15"/>
  <c r="W316" i="15"/>
  <c r="AI316" i="15"/>
  <c r="AE316" i="15"/>
  <c r="U316" i="15"/>
  <c r="X316" i="15"/>
  <c r="Y316" i="15"/>
  <c r="AK316" i="15"/>
  <c r="V316" i="15"/>
  <c r="AQ604" i="15"/>
  <c r="AL604" i="15"/>
  <c r="AM604" i="15"/>
  <c r="AN604" i="15"/>
  <c r="AH604" i="15"/>
  <c r="AO604" i="15"/>
  <c r="AJ604" i="15"/>
  <c r="AK604" i="15"/>
  <c r="AI604" i="15"/>
  <c r="AQ121" i="15"/>
  <c r="AL121" i="15"/>
  <c r="AN121" i="15"/>
  <c r="AO121" i="15"/>
  <c r="AI121" i="15"/>
  <c r="AM121" i="15"/>
  <c r="AJ121" i="15"/>
  <c r="AH121" i="15"/>
  <c r="AK121" i="15"/>
  <c r="AQ186" i="15"/>
  <c r="AL186" i="15"/>
  <c r="AN186" i="15"/>
  <c r="AH186" i="15"/>
  <c r="AO186" i="15"/>
  <c r="AM186" i="15"/>
  <c r="AI186" i="15"/>
  <c r="AJ186" i="15"/>
  <c r="AK186" i="15"/>
  <c r="AQ52" i="15"/>
  <c r="Z52" i="15"/>
  <c r="AO52" i="15"/>
  <c r="R52" i="15"/>
  <c r="AN52" i="15"/>
  <c r="AM52" i="15"/>
  <c r="T52" i="15"/>
  <c r="AL52" i="15"/>
  <c r="AJ52" i="15"/>
  <c r="X52" i="15"/>
  <c r="AF52" i="15"/>
  <c r="AD52" i="15"/>
  <c r="AC52" i="15"/>
  <c r="S52" i="15"/>
  <c r="AE52" i="15"/>
  <c r="AH52" i="15"/>
  <c r="AI52" i="15"/>
  <c r="W52" i="15"/>
  <c r="U52" i="15"/>
  <c r="AK52" i="15"/>
  <c r="AB52" i="15"/>
  <c r="AG52" i="15"/>
  <c r="AA52" i="15"/>
  <c r="Y52" i="15"/>
  <c r="V52" i="15"/>
  <c r="AQ501" i="15"/>
  <c r="AL501" i="15"/>
  <c r="Z501" i="15"/>
  <c r="AB501" i="15"/>
  <c r="R501" i="15"/>
  <c r="AF501" i="15"/>
  <c r="S501" i="15"/>
  <c r="AM501" i="15"/>
  <c r="AN501" i="15"/>
  <c r="AO501" i="15"/>
  <c r="U501" i="15"/>
  <c r="V501" i="15"/>
  <c r="AH501" i="15"/>
  <c r="AC501" i="15"/>
  <c r="AA501" i="15"/>
  <c r="W501" i="15"/>
  <c r="T501" i="15"/>
  <c r="AK501" i="15"/>
  <c r="AI501" i="15"/>
  <c r="AE501" i="15"/>
  <c r="AD501" i="15"/>
  <c r="X501" i="15"/>
  <c r="AG501" i="15"/>
  <c r="AJ501" i="15"/>
  <c r="Y501" i="15"/>
  <c r="AQ21" i="15"/>
  <c r="AI21" i="15"/>
  <c r="AL21" i="15"/>
  <c r="AH21" i="15"/>
  <c r="AO21" i="15"/>
  <c r="AN21" i="15"/>
  <c r="AM21" i="15"/>
  <c r="AJ21" i="15"/>
  <c r="AK21" i="15"/>
  <c r="AQ666" i="15"/>
  <c r="AL666" i="15"/>
  <c r="U666" i="15"/>
  <c r="AF666" i="15"/>
  <c r="Z666" i="15"/>
  <c r="AN666" i="15"/>
  <c r="R666" i="15"/>
  <c r="AG666" i="15"/>
  <c r="V666" i="15"/>
  <c r="AC666" i="15"/>
  <c r="AO666" i="15"/>
  <c r="AK666" i="15"/>
  <c r="W666" i="15"/>
  <c r="Y666" i="15"/>
  <c r="AD666" i="15"/>
  <c r="AM666" i="15"/>
  <c r="AE666" i="15"/>
  <c r="AB666" i="15"/>
  <c r="T666" i="15"/>
  <c r="AI666" i="15"/>
  <c r="S666" i="15"/>
  <c r="AJ666" i="15"/>
  <c r="AH666" i="15"/>
  <c r="AA666" i="15"/>
  <c r="X666" i="15"/>
  <c r="AQ285" i="15"/>
  <c r="AO285" i="15"/>
  <c r="AL285" i="15"/>
  <c r="AI285" i="15"/>
  <c r="AM285" i="15"/>
  <c r="AH285" i="15"/>
  <c r="AN285" i="15"/>
  <c r="AJ285" i="15"/>
  <c r="AK285" i="15"/>
  <c r="AQ630" i="15"/>
  <c r="AM630" i="15"/>
  <c r="AH630" i="15"/>
  <c r="AI630" i="15"/>
  <c r="AO630" i="15"/>
  <c r="AL630" i="15"/>
  <c r="AN630" i="15"/>
  <c r="AJ630" i="15"/>
  <c r="AK630" i="15"/>
  <c r="AQ351" i="15"/>
  <c r="Z351" i="15"/>
  <c r="AN351" i="15"/>
  <c r="AB351" i="15"/>
  <c r="AA351" i="15"/>
  <c r="AO351" i="15"/>
  <c r="AE351" i="15"/>
  <c r="AI351" i="15"/>
  <c r="R351" i="15"/>
  <c r="T351" i="15"/>
  <c r="AH351" i="15"/>
  <c r="AC351" i="15"/>
  <c r="AM351" i="15"/>
  <c r="W351" i="15"/>
  <c r="AL351" i="15"/>
  <c r="S351" i="15"/>
  <c r="AD351" i="15"/>
  <c r="AF351" i="15"/>
  <c r="V351" i="15"/>
  <c r="U351" i="15"/>
  <c r="AK351" i="15"/>
  <c r="Y351" i="15"/>
  <c r="AJ351" i="15"/>
  <c r="X351" i="15"/>
  <c r="AG351" i="15"/>
  <c r="AQ162" i="15"/>
  <c r="AL162" i="15"/>
  <c r="AN162" i="15"/>
  <c r="AI162" i="15"/>
  <c r="AO162" i="15"/>
  <c r="AM162" i="15"/>
  <c r="AK162" i="15"/>
  <c r="AJ162" i="15"/>
  <c r="AH162" i="15"/>
  <c r="AQ308" i="15"/>
  <c r="AL308" i="15"/>
  <c r="AO308" i="15"/>
  <c r="AN308" i="15"/>
  <c r="AH308" i="15"/>
  <c r="AM308" i="15"/>
  <c r="AI308" i="15"/>
  <c r="AK308" i="15"/>
  <c r="AJ308" i="15"/>
  <c r="AQ580" i="15"/>
  <c r="AE580" i="15"/>
  <c r="AN580" i="15"/>
  <c r="R580" i="15"/>
  <c r="U580" i="15"/>
  <c r="AB580" i="15"/>
  <c r="AI580" i="15"/>
  <c r="AC580" i="15"/>
  <c r="AD580" i="15"/>
  <c r="AG580" i="15"/>
  <c r="Z580" i="15"/>
  <c r="AO580" i="15"/>
  <c r="AL580" i="15"/>
  <c r="V580" i="15"/>
  <c r="AF580" i="15"/>
  <c r="X580" i="15"/>
  <c r="AM580" i="15"/>
  <c r="Y580" i="15"/>
  <c r="AH580" i="15"/>
  <c r="S580" i="15"/>
  <c r="W580" i="15"/>
  <c r="AK580" i="15"/>
  <c r="AJ580" i="15"/>
  <c r="AA580" i="15"/>
  <c r="T580" i="15"/>
  <c r="O522" i="15"/>
  <c r="AQ273" i="15"/>
  <c r="AO273" i="15"/>
  <c r="AL273" i="15"/>
  <c r="AN273" i="15"/>
  <c r="AM273" i="15"/>
  <c r="AH273" i="15"/>
  <c r="AI273" i="15"/>
  <c r="AJ273" i="15"/>
  <c r="AK273" i="15"/>
  <c r="AQ476" i="15"/>
  <c r="AL476" i="15"/>
  <c r="AN476" i="15"/>
  <c r="Z476" i="15"/>
  <c r="R476" i="15"/>
  <c r="T476" i="15"/>
  <c r="W476" i="15"/>
  <c r="AB476" i="15"/>
  <c r="AC476" i="15"/>
  <c r="AA476" i="15"/>
  <c r="AO476" i="15"/>
  <c r="AF476" i="15"/>
  <c r="S476" i="15"/>
  <c r="AE476" i="15"/>
  <c r="AH476" i="15"/>
  <c r="Y476" i="15"/>
  <c r="AJ476" i="15"/>
  <c r="AG476" i="15"/>
  <c r="AI476" i="15"/>
  <c r="V476" i="15"/>
  <c r="AM476" i="15"/>
  <c r="AD476" i="15"/>
  <c r="U476" i="15"/>
  <c r="AK476" i="15"/>
  <c r="X476" i="15"/>
  <c r="AQ532" i="15"/>
  <c r="AI532" i="15"/>
  <c r="S532" i="15"/>
  <c r="AE532" i="15"/>
  <c r="AJ532" i="15"/>
  <c r="AC532" i="15"/>
  <c r="R532" i="15"/>
  <c r="AB532" i="15"/>
  <c r="AN532" i="15"/>
  <c r="T532" i="15"/>
  <c r="AF532" i="15"/>
  <c r="AL532" i="15"/>
  <c r="Z532" i="15"/>
  <c r="U532" i="15"/>
  <c r="AG532" i="15"/>
  <c r="AO532" i="15"/>
  <c r="AM532" i="15"/>
  <c r="V532" i="15"/>
  <c r="AD532" i="15"/>
  <c r="X532" i="15"/>
  <c r="AH532" i="15"/>
  <c r="AA532" i="15"/>
  <c r="W532" i="15"/>
  <c r="AK532" i="15"/>
  <c r="Y532" i="15"/>
  <c r="AQ637" i="15"/>
  <c r="AI637" i="15"/>
  <c r="AM637" i="15"/>
  <c r="AO637" i="15"/>
  <c r="AL637" i="15"/>
  <c r="AH637" i="15"/>
  <c r="AK637" i="15"/>
  <c r="AJ637" i="15"/>
  <c r="AN637" i="15"/>
  <c r="AQ418" i="15"/>
  <c r="AH418" i="15"/>
  <c r="AI418" i="15"/>
  <c r="AN418" i="15"/>
  <c r="AM418" i="15"/>
  <c r="AJ418" i="15"/>
  <c r="AO418" i="15"/>
  <c r="AL418" i="15"/>
  <c r="AK418" i="15"/>
  <c r="AQ35" i="15"/>
  <c r="AN35" i="15"/>
  <c r="AO35" i="15"/>
  <c r="AL35" i="15"/>
  <c r="AM35" i="15"/>
  <c r="AH35" i="15"/>
  <c r="AJ35" i="15"/>
  <c r="AI35" i="15"/>
  <c r="AK35" i="15"/>
  <c r="AQ298" i="15"/>
  <c r="AL298" i="15"/>
  <c r="AH298" i="15"/>
  <c r="AN298" i="15"/>
  <c r="AI298" i="15"/>
  <c r="AJ298" i="15"/>
  <c r="AM298" i="15"/>
  <c r="AO298" i="15"/>
  <c r="AK298" i="15"/>
  <c r="AQ459" i="15"/>
  <c r="Z459" i="15"/>
  <c r="AA459" i="15"/>
  <c r="AN459" i="15"/>
  <c r="AL459" i="15"/>
  <c r="AB459" i="15"/>
  <c r="AE459" i="15"/>
  <c r="S459" i="15"/>
  <c r="T459" i="15"/>
  <c r="AC459" i="15"/>
  <c r="R459" i="15"/>
  <c r="AM459" i="15"/>
  <c r="AK459" i="15"/>
  <c r="AJ459" i="15"/>
  <c r="AI459" i="15"/>
  <c r="AO459" i="15"/>
  <c r="AD459" i="15"/>
  <c r="AF459" i="15"/>
  <c r="AH459" i="15"/>
  <c r="X459" i="15"/>
  <c r="W459" i="15"/>
  <c r="V459" i="15"/>
  <c r="AG459" i="15"/>
  <c r="Y459" i="15"/>
  <c r="U459" i="15"/>
  <c r="AQ380" i="15"/>
  <c r="AL380" i="15"/>
  <c r="AM380" i="15"/>
  <c r="AI380" i="15"/>
  <c r="AJ380" i="15"/>
  <c r="AO380" i="15"/>
  <c r="AH380" i="15"/>
  <c r="AN380" i="15"/>
  <c r="AK380" i="15"/>
  <c r="AQ102" i="15"/>
  <c r="AL102" i="15"/>
  <c r="AN102" i="15"/>
  <c r="AO102" i="15"/>
  <c r="AH102" i="15"/>
  <c r="AI102" i="15"/>
  <c r="AM102" i="15"/>
  <c r="AJ102" i="15"/>
  <c r="AK102" i="15"/>
  <c r="AQ635" i="15"/>
  <c r="AI635" i="15"/>
  <c r="AM635" i="15"/>
  <c r="AO635" i="15"/>
  <c r="AL635" i="15"/>
  <c r="AH635" i="15"/>
  <c r="AN635" i="15"/>
  <c r="AJ635" i="15"/>
  <c r="AK635" i="15"/>
  <c r="AQ410" i="15"/>
  <c r="AN410" i="15"/>
  <c r="AM410" i="15"/>
  <c r="AI410" i="15"/>
  <c r="AK410" i="15"/>
  <c r="AL410" i="15"/>
  <c r="AJ410" i="15"/>
  <c r="AH410" i="15"/>
  <c r="AO410" i="15"/>
  <c r="AQ62" i="15"/>
  <c r="AI62" i="15"/>
  <c r="AL62" i="15"/>
  <c r="AM62" i="15"/>
  <c r="AH62" i="15"/>
  <c r="AO62" i="15"/>
  <c r="AK62" i="15"/>
  <c r="AN62" i="15"/>
  <c r="AJ62" i="15"/>
  <c r="O740" i="15"/>
  <c r="AR740" i="15"/>
  <c r="AQ412" i="15"/>
  <c r="AN412" i="15"/>
  <c r="AL412" i="15"/>
  <c r="AM412" i="15"/>
  <c r="AH412" i="15"/>
  <c r="AO412" i="15"/>
  <c r="S412" i="15"/>
  <c r="AB412" i="15"/>
  <c r="AA412" i="15"/>
  <c r="AC412" i="15"/>
  <c r="Z412" i="15"/>
  <c r="AF412" i="15"/>
  <c r="AE412" i="15"/>
  <c r="AG412" i="15"/>
  <c r="AJ412" i="15"/>
  <c r="V412" i="15"/>
  <c r="AD412" i="15"/>
  <c r="T412" i="15"/>
  <c r="R412" i="15"/>
  <c r="W412" i="15"/>
  <c r="AI412" i="15"/>
  <c r="U412" i="15"/>
  <c r="Y412" i="15"/>
  <c r="X412" i="15"/>
  <c r="AK412" i="15"/>
  <c r="BK94" i="15"/>
  <c r="AQ487" i="15"/>
  <c r="AB487" i="15"/>
  <c r="Z487" i="15"/>
  <c r="AO487" i="15"/>
  <c r="AM487" i="15"/>
  <c r="S487" i="15"/>
  <c r="W487" i="15"/>
  <c r="AL487" i="15"/>
  <c r="AN487" i="15"/>
  <c r="AC487" i="15"/>
  <c r="R487" i="15"/>
  <c r="AI487" i="15"/>
  <c r="AA487" i="15"/>
  <c r="AH487" i="15"/>
  <c r="T487" i="15"/>
  <c r="X487" i="15"/>
  <c r="AG487" i="15"/>
  <c r="Y487" i="15"/>
  <c r="AD487" i="15"/>
  <c r="AK487" i="15"/>
  <c r="AE487" i="15"/>
  <c r="AF487" i="15"/>
  <c r="U487" i="15"/>
  <c r="AJ487" i="15"/>
  <c r="V487" i="15"/>
  <c r="AQ565" i="15"/>
  <c r="AN565" i="15"/>
  <c r="AO565" i="15"/>
  <c r="AJ565" i="15"/>
  <c r="AL565" i="15"/>
  <c r="AI565" i="15"/>
  <c r="AM565" i="15"/>
  <c r="AK565" i="15"/>
  <c r="AH565" i="15"/>
  <c r="AQ337" i="15"/>
  <c r="AO337" i="15"/>
  <c r="AL337" i="15"/>
  <c r="AH337" i="15"/>
  <c r="AN337" i="15"/>
  <c r="AJ337" i="15"/>
  <c r="AM337" i="15"/>
  <c r="AI337" i="15"/>
  <c r="AK337" i="15"/>
  <c r="AQ495" i="15"/>
  <c r="AL495" i="15"/>
  <c r="AB495" i="15"/>
  <c r="AC495" i="15"/>
  <c r="T495" i="15"/>
  <c r="AE495" i="15"/>
  <c r="S495" i="15"/>
  <c r="X495" i="15"/>
  <c r="U495" i="15"/>
  <c r="AA495" i="15"/>
  <c r="AN495" i="15"/>
  <c r="R495" i="15"/>
  <c r="AI495" i="15"/>
  <c r="Z495" i="15"/>
  <c r="AO495" i="15"/>
  <c r="AH495" i="15"/>
  <c r="AM495" i="15"/>
  <c r="AG495" i="15"/>
  <c r="AK495" i="15"/>
  <c r="W495" i="15"/>
  <c r="AF495" i="15"/>
  <c r="AJ495" i="15"/>
  <c r="V495" i="15"/>
  <c r="AD495" i="15"/>
  <c r="Y495" i="15"/>
  <c r="AQ334" i="15"/>
  <c r="AL334" i="15"/>
  <c r="AN334" i="15"/>
  <c r="AO334" i="15"/>
  <c r="AM334" i="15"/>
  <c r="AH334" i="15"/>
  <c r="AI334" i="15"/>
  <c r="AJ334" i="15"/>
  <c r="AK334" i="15"/>
  <c r="AQ57" i="15"/>
  <c r="AN57" i="15"/>
  <c r="AM57" i="15"/>
  <c r="AO57" i="15"/>
  <c r="AL57" i="15"/>
  <c r="AI57" i="15"/>
  <c r="AH57" i="15"/>
  <c r="AJ57" i="15"/>
  <c r="AK57" i="15"/>
  <c r="AQ564" i="15"/>
  <c r="AO564" i="15"/>
  <c r="AH564" i="15"/>
  <c r="AL564" i="15"/>
  <c r="AM564" i="15"/>
  <c r="AN564" i="15"/>
  <c r="AJ564" i="15"/>
  <c r="AI564" i="15"/>
  <c r="AK564" i="15"/>
  <c r="AQ335" i="15"/>
  <c r="AL335" i="15"/>
  <c r="AN335" i="15"/>
  <c r="AO335" i="15"/>
  <c r="AJ335" i="15"/>
  <c r="AM335" i="15"/>
  <c r="AK335" i="15"/>
  <c r="AI335" i="15"/>
  <c r="AH335" i="15"/>
  <c r="AQ567" i="15"/>
  <c r="T567" i="15"/>
  <c r="AJ567" i="15"/>
  <c r="AL567" i="15"/>
  <c r="AD567" i="15"/>
  <c r="AN567" i="15"/>
  <c r="AI567" i="15"/>
  <c r="R567" i="15"/>
  <c r="AO567" i="15"/>
  <c r="Z567" i="15"/>
  <c r="AC567" i="15"/>
  <c r="AG567" i="15"/>
  <c r="U567" i="15"/>
  <c r="AB567" i="15"/>
  <c r="W567" i="15"/>
  <c r="AE567" i="15"/>
  <c r="Y567" i="15"/>
  <c r="AM567" i="15"/>
  <c r="V567" i="15"/>
  <c r="S567" i="15"/>
  <c r="AH567" i="15"/>
  <c r="AF567" i="15"/>
  <c r="X567" i="15"/>
  <c r="AA567" i="15"/>
  <c r="AK567" i="15"/>
  <c r="BM305" i="15"/>
  <c r="BO305" i="15"/>
  <c r="AQ150" i="15"/>
  <c r="AL150" i="15"/>
  <c r="AN150" i="15"/>
  <c r="AI150" i="15"/>
  <c r="AH150" i="15"/>
  <c r="AO150" i="15"/>
  <c r="AM150" i="15"/>
  <c r="AK150" i="15"/>
  <c r="AJ150" i="15"/>
  <c r="AQ272" i="15"/>
  <c r="AL272" i="15"/>
  <c r="AO272" i="15"/>
  <c r="AH272" i="15"/>
  <c r="AI272" i="15"/>
  <c r="AJ272" i="15"/>
  <c r="AN272" i="15"/>
  <c r="AK272" i="15"/>
  <c r="AM272" i="15"/>
  <c r="BQ705" i="15"/>
  <c r="BJ705" i="15"/>
  <c r="AQ79" i="15"/>
  <c r="AL79" i="15"/>
  <c r="AM79" i="15"/>
  <c r="AH79" i="15"/>
  <c r="AN79" i="15"/>
  <c r="AK79" i="15"/>
  <c r="AJ79" i="15"/>
  <c r="AO79" i="15"/>
  <c r="AI79" i="15"/>
  <c r="AQ624" i="15"/>
  <c r="AI624" i="15"/>
  <c r="AH624" i="15"/>
  <c r="AN624" i="15"/>
  <c r="AL624" i="15"/>
  <c r="AO624" i="15"/>
  <c r="AM624" i="15"/>
  <c r="AK624" i="15"/>
  <c r="AJ624" i="15"/>
  <c r="AQ398" i="15"/>
  <c r="AL398" i="15"/>
  <c r="AO398" i="15"/>
  <c r="AN398" i="15"/>
  <c r="AI398" i="15"/>
  <c r="AK398" i="15"/>
  <c r="AM398" i="15"/>
  <c r="AH398" i="15"/>
  <c r="AJ398" i="15"/>
  <c r="AQ50" i="15"/>
  <c r="AO50" i="15"/>
  <c r="AL50" i="15"/>
  <c r="AN50" i="15"/>
  <c r="AM50" i="15"/>
  <c r="AH50" i="15"/>
  <c r="AI50" i="15"/>
  <c r="AK50" i="15"/>
  <c r="AJ50" i="15"/>
  <c r="AQ58" i="15"/>
  <c r="AO58" i="15"/>
  <c r="AN58" i="15"/>
  <c r="AL58" i="15"/>
  <c r="AI58" i="15"/>
  <c r="AH58" i="15"/>
  <c r="AM58" i="15"/>
  <c r="AK58" i="15"/>
  <c r="AJ58" i="15"/>
  <c r="M628" i="2"/>
  <c r="K631" i="15" s="1"/>
  <c r="K630" i="15"/>
  <c r="S630" i="15" s="1"/>
  <c r="AQ709" i="15"/>
  <c r="AH709" i="15"/>
  <c r="AO709" i="15"/>
  <c r="AN709" i="15"/>
  <c r="AI709" i="15"/>
  <c r="AL709" i="15"/>
  <c r="AM709" i="15"/>
  <c r="AJ709" i="15"/>
  <c r="AK709" i="15"/>
  <c r="M538" i="2"/>
  <c r="K535" i="15" s="1"/>
  <c r="F282" i="2"/>
  <c r="D282" i="15" s="1"/>
  <c r="Q282" i="15" s="1"/>
  <c r="AS282" i="15" s="1"/>
  <c r="C282" i="15"/>
  <c r="X377" i="15"/>
  <c r="U29" i="15"/>
  <c r="X533" i="15"/>
  <c r="AC29" i="15"/>
  <c r="AB41" i="15"/>
  <c r="S425" i="15"/>
  <c r="S725" i="15"/>
  <c r="AF557" i="15"/>
  <c r="Y353" i="15"/>
  <c r="W269" i="15"/>
  <c r="Y545" i="15"/>
  <c r="AG641" i="15"/>
  <c r="R449" i="15"/>
  <c r="X389" i="15"/>
  <c r="AA389" i="15"/>
  <c r="Z353" i="15"/>
  <c r="AE17" i="15"/>
  <c r="AD437" i="15"/>
  <c r="T365" i="15"/>
  <c r="W317" i="15"/>
  <c r="V17" i="15"/>
  <c r="W569" i="15"/>
  <c r="V328" i="15"/>
  <c r="AC328" i="15"/>
  <c r="AG29" i="15"/>
  <c r="AQ423" i="15"/>
  <c r="AA423" i="15"/>
  <c r="AN423" i="15"/>
  <c r="AC423" i="15"/>
  <c r="AB423" i="15"/>
  <c r="AL423" i="15"/>
  <c r="Z423" i="15"/>
  <c r="AI423" i="15"/>
  <c r="AM423" i="15"/>
  <c r="R423" i="15"/>
  <c r="AF423" i="15"/>
  <c r="AE423" i="15"/>
  <c r="T423" i="15"/>
  <c r="AJ423" i="15"/>
  <c r="AD423" i="15"/>
  <c r="Y423" i="15"/>
  <c r="X423" i="15"/>
  <c r="AG423" i="15"/>
  <c r="W423" i="15"/>
  <c r="U423" i="15"/>
  <c r="AK423" i="15"/>
  <c r="S423" i="15"/>
  <c r="AH423" i="15"/>
  <c r="AO423" i="15"/>
  <c r="V423" i="15"/>
  <c r="AQ713" i="15"/>
  <c r="AO713" i="15"/>
  <c r="AH713" i="15"/>
  <c r="AN713" i="15"/>
  <c r="AL713" i="15"/>
  <c r="AJ713" i="15"/>
  <c r="AI713" i="15"/>
  <c r="AK713" i="15"/>
  <c r="AM713" i="15"/>
  <c r="AQ677" i="15"/>
  <c r="AG677" i="15"/>
  <c r="V677" i="15"/>
  <c r="AM677" i="15"/>
  <c r="U677" i="15"/>
  <c r="AI677" i="15"/>
  <c r="AO677" i="15"/>
  <c r="Z677" i="15"/>
  <c r="AF677" i="15"/>
  <c r="AL677" i="15"/>
  <c r="AB677" i="15"/>
  <c r="AC677" i="15"/>
  <c r="AN677" i="15"/>
  <c r="AJ677" i="15"/>
  <c r="AK677" i="15"/>
  <c r="AE677" i="15"/>
  <c r="AA677" i="15"/>
  <c r="S677" i="15"/>
  <c r="AD677" i="15"/>
  <c r="W677" i="15"/>
  <c r="T677" i="15"/>
  <c r="R677" i="15"/>
  <c r="AH677" i="15"/>
  <c r="X677" i="15"/>
  <c r="Y677" i="15"/>
  <c r="AQ629" i="15"/>
  <c r="AJ629" i="15"/>
  <c r="AO629" i="15"/>
  <c r="AM629" i="15"/>
  <c r="AN629" i="15"/>
  <c r="AI629" i="15"/>
  <c r="AL629" i="15"/>
  <c r="AK629" i="15"/>
  <c r="AH629" i="15"/>
  <c r="AQ584" i="15"/>
  <c r="AC584" i="15"/>
  <c r="T584" i="15"/>
  <c r="W584" i="15"/>
  <c r="AM584" i="15"/>
  <c r="S584" i="15"/>
  <c r="U584" i="15"/>
  <c r="AG584" i="15"/>
  <c r="AB584" i="15"/>
  <c r="AL584" i="15"/>
  <c r="Z584" i="15"/>
  <c r="AO584" i="15"/>
  <c r="X584" i="15"/>
  <c r="AI584" i="15"/>
  <c r="AA584" i="15"/>
  <c r="R584" i="15"/>
  <c r="Y584" i="15"/>
  <c r="AE584" i="15"/>
  <c r="AH584" i="15"/>
  <c r="AN584" i="15"/>
  <c r="V584" i="15"/>
  <c r="AK584" i="15"/>
  <c r="AJ584" i="15"/>
  <c r="AF584" i="15"/>
  <c r="AD584" i="15"/>
  <c r="AQ246" i="15"/>
  <c r="AO246" i="15"/>
  <c r="AL246" i="15"/>
  <c r="AM246" i="15"/>
  <c r="AH246" i="15"/>
  <c r="AI246" i="15"/>
  <c r="AN246" i="15"/>
  <c r="AJ246" i="15"/>
  <c r="AK246" i="15"/>
  <c r="AQ44" i="15"/>
  <c r="AN44" i="15"/>
  <c r="AI44" i="15"/>
  <c r="AL44" i="15"/>
  <c r="AO44" i="15"/>
  <c r="AM44" i="15"/>
  <c r="AH44" i="15"/>
  <c r="AJ44" i="15"/>
  <c r="AK44" i="15"/>
  <c r="AQ172" i="15"/>
  <c r="AM172" i="15"/>
  <c r="AL172" i="15"/>
  <c r="AI172" i="15"/>
  <c r="AN172" i="15"/>
  <c r="AH172" i="15"/>
  <c r="AO172" i="15"/>
  <c r="AJ172" i="15"/>
  <c r="AK172" i="15"/>
  <c r="AQ159" i="15"/>
  <c r="AA159" i="15"/>
  <c r="AB159" i="15"/>
  <c r="AC159" i="15"/>
  <c r="AE159" i="15"/>
  <c r="AL159" i="15"/>
  <c r="AN159" i="15"/>
  <c r="T159" i="15"/>
  <c r="R159" i="15"/>
  <c r="AI159" i="15"/>
  <c r="AM159" i="15"/>
  <c r="S159" i="15"/>
  <c r="AH159" i="15"/>
  <c r="AO159" i="15"/>
  <c r="W159" i="15"/>
  <c r="AG159" i="15"/>
  <c r="U159" i="15"/>
  <c r="V159" i="15"/>
  <c r="AJ159" i="15"/>
  <c r="Z159" i="15"/>
  <c r="AF159" i="15"/>
  <c r="X159" i="15"/>
  <c r="AD159" i="15"/>
  <c r="Y159" i="15"/>
  <c r="AK159" i="15"/>
  <c r="AQ227" i="15"/>
  <c r="AN227" i="15"/>
  <c r="AH227" i="15"/>
  <c r="AL227" i="15"/>
  <c r="AI227" i="15"/>
  <c r="AO227" i="15"/>
  <c r="AM227" i="15"/>
  <c r="AK227" i="15"/>
  <c r="AJ227" i="15"/>
  <c r="AQ245" i="15"/>
  <c r="AO245" i="15"/>
  <c r="AL245" i="15"/>
  <c r="AH245" i="15"/>
  <c r="AN245" i="15"/>
  <c r="AJ245" i="15"/>
  <c r="AI245" i="15"/>
  <c r="AM245" i="15"/>
  <c r="AK245" i="15"/>
  <c r="AQ180" i="15"/>
  <c r="AN180" i="15"/>
  <c r="AL180" i="15"/>
  <c r="AO180" i="15"/>
  <c r="AI180" i="15"/>
  <c r="AM180" i="15"/>
  <c r="AK180" i="15"/>
  <c r="AH180" i="15"/>
  <c r="AJ180" i="15"/>
  <c r="AQ223" i="15"/>
  <c r="AO223" i="15"/>
  <c r="AN223" i="15"/>
  <c r="AM223" i="15"/>
  <c r="AI223" i="15"/>
  <c r="AH223" i="15"/>
  <c r="AL223" i="15"/>
  <c r="AK223" i="15"/>
  <c r="AJ223" i="15"/>
  <c r="AQ594" i="15"/>
  <c r="AM594" i="15"/>
  <c r="AO594" i="15"/>
  <c r="AL594" i="15"/>
  <c r="AH594" i="15"/>
  <c r="AK594" i="15"/>
  <c r="AN594" i="15"/>
  <c r="AJ594" i="15"/>
  <c r="AI594" i="15"/>
  <c r="AQ461" i="15"/>
  <c r="AL461" i="15"/>
  <c r="AA461" i="15"/>
  <c r="AB461" i="15"/>
  <c r="AN461" i="15"/>
  <c r="AO461" i="15"/>
  <c r="AC461" i="15"/>
  <c r="Z461" i="15"/>
  <c r="AD461" i="15"/>
  <c r="AM461" i="15"/>
  <c r="S461" i="15"/>
  <c r="AH461" i="15"/>
  <c r="R461" i="15"/>
  <c r="W461" i="15"/>
  <c r="AF461" i="15"/>
  <c r="T461" i="15"/>
  <c r="AJ461" i="15"/>
  <c r="Y461" i="15"/>
  <c r="AE461" i="15"/>
  <c r="X461" i="15"/>
  <c r="AG461" i="15"/>
  <c r="V461" i="15"/>
  <c r="AK461" i="15"/>
  <c r="AI461" i="15"/>
  <c r="U461" i="15"/>
  <c r="AQ6" i="15"/>
  <c r="AL6" i="15"/>
  <c r="AN6" i="15"/>
  <c r="AO6" i="15"/>
  <c r="AM6" i="15"/>
  <c r="AI6" i="15"/>
  <c r="AH6" i="15"/>
  <c r="AJ6" i="15"/>
  <c r="AK6" i="15"/>
  <c r="AQ507" i="15"/>
  <c r="AA507" i="15"/>
  <c r="Z507" i="15"/>
  <c r="AB507" i="15"/>
  <c r="AO507" i="15"/>
  <c r="AC507" i="15"/>
  <c r="S507" i="15"/>
  <c r="AL507" i="15"/>
  <c r="AI507" i="15"/>
  <c r="T507" i="15"/>
  <c r="AD507" i="15"/>
  <c r="AE507" i="15"/>
  <c r="R507" i="15"/>
  <c r="AN507" i="15"/>
  <c r="AM507" i="15"/>
  <c r="W507" i="15"/>
  <c r="AF507" i="15"/>
  <c r="AG507" i="15"/>
  <c r="U507" i="15"/>
  <c r="Y507" i="15"/>
  <c r="AH507" i="15"/>
  <c r="AJ507" i="15"/>
  <c r="X507" i="15"/>
  <c r="V507" i="15"/>
  <c r="AK507" i="15"/>
  <c r="AQ497" i="15"/>
  <c r="AN497" i="15"/>
  <c r="AB497" i="15"/>
  <c r="AC497" i="15"/>
  <c r="AI497" i="15"/>
  <c r="T497" i="15"/>
  <c r="AE497" i="15"/>
  <c r="AH497" i="15"/>
  <c r="AL497" i="15"/>
  <c r="AD497" i="15"/>
  <c r="Z497" i="15"/>
  <c r="R497" i="15"/>
  <c r="AA497" i="15"/>
  <c r="AM497" i="15"/>
  <c r="AO497" i="15"/>
  <c r="W497" i="15"/>
  <c r="X497" i="15"/>
  <c r="Y497" i="15"/>
  <c r="AF497" i="15"/>
  <c r="AK497" i="15"/>
  <c r="S497" i="15"/>
  <c r="U497" i="15"/>
  <c r="AG497" i="15"/>
  <c r="V497" i="15"/>
  <c r="AJ497" i="15"/>
  <c r="AQ184" i="15"/>
  <c r="AO184" i="15"/>
  <c r="AN184" i="15"/>
  <c r="AL184" i="15"/>
  <c r="AI184" i="15"/>
  <c r="AM184" i="15"/>
  <c r="AH184" i="15"/>
  <c r="AJ184" i="15"/>
  <c r="AK184" i="15"/>
  <c r="AQ161" i="15"/>
  <c r="AO161" i="15"/>
  <c r="AN161" i="15"/>
  <c r="AM161" i="15"/>
  <c r="AL161" i="15"/>
  <c r="AI161" i="15"/>
  <c r="AJ161" i="15"/>
  <c r="AH161" i="15"/>
  <c r="AK161" i="15"/>
  <c r="AQ8" i="15"/>
  <c r="AN8" i="15"/>
  <c r="AI8" i="15"/>
  <c r="AL8" i="15"/>
  <c r="AO8" i="15"/>
  <c r="AM8" i="15"/>
  <c r="AH8" i="15"/>
  <c r="AJ8" i="15"/>
  <c r="AK8" i="15"/>
  <c r="AQ577" i="15"/>
  <c r="AI577" i="15"/>
  <c r="AM577" i="15"/>
  <c r="AO577" i="15"/>
  <c r="AL577" i="15"/>
  <c r="AH577" i="15"/>
  <c r="AN577" i="15"/>
  <c r="AJ577" i="15"/>
  <c r="AK577" i="15"/>
  <c r="AQ349" i="15"/>
  <c r="AL349" i="15"/>
  <c r="AN349" i="15"/>
  <c r="AO349" i="15"/>
  <c r="AH349" i="15"/>
  <c r="AM349" i="15"/>
  <c r="AI349" i="15"/>
  <c r="AJ349" i="15"/>
  <c r="AK349" i="15"/>
  <c r="BK238" i="15"/>
  <c r="BL238" i="15"/>
  <c r="BM238" i="15"/>
  <c r="BP238" i="15"/>
  <c r="BQ238" i="15"/>
  <c r="BJ238" i="15"/>
  <c r="BN238" i="15"/>
  <c r="BO238" i="15"/>
  <c r="AQ125" i="15"/>
  <c r="AO125" i="15"/>
  <c r="AI125" i="15"/>
  <c r="AH125" i="15"/>
  <c r="AL125" i="15"/>
  <c r="AM125" i="15"/>
  <c r="AN125" i="15"/>
  <c r="AJ125" i="15"/>
  <c r="AK125" i="15"/>
  <c r="BK56" i="15"/>
  <c r="BJ56" i="15"/>
  <c r="BP56" i="15"/>
  <c r="BQ56" i="15"/>
  <c r="BL56" i="15"/>
  <c r="BO56" i="15"/>
  <c r="BN56" i="15"/>
  <c r="BM56" i="15"/>
  <c r="AQ488" i="15"/>
  <c r="AN488" i="15"/>
  <c r="AA488" i="15"/>
  <c r="AC488" i="15"/>
  <c r="AI488" i="15"/>
  <c r="Z488" i="15"/>
  <c r="AB488" i="15"/>
  <c r="AE488" i="15"/>
  <c r="T488" i="15"/>
  <c r="AH488" i="15"/>
  <c r="AM488" i="15"/>
  <c r="AJ488" i="15"/>
  <c r="AO488" i="15"/>
  <c r="R488" i="15"/>
  <c r="W488" i="15"/>
  <c r="AG488" i="15"/>
  <c r="AL488" i="15"/>
  <c r="S488" i="15"/>
  <c r="AD488" i="15"/>
  <c r="AK488" i="15"/>
  <c r="U488" i="15"/>
  <c r="Y488" i="15"/>
  <c r="AF488" i="15"/>
  <c r="V488" i="15"/>
  <c r="X488" i="15"/>
  <c r="BJ296" i="15"/>
  <c r="BQ296" i="15"/>
  <c r="BN296" i="15"/>
  <c r="AQ181" i="15"/>
  <c r="AL181" i="15"/>
  <c r="AO181" i="15"/>
  <c r="AM181" i="15"/>
  <c r="AH181" i="15"/>
  <c r="AN181" i="15"/>
  <c r="AJ181" i="15"/>
  <c r="AI181" i="15"/>
  <c r="AK181" i="15"/>
  <c r="AQ575" i="15"/>
  <c r="AN575" i="15"/>
  <c r="AM575" i="15"/>
  <c r="AL575" i="15"/>
  <c r="AO575" i="15"/>
  <c r="AH575" i="15"/>
  <c r="AK575" i="15"/>
  <c r="AI575" i="15"/>
  <c r="AJ575" i="15"/>
  <c r="AQ302" i="15"/>
  <c r="AN302" i="15"/>
  <c r="AL302" i="15"/>
  <c r="AO302" i="15"/>
  <c r="AM302" i="15"/>
  <c r="AI302" i="15"/>
  <c r="AJ302" i="15"/>
  <c r="AH302" i="15"/>
  <c r="AK302" i="15"/>
  <c r="AQ303" i="15"/>
  <c r="AA303" i="15"/>
  <c r="AB303" i="15"/>
  <c r="S303" i="15"/>
  <c r="AO303" i="15"/>
  <c r="AM303" i="15"/>
  <c r="U303" i="15"/>
  <c r="R303" i="15"/>
  <c r="Z303" i="15"/>
  <c r="AF303" i="15"/>
  <c r="AH303" i="15"/>
  <c r="AE303" i="15"/>
  <c r="AL303" i="15"/>
  <c r="T303" i="15"/>
  <c r="AI303" i="15"/>
  <c r="AG303" i="15"/>
  <c r="W303" i="15"/>
  <c r="AC303" i="15"/>
  <c r="X303" i="15"/>
  <c r="V303" i="15"/>
  <c r="AN303" i="15"/>
  <c r="AD303" i="15"/>
  <c r="AK303" i="15"/>
  <c r="AJ303" i="15"/>
  <c r="Y303" i="15"/>
  <c r="AQ366" i="15"/>
  <c r="AL366" i="15"/>
  <c r="AN366" i="15"/>
  <c r="AH366" i="15"/>
  <c r="AI366" i="15"/>
  <c r="AO366" i="15"/>
  <c r="AM366" i="15"/>
  <c r="AJ366" i="15"/>
  <c r="AK366" i="15"/>
  <c r="AQ428" i="15"/>
  <c r="AN428" i="15"/>
  <c r="AO428" i="15"/>
  <c r="AL428" i="15"/>
  <c r="AM428" i="15"/>
  <c r="AI428" i="15"/>
  <c r="AJ428" i="15"/>
  <c r="AH428" i="15"/>
  <c r="AK428" i="15"/>
  <c r="AQ5" i="15"/>
  <c r="AL5" i="15"/>
  <c r="AO5" i="15"/>
  <c r="AN5" i="15"/>
  <c r="AH5" i="15"/>
  <c r="AJ5" i="15"/>
  <c r="AI5" i="15"/>
  <c r="AM5" i="15"/>
  <c r="AK5" i="15"/>
  <c r="BJ274" i="15"/>
  <c r="BK274" i="15"/>
  <c r="BL274" i="15"/>
  <c r="BO274" i="15"/>
  <c r="BQ274" i="15"/>
  <c r="BP274" i="15"/>
  <c r="BN274" i="15"/>
  <c r="BM274" i="15"/>
  <c r="AQ243" i="15"/>
  <c r="AB243" i="15"/>
  <c r="AO243" i="15"/>
  <c r="AL243" i="15"/>
  <c r="AN243" i="15"/>
  <c r="AE243" i="15"/>
  <c r="AI243" i="15"/>
  <c r="Z243" i="15"/>
  <c r="AM243" i="15"/>
  <c r="T243" i="15"/>
  <c r="AA243" i="15"/>
  <c r="AH243" i="15"/>
  <c r="R243" i="15"/>
  <c r="AC243" i="15"/>
  <c r="AJ243" i="15"/>
  <c r="U243" i="15"/>
  <c r="V243" i="15"/>
  <c r="S243" i="15"/>
  <c r="AD243" i="15"/>
  <c r="W243" i="15"/>
  <c r="AF243" i="15"/>
  <c r="X243" i="15"/>
  <c r="AG243" i="15"/>
  <c r="AK243" i="15"/>
  <c r="Y243" i="15"/>
  <c r="AQ95" i="15"/>
  <c r="AN95" i="15"/>
  <c r="AL95" i="15"/>
  <c r="AO95" i="15"/>
  <c r="AM95" i="15"/>
  <c r="AH95" i="15"/>
  <c r="AI95" i="15"/>
  <c r="AJ95" i="15"/>
  <c r="AK95" i="15"/>
  <c r="AQ646" i="15"/>
  <c r="AL646" i="15"/>
  <c r="AI646" i="15"/>
  <c r="AH646" i="15"/>
  <c r="AN646" i="15"/>
  <c r="AO646" i="15"/>
  <c r="AJ646" i="15"/>
  <c r="AM646" i="15"/>
  <c r="AK646" i="15"/>
  <c r="AQ375" i="15"/>
  <c r="AL375" i="15"/>
  <c r="AO375" i="15"/>
  <c r="AN375" i="15"/>
  <c r="AA375" i="15"/>
  <c r="Z375" i="15"/>
  <c r="AB375" i="15"/>
  <c r="AC375" i="15"/>
  <c r="T375" i="15"/>
  <c r="AF375" i="15"/>
  <c r="AI375" i="15"/>
  <c r="S375" i="15"/>
  <c r="AH375" i="15"/>
  <c r="AM375" i="15"/>
  <c r="W375" i="15"/>
  <c r="X375" i="15"/>
  <c r="AG375" i="15"/>
  <c r="V375" i="15"/>
  <c r="R375" i="15"/>
  <c r="AJ375" i="15"/>
  <c r="AE375" i="15"/>
  <c r="Y375" i="15"/>
  <c r="U375" i="15"/>
  <c r="AD375" i="15"/>
  <c r="AK375" i="15"/>
  <c r="AQ247" i="15"/>
  <c r="AL247" i="15"/>
  <c r="AN247" i="15"/>
  <c r="AH247" i="15"/>
  <c r="AI247" i="15"/>
  <c r="AO247" i="15"/>
  <c r="AM247" i="15"/>
  <c r="AJ247" i="15"/>
  <c r="AK247" i="15"/>
  <c r="AQ402" i="15"/>
  <c r="AL402" i="15"/>
  <c r="AO402" i="15"/>
  <c r="AI402" i="15"/>
  <c r="AH402" i="15"/>
  <c r="AN402" i="15"/>
  <c r="AJ402" i="15"/>
  <c r="AM402" i="15"/>
  <c r="AK402" i="15"/>
  <c r="AQ667" i="15"/>
  <c r="S667" i="15"/>
  <c r="AM667" i="15"/>
  <c r="Z667" i="15"/>
  <c r="V667" i="15"/>
  <c r="AD667" i="15"/>
  <c r="T667" i="15"/>
  <c r="AL667" i="15"/>
  <c r="U667" i="15"/>
  <c r="AO667" i="15"/>
  <c r="AG667" i="15"/>
  <c r="AC667" i="15"/>
  <c r="AI667" i="15"/>
  <c r="AE667" i="15"/>
  <c r="AA667" i="15"/>
  <c r="AJ667" i="15"/>
  <c r="W667" i="15"/>
  <c r="AF667" i="15"/>
  <c r="AB667" i="15"/>
  <c r="AK667" i="15"/>
  <c r="R667" i="15"/>
  <c r="Y667" i="15"/>
  <c r="AN667" i="15"/>
  <c r="X667" i="15"/>
  <c r="AH667" i="15"/>
  <c r="BJ536" i="15"/>
  <c r="AQ563" i="15"/>
  <c r="AH563" i="15"/>
  <c r="AI563" i="15"/>
  <c r="AM563" i="15"/>
  <c r="AO563" i="15"/>
  <c r="AL563" i="15"/>
  <c r="AN563" i="15"/>
  <c r="AJ563" i="15"/>
  <c r="AK563" i="15"/>
  <c r="AQ326" i="15"/>
  <c r="AL326" i="15"/>
  <c r="AN326" i="15"/>
  <c r="AO326" i="15"/>
  <c r="AH326" i="15"/>
  <c r="AI326" i="15"/>
  <c r="AJ326" i="15"/>
  <c r="AK326" i="15"/>
  <c r="AM326" i="15"/>
  <c r="AQ531" i="15"/>
  <c r="AJ531" i="15"/>
  <c r="AG531" i="15"/>
  <c r="AH531" i="15"/>
  <c r="AO531" i="15"/>
  <c r="AL531" i="15"/>
  <c r="Z531" i="15"/>
  <c r="AC531" i="15"/>
  <c r="U531" i="15"/>
  <c r="AB531" i="15"/>
  <c r="AN531" i="15"/>
  <c r="W531" i="15"/>
  <c r="T531" i="15"/>
  <c r="AM531" i="15"/>
  <c r="V531" i="15"/>
  <c r="R531" i="15"/>
  <c r="AI531" i="15"/>
  <c r="AK531" i="15"/>
  <c r="AF531" i="15"/>
  <c r="AD531" i="15"/>
  <c r="AE531" i="15"/>
  <c r="S531" i="15"/>
  <c r="Y531" i="15"/>
  <c r="AA531" i="15"/>
  <c r="X531" i="15"/>
  <c r="AQ33" i="15"/>
  <c r="AN33" i="15"/>
  <c r="AL33" i="15"/>
  <c r="AO33" i="15"/>
  <c r="AH33" i="15"/>
  <c r="AM33" i="15"/>
  <c r="AI33" i="15"/>
  <c r="AJ33" i="15"/>
  <c r="AK33" i="15"/>
  <c r="BQ119" i="15"/>
  <c r="BM382" i="15"/>
  <c r="BN382" i="15"/>
  <c r="BO382" i="15"/>
  <c r="BP382" i="15"/>
  <c r="BK382" i="15"/>
  <c r="BL382" i="15"/>
  <c r="BJ382" i="15"/>
  <c r="BQ382" i="15"/>
  <c r="M392" i="2"/>
  <c r="K391" i="15" s="1"/>
  <c r="D712" i="2"/>
  <c r="C715" i="15" s="1"/>
  <c r="C714" i="15"/>
  <c r="F283" i="2"/>
  <c r="D283" i="15" s="1"/>
  <c r="Q283" i="15" s="1"/>
  <c r="AS283" i="15" s="1"/>
  <c r="C283" i="15"/>
  <c r="W377" i="15"/>
  <c r="AB533" i="15"/>
  <c r="AG425" i="15"/>
  <c r="AA29" i="15"/>
  <c r="AC41" i="15"/>
  <c r="AC425" i="15"/>
  <c r="T629" i="15"/>
  <c r="R725" i="15"/>
  <c r="V557" i="15"/>
  <c r="R269" i="15"/>
  <c r="AF545" i="15"/>
  <c r="Y641" i="15"/>
  <c r="AB641" i="15"/>
  <c r="U125" i="15"/>
  <c r="AA125" i="15"/>
  <c r="AE245" i="15"/>
  <c r="T701" i="15"/>
  <c r="AC449" i="15"/>
  <c r="W389" i="15"/>
  <c r="W353" i="15"/>
  <c r="AC353" i="15"/>
  <c r="AC17" i="15"/>
  <c r="W437" i="15"/>
  <c r="S365" i="15"/>
  <c r="AE713" i="15"/>
  <c r="Y77" i="15"/>
  <c r="AA77" i="15"/>
  <c r="AE317" i="15"/>
  <c r="V377" i="15"/>
  <c r="AE281" i="15"/>
  <c r="V569" i="15"/>
  <c r="AG328" i="15"/>
  <c r="V449" i="15"/>
  <c r="AQ720" i="15"/>
  <c r="AO720" i="15"/>
  <c r="AH720" i="15"/>
  <c r="AL720" i="15"/>
  <c r="AN720" i="15"/>
  <c r="AI720" i="15"/>
  <c r="AJ720" i="15"/>
  <c r="AK720" i="15"/>
  <c r="AM720" i="15"/>
  <c r="AR493" i="15"/>
  <c r="O493" i="15"/>
  <c r="AQ287" i="15"/>
  <c r="AO287" i="15"/>
  <c r="AN287" i="15"/>
  <c r="AM287" i="15"/>
  <c r="AL287" i="15"/>
  <c r="AH287" i="15"/>
  <c r="AK287" i="15"/>
  <c r="AI287" i="15"/>
  <c r="AJ287" i="15"/>
  <c r="AQ622" i="15"/>
  <c r="AH622" i="15"/>
  <c r="AO622" i="15"/>
  <c r="AL622" i="15"/>
  <c r="AI622" i="15"/>
  <c r="AK622" i="15"/>
  <c r="AM622" i="15"/>
  <c r="AJ622" i="15"/>
  <c r="AN622" i="15"/>
  <c r="AR744" i="15"/>
  <c r="O744" i="15"/>
  <c r="AQ542" i="15"/>
  <c r="AM542" i="15"/>
  <c r="AH542" i="15"/>
  <c r="AO542" i="15"/>
  <c r="AL542" i="15"/>
  <c r="AI542" i="15"/>
  <c r="AK542" i="15"/>
  <c r="AJ542" i="15"/>
  <c r="AN542" i="15"/>
  <c r="AQ314" i="15"/>
  <c r="AM314" i="15"/>
  <c r="AN314" i="15"/>
  <c r="AO314" i="15"/>
  <c r="AL314" i="15"/>
  <c r="AI314" i="15"/>
  <c r="AH314" i="15"/>
  <c r="AJ314" i="15"/>
  <c r="AK314" i="15"/>
  <c r="AQ435" i="15"/>
  <c r="AB435" i="15"/>
  <c r="AO435" i="15"/>
  <c r="AM435" i="15"/>
  <c r="Z435" i="15"/>
  <c r="AC435" i="15"/>
  <c r="AN435" i="15"/>
  <c r="AE435" i="15"/>
  <c r="AI435" i="15"/>
  <c r="V435" i="15"/>
  <c r="S435" i="15"/>
  <c r="AL435" i="15"/>
  <c r="AF435" i="15"/>
  <c r="AH435" i="15"/>
  <c r="AD435" i="15"/>
  <c r="AA435" i="15"/>
  <c r="W435" i="15"/>
  <c r="AK435" i="15"/>
  <c r="X435" i="15"/>
  <c r="Y435" i="15"/>
  <c r="R435" i="15"/>
  <c r="U435" i="15"/>
  <c r="AG435" i="15"/>
  <c r="T435" i="15"/>
  <c r="AJ435" i="15"/>
  <c r="AQ612" i="15"/>
  <c r="AH612" i="15"/>
  <c r="AO612" i="15"/>
  <c r="AL612" i="15"/>
  <c r="AM612" i="15"/>
  <c r="AK612" i="15"/>
  <c r="AJ612" i="15"/>
  <c r="AI612" i="15"/>
  <c r="AN612" i="15"/>
  <c r="AQ386" i="15"/>
  <c r="AL386" i="15"/>
  <c r="AN386" i="15"/>
  <c r="AI386" i="15"/>
  <c r="AO386" i="15"/>
  <c r="AM386" i="15"/>
  <c r="AH386" i="15"/>
  <c r="AJ386" i="15"/>
  <c r="AK386" i="15"/>
  <c r="AR742" i="15"/>
  <c r="O742" i="15"/>
  <c r="AQ49" i="15"/>
  <c r="AL49" i="15"/>
  <c r="AH49" i="15"/>
  <c r="AI49" i="15"/>
  <c r="AM49" i="15"/>
  <c r="AO49" i="15"/>
  <c r="AN49" i="15"/>
  <c r="AJ49" i="15"/>
  <c r="AK49" i="15"/>
  <c r="V689" i="15"/>
  <c r="S689" i="15"/>
  <c r="AQ232" i="15"/>
  <c r="AN232" i="15"/>
  <c r="AL232" i="15"/>
  <c r="AO232" i="15"/>
  <c r="AM232" i="15"/>
  <c r="AH232" i="15"/>
  <c r="AI232" i="15"/>
  <c r="AJ232" i="15"/>
  <c r="AK232" i="15"/>
  <c r="AQ149" i="15"/>
  <c r="AL149" i="15"/>
  <c r="AO149" i="15"/>
  <c r="AM149" i="15"/>
  <c r="AI149" i="15"/>
  <c r="AK149" i="15"/>
  <c r="AN149" i="15"/>
  <c r="AH149" i="15"/>
  <c r="AJ149" i="15"/>
  <c r="AQ572" i="15"/>
  <c r="AH572" i="15"/>
  <c r="AI572" i="15"/>
  <c r="AN572" i="15"/>
  <c r="AJ572" i="15"/>
  <c r="AL572" i="15"/>
  <c r="AO572" i="15"/>
  <c r="AK572" i="15"/>
  <c r="AM572" i="15"/>
  <c r="AQ252" i="15"/>
  <c r="AN252" i="15"/>
  <c r="AI252" i="15"/>
  <c r="AK252" i="15"/>
  <c r="AM252" i="15"/>
  <c r="AL252" i="15"/>
  <c r="AH252" i="15"/>
  <c r="AO252" i="15"/>
  <c r="AJ252" i="15"/>
  <c r="O737" i="15"/>
  <c r="AQ221" i="15"/>
  <c r="AN221" i="15"/>
  <c r="AO221" i="15"/>
  <c r="AL221" i="15"/>
  <c r="AM221" i="15"/>
  <c r="AJ221" i="15"/>
  <c r="AH221" i="15"/>
  <c r="AI221" i="15"/>
  <c r="AK221" i="15"/>
  <c r="AQ65" i="15"/>
  <c r="AL65" i="15"/>
  <c r="AI65" i="15"/>
  <c r="AH65" i="15"/>
  <c r="AN65" i="15"/>
  <c r="AM65" i="15"/>
  <c r="AO65" i="15"/>
  <c r="AJ65" i="15"/>
  <c r="AK65" i="15"/>
  <c r="AQ728" i="15"/>
  <c r="AL728" i="15"/>
  <c r="AI728" i="15"/>
  <c r="AN728" i="15"/>
  <c r="AO728" i="15"/>
  <c r="AM728" i="15"/>
  <c r="AJ728" i="15"/>
  <c r="AH728" i="15"/>
  <c r="AK728" i="15"/>
  <c r="BM537" i="15"/>
  <c r="BO537" i="15"/>
  <c r="BN537" i="15"/>
  <c r="BQ537" i="15"/>
  <c r="BP537" i="15"/>
  <c r="BJ537" i="15"/>
  <c r="BK537" i="15"/>
  <c r="BL537" i="15"/>
  <c r="AQ294" i="15"/>
  <c r="AL294" i="15"/>
  <c r="AH294" i="15"/>
  <c r="AI294" i="15"/>
  <c r="AO294" i="15"/>
  <c r="AM294" i="15"/>
  <c r="AK294" i="15"/>
  <c r="AN294" i="15"/>
  <c r="AJ294" i="15"/>
  <c r="AQ258" i="15"/>
  <c r="AL258" i="15"/>
  <c r="AM258" i="15"/>
  <c r="AH258" i="15"/>
  <c r="AN258" i="15"/>
  <c r="AO258" i="15"/>
  <c r="AI258" i="15"/>
  <c r="AK258" i="15"/>
  <c r="AJ258" i="15"/>
  <c r="AQ228" i="15"/>
  <c r="AM228" i="15"/>
  <c r="AH228" i="15"/>
  <c r="AL228" i="15"/>
  <c r="AN228" i="15"/>
  <c r="AO228" i="15"/>
  <c r="AK228" i="15"/>
  <c r="AI228" i="15"/>
  <c r="AJ228" i="15"/>
  <c r="AQ20" i="15"/>
  <c r="AL20" i="15"/>
  <c r="AH20" i="15"/>
  <c r="AO20" i="15"/>
  <c r="AN20" i="15"/>
  <c r="AI20" i="15"/>
  <c r="AK20" i="15"/>
  <c r="AM20" i="15"/>
  <c r="AJ20" i="15"/>
  <c r="AQ472" i="15"/>
  <c r="AN472" i="15"/>
  <c r="AI472" i="15"/>
  <c r="AL472" i="15"/>
  <c r="AB472" i="15"/>
  <c r="AO472" i="15"/>
  <c r="AC472" i="15"/>
  <c r="AM472" i="15"/>
  <c r="R472" i="15"/>
  <c r="Z472" i="15"/>
  <c r="AH472" i="15"/>
  <c r="W472" i="15"/>
  <c r="S472" i="15"/>
  <c r="AE472" i="15"/>
  <c r="AF472" i="15"/>
  <c r="U472" i="15"/>
  <c r="AK472" i="15"/>
  <c r="AJ472" i="15"/>
  <c r="X472" i="15"/>
  <c r="AD472" i="15"/>
  <c r="AA472" i="15"/>
  <c r="T472" i="15"/>
  <c r="Y472" i="15"/>
  <c r="AG472" i="15"/>
  <c r="V472" i="15"/>
  <c r="AQ27" i="15"/>
  <c r="AA27" i="15"/>
  <c r="Z27" i="15"/>
  <c r="AL27" i="15"/>
  <c r="AN27" i="15"/>
  <c r="AM27" i="15"/>
  <c r="AC27" i="15"/>
  <c r="AH27" i="15"/>
  <c r="AB27" i="15"/>
  <c r="AE27" i="15"/>
  <c r="AI27" i="15"/>
  <c r="R27" i="15"/>
  <c r="S27" i="15"/>
  <c r="T27" i="15"/>
  <c r="W27" i="15"/>
  <c r="U27" i="15"/>
  <c r="AO27" i="15"/>
  <c r="Y27" i="15"/>
  <c r="AF27" i="15"/>
  <c r="AD27" i="15"/>
  <c r="AG27" i="15"/>
  <c r="V27" i="15"/>
  <c r="X27" i="15"/>
  <c r="AJ27" i="15"/>
  <c r="AK27" i="15"/>
  <c r="AQ220" i="15"/>
  <c r="AL220" i="15"/>
  <c r="AO220" i="15"/>
  <c r="AM220" i="15"/>
  <c r="AN220" i="15"/>
  <c r="AI220" i="15"/>
  <c r="AH220" i="15"/>
  <c r="AK220" i="15"/>
  <c r="AJ220" i="15"/>
  <c r="AQ271" i="15"/>
  <c r="AO271" i="15"/>
  <c r="AM271" i="15"/>
  <c r="AH271" i="15"/>
  <c r="AN271" i="15"/>
  <c r="AL271" i="15"/>
  <c r="AI271" i="15"/>
  <c r="AJ271" i="15"/>
  <c r="AK271" i="15"/>
  <c r="AQ655" i="15"/>
  <c r="AN655" i="15"/>
  <c r="AI655" i="15"/>
  <c r="AM655" i="15"/>
  <c r="AO655" i="15"/>
  <c r="AL655" i="15"/>
  <c r="AJ655" i="15"/>
  <c r="AH655" i="15"/>
  <c r="AK655" i="15"/>
  <c r="BL117" i="15"/>
  <c r="BQ117" i="15"/>
  <c r="AQ416" i="15"/>
  <c r="AO416" i="15"/>
  <c r="AH416" i="15"/>
  <c r="AM416" i="15"/>
  <c r="AJ416" i="15"/>
  <c r="AL416" i="15"/>
  <c r="AI416" i="15"/>
  <c r="AN416" i="15"/>
  <c r="AK416" i="15"/>
  <c r="BN581" i="15"/>
  <c r="BM581" i="15"/>
  <c r="BK581" i="15"/>
  <c r="AQ43" i="15"/>
  <c r="AN43" i="15"/>
  <c r="AL43" i="15"/>
  <c r="AO43" i="15"/>
  <c r="AH43" i="15"/>
  <c r="AI43" i="15"/>
  <c r="AM43" i="15"/>
  <c r="AK43" i="15"/>
  <c r="AJ43" i="15"/>
  <c r="BO390" i="15"/>
  <c r="BL390" i="15"/>
  <c r="BM390" i="15"/>
  <c r="BN390" i="15"/>
  <c r="BQ390" i="15"/>
  <c r="BJ390" i="15"/>
  <c r="BP390" i="15"/>
  <c r="BK390" i="15"/>
  <c r="AQ610" i="15"/>
  <c r="AM610" i="15"/>
  <c r="AO610" i="15"/>
  <c r="AL610" i="15"/>
  <c r="AJ610" i="15"/>
  <c r="AK610" i="15"/>
  <c r="AH610" i="15"/>
  <c r="AI610" i="15"/>
  <c r="AN610" i="15"/>
  <c r="AQ384" i="15"/>
  <c r="AN384" i="15"/>
  <c r="AO384" i="15"/>
  <c r="AH384" i="15"/>
  <c r="AI384" i="15"/>
  <c r="AM384" i="15"/>
  <c r="AL384" i="15"/>
  <c r="AK384" i="15"/>
  <c r="AJ384" i="15"/>
  <c r="AQ591" i="15"/>
  <c r="AJ591" i="15"/>
  <c r="AO591" i="15"/>
  <c r="AI591" i="15"/>
  <c r="AL591" i="15"/>
  <c r="AH591" i="15"/>
  <c r="AM591" i="15"/>
  <c r="AK591" i="15"/>
  <c r="AN591" i="15"/>
  <c r="AQ715" i="15"/>
  <c r="AN715" i="15"/>
  <c r="AO715" i="15"/>
  <c r="AH715" i="15"/>
  <c r="AL715" i="15"/>
  <c r="AK715" i="15"/>
  <c r="AJ715" i="15"/>
  <c r="AM715" i="15"/>
  <c r="AI715" i="15"/>
  <c r="BM499" i="15"/>
  <c r="BP499" i="15"/>
  <c r="BK499" i="15"/>
  <c r="BJ499" i="15"/>
  <c r="AQ89" i="15"/>
  <c r="AL89" i="15"/>
  <c r="AI89" i="15"/>
  <c r="AJ89" i="15"/>
  <c r="AH89" i="15"/>
  <c r="AN89" i="15"/>
  <c r="AM89" i="15"/>
  <c r="AO89" i="15"/>
  <c r="AK89" i="15"/>
  <c r="AQ70" i="15"/>
  <c r="AM70" i="15"/>
  <c r="AH70" i="15"/>
  <c r="AN70" i="15"/>
  <c r="AJ70" i="15"/>
  <c r="AO70" i="15"/>
  <c r="AI70" i="15"/>
  <c r="AL70" i="15"/>
  <c r="AK70" i="15"/>
  <c r="AQ207" i="15"/>
  <c r="AL207" i="15"/>
  <c r="AO207" i="15"/>
  <c r="AM207" i="15"/>
  <c r="AN207" i="15"/>
  <c r="AH207" i="15"/>
  <c r="AJ207" i="15"/>
  <c r="AI207" i="15"/>
  <c r="AK207" i="15"/>
  <c r="AQ250" i="15"/>
  <c r="AO250" i="15"/>
  <c r="AN250" i="15"/>
  <c r="AI250" i="15"/>
  <c r="AL250" i="15"/>
  <c r="AM250" i="15"/>
  <c r="AH250" i="15"/>
  <c r="AJ250" i="15"/>
  <c r="AK250" i="15"/>
  <c r="AQ609" i="15"/>
  <c r="AL609" i="15"/>
  <c r="AJ609" i="15"/>
  <c r="AO609" i="15"/>
  <c r="AM609" i="15"/>
  <c r="AN609" i="15"/>
  <c r="AH609" i="15"/>
  <c r="AI609" i="15"/>
  <c r="AK609" i="15"/>
  <c r="AQ601" i="15"/>
  <c r="AH601" i="15"/>
  <c r="AM601" i="15"/>
  <c r="AO601" i="15"/>
  <c r="AJ601" i="15"/>
  <c r="AL601" i="15"/>
  <c r="AI601" i="15"/>
  <c r="AN601" i="15"/>
  <c r="AK601" i="15"/>
  <c r="AQ374" i="15"/>
  <c r="AL374" i="15"/>
  <c r="AO374" i="15"/>
  <c r="AI374" i="15"/>
  <c r="AN374" i="15"/>
  <c r="AH374" i="15"/>
  <c r="AJ374" i="15"/>
  <c r="AM374" i="15"/>
  <c r="AK374" i="15"/>
  <c r="AQ36" i="15"/>
  <c r="AO36" i="15"/>
  <c r="AL36" i="15"/>
  <c r="AI36" i="15"/>
  <c r="AM36" i="15"/>
  <c r="AN36" i="15"/>
  <c r="AK36" i="15"/>
  <c r="AJ36" i="15"/>
  <c r="AH36" i="15"/>
  <c r="AQ187" i="15"/>
  <c r="AO187" i="15"/>
  <c r="AN187" i="15"/>
  <c r="AL187" i="15"/>
  <c r="AM187" i="15"/>
  <c r="AH187" i="15"/>
  <c r="AJ187" i="15"/>
  <c r="AK187" i="15"/>
  <c r="AI187" i="15"/>
  <c r="AQ83" i="15"/>
  <c r="AN83" i="15"/>
  <c r="AM83" i="15"/>
  <c r="AL83" i="15"/>
  <c r="AO83" i="15"/>
  <c r="AH83" i="15"/>
  <c r="AJ83" i="15"/>
  <c r="AI83" i="15"/>
  <c r="AK83" i="15"/>
  <c r="AQ731" i="15"/>
  <c r="AM731" i="15"/>
  <c r="AL731" i="15"/>
  <c r="AO731" i="15"/>
  <c r="AI731" i="15"/>
  <c r="AN731" i="15"/>
  <c r="AJ731" i="15"/>
  <c r="AH731" i="15"/>
  <c r="AK731" i="15"/>
  <c r="AR505" i="15"/>
  <c r="O505" i="15"/>
  <c r="AQ301" i="15"/>
  <c r="AL301" i="15"/>
  <c r="AO301" i="15"/>
  <c r="AM301" i="15"/>
  <c r="AH301" i="15"/>
  <c r="AN301" i="15"/>
  <c r="AI301" i="15"/>
  <c r="AJ301" i="15"/>
  <c r="AK301" i="15"/>
  <c r="AQ87" i="15"/>
  <c r="AL87" i="15"/>
  <c r="AA87" i="15"/>
  <c r="AO87" i="15"/>
  <c r="AN87" i="15"/>
  <c r="AB87" i="15"/>
  <c r="AC87" i="15"/>
  <c r="S87" i="15"/>
  <c r="AF87" i="15"/>
  <c r="T87" i="15"/>
  <c r="R87" i="15"/>
  <c r="AI87" i="15"/>
  <c r="AE87" i="15"/>
  <c r="W87" i="15"/>
  <c r="AJ87" i="15"/>
  <c r="U87" i="15"/>
  <c r="V87" i="15"/>
  <c r="Y87" i="15"/>
  <c r="AD87" i="15"/>
  <c r="Z87" i="15"/>
  <c r="AH87" i="15"/>
  <c r="AM87" i="15"/>
  <c r="X87" i="15"/>
  <c r="AG87" i="15"/>
  <c r="AK87" i="15"/>
  <c r="AQ645" i="15"/>
  <c r="AI645" i="15"/>
  <c r="AM645" i="15"/>
  <c r="AO645" i="15"/>
  <c r="AL645" i="15"/>
  <c r="AN645" i="15"/>
  <c r="AH645" i="15"/>
  <c r="AJ645" i="15"/>
  <c r="AK645" i="15"/>
  <c r="AQ167" i="15"/>
  <c r="AO167" i="15"/>
  <c r="AI167" i="15"/>
  <c r="AJ167" i="15"/>
  <c r="AH167" i="15"/>
  <c r="AN167" i="15"/>
  <c r="AM167" i="15"/>
  <c r="AL167" i="15"/>
  <c r="AK167" i="15"/>
  <c r="AQ653" i="15"/>
  <c r="AL653" i="15"/>
  <c r="AO653" i="15"/>
  <c r="AN653" i="15"/>
  <c r="AI653" i="15"/>
  <c r="AH653" i="15"/>
  <c r="AM653" i="15"/>
  <c r="AK653" i="15"/>
  <c r="AJ653" i="15"/>
  <c r="BM473" i="15"/>
  <c r="BL473" i="15"/>
  <c r="AQ628" i="15"/>
  <c r="AF628" i="15"/>
  <c r="AM628" i="15"/>
  <c r="S628" i="15"/>
  <c r="AE628" i="15"/>
  <c r="V628" i="15"/>
  <c r="AC628" i="15"/>
  <c r="AG628" i="15"/>
  <c r="AO628" i="15"/>
  <c r="U628" i="15"/>
  <c r="AB628" i="15"/>
  <c r="Z628" i="15"/>
  <c r="AL628" i="15"/>
  <c r="T628" i="15"/>
  <c r="R628" i="15"/>
  <c r="AN628" i="15"/>
  <c r="X628" i="15"/>
  <c r="Y628" i="15"/>
  <c r="AI628" i="15"/>
  <c r="AH628" i="15"/>
  <c r="W628" i="15"/>
  <c r="AK628" i="15"/>
  <c r="AD628" i="15"/>
  <c r="AJ628" i="15"/>
  <c r="AA628" i="15"/>
  <c r="AQ730" i="15"/>
  <c r="AH730" i="15"/>
  <c r="AM730" i="15"/>
  <c r="AL730" i="15"/>
  <c r="AO730" i="15"/>
  <c r="AI730" i="15"/>
  <c r="AK730" i="15"/>
  <c r="AN730" i="15"/>
  <c r="AJ730" i="15"/>
  <c r="AR504" i="15"/>
  <c r="O504" i="15"/>
  <c r="AQ300" i="15"/>
  <c r="AL300" i="15"/>
  <c r="AI300" i="15"/>
  <c r="AM300" i="15"/>
  <c r="AK300" i="15"/>
  <c r="AO300" i="15"/>
  <c r="AJ300" i="15"/>
  <c r="AH300" i="15"/>
  <c r="AN300" i="15"/>
  <c r="AQ339" i="15"/>
  <c r="AB339" i="15"/>
  <c r="AO339" i="15"/>
  <c r="AL339" i="15"/>
  <c r="Z339" i="15"/>
  <c r="AA339" i="15"/>
  <c r="AN339" i="15"/>
  <c r="AE339" i="15"/>
  <c r="AH339" i="15"/>
  <c r="AC339" i="15"/>
  <c r="R339" i="15"/>
  <c r="S339" i="15"/>
  <c r="AI339" i="15"/>
  <c r="AM339" i="15"/>
  <c r="AF339" i="15"/>
  <c r="X339" i="15"/>
  <c r="AG339" i="15"/>
  <c r="AJ339" i="15"/>
  <c r="V339" i="15"/>
  <c r="T339" i="15"/>
  <c r="AD339" i="15"/>
  <c r="W339" i="15"/>
  <c r="U339" i="15"/>
  <c r="AK339" i="15"/>
  <c r="Y339" i="15"/>
  <c r="AQ682" i="15"/>
  <c r="AO682" i="15"/>
  <c r="U682" i="15"/>
  <c r="S682" i="15"/>
  <c r="AL682" i="15"/>
  <c r="W682" i="15"/>
  <c r="R682" i="15"/>
  <c r="AG682" i="15"/>
  <c r="AB682" i="15"/>
  <c r="V682" i="15"/>
  <c r="AD682" i="15"/>
  <c r="AE682" i="15"/>
  <c r="AC682" i="15"/>
  <c r="Z682" i="15"/>
  <c r="AI682" i="15"/>
  <c r="AM682" i="15"/>
  <c r="T682" i="15"/>
  <c r="Y682" i="15"/>
  <c r="AH682" i="15"/>
  <c r="AJ682" i="15"/>
  <c r="AF682" i="15"/>
  <c r="X682" i="15"/>
  <c r="AK682" i="15"/>
  <c r="AN682" i="15"/>
  <c r="AA682" i="15"/>
  <c r="BJ157" i="15"/>
  <c r="BK157" i="15"/>
  <c r="BP157" i="15"/>
  <c r="BL157" i="15"/>
  <c r="BQ157" i="15"/>
  <c r="BO157" i="15"/>
  <c r="BM157" i="15"/>
  <c r="BN157" i="15"/>
  <c r="AQ464" i="15"/>
  <c r="AA464" i="15"/>
  <c r="AN464" i="15"/>
  <c r="Z464" i="15"/>
  <c r="AE464" i="15"/>
  <c r="T464" i="15"/>
  <c r="AC464" i="15"/>
  <c r="R464" i="15"/>
  <c r="AL464" i="15"/>
  <c r="AB464" i="15"/>
  <c r="AH464" i="15"/>
  <c r="AI464" i="15"/>
  <c r="AF464" i="15"/>
  <c r="W464" i="15"/>
  <c r="AJ464" i="15"/>
  <c r="AO464" i="15"/>
  <c r="AM464" i="15"/>
  <c r="AD464" i="15"/>
  <c r="V464" i="15"/>
  <c r="AK464" i="15"/>
  <c r="S464" i="15"/>
  <c r="X464" i="15"/>
  <c r="U464" i="15"/>
  <c r="Y464" i="15"/>
  <c r="AG464" i="15"/>
  <c r="AQ574" i="15"/>
  <c r="AJ574" i="15"/>
  <c r="AN574" i="15"/>
  <c r="AL574" i="15"/>
  <c r="AH574" i="15"/>
  <c r="AI574" i="15"/>
  <c r="AM574" i="15"/>
  <c r="AO574" i="15"/>
  <c r="AK574" i="15"/>
  <c r="AQ559" i="15"/>
  <c r="AO559" i="15"/>
  <c r="AM559" i="15"/>
  <c r="AJ559" i="15"/>
  <c r="AL559" i="15"/>
  <c r="AH559" i="15"/>
  <c r="AI559" i="15"/>
  <c r="AN559" i="15"/>
  <c r="AK559" i="15"/>
  <c r="O519" i="15"/>
  <c r="BK234" i="15"/>
  <c r="BN234" i="15"/>
  <c r="BP198" i="15"/>
  <c r="AQ597" i="15"/>
  <c r="AO597" i="15"/>
  <c r="AL597" i="15"/>
  <c r="AI597" i="15"/>
  <c r="AK597" i="15"/>
  <c r="AH597" i="15"/>
  <c r="AN597" i="15"/>
  <c r="AJ597" i="15"/>
  <c r="AM597" i="15"/>
  <c r="AQ362" i="15"/>
  <c r="AO362" i="15"/>
  <c r="AL362" i="15"/>
  <c r="AN362" i="15"/>
  <c r="AM362" i="15"/>
  <c r="AI362" i="15"/>
  <c r="AH362" i="15"/>
  <c r="AJ362" i="15"/>
  <c r="AK362" i="15"/>
  <c r="AQ23" i="15"/>
  <c r="AL23" i="15"/>
  <c r="AO23" i="15"/>
  <c r="AN23" i="15"/>
  <c r="AM23" i="15"/>
  <c r="AH23" i="15"/>
  <c r="AI23" i="15"/>
  <c r="AK23" i="15"/>
  <c r="AJ23" i="15"/>
  <c r="H174" i="2"/>
  <c r="F174" i="15" s="1"/>
  <c r="I271" i="2"/>
  <c r="G271" i="15" s="1"/>
  <c r="H712" i="2"/>
  <c r="F715" i="15" s="1"/>
  <c r="BB107" i="12"/>
  <c r="I43" i="2"/>
  <c r="G43" i="15" s="1"/>
  <c r="I404" i="2"/>
  <c r="G403" i="15" s="1"/>
  <c r="H79" i="2"/>
  <c r="F79" i="15" s="1"/>
  <c r="I103" i="2"/>
  <c r="G103" i="15" s="1"/>
  <c r="I562" i="2"/>
  <c r="G559" i="15" s="1"/>
  <c r="L43" i="2"/>
  <c r="J43" i="15" s="1"/>
  <c r="I115" i="2"/>
  <c r="G115" i="15" s="1"/>
  <c r="L598" i="2"/>
  <c r="J595" i="15" s="1"/>
  <c r="L640" i="2"/>
  <c r="J643" i="15" s="1"/>
  <c r="Z30" i="15"/>
  <c r="AA30" i="15"/>
  <c r="AB30" i="15"/>
  <c r="AC30" i="15"/>
  <c r="R30" i="15"/>
  <c r="S30" i="15"/>
  <c r="T30" i="15"/>
  <c r="AE30" i="15"/>
  <c r="AF30" i="15"/>
  <c r="AG30" i="15"/>
  <c r="AD30" i="15"/>
  <c r="Y30" i="15"/>
  <c r="U30" i="15"/>
  <c r="W30" i="15"/>
  <c r="X30" i="15"/>
  <c r="V30" i="15"/>
  <c r="AC306" i="15"/>
  <c r="Z306" i="15"/>
  <c r="AA306" i="15"/>
  <c r="S306" i="15"/>
  <c r="AB306" i="15"/>
  <c r="T306" i="15"/>
  <c r="AE306" i="15"/>
  <c r="R306" i="15"/>
  <c r="AF306" i="15"/>
  <c r="X306" i="15"/>
  <c r="W306" i="15"/>
  <c r="AG306" i="15"/>
  <c r="AD306" i="15"/>
  <c r="V306" i="15"/>
  <c r="U306" i="15"/>
  <c r="Y306" i="15"/>
  <c r="J414" i="15"/>
  <c r="X414" i="15" s="1"/>
  <c r="L416" i="2"/>
  <c r="J415" i="15" s="1"/>
  <c r="Z366" i="15"/>
  <c r="AB366" i="15"/>
  <c r="AC366" i="15"/>
  <c r="S366" i="15"/>
  <c r="AA366" i="15"/>
  <c r="R366" i="15"/>
  <c r="AE366" i="15"/>
  <c r="W366" i="15"/>
  <c r="AF366" i="15"/>
  <c r="X366" i="15"/>
  <c r="AD366" i="15"/>
  <c r="T366" i="15"/>
  <c r="Y366" i="15"/>
  <c r="V366" i="15"/>
  <c r="U366" i="15"/>
  <c r="AG366" i="15"/>
  <c r="Z90" i="15"/>
  <c r="AA90" i="15"/>
  <c r="AB90" i="15"/>
  <c r="AC90" i="15"/>
  <c r="AE90" i="15"/>
  <c r="R90" i="15"/>
  <c r="S90" i="15"/>
  <c r="AF90" i="15"/>
  <c r="X90" i="15"/>
  <c r="T90" i="15"/>
  <c r="W90" i="15"/>
  <c r="U90" i="15"/>
  <c r="AG90" i="15"/>
  <c r="AD90" i="15"/>
  <c r="Y90" i="15"/>
  <c r="V90" i="15"/>
  <c r="Z246" i="15"/>
  <c r="AC246" i="15"/>
  <c r="AE246" i="15"/>
  <c r="AA246" i="15"/>
  <c r="R246" i="15"/>
  <c r="W246" i="15"/>
  <c r="T246" i="15"/>
  <c r="AB246" i="15"/>
  <c r="X246" i="15"/>
  <c r="S246" i="15"/>
  <c r="AG246" i="15"/>
  <c r="AF246" i="15"/>
  <c r="AD246" i="15"/>
  <c r="U246" i="15"/>
  <c r="V246" i="15"/>
  <c r="Y246" i="15"/>
  <c r="Z318" i="15"/>
  <c r="AA318" i="15"/>
  <c r="AC318" i="15"/>
  <c r="AB318" i="15"/>
  <c r="S318" i="15"/>
  <c r="AE318" i="15"/>
  <c r="AF318" i="15"/>
  <c r="R318" i="15"/>
  <c r="W318" i="15"/>
  <c r="X318" i="15"/>
  <c r="T318" i="15"/>
  <c r="U318" i="15"/>
  <c r="Y318" i="15"/>
  <c r="AD318" i="15"/>
  <c r="AG318" i="15"/>
  <c r="V318" i="15"/>
  <c r="Z329" i="15"/>
  <c r="AC329" i="15"/>
  <c r="AA329" i="15"/>
  <c r="R329" i="15"/>
  <c r="AB329" i="15"/>
  <c r="S329" i="15"/>
  <c r="AE329" i="15"/>
  <c r="W329" i="15"/>
  <c r="X329" i="15"/>
  <c r="T329" i="15"/>
  <c r="AD329" i="15"/>
  <c r="V329" i="15"/>
  <c r="AG329" i="15"/>
  <c r="AF329" i="15"/>
  <c r="U329" i="15"/>
  <c r="Y329" i="15"/>
  <c r="Z378" i="15"/>
  <c r="AA378" i="15"/>
  <c r="AB378" i="15"/>
  <c r="AC378" i="15"/>
  <c r="AE378" i="15"/>
  <c r="R378" i="15"/>
  <c r="W378" i="15"/>
  <c r="T378" i="15"/>
  <c r="AD378" i="15"/>
  <c r="S378" i="15"/>
  <c r="X378" i="15"/>
  <c r="AG378" i="15"/>
  <c r="AF378" i="15"/>
  <c r="V378" i="15"/>
  <c r="U378" i="15"/>
  <c r="Y378" i="15"/>
  <c r="Z102" i="15"/>
  <c r="AC102" i="15"/>
  <c r="AA102" i="15"/>
  <c r="S102" i="15"/>
  <c r="AE102" i="15"/>
  <c r="T102" i="15"/>
  <c r="R102" i="15"/>
  <c r="AB102" i="15"/>
  <c r="X102" i="15"/>
  <c r="AF102" i="15"/>
  <c r="AD102" i="15"/>
  <c r="W102" i="15"/>
  <c r="AG102" i="15"/>
  <c r="U102" i="15"/>
  <c r="Y102" i="15"/>
  <c r="V102" i="15"/>
  <c r="Z654" i="15"/>
  <c r="AC654" i="15"/>
  <c r="AG654" i="15"/>
  <c r="R654" i="15"/>
  <c r="AB654" i="15"/>
  <c r="AD654" i="15"/>
  <c r="V654" i="15"/>
  <c r="W654" i="15"/>
  <c r="AE654" i="15"/>
  <c r="U654" i="15"/>
  <c r="AF654" i="15"/>
  <c r="Y654" i="15"/>
  <c r="S654" i="15"/>
  <c r="AA654" i="15"/>
  <c r="T654" i="15"/>
  <c r="X654" i="15"/>
  <c r="Z126" i="15"/>
  <c r="AC126" i="15"/>
  <c r="AA126" i="15"/>
  <c r="AB126" i="15"/>
  <c r="S126" i="15"/>
  <c r="R126" i="15"/>
  <c r="AE126" i="15"/>
  <c r="AF126" i="15"/>
  <c r="AD126" i="15"/>
  <c r="T126" i="15"/>
  <c r="X126" i="15"/>
  <c r="U126" i="15"/>
  <c r="W126" i="15"/>
  <c r="AG126" i="15"/>
  <c r="Y126" i="15"/>
  <c r="V126" i="15"/>
  <c r="I440" i="2"/>
  <c r="G439" i="15" s="1"/>
  <c r="G438" i="15"/>
  <c r="G642" i="15"/>
  <c r="I640" i="2"/>
  <c r="G643" i="15" s="1"/>
  <c r="AC558" i="15"/>
  <c r="W558" i="15"/>
  <c r="AG558" i="15"/>
  <c r="R558" i="15"/>
  <c r="U558" i="15"/>
  <c r="Z558" i="15"/>
  <c r="AD558" i="15"/>
  <c r="T558" i="15"/>
  <c r="AB558" i="15"/>
  <c r="S558" i="15"/>
  <c r="AE558" i="15"/>
  <c r="V558" i="15"/>
  <c r="AA558" i="15"/>
  <c r="Y558" i="15"/>
  <c r="AF558" i="15"/>
  <c r="X558" i="15"/>
  <c r="Z138" i="15"/>
  <c r="AC138" i="15"/>
  <c r="AA138" i="15"/>
  <c r="AE138" i="15"/>
  <c r="R138" i="15"/>
  <c r="AB138" i="15"/>
  <c r="AF138" i="15"/>
  <c r="X138" i="15"/>
  <c r="W138" i="15"/>
  <c r="S138" i="15"/>
  <c r="T138" i="15"/>
  <c r="V138" i="15"/>
  <c r="U138" i="15"/>
  <c r="AG138" i="15"/>
  <c r="AD138" i="15"/>
  <c r="Y138" i="15"/>
  <c r="AC66" i="15"/>
  <c r="AB66" i="15"/>
  <c r="Z66" i="15"/>
  <c r="AA66" i="15"/>
  <c r="S66" i="15"/>
  <c r="T66" i="15"/>
  <c r="W66" i="15"/>
  <c r="AE66" i="15"/>
  <c r="R66" i="15"/>
  <c r="AD66" i="15"/>
  <c r="AG66" i="15"/>
  <c r="AF66" i="15"/>
  <c r="X66" i="15"/>
  <c r="V66" i="15"/>
  <c r="Y66" i="15"/>
  <c r="U66" i="15"/>
  <c r="L550" i="2"/>
  <c r="J547" i="15" s="1"/>
  <c r="J546" i="15"/>
  <c r="T546" i="15" s="1"/>
  <c r="AB114" i="15"/>
  <c r="AE114" i="15"/>
  <c r="AD114" i="15"/>
  <c r="AF114" i="15"/>
  <c r="AG114" i="15"/>
  <c r="Y114" i="15"/>
  <c r="Z42" i="15"/>
  <c r="AA42" i="15"/>
  <c r="AB42" i="15"/>
  <c r="AC42" i="15"/>
  <c r="R42" i="15"/>
  <c r="AE42" i="15"/>
  <c r="X42" i="15"/>
  <c r="AD42" i="15"/>
  <c r="T42" i="15"/>
  <c r="S42" i="15"/>
  <c r="AF42" i="15"/>
  <c r="AG42" i="15"/>
  <c r="W42" i="15"/>
  <c r="Y42" i="15"/>
  <c r="U42" i="15"/>
  <c r="V42" i="15"/>
  <c r="U534" i="15"/>
  <c r="V534" i="15"/>
  <c r="W534" i="15"/>
  <c r="R534" i="15"/>
  <c r="AG534" i="15"/>
  <c r="Z534" i="15"/>
  <c r="AB534" i="15"/>
  <c r="S534" i="15"/>
  <c r="X534" i="15"/>
  <c r="Y534" i="15"/>
  <c r="AF534" i="15"/>
  <c r="AC534" i="15"/>
  <c r="AE534" i="15"/>
  <c r="AD534" i="15"/>
  <c r="T534" i="15"/>
  <c r="AA534" i="15"/>
  <c r="AG618" i="15"/>
  <c r="U618" i="15"/>
  <c r="W618" i="15"/>
  <c r="Z618" i="15"/>
  <c r="AD618" i="15"/>
  <c r="AE618" i="15"/>
  <c r="S618" i="15"/>
  <c r="AC618" i="15"/>
  <c r="AB618" i="15"/>
  <c r="V618" i="15"/>
  <c r="R618" i="15"/>
  <c r="AF618" i="15"/>
  <c r="X618" i="15"/>
  <c r="T618" i="15"/>
  <c r="Y618" i="15"/>
  <c r="AA618" i="15"/>
  <c r="Z340" i="15"/>
  <c r="AB340" i="15"/>
  <c r="R340" i="15"/>
  <c r="AA340" i="15"/>
  <c r="AE340" i="15"/>
  <c r="AC340" i="15"/>
  <c r="S340" i="15"/>
  <c r="W340" i="15"/>
  <c r="T340" i="15"/>
  <c r="AF340" i="15"/>
  <c r="U340" i="15"/>
  <c r="AD340" i="15"/>
  <c r="Y340" i="15"/>
  <c r="X340" i="15"/>
  <c r="V340" i="15"/>
  <c r="AG340" i="15"/>
  <c r="L452" i="2"/>
  <c r="J451" i="15" s="1"/>
  <c r="J450" i="15"/>
  <c r="Z450" i="15" s="1"/>
  <c r="Z18" i="15"/>
  <c r="AA18" i="15"/>
  <c r="R18" i="15"/>
  <c r="AE18" i="15"/>
  <c r="T18" i="15"/>
  <c r="AC18" i="15"/>
  <c r="W18" i="15"/>
  <c r="AB18" i="15"/>
  <c r="S18" i="15"/>
  <c r="X18" i="15"/>
  <c r="AD18" i="15"/>
  <c r="AF18" i="15"/>
  <c r="U18" i="15"/>
  <c r="AG18" i="15"/>
  <c r="Y18" i="15"/>
  <c r="V18" i="15"/>
  <c r="Z270" i="15"/>
  <c r="AC270" i="15"/>
  <c r="AA270" i="15"/>
  <c r="AE270" i="15"/>
  <c r="AB270" i="15"/>
  <c r="T270" i="15"/>
  <c r="R270" i="15"/>
  <c r="S270" i="15"/>
  <c r="AD270" i="15"/>
  <c r="W270" i="15"/>
  <c r="AF270" i="15"/>
  <c r="X270" i="15"/>
  <c r="U270" i="15"/>
  <c r="Y270" i="15"/>
  <c r="V270" i="15"/>
  <c r="AG270" i="15"/>
  <c r="AA402" i="15"/>
  <c r="AB402" i="15"/>
  <c r="Z402" i="15"/>
  <c r="AC402" i="15"/>
  <c r="R402" i="15"/>
  <c r="T402" i="15"/>
  <c r="AE402" i="15"/>
  <c r="W402" i="15"/>
  <c r="S402" i="15"/>
  <c r="AF402" i="15"/>
  <c r="X402" i="15"/>
  <c r="AD402" i="15"/>
  <c r="AG402" i="15"/>
  <c r="Y402" i="15"/>
  <c r="U402" i="15"/>
  <c r="V402" i="15"/>
  <c r="Z6" i="15"/>
  <c r="AA6" i="15"/>
  <c r="AB6" i="15"/>
  <c r="AC6" i="15"/>
  <c r="S6" i="15"/>
  <c r="T6" i="15"/>
  <c r="R6" i="15"/>
  <c r="AE6" i="15"/>
  <c r="W6" i="15"/>
  <c r="AF6" i="15"/>
  <c r="AG6" i="15"/>
  <c r="AD6" i="15"/>
  <c r="U6" i="15"/>
  <c r="V6" i="15"/>
  <c r="X6" i="15"/>
  <c r="Y6" i="15"/>
  <c r="AG630" i="15"/>
  <c r="AC570" i="15"/>
  <c r="Z570" i="15"/>
  <c r="U570" i="15"/>
  <c r="V570" i="15"/>
  <c r="AB570" i="15"/>
  <c r="S570" i="15"/>
  <c r="AE570" i="15"/>
  <c r="T570" i="15"/>
  <c r="AF570" i="15"/>
  <c r="AG570" i="15"/>
  <c r="W570" i="15"/>
  <c r="AD570" i="15"/>
  <c r="R570" i="15"/>
  <c r="Y570" i="15"/>
  <c r="X570" i="15"/>
  <c r="AA570" i="15"/>
  <c r="I295" i="2"/>
  <c r="G295" i="15" s="1"/>
  <c r="G294" i="15"/>
  <c r="S294" i="15" s="1"/>
  <c r="L440" i="2"/>
  <c r="J439" i="15" s="1"/>
  <c r="J438" i="15"/>
  <c r="L209" i="2"/>
  <c r="J209" i="15" s="1"/>
  <c r="J161" i="15"/>
  <c r="AG161" i="15" s="1"/>
  <c r="Z54" i="15"/>
  <c r="AB54" i="15"/>
  <c r="AA54" i="15"/>
  <c r="AC54" i="15"/>
  <c r="S54" i="15"/>
  <c r="AE54" i="15"/>
  <c r="R54" i="15"/>
  <c r="T54" i="15"/>
  <c r="W54" i="15"/>
  <c r="U54" i="15"/>
  <c r="AF54" i="15"/>
  <c r="X54" i="15"/>
  <c r="V54" i="15"/>
  <c r="Y54" i="15"/>
  <c r="AG54" i="15"/>
  <c r="AD54" i="15"/>
  <c r="Z258" i="15"/>
  <c r="AA258" i="15"/>
  <c r="AC258" i="15"/>
  <c r="R258" i="15"/>
  <c r="S258" i="15"/>
  <c r="AB258" i="15"/>
  <c r="AE258" i="15"/>
  <c r="X258" i="15"/>
  <c r="T258" i="15"/>
  <c r="AF258" i="15"/>
  <c r="AG258" i="15"/>
  <c r="V258" i="15"/>
  <c r="U258" i="15"/>
  <c r="W258" i="15"/>
  <c r="AD258" i="15"/>
  <c r="Y258" i="15"/>
  <c r="Z390" i="15"/>
  <c r="AA390" i="15"/>
  <c r="AC390" i="15"/>
  <c r="AB390" i="15"/>
  <c r="AE390" i="15"/>
  <c r="R390" i="15"/>
  <c r="T390" i="15"/>
  <c r="AD390" i="15"/>
  <c r="S390" i="15"/>
  <c r="W390" i="15"/>
  <c r="U390" i="15"/>
  <c r="AF390" i="15"/>
  <c r="AG390" i="15"/>
  <c r="X390" i="15"/>
  <c r="V390" i="15"/>
  <c r="Y390" i="15"/>
  <c r="Z172" i="15"/>
  <c r="AA172" i="15"/>
  <c r="AC172" i="15"/>
  <c r="AB172" i="15"/>
  <c r="R172" i="15"/>
  <c r="AE172" i="15"/>
  <c r="T172" i="15"/>
  <c r="X172" i="15"/>
  <c r="W172" i="15"/>
  <c r="U172" i="15"/>
  <c r="S172" i="15"/>
  <c r="AD172" i="15"/>
  <c r="AG172" i="15"/>
  <c r="AF172" i="15"/>
  <c r="V172" i="15"/>
  <c r="Y172" i="15"/>
  <c r="Z354" i="15"/>
  <c r="S354" i="15"/>
  <c r="AB354" i="15"/>
  <c r="AE354" i="15"/>
  <c r="AA354" i="15"/>
  <c r="R354" i="15"/>
  <c r="AF354" i="15"/>
  <c r="T354" i="15"/>
  <c r="AC354" i="15"/>
  <c r="X354" i="15"/>
  <c r="U354" i="15"/>
  <c r="AD354" i="15"/>
  <c r="Y354" i="15"/>
  <c r="AG354" i="15"/>
  <c r="W354" i="15"/>
  <c r="V354" i="15"/>
  <c r="U702" i="15"/>
  <c r="AG702" i="15"/>
  <c r="Z702" i="15"/>
  <c r="AC702" i="15"/>
  <c r="W702" i="15"/>
  <c r="V702" i="15"/>
  <c r="AD702" i="15"/>
  <c r="T702" i="15"/>
  <c r="AF702" i="15"/>
  <c r="AB702" i="15"/>
  <c r="AA702" i="15"/>
  <c r="Y702" i="15"/>
  <c r="S702" i="15"/>
  <c r="AE702" i="15"/>
  <c r="R702" i="15"/>
  <c r="X702" i="15"/>
  <c r="Z282" i="15"/>
  <c r="AA282" i="15"/>
  <c r="AC282" i="15"/>
  <c r="R282" i="15"/>
  <c r="AE282" i="15"/>
  <c r="AB282" i="15"/>
  <c r="S282" i="15"/>
  <c r="W282" i="15"/>
  <c r="AD282" i="15"/>
  <c r="X282" i="15"/>
  <c r="T282" i="15"/>
  <c r="AF282" i="15"/>
  <c r="AG282" i="15"/>
  <c r="U282" i="15"/>
  <c r="V282" i="15"/>
  <c r="Y282" i="15"/>
  <c r="Z150" i="15"/>
  <c r="AA150" i="15"/>
  <c r="R150" i="15"/>
  <c r="AE150" i="15"/>
  <c r="AC150" i="15"/>
  <c r="AB150" i="15"/>
  <c r="AD150" i="15"/>
  <c r="AF150" i="15"/>
  <c r="X150" i="15"/>
  <c r="T150" i="15"/>
  <c r="S150" i="15"/>
  <c r="W150" i="15"/>
  <c r="AG150" i="15"/>
  <c r="U150" i="15"/>
  <c r="V150" i="15"/>
  <c r="Y150" i="15"/>
  <c r="Z293" i="15"/>
  <c r="AA293" i="15"/>
  <c r="AB293" i="15"/>
  <c r="AC293" i="15"/>
  <c r="AE293" i="15"/>
  <c r="S293" i="15"/>
  <c r="R293" i="15"/>
  <c r="W293" i="15"/>
  <c r="T293" i="15"/>
  <c r="AF293" i="15"/>
  <c r="X293" i="15"/>
  <c r="AG293" i="15"/>
  <c r="U293" i="15"/>
  <c r="AD293" i="15"/>
  <c r="Y293" i="15"/>
  <c r="V293" i="15"/>
  <c r="Z426" i="15"/>
  <c r="AB426" i="15"/>
  <c r="AA426" i="15"/>
  <c r="AE426" i="15"/>
  <c r="S426" i="15"/>
  <c r="R426" i="15"/>
  <c r="AC426" i="15"/>
  <c r="W426" i="15"/>
  <c r="AD426" i="15"/>
  <c r="AF426" i="15"/>
  <c r="T426" i="15"/>
  <c r="X426" i="15"/>
  <c r="U426" i="15"/>
  <c r="V426" i="15"/>
  <c r="Y426" i="15"/>
  <c r="AG426" i="15"/>
  <c r="U726" i="15"/>
  <c r="AG726" i="15"/>
  <c r="AC726" i="15"/>
  <c r="Z726" i="15"/>
  <c r="W726" i="15"/>
  <c r="AF726" i="15"/>
  <c r="AB726" i="15"/>
  <c r="V726" i="15"/>
  <c r="AE726" i="15"/>
  <c r="AA726" i="15"/>
  <c r="T726" i="15"/>
  <c r="S726" i="15"/>
  <c r="R726" i="15"/>
  <c r="Y726" i="15"/>
  <c r="AD726" i="15"/>
  <c r="X726" i="15"/>
  <c r="AA78" i="15"/>
  <c r="AC78" i="15"/>
  <c r="AB78" i="15"/>
  <c r="Z78" i="15"/>
  <c r="S78" i="15"/>
  <c r="AE78" i="15"/>
  <c r="R78" i="15"/>
  <c r="W78" i="15"/>
  <c r="AD78" i="15"/>
  <c r="AF78" i="15"/>
  <c r="T78" i="15"/>
  <c r="U78" i="15"/>
  <c r="X78" i="15"/>
  <c r="Y78" i="15"/>
  <c r="AG78" i="15"/>
  <c r="V78" i="15"/>
  <c r="Z714" i="15"/>
  <c r="AG714" i="15"/>
  <c r="U714" i="15"/>
  <c r="W714" i="15"/>
  <c r="AB714" i="15"/>
  <c r="R714" i="15"/>
  <c r="AD714" i="15"/>
  <c r="S714" i="15"/>
  <c r="AC714" i="15"/>
  <c r="T714" i="15"/>
  <c r="AF714" i="15"/>
  <c r="AA714" i="15"/>
  <c r="V714" i="15"/>
  <c r="X714" i="15"/>
  <c r="Y714" i="15"/>
  <c r="AE714" i="15"/>
  <c r="L330" i="2"/>
  <c r="J330" i="15" s="1"/>
  <c r="I151" i="2"/>
  <c r="G151" i="15" s="1"/>
  <c r="I127" i="2"/>
  <c r="G127" i="15" s="1"/>
  <c r="I550" i="2"/>
  <c r="G547" i="15" s="1"/>
  <c r="I574" i="2"/>
  <c r="G571" i="15" s="1"/>
  <c r="H127" i="2"/>
  <c r="F127" i="15" s="1"/>
  <c r="L538" i="2"/>
  <c r="J535" i="15" s="1"/>
  <c r="I91" i="2"/>
  <c r="G91" i="15" s="1"/>
  <c r="M562" i="2"/>
  <c r="K559" i="15" s="1"/>
  <c r="F403" i="2"/>
  <c r="D402" i="15" s="1"/>
  <c r="Q402" i="15" s="1"/>
  <c r="AS402" i="15" s="1"/>
  <c r="D79" i="2"/>
  <c r="C79" i="15" s="1"/>
  <c r="AM728" i="2"/>
  <c r="AL728" i="2"/>
  <c r="AK728" i="2"/>
  <c r="AJ728" i="2"/>
  <c r="BR729" i="2"/>
  <c r="AI728" i="2"/>
  <c r="AM715" i="2"/>
  <c r="AJ715" i="2"/>
  <c r="AL715" i="2"/>
  <c r="BR716" i="2"/>
  <c r="AK715" i="2"/>
  <c r="AI715" i="2"/>
  <c r="L55" i="2"/>
  <c r="J55" i="15" s="1"/>
  <c r="AM703" i="2"/>
  <c r="BR704" i="2"/>
  <c r="AL703" i="2"/>
  <c r="AK703" i="2"/>
  <c r="AJ703" i="2"/>
  <c r="AI703" i="2"/>
  <c r="F258" i="2"/>
  <c r="D258" i="15" s="1"/>
  <c r="Q258" i="15" s="1"/>
  <c r="AS258" i="15" s="1"/>
  <c r="AM619" i="2"/>
  <c r="AL619" i="2"/>
  <c r="AK619" i="2"/>
  <c r="AJ619" i="2"/>
  <c r="BR620" i="2"/>
  <c r="AI619" i="2"/>
  <c r="M616" i="2"/>
  <c r="K619" i="15" s="1"/>
  <c r="F18" i="2"/>
  <c r="D18" i="15" s="1"/>
  <c r="Q18" i="15" s="1"/>
  <c r="AS18" i="15" s="1"/>
  <c r="D640" i="2"/>
  <c r="C643" i="15" s="1"/>
  <c r="AM566" i="2"/>
  <c r="AL566" i="2"/>
  <c r="AK566" i="2"/>
  <c r="AJ566" i="2"/>
  <c r="BR567" i="2"/>
  <c r="AI566" i="2"/>
  <c r="F639" i="2"/>
  <c r="D642" i="15" s="1"/>
  <c r="Q642" i="15" s="1"/>
  <c r="AS642" i="15" s="1"/>
  <c r="AM419" i="2"/>
  <c r="AL419" i="2"/>
  <c r="AI419" i="2"/>
  <c r="AK419" i="2"/>
  <c r="AJ419" i="2"/>
  <c r="BR420" i="2"/>
  <c r="AM323" i="2"/>
  <c r="AL323" i="2"/>
  <c r="AK323" i="2"/>
  <c r="AJ323" i="2"/>
  <c r="BR324" i="2"/>
  <c r="AI323" i="2"/>
  <c r="M7" i="2"/>
  <c r="K7" i="15" s="1"/>
  <c r="BC114" i="2"/>
  <c r="BQ54" i="2"/>
  <c r="E54" i="2" s="1"/>
  <c r="BQ78" i="2"/>
  <c r="E78" i="2" s="1"/>
  <c r="D55" i="2"/>
  <c r="C55" i="15" s="1"/>
  <c r="I652" i="2"/>
  <c r="G655" i="15" s="1"/>
  <c r="I598" i="2"/>
  <c r="G595" i="15" s="1"/>
  <c r="BC42" i="2"/>
  <c r="BP103" i="12"/>
  <c r="CF103" i="12" s="1"/>
  <c r="CV103" i="12" s="1"/>
  <c r="CO87" i="12"/>
  <c r="CI81" i="12"/>
  <c r="BC81" i="12"/>
  <c r="AN79" i="12"/>
  <c r="CJ89" i="12"/>
  <c r="AS73" i="12"/>
  <c r="CY82" i="12"/>
  <c r="AM82" i="12"/>
  <c r="BT81" i="12"/>
  <c r="BR105" i="12"/>
  <c r="CH105" i="12" s="1"/>
  <c r="CX105" i="12" s="1"/>
  <c r="DA72" i="12"/>
  <c r="BD88" i="12"/>
  <c r="BP101" i="12"/>
  <c r="CF101" i="12" s="1"/>
  <c r="CV101" i="12" s="1"/>
  <c r="AM88" i="12"/>
  <c r="AM73" i="12"/>
  <c r="CJ79" i="12"/>
  <c r="CY88" i="12"/>
  <c r="BD79" i="12"/>
  <c r="DA63" i="12"/>
  <c r="CJ81" i="12"/>
  <c r="X81" i="12"/>
  <c r="W82" i="12"/>
  <c r="BT79" i="12"/>
  <c r="BI87" i="12"/>
  <c r="AC87" i="12"/>
  <c r="CZ79" i="12"/>
  <c r="DE87" i="12"/>
  <c r="X79" i="12"/>
  <c r="CZ81" i="12"/>
  <c r="X89" i="12"/>
  <c r="CK82" i="12"/>
  <c r="CY76" i="12"/>
  <c r="AM76" i="12"/>
  <c r="BD89" i="12"/>
  <c r="CJ88" i="12"/>
  <c r="BT75" i="12"/>
  <c r="BC76" i="12"/>
  <c r="CZ89" i="12"/>
  <c r="CZ88" i="12"/>
  <c r="BC82" i="12"/>
  <c r="W76" i="12"/>
  <c r="X88" i="12"/>
  <c r="CI76" i="12"/>
  <c r="BD74" i="12"/>
  <c r="BI73" i="12"/>
  <c r="DA79" i="12"/>
  <c r="BI71" i="12"/>
  <c r="W88" i="12"/>
  <c r="BS86" i="12"/>
  <c r="W86" i="12"/>
  <c r="DA82" i="12"/>
  <c r="BE106" i="12"/>
  <c r="DE71" i="12"/>
  <c r="BD81" i="12"/>
  <c r="AN81" i="12"/>
  <c r="CI86" i="12"/>
  <c r="BD87" i="12"/>
  <c r="CY81" i="12"/>
  <c r="BD86" i="12"/>
  <c r="CO53" i="12"/>
  <c r="CJ86" i="12"/>
  <c r="CK72" i="12"/>
  <c r="CJ80" i="12"/>
  <c r="X74" i="12"/>
  <c r="CZ80" i="12"/>
  <c r="CJ74" i="12"/>
  <c r="BR22" i="12"/>
  <c r="BB22" i="12"/>
  <c r="AL22" i="12"/>
  <c r="V22" i="12"/>
  <c r="CX22" i="12"/>
  <c r="CH22" i="12"/>
  <c r="W81" i="12"/>
  <c r="CH19" i="12"/>
  <c r="BR19" i="12"/>
  <c r="CX19" i="12"/>
  <c r="AL19" i="12"/>
  <c r="BB19" i="12"/>
  <c r="V19" i="12"/>
  <c r="AN85" i="12"/>
  <c r="AC65" i="12"/>
  <c r="CO68" i="12"/>
  <c r="AS53" i="12"/>
  <c r="DE50" i="12"/>
  <c r="BU68" i="12"/>
  <c r="BI54" i="12"/>
  <c r="AC71" i="12"/>
  <c r="CO65" i="12"/>
  <c r="CO54" i="12"/>
  <c r="BR15" i="12"/>
  <c r="AL15" i="12"/>
  <c r="V15" i="12"/>
  <c r="BB15" i="12"/>
  <c r="CX15" i="12"/>
  <c r="CH15" i="12"/>
  <c r="CO73" i="12"/>
  <c r="BR11" i="12"/>
  <c r="AL11" i="12"/>
  <c r="BB11" i="12"/>
  <c r="CH11" i="12"/>
  <c r="V11" i="12"/>
  <c r="CX11" i="12"/>
  <c r="CI73" i="12"/>
  <c r="X86" i="12"/>
  <c r="AC73" i="12"/>
  <c r="CF96" i="12"/>
  <c r="CV96" i="12" s="1"/>
  <c r="W73" i="12"/>
  <c r="AN86" i="12"/>
  <c r="CJ84" i="12"/>
  <c r="CK68" i="12"/>
  <c r="X84" i="12"/>
  <c r="CZ85" i="12"/>
  <c r="BC88" i="12"/>
  <c r="AS65" i="12"/>
  <c r="CJ83" i="12"/>
  <c r="DE52" i="12"/>
  <c r="X83" i="12"/>
  <c r="AN83" i="12"/>
  <c r="BP105" i="12"/>
  <c r="CF105" i="12" s="1"/>
  <c r="CV105" i="12" s="1"/>
  <c r="CZ83" i="12"/>
  <c r="CY73" i="12"/>
  <c r="DE68" i="12"/>
  <c r="BP104" i="12"/>
  <c r="CF104" i="12" s="1"/>
  <c r="CV104" i="12" s="1"/>
  <c r="CO88" i="12"/>
  <c r="BB7" i="12"/>
  <c r="BR7" i="12"/>
  <c r="AL7" i="12"/>
  <c r="V7" i="12"/>
  <c r="CX7" i="12"/>
  <c r="CH7" i="12"/>
  <c r="BI65" i="12"/>
  <c r="BA391" i="2"/>
  <c r="DE60" i="12"/>
  <c r="AS60" i="12"/>
  <c r="BI60" i="12"/>
  <c r="CO60" i="12"/>
  <c r="BY60" i="12"/>
  <c r="AC60" i="12"/>
  <c r="BS91" i="12"/>
  <c r="CY91" i="12"/>
  <c r="AM91" i="12"/>
  <c r="W91" i="12"/>
  <c r="CI91" i="12"/>
  <c r="BC91" i="12"/>
  <c r="AN91" i="12"/>
  <c r="CZ91" i="12"/>
  <c r="CJ91" i="12"/>
  <c r="X91" i="12"/>
  <c r="BD91" i="12"/>
  <c r="BT91" i="12"/>
  <c r="X76" i="12"/>
  <c r="AS68" i="12"/>
  <c r="CJ76" i="12"/>
  <c r="AN77" i="12"/>
  <c r="AN76" i="12"/>
  <c r="DE82" i="12"/>
  <c r="AS82" i="12"/>
  <c r="AC52" i="12"/>
  <c r="AC91" i="12"/>
  <c r="DE91" i="12"/>
  <c r="BY91" i="12"/>
  <c r="CO91" i="12"/>
  <c r="BI91" i="12"/>
  <c r="AS91" i="12"/>
  <c r="AS52" i="12"/>
  <c r="BR108" i="12"/>
  <c r="CH108" i="12" s="1"/>
  <c r="CX108" i="12" s="1"/>
  <c r="CY77" i="12"/>
  <c r="AS71" i="12"/>
  <c r="BD76" i="12"/>
  <c r="BD77" i="12"/>
  <c r="DE77" i="12"/>
  <c r="BI68" i="12"/>
  <c r="BI72" i="12"/>
  <c r="AC72" i="12"/>
  <c r="CY83" i="12"/>
  <c r="X80" i="12"/>
  <c r="X77" i="12"/>
  <c r="DE62" i="12"/>
  <c r="DE99" i="12"/>
  <c r="AC62" i="12"/>
  <c r="BI53" i="12"/>
  <c r="W87" i="12"/>
  <c r="CJ77" i="12"/>
  <c r="BS106" i="12"/>
  <c r="CI106" i="12" s="1"/>
  <c r="CY106" i="12" s="1"/>
  <c r="BD80" i="12"/>
  <c r="AS86" i="12"/>
  <c r="CJ87" i="12"/>
  <c r="AS96" i="12"/>
  <c r="DE96" i="12"/>
  <c r="BP102" i="12"/>
  <c r="CF102" i="12" s="1"/>
  <c r="CV102" i="12" s="1"/>
  <c r="BP109" i="12"/>
  <c r="CF109" i="12" s="1"/>
  <c r="CV109" i="12" s="1"/>
  <c r="BU63" i="12"/>
  <c r="CO86" i="12"/>
  <c r="BY69" i="12"/>
  <c r="DA78" i="12"/>
  <c r="DE51" i="12"/>
  <c r="BI88" i="12"/>
  <c r="BY70" i="12"/>
  <c r="BY56" i="12"/>
  <c r="CO51" i="12"/>
  <c r="BI86" i="12"/>
  <c r="BY74" i="12"/>
  <c r="BY75" i="12"/>
  <c r="CO50" i="12"/>
  <c r="AC54" i="12"/>
  <c r="BY84" i="12"/>
  <c r="BY55" i="12"/>
  <c r="DE80" i="12"/>
  <c r="BY72" i="12"/>
  <c r="CO64" i="12"/>
  <c r="BY87" i="12"/>
  <c r="AS99" i="12"/>
  <c r="BY83" i="12"/>
  <c r="BT89" i="12"/>
  <c r="W98" i="12"/>
  <c r="BU62" i="12"/>
  <c r="DA62" i="12"/>
  <c r="BW107" i="12"/>
  <c r="AQ107" i="12"/>
  <c r="AA107" i="12"/>
  <c r="CM107" i="12"/>
  <c r="E107" i="12"/>
  <c r="BY92" i="12"/>
  <c r="BY77" i="12"/>
  <c r="DC107" i="12"/>
  <c r="BT85" i="12"/>
  <c r="BT92" i="12"/>
  <c r="BT83" i="12"/>
  <c r="BS73" i="12"/>
  <c r="BT86" i="12"/>
  <c r="BE99" i="12"/>
  <c r="AO99" i="12"/>
  <c r="BU99" i="12" s="1"/>
  <c r="CK99" i="12" s="1"/>
  <c r="DA99" i="12" s="1"/>
  <c r="CO72" i="12"/>
  <c r="AC50" i="12"/>
  <c r="BY79" i="12"/>
  <c r="BT90" i="12"/>
  <c r="BY73" i="12"/>
  <c r="H107" i="12"/>
  <c r="F107" i="12"/>
  <c r="BS88" i="12"/>
  <c r="BS82" i="12"/>
  <c r="BY78" i="12"/>
  <c r="DC108" i="12"/>
  <c r="BY88" i="12"/>
  <c r="BT82" i="12"/>
  <c r="W97" i="12"/>
  <c r="AN82" i="12"/>
  <c r="AS83" i="12"/>
  <c r="AS72" i="12"/>
  <c r="BY67" i="12"/>
  <c r="BY61" i="12"/>
  <c r="BT84" i="12"/>
  <c r="BT73" i="12"/>
  <c r="BU79" i="12"/>
  <c r="BS81" i="12"/>
  <c r="BT88" i="12"/>
  <c r="BY89" i="12"/>
  <c r="BY90" i="12"/>
  <c r="BY85" i="12"/>
  <c r="BY63" i="12"/>
  <c r="BY76" i="12"/>
  <c r="CO96" i="12"/>
  <c r="CZ82" i="12"/>
  <c r="DE83" i="12"/>
  <c r="AS54" i="12"/>
  <c r="BY49" i="12"/>
  <c r="AC80" i="12"/>
  <c r="BY71" i="12"/>
  <c r="BY65" i="12"/>
  <c r="X97" i="12"/>
  <c r="AS77" i="12"/>
  <c r="DE64" i="12"/>
  <c r="BD82" i="12"/>
  <c r="AC83" i="12"/>
  <c r="BI80" i="12"/>
  <c r="DE88" i="12"/>
  <c r="BY66" i="12"/>
  <c r="BY58" i="12"/>
  <c r="BS90" i="12"/>
  <c r="X98" i="12"/>
  <c r="BT76" i="12"/>
  <c r="BT80" i="12"/>
  <c r="CK78" i="12"/>
  <c r="BI77" i="12"/>
  <c r="X82" i="12"/>
  <c r="CO83" i="12"/>
  <c r="BI51" i="12"/>
  <c r="AS80" i="12"/>
  <c r="AC88" i="12"/>
  <c r="BY57" i="12"/>
  <c r="BY82" i="12"/>
  <c r="BS92" i="12"/>
  <c r="BG107" i="12"/>
  <c r="L319" i="2"/>
  <c r="J319" i="15" s="1"/>
  <c r="I392" i="2"/>
  <c r="G391" i="15" s="1"/>
  <c r="H271" i="2"/>
  <c r="AC64" i="12"/>
  <c r="CO82" i="12"/>
  <c r="BY96" i="12"/>
  <c r="BI96" i="12"/>
  <c r="CZ77" i="12"/>
  <c r="BT77" i="12"/>
  <c r="BY64" i="12"/>
  <c r="AS64" i="12"/>
  <c r="CI77" i="12"/>
  <c r="BS77" i="12"/>
  <c r="CI83" i="12"/>
  <c r="BS83" i="12"/>
  <c r="CZ87" i="12"/>
  <c r="BT87" i="12"/>
  <c r="W79" i="12"/>
  <c r="BS79" i="12"/>
  <c r="CI87" i="12"/>
  <c r="BS87" i="12"/>
  <c r="BI64" i="12"/>
  <c r="AC59" i="12"/>
  <c r="AS59" i="12"/>
  <c r="DE59" i="12"/>
  <c r="BY59" i="12"/>
  <c r="BI59" i="12"/>
  <c r="CO59" i="12"/>
  <c r="AC82" i="12"/>
  <c r="AS50" i="12"/>
  <c r="BY50" i="12"/>
  <c r="DE54" i="12"/>
  <c r="BY54" i="12"/>
  <c r="AC68" i="12"/>
  <c r="BY68" i="12"/>
  <c r="AC86" i="12"/>
  <c r="BY86" i="12"/>
  <c r="AS51" i="12"/>
  <c r="BY51" i="12"/>
  <c r="CO80" i="12"/>
  <c r="BY80" i="12"/>
  <c r="BI52" i="12"/>
  <c r="BY52" i="12"/>
  <c r="CO62" i="12"/>
  <c r="BY62" i="12"/>
  <c r="DE53" i="12"/>
  <c r="BY53" i="12"/>
  <c r="AM98" i="1"/>
  <c r="AL98" i="1"/>
  <c r="AM97" i="1"/>
  <c r="AL97" i="1"/>
  <c r="L31" i="2"/>
  <c r="J31" i="15" s="1"/>
  <c r="M724" i="2"/>
  <c r="I139" i="2"/>
  <c r="G139" i="15" s="1"/>
  <c r="AC77" i="12"/>
  <c r="AC53" i="12"/>
  <c r="I67" i="2"/>
  <c r="G67" i="15" s="1"/>
  <c r="L562" i="2"/>
  <c r="L392" i="2"/>
  <c r="J391" i="15" s="1"/>
  <c r="AC51" i="12"/>
  <c r="AS62" i="12"/>
  <c r="CY87" i="12"/>
  <c r="CO100" i="12"/>
  <c r="AC100" i="12"/>
  <c r="DE100" i="12"/>
  <c r="AS100" i="12"/>
  <c r="BY100" i="12"/>
  <c r="BI100" i="12"/>
  <c r="BI50" i="12"/>
  <c r="BI62" i="12"/>
  <c r="AM87" i="12"/>
  <c r="BC87" i="12"/>
  <c r="BB97" i="12"/>
  <c r="BB98" i="12"/>
  <c r="BY98" i="12"/>
  <c r="DE98" i="12"/>
  <c r="AS98" i="12"/>
  <c r="CO98" i="12"/>
  <c r="AC98" i="12"/>
  <c r="BI98" i="12"/>
  <c r="BC83" i="12"/>
  <c r="AM83" i="12"/>
  <c r="CI79" i="12"/>
  <c r="DE86" i="12"/>
  <c r="X87" i="12"/>
  <c r="BD84" i="12"/>
  <c r="CZ84" i="12"/>
  <c r="BI90" i="12"/>
  <c r="AC90" i="12"/>
  <c r="AS90" i="12"/>
  <c r="CO90" i="12"/>
  <c r="DE90" i="12"/>
  <c r="AC92" i="12"/>
  <c r="DE92" i="12"/>
  <c r="BI92" i="12"/>
  <c r="CO92" i="12"/>
  <c r="AS92" i="12"/>
  <c r="BD92" i="12"/>
  <c r="CZ92" i="12"/>
  <c r="X92" i="12"/>
  <c r="AN92" i="12"/>
  <c r="CJ92" i="12"/>
  <c r="CI90" i="12"/>
  <c r="W90" i="12"/>
  <c r="BC90" i="12"/>
  <c r="CY90" i="12"/>
  <c r="AM90" i="12"/>
  <c r="CZ90" i="12"/>
  <c r="BD90" i="12"/>
  <c r="X90" i="12"/>
  <c r="AN90" i="12"/>
  <c r="CJ90" i="12"/>
  <c r="BC92" i="12"/>
  <c r="CI92" i="12"/>
  <c r="AM92" i="12"/>
  <c r="W92" i="12"/>
  <c r="CY92" i="12"/>
  <c r="CJ73" i="12"/>
  <c r="X73" i="12"/>
  <c r="BD73" i="12"/>
  <c r="AN73" i="12"/>
  <c r="CZ73" i="12"/>
  <c r="AC99" i="12"/>
  <c r="AM77" i="12"/>
  <c r="BC79" i="12"/>
  <c r="CY79" i="12"/>
  <c r="AM79" i="12"/>
  <c r="DA80" i="12"/>
  <c r="CK80" i="12"/>
  <c r="AN87" i="12"/>
  <c r="BY99" i="12"/>
  <c r="X85" i="12"/>
  <c r="BD85" i="12"/>
  <c r="BI99" i="12"/>
  <c r="AA108" i="12"/>
  <c r="AC61" i="12"/>
  <c r="AS61" i="12"/>
  <c r="DE61" i="12"/>
  <c r="CO61" i="12"/>
  <c r="BI61" i="12"/>
  <c r="W77" i="12"/>
  <c r="BC77" i="12"/>
  <c r="W83" i="12"/>
  <c r="BQ354" i="2"/>
  <c r="E354" i="2" s="1"/>
  <c r="F354" i="2"/>
  <c r="D354" i="15" s="1"/>
  <c r="Q354" i="15" s="1"/>
  <c r="AS354" i="15" s="1"/>
  <c r="D355" i="2"/>
  <c r="C355" i="15" s="1"/>
  <c r="M175" i="2"/>
  <c r="BC66" i="2"/>
  <c r="D284" i="2"/>
  <c r="C284" i="15" s="1"/>
  <c r="D392" i="2"/>
  <c r="C391" i="15" s="1"/>
  <c r="BQ391" i="2"/>
  <c r="E391" i="2" s="1"/>
  <c r="BQ366" i="2"/>
  <c r="E366" i="2" s="1"/>
  <c r="F391" i="2"/>
  <c r="D390" i="15" s="1"/>
  <c r="Q390" i="15" s="1"/>
  <c r="AS390" i="15" s="1"/>
  <c r="M247" i="2"/>
  <c r="K247" i="15" s="1"/>
  <c r="F562" i="2"/>
  <c r="D559" i="15" s="1"/>
  <c r="Q559" i="15" s="1"/>
  <c r="AS559" i="15" s="1"/>
  <c r="M260" i="2"/>
  <c r="K260" i="15" s="1"/>
  <c r="BA66" i="2"/>
  <c r="BQ562" i="2"/>
  <c r="E562" i="2" s="1"/>
  <c r="M68" i="2"/>
  <c r="K68" i="15" s="1"/>
  <c r="BC30" i="2"/>
  <c r="M640" i="2"/>
  <c r="K643" i="15" s="1"/>
  <c r="BA639" i="2"/>
  <c r="BA30" i="2"/>
  <c r="BC639" i="2"/>
  <c r="M355" i="2"/>
  <c r="K355" i="15" s="1"/>
  <c r="I31" i="2"/>
  <c r="G31" i="15" s="1"/>
  <c r="M652" i="2"/>
  <c r="K655" i="15" s="1"/>
  <c r="M404" i="2"/>
  <c r="BQ563" i="2"/>
  <c r="E563" i="2" s="1"/>
  <c r="M91" i="2"/>
  <c r="K91" i="15" s="1"/>
  <c r="H19" i="2"/>
  <c r="F19" i="15" s="1"/>
  <c r="M453" i="2"/>
  <c r="K452" i="15" s="1"/>
  <c r="F711" i="2"/>
  <c r="D714" i="15" s="1"/>
  <c r="Q714" i="15" s="1"/>
  <c r="AS714" i="15" s="1"/>
  <c r="M55" i="2"/>
  <c r="K55" i="15" s="1"/>
  <c r="BA138" i="2"/>
  <c r="BC391" i="2"/>
  <c r="BA294" i="2"/>
  <c r="BA366" i="2"/>
  <c r="BC270" i="2"/>
  <c r="BC537" i="2"/>
  <c r="M127" i="2"/>
  <c r="K127" i="15" s="1"/>
  <c r="BA270" i="2"/>
  <c r="L283" i="2"/>
  <c r="J283" i="15" s="1"/>
  <c r="BC451" i="2"/>
  <c r="BA549" i="2"/>
  <c r="BA258" i="2"/>
  <c r="CO52" i="12"/>
  <c r="BW108" i="12"/>
  <c r="BE103" i="12"/>
  <c r="BE109" i="12"/>
  <c r="BE102" i="12"/>
  <c r="BE104" i="12"/>
  <c r="BE105" i="12"/>
  <c r="BE101" i="12"/>
  <c r="BE96" i="12"/>
  <c r="DA96" i="12" s="1"/>
  <c r="BG108" i="12"/>
  <c r="BA451" i="2"/>
  <c r="BA102" i="2"/>
  <c r="BC126" i="2"/>
  <c r="BC54" i="2"/>
  <c r="BC90" i="2"/>
  <c r="BA415" i="2"/>
  <c r="BC699" i="2"/>
  <c r="BA537" i="2"/>
  <c r="BA615" i="2"/>
  <c r="BA42" i="2"/>
  <c r="BA78" i="2"/>
  <c r="BA90" i="2"/>
  <c r="M381" i="2"/>
  <c r="K380" i="15" s="1"/>
  <c r="BQ6" i="2"/>
  <c r="E6" i="2" s="1"/>
  <c r="F6" i="2"/>
  <c r="D6" i="15" s="1"/>
  <c r="Q6" i="15" s="1"/>
  <c r="AS6" i="15" s="1"/>
  <c r="BA699" i="2"/>
  <c r="BC651" i="2"/>
  <c r="BC615" i="2"/>
  <c r="BA54" i="2"/>
  <c r="BA126" i="2"/>
  <c r="BC78" i="2"/>
  <c r="D7" i="2"/>
  <c r="C7" i="15" s="1"/>
  <c r="BA723" i="2"/>
  <c r="M164" i="2"/>
  <c r="K164" i="15" s="1"/>
  <c r="M153" i="2"/>
  <c r="K153" i="15" s="1"/>
  <c r="D103" i="2"/>
  <c r="C103" i="15" s="1"/>
  <c r="BC573" i="2"/>
  <c r="BA573" i="2"/>
  <c r="BC138" i="2"/>
  <c r="D628" i="2"/>
  <c r="C631" i="15" s="1"/>
  <c r="H598" i="2"/>
  <c r="F595" i="15" s="1"/>
  <c r="L367" i="2"/>
  <c r="J367" i="15" s="1"/>
  <c r="L295" i="2"/>
  <c r="J295" i="15" s="1"/>
  <c r="BQ283" i="2"/>
  <c r="E283" i="2" s="1"/>
  <c r="F416" i="2"/>
  <c r="D415" i="15" s="1"/>
  <c r="Q415" i="15" s="1"/>
  <c r="AS415" i="15" s="1"/>
  <c r="BC354" i="2"/>
  <c r="BA427" i="2"/>
  <c r="H31" i="2"/>
  <c r="F31" i="15" s="1"/>
  <c r="L355" i="2"/>
  <c r="J355" i="15" s="1"/>
  <c r="M103" i="2"/>
  <c r="K103" i="15" s="1"/>
  <c r="L628" i="2"/>
  <c r="J631" i="15" s="1"/>
  <c r="L79" i="2"/>
  <c r="J79" i="15" s="1"/>
  <c r="I538" i="2"/>
  <c r="G535" i="15" s="1"/>
  <c r="H247" i="2"/>
  <c r="F247" i="15" s="1"/>
  <c r="L103" i="2"/>
  <c r="J103" i="15" s="1"/>
  <c r="I162" i="2"/>
  <c r="G162" i="15" s="1"/>
  <c r="BC379" i="2"/>
  <c r="I724" i="2"/>
  <c r="G727" i="15" s="1"/>
  <c r="I452" i="2"/>
  <c r="G451" i="15" s="1"/>
  <c r="I380" i="2"/>
  <c r="G379" i="15" s="1"/>
  <c r="I307" i="2"/>
  <c r="G307" i="15" s="1"/>
  <c r="H91" i="2"/>
  <c r="F91" i="15" s="1"/>
  <c r="H283" i="2"/>
  <c r="F283" i="15" s="1"/>
  <c r="H7" i="2"/>
  <c r="F7" i="15" s="1"/>
  <c r="H538" i="2"/>
  <c r="F535" i="15" s="1"/>
  <c r="L713" i="2"/>
  <c r="J716" i="15" s="1"/>
  <c r="M79" i="2"/>
  <c r="K79" i="15" s="1"/>
  <c r="F723" i="2"/>
  <c r="D726" i="15" s="1"/>
  <c r="Q726" i="15" s="1"/>
  <c r="AS726" i="15" s="1"/>
  <c r="BQ723" i="2"/>
  <c r="E723" i="2" s="1"/>
  <c r="D724" i="2"/>
  <c r="C727" i="15" s="1"/>
  <c r="I616" i="2"/>
  <c r="G619" i="15" s="1"/>
  <c r="BA161" i="2"/>
  <c r="BA114" i="2"/>
  <c r="M440" i="2"/>
  <c r="K439" i="15" s="1"/>
  <c r="I79" i="2"/>
  <c r="G79" i="15" s="1"/>
  <c r="BA379" i="2"/>
  <c r="L91" i="2"/>
  <c r="J91" i="15" s="1"/>
  <c r="L616" i="2"/>
  <c r="J619" i="15" s="1"/>
  <c r="I428" i="2"/>
  <c r="G427" i="15" s="1"/>
  <c r="I604" i="2"/>
  <c r="G607" i="15" s="1"/>
  <c r="BQ318" i="2"/>
  <c r="E318" i="2" s="1"/>
  <c r="F318" i="2"/>
  <c r="D318" i="15" s="1"/>
  <c r="Q318" i="15" s="1"/>
  <c r="AS318" i="15" s="1"/>
  <c r="D319" i="2"/>
  <c r="C319" i="15" s="1"/>
  <c r="H43" i="2"/>
  <c r="H259" i="2"/>
  <c r="F259" i="15" s="1"/>
  <c r="BC258" i="2"/>
  <c r="H103" i="2"/>
  <c r="F103" i="15" s="1"/>
  <c r="L271" i="2"/>
  <c r="J271" i="15" s="1"/>
  <c r="BC294" i="2"/>
  <c r="BC561" i="2"/>
  <c r="I247" i="2"/>
  <c r="G247" i="15" s="1"/>
  <c r="BC318" i="2"/>
  <c r="BC403" i="2"/>
  <c r="BC415" i="2"/>
  <c r="BA340" i="2"/>
  <c r="I259" i="2"/>
  <c r="G259" i="15" s="1"/>
  <c r="M416" i="2"/>
  <c r="K415" i="15" s="1"/>
  <c r="M174" i="2"/>
  <c r="K174" i="15" s="1"/>
  <c r="H307" i="2"/>
  <c r="F307" i="15" s="1"/>
  <c r="D187" i="2"/>
  <c r="C187" i="15" s="1"/>
  <c r="BQ186" i="2"/>
  <c r="E186" i="2" s="1"/>
  <c r="F186" i="2"/>
  <c r="D186" i="15" s="1"/>
  <c r="Q186" i="15" s="1"/>
  <c r="AS186" i="15" s="1"/>
  <c r="M195" i="2"/>
  <c r="M295" i="2"/>
  <c r="K295" i="15" s="1"/>
  <c r="BA172" i="2"/>
  <c r="F294" i="2"/>
  <c r="D294" i="15" s="1"/>
  <c r="Q294" i="15" s="1"/>
  <c r="AS294" i="15" s="1"/>
  <c r="F652" i="2"/>
  <c r="D655" i="15" s="1"/>
  <c r="Q655" i="15" s="1"/>
  <c r="AS655" i="15" s="1"/>
  <c r="M307" i="2"/>
  <c r="K307" i="15" s="1"/>
  <c r="H152" i="2"/>
  <c r="F152" i="15" s="1"/>
  <c r="H163" i="2"/>
  <c r="F163" i="15" s="1"/>
  <c r="H55" i="2"/>
  <c r="F55" i="15" s="1"/>
  <c r="H139" i="2"/>
  <c r="F139" i="15" s="1"/>
  <c r="H550" i="2"/>
  <c r="F547" i="15" s="1"/>
  <c r="BC627" i="2"/>
  <c r="H185" i="2"/>
  <c r="F185" i="15" s="1"/>
  <c r="M702" i="2"/>
  <c r="K705" i="15" s="1"/>
  <c r="BA183" i="2"/>
  <c r="I341" i="2"/>
  <c r="G341" i="15" s="1"/>
  <c r="L127" i="2"/>
  <c r="J127" i="15" s="1"/>
  <c r="L701" i="2"/>
  <c r="J704" i="15" s="1"/>
  <c r="L139" i="2"/>
  <c r="J139" i="15" s="1"/>
  <c r="F42" i="2"/>
  <c r="D42" i="15" s="1"/>
  <c r="Q42" i="15" s="1"/>
  <c r="AS42" i="15" s="1"/>
  <c r="BQ42" i="2"/>
  <c r="E42" i="2" s="1"/>
  <c r="D43" i="2"/>
  <c r="C43" i="15" s="1"/>
  <c r="H330" i="2"/>
  <c r="F330" i="15" s="1"/>
  <c r="H319" i="2"/>
  <c r="F319" i="15" s="1"/>
  <c r="I700" i="2"/>
  <c r="G703" i="15" s="1"/>
  <c r="I628" i="2"/>
  <c r="G631" i="15" s="1"/>
  <c r="H67" i="2"/>
  <c r="F67" i="15" s="1"/>
  <c r="L67" i="2"/>
  <c r="J67" i="15" s="1"/>
  <c r="H574" i="2"/>
  <c r="F571" i="15" s="1"/>
  <c r="BQ711" i="2"/>
  <c r="E711" i="2" s="1"/>
  <c r="F366" i="2"/>
  <c r="D366" i="15" s="1"/>
  <c r="Q366" i="15" s="1"/>
  <c r="AS366" i="15" s="1"/>
  <c r="BA651" i="2"/>
  <c r="BC246" i="2"/>
  <c r="BQ102" i="2"/>
  <c r="E102" i="2" s="1"/>
  <c r="L341" i="2"/>
  <c r="J341" i="15" s="1"/>
  <c r="H184" i="2"/>
  <c r="F184" i="15" s="1"/>
  <c r="M574" i="2"/>
  <c r="K571" i="15" s="1"/>
  <c r="I55" i="2"/>
  <c r="G55" i="15" s="1"/>
  <c r="L259" i="2"/>
  <c r="J259" i="15" s="1"/>
  <c r="M184" i="2"/>
  <c r="K184" i="15" s="1"/>
  <c r="H341" i="2"/>
  <c r="F341" i="15" s="1"/>
  <c r="L574" i="2"/>
  <c r="J571" i="15" s="1"/>
  <c r="M367" i="2"/>
  <c r="K367" i="15" s="1"/>
  <c r="BC150" i="2"/>
  <c r="BC282" i="2"/>
  <c r="M550" i="2"/>
  <c r="K547" i="15" s="1"/>
  <c r="I330" i="2"/>
  <c r="G330" i="15" s="1"/>
  <c r="M271" i="2"/>
  <c r="K271" i="15" s="1"/>
  <c r="H700" i="2"/>
  <c r="F703" i="15" s="1"/>
  <c r="L380" i="2"/>
  <c r="J379" i="15" s="1"/>
  <c r="L604" i="2"/>
  <c r="J607" i="15" s="1"/>
  <c r="BC366" i="2"/>
  <c r="L725" i="2"/>
  <c r="J728" i="15" s="1"/>
  <c r="M19" i="2"/>
  <c r="K19" i="15" s="1"/>
  <c r="M140" i="2"/>
  <c r="K140" i="15" s="1"/>
  <c r="BQ126" i="2"/>
  <c r="E126" i="2" s="1"/>
  <c r="BC102" i="2"/>
  <c r="BQ174" i="2"/>
  <c r="E174" i="2" s="1"/>
  <c r="D127" i="2"/>
  <c r="C127" i="15" s="1"/>
  <c r="BC340" i="2"/>
  <c r="D452" i="2"/>
  <c r="C451" i="15" s="1"/>
  <c r="F451" i="2"/>
  <c r="D450" i="15" s="1"/>
  <c r="Q450" i="15" s="1"/>
  <c r="AS450" i="15" s="1"/>
  <c r="BQ451" i="2"/>
  <c r="E451" i="2" s="1"/>
  <c r="I367" i="2"/>
  <c r="G367" i="15" s="1"/>
  <c r="M428" i="2"/>
  <c r="K427" i="15" s="1"/>
  <c r="D332" i="2"/>
  <c r="C332" i="15" s="1"/>
  <c r="F331" i="2"/>
  <c r="D331" i="15" s="1"/>
  <c r="Q331" i="15" s="1"/>
  <c r="AS331" i="15" s="1"/>
  <c r="BQ331" i="2"/>
  <c r="E331" i="2" s="1"/>
  <c r="BC723" i="2"/>
  <c r="H724" i="2"/>
  <c r="F727" i="15" s="1"/>
  <c r="BA627" i="2"/>
  <c r="AQ108" i="12"/>
  <c r="F108" i="12"/>
  <c r="H108" i="12"/>
  <c r="E108" i="12"/>
  <c r="CM108" i="12"/>
  <c r="DA88" i="12"/>
  <c r="CK88" i="12"/>
  <c r="CK69" i="12"/>
  <c r="DA69" i="12"/>
  <c r="CO56" i="12"/>
  <c r="AS56" i="12"/>
  <c r="DE56" i="12"/>
  <c r="AC56" i="12"/>
  <c r="BI56" i="12"/>
  <c r="DE58" i="12"/>
  <c r="AC58" i="12"/>
  <c r="BI58" i="12"/>
  <c r="CO58" i="12"/>
  <c r="AS58" i="12"/>
  <c r="BI57" i="12"/>
  <c r="CO57" i="12"/>
  <c r="AS57" i="12"/>
  <c r="DE57" i="12"/>
  <c r="AC57" i="12"/>
  <c r="AC75" i="12"/>
  <c r="BI75" i="12"/>
  <c r="CO75" i="12"/>
  <c r="DE75" i="12"/>
  <c r="AS75" i="12"/>
  <c r="CO78" i="12"/>
  <c r="AS78" i="12"/>
  <c r="AC78" i="12"/>
  <c r="DE78" i="12"/>
  <c r="BI78" i="12"/>
  <c r="AS55" i="12"/>
  <c r="AC55" i="12"/>
  <c r="BI55" i="12"/>
  <c r="CO55" i="12"/>
  <c r="DE55" i="12"/>
  <c r="AC97" i="12"/>
  <c r="DE97" i="12"/>
  <c r="BI97" i="12"/>
  <c r="CO97" i="12"/>
  <c r="AS97" i="12"/>
  <c r="BY97" i="12"/>
  <c r="DA65" i="12"/>
  <c r="CK65" i="12"/>
  <c r="CK81" i="12"/>
  <c r="DA81" i="12"/>
  <c r="DA77" i="12"/>
  <c r="CK77" i="12"/>
  <c r="AC63" i="12"/>
  <c r="DE63" i="12"/>
  <c r="BI63" i="12"/>
  <c r="AS63" i="12"/>
  <c r="CO63" i="12"/>
  <c r="DE89" i="12"/>
  <c r="AS89" i="12"/>
  <c r="CO89" i="12"/>
  <c r="AC89" i="12"/>
  <c r="BI89" i="12"/>
  <c r="AS79" i="12"/>
  <c r="AC79" i="12"/>
  <c r="BI79" i="12"/>
  <c r="CO79" i="12"/>
  <c r="DE79" i="12"/>
  <c r="CO85" i="12"/>
  <c r="AC85" i="12"/>
  <c r="BI85" i="12"/>
  <c r="AS85" i="12"/>
  <c r="DE85" i="12"/>
  <c r="DA76" i="12"/>
  <c r="CK76" i="12"/>
  <c r="AC67" i="12"/>
  <c r="CO67" i="12"/>
  <c r="AS67" i="12"/>
  <c r="BI67" i="12"/>
  <c r="DE67" i="12"/>
  <c r="DE76" i="12"/>
  <c r="BI76" i="12"/>
  <c r="AS76" i="12"/>
  <c r="CO76" i="12"/>
  <c r="AC76" i="12"/>
  <c r="AC49" i="12"/>
  <c r="DE49" i="12"/>
  <c r="BI49" i="12"/>
  <c r="CO49" i="12"/>
  <c r="AS49" i="12"/>
  <c r="CK64" i="12"/>
  <c r="DA64" i="12"/>
  <c r="DA86" i="12"/>
  <c r="CK86" i="12"/>
  <c r="BI74" i="12"/>
  <c r="AC74" i="12"/>
  <c r="CO74" i="12"/>
  <c r="AS74" i="12"/>
  <c r="DE74" i="12"/>
  <c r="BI66" i="12"/>
  <c r="AC66" i="12"/>
  <c r="CO66" i="12"/>
  <c r="AS66" i="12"/>
  <c r="DE66" i="12"/>
  <c r="CK70" i="12"/>
  <c r="DA70" i="12"/>
  <c r="BI84" i="12"/>
  <c r="AS84" i="12"/>
  <c r="CO84" i="12"/>
  <c r="DE84" i="12"/>
  <c r="AC84" i="12"/>
  <c r="CO69" i="12"/>
  <c r="AC69" i="12"/>
  <c r="DE69" i="12"/>
  <c r="BI69" i="12"/>
  <c r="AS69" i="12"/>
  <c r="AC70" i="12"/>
  <c r="AS70" i="12"/>
  <c r="DE70" i="12"/>
  <c r="BI70" i="12"/>
  <c r="CO70" i="12"/>
  <c r="AC106" i="12"/>
  <c r="DE106" i="12"/>
  <c r="BY106" i="12"/>
  <c r="BI106" i="12"/>
  <c r="CO106" i="12"/>
  <c r="AS106" i="12"/>
  <c r="CK67" i="12"/>
  <c r="DA67" i="12"/>
  <c r="BB106" i="12"/>
  <c r="BR106" i="12"/>
  <c r="CH106" i="12" s="1"/>
  <c r="CX106" i="12" s="1"/>
  <c r="DA84" i="12"/>
  <c r="CK84" i="12"/>
  <c r="DA89" i="12"/>
  <c r="CK89" i="12"/>
  <c r="BO779" i="2"/>
  <c r="BC779" i="2"/>
  <c r="AU779" i="2"/>
  <c r="AM57" i="2"/>
  <c r="AI57" i="2"/>
  <c r="AJ57" i="2"/>
  <c r="AK57" i="2"/>
  <c r="BR58" i="2"/>
  <c r="BR59" i="2" s="1"/>
  <c r="AL57" i="2"/>
  <c r="BR95" i="2"/>
  <c r="BR96" i="2" s="1"/>
  <c r="AK94" i="2"/>
  <c r="AJ94" i="2"/>
  <c r="AI94" i="2"/>
  <c r="AM94" i="2"/>
  <c r="AL94" i="2"/>
  <c r="BR131" i="2"/>
  <c r="AK130" i="2"/>
  <c r="AJ130" i="2"/>
  <c r="AI130" i="2"/>
  <c r="AM130" i="2"/>
  <c r="AL130" i="2"/>
  <c r="AM297" i="2"/>
  <c r="AL297" i="2"/>
  <c r="BR298" i="2"/>
  <c r="BR299" i="2" s="1"/>
  <c r="AK297" i="2"/>
  <c r="AJ297" i="2"/>
  <c r="AI297" i="2"/>
  <c r="AM322" i="2"/>
  <c r="AL322" i="2"/>
  <c r="AK322" i="2"/>
  <c r="AJ322" i="2"/>
  <c r="AI322" i="2"/>
  <c r="AJ406" i="2"/>
  <c r="AI406" i="2"/>
  <c r="BR407" i="2"/>
  <c r="BR408" i="2" s="1"/>
  <c r="AM406" i="2"/>
  <c r="AL406" i="2"/>
  <c r="AK406" i="2"/>
  <c r="AJ418" i="2"/>
  <c r="AI418" i="2"/>
  <c r="AM418" i="2"/>
  <c r="AL418" i="2"/>
  <c r="AK418" i="2"/>
  <c r="F102" i="2"/>
  <c r="D102" i="15" s="1"/>
  <c r="Q102" i="15" s="1"/>
  <c r="AS102" i="15" s="1"/>
  <c r="AJ540" i="2"/>
  <c r="AI540" i="2"/>
  <c r="BR541" i="2"/>
  <c r="AM540" i="2"/>
  <c r="AL540" i="2"/>
  <c r="AK540" i="2"/>
  <c r="AJ552" i="2"/>
  <c r="AI552" i="2"/>
  <c r="BR553" i="2"/>
  <c r="AM552" i="2"/>
  <c r="AL552" i="2"/>
  <c r="AK552" i="2"/>
  <c r="BC427" i="2"/>
  <c r="AK565" i="2"/>
  <c r="AJ565" i="2"/>
  <c r="AI565" i="2"/>
  <c r="AM565" i="2"/>
  <c r="AL565" i="2"/>
  <c r="AM564" i="2"/>
  <c r="AL564" i="2"/>
  <c r="AK564" i="2"/>
  <c r="AJ564" i="2"/>
  <c r="AI564" i="2"/>
  <c r="AJ576" i="2"/>
  <c r="AI576" i="2"/>
  <c r="BR577" i="2"/>
  <c r="BR578" i="2" s="1"/>
  <c r="AM576" i="2"/>
  <c r="AL576" i="2"/>
  <c r="AK576" i="2"/>
  <c r="L428" i="2"/>
  <c r="BA439" i="2"/>
  <c r="AJ618" i="2"/>
  <c r="AI618" i="2"/>
  <c r="AM618" i="2"/>
  <c r="AL618" i="2"/>
  <c r="AK618" i="2"/>
  <c r="AJ702" i="2"/>
  <c r="AI702" i="2"/>
  <c r="AM702" i="2"/>
  <c r="AL702" i="2"/>
  <c r="AK702" i="2"/>
  <c r="AJ714" i="2"/>
  <c r="AM714" i="2"/>
  <c r="AL714" i="2"/>
  <c r="AK714" i="2"/>
  <c r="AI714" i="2"/>
  <c r="I416" i="2"/>
  <c r="G415" i="15" s="1"/>
  <c r="I283" i="2"/>
  <c r="G283" i="15" s="1"/>
  <c r="BC329" i="2"/>
  <c r="M341" i="2"/>
  <c r="K341" i="15" s="1"/>
  <c r="BA6" i="2"/>
  <c r="CK74" i="12"/>
  <c r="DA74" i="12"/>
  <c r="BS108" i="12"/>
  <c r="CI108" i="12" s="1"/>
  <c r="CY108" i="12" s="1"/>
  <c r="BC108" i="12"/>
  <c r="DA73" i="12"/>
  <c r="CK73" i="12"/>
  <c r="AC104" i="12"/>
  <c r="DE104" i="12"/>
  <c r="CO104" i="12"/>
  <c r="AS104" i="12"/>
  <c r="BI104" i="12"/>
  <c r="BY104" i="12"/>
  <c r="BC107" i="12"/>
  <c r="BS107" i="12"/>
  <c r="CI107" i="12" s="1"/>
  <c r="CY107" i="12" s="1"/>
  <c r="CK66" i="12"/>
  <c r="DA66" i="12"/>
  <c r="BC104" i="12"/>
  <c r="BS104" i="12"/>
  <c r="CI104" i="12" s="1"/>
  <c r="CY104" i="12" s="1"/>
  <c r="BD106" i="12"/>
  <c r="BT106" i="12"/>
  <c r="CJ106" i="12" s="1"/>
  <c r="CZ106" i="12" s="1"/>
  <c r="BY105" i="12"/>
  <c r="AC105" i="12"/>
  <c r="CO105" i="12"/>
  <c r="BI105" i="12"/>
  <c r="AS105" i="12"/>
  <c r="DE105" i="12"/>
  <c r="CK75" i="12"/>
  <c r="DA75" i="12"/>
  <c r="DA85" i="12"/>
  <c r="CK85" i="12"/>
  <c r="BS105" i="12"/>
  <c r="CI105" i="12" s="1"/>
  <c r="CY105" i="12" s="1"/>
  <c r="BC105" i="12"/>
  <c r="BQ652" i="2"/>
  <c r="E652" i="2" s="1"/>
  <c r="BA354" i="2"/>
  <c r="D295" i="2"/>
  <c r="C295" i="15" s="1"/>
  <c r="BA18" i="2"/>
  <c r="BQ150" i="2"/>
  <c r="E150" i="2" s="1"/>
  <c r="BQ294" i="2"/>
  <c r="E294" i="2" s="1"/>
  <c r="BQ627" i="2"/>
  <c r="E627" i="2" s="1"/>
  <c r="BA711" i="2"/>
  <c r="I319" i="2"/>
  <c r="G319" i="15" s="1"/>
  <c r="D653" i="2"/>
  <c r="C656" i="15" s="1"/>
  <c r="L652" i="2"/>
  <c r="J655" i="15" s="1"/>
  <c r="F174" i="2"/>
  <c r="D174" i="15" s="1"/>
  <c r="Q174" i="15" s="1"/>
  <c r="AS174" i="15" s="1"/>
  <c r="BC549" i="2"/>
  <c r="D175" i="2"/>
  <c r="C175" i="15" s="1"/>
  <c r="BA282" i="2"/>
  <c r="BC439" i="2"/>
  <c r="L404" i="2"/>
  <c r="J403" i="15" s="1"/>
  <c r="BA318" i="2"/>
  <c r="BA403" i="2"/>
  <c r="F150" i="2"/>
  <c r="D150" i="15" s="1"/>
  <c r="Q150" i="15" s="1"/>
  <c r="AS150" i="15" s="1"/>
  <c r="D151" i="2"/>
  <c r="C151" i="15" s="1"/>
  <c r="BQ439" i="2"/>
  <c r="E439" i="2" s="1"/>
  <c r="F439" i="2"/>
  <c r="D438" i="15" s="1"/>
  <c r="Q438" i="15" s="1"/>
  <c r="AS438" i="15" s="1"/>
  <c r="D440" i="2"/>
  <c r="C439" i="15" s="1"/>
  <c r="F627" i="2"/>
  <c r="D630" i="15" s="1"/>
  <c r="Q630" i="15" s="1"/>
  <c r="AS630" i="15" s="1"/>
  <c r="L19" i="2"/>
  <c r="J19" i="15" s="1"/>
  <c r="BA246" i="2"/>
  <c r="BQ416" i="2"/>
  <c r="E416" i="2" s="1"/>
  <c r="L151" i="2"/>
  <c r="J151" i="15" s="1"/>
  <c r="L162" i="2"/>
  <c r="J162" i="15" s="1"/>
  <c r="D417" i="2"/>
  <c r="C416" i="15" s="1"/>
  <c r="L174" i="2"/>
  <c r="J174" i="15" s="1"/>
  <c r="L198" i="2"/>
  <c r="J198" i="15" s="1"/>
  <c r="L186" i="2"/>
  <c r="J186" i="15" s="1"/>
  <c r="BA561" i="2"/>
  <c r="BA150" i="2"/>
  <c r="I355" i="2"/>
  <c r="G355" i="15" s="1"/>
  <c r="BQ138" i="2"/>
  <c r="E138" i="2" s="1"/>
  <c r="F138" i="2"/>
  <c r="D138" i="15" s="1"/>
  <c r="Q138" i="15" s="1"/>
  <c r="AS138" i="15" s="1"/>
  <c r="D139" i="2"/>
  <c r="C139" i="15" s="1"/>
  <c r="M712" i="2"/>
  <c r="K715" i="15" s="1"/>
  <c r="BC172" i="2"/>
  <c r="I173" i="2"/>
  <c r="G173" i="15" s="1"/>
  <c r="Z173" i="15" s="1"/>
  <c r="I184" i="2"/>
  <c r="G184" i="15" s="1"/>
  <c r="I208" i="2"/>
  <c r="BC183" i="2"/>
  <c r="L247" i="2"/>
  <c r="J247" i="15" s="1"/>
  <c r="BA329" i="2"/>
  <c r="L115" i="2"/>
  <c r="I7" i="2"/>
  <c r="G7" i="15" s="1"/>
  <c r="M185" i="2"/>
  <c r="K185" i="15" s="1"/>
  <c r="BQ306" i="2"/>
  <c r="E306" i="2" s="1"/>
  <c r="F306" i="2"/>
  <c r="D306" i="15" s="1"/>
  <c r="Q306" i="15" s="1"/>
  <c r="AS306" i="15" s="1"/>
  <c r="D307" i="2"/>
  <c r="C307" i="15" s="1"/>
  <c r="L307" i="2"/>
  <c r="J307" i="15" s="1"/>
  <c r="BA306" i="2"/>
  <c r="BC306" i="2"/>
  <c r="F699" i="2"/>
  <c r="D702" i="15" s="1"/>
  <c r="Q702" i="15" s="1"/>
  <c r="AS702" i="15" s="1"/>
  <c r="BQ699" i="2"/>
  <c r="E699" i="2" s="1"/>
  <c r="D700" i="2"/>
  <c r="C703" i="15" s="1"/>
  <c r="M284" i="2"/>
  <c r="K284" i="15" s="1"/>
  <c r="I19" i="2"/>
  <c r="G19" i="15" s="1"/>
  <c r="BC18" i="2"/>
  <c r="BC161" i="2"/>
  <c r="BQ537" i="2"/>
  <c r="E537" i="2" s="1"/>
  <c r="F537" i="2"/>
  <c r="D534" i="15" s="1"/>
  <c r="Q534" i="15" s="1"/>
  <c r="AS534" i="15" s="1"/>
  <c r="D538" i="2"/>
  <c r="C535" i="15" s="1"/>
  <c r="BQ67" i="2"/>
  <c r="E67" i="2" s="1"/>
  <c r="F67" i="2"/>
  <c r="D67" i="15" s="1"/>
  <c r="Q67" i="15" s="1"/>
  <c r="AS67" i="15" s="1"/>
  <c r="D68" i="2"/>
  <c r="C68" i="15" s="1"/>
  <c r="F404" i="2"/>
  <c r="D403" i="15" s="1"/>
  <c r="Q403" i="15" s="1"/>
  <c r="AS403" i="15" s="1"/>
  <c r="BQ90" i="2"/>
  <c r="E90" i="2" s="1"/>
  <c r="F90" i="2"/>
  <c r="D90" i="15" s="1"/>
  <c r="Q90" i="15" s="1"/>
  <c r="AS90" i="15" s="1"/>
  <c r="D91" i="2"/>
  <c r="C91" i="15" s="1"/>
  <c r="M330" i="2"/>
  <c r="K330" i="15" s="1"/>
  <c r="M319" i="2"/>
  <c r="K319" i="15" s="1"/>
  <c r="BR357" i="2"/>
  <c r="AI356" i="2"/>
  <c r="AJ356" i="2"/>
  <c r="AK356" i="2"/>
  <c r="AL356" i="2"/>
  <c r="AM356" i="2"/>
  <c r="AJ296" i="2"/>
  <c r="AK296" i="2"/>
  <c r="AL296" i="2"/>
  <c r="AM296" i="2"/>
  <c r="AI296" i="2"/>
  <c r="AR3" i="15"/>
  <c r="O3" i="15"/>
  <c r="BR454" i="2"/>
  <c r="BR455" i="2" s="1"/>
  <c r="BR456" i="2" s="1"/>
  <c r="AJ453" i="2"/>
  <c r="AK453" i="2"/>
  <c r="AL453" i="2"/>
  <c r="AI453" i="2"/>
  <c r="AM453" i="2"/>
  <c r="BR165" i="2"/>
  <c r="AI164" i="2"/>
  <c r="AJ164" i="2"/>
  <c r="AK164" i="2"/>
  <c r="AL164" i="2"/>
  <c r="AM164" i="2"/>
  <c r="BQ598" i="2"/>
  <c r="E598" i="2" s="1"/>
  <c r="D599" i="2"/>
  <c r="F598" i="2"/>
  <c r="D595" i="15" s="1"/>
  <c r="Q595" i="15" s="1"/>
  <c r="AS595" i="15" s="1"/>
  <c r="H562" i="2"/>
  <c r="F559" i="15" s="1"/>
  <c r="BR69" i="2"/>
  <c r="BR70" i="2" s="1"/>
  <c r="AI68" i="2"/>
  <c r="AJ68" i="2"/>
  <c r="AK68" i="2"/>
  <c r="AL68" i="2"/>
  <c r="AM68" i="2"/>
  <c r="BR654" i="2"/>
  <c r="BR655" i="2" s="1"/>
  <c r="BR656" i="2" s="1"/>
  <c r="AJ653" i="2"/>
  <c r="AI653" i="2"/>
  <c r="AK653" i="2"/>
  <c r="AL653" i="2"/>
  <c r="AM653" i="2"/>
  <c r="BR285" i="2"/>
  <c r="BR286" i="2" s="1"/>
  <c r="BR287" i="2" s="1"/>
  <c r="AI284" i="2"/>
  <c r="AJ284" i="2"/>
  <c r="AK284" i="2"/>
  <c r="AL284" i="2"/>
  <c r="AM284" i="2"/>
  <c r="BR33" i="2"/>
  <c r="AI32" i="2"/>
  <c r="AJ32" i="2"/>
  <c r="AK32" i="2"/>
  <c r="AL32" i="2"/>
  <c r="AM32" i="2"/>
  <c r="BR141" i="2"/>
  <c r="AI140" i="2"/>
  <c r="AJ140" i="2"/>
  <c r="AK140" i="2"/>
  <c r="AL140" i="2"/>
  <c r="AM140" i="2"/>
  <c r="BR21" i="2"/>
  <c r="BR22" i="2" s="1"/>
  <c r="AI20" i="2"/>
  <c r="AJ20" i="2"/>
  <c r="AK20" i="2"/>
  <c r="AL20" i="2"/>
  <c r="AM20" i="2"/>
  <c r="AK93" i="2"/>
  <c r="AJ93" i="2"/>
  <c r="AL93" i="2"/>
  <c r="AM93" i="2"/>
  <c r="AI93" i="2"/>
  <c r="F259" i="2"/>
  <c r="D259" i="15" s="1"/>
  <c r="Q259" i="15" s="1"/>
  <c r="AS259" i="15" s="1"/>
  <c r="D260" i="2"/>
  <c r="C260" i="15" s="1"/>
  <c r="BQ259" i="2"/>
  <c r="E259" i="2" s="1"/>
  <c r="BR249" i="2"/>
  <c r="BR250" i="2" s="1"/>
  <c r="BR251" i="2" s="1"/>
  <c r="AK248" i="2"/>
  <c r="AL248" i="2"/>
  <c r="AM248" i="2"/>
  <c r="AI248" i="2"/>
  <c r="AJ248" i="2"/>
  <c r="AI539" i="2"/>
  <c r="AJ539" i="2"/>
  <c r="AK539" i="2"/>
  <c r="AL539" i="2"/>
  <c r="AM539" i="2"/>
  <c r="I712" i="2"/>
  <c r="G715" i="15" s="1"/>
  <c r="AI417" i="2"/>
  <c r="AJ417" i="2"/>
  <c r="AK417" i="2"/>
  <c r="AL417" i="2"/>
  <c r="AM417" i="2"/>
  <c r="BR201" i="2"/>
  <c r="AI200" i="2"/>
  <c r="AK200" i="2"/>
  <c r="AJ200" i="2"/>
  <c r="AL200" i="2"/>
  <c r="AM200" i="2"/>
  <c r="BR394" i="2"/>
  <c r="BR395" i="2" s="1"/>
  <c r="BR396" i="2" s="1"/>
  <c r="AI393" i="2"/>
  <c r="AJ393" i="2"/>
  <c r="AK393" i="2"/>
  <c r="AL393" i="2"/>
  <c r="AM393" i="2"/>
  <c r="BC711" i="2"/>
  <c r="BR630" i="2"/>
  <c r="BR631" i="2" s="1"/>
  <c r="AJ629" i="2"/>
  <c r="AI629" i="2"/>
  <c r="AK629" i="2"/>
  <c r="AL629" i="2"/>
  <c r="AM629" i="2"/>
  <c r="H116" i="2"/>
  <c r="F116" i="15" s="1"/>
  <c r="BR117" i="2"/>
  <c r="BR118" i="2" s="1"/>
  <c r="AI116" i="2"/>
  <c r="AJ116" i="2"/>
  <c r="AK116" i="2"/>
  <c r="AL116" i="2"/>
  <c r="AM116" i="2"/>
  <c r="AL599" i="2"/>
  <c r="AM599" i="2"/>
  <c r="AK599" i="2"/>
  <c r="AI599" i="2"/>
  <c r="AJ599" i="2"/>
  <c r="AI701" i="2"/>
  <c r="AJ701" i="2"/>
  <c r="AK701" i="2"/>
  <c r="AL701" i="2"/>
  <c r="AM701" i="2"/>
  <c r="AJ575" i="2"/>
  <c r="AK575" i="2"/>
  <c r="AL575" i="2"/>
  <c r="AM575" i="2"/>
  <c r="AI575" i="2"/>
  <c r="BR273" i="2"/>
  <c r="BR274" i="2" s="1"/>
  <c r="BR275" i="2" s="1"/>
  <c r="AK272" i="2"/>
  <c r="AL272" i="2"/>
  <c r="AM272" i="2"/>
  <c r="AI272" i="2"/>
  <c r="AJ272" i="2"/>
  <c r="BR309" i="2"/>
  <c r="BR310" i="2" s="1"/>
  <c r="BR311" i="2" s="1"/>
  <c r="AI308" i="2"/>
  <c r="AJ308" i="2"/>
  <c r="AK308" i="2"/>
  <c r="AL308" i="2"/>
  <c r="AM308" i="2"/>
  <c r="AJ551" i="2"/>
  <c r="AK551" i="2"/>
  <c r="AL551" i="2"/>
  <c r="AI551" i="2"/>
  <c r="AM551" i="2"/>
  <c r="BR190" i="2"/>
  <c r="BR191" i="2" s="1"/>
  <c r="AI189" i="2"/>
  <c r="AJ189" i="2"/>
  <c r="AK189" i="2"/>
  <c r="AL189" i="2"/>
  <c r="AM189" i="2"/>
  <c r="BR369" i="2"/>
  <c r="BR370" i="2" s="1"/>
  <c r="BR371" i="2" s="1"/>
  <c r="AJ368" i="2"/>
  <c r="AK368" i="2"/>
  <c r="AL368" i="2"/>
  <c r="AM368" i="2"/>
  <c r="AI368" i="2"/>
  <c r="AI129" i="2"/>
  <c r="AJ129" i="2"/>
  <c r="AK129" i="2"/>
  <c r="AL129" i="2"/>
  <c r="AM129" i="2"/>
  <c r="BR642" i="2"/>
  <c r="BR643" i="2" s="1"/>
  <c r="BR644" i="2" s="1"/>
  <c r="AJ641" i="2"/>
  <c r="AL641" i="2"/>
  <c r="AM641" i="2"/>
  <c r="AK641" i="2"/>
  <c r="AI641" i="2"/>
  <c r="BR382" i="2"/>
  <c r="BR383" i="2" s="1"/>
  <c r="BR384" i="2" s="1"/>
  <c r="AI381" i="2"/>
  <c r="AJ381" i="2"/>
  <c r="AK381" i="2"/>
  <c r="AL381" i="2"/>
  <c r="AM381" i="2"/>
  <c r="F271" i="2"/>
  <c r="D271" i="15" s="1"/>
  <c r="Q271" i="15" s="1"/>
  <c r="AS271" i="15" s="1"/>
  <c r="BQ271" i="2"/>
  <c r="E271" i="2" s="1"/>
  <c r="D272" i="2"/>
  <c r="C272" i="15" s="1"/>
  <c r="BR606" i="2"/>
  <c r="BR607" i="2" s="1"/>
  <c r="AJ605" i="2"/>
  <c r="AI605" i="2"/>
  <c r="AK605" i="2"/>
  <c r="AL605" i="2"/>
  <c r="AM605" i="2"/>
  <c r="BR81" i="2"/>
  <c r="BR82" i="2" s="1"/>
  <c r="AI80" i="2"/>
  <c r="AJ80" i="2"/>
  <c r="AM80" i="2"/>
  <c r="AK80" i="2"/>
  <c r="AL80" i="2"/>
  <c r="L7" i="2"/>
  <c r="J7" i="15" s="1"/>
  <c r="BC6" i="2"/>
  <c r="BR9" i="2"/>
  <c r="AM8" i="2"/>
  <c r="AL8" i="2"/>
  <c r="AI8" i="2"/>
  <c r="AJ8" i="2"/>
  <c r="AK8" i="2"/>
  <c r="AJ321" i="2"/>
  <c r="AK321" i="2"/>
  <c r="AL321" i="2"/>
  <c r="AM321" i="2"/>
  <c r="AI321" i="2"/>
  <c r="BR261" i="2"/>
  <c r="BR262" i="2" s="1"/>
  <c r="BR263" i="2" s="1"/>
  <c r="AK260" i="2"/>
  <c r="AL260" i="2"/>
  <c r="AM260" i="2"/>
  <c r="AI260" i="2"/>
  <c r="AJ260" i="2"/>
  <c r="BR177" i="2"/>
  <c r="AI176" i="2"/>
  <c r="AJ176" i="2"/>
  <c r="AK176" i="2"/>
  <c r="AL176" i="2"/>
  <c r="AM176" i="2"/>
  <c r="BR442" i="2"/>
  <c r="BR443" i="2" s="1"/>
  <c r="AI441" i="2"/>
  <c r="AJ441" i="2"/>
  <c r="AK441" i="2"/>
  <c r="AL441" i="2"/>
  <c r="AM441" i="2"/>
  <c r="AI617" i="2"/>
  <c r="AJ617" i="2"/>
  <c r="AK617" i="2"/>
  <c r="AL617" i="2"/>
  <c r="AM617" i="2"/>
  <c r="BR430" i="2"/>
  <c r="BR431" i="2" s="1"/>
  <c r="AJ429" i="2"/>
  <c r="AK429" i="2"/>
  <c r="AL429" i="2"/>
  <c r="AI429" i="2"/>
  <c r="AM429" i="2"/>
  <c r="BR45" i="2"/>
  <c r="AI44" i="2"/>
  <c r="AJ44" i="2"/>
  <c r="AK44" i="2"/>
  <c r="AL44" i="2"/>
  <c r="AM44" i="2"/>
  <c r="BR333" i="2"/>
  <c r="BR334" i="2" s="1"/>
  <c r="BR335" i="2" s="1"/>
  <c r="AJ332" i="2"/>
  <c r="AK332" i="2"/>
  <c r="AL332" i="2"/>
  <c r="AM332" i="2"/>
  <c r="AI332" i="2"/>
  <c r="AI405" i="2"/>
  <c r="AJ405" i="2"/>
  <c r="AK405" i="2"/>
  <c r="AL405" i="2"/>
  <c r="AM405" i="2"/>
  <c r="BR153" i="2"/>
  <c r="AI152" i="2"/>
  <c r="AJ152" i="2"/>
  <c r="AK152" i="2"/>
  <c r="AM152" i="2"/>
  <c r="AL152" i="2"/>
  <c r="BR105" i="2"/>
  <c r="BR106" i="2" s="1"/>
  <c r="AI104" i="2"/>
  <c r="AJ104" i="2"/>
  <c r="AM104" i="2"/>
  <c r="AK104" i="2"/>
  <c r="AL104" i="2"/>
  <c r="F550" i="2"/>
  <c r="D547" i="15" s="1"/>
  <c r="Q547" i="15" s="1"/>
  <c r="AS547" i="15" s="1"/>
  <c r="BQ550" i="2"/>
  <c r="E550" i="2" s="1"/>
  <c r="D551" i="2"/>
  <c r="C548" i="15" s="1"/>
  <c r="BQ199" i="2"/>
  <c r="E199" i="2" s="1"/>
  <c r="D200" i="2"/>
  <c r="C200" i="15" s="1"/>
  <c r="F199" i="2"/>
  <c r="D199" i="15" s="1"/>
  <c r="Q199" i="15" s="1"/>
  <c r="AS199" i="15" s="1"/>
  <c r="M32" i="2"/>
  <c r="K32" i="15" s="1"/>
  <c r="D381" i="2"/>
  <c r="C380" i="15" s="1"/>
  <c r="BQ380" i="2"/>
  <c r="E380" i="2" s="1"/>
  <c r="F380" i="2"/>
  <c r="D379" i="15" s="1"/>
  <c r="Q379" i="15" s="1"/>
  <c r="AS379" i="15" s="1"/>
  <c r="BQ616" i="2"/>
  <c r="E616" i="2" s="1"/>
  <c r="D617" i="2"/>
  <c r="C620" i="15" s="1"/>
  <c r="F616" i="2"/>
  <c r="D619" i="15" s="1"/>
  <c r="Q619" i="15" s="1"/>
  <c r="AS619" i="15" s="1"/>
  <c r="BQ574" i="2"/>
  <c r="E574" i="2" s="1"/>
  <c r="F574" i="2"/>
  <c r="D571" i="15" s="1"/>
  <c r="Q571" i="15" s="1"/>
  <c r="AS571" i="15" s="1"/>
  <c r="D575" i="2"/>
  <c r="C572" i="15" s="1"/>
  <c r="AN97" i="12"/>
  <c r="BT97" i="12" s="1"/>
  <c r="CJ97" i="12" s="1"/>
  <c r="CZ97" i="12" s="1"/>
  <c r="BT96" i="12"/>
  <c r="CJ96" i="12" s="1"/>
  <c r="CZ96" i="12" s="1"/>
  <c r="BD96" i="12"/>
  <c r="BQ163" i="2"/>
  <c r="E163" i="2" s="1"/>
  <c r="F163" i="2"/>
  <c r="D163" i="15" s="1"/>
  <c r="Q163" i="15" s="1"/>
  <c r="AS163" i="15" s="1"/>
  <c r="D164" i="2"/>
  <c r="C164" i="15" s="1"/>
  <c r="F115" i="2"/>
  <c r="D115" i="15" s="1"/>
  <c r="Q115" i="15" s="1"/>
  <c r="AS115" i="15" s="1"/>
  <c r="BQ115" i="2"/>
  <c r="E115" i="2" s="1"/>
  <c r="D116" i="2"/>
  <c r="C116" i="15" s="1"/>
  <c r="F247" i="2"/>
  <c r="D247" i="15" s="1"/>
  <c r="Q247" i="15" s="1"/>
  <c r="AS247" i="15" s="1"/>
  <c r="D248" i="2"/>
  <c r="C248" i="15" s="1"/>
  <c r="BQ247" i="2"/>
  <c r="E247" i="2" s="1"/>
  <c r="D605" i="2"/>
  <c r="C608" i="15" s="1"/>
  <c r="F604" i="2"/>
  <c r="D607" i="15" s="1"/>
  <c r="Q607" i="15" s="1"/>
  <c r="AS607" i="15" s="1"/>
  <c r="BQ604" i="2"/>
  <c r="E604" i="2" s="1"/>
  <c r="AM97" i="12"/>
  <c r="BS97" i="12" s="1"/>
  <c r="CI97" i="12" s="1"/>
  <c r="CY97" i="12" s="1"/>
  <c r="BC96" i="12"/>
  <c r="BS96" i="12"/>
  <c r="CI96" i="12" s="1"/>
  <c r="CY96" i="12" s="1"/>
  <c r="Y524" i="15" l="1"/>
  <c r="BM454" i="15"/>
  <c r="BQ225" i="15"/>
  <c r="M248" i="2"/>
  <c r="K248" i="15" s="1"/>
  <c r="BJ322" i="15"/>
  <c r="M44" i="2"/>
  <c r="K44" i="15" s="1"/>
  <c r="BN92" i="15"/>
  <c r="BM340" i="15"/>
  <c r="BM92" i="15"/>
  <c r="BN340" i="15"/>
  <c r="BO340" i="15"/>
  <c r="BP665" i="15"/>
  <c r="BJ340" i="15"/>
  <c r="BO665" i="15"/>
  <c r="BQ340" i="15"/>
  <c r="BQ404" i="2"/>
  <c r="E404" i="2" s="1"/>
  <c r="BL340" i="15"/>
  <c r="D405" i="2"/>
  <c r="C404" i="15" s="1"/>
  <c r="M629" i="2"/>
  <c r="K632" i="15" s="1"/>
  <c r="BJ198" i="15"/>
  <c r="BK340" i="15"/>
  <c r="BQ499" i="15"/>
  <c r="BO179" i="15"/>
  <c r="AK525" i="15"/>
  <c r="BN499" i="15"/>
  <c r="AL527" i="15"/>
  <c r="AI527" i="15"/>
  <c r="BO499" i="15"/>
  <c r="AA630" i="15"/>
  <c r="W630" i="15"/>
  <c r="M56" i="2"/>
  <c r="K56" i="15" s="1"/>
  <c r="BQ305" i="15"/>
  <c r="BN549" i="15"/>
  <c r="BK144" i="15"/>
  <c r="BQ144" i="15"/>
  <c r="BJ144" i="15"/>
  <c r="BN305" i="15"/>
  <c r="V114" i="15"/>
  <c r="BL155" i="15"/>
  <c r="X114" i="15"/>
  <c r="T114" i="15"/>
  <c r="AA114" i="15"/>
  <c r="BP549" i="15"/>
  <c r="Z114" i="15"/>
  <c r="W114" i="15"/>
  <c r="U114" i="15"/>
  <c r="BL233" i="15"/>
  <c r="R114" i="15"/>
  <c r="S114" i="15"/>
  <c r="BJ549" i="15"/>
  <c r="D713" i="2"/>
  <c r="C716" i="15" s="1"/>
  <c r="M116" i="2"/>
  <c r="K116" i="15" s="1"/>
  <c r="BM71" i="15"/>
  <c r="BQ561" i="15"/>
  <c r="AI521" i="15"/>
  <c r="BN195" i="15"/>
  <c r="BQ665" i="15"/>
  <c r="BQ71" i="15"/>
  <c r="BL561" i="15"/>
  <c r="AD524" i="15"/>
  <c r="BO454" i="15"/>
  <c r="BK665" i="15"/>
  <c r="BM561" i="15"/>
  <c r="V524" i="15"/>
  <c r="BL665" i="15"/>
  <c r="BJ71" i="15"/>
  <c r="BN561" i="15"/>
  <c r="R521" i="15"/>
  <c r="AI524" i="15"/>
  <c r="BM665" i="15"/>
  <c r="BL71" i="15"/>
  <c r="BO561" i="15"/>
  <c r="W521" i="15"/>
  <c r="AC524" i="15"/>
  <c r="BN665" i="15"/>
  <c r="AE521" i="15"/>
  <c r="AA524" i="15"/>
  <c r="D20" i="2"/>
  <c r="C20" i="15" s="1"/>
  <c r="D429" i="2"/>
  <c r="C428" i="15" s="1"/>
  <c r="BN179" i="15"/>
  <c r="D80" i="2"/>
  <c r="C80" i="15" s="1"/>
  <c r="F79" i="2"/>
  <c r="D79" i="15" s="1"/>
  <c r="Q79" i="15" s="1"/>
  <c r="AS79" i="15" s="1"/>
  <c r="BQ79" i="2"/>
  <c r="E79" i="2" s="1"/>
  <c r="AE525" i="15"/>
  <c r="AC525" i="15"/>
  <c r="M8" i="2"/>
  <c r="K8" i="15" s="1"/>
  <c r="U630" i="15"/>
  <c r="X630" i="15"/>
  <c r="T630" i="15"/>
  <c r="AB630" i="15"/>
  <c r="R630" i="15"/>
  <c r="V630" i="15"/>
  <c r="BO236" i="15"/>
  <c r="F712" i="2"/>
  <c r="D715" i="15" s="1"/>
  <c r="Q715" i="15" s="1"/>
  <c r="AS715" i="15" s="1"/>
  <c r="F563" i="2"/>
  <c r="D560" i="15" s="1"/>
  <c r="Q560" i="15" s="1"/>
  <c r="AS560" i="15" s="1"/>
  <c r="F428" i="2"/>
  <c r="D427" i="15" s="1"/>
  <c r="Q427" i="15" s="1"/>
  <c r="AS427" i="15" s="1"/>
  <c r="BM234" i="15"/>
  <c r="BK705" i="15"/>
  <c r="BK237" i="15"/>
  <c r="BK448" i="15"/>
  <c r="BK88" i="15"/>
  <c r="BM241" i="15"/>
  <c r="BK447" i="15"/>
  <c r="BL406" i="15"/>
  <c r="BP513" i="15"/>
  <c r="BM714" i="15"/>
  <c r="BP583" i="15"/>
  <c r="BM179" i="15"/>
  <c r="BJ484" i="15"/>
  <c r="V525" i="15"/>
  <c r="R525" i="15"/>
  <c r="Z525" i="15"/>
  <c r="BM196" i="15"/>
  <c r="BQ428" i="2"/>
  <c r="E428" i="2" s="1"/>
  <c r="BL234" i="15"/>
  <c r="BL705" i="15"/>
  <c r="BL237" i="15"/>
  <c r="BJ448" i="15"/>
  <c r="BP88" i="15"/>
  <c r="BL241" i="15"/>
  <c r="BQ447" i="15"/>
  <c r="BM406" i="15"/>
  <c r="BJ513" i="15"/>
  <c r="BJ714" i="15"/>
  <c r="BO583" i="15"/>
  <c r="BK179" i="15"/>
  <c r="BO484" i="15"/>
  <c r="AJ525" i="15"/>
  <c r="AH525" i="15"/>
  <c r="AM525" i="15"/>
  <c r="BJ196" i="15"/>
  <c r="F367" i="2"/>
  <c r="D367" i="15" s="1"/>
  <c r="Q367" i="15" s="1"/>
  <c r="AS367" i="15" s="1"/>
  <c r="D564" i="2"/>
  <c r="D565" i="2" s="1"/>
  <c r="BO234" i="15"/>
  <c r="BM705" i="15"/>
  <c r="BP237" i="15"/>
  <c r="BO448" i="15"/>
  <c r="BQ88" i="15"/>
  <c r="BP241" i="15"/>
  <c r="BJ447" i="15"/>
  <c r="BQ406" i="15"/>
  <c r="BQ513" i="15"/>
  <c r="BK714" i="15"/>
  <c r="BN583" i="15"/>
  <c r="BL179" i="15"/>
  <c r="BN484" i="15"/>
  <c r="AF525" i="15"/>
  <c r="AI525" i="15"/>
  <c r="AA525" i="15"/>
  <c r="BL196" i="15"/>
  <c r="M563" i="2"/>
  <c r="K560" i="15" s="1"/>
  <c r="BJ234" i="15"/>
  <c r="BN117" i="15"/>
  <c r="BN705" i="15"/>
  <c r="BJ237" i="15"/>
  <c r="BM448" i="15"/>
  <c r="BO88" i="15"/>
  <c r="BQ241" i="15"/>
  <c r="BM447" i="15"/>
  <c r="BK406" i="15"/>
  <c r="BM513" i="15"/>
  <c r="BL714" i="15"/>
  <c r="BM583" i="15"/>
  <c r="BQ179" i="15"/>
  <c r="BM484" i="15"/>
  <c r="X525" i="15"/>
  <c r="S525" i="15"/>
  <c r="AL525" i="15"/>
  <c r="BP196" i="15"/>
  <c r="BQ234" i="15"/>
  <c r="BK117" i="15"/>
  <c r="BO705" i="15"/>
  <c r="BO237" i="15"/>
  <c r="BL448" i="15"/>
  <c r="BJ88" i="15"/>
  <c r="BK241" i="15"/>
  <c r="BP447" i="15"/>
  <c r="BJ406" i="15"/>
  <c r="BN513" i="15"/>
  <c r="BN714" i="15"/>
  <c r="BO658" i="15"/>
  <c r="BJ583" i="15"/>
  <c r="BJ179" i="15"/>
  <c r="BQ484" i="15"/>
  <c r="AD525" i="15"/>
  <c r="W525" i="15"/>
  <c r="AB525" i="15"/>
  <c r="BN196" i="15"/>
  <c r="BQ367" i="2"/>
  <c r="E367" i="2" s="1"/>
  <c r="D368" i="2"/>
  <c r="C368" i="15" s="1"/>
  <c r="BK473" i="15"/>
  <c r="BJ117" i="15"/>
  <c r="U525" i="15"/>
  <c r="AO525" i="15"/>
  <c r="M617" i="2"/>
  <c r="K620" i="15" s="1"/>
  <c r="M393" i="2"/>
  <c r="K392" i="15" s="1"/>
  <c r="BK549" i="15"/>
  <c r="BL144" i="15"/>
  <c r="X527" i="15"/>
  <c r="AG524" i="15"/>
  <c r="R524" i="15"/>
  <c r="BQ549" i="15"/>
  <c r="BO359" i="15"/>
  <c r="BO144" i="15"/>
  <c r="AD527" i="15"/>
  <c r="AH524" i="15"/>
  <c r="AL524" i="15"/>
  <c r="BQ621" i="15"/>
  <c r="BM359" i="15"/>
  <c r="BN144" i="15"/>
  <c r="AQ527" i="15"/>
  <c r="BK527" i="15" s="1"/>
  <c r="AF691" i="15"/>
  <c r="BP206" i="15"/>
  <c r="U524" i="15"/>
  <c r="AQ524" i="15"/>
  <c r="W690" i="15"/>
  <c r="BP621" i="15"/>
  <c r="BN359" i="15"/>
  <c r="BM144" i="15"/>
  <c r="S691" i="15"/>
  <c r="AF524" i="15"/>
  <c r="Z690" i="15"/>
  <c r="BQ19" i="2"/>
  <c r="E19" i="2" s="1"/>
  <c r="BM549" i="15"/>
  <c r="AK524" i="15"/>
  <c r="W524" i="15"/>
  <c r="AC690" i="15"/>
  <c r="F295" i="15"/>
  <c r="T295" i="15" s="1"/>
  <c r="BJ236" i="15"/>
  <c r="BL236" i="15"/>
  <c r="BO117" i="15"/>
  <c r="BM712" i="15"/>
  <c r="BN681" i="15"/>
  <c r="BP117" i="15"/>
  <c r="BP296" i="15"/>
  <c r="BM296" i="15"/>
  <c r="BO296" i="15"/>
  <c r="AH526" i="15"/>
  <c r="BL296" i="15"/>
  <c r="BJ712" i="15"/>
  <c r="AM526" i="15"/>
  <c r="AN528" i="15"/>
  <c r="S528" i="15"/>
  <c r="AD528" i="15"/>
  <c r="V528" i="15"/>
  <c r="BP571" i="15"/>
  <c r="AD736" i="15"/>
  <c r="AG736" i="15"/>
  <c r="AO689" i="15"/>
  <c r="AN736" i="15"/>
  <c r="U736" i="15"/>
  <c r="BQ236" i="15"/>
  <c r="V736" i="15"/>
  <c r="T736" i="15"/>
  <c r="BM236" i="15"/>
  <c r="AJ736" i="15"/>
  <c r="W736" i="15"/>
  <c r="BK236" i="15"/>
  <c r="AE736" i="15"/>
  <c r="AB736" i="15"/>
  <c r="R736" i="15"/>
  <c r="AH736" i="15"/>
  <c r="BN236" i="15"/>
  <c r="AF736" i="15"/>
  <c r="AI736" i="15"/>
  <c r="S693" i="15"/>
  <c r="BO515" i="15"/>
  <c r="X736" i="15"/>
  <c r="S736" i="15"/>
  <c r="AQ736" i="15"/>
  <c r="BN736" i="15" s="1"/>
  <c r="AH689" i="15"/>
  <c r="AK693" i="15"/>
  <c r="BL515" i="15"/>
  <c r="Y736" i="15"/>
  <c r="AC736" i="15"/>
  <c r="AE689" i="15"/>
  <c r="AB693" i="15"/>
  <c r="AA736" i="15"/>
  <c r="AO736" i="15"/>
  <c r="AD689" i="15"/>
  <c r="W693" i="15"/>
  <c r="BJ206" i="15"/>
  <c r="AM736" i="15"/>
  <c r="AF689" i="15"/>
  <c r="AN689" i="15"/>
  <c r="AI693" i="15"/>
  <c r="U693" i="15"/>
  <c r="AQ693" i="15"/>
  <c r="BM693" i="15" s="1"/>
  <c r="BN515" i="15"/>
  <c r="BL206" i="15"/>
  <c r="BK454" i="15"/>
  <c r="AH693" i="15"/>
  <c r="AO693" i="15"/>
  <c r="BM515" i="15"/>
  <c r="BM206" i="15"/>
  <c r="AA689" i="15"/>
  <c r="AB689" i="15"/>
  <c r="AJ693" i="15"/>
  <c r="AD693" i="15"/>
  <c r="BP515" i="15"/>
  <c r="BN206" i="15"/>
  <c r="AK689" i="15"/>
  <c r="T689" i="15"/>
  <c r="T693" i="15"/>
  <c r="AE693" i="15"/>
  <c r="BK515" i="15"/>
  <c r="BO206" i="15"/>
  <c r="U689" i="15"/>
  <c r="V693" i="15"/>
  <c r="AG693" i="15"/>
  <c r="BQ206" i="15"/>
  <c r="AC689" i="15"/>
  <c r="AM689" i="15"/>
  <c r="Z689" i="15"/>
  <c r="AQ689" i="15"/>
  <c r="BJ689" i="15" s="1"/>
  <c r="AA693" i="15"/>
  <c r="AL693" i="15"/>
  <c r="Z691" i="15"/>
  <c r="BL454" i="15"/>
  <c r="Y693" i="15"/>
  <c r="R693" i="15"/>
  <c r="BN199" i="15"/>
  <c r="BJ454" i="15"/>
  <c r="W689" i="15"/>
  <c r="AG689" i="15"/>
  <c r="X693" i="15"/>
  <c r="Z693" i="15"/>
  <c r="AC691" i="15"/>
  <c r="BO199" i="15"/>
  <c r="BQ454" i="15"/>
  <c r="Y689" i="15"/>
  <c r="X689" i="15"/>
  <c r="R689" i="15"/>
  <c r="AN693" i="15"/>
  <c r="AC693" i="15"/>
  <c r="BQ515" i="15"/>
  <c r="BP454" i="15"/>
  <c r="AL689" i="15"/>
  <c r="AJ689" i="15"/>
  <c r="AM693" i="15"/>
  <c r="BO681" i="15"/>
  <c r="AE735" i="15"/>
  <c r="AG526" i="15"/>
  <c r="W526" i="15"/>
  <c r="BQ571" i="15"/>
  <c r="BJ621" i="15"/>
  <c r="AK527" i="15"/>
  <c r="AG527" i="15"/>
  <c r="BM322" i="15"/>
  <c r="BL681" i="15"/>
  <c r="AA735" i="15"/>
  <c r="AJ526" i="15"/>
  <c r="AI526" i="15"/>
  <c r="BK486" i="15"/>
  <c r="BK621" i="15"/>
  <c r="AA527" i="15"/>
  <c r="AO527" i="15"/>
  <c r="BN322" i="15"/>
  <c r="BJ681" i="15"/>
  <c r="AB735" i="15"/>
  <c r="S526" i="15"/>
  <c r="AC526" i="15"/>
  <c r="BQ486" i="15"/>
  <c r="BL621" i="15"/>
  <c r="AH527" i="15"/>
  <c r="AF527" i="15"/>
  <c r="BK681" i="15"/>
  <c r="AL735" i="15"/>
  <c r="X526" i="15"/>
  <c r="AN526" i="15"/>
  <c r="BP486" i="15"/>
  <c r="BM621" i="15"/>
  <c r="AM527" i="15"/>
  <c r="R527" i="15"/>
  <c r="AF526" i="15"/>
  <c r="Z526" i="15"/>
  <c r="BO486" i="15"/>
  <c r="BN621" i="15"/>
  <c r="V527" i="15"/>
  <c r="AN527" i="15"/>
  <c r="AB526" i="15"/>
  <c r="AO526" i="15"/>
  <c r="BN486" i="15"/>
  <c r="BK571" i="15"/>
  <c r="Y527" i="15"/>
  <c r="AC527" i="15"/>
  <c r="Y526" i="15"/>
  <c r="T526" i="15"/>
  <c r="AQ526" i="15"/>
  <c r="BL526" i="15" s="1"/>
  <c r="BL571" i="15"/>
  <c r="T527" i="15"/>
  <c r="AE527" i="15"/>
  <c r="BQ322" i="15"/>
  <c r="AK526" i="15"/>
  <c r="AA526" i="15"/>
  <c r="BJ571" i="15"/>
  <c r="BP322" i="15"/>
  <c r="AJ527" i="15"/>
  <c r="S527" i="15"/>
  <c r="BK322" i="15"/>
  <c r="BM681" i="15"/>
  <c r="U526" i="15"/>
  <c r="AD526" i="15"/>
  <c r="BM571" i="15"/>
  <c r="AB527" i="15"/>
  <c r="Z527" i="15"/>
  <c r="BO322" i="15"/>
  <c r="BP681" i="15"/>
  <c r="V526" i="15"/>
  <c r="AL526" i="15"/>
  <c r="BN571" i="15"/>
  <c r="U527" i="15"/>
  <c r="AE526" i="15"/>
  <c r="BM678" i="15"/>
  <c r="AB690" i="15"/>
  <c r="BL678" i="15"/>
  <c r="AL690" i="15"/>
  <c r="BP678" i="15"/>
  <c r="AM692" i="15"/>
  <c r="BJ678" i="15"/>
  <c r="U692" i="15"/>
  <c r="BK678" i="15"/>
  <c r="BM486" i="15"/>
  <c r="BL581" i="15"/>
  <c r="BJ94" i="15"/>
  <c r="BO477" i="15"/>
  <c r="BP510" i="15"/>
  <c r="AF521" i="15"/>
  <c r="AN521" i="15"/>
  <c r="BM155" i="15"/>
  <c r="BK195" i="15"/>
  <c r="BJ107" i="15"/>
  <c r="R690" i="15"/>
  <c r="AN738" i="15"/>
  <c r="BQ155" i="15"/>
  <c r="BL107" i="15"/>
  <c r="AJ738" i="15"/>
  <c r="BK155" i="15"/>
  <c r="BO195" i="15"/>
  <c r="BK107" i="15"/>
  <c r="AO738" i="15"/>
  <c r="BJ477" i="15"/>
  <c r="BQ510" i="15"/>
  <c r="V521" i="15"/>
  <c r="AM521" i="15"/>
  <c r="BJ155" i="15"/>
  <c r="BQ195" i="15"/>
  <c r="BQ107" i="15"/>
  <c r="BK477" i="15"/>
  <c r="BN510" i="15"/>
  <c r="BO231" i="15"/>
  <c r="AG521" i="15"/>
  <c r="Z521" i="15"/>
  <c r="BL658" i="15"/>
  <c r="BM195" i="15"/>
  <c r="BM107" i="15"/>
  <c r="BM231" i="15"/>
  <c r="Y521" i="15"/>
  <c r="AA521" i="15"/>
  <c r="BK658" i="15"/>
  <c r="BP195" i="15"/>
  <c r="BO310" i="15"/>
  <c r="BN94" i="15"/>
  <c r="BJ473" i="15"/>
  <c r="BP94" i="15"/>
  <c r="BN477" i="15"/>
  <c r="BN231" i="15"/>
  <c r="AK521" i="15"/>
  <c r="AO521" i="15"/>
  <c r="BJ658" i="15"/>
  <c r="BJ310" i="15"/>
  <c r="AM528" i="15"/>
  <c r="BN473" i="15"/>
  <c r="BQ581" i="15"/>
  <c r="BQ94" i="15"/>
  <c r="BQ231" i="15"/>
  <c r="AJ521" i="15"/>
  <c r="AL521" i="15"/>
  <c r="BQ658" i="15"/>
  <c r="U528" i="15"/>
  <c r="BO473" i="15"/>
  <c r="BP581" i="15"/>
  <c r="BO94" i="15"/>
  <c r="BP231" i="15"/>
  <c r="T521" i="15"/>
  <c r="AB521" i="15"/>
  <c r="BP658" i="15"/>
  <c r="BO155" i="15"/>
  <c r="BQ473" i="15"/>
  <c r="BO581" i="15"/>
  <c r="BM94" i="15"/>
  <c r="BJ510" i="15"/>
  <c r="BL231" i="15"/>
  <c r="X521" i="15"/>
  <c r="S521" i="15"/>
  <c r="AQ521" i="15"/>
  <c r="BM658" i="15"/>
  <c r="BP155" i="15"/>
  <c r="BP107" i="15"/>
  <c r="AD521" i="15"/>
  <c r="AA690" i="15"/>
  <c r="Z520" i="15"/>
  <c r="AB520" i="15"/>
  <c r="BP239" i="15"/>
  <c r="AQ520" i="15"/>
  <c r="BL520" i="15" s="1"/>
  <c r="BK239" i="15"/>
  <c r="BO239" i="15"/>
  <c r="BN239" i="15"/>
  <c r="BJ582" i="15"/>
  <c r="BM239" i="15"/>
  <c r="BM582" i="15"/>
  <c r="BJ233" i="15"/>
  <c r="BO549" i="15"/>
  <c r="BQ359" i="15"/>
  <c r="T524" i="15"/>
  <c r="AO524" i="15"/>
  <c r="BQ678" i="15"/>
  <c r="AI690" i="15"/>
  <c r="BO233" i="15"/>
  <c r="X528" i="15"/>
  <c r="BL486" i="15"/>
  <c r="BK233" i="15"/>
  <c r="BN233" i="15"/>
  <c r="BM233" i="15"/>
  <c r="BP233" i="15"/>
  <c r="AE528" i="15"/>
  <c r="AC692" i="15"/>
  <c r="BP305" i="15"/>
  <c r="BL359" i="15"/>
  <c r="AM524" i="15"/>
  <c r="S524" i="15"/>
  <c r="BN678" i="15"/>
  <c r="AJ690" i="15"/>
  <c r="AQ690" i="15"/>
  <c r="BJ690" i="15" s="1"/>
  <c r="AG528" i="15"/>
  <c r="AD692" i="15"/>
  <c r="BK305" i="15"/>
  <c r="BJ359" i="15"/>
  <c r="AJ524" i="15"/>
  <c r="AE524" i="15"/>
  <c r="AN690" i="15"/>
  <c r="AC528" i="15"/>
  <c r="AI739" i="15"/>
  <c r="AN692" i="15"/>
  <c r="BL305" i="15"/>
  <c r="BK359" i="15"/>
  <c r="Z524" i="15"/>
  <c r="AB524" i="15"/>
  <c r="T690" i="15"/>
  <c r="AF528" i="15"/>
  <c r="V692" i="15"/>
  <c r="X524" i="15"/>
  <c r="X690" i="15"/>
  <c r="AK528" i="15"/>
  <c r="R738" i="15"/>
  <c r="X738" i="15"/>
  <c r="BQ198" i="15"/>
  <c r="AL691" i="15"/>
  <c r="AO691" i="15"/>
  <c r="BJ199" i="15"/>
  <c r="W520" i="15"/>
  <c r="BJ239" i="15"/>
  <c r="V738" i="15"/>
  <c r="T691" i="15"/>
  <c r="AB691" i="15"/>
  <c r="AQ691" i="15"/>
  <c r="BK691" i="15" s="1"/>
  <c r="BL199" i="15"/>
  <c r="X691" i="15"/>
  <c r="U691" i="15"/>
  <c r="BK199" i="15"/>
  <c r="AK691" i="15"/>
  <c r="AG691" i="15"/>
  <c r="AI691" i="15"/>
  <c r="AM691" i="15"/>
  <c r="BJ219" i="15"/>
  <c r="BO198" i="15"/>
  <c r="BO119" i="15"/>
  <c r="BL536" i="15"/>
  <c r="Y691" i="15"/>
  <c r="V691" i="15"/>
  <c r="BL310" i="15"/>
  <c r="BK219" i="15"/>
  <c r="BQ239" i="15"/>
  <c r="BP536" i="15"/>
  <c r="BN198" i="15"/>
  <c r="BK119" i="15"/>
  <c r="BM536" i="15"/>
  <c r="AJ691" i="15"/>
  <c r="R691" i="15"/>
  <c r="BQ310" i="15"/>
  <c r="BL219" i="15"/>
  <c r="BL198" i="15"/>
  <c r="BP119" i="15"/>
  <c r="BN536" i="15"/>
  <c r="AN691" i="15"/>
  <c r="AD691" i="15"/>
  <c r="BM199" i="15"/>
  <c r="BP310" i="15"/>
  <c r="BM219" i="15"/>
  <c r="BJ119" i="15"/>
  <c r="BK198" i="15"/>
  <c r="BM119" i="15"/>
  <c r="BO536" i="15"/>
  <c r="AH691" i="15"/>
  <c r="AE691" i="15"/>
  <c r="BP199" i="15"/>
  <c r="BN119" i="15"/>
  <c r="BQ536" i="15"/>
  <c r="AA691" i="15"/>
  <c r="AB738" i="15"/>
  <c r="AH692" i="15"/>
  <c r="S738" i="15"/>
  <c r="AJ692" i="15"/>
  <c r="AI738" i="15"/>
  <c r="AF692" i="15"/>
  <c r="AD738" i="15"/>
  <c r="AE692" i="15"/>
  <c r="W738" i="15"/>
  <c r="AK692" i="15"/>
  <c r="Z738" i="15"/>
  <c r="AA692" i="15"/>
  <c r="U739" i="15"/>
  <c r="BK310" i="15"/>
  <c r="AH690" i="15"/>
  <c r="V690" i="15"/>
  <c r="AM520" i="15"/>
  <c r="AJ528" i="15"/>
  <c r="W528" i="15"/>
  <c r="Z739" i="15"/>
  <c r="S692" i="15"/>
  <c r="W692" i="15"/>
  <c r="AH739" i="15"/>
  <c r="AM690" i="15"/>
  <c r="U690" i="15"/>
  <c r="Y528" i="15"/>
  <c r="AB528" i="15"/>
  <c r="AI692" i="15"/>
  <c r="R692" i="15"/>
  <c r="S690" i="15"/>
  <c r="AG690" i="15"/>
  <c r="Z528" i="15"/>
  <c r="T528" i="15"/>
  <c r="T692" i="15"/>
  <c r="AL692" i="15"/>
  <c r="AK690" i="15"/>
  <c r="AO690" i="15"/>
  <c r="AL528" i="15"/>
  <c r="AI528" i="15"/>
  <c r="X692" i="15"/>
  <c r="AO692" i="15"/>
  <c r="BN310" i="15"/>
  <c r="AE690" i="15"/>
  <c r="AF690" i="15"/>
  <c r="Y520" i="15"/>
  <c r="AO528" i="15"/>
  <c r="AH528" i="15"/>
  <c r="AG739" i="15"/>
  <c r="AG692" i="15"/>
  <c r="Z692" i="15"/>
  <c r="Y690" i="15"/>
  <c r="AE520" i="15"/>
  <c r="AA528" i="15"/>
  <c r="R528" i="15"/>
  <c r="AO739" i="15"/>
  <c r="Y692" i="15"/>
  <c r="AB692" i="15"/>
  <c r="AF520" i="15"/>
  <c r="BN582" i="15"/>
  <c r="AK738" i="15"/>
  <c r="AE738" i="15"/>
  <c r="AC739" i="15"/>
  <c r="AK520" i="15"/>
  <c r="BK582" i="15"/>
  <c r="AC738" i="15"/>
  <c r="AH738" i="15"/>
  <c r="AA739" i="15"/>
  <c r="AQ739" i="15"/>
  <c r="BL739" i="15" s="1"/>
  <c r="U520" i="15"/>
  <c r="BL582" i="15"/>
  <c r="Y738" i="15"/>
  <c r="AL738" i="15"/>
  <c r="AQ738" i="15"/>
  <c r="BP738" i="15" s="1"/>
  <c r="T739" i="15"/>
  <c r="AD520" i="15"/>
  <c r="BO582" i="15"/>
  <c r="AM738" i="15"/>
  <c r="U738" i="15"/>
  <c r="Y739" i="15"/>
  <c r="X520" i="15"/>
  <c r="BQ582" i="15"/>
  <c r="T738" i="15"/>
  <c r="AG738" i="15"/>
  <c r="X739" i="15"/>
  <c r="AL520" i="15"/>
  <c r="AA738" i="15"/>
  <c r="AJ739" i="15"/>
  <c r="M176" i="2"/>
  <c r="K176" i="15" s="1"/>
  <c r="AH735" i="15"/>
  <c r="Z735" i="15"/>
  <c r="AQ735" i="15"/>
  <c r="BP735" i="15" s="1"/>
  <c r="X735" i="15"/>
  <c r="U735" i="15"/>
  <c r="BQ219" i="15"/>
  <c r="Y735" i="15"/>
  <c r="AG735" i="15"/>
  <c r="R735" i="15"/>
  <c r="AC735" i="15"/>
  <c r="AJ735" i="15"/>
  <c r="T735" i="15"/>
  <c r="AM735" i="15"/>
  <c r="AI735" i="15"/>
  <c r="AD735" i="15"/>
  <c r="AF735" i="15"/>
  <c r="V735" i="15"/>
  <c r="S735" i="15"/>
  <c r="BP219" i="15"/>
  <c r="AN735" i="15"/>
  <c r="W735" i="15"/>
  <c r="BO219" i="15"/>
  <c r="AK735" i="15"/>
  <c r="I272" i="2"/>
  <c r="G272" i="15" s="1"/>
  <c r="AC630" i="15"/>
  <c r="AG520" i="15"/>
  <c r="S520" i="15"/>
  <c r="S739" i="15"/>
  <c r="AN739" i="15"/>
  <c r="L599" i="2"/>
  <c r="J596" i="15" s="1"/>
  <c r="AD630" i="15"/>
  <c r="Z630" i="15"/>
  <c r="V520" i="15"/>
  <c r="AH520" i="15"/>
  <c r="AF739" i="15"/>
  <c r="AB739" i="15"/>
  <c r="BQ640" i="2"/>
  <c r="E640" i="2" s="1"/>
  <c r="BQ712" i="2"/>
  <c r="E712" i="2" s="1"/>
  <c r="D285" i="2"/>
  <c r="C285" i="15" s="1"/>
  <c r="Y630" i="15"/>
  <c r="AJ520" i="15"/>
  <c r="AC520" i="15"/>
  <c r="AE739" i="15"/>
  <c r="W739" i="15"/>
  <c r="M69" i="2"/>
  <c r="K69" i="15" s="1"/>
  <c r="BQ284" i="2"/>
  <c r="E284" i="2" s="1"/>
  <c r="AF630" i="15"/>
  <c r="AI520" i="15"/>
  <c r="R520" i="15"/>
  <c r="AK739" i="15"/>
  <c r="AD739" i="15"/>
  <c r="F640" i="2"/>
  <c r="D643" i="15" s="1"/>
  <c r="Q643" i="15" s="1"/>
  <c r="AS643" i="15" s="1"/>
  <c r="D641" i="2"/>
  <c r="C644" i="15" s="1"/>
  <c r="H186" i="2"/>
  <c r="F186" i="15" s="1"/>
  <c r="M641" i="2"/>
  <c r="K644" i="15" s="1"/>
  <c r="AE630" i="15"/>
  <c r="AO520" i="15"/>
  <c r="AN520" i="15"/>
  <c r="AM739" i="15"/>
  <c r="V739" i="15"/>
  <c r="D56" i="2"/>
  <c r="C56" i="15" s="1"/>
  <c r="M539" i="2"/>
  <c r="K536" i="15" s="1"/>
  <c r="H713" i="2"/>
  <c r="F716" i="15" s="1"/>
  <c r="T520" i="15"/>
  <c r="R739" i="15"/>
  <c r="L641" i="2"/>
  <c r="J644" i="15" s="1"/>
  <c r="BC640" i="2"/>
  <c r="H80" i="2"/>
  <c r="F80" i="15" s="1"/>
  <c r="I104" i="2"/>
  <c r="G104" i="15" s="1"/>
  <c r="F284" i="2"/>
  <c r="D284" i="15" s="1"/>
  <c r="Q284" i="15" s="1"/>
  <c r="AS284" i="15" s="1"/>
  <c r="BN574" i="15"/>
  <c r="BO574" i="15"/>
  <c r="BK574" i="15"/>
  <c r="BJ574" i="15"/>
  <c r="BP574" i="15"/>
  <c r="BQ574" i="15"/>
  <c r="BL574" i="15"/>
  <c r="BM574" i="15"/>
  <c r="BQ472" i="15"/>
  <c r="BK472" i="15"/>
  <c r="BM472" i="15"/>
  <c r="BN472" i="15"/>
  <c r="BO472" i="15"/>
  <c r="BJ472" i="15"/>
  <c r="BL472" i="15"/>
  <c r="BP472" i="15"/>
  <c r="BN294" i="15"/>
  <c r="BO294" i="15"/>
  <c r="BP294" i="15"/>
  <c r="BQ294" i="15"/>
  <c r="BL294" i="15"/>
  <c r="BM294" i="15"/>
  <c r="BJ294" i="15"/>
  <c r="BK294" i="15"/>
  <c r="AQ737" i="15"/>
  <c r="AG737" i="15"/>
  <c r="S737" i="15"/>
  <c r="AN737" i="15"/>
  <c r="AE737" i="15"/>
  <c r="Z737" i="15"/>
  <c r="AD737" i="15"/>
  <c r="T737" i="15"/>
  <c r="AB737" i="15"/>
  <c r="V737" i="15"/>
  <c r="AL737" i="15"/>
  <c r="AO737" i="15"/>
  <c r="U737" i="15"/>
  <c r="AC737" i="15"/>
  <c r="AJ737" i="15"/>
  <c r="X737" i="15"/>
  <c r="Y737" i="15"/>
  <c r="W737" i="15"/>
  <c r="AK737" i="15"/>
  <c r="AH737" i="15"/>
  <c r="AF737" i="15"/>
  <c r="AI737" i="15"/>
  <c r="AA737" i="15"/>
  <c r="R737" i="15"/>
  <c r="AM737" i="15"/>
  <c r="BK232" i="15"/>
  <c r="BL232" i="15"/>
  <c r="BO232" i="15"/>
  <c r="BJ232" i="15"/>
  <c r="BN232" i="15"/>
  <c r="BQ232" i="15"/>
  <c r="BP232" i="15"/>
  <c r="BM232" i="15"/>
  <c r="BM622" i="15"/>
  <c r="BN622" i="15"/>
  <c r="BP622" i="15"/>
  <c r="BQ622" i="15"/>
  <c r="BO622" i="15"/>
  <c r="BL622" i="15"/>
  <c r="BK622" i="15"/>
  <c r="BJ622" i="15"/>
  <c r="BL531" i="15"/>
  <c r="BK531" i="15"/>
  <c r="BJ531" i="15"/>
  <c r="BM531" i="15"/>
  <c r="BO531" i="15"/>
  <c r="BN531" i="15"/>
  <c r="BQ531" i="15"/>
  <c r="BP531" i="15"/>
  <c r="BO95" i="15"/>
  <c r="BP95" i="15"/>
  <c r="BQ95" i="15"/>
  <c r="BN95" i="15"/>
  <c r="BK95" i="15"/>
  <c r="BJ95" i="15"/>
  <c r="BL95" i="15"/>
  <c r="BM95" i="15"/>
  <c r="BM181" i="15"/>
  <c r="BN181" i="15"/>
  <c r="BJ181" i="15"/>
  <c r="BQ181" i="15"/>
  <c r="BK181" i="15"/>
  <c r="BL181" i="15"/>
  <c r="BP181" i="15"/>
  <c r="BO181" i="15"/>
  <c r="BO584" i="15"/>
  <c r="BL584" i="15"/>
  <c r="BP584" i="15"/>
  <c r="BN584" i="15"/>
  <c r="BK584" i="15"/>
  <c r="BM584" i="15"/>
  <c r="BQ584" i="15"/>
  <c r="BJ584" i="15"/>
  <c r="BL412" i="15"/>
  <c r="BN412" i="15"/>
  <c r="BK412" i="15"/>
  <c r="BO412" i="15"/>
  <c r="BQ412" i="15"/>
  <c r="BJ412" i="15"/>
  <c r="BM412" i="15"/>
  <c r="BP412" i="15"/>
  <c r="BM459" i="15"/>
  <c r="BL459" i="15"/>
  <c r="BJ459" i="15"/>
  <c r="BQ459" i="15"/>
  <c r="BK459" i="15"/>
  <c r="BN459" i="15"/>
  <c r="BO459" i="15"/>
  <c r="BP459" i="15"/>
  <c r="BK637" i="15"/>
  <c r="BJ637" i="15"/>
  <c r="BN637" i="15"/>
  <c r="BP637" i="15"/>
  <c r="BO637" i="15"/>
  <c r="BL637" i="15"/>
  <c r="BM637" i="15"/>
  <c r="BQ637" i="15"/>
  <c r="AQ522" i="15"/>
  <c r="AA522" i="15"/>
  <c r="AB522" i="15"/>
  <c r="Z522" i="15"/>
  <c r="AN522" i="15"/>
  <c r="AO522" i="15"/>
  <c r="AC522" i="15"/>
  <c r="S522" i="15"/>
  <c r="W522" i="15"/>
  <c r="AE522" i="15"/>
  <c r="AM522" i="15"/>
  <c r="T522" i="15"/>
  <c r="AH522" i="15"/>
  <c r="R522" i="15"/>
  <c r="AJ522" i="15"/>
  <c r="AF522" i="15"/>
  <c r="AL522" i="15"/>
  <c r="AI522" i="15"/>
  <c r="X522" i="15"/>
  <c r="Y522" i="15"/>
  <c r="U522" i="15"/>
  <c r="AD522" i="15"/>
  <c r="AG522" i="15"/>
  <c r="AK522" i="15"/>
  <c r="V522" i="15"/>
  <c r="BN121" i="15"/>
  <c r="BO121" i="15"/>
  <c r="BJ121" i="15"/>
  <c r="BK121" i="15"/>
  <c r="BL121" i="15"/>
  <c r="BM121" i="15"/>
  <c r="BP121" i="15"/>
  <c r="BQ121" i="15"/>
  <c r="BQ726" i="15"/>
  <c r="BP726" i="15"/>
  <c r="BO726" i="15"/>
  <c r="BN726" i="15"/>
  <c r="BL726" i="15"/>
  <c r="BM726" i="15"/>
  <c r="BK726" i="15"/>
  <c r="BJ726" i="15"/>
  <c r="BO323" i="15"/>
  <c r="BK323" i="15"/>
  <c r="BJ323" i="15"/>
  <c r="BP323" i="15"/>
  <c r="BQ323" i="15"/>
  <c r="BN323" i="15"/>
  <c r="BM323" i="15"/>
  <c r="BL323" i="15"/>
  <c r="BL24" i="15"/>
  <c r="BJ24" i="15"/>
  <c r="BK24" i="15"/>
  <c r="BM24" i="15"/>
  <c r="BN24" i="15"/>
  <c r="BP24" i="15"/>
  <c r="BQ24" i="15"/>
  <c r="BO24" i="15"/>
  <c r="BP104" i="15"/>
  <c r="BQ104" i="15"/>
  <c r="BJ104" i="15"/>
  <c r="BK104" i="15"/>
  <c r="BL104" i="15"/>
  <c r="BM104" i="15"/>
  <c r="BN104" i="15"/>
  <c r="BO104" i="15"/>
  <c r="BO640" i="15"/>
  <c r="BN640" i="15"/>
  <c r="BM640" i="15"/>
  <c r="BL640" i="15"/>
  <c r="BJ640" i="15"/>
  <c r="BK640" i="15"/>
  <c r="BQ640" i="15"/>
  <c r="BP640" i="15"/>
  <c r="BK97" i="15"/>
  <c r="BM97" i="15"/>
  <c r="BL97" i="15"/>
  <c r="BO97" i="15"/>
  <c r="BN97" i="15"/>
  <c r="BJ97" i="15"/>
  <c r="BQ97" i="15"/>
  <c r="BP97" i="15"/>
  <c r="BN355" i="15"/>
  <c r="BQ355" i="15"/>
  <c r="BJ355" i="15"/>
  <c r="BK355" i="15"/>
  <c r="BP355" i="15"/>
  <c r="BM355" i="15"/>
  <c r="BL355" i="15"/>
  <c r="BO355" i="15"/>
  <c r="BJ200" i="15"/>
  <c r="BM200" i="15"/>
  <c r="BK200" i="15"/>
  <c r="BL200" i="15"/>
  <c r="BN200" i="15"/>
  <c r="BO200" i="15"/>
  <c r="BP200" i="15"/>
  <c r="BQ200" i="15"/>
  <c r="BO600" i="15"/>
  <c r="BN600" i="15"/>
  <c r="BM600" i="15"/>
  <c r="BL600" i="15"/>
  <c r="BK600" i="15"/>
  <c r="BP600" i="15"/>
  <c r="BQ600" i="15"/>
  <c r="BJ600" i="15"/>
  <c r="BP383" i="15"/>
  <c r="BO383" i="15"/>
  <c r="BL383" i="15"/>
  <c r="BM383" i="15"/>
  <c r="BQ383" i="15"/>
  <c r="BN383" i="15"/>
  <c r="BJ383" i="15"/>
  <c r="BK383" i="15"/>
  <c r="BM445" i="15"/>
  <c r="BN445" i="15"/>
  <c r="BJ445" i="15"/>
  <c r="BK445" i="15"/>
  <c r="BL445" i="15"/>
  <c r="BO445" i="15"/>
  <c r="BP445" i="15"/>
  <c r="BQ445" i="15"/>
  <c r="BJ48" i="15"/>
  <c r="BL48" i="15"/>
  <c r="BQ48" i="15"/>
  <c r="BM48" i="15"/>
  <c r="BK48" i="15"/>
  <c r="BN48" i="15"/>
  <c r="BP48" i="15"/>
  <c r="BO48" i="15"/>
  <c r="BJ356" i="15"/>
  <c r="BL356" i="15"/>
  <c r="BM356" i="15"/>
  <c r="BQ356" i="15"/>
  <c r="BN356" i="15"/>
  <c r="BK356" i="15"/>
  <c r="BO356" i="15"/>
  <c r="BP356" i="15"/>
  <c r="BL249" i="15"/>
  <c r="BM249" i="15"/>
  <c r="BN249" i="15"/>
  <c r="BO249" i="15"/>
  <c r="BK249" i="15"/>
  <c r="BQ249" i="15"/>
  <c r="BP249" i="15"/>
  <c r="BJ249" i="15"/>
  <c r="BO123" i="15"/>
  <c r="BN123" i="15"/>
  <c r="BP123" i="15"/>
  <c r="BQ123" i="15"/>
  <c r="BL123" i="15"/>
  <c r="BM123" i="15"/>
  <c r="BJ123" i="15"/>
  <c r="BK123" i="15"/>
  <c r="BP38" i="15"/>
  <c r="BK38" i="15"/>
  <c r="BN38" i="15"/>
  <c r="BO38" i="15"/>
  <c r="BQ38" i="15"/>
  <c r="BJ38" i="15"/>
  <c r="BL38" i="15"/>
  <c r="BM38" i="15"/>
  <c r="BJ569" i="15"/>
  <c r="BK569" i="15"/>
  <c r="BQ569" i="15"/>
  <c r="BP569" i="15"/>
  <c r="BO569" i="15"/>
  <c r="BN569" i="15"/>
  <c r="BM569" i="15"/>
  <c r="BL569" i="15"/>
  <c r="BL400" i="15"/>
  <c r="BM400" i="15"/>
  <c r="BN400" i="15"/>
  <c r="BP400" i="15"/>
  <c r="BO400" i="15"/>
  <c r="BK400" i="15"/>
  <c r="BJ400" i="15"/>
  <c r="BQ400" i="15"/>
  <c r="BK634" i="15"/>
  <c r="BP634" i="15"/>
  <c r="BM634" i="15"/>
  <c r="BL634" i="15"/>
  <c r="BJ634" i="15"/>
  <c r="BO634" i="15"/>
  <c r="BN634" i="15"/>
  <c r="BQ634" i="15"/>
  <c r="BQ138" i="15"/>
  <c r="BP138" i="15"/>
  <c r="BO138" i="15"/>
  <c r="BJ138" i="15"/>
  <c r="BK138" i="15"/>
  <c r="BL138" i="15"/>
  <c r="BM138" i="15"/>
  <c r="BN138" i="15"/>
  <c r="BM701" i="15"/>
  <c r="BL701" i="15"/>
  <c r="BK701" i="15"/>
  <c r="BJ701" i="15"/>
  <c r="BQ701" i="15"/>
  <c r="BP701" i="15"/>
  <c r="BO701" i="15"/>
  <c r="BN701" i="15"/>
  <c r="BK623" i="15"/>
  <c r="BJ623" i="15"/>
  <c r="BL623" i="15"/>
  <c r="BM623" i="15"/>
  <c r="BN623" i="15"/>
  <c r="BO623" i="15"/>
  <c r="BP623" i="15"/>
  <c r="BQ623" i="15"/>
  <c r="BJ403" i="15"/>
  <c r="BM403" i="15"/>
  <c r="BN403" i="15"/>
  <c r="BL403" i="15"/>
  <c r="BK403" i="15"/>
  <c r="BO403" i="15"/>
  <c r="BQ403" i="15"/>
  <c r="BP403" i="15"/>
  <c r="BL76" i="15"/>
  <c r="BM76" i="15"/>
  <c r="BN76" i="15"/>
  <c r="BO76" i="15"/>
  <c r="BP76" i="15"/>
  <c r="BJ76" i="15"/>
  <c r="BQ76" i="15"/>
  <c r="BK76" i="15"/>
  <c r="BL82" i="15"/>
  <c r="BM82" i="15"/>
  <c r="BJ82" i="15"/>
  <c r="BQ82" i="15"/>
  <c r="BP82" i="15"/>
  <c r="BN82" i="15"/>
  <c r="BK82" i="15"/>
  <c r="BO82" i="15"/>
  <c r="BN560" i="15"/>
  <c r="BQ560" i="15"/>
  <c r="BP560" i="15"/>
  <c r="BO560" i="15"/>
  <c r="BL560" i="15"/>
  <c r="BK560" i="15"/>
  <c r="BJ560" i="15"/>
  <c r="BM560" i="15"/>
  <c r="BK136" i="15"/>
  <c r="BM136" i="15"/>
  <c r="BP136" i="15"/>
  <c r="BQ136" i="15"/>
  <c r="BJ136" i="15"/>
  <c r="BL136" i="15"/>
  <c r="BN136" i="15"/>
  <c r="BO136" i="15"/>
  <c r="BN516" i="15"/>
  <c r="BK516" i="15"/>
  <c r="BO516" i="15"/>
  <c r="BM516" i="15"/>
  <c r="BJ516" i="15"/>
  <c r="BP516" i="15"/>
  <c r="BQ516" i="15"/>
  <c r="BL516" i="15"/>
  <c r="BM722" i="15"/>
  <c r="BL722" i="15"/>
  <c r="BK722" i="15"/>
  <c r="BJ722" i="15"/>
  <c r="BN722" i="15"/>
  <c r="BP722" i="15"/>
  <c r="BQ722" i="15"/>
  <c r="BO722" i="15"/>
  <c r="BN456" i="15"/>
  <c r="BO456" i="15"/>
  <c r="BL456" i="15"/>
  <c r="BJ456" i="15"/>
  <c r="BK456" i="15"/>
  <c r="BP456" i="15"/>
  <c r="BM456" i="15"/>
  <c r="BQ456" i="15"/>
  <c r="AQ745" i="15"/>
  <c r="AL745" i="15"/>
  <c r="Z745" i="15"/>
  <c r="AF745" i="15"/>
  <c r="AO745" i="15"/>
  <c r="AC745" i="15"/>
  <c r="U745" i="15"/>
  <c r="AG745" i="15"/>
  <c r="AB745" i="15"/>
  <c r="AE745" i="15"/>
  <c r="R745" i="15"/>
  <c r="W745" i="15"/>
  <c r="AK745" i="15"/>
  <c r="AN745" i="15"/>
  <c r="AD745" i="15"/>
  <c r="AM745" i="15"/>
  <c r="V745" i="15"/>
  <c r="AI745" i="15"/>
  <c r="AH745" i="15"/>
  <c r="S745" i="15"/>
  <c r="Y745" i="15"/>
  <c r="AJ745" i="15"/>
  <c r="AA745" i="15"/>
  <c r="X745" i="15"/>
  <c r="T745" i="15"/>
  <c r="BO632" i="15"/>
  <c r="BN632" i="15"/>
  <c r="BP632" i="15"/>
  <c r="BK632" i="15"/>
  <c r="BJ632" i="15"/>
  <c r="BQ632" i="15"/>
  <c r="BL632" i="15"/>
  <c r="BM632" i="15"/>
  <c r="BK387" i="15"/>
  <c r="BL387" i="15"/>
  <c r="BN387" i="15"/>
  <c r="BO387" i="15"/>
  <c r="BP387" i="15"/>
  <c r="BQ387" i="15"/>
  <c r="BJ387" i="15"/>
  <c r="BM387" i="15"/>
  <c r="BL134" i="15"/>
  <c r="BN134" i="15"/>
  <c r="BO134" i="15"/>
  <c r="BJ134" i="15"/>
  <c r="BK134" i="15"/>
  <c r="BM134" i="15"/>
  <c r="BP134" i="15"/>
  <c r="BQ134" i="15"/>
  <c r="BK211" i="15"/>
  <c r="BP211" i="15"/>
  <c r="BQ211" i="15"/>
  <c r="BL211" i="15"/>
  <c r="BM211" i="15"/>
  <c r="BN211" i="15"/>
  <c r="BO211" i="15"/>
  <c r="BJ211" i="15"/>
  <c r="BK30" i="15"/>
  <c r="BM30" i="15"/>
  <c r="BL30" i="15"/>
  <c r="BO30" i="15"/>
  <c r="BN30" i="15"/>
  <c r="BP30" i="15"/>
  <c r="BQ30" i="15"/>
  <c r="BJ30" i="15"/>
  <c r="BM618" i="15"/>
  <c r="BL618" i="15"/>
  <c r="BK618" i="15"/>
  <c r="BJ618" i="15"/>
  <c r="BN618" i="15"/>
  <c r="BO618" i="15"/>
  <c r="BQ618" i="15"/>
  <c r="BP618" i="15"/>
  <c r="AQ468" i="15"/>
  <c r="Z468" i="15"/>
  <c r="AO468" i="15"/>
  <c r="AC468" i="15"/>
  <c r="AL468" i="15"/>
  <c r="AA468" i="15"/>
  <c r="R468" i="15"/>
  <c r="AE468" i="15"/>
  <c r="AF468" i="15"/>
  <c r="AM468" i="15"/>
  <c r="W468" i="15"/>
  <c r="AG468" i="15"/>
  <c r="AJ468" i="15"/>
  <c r="T468" i="15"/>
  <c r="AK468" i="15"/>
  <c r="S468" i="15"/>
  <c r="AB468" i="15"/>
  <c r="AI468" i="15"/>
  <c r="AN468" i="15"/>
  <c r="AH468" i="15"/>
  <c r="X468" i="15"/>
  <c r="V468" i="15"/>
  <c r="AD468" i="15"/>
  <c r="U468" i="15"/>
  <c r="Y468" i="15"/>
  <c r="BK576" i="15"/>
  <c r="BJ576" i="15"/>
  <c r="BM576" i="15"/>
  <c r="BN576" i="15"/>
  <c r="BL576" i="15"/>
  <c r="BQ576" i="15"/>
  <c r="BO576" i="15"/>
  <c r="BP576" i="15"/>
  <c r="BP319" i="15"/>
  <c r="BM319" i="15"/>
  <c r="BQ319" i="15"/>
  <c r="BO319" i="15"/>
  <c r="BJ319" i="15"/>
  <c r="BK319" i="15"/>
  <c r="BL319" i="15"/>
  <c r="BN319" i="15"/>
  <c r="BN365" i="15"/>
  <c r="BJ365" i="15"/>
  <c r="BM365" i="15"/>
  <c r="BQ365" i="15"/>
  <c r="BO365" i="15"/>
  <c r="BP365" i="15"/>
  <c r="BK365" i="15"/>
  <c r="BL365" i="15"/>
  <c r="AQ491" i="15"/>
  <c r="AN491" i="15"/>
  <c r="AA491" i="15"/>
  <c r="AL491" i="15"/>
  <c r="AC491" i="15"/>
  <c r="AH491" i="15"/>
  <c r="AI491" i="15"/>
  <c r="AO491" i="15"/>
  <c r="AM491" i="15"/>
  <c r="R491" i="15"/>
  <c r="S491" i="15"/>
  <c r="W491" i="15"/>
  <c r="AF491" i="15"/>
  <c r="AB491" i="15"/>
  <c r="AG491" i="15"/>
  <c r="X491" i="15"/>
  <c r="U491" i="15"/>
  <c r="T491" i="15"/>
  <c r="V491" i="15"/>
  <c r="Z491" i="15"/>
  <c r="AE491" i="15"/>
  <c r="AJ491" i="15"/>
  <c r="AD491" i="15"/>
  <c r="Y491" i="15"/>
  <c r="AK491" i="15"/>
  <c r="AQ503" i="15"/>
  <c r="AO503" i="15"/>
  <c r="Z503" i="15"/>
  <c r="AL503" i="15"/>
  <c r="R503" i="15"/>
  <c r="AA503" i="15"/>
  <c r="S503" i="15"/>
  <c r="AN503" i="15"/>
  <c r="AB503" i="15"/>
  <c r="AI503" i="15"/>
  <c r="AM503" i="15"/>
  <c r="T503" i="15"/>
  <c r="V503" i="15"/>
  <c r="AE503" i="15"/>
  <c r="Y503" i="15"/>
  <c r="AC503" i="15"/>
  <c r="AH503" i="15"/>
  <c r="AG503" i="15"/>
  <c r="AJ503" i="15"/>
  <c r="U503" i="15"/>
  <c r="AD503" i="15"/>
  <c r="W503" i="15"/>
  <c r="AK503" i="15"/>
  <c r="AF503" i="15"/>
  <c r="X503" i="15"/>
  <c r="BN185" i="15"/>
  <c r="BO185" i="15"/>
  <c r="BP185" i="15"/>
  <c r="BL185" i="15"/>
  <c r="BQ185" i="15"/>
  <c r="BJ185" i="15"/>
  <c r="BK185" i="15"/>
  <c r="BM185" i="15"/>
  <c r="BN235" i="15"/>
  <c r="BO235" i="15"/>
  <c r="BP235" i="15"/>
  <c r="BJ235" i="15"/>
  <c r="BK235" i="15"/>
  <c r="BL235" i="15"/>
  <c r="BM235" i="15"/>
  <c r="BQ235" i="15"/>
  <c r="BQ597" i="15"/>
  <c r="BJ597" i="15"/>
  <c r="BP597" i="15"/>
  <c r="BO597" i="15"/>
  <c r="BN597" i="15"/>
  <c r="BK597" i="15"/>
  <c r="BL597" i="15"/>
  <c r="BM597" i="15"/>
  <c r="BQ464" i="15"/>
  <c r="BP464" i="15"/>
  <c r="BO464" i="15"/>
  <c r="BJ464" i="15"/>
  <c r="BK464" i="15"/>
  <c r="BL464" i="15"/>
  <c r="BM464" i="15"/>
  <c r="BN464" i="15"/>
  <c r="BQ653" i="15"/>
  <c r="BJ653" i="15"/>
  <c r="BP653" i="15"/>
  <c r="BO653" i="15"/>
  <c r="BN653" i="15"/>
  <c r="BM653" i="15"/>
  <c r="BL653" i="15"/>
  <c r="BK653" i="15"/>
  <c r="BQ83" i="15"/>
  <c r="BJ83" i="15"/>
  <c r="BL83" i="15"/>
  <c r="BK83" i="15"/>
  <c r="BP83" i="15"/>
  <c r="BM83" i="15"/>
  <c r="BN83" i="15"/>
  <c r="BO83" i="15"/>
  <c r="BL601" i="15"/>
  <c r="BK601" i="15"/>
  <c r="BN601" i="15"/>
  <c r="BM601" i="15"/>
  <c r="BJ601" i="15"/>
  <c r="BQ601" i="15"/>
  <c r="BO601" i="15"/>
  <c r="BP601" i="15"/>
  <c r="BQ384" i="15"/>
  <c r="BL384" i="15"/>
  <c r="BM384" i="15"/>
  <c r="BN384" i="15"/>
  <c r="BO384" i="15"/>
  <c r="BP384" i="15"/>
  <c r="BK384" i="15"/>
  <c r="BJ384" i="15"/>
  <c r="BK655" i="15"/>
  <c r="BL655" i="15"/>
  <c r="BN655" i="15"/>
  <c r="BM655" i="15"/>
  <c r="BQ655" i="15"/>
  <c r="BJ655" i="15"/>
  <c r="BP655" i="15"/>
  <c r="BO655" i="15"/>
  <c r="BN542" i="15"/>
  <c r="BM542" i="15"/>
  <c r="BL542" i="15"/>
  <c r="BQ542" i="15"/>
  <c r="BJ542" i="15"/>
  <c r="BO542" i="15"/>
  <c r="BK542" i="15"/>
  <c r="BP542" i="15"/>
  <c r="BM243" i="15"/>
  <c r="BJ243" i="15"/>
  <c r="BK243" i="15"/>
  <c r="BL243" i="15"/>
  <c r="BQ243" i="15"/>
  <c r="BN243" i="15"/>
  <c r="BO243" i="15"/>
  <c r="BP243" i="15"/>
  <c r="BK8" i="15"/>
  <c r="BQ8" i="15"/>
  <c r="BJ8" i="15"/>
  <c r="BO8" i="15"/>
  <c r="BP8" i="15"/>
  <c r="BN8" i="15"/>
  <c r="BM8" i="15"/>
  <c r="BL8" i="15"/>
  <c r="BJ180" i="15"/>
  <c r="BO180" i="15"/>
  <c r="BP180" i="15"/>
  <c r="BL180" i="15"/>
  <c r="BM180" i="15"/>
  <c r="BQ180" i="15"/>
  <c r="BK180" i="15"/>
  <c r="BN180" i="15"/>
  <c r="BK272" i="15"/>
  <c r="BL272" i="15"/>
  <c r="BM272" i="15"/>
  <c r="BJ272" i="15"/>
  <c r="BN272" i="15"/>
  <c r="BO272" i="15"/>
  <c r="BP272" i="15"/>
  <c r="BQ272" i="15"/>
  <c r="BK564" i="15"/>
  <c r="BN564" i="15"/>
  <c r="BJ564" i="15"/>
  <c r="BQ564" i="15"/>
  <c r="BP564" i="15"/>
  <c r="BO564" i="15"/>
  <c r="BM564" i="15"/>
  <c r="BL564" i="15"/>
  <c r="BQ532" i="15"/>
  <c r="BP532" i="15"/>
  <c r="BM532" i="15"/>
  <c r="BL532" i="15"/>
  <c r="BK532" i="15"/>
  <c r="BJ532" i="15"/>
  <c r="BN532" i="15"/>
  <c r="BO532" i="15"/>
  <c r="BO580" i="15"/>
  <c r="BJ580" i="15"/>
  <c r="BP580" i="15"/>
  <c r="BN580" i="15"/>
  <c r="BM580" i="15"/>
  <c r="BL580" i="15"/>
  <c r="BK580" i="15"/>
  <c r="BQ580" i="15"/>
  <c r="BL723" i="15"/>
  <c r="BK723" i="15"/>
  <c r="BO723" i="15"/>
  <c r="BQ723" i="15"/>
  <c r="BP723" i="15"/>
  <c r="BJ723" i="15"/>
  <c r="BM723" i="15"/>
  <c r="BN723" i="15"/>
  <c r="BQ647" i="15"/>
  <c r="BP647" i="15"/>
  <c r="BJ647" i="15"/>
  <c r="BO647" i="15"/>
  <c r="BN647" i="15"/>
  <c r="BM647" i="15"/>
  <c r="BL647" i="15"/>
  <c r="BK647" i="15"/>
  <c r="BP215" i="15"/>
  <c r="BQ215" i="15"/>
  <c r="BJ215" i="15"/>
  <c r="BK215" i="15"/>
  <c r="BO215" i="15"/>
  <c r="BL215" i="15"/>
  <c r="BM215" i="15"/>
  <c r="BN215" i="15"/>
  <c r="BP267" i="15"/>
  <c r="BL267" i="15"/>
  <c r="BM267" i="15"/>
  <c r="BO267" i="15"/>
  <c r="BQ267" i="15"/>
  <c r="BK267" i="15"/>
  <c r="BJ267" i="15"/>
  <c r="BN267" i="15"/>
  <c r="BL670" i="15"/>
  <c r="BJ670" i="15"/>
  <c r="BO670" i="15"/>
  <c r="BN670" i="15"/>
  <c r="BM670" i="15"/>
  <c r="BK670" i="15"/>
  <c r="BP670" i="15"/>
  <c r="BQ670" i="15"/>
  <c r="AQ672" i="15"/>
  <c r="Z672" i="15"/>
  <c r="AC672" i="15"/>
  <c r="AD672" i="15"/>
  <c r="AO672" i="15"/>
  <c r="AL672" i="15"/>
  <c r="AG672" i="15"/>
  <c r="W672" i="15"/>
  <c r="S672" i="15"/>
  <c r="AF672" i="15"/>
  <c r="T672" i="15"/>
  <c r="AB672" i="15"/>
  <c r="U672" i="15"/>
  <c r="V672" i="15"/>
  <c r="AI672" i="15"/>
  <c r="AN672" i="15"/>
  <c r="AJ672" i="15"/>
  <c r="X672" i="15"/>
  <c r="Y672" i="15"/>
  <c r="R672" i="15"/>
  <c r="AK672" i="15"/>
  <c r="AH672" i="15"/>
  <c r="AE672" i="15"/>
  <c r="AM672" i="15"/>
  <c r="AA672" i="15"/>
  <c r="BL11" i="15"/>
  <c r="BN11" i="15"/>
  <c r="BQ11" i="15"/>
  <c r="BO11" i="15"/>
  <c r="BP11" i="15"/>
  <c r="BM11" i="15"/>
  <c r="BJ11" i="15"/>
  <c r="BK11" i="15"/>
  <c r="BO620" i="15"/>
  <c r="BP620" i="15"/>
  <c r="BN620" i="15"/>
  <c r="BM620" i="15"/>
  <c r="BL620" i="15"/>
  <c r="BK620" i="15"/>
  <c r="BQ620" i="15"/>
  <c r="BJ620" i="15"/>
  <c r="BN455" i="15"/>
  <c r="BL455" i="15"/>
  <c r="BO455" i="15"/>
  <c r="BP455" i="15"/>
  <c r="BJ455" i="15"/>
  <c r="BK455" i="15"/>
  <c r="BM455" i="15"/>
  <c r="BQ455" i="15"/>
  <c r="BJ165" i="15"/>
  <c r="BK165" i="15"/>
  <c r="BL165" i="15"/>
  <c r="BO165" i="15"/>
  <c r="BP165" i="15"/>
  <c r="BM165" i="15"/>
  <c r="BQ165" i="15"/>
  <c r="BN165" i="15"/>
  <c r="BQ41" i="15"/>
  <c r="BL41" i="15"/>
  <c r="BK41" i="15"/>
  <c r="BP41" i="15"/>
  <c r="BJ41" i="15"/>
  <c r="BM41" i="15"/>
  <c r="BN41" i="15"/>
  <c r="BO41" i="15"/>
  <c r="BN251" i="15"/>
  <c r="BO251" i="15"/>
  <c r="BP251" i="15"/>
  <c r="BQ251" i="15"/>
  <c r="BM251" i="15"/>
  <c r="BL251" i="15"/>
  <c r="BJ251" i="15"/>
  <c r="BK251" i="15"/>
  <c r="BJ85" i="15"/>
  <c r="BK85" i="15"/>
  <c r="BL85" i="15"/>
  <c r="BO85" i="15"/>
  <c r="BM85" i="15"/>
  <c r="BP85" i="15"/>
  <c r="BN85" i="15"/>
  <c r="BQ85" i="15"/>
  <c r="BK98" i="15"/>
  <c r="BP98" i="15"/>
  <c r="BQ98" i="15"/>
  <c r="BM98" i="15"/>
  <c r="BN98" i="15"/>
  <c r="BO98" i="15"/>
  <c r="BJ98" i="15"/>
  <c r="BL98" i="15"/>
  <c r="BM444" i="15"/>
  <c r="BO444" i="15"/>
  <c r="BP444" i="15"/>
  <c r="BQ444" i="15"/>
  <c r="BN444" i="15"/>
  <c r="BL444" i="15"/>
  <c r="BJ444" i="15"/>
  <c r="BK444" i="15"/>
  <c r="BJ280" i="15"/>
  <c r="BP280" i="15"/>
  <c r="BN280" i="15"/>
  <c r="BK280" i="15"/>
  <c r="BL280" i="15"/>
  <c r="BM280" i="15"/>
  <c r="BO280" i="15"/>
  <c r="BQ280" i="15"/>
  <c r="BO345" i="15"/>
  <c r="BP345" i="15"/>
  <c r="BQ345" i="15"/>
  <c r="BN345" i="15"/>
  <c r="BJ345" i="15"/>
  <c r="BL345" i="15"/>
  <c r="BK345" i="15"/>
  <c r="BM345" i="15"/>
  <c r="BK28" i="15"/>
  <c r="BL28" i="15"/>
  <c r="BM28" i="15"/>
  <c r="BN28" i="15"/>
  <c r="BO28" i="15"/>
  <c r="BJ28" i="15"/>
  <c r="BQ28" i="15"/>
  <c r="BP28" i="15"/>
  <c r="BL545" i="15"/>
  <c r="BP545" i="15"/>
  <c r="BO545" i="15"/>
  <c r="BN545" i="15"/>
  <c r="BM545" i="15"/>
  <c r="BJ545" i="15"/>
  <c r="BQ545" i="15"/>
  <c r="BK545" i="15"/>
  <c r="BK312" i="15"/>
  <c r="BJ312" i="15"/>
  <c r="BL312" i="15"/>
  <c r="BN312" i="15"/>
  <c r="BM312" i="15"/>
  <c r="BO312" i="15"/>
  <c r="BP312" i="15"/>
  <c r="BQ312" i="15"/>
  <c r="BJ354" i="15"/>
  <c r="BL354" i="15"/>
  <c r="BM354" i="15"/>
  <c r="BN354" i="15"/>
  <c r="BK354" i="15"/>
  <c r="BP354" i="15"/>
  <c r="BQ354" i="15"/>
  <c r="BO354" i="15"/>
  <c r="BO396" i="15"/>
  <c r="BP396" i="15"/>
  <c r="BK396" i="15"/>
  <c r="BJ396" i="15"/>
  <c r="BQ396" i="15"/>
  <c r="BN396" i="15"/>
  <c r="BL396" i="15"/>
  <c r="BM396" i="15"/>
  <c r="AQ684" i="15"/>
  <c r="AC684" i="15"/>
  <c r="U684" i="15"/>
  <c r="AB684" i="15"/>
  <c r="AH684" i="15"/>
  <c r="R684" i="15"/>
  <c r="AI684" i="15"/>
  <c r="AL684" i="15"/>
  <c r="T684" i="15"/>
  <c r="S684" i="15"/>
  <c r="Z684" i="15"/>
  <c r="AO684" i="15"/>
  <c r="AG684" i="15"/>
  <c r="AE684" i="15"/>
  <c r="AF684" i="15"/>
  <c r="AN684" i="15"/>
  <c r="AA684" i="15"/>
  <c r="AJ684" i="15"/>
  <c r="AK684" i="15"/>
  <c r="W684" i="15"/>
  <c r="AM684" i="15"/>
  <c r="X684" i="15"/>
  <c r="AD684" i="15"/>
  <c r="V684" i="15"/>
  <c r="Y684" i="15"/>
  <c r="AQ479" i="15"/>
  <c r="AA479" i="15"/>
  <c r="AB479" i="15"/>
  <c r="Z479" i="15"/>
  <c r="AC479" i="15"/>
  <c r="S479" i="15"/>
  <c r="AH479" i="15"/>
  <c r="AL479" i="15"/>
  <c r="AN479" i="15"/>
  <c r="R479" i="15"/>
  <c r="T479" i="15"/>
  <c r="AI479" i="15"/>
  <c r="AF479" i="15"/>
  <c r="V479" i="15"/>
  <c r="X479" i="15"/>
  <c r="AM479" i="15"/>
  <c r="AE479" i="15"/>
  <c r="AO479" i="15"/>
  <c r="AJ479" i="15"/>
  <c r="Y479" i="15"/>
  <c r="AK479" i="15"/>
  <c r="W479" i="15"/>
  <c r="U479" i="15"/>
  <c r="AG479" i="15"/>
  <c r="AD479" i="15"/>
  <c r="BK128" i="15"/>
  <c r="BO128" i="15"/>
  <c r="BP128" i="15"/>
  <c r="BJ128" i="15"/>
  <c r="BQ128" i="15"/>
  <c r="BN128" i="15"/>
  <c r="BL128" i="15"/>
  <c r="BM128" i="15"/>
  <c r="BM708" i="15"/>
  <c r="BO708" i="15"/>
  <c r="BL708" i="15"/>
  <c r="BK708" i="15"/>
  <c r="BJ708" i="15"/>
  <c r="BN708" i="15"/>
  <c r="BQ708" i="15"/>
  <c r="BP708" i="15"/>
  <c r="BL202" i="15"/>
  <c r="BN202" i="15"/>
  <c r="BK202" i="15"/>
  <c r="BO202" i="15"/>
  <c r="BJ202" i="15"/>
  <c r="BM202" i="15"/>
  <c r="BP202" i="15"/>
  <c r="BQ202" i="15"/>
  <c r="BK566" i="15"/>
  <c r="BJ566" i="15"/>
  <c r="BL566" i="15"/>
  <c r="BQ566" i="15"/>
  <c r="BP566" i="15"/>
  <c r="BO566" i="15"/>
  <c r="BN566" i="15"/>
  <c r="BM566" i="15"/>
  <c r="BL427" i="15"/>
  <c r="BM427" i="15"/>
  <c r="BN427" i="15"/>
  <c r="BK427" i="15"/>
  <c r="BJ427" i="15"/>
  <c r="BO427" i="15"/>
  <c r="BP427" i="15"/>
  <c r="BQ427" i="15"/>
  <c r="BK578" i="15"/>
  <c r="BJ578" i="15"/>
  <c r="BL578" i="15"/>
  <c r="BQ578" i="15"/>
  <c r="BP578" i="15"/>
  <c r="BO578" i="15"/>
  <c r="BN578" i="15"/>
  <c r="BM578" i="15"/>
  <c r="BJ309" i="15"/>
  <c r="BK309" i="15"/>
  <c r="BL309" i="15"/>
  <c r="BO309" i="15"/>
  <c r="BP309" i="15"/>
  <c r="BQ309" i="15"/>
  <c r="BN309" i="15"/>
  <c r="BM309" i="15"/>
  <c r="BQ118" i="15"/>
  <c r="BJ118" i="15"/>
  <c r="BL118" i="15"/>
  <c r="BN118" i="15"/>
  <c r="BO118" i="15"/>
  <c r="BK118" i="15"/>
  <c r="BP118" i="15"/>
  <c r="BM118" i="15"/>
  <c r="BP15" i="15"/>
  <c r="BJ15" i="15"/>
  <c r="BL15" i="15"/>
  <c r="BN15" i="15"/>
  <c r="BK15" i="15"/>
  <c r="BM15" i="15"/>
  <c r="BQ15" i="15"/>
  <c r="BO15" i="15"/>
  <c r="BP540" i="15"/>
  <c r="BO540" i="15"/>
  <c r="BN540" i="15"/>
  <c r="BM540" i="15"/>
  <c r="BL540" i="15"/>
  <c r="BQ540" i="15"/>
  <c r="BK540" i="15"/>
  <c r="BJ540" i="15"/>
  <c r="BN224" i="15"/>
  <c r="BJ224" i="15"/>
  <c r="BM224" i="15"/>
  <c r="BK224" i="15"/>
  <c r="BL224" i="15"/>
  <c r="BP224" i="15"/>
  <c r="BO224" i="15"/>
  <c r="BQ224" i="15"/>
  <c r="BN556" i="15"/>
  <c r="BJ556" i="15"/>
  <c r="BQ556" i="15"/>
  <c r="BL556" i="15"/>
  <c r="BP556" i="15"/>
  <c r="BO556" i="15"/>
  <c r="BM556" i="15"/>
  <c r="BK556" i="15"/>
  <c r="BO89" i="15"/>
  <c r="BM89" i="15"/>
  <c r="BN89" i="15"/>
  <c r="BQ89" i="15"/>
  <c r="BL89" i="15"/>
  <c r="BP89" i="15"/>
  <c r="BJ89" i="15"/>
  <c r="BK89" i="15"/>
  <c r="BP65" i="15"/>
  <c r="BK65" i="15"/>
  <c r="BJ65" i="15"/>
  <c r="BQ65" i="15"/>
  <c r="BO65" i="15"/>
  <c r="BN65" i="15"/>
  <c r="BL65" i="15"/>
  <c r="BM65" i="15"/>
  <c r="AQ744" i="15"/>
  <c r="T744" i="15"/>
  <c r="AL744" i="15"/>
  <c r="AH744" i="15"/>
  <c r="AI744" i="15"/>
  <c r="AC744" i="15"/>
  <c r="Z744" i="15"/>
  <c r="AG744" i="15"/>
  <c r="AO744" i="15"/>
  <c r="AB744" i="15"/>
  <c r="U744" i="15"/>
  <c r="AD744" i="15"/>
  <c r="R744" i="15"/>
  <c r="S744" i="15"/>
  <c r="V744" i="15"/>
  <c r="W744" i="15"/>
  <c r="AE744" i="15"/>
  <c r="AK744" i="15"/>
  <c r="Y744" i="15"/>
  <c r="AF744" i="15"/>
  <c r="AN744" i="15"/>
  <c r="AM744" i="15"/>
  <c r="AA744" i="15"/>
  <c r="X744" i="15"/>
  <c r="AJ744" i="15"/>
  <c r="BM125" i="15"/>
  <c r="BN125" i="15"/>
  <c r="BO125" i="15"/>
  <c r="BP125" i="15"/>
  <c r="BL125" i="15"/>
  <c r="BQ125" i="15"/>
  <c r="BJ125" i="15"/>
  <c r="BK125" i="15"/>
  <c r="BO44" i="15"/>
  <c r="BP44" i="15"/>
  <c r="BQ44" i="15"/>
  <c r="BN44" i="15"/>
  <c r="BJ44" i="15"/>
  <c r="BL44" i="15"/>
  <c r="BM44" i="15"/>
  <c r="BK44" i="15"/>
  <c r="BL398" i="15"/>
  <c r="BQ398" i="15"/>
  <c r="BP398" i="15"/>
  <c r="BK398" i="15"/>
  <c r="BN398" i="15"/>
  <c r="BJ398" i="15"/>
  <c r="BM398" i="15"/>
  <c r="BO398" i="15"/>
  <c r="BQ565" i="15"/>
  <c r="BP565" i="15"/>
  <c r="BO565" i="15"/>
  <c r="BM565" i="15"/>
  <c r="BL565" i="15"/>
  <c r="BK565" i="15"/>
  <c r="BJ565" i="15"/>
  <c r="BN565" i="15"/>
  <c r="AQ740" i="15"/>
  <c r="AO740" i="15"/>
  <c r="AI740" i="15"/>
  <c r="AH740" i="15"/>
  <c r="S740" i="15"/>
  <c r="Z740" i="15"/>
  <c r="U740" i="15"/>
  <c r="AG740" i="15"/>
  <c r="AL740" i="15"/>
  <c r="AC740" i="15"/>
  <c r="AB740" i="15"/>
  <c r="R740" i="15"/>
  <c r="AA740" i="15"/>
  <c r="Y740" i="15"/>
  <c r="X740" i="15"/>
  <c r="AM740" i="15"/>
  <c r="T740" i="15"/>
  <c r="AN740" i="15"/>
  <c r="AD740" i="15"/>
  <c r="AF740" i="15"/>
  <c r="AE740" i="15"/>
  <c r="AK740" i="15"/>
  <c r="AJ740" i="15"/>
  <c r="V740" i="15"/>
  <c r="W740" i="15"/>
  <c r="BP102" i="15"/>
  <c r="BN102" i="15"/>
  <c r="BJ102" i="15"/>
  <c r="BQ102" i="15"/>
  <c r="BK102" i="15"/>
  <c r="BO102" i="15"/>
  <c r="BL102" i="15"/>
  <c r="BM102" i="15"/>
  <c r="BJ476" i="15"/>
  <c r="BQ476" i="15"/>
  <c r="BN476" i="15"/>
  <c r="BM476" i="15"/>
  <c r="BK476" i="15"/>
  <c r="BP476" i="15"/>
  <c r="BL476" i="15"/>
  <c r="BO476" i="15"/>
  <c r="BO285" i="15"/>
  <c r="BN285" i="15"/>
  <c r="BP285" i="15"/>
  <c r="BQ285" i="15"/>
  <c r="BM285" i="15"/>
  <c r="BL285" i="15"/>
  <c r="BK285" i="15"/>
  <c r="BJ285" i="15"/>
  <c r="BO178" i="15"/>
  <c r="BQ178" i="15"/>
  <c r="BK178" i="15"/>
  <c r="BL178" i="15"/>
  <c r="BM178" i="15"/>
  <c r="BP178" i="15"/>
  <c r="BN178" i="15"/>
  <c r="BJ178" i="15"/>
  <c r="BL602" i="15"/>
  <c r="BK602" i="15"/>
  <c r="BP602" i="15"/>
  <c r="BQ602" i="15"/>
  <c r="BJ602" i="15"/>
  <c r="BM602" i="15"/>
  <c r="BO602" i="15"/>
  <c r="BN602" i="15"/>
  <c r="BJ175" i="15"/>
  <c r="BK175" i="15"/>
  <c r="BL175" i="15"/>
  <c r="BQ175" i="15"/>
  <c r="BN175" i="15"/>
  <c r="BO175" i="15"/>
  <c r="BM175" i="15"/>
  <c r="BP175" i="15"/>
  <c r="BK163" i="15"/>
  <c r="BL163" i="15"/>
  <c r="BM163" i="15"/>
  <c r="BQ163" i="15"/>
  <c r="BP163" i="15"/>
  <c r="BJ163" i="15"/>
  <c r="BN163" i="15"/>
  <c r="BO163" i="15"/>
  <c r="BP439" i="15"/>
  <c r="BQ439" i="15"/>
  <c r="BL439" i="15"/>
  <c r="BJ439" i="15"/>
  <c r="BK439" i="15"/>
  <c r="BO439" i="15"/>
  <c r="BM439" i="15"/>
  <c r="BN439" i="15"/>
  <c r="BN148" i="15"/>
  <c r="BO148" i="15"/>
  <c r="BQ148" i="15"/>
  <c r="BP148" i="15"/>
  <c r="BL148" i="15"/>
  <c r="BJ148" i="15"/>
  <c r="BK148" i="15"/>
  <c r="BM148" i="15"/>
  <c r="BL662" i="15"/>
  <c r="BQ662" i="15"/>
  <c r="BP662" i="15"/>
  <c r="BO662" i="15"/>
  <c r="BN662" i="15"/>
  <c r="BM662" i="15"/>
  <c r="BK662" i="15"/>
  <c r="BJ662" i="15"/>
  <c r="BK342" i="15"/>
  <c r="BM342" i="15"/>
  <c r="BL342" i="15"/>
  <c r="BN342" i="15"/>
  <c r="BJ342" i="15"/>
  <c r="BQ342" i="15"/>
  <c r="BP342" i="15"/>
  <c r="BO342" i="15"/>
  <c r="AQ674" i="15"/>
  <c r="AB674" i="15"/>
  <c r="AE674" i="15"/>
  <c r="R674" i="15"/>
  <c r="S674" i="15"/>
  <c r="AO674" i="15"/>
  <c r="AH674" i="15"/>
  <c r="AC674" i="15"/>
  <c r="U674" i="15"/>
  <c r="Z674" i="15"/>
  <c r="AG674" i="15"/>
  <c r="AL674" i="15"/>
  <c r="AD674" i="15"/>
  <c r="AM674" i="15"/>
  <c r="AF674" i="15"/>
  <c r="AN674" i="15"/>
  <c r="W674" i="15"/>
  <c r="V674" i="15"/>
  <c r="AK674" i="15"/>
  <c r="AA674" i="15"/>
  <c r="AJ674" i="15"/>
  <c r="X674" i="15"/>
  <c r="Y674" i="15"/>
  <c r="AI674" i="15"/>
  <c r="T674" i="15"/>
  <c r="BN361" i="15"/>
  <c r="BQ361" i="15"/>
  <c r="BK361" i="15"/>
  <c r="BL361" i="15"/>
  <c r="BP361" i="15"/>
  <c r="BM361" i="15"/>
  <c r="BO361" i="15"/>
  <c r="BJ361" i="15"/>
  <c r="BJ192" i="15"/>
  <c r="BK192" i="15"/>
  <c r="BL192" i="15"/>
  <c r="BM192" i="15"/>
  <c r="BP192" i="15"/>
  <c r="BN192" i="15"/>
  <c r="BO192" i="15"/>
  <c r="BQ192" i="15"/>
  <c r="BL527" i="15"/>
  <c r="BJ527" i="15"/>
  <c r="BM527" i="15"/>
  <c r="BO527" i="15"/>
  <c r="BN527" i="15"/>
  <c r="BP527" i="15"/>
  <c r="BQ527" i="15"/>
  <c r="BO636" i="15"/>
  <c r="BN636" i="15"/>
  <c r="BL636" i="15"/>
  <c r="BQ636" i="15"/>
  <c r="BP636" i="15"/>
  <c r="BM636" i="15"/>
  <c r="BJ636" i="15"/>
  <c r="BK636" i="15"/>
  <c r="BN59" i="15"/>
  <c r="BP59" i="15"/>
  <c r="BQ59" i="15"/>
  <c r="BL59" i="15"/>
  <c r="BO59" i="15"/>
  <c r="BK59" i="15"/>
  <c r="BM59" i="15"/>
  <c r="BJ59" i="15"/>
  <c r="BJ101" i="15"/>
  <c r="BK101" i="15"/>
  <c r="BO101" i="15"/>
  <c r="BQ101" i="15"/>
  <c r="BP101" i="15"/>
  <c r="BL101" i="15"/>
  <c r="BM101" i="15"/>
  <c r="BN101" i="15"/>
  <c r="BN707" i="15"/>
  <c r="BO707" i="15"/>
  <c r="BM707" i="15"/>
  <c r="BL707" i="15"/>
  <c r="BP707" i="15"/>
  <c r="BQ707" i="15"/>
  <c r="BJ707" i="15"/>
  <c r="BK707" i="15"/>
  <c r="BL173" i="15"/>
  <c r="BM173" i="15"/>
  <c r="BN173" i="15"/>
  <c r="BO173" i="15"/>
  <c r="BP173" i="15"/>
  <c r="BK173" i="15"/>
  <c r="BQ173" i="15"/>
  <c r="BJ173" i="15"/>
  <c r="BP276" i="15"/>
  <c r="BQ276" i="15"/>
  <c r="BO276" i="15"/>
  <c r="BL276" i="15"/>
  <c r="BM276" i="15"/>
  <c r="BJ276" i="15"/>
  <c r="BK276" i="15"/>
  <c r="BN276" i="15"/>
  <c r="AQ671" i="15"/>
  <c r="AC671" i="15"/>
  <c r="AJ671" i="15"/>
  <c r="AG671" i="15"/>
  <c r="AI671" i="15"/>
  <c r="T671" i="15"/>
  <c r="AL671" i="15"/>
  <c r="AE671" i="15"/>
  <c r="AB671" i="15"/>
  <c r="U671" i="15"/>
  <c r="Z671" i="15"/>
  <c r="AO671" i="15"/>
  <c r="AH671" i="15"/>
  <c r="V671" i="15"/>
  <c r="X671" i="15"/>
  <c r="Y671" i="15"/>
  <c r="AM671" i="15"/>
  <c r="W671" i="15"/>
  <c r="R671" i="15"/>
  <c r="AN671" i="15"/>
  <c r="AD671" i="15"/>
  <c r="S671" i="15"/>
  <c r="AF671" i="15"/>
  <c r="AK671" i="15"/>
  <c r="AA671" i="15"/>
  <c r="BL660" i="15"/>
  <c r="BJ660" i="15"/>
  <c r="BM660" i="15"/>
  <c r="BK660" i="15"/>
  <c r="BN660" i="15"/>
  <c r="BQ660" i="15"/>
  <c r="BP660" i="15"/>
  <c r="BO660" i="15"/>
  <c r="BM661" i="15"/>
  <c r="BO661" i="15"/>
  <c r="BN661" i="15"/>
  <c r="BL661" i="15"/>
  <c r="BK661" i="15"/>
  <c r="BJ661" i="15"/>
  <c r="BP661" i="15"/>
  <c r="BQ661" i="15"/>
  <c r="BQ452" i="15"/>
  <c r="BM452" i="15"/>
  <c r="BN452" i="15"/>
  <c r="BO452" i="15"/>
  <c r="BP452" i="15"/>
  <c r="BJ452" i="15"/>
  <c r="BK452" i="15"/>
  <c r="BL452" i="15"/>
  <c r="AQ518" i="15"/>
  <c r="AC518" i="15"/>
  <c r="AB518" i="15"/>
  <c r="AL518" i="15"/>
  <c r="AA518" i="15"/>
  <c r="AI518" i="15"/>
  <c r="R518" i="15"/>
  <c r="Z518" i="15"/>
  <c r="AO518" i="15"/>
  <c r="AE518" i="15"/>
  <c r="S518" i="15"/>
  <c r="AM518" i="15"/>
  <c r="AN518" i="15"/>
  <c r="AH518" i="15"/>
  <c r="AF518" i="15"/>
  <c r="AD518" i="15"/>
  <c r="Y518" i="15"/>
  <c r="X518" i="15"/>
  <c r="V518" i="15"/>
  <c r="T518" i="15"/>
  <c r="W518" i="15"/>
  <c r="AJ518" i="15"/>
  <c r="AK518" i="15"/>
  <c r="U518" i="15"/>
  <c r="AG518" i="15"/>
  <c r="BK606" i="15"/>
  <c r="BP606" i="15"/>
  <c r="BQ606" i="15"/>
  <c r="BJ606" i="15"/>
  <c r="BL606" i="15"/>
  <c r="BO606" i="15"/>
  <c r="BN606" i="15"/>
  <c r="BM606" i="15"/>
  <c r="BJ725" i="15"/>
  <c r="BO725" i="15"/>
  <c r="BQ725" i="15"/>
  <c r="BP725" i="15"/>
  <c r="BK725" i="15"/>
  <c r="BN725" i="15"/>
  <c r="BM725" i="15"/>
  <c r="BL725" i="15"/>
  <c r="BP244" i="15"/>
  <c r="BN244" i="15"/>
  <c r="BQ244" i="15"/>
  <c r="BK244" i="15"/>
  <c r="BJ244" i="15"/>
  <c r="BL244" i="15"/>
  <c r="BM244" i="15"/>
  <c r="BO244" i="15"/>
  <c r="BN275" i="15"/>
  <c r="BQ275" i="15"/>
  <c r="BK275" i="15"/>
  <c r="BJ275" i="15"/>
  <c r="BM275" i="15"/>
  <c r="BO275" i="15"/>
  <c r="BP275" i="15"/>
  <c r="BL275" i="15"/>
  <c r="BK394" i="15"/>
  <c r="BQ394" i="15"/>
  <c r="BJ394" i="15"/>
  <c r="BP394" i="15"/>
  <c r="BL394" i="15"/>
  <c r="BM394" i="15"/>
  <c r="BN394" i="15"/>
  <c r="BO394" i="15"/>
  <c r="AQ696" i="15"/>
  <c r="Z696" i="15"/>
  <c r="T696" i="15"/>
  <c r="AL696" i="15"/>
  <c r="AI696" i="15"/>
  <c r="AM696" i="15"/>
  <c r="S696" i="15"/>
  <c r="AC696" i="15"/>
  <c r="AB696" i="15"/>
  <c r="AO696" i="15"/>
  <c r="AG696" i="15"/>
  <c r="U696" i="15"/>
  <c r="V696" i="15"/>
  <c r="AD696" i="15"/>
  <c r="AE696" i="15"/>
  <c r="AJ696" i="15"/>
  <c r="X696" i="15"/>
  <c r="AN696" i="15"/>
  <c r="W696" i="15"/>
  <c r="R696" i="15"/>
  <c r="AH696" i="15"/>
  <c r="AK696" i="15"/>
  <c r="AF696" i="15"/>
  <c r="AA696" i="15"/>
  <c r="Y696" i="15"/>
  <c r="BM736" i="15"/>
  <c r="BM99" i="15"/>
  <c r="BP99" i="15"/>
  <c r="BQ99" i="15"/>
  <c r="BO99" i="15"/>
  <c r="BL99" i="15"/>
  <c r="BK99" i="15"/>
  <c r="BN99" i="15"/>
  <c r="BJ99" i="15"/>
  <c r="BP291" i="15"/>
  <c r="BQ291" i="15"/>
  <c r="BO291" i="15"/>
  <c r="BJ291" i="15"/>
  <c r="BK291" i="15"/>
  <c r="BL291" i="15"/>
  <c r="BM291" i="15"/>
  <c r="BN291" i="15"/>
  <c r="BQ111" i="15"/>
  <c r="BK111" i="15"/>
  <c r="BL111" i="15"/>
  <c r="BM111" i="15"/>
  <c r="BJ111" i="15"/>
  <c r="BP111" i="15"/>
  <c r="BN111" i="15"/>
  <c r="BO111" i="15"/>
  <c r="BJ539" i="15"/>
  <c r="BK539" i="15"/>
  <c r="BQ539" i="15"/>
  <c r="BP539" i="15"/>
  <c r="BN539" i="15"/>
  <c r="BO539" i="15"/>
  <c r="BM539" i="15"/>
  <c r="BL539" i="15"/>
  <c r="BL328" i="15"/>
  <c r="BO328" i="15"/>
  <c r="BP328" i="15"/>
  <c r="BQ328" i="15"/>
  <c r="BK328" i="15"/>
  <c r="BJ328" i="15"/>
  <c r="BM328" i="15"/>
  <c r="BN328" i="15"/>
  <c r="BP226" i="15"/>
  <c r="BQ226" i="15"/>
  <c r="BL226" i="15"/>
  <c r="BM226" i="15"/>
  <c r="BK226" i="15"/>
  <c r="BO226" i="15"/>
  <c r="BN226" i="15"/>
  <c r="BJ226" i="15"/>
  <c r="M725" i="2"/>
  <c r="K728" i="15" s="1"/>
  <c r="K727" i="15"/>
  <c r="W727" i="15" s="1"/>
  <c r="BM559" i="15"/>
  <c r="BL559" i="15"/>
  <c r="BK559" i="15"/>
  <c r="BJ559" i="15"/>
  <c r="BN559" i="15"/>
  <c r="BQ559" i="15"/>
  <c r="BP559" i="15"/>
  <c r="BO559" i="15"/>
  <c r="BK43" i="15"/>
  <c r="BL43" i="15"/>
  <c r="BM43" i="15"/>
  <c r="BO43" i="15"/>
  <c r="BP43" i="15"/>
  <c r="BQ43" i="15"/>
  <c r="BJ43" i="15"/>
  <c r="BN43" i="15"/>
  <c r="BP258" i="15"/>
  <c r="BQ258" i="15"/>
  <c r="BO258" i="15"/>
  <c r="BM258" i="15"/>
  <c r="BL258" i="15"/>
  <c r="BJ258" i="15"/>
  <c r="BK258" i="15"/>
  <c r="BN258" i="15"/>
  <c r="BK149" i="15"/>
  <c r="BQ149" i="15"/>
  <c r="BN149" i="15"/>
  <c r="BP149" i="15"/>
  <c r="BJ149" i="15"/>
  <c r="BL149" i="15"/>
  <c r="BM149" i="15"/>
  <c r="BO149" i="15"/>
  <c r="BK646" i="15"/>
  <c r="BJ646" i="15"/>
  <c r="BP646" i="15"/>
  <c r="BO646" i="15"/>
  <c r="BN646" i="15"/>
  <c r="BM646" i="15"/>
  <c r="BL646" i="15"/>
  <c r="BQ646" i="15"/>
  <c r="BQ575" i="15"/>
  <c r="BP575" i="15"/>
  <c r="BO575" i="15"/>
  <c r="BN575" i="15"/>
  <c r="BK575" i="15"/>
  <c r="BJ575" i="15"/>
  <c r="BL575" i="15"/>
  <c r="BM575" i="15"/>
  <c r="BP487" i="15"/>
  <c r="BN487" i="15"/>
  <c r="BM487" i="15"/>
  <c r="BO487" i="15"/>
  <c r="BJ487" i="15"/>
  <c r="BQ487" i="15"/>
  <c r="BK487" i="15"/>
  <c r="BL487" i="15"/>
  <c r="BJ418" i="15"/>
  <c r="BK418" i="15"/>
  <c r="BM418" i="15"/>
  <c r="BN418" i="15"/>
  <c r="BL418" i="15"/>
  <c r="BP418" i="15"/>
  <c r="BO418" i="15"/>
  <c r="BQ418" i="15"/>
  <c r="BO186" i="15"/>
  <c r="BP186" i="15"/>
  <c r="BN186" i="15"/>
  <c r="BQ186" i="15"/>
  <c r="BJ186" i="15"/>
  <c r="BL186" i="15"/>
  <c r="BM186" i="15"/>
  <c r="BK186" i="15"/>
  <c r="BQ113" i="15"/>
  <c r="BP113" i="15"/>
  <c r="BJ113" i="15"/>
  <c r="BK113" i="15"/>
  <c r="BL113" i="15"/>
  <c r="BO113" i="15"/>
  <c r="BN113" i="15"/>
  <c r="BM113" i="15"/>
  <c r="BQ649" i="15"/>
  <c r="BJ649" i="15"/>
  <c r="BL649" i="15"/>
  <c r="BK649" i="15"/>
  <c r="BP649" i="15"/>
  <c r="BO649" i="15"/>
  <c r="BM649" i="15"/>
  <c r="BN649" i="15"/>
  <c r="BM194" i="15"/>
  <c r="BJ194" i="15"/>
  <c r="BP194" i="15"/>
  <c r="BO194" i="15"/>
  <c r="BN194" i="15"/>
  <c r="BQ194" i="15"/>
  <c r="BK194" i="15"/>
  <c r="BL194" i="15"/>
  <c r="BK295" i="15"/>
  <c r="BP295" i="15"/>
  <c r="BQ295" i="15"/>
  <c r="BJ295" i="15"/>
  <c r="BO295" i="15"/>
  <c r="BL295" i="15"/>
  <c r="BM295" i="15"/>
  <c r="BN295" i="15"/>
  <c r="AQ694" i="15"/>
  <c r="AG694" i="15"/>
  <c r="AI694" i="15"/>
  <c r="AE694" i="15"/>
  <c r="AO694" i="15"/>
  <c r="AL694" i="15"/>
  <c r="U694" i="15"/>
  <c r="R694" i="15"/>
  <c r="AB694" i="15"/>
  <c r="AC694" i="15"/>
  <c r="Z694" i="15"/>
  <c r="AN694" i="15"/>
  <c r="AF694" i="15"/>
  <c r="AM694" i="15"/>
  <c r="T694" i="15"/>
  <c r="AA694" i="15"/>
  <c r="S694" i="15"/>
  <c r="W694" i="15"/>
  <c r="X694" i="15"/>
  <c r="AD694" i="15"/>
  <c r="AH694" i="15"/>
  <c r="V694" i="15"/>
  <c r="AK694" i="15"/>
  <c r="Y694" i="15"/>
  <c r="AJ694" i="15"/>
  <c r="BJ153" i="15"/>
  <c r="BK153" i="15"/>
  <c r="BL153" i="15"/>
  <c r="BO153" i="15"/>
  <c r="BM153" i="15"/>
  <c r="BQ153" i="15"/>
  <c r="BN153" i="15"/>
  <c r="BP153" i="15"/>
  <c r="BL378" i="15"/>
  <c r="BM378" i="15"/>
  <c r="BQ378" i="15"/>
  <c r="BN378" i="15"/>
  <c r="BJ378" i="15"/>
  <c r="BO378" i="15"/>
  <c r="BP378" i="15"/>
  <c r="BK378" i="15"/>
  <c r="BP595" i="15"/>
  <c r="BJ595" i="15"/>
  <c r="BM595" i="15"/>
  <c r="BL595" i="15"/>
  <c r="BK595" i="15"/>
  <c r="BN595" i="15"/>
  <c r="BQ595" i="15"/>
  <c r="BO595" i="15"/>
  <c r="BN373" i="15"/>
  <c r="BJ373" i="15"/>
  <c r="BK373" i="15"/>
  <c r="BP373" i="15"/>
  <c r="BM373" i="15"/>
  <c r="BO373" i="15"/>
  <c r="BQ373" i="15"/>
  <c r="BL373" i="15"/>
  <c r="BO16" i="15"/>
  <c r="BN16" i="15"/>
  <c r="BP16" i="15"/>
  <c r="BJ16" i="15"/>
  <c r="BQ16" i="15"/>
  <c r="BM16" i="15"/>
  <c r="BL16" i="15"/>
  <c r="BK16" i="15"/>
  <c r="BJ73" i="15"/>
  <c r="BK73" i="15"/>
  <c r="BL73" i="15"/>
  <c r="BP73" i="15"/>
  <c r="BN73" i="15"/>
  <c r="BM73" i="15"/>
  <c r="BQ73" i="15"/>
  <c r="BO73" i="15"/>
  <c r="BO457" i="15"/>
  <c r="BP457" i="15"/>
  <c r="BJ457" i="15"/>
  <c r="BQ457" i="15"/>
  <c r="BN457" i="15"/>
  <c r="BM457" i="15"/>
  <c r="BK457" i="15"/>
  <c r="BL457" i="15"/>
  <c r="AQ590" i="15"/>
  <c r="T590" i="15"/>
  <c r="V590" i="15"/>
  <c r="AF590" i="15"/>
  <c r="AC590" i="15"/>
  <c r="AI590" i="15"/>
  <c r="AH590" i="15"/>
  <c r="AM590" i="15"/>
  <c r="AL590" i="15"/>
  <c r="AJ590" i="15"/>
  <c r="Z590" i="15"/>
  <c r="U590" i="15"/>
  <c r="AG590" i="15"/>
  <c r="AB590" i="15"/>
  <c r="AO590" i="15"/>
  <c r="S590" i="15"/>
  <c r="AD590" i="15"/>
  <c r="AK590" i="15"/>
  <c r="AN590" i="15"/>
  <c r="W590" i="15"/>
  <c r="R590" i="15"/>
  <c r="AE590" i="15"/>
  <c r="Y590" i="15"/>
  <c r="X590" i="15"/>
  <c r="AA590" i="15"/>
  <c r="BQ31" i="2"/>
  <c r="E31" i="2" s="1"/>
  <c r="C31" i="15"/>
  <c r="F31" i="2"/>
  <c r="D31" i="15" s="1"/>
  <c r="Q31" i="15" s="1"/>
  <c r="AS31" i="15" s="1"/>
  <c r="D32" i="2"/>
  <c r="BO625" i="15"/>
  <c r="BN625" i="15"/>
  <c r="BM625" i="15"/>
  <c r="BL625" i="15"/>
  <c r="BK625" i="15"/>
  <c r="BP625" i="15"/>
  <c r="BQ625" i="15"/>
  <c r="BJ625" i="15"/>
  <c r="BQ141" i="15"/>
  <c r="BP141" i="15"/>
  <c r="BM141" i="15"/>
  <c r="BK141" i="15"/>
  <c r="BN141" i="15"/>
  <c r="BO141" i="15"/>
  <c r="BJ141" i="15"/>
  <c r="BL141" i="15"/>
  <c r="BJ393" i="15"/>
  <c r="BM393" i="15"/>
  <c r="BN393" i="15"/>
  <c r="BK393" i="15"/>
  <c r="BO393" i="15"/>
  <c r="BP393" i="15"/>
  <c r="BL393" i="15"/>
  <c r="BQ393" i="15"/>
  <c r="BJ409" i="15"/>
  <c r="BK409" i="15"/>
  <c r="BL409" i="15"/>
  <c r="BP409" i="15"/>
  <c r="BQ409" i="15"/>
  <c r="BO409" i="15"/>
  <c r="BM409" i="15"/>
  <c r="BN409" i="15"/>
  <c r="BJ222" i="15"/>
  <c r="BK222" i="15"/>
  <c r="BL222" i="15"/>
  <c r="BM222" i="15"/>
  <c r="BP222" i="15"/>
  <c r="BN222" i="15"/>
  <c r="BO222" i="15"/>
  <c r="BQ222" i="15"/>
  <c r="BM277" i="15"/>
  <c r="BN277" i="15"/>
  <c r="BQ277" i="15"/>
  <c r="BK277" i="15"/>
  <c r="BL277" i="15"/>
  <c r="BO277" i="15"/>
  <c r="BP277" i="15"/>
  <c r="BJ277" i="15"/>
  <c r="BN4" i="15"/>
  <c r="BO4" i="15"/>
  <c r="BP4" i="15"/>
  <c r="BK4" i="15"/>
  <c r="BJ4" i="15"/>
  <c r="BM4" i="15"/>
  <c r="BQ4" i="15"/>
  <c r="BL4" i="15"/>
  <c r="AQ482" i="15"/>
  <c r="AL482" i="15"/>
  <c r="Z482" i="15"/>
  <c r="AA482" i="15"/>
  <c r="AO482" i="15"/>
  <c r="AC482" i="15"/>
  <c r="AB482" i="15"/>
  <c r="T482" i="15"/>
  <c r="AM482" i="15"/>
  <c r="AN482" i="15"/>
  <c r="AE482" i="15"/>
  <c r="AG482" i="15"/>
  <c r="R482" i="15"/>
  <c r="AF482" i="15"/>
  <c r="AI482" i="15"/>
  <c r="S482" i="15"/>
  <c r="X482" i="15"/>
  <c r="Y482" i="15"/>
  <c r="AH482" i="15"/>
  <c r="W482" i="15"/>
  <c r="V482" i="15"/>
  <c r="AJ482" i="15"/>
  <c r="AD482" i="15"/>
  <c r="U482" i="15"/>
  <c r="AK482" i="15"/>
  <c r="BJ397" i="15"/>
  <c r="BQ397" i="15"/>
  <c r="BP397" i="15"/>
  <c r="BO397" i="15"/>
  <c r="BN397" i="15"/>
  <c r="BL397" i="15"/>
  <c r="BM397" i="15"/>
  <c r="BK397" i="15"/>
  <c r="BL69" i="15"/>
  <c r="BO69" i="15"/>
  <c r="BP69" i="15"/>
  <c r="BQ69" i="15"/>
  <c r="BM69" i="15"/>
  <c r="BK69" i="15"/>
  <c r="BJ69" i="15"/>
  <c r="BN69" i="15"/>
  <c r="BK116" i="15"/>
  <c r="BO116" i="15"/>
  <c r="BQ116" i="15"/>
  <c r="BN116" i="15"/>
  <c r="BM116" i="15"/>
  <c r="BL116" i="15"/>
  <c r="BJ116" i="15"/>
  <c r="BP116" i="15"/>
  <c r="BP164" i="15"/>
  <c r="BK164" i="15"/>
  <c r="BO164" i="15"/>
  <c r="BQ164" i="15"/>
  <c r="BL164" i="15"/>
  <c r="BJ164" i="15"/>
  <c r="BM164" i="15"/>
  <c r="BN164" i="15"/>
  <c r="BJ289" i="15"/>
  <c r="BK289" i="15"/>
  <c r="BL289" i="15"/>
  <c r="BQ289" i="15"/>
  <c r="BN289" i="15"/>
  <c r="BO289" i="15"/>
  <c r="BM289" i="15"/>
  <c r="BP289" i="15"/>
  <c r="BL40" i="15"/>
  <c r="BJ40" i="15"/>
  <c r="BP40" i="15"/>
  <c r="BM40" i="15"/>
  <c r="BQ40" i="15"/>
  <c r="BK40" i="15"/>
  <c r="BO40" i="15"/>
  <c r="BN40" i="15"/>
  <c r="BQ284" i="15"/>
  <c r="BK284" i="15"/>
  <c r="BJ284" i="15"/>
  <c r="BO284" i="15"/>
  <c r="BN284" i="15"/>
  <c r="BP284" i="15"/>
  <c r="BL284" i="15"/>
  <c r="BM284" i="15"/>
  <c r="BM197" i="15"/>
  <c r="BO197" i="15"/>
  <c r="BL197" i="15"/>
  <c r="BP197" i="15"/>
  <c r="BN197" i="15"/>
  <c r="BQ197" i="15"/>
  <c r="BK197" i="15"/>
  <c r="BJ197" i="15"/>
  <c r="BM230" i="15"/>
  <c r="BL230" i="15"/>
  <c r="BN230" i="15"/>
  <c r="BP230" i="15"/>
  <c r="BQ230" i="15"/>
  <c r="BO230" i="15"/>
  <c r="BJ230" i="15"/>
  <c r="BK230" i="15"/>
  <c r="AQ741" i="15"/>
  <c r="AH741" i="15"/>
  <c r="V741" i="15"/>
  <c r="AD741" i="15"/>
  <c r="R741" i="15"/>
  <c r="AE741" i="15"/>
  <c r="AG741" i="15"/>
  <c r="AN741" i="15"/>
  <c r="AM741" i="15"/>
  <c r="S741" i="15"/>
  <c r="AO741" i="15"/>
  <c r="AC741" i="15"/>
  <c r="AB741" i="15"/>
  <c r="U741" i="15"/>
  <c r="AL741" i="15"/>
  <c r="Z741" i="15"/>
  <c r="X741" i="15"/>
  <c r="AK741" i="15"/>
  <c r="AI741" i="15"/>
  <c r="AF741" i="15"/>
  <c r="Y741" i="15"/>
  <c r="W741" i="15"/>
  <c r="T741" i="15"/>
  <c r="AJ741" i="15"/>
  <c r="AA741" i="15"/>
  <c r="AQ481" i="15"/>
  <c r="AA481" i="15"/>
  <c r="Z481" i="15"/>
  <c r="AB481" i="15"/>
  <c r="AH481" i="15"/>
  <c r="AI481" i="15"/>
  <c r="AO481" i="15"/>
  <c r="T481" i="15"/>
  <c r="S481" i="15"/>
  <c r="X481" i="15"/>
  <c r="W481" i="15"/>
  <c r="AJ481" i="15"/>
  <c r="AN481" i="15"/>
  <c r="AM481" i="15"/>
  <c r="AC481" i="15"/>
  <c r="R481" i="15"/>
  <c r="U481" i="15"/>
  <c r="V481" i="15"/>
  <c r="AE481" i="15"/>
  <c r="AD481" i="15"/>
  <c r="AF481" i="15"/>
  <c r="AL481" i="15"/>
  <c r="AK481" i="15"/>
  <c r="Y481" i="15"/>
  <c r="AG481" i="15"/>
  <c r="BM441" i="15"/>
  <c r="BN441" i="15"/>
  <c r="BO441" i="15"/>
  <c r="BP441" i="15"/>
  <c r="BQ441" i="15"/>
  <c r="BL441" i="15"/>
  <c r="BK441" i="15"/>
  <c r="BJ441" i="15"/>
  <c r="BP142" i="15"/>
  <c r="BQ142" i="15"/>
  <c r="BM142" i="15"/>
  <c r="BJ142" i="15"/>
  <c r="BK142" i="15"/>
  <c r="BL142" i="15"/>
  <c r="BN142" i="15"/>
  <c r="BO142" i="15"/>
  <c r="BK554" i="15"/>
  <c r="BJ554" i="15"/>
  <c r="BN554" i="15"/>
  <c r="BP554" i="15"/>
  <c r="BO554" i="15"/>
  <c r="BM554" i="15"/>
  <c r="BL554" i="15"/>
  <c r="BQ554" i="15"/>
  <c r="BQ347" i="15"/>
  <c r="BJ347" i="15"/>
  <c r="BK347" i="15"/>
  <c r="BL347" i="15"/>
  <c r="BM347" i="15"/>
  <c r="BP347" i="15"/>
  <c r="BN347" i="15"/>
  <c r="BO347" i="15"/>
  <c r="BQ544" i="15"/>
  <c r="BP544" i="15"/>
  <c r="BO544" i="15"/>
  <c r="BN544" i="15"/>
  <c r="BK544" i="15"/>
  <c r="BM544" i="15"/>
  <c r="BL544" i="15"/>
  <c r="BJ544" i="15"/>
  <c r="BN656" i="15"/>
  <c r="BM656" i="15"/>
  <c r="BL656" i="15"/>
  <c r="BK656" i="15"/>
  <c r="BP656" i="15"/>
  <c r="BJ656" i="15"/>
  <c r="BO656" i="15"/>
  <c r="BQ656" i="15"/>
  <c r="BQ547" i="15"/>
  <c r="BP547" i="15"/>
  <c r="BO547" i="15"/>
  <c r="BN547" i="15"/>
  <c r="BM547" i="15"/>
  <c r="BJ547" i="15"/>
  <c r="BL547" i="15"/>
  <c r="BK547" i="15"/>
  <c r="BO608" i="15"/>
  <c r="BN608" i="15"/>
  <c r="BM608" i="15"/>
  <c r="BL608" i="15"/>
  <c r="BK608" i="15"/>
  <c r="BP608" i="15"/>
  <c r="BQ608" i="15"/>
  <c r="BJ608" i="15"/>
  <c r="BN517" i="15"/>
  <c r="BO517" i="15"/>
  <c r="BM517" i="15"/>
  <c r="BQ517" i="15"/>
  <c r="BJ517" i="15"/>
  <c r="BP517" i="15"/>
  <c r="BK517" i="15"/>
  <c r="BL517" i="15"/>
  <c r="Y715" i="15"/>
  <c r="M405" i="2"/>
  <c r="K404" i="15" s="1"/>
  <c r="K403" i="15"/>
  <c r="T403" i="15" s="1"/>
  <c r="M187" i="2"/>
  <c r="K187" i="15" s="1"/>
  <c r="K175" i="15"/>
  <c r="BO362" i="15"/>
  <c r="BP362" i="15"/>
  <c r="BK362" i="15"/>
  <c r="BJ362" i="15"/>
  <c r="BQ362" i="15"/>
  <c r="BN362" i="15"/>
  <c r="BL362" i="15"/>
  <c r="BM362" i="15"/>
  <c r="BL731" i="15"/>
  <c r="BO731" i="15"/>
  <c r="BN731" i="15"/>
  <c r="BM731" i="15"/>
  <c r="BK731" i="15"/>
  <c r="BJ731" i="15"/>
  <c r="BP731" i="15"/>
  <c r="BQ731" i="15"/>
  <c r="BJ374" i="15"/>
  <c r="BQ374" i="15"/>
  <c r="BO374" i="15"/>
  <c r="BP374" i="15"/>
  <c r="BL374" i="15"/>
  <c r="BK374" i="15"/>
  <c r="BN374" i="15"/>
  <c r="BM374" i="15"/>
  <c r="BN591" i="15"/>
  <c r="BL591" i="15"/>
  <c r="BK591" i="15"/>
  <c r="BJ591" i="15"/>
  <c r="BM591" i="15"/>
  <c r="BQ591" i="15"/>
  <c r="BP591" i="15"/>
  <c r="BO591" i="15"/>
  <c r="BM314" i="15"/>
  <c r="BN314" i="15"/>
  <c r="BL314" i="15"/>
  <c r="BQ314" i="15"/>
  <c r="BJ314" i="15"/>
  <c r="BP314" i="15"/>
  <c r="BO314" i="15"/>
  <c r="BK314" i="15"/>
  <c r="BN577" i="15"/>
  <c r="BM577" i="15"/>
  <c r="BJ577" i="15"/>
  <c r="BL577" i="15"/>
  <c r="BK577" i="15"/>
  <c r="BO577" i="15"/>
  <c r="BQ577" i="15"/>
  <c r="BP577" i="15"/>
  <c r="BJ223" i="15"/>
  <c r="BK223" i="15"/>
  <c r="BN223" i="15"/>
  <c r="BL223" i="15"/>
  <c r="BQ223" i="15"/>
  <c r="BO223" i="15"/>
  <c r="BP223" i="15"/>
  <c r="BM223" i="15"/>
  <c r="BN335" i="15"/>
  <c r="BO335" i="15"/>
  <c r="BP335" i="15"/>
  <c r="BM335" i="15"/>
  <c r="BJ335" i="15"/>
  <c r="BQ335" i="15"/>
  <c r="BL335" i="15"/>
  <c r="BK335" i="15"/>
  <c r="BQ21" i="15"/>
  <c r="BJ21" i="15"/>
  <c r="BK21" i="15"/>
  <c r="BO21" i="15"/>
  <c r="BM21" i="15"/>
  <c r="BN21" i="15"/>
  <c r="BL21" i="15"/>
  <c r="BP21" i="15"/>
  <c r="BJ420" i="15"/>
  <c r="BK420" i="15"/>
  <c r="BM420" i="15"/>
  <c r="BN420" i="15"/>
  <c r="BP420" i="15"/>
  <c r="BO420" i="15"/>
  <c r="BL420" i="15"/>
  <c r="BQ420" i="15"/>
  <c r="BQ598" i="15"/>
  <c r="BO598" i="15"/>
  <c r="BJ598" i="15"/>
  <c r="BN598" i="15"/>
  <c r="BM598" i="15"/>
  <c r="BL598" i="15"/>
  <c r="BK598" i="15"/>
  <c r="BP598" i="15"/>
  <c r="BQ256" i="15"/>
  <c r="BM256" i="15"/>
  <c r="BO256" i="15"/>
  <c r="BL256" i="15"/>
  <c r="BJ256" i="15"/>
  <c r="BN256" i="15"/>
  <c r="BP256" i="15"/>
  <c r="BK256" i="15"/>
  <c r="BP259" i="15"/>
  <c r="BL259" i="15"/>
  <c r="BO259" i="15"/>
  <c r="BN259" i="15"/>
  <c r="BM259" i="15"/>
  <c r="BJ259" i="15"/>
  <c r="BQ259" i="15"/>
  <c r="BK259" i="15"/>
  <c r="BL7" i="15"/>
  <c r="BM7" i="15"/>
  <c r="BO7" i="15"/>
  <c r="BN7" i="15"/>
  <c r="BJ7" i="15"/>
  <c r="BK7" i="15"/>
  <c r="BQ7" i="15"/>
  <c r="BP7" i="15"/>
  <c r="BN46" i="15"/>
  <c r="BM46" i="15"/>
  <c r="BQ46" i="15"/>
  <c r="BK46" i="15"/>
  <c r="BP46" i="15"/>
  <c r="BJ46" i="15"/>
  <c r="BL46" i="15"/>
  <c r="BO46" i="15"/>
  <c r="BL729" i="15"/>
  <c r="BJ729" i="15"/>
  <c r="BO729" i="15"/>
  <c r="BN729" i="15"/>
  <c r="BM729" i="15"/>
  <c r="BK729" i="15"/>
  <c r="BP729" i="15"/>
  <c r="BQ729" i="15"/>
  <c r="BO242" i="15"/>
  <c r="BJ242" i="15"/>
  <c r="BK242" i="15"/>
  <c r="BL242" i="15"/>
  <c r="BM242" i="15"/>
  <c r="BQ242" i="15"/>
  <c r="BN242" i="15"/>
  <c r="BP242" i="15"/>
  <c r="AQ683" i="15"/>
  <c r="U683" i="15"/>
  <c r="AI683" i="15"/>
  <c r="T683" i="15"/>
  <c r="AL683" i="15"/>
  <c r="AF683" i="15"/>
  <c r="R683" i="15"/>
  <c r="W683" i="15"/>
  <c r="Z683" i="15"/>
  <c r="AG683" i="15"/>
  <c r="AB683" i="15"/>
  <c r="AC683" i="15"/>
  <c r="AO683" i="15"/>
  <c r="AM683" i="15"/>
  <c r="AN683" i="15"/>
  <c r="AA683" i="15"/>
  <c r="X683" i="15"/>
  <c r="AK683" i="15"/>
  <c r="Y683" i="15"/>
  <c r="AH683" i="15"/>
  <c r="AE683" i="15"/>
  <c r="AJ683" i="15"/>
  <c r="AD683" i="15"/>
  <c r="V683" i="15"/>
  <c r="S683" i="15"/>
  <c r="BJ716" i="15"/>
  <c r="BK716" i="15"/>
  <c r="BP716" i="15"/>
  <c r="BQ716" i="15"/>
  <c r="BO716" i="15"/>
  <c r="BM716" i="15"/>
  <c r="BL716" i="15"/>
  <c r="BN716" i="15"/>
  <c r="BO262" i="15"/>
  <c r="BP262" i="15"/>
  <c r="BQ262" i="15"/>
  <c r="BN262" i="15"/>
  <c r="BJ262" i="15"/>
  <c r="BK262" i="15"/>
  <c r="BL262" i="15"/>
  <c r="BM262" i="15"/>
  <c r="BM42" i="15"/>
  <c r="BN42" i="15"/>
  <c r="BO42" i="15"/>
  <c r="BK42" i="15"/>
  <c r="BJ42" i="15"/>
  <c r="BL42" i="15"/>
  <c r="BP42" i="15"/>
  <c r="BQ42" i="15"/>
  <c r="BJ282" i="15"/>
  <c r="BK282" i="15"/>
  <c r="BL282" i="15"/>
  <c r="BO282" i="15"/>
  <c r="BP282" i="15"/>
  <c r="BN282" i="15"/>
  <c r="BM282" i="15"/>
  <c r="BQ282" i="15"/>
  <c r="BN39" i="15"/>
  <c r="BO39" i="15"/>
  <c r="BP39" i="15"/>
  <c r="BL39" i="15"/>
  <c r="BK39" i="15"/>
  <c r="BQ39" i="15"/>
  <c r="BJ39" i="15"/>
  <c r="BM39" i="15"/>
  <c r="BJ218" i="15"/>
  <c r="BM218" i="15"/>
  <c r="BN218" i="15"/>
  <c r="BL218" i="15"/>
  <c r="BQ218" i="15"/>
  <c r="BK218" i="15"/>
  <c r="BO218" i="15"/>
  <c r="BP218" i="15"/>
  <c r="AQ480" i="15"/>
  <c r="AN480" i="15"/>
  <c r="AO480" i="15"/>
  <c r="AA480" i="15"/>
  <c r="AF480" i="15"/>
  <c r="AB480" i="15"/>
  <c r="AH480" i="15"/>
  <c r="AI480" i="15"/>
  <c r="T480" i="15"/>
  <c r="AL480" i="15"/>
  <c r="R480" i="15"/>
  <c r="AM480" i="15"/>
  <c r="AJ480" i="15"/>
  <c r="AE480" i="15"/>
  <c r="S480" i="15"/>
  <c r="V480" i="15"/>
  <c r="AC480" i="15"/>
  <c r="X480" i="15"/>
  <c r="Z480" i="15"/>
  <c r="U480" i="15"/>
  <c r="AG480" i="15"/>
  <c r="AD480" i="15"/>
  <c r="Y480" i="15"/>
  <c r="AK480" i="15"/>
  <c r="W480" i="15"/>
  <c r="BJ143" i="15"/>
  <c r="BQ143" i="15"/>
  <c r="BK143" i="15"/>
  <c r="BL143" i="15"/>
  <c r="BN143" i="15"/>
  <c r="BM143" i="15"/>
  <c r="BP143" i="15"/>
  <c r="BO143" i="15"/>
  <c r="AQ688" i="15"/>
  <c r="AB688" i="15"/>
  <c r="V688" i="15"/>
  <c r="R688" i="15"/>
  <c r="AE688" i="15"/>
  <c r="AH688" i="15"/>
  <c r="AD688" i="15"/>
  <c r="AI688" i="15"/>
  <c r="AL688" i="15"/>
  <c r="AF688" i="15"/>
  <c r="AO688" i="15"/>
  <c r="U688" i="15"/>
  <c r="AC688" i="15"/>
  <c r="Z688" i="15"/>
  <c r="AG688" i="15"/>
  <c r="AJ688" i="15"/>
  <c r="W688" i="15"/>
  <c r="AK688" i="15"/>
  <c r="AM688" i="15"/>
  <c r="AN688" i="15"/>
  <c r="S688" i="15"/>
  <c r="AA688" i="15"/>
  <c r="X688" i="15"/>
  <c r="Y688" i="15"/>
  <c r="T688" i="15"/>
  <c r="BN72" i="15"/>
  <c r="BL72" i="15"/>
  <c r="BK72" i="15"/>
  <c r="BO72" i="15"/>
  <c r="BP72" i="15"/>
  <c r="BQ72" i="15"/>
  <c r="BJ72" i="15"/>
  <c r="BM72" i="15"/>
  <c r="BJ93" i="15"/>
  <c r="BQ93" i="15"/>
  <c r="BN93" i="15"/>
  <c r="BO93" i="15"/>
  <c r="BP93" i="15"/>
  <c r="BK93" i="15"/>
  <c r="BM93" i="15"/>
  <c r="BL93" i="15"/>
  <c r="AQ494" i="15"/>
  <c r="AB494" i="15"/>
  <c r="AO494" i="15"/>
  <c r="AL494" i="15"/>
  <c r="AC494" i="15"/>
  <c r="AA494" i="15"/>
  <c r="AN494" i="15"/>
  <c r="T494" i="15"/>
  <c r="AH494" i="15"/>
  <c r="AM494" i="15"/>
  <c r="AI494" i="15"/>
  <c r="AD494" i="15"/>
  <c r="AE494" i="15"/>
  <c r="Z494" i="15"/>
  <c r="X494" i="15"/>
  <c r="R494" i="15"/>
  <c r="W494" i="15"/>
  <c r="S494" i="15"/>
  <c r="AJ494" i="15"/>
  <c r="U494" i="15"/>
  <c r="V494" i="15"/>
  <c r="AG494" i="15"/>
  <c r="AF494" i="15"/>
  <c r="AK494" i="15"/>
  <c r="Y494" i="15"/>
  <c r="BN283" i="15"/>
  <c r="BQ283" i="15"/>
  <c r="BK283" i="15"/>
  <c r="BJ283" i="15"/>
  <c r="BO283" i="15"/>
  <c r="BM283" i="15"/>
  <c r="BP283" i="15"/>
  <c r="BL283" i="15"/>
  <c r="BQ585" i="15"/>
  <c r="BP585" i="15"/>
  <c r="BO585" i="15"/>
  <c r="BN585" i="15"/>
  <c r="BM585" i="15"/>
  <c r="BL585" i="15"/>
  <c r="BK585" i="15"/>
  <c r="BJ585" i="15"/>
  <c r="BL732" i="15"/>
  <c r="BK732" i="15"/>
  <c r="BJ732" i="15"/>
  <c r="BN732" i="15"/>
  <c r="BQ732" i="15"/>
  <c r="BP732" i="15"/>
  <c r="BM732" i="15"/>
  <c r="BO732" i="15"/>
  <c r="BN346" i="15"/>
  <c r="BQ346" i="15"/>
  <c r="BJ346" i="15"/>
  <c r="BP346" i="15"/>
  <c r="BK346" i="15"/>
  <c r="BM346" i="15"/>
  <c r="BL346" i="15"/>
  <c r="BO346" i="15"/>
  <c r="BO47" i="15"/>
  <c r="BP47" i="15"/>
  <c r="BJ47" i="15"/>
  <c r="BK47" i="15"/>
  <c r="BQ47" i="15"/>
  <c r="BL47" i="15"/>
  <c r="BN47" i="15"/>
  <c r="BM47" i="15"/>
  <c r="BJ541" i="15"/>
  <c r="BK541" i="15"/>
  <c r="BO541" i="15"/>
  <c r="BN541" i="15"/>
  <c r="BM541" i="15"/>
  <c r="BL541" i="15"/>
  <c r="BP541" i="15"/>
  <c r="BQ541" i="15"/>
  <c r="BN711" i="15"/>
  <c r="BQ711" i="15"/>
  <c r="BK711" i="15"/>
  <c r="BJ711" i="15"/>
  <c r="BP711" i="15"/>
  <c r="BM711" i="15"/>
  <c r="BO711" i="15"/>
  <c r="BL711" i="15"/>
  <c r="BO449" i="15"/>
  <c r="BP449" i="15"/>
  <c r="BQ449" i="15"/>
  <c r="BJ449" i="15"/>
  <c r="BK449" i="15"/>
  <c r="BM449" i="15"/>
  <c r="BN449" i="15"/>
  <c r="BL449" i="15"/>
  <c r="BJ450" i="15"/>
  <c r="BO450" i="15"/>
  <c r="BN450" i="15"/>
  <c r="BQ450" i="15"/>
  <c r="BM450" i="15"/>
  <c r="BK450" i="15"/>
  <c r="BL450" i="15"/>
  <c r="BP450" i="15"/>
  <c r="BL557" i="15"/>
  <c r="BK557" i="15"/>
  <c r="BJ557" i="15"/>
  <c r="BN557" i="15"/>
  <c r="BM557" i="15"/>
  <c r="BQ557" i="15"/>
  <c r="BP557" i="15"/>
  <c r="BO557" i="15"/>
  <c r="BN135" i="15"/>
  <c r="BO135" i="15"/>
  <c r="BP135" i="15"/>
  <c r="BQ135" i="15"/>
  <c r="BL135" i="15"/>
  <c r="BJ135" i="15"/>
  <c r="BK135" i="15"/>
  <c r="BM135" i="15"/>
  <c r="BM336" i="15"/>
  <c r="BP336" i="15"/>
  <c r="BQ336" i="15"/>
  <c r="BN336" i="15"/>
  <c r="BO336" i="15"/>
  <c r="BJ336" i="15"/>
  <c r="BL336" i="15"/>
  <c r="BK336" i="15"/>
  <c r="BQ341" i="15"/>
  <c r="BP341" i="15"/>
  <c r="BL341" i="15"/>
  <c r="BM341" i="15"/>
  <c r="BK341" i="15"/>
  <c r="BN341" i="15"/>
  <c r="BO341" i="15"/>
  <c r="BJ341" i="15"/>
  <c r="BK348" i="15"/>
  <c r="BL348" i="15"/>
  <c r="BO348" i="15"/>
  <c r="BP348" i="15"/>
  <c r="BQ348" i="15"/>
  <c r="BN348" i="15"/>
  <c r="BJ348" i="15"/>
  <c r="BM348" i="15"/>
  <c r="BQ137" i="15"/>
  <c r="BN137" i="15"/>
  <c r="BP137" i="15"/>
  <c r="BO137" i="15"/>
  <c r="BK137" i="15"/>
  <c r="BL137" i="15"/>
  <c r="BM137" i="15"/>
  <c r="BJ137" i="15"/>
  <c r="BN478" i="15"/>
  <c r="BK478" i="15"/>
  <c r="BM478" i="15"/>
  <c r="BJ478" i="15"/>
  <c r="BL478" i="15"/>
  <c r="BO478" i="15"/>
  <c r="BP478" i="15"/>
  <c r="BQ478" i="15"/>
  <c r="BO313" i="15"/>
  <c r="BJ313" i="15"/>
  <c r="BP313" i="15"/>
  <c r="BN313" i="15"/>
  <c r="BQ313" i="15"/>
  <c r="BK313" i="15"/>
  <c r="BL313" i="15"/>
  <c r="BM313" i="15"/>
  <c r="BQ633" i="15"/>
  <c r="BM633" i="15"/>
  <c r="BN633" i="15"/>
  <c r="BK633" i="15"/>
  <c r="BJ633" i="15"/>
  <c r="BL633" i="15"/>
  <c r="BO633" i="15"/>
  <c r="BP633" i="15"/>
  <c r="BL255" i="15"/>
  <c r="BM255" i="15"/>
  <c r="BN255" i="15"/>
  <c r="BO255" i="15"/>
  <c r="BP255" i="15"/>
  <c r="BQ255" i="15"/>
  <c r="BK255" i="15"/>
  <c r="BJ255" i="15"/>
  <c r="BJ301" i="15"/>
  <c r="BP301" i="15"/>
  <c r="BK301" i="15"/>
  <c r="BL301" i="15"/>
  <c r="BM301" i="15"/>
  <c r="BO301" i="15"/>
  <c r="BN301" i="15"/>
  <c r="BQ301" i="15"/>
  <c r="BP70" i="15"/>
  <c r="BQ70" i="15"/>
  <c r="BO70" i="15"/>
  <c r="BK70" i="15"/>
  <c r="BN70" i="15"/>
  <c r="BL70" i="15"/>
  <c r="BM70" i="15"/>
  <c r="BJ70" i="15"/>
  <c r="BQ728" i="15"/>
  <c r="BP728" i="15"/>
  <c r="BO728" i="15"/>
  <c r="BN728" i="15"/>
  <c r="BM728" i="15"/>
  <c r="BL728" i="15"/>
  <c r="BJ728" i="15"/>
  <c r="BK728" i="15"/>
  <c r="BJ247" i="15"/>
  <c r="BK247" i="15"/>
  <c r="BL247" i="15"/>
  <c r="BP247" i="15"/>
  <c r="BN247" i="15"/>
  <c r="BO247" i="15"/>
  <c r="BQ247" i="15"/>
  <c r="BM247" i="15"/>
  <c r="BM172" i="15"/>
  <c r="BN172" i="15"/>
  <c r="BO172" i="15"/>
  <c r="BQ172" i="15"/>
  <c r="BJ172" i="15"/>
  <c r="BL172" i="15"/>
  <c r="BP172" i="15"/>
  <c r="BK172" i="15"/>
  <c r="BK50" i="15"/>
  <c r="BL50" i="15"/>
  <c r="BM50" i="15"/>
  <c r="BO50" i="15"/>
  <c r="BJ50" i="15"/>
  <c r="BN50" i="15"/>
  <c r="BP50" i="15"/>
  <c r="BQ50" i="15"/>
  <c r="BN337" i="15"/>
  <c r="BO337" i="15"/>
  <c r="BP337" i="15"/>
  <c r="BK337" i="15"/>
  <c r="BJ337" i="15"/>
  <c r="BL337" i="15"/>
  <c r="BQ337" i="15"/>
  <c r="BM337" i="15"/>
  <c r="BQ635" i="15"/>
  <c r="BP635" i="15"/>
  <c r="BM635" i="15"/>
  <c r="BK635" i="15"/>
  <c r="BJ635" i="15"/>
  <c r="BL635" i="15"/>
  <c r="BO635" i="15"/>
  <c r="BN635" i="15"/>
  <c r="BP630" i="15"/>
  <c r="BN630" i="15"/>
  <c r="BQ630" i="15"/>
  <c r="BO630" i="15"/>
  <c r="BL630" i="15"/>
  <c r="BK630" i="15"/>
  <c r="BJ630" i="15"/>
  <c r="BM630" i="15"/>
  <c r="BQ501" i="15"/>
  <c r="BO501" i="15"/>
  <c r="BP501" i="15"/>
  <c r="BM501" i="15"/>
  <c r="BK501" i="15"/>
  <c r="BN501" i="15"/>
  <c r="BJ501" i="15"/>
  <c r="BL501" i="15"/>
  <c r="BM18" i="15"/>
  <c r="BN18" i="15"/>
  <c r="BO18" i="15"/>
  <c r="BP18" i="15"/>
  <c r="BL18" i="15"/>
  <c r="BK18" i="15"/>
  <c r="BJ18" i="15"/>
  <c r="BQ18" i="15"/>
  <c r="BJ474" i="15"/>
  <c r="BK474" i="15"/>
  <c r="BL474" i="15"/>
  <c r="BM474" i="15"/>
  <c r="BO474" i="15"/>
  <c r="BP474" i="15"/>
  <c r="BQ474" i="15"/>
  <c r="BN474" i="15"/>
  <c r="BQ338" i="15"/>
  <c r="BK338" i="15"/>
  <c r="BJ338" i="15"/>
  <c r="BP338" i="15"/>
  <c r="BL338" i="15"/>
  <c r="BM338" i="15"/>
  <c r="BN338" i="15"/>
  <c r="BO338" i="15"/>
  <c r="BN611" i="15"/>
  <c r="BM611" i="15"/>
  <c r="BL611" i="15"/>
  <c r="BK611" i="15"/>
  <c r="BO611" i="15"/>
  <c r="BQ611" i="15"/>
  <c r="BJ611" i="15"/>
  <c r="BP611" i="15"/>
  <c r="BM593" i="15"/>
  <c r="BL593" i="15"/>
  <c r="BK593" i="15"/>
  <c r="BJ593" i="15"/>
  <c r="BQ593" i="15"/>
  <c r="BP593" i="15"/>
  <c r="BO593" i="15"/>
  <c r="BN593" i="15"/>
  <c r="BO489" i="15"/>
  <c r="BJ489" i="15"/>
  <c r="BK489" i="15"/>
  <c r="BL489" i="15"/>
  <c r="BM489" i="15"/>
  <c r="BN489" i="15"/>
  <c r="BQ489" i="15"/>
  <c r="BP489" i="15"/>
  <c r="BQ568" i="15"/>
  <c r="BK568" i="15"/>
  <c r="BJ568" i="15"/>
  <c r="BL568" i="15"/>
  <c r="BM568" i="15"/>
  <c r="BP568" i="15"/>
  <c r="BN568" i="15"/>
  <c r="BO568" i="15"/>
  <c r="BN599" i="15"/>
  <c r="BL599" i="15"/>
  <c r="BM599" i="15"/>
  <c r="BO599" i="15"/>
  <c r="BK599" i="15"/>
  <c r="BQ599" i="15"/>
  <c r="BP599" i="15"/>
  <c r="BJ599" i="15"/>
  <c r="BM443" i="15"/>
  <c r="BN443" i="15"/>
  <c r="BK443" i="15"/>
  <c r="BO443" i="15"/>
  <c r="BQ443" i="15"/>
  <c r="BL443" i="15"/>
  <c r="BP443" i="15"/>
  <c r="BJ443" i="15"/>
  <c r="BP201" i="15"/>
  <c r="BO201" i="15"/>
  <c r="BJ201" i="15"/>
  <c r="BQ201" i="15"/>
  <c r="BN201" i="15"/>
  <c r="BL201" i="15"/>
  <c r="BK201" i="15"/>
  <c r="BM201" i="15"/>
  <c r="BL746" i="15"/>
  <c r="BN746" i="15"/>
  <c r="BM746" i="15"/>
  <c r="BK746" i="15"/>
  <c r="BQ746" i="15"/>
  <c r="BP746" i="15"/>
  <c r="BO746" i="15"/>
  <c r="BJ746" i="15"/>
  <c r="BL616" i="15"/>
  <c r="BK616" i="15"/>
  <c r="BM616" i="15"/>
  <c r="BP616" i="15"/>
  <c r="BN616" i="15"/>
  <c r="BJ616" i="15"/>
  <c r="BO616" i="15"/>
  <c r="BQ616" i="15"/>
  <c r="BQ37" i="15"/>
  <c r="BP37" i="15"/>
  <c r="BJ37" i="15"/>
  <c r="BO37" i="15"/>
  <c r="BK37" i="15"/>
  <c r="BM37" i="15"/>
  <c r="BL37" i="15"/>
  <c r="BN37" i="15"/>
  <c r="BO353" i="15"/>
  <c r="BP353" i="15"/>
  <c r="BJ353" i="15"/>
  <c r="BM353" i="15"/>
  <c r="BN353" i="15"/>
  <c r="BQ353" i="15"/>
  <c r="BK353" i="15"/>
  <c r="BL353" i="15"/>
  <c r="BL124" i="15"/>
  <c r="BJ124" i="15"/>
  <c r="BM124" i="15"/>
  <c r="BN124" i="15"/>
  <c r="BO124" i="15"/>
  <c r="BP124" i="15"/>
  <c r="BK124" i="15"/>
  <c r="BQ124" i="15"/>
  <c r="BP147" i="15"/>
  <c r="BK147" i="15"/>
  <c r="BJ147" i="15"/>
  <c r="BQ147" i="15"/>
  <c r="BL147" i="15"/>
  <c r="BM147" i="15"/>
  <c r="BN147" i="15"/>
  <c r="BO147" i="15"/>
  <c r="BQ521" i="15"/>
  <c r="BL521" i="15"/>
  <c r="BK521" i="15"/>
  <c r="BM521" i="15"/>
  <c r="BJ521" i="15"/>
  <c r="BO521" i="15"/>
  <c r="BP521" i="15"/>
  <c r="BN521" i="15"/>
  <c r="BM34" i="15"/>
  <c r="BN34" i="15"/>
  <c r="BJ34" i="15"/>
  <c r="BQ34" i="15"/>
  <c r="BK34" i="15"/>
  <c r="BL34" i="15"/>
  <c r="BP34" i="15"/>
  <c r="BO34" i="15"/>
  <c r="BL379" i="15"/>
  <c r="BK379" i="15"/>
  <c r="BP379" i="15"/>
  <c r="BJ379" i="15"/>
  <c r="BQ379" i="15"/>
  <c r="BM379" i="15"/>
  <c r="BN379" i="15"/>
  <c r="BO379" i="15"/>
  <c r="BJ264" i="15"/>
  <c r="BP264" i="15"/>
  <c r="BQ264" i="15"/>
  <c r="BL264" i="15"/>
  <c r="BM264" i="15"/>
  <c r="BN264" i="15"/>
  <c r="BO264" i="15"/>
  <c r="BK264" i="15"/>
  <c r="BN333" i="15"/>
  <c r="BO333" i="15"/>
  <c r="BJ333" i="15"/>
  <c r="BP333" i="15"/>
  <c r="BQ333" i="15"/>
  <c r="BM333" i="15"/>
  <c r="BK333" i="15"/>
  <c r="BL333" i="15"/>
  <c r="BJ327" i="15"/>
  <c r="BL327" i="15"/>
  <c r="BM327" i="15"/>
  <c r="BN327" i="15"/>
  <c r="BK327" i="15"/>
  <c r="BQ327" i="15"/>
  <c r="BP327" i="15"/>
  <c r="BO327" i="15"/>
  <c r="BP652" i="15"/>
  <c r="BQ652" i="15"/>
  <c r="BJ652" i="15"/>
  <c r="BK652" i="15"/>
  <c r="BO652" i="15"/>
  <c r="BN652" i="15"/>
  <c r="BM652" i="15"/>
  <c r="BL652" i="15"/>
  <c r="BQ703" i="15"/>
  <c r="BO703" i="15"/>
  <c r="BN703" i="15"/>
  <c r="BL703" i="15"/>
  <c r="BK703" i="15"/>
  <c r="BJ703" i="15"/>
  <c r="BM703" i="15"/>
  <c r="BP703" i="15"/>
  <c r="BN438" i="15"/>
  <c r="BO438" i="15"/>
  <c r="BP438" i="15"/>
  <c r="BQ438" i="15"/>
  <c r="BM438" i="15"/>
  <c r="BJ438" i="15"/>
  <c r="BK438" i="15"/>
  <c r="BL438" i="15"/>
  <c r="BJ422" i="15"/>
  <c r="BL422" i="15"/>
  <c r="BK422" i="15"/>
  <c r="BM422" i="15"/>
  <c r="BN422" i="15"/>
  <c r="BP422" i="15"/>
  <c r="BO422" i="15"/>
  <c r="BQ422" i="15"/>
  <c r="BQ442" i="15"/>
  <c r="BN442" i="15"/>
  <c r="BM442" i="15"/>
  <c r="BJ442" i="15"/>
  <c r="BL442" i="15"/>
  <c r="BP442" i="15"/>
  <c r="BK442" i="15"/>
  <c r="BO442" i="15"/>
  <c r="BN436" i="15"/>
  <c r="BM436" i="15"/>
  <c r="BJ436" i="15"/>
  <c r="BK436" i="15"/>
  <c r="BQ436" i="15"/>
  <c r="BP436" i="15"/>
  <c r="BL436" i="15"/>
  <c r="BO436" i="15"/>
  <c r="BJ299" i="15"/>
  <c r="BP299" i="15"/>
  <c r="BK299" i="15"/>
  <c r="BL299" i="15"/>
  <c r="BN299" i="15"/>
  <c r="BM299" i="15"/>
  <c r="BQ299" i="15"/>
  <c r="BO299" i="15"/>
  <c r="BM429" i="15"/>
  <c r="BN429" i="15"/>
  <c r="BQ429" i="15"/>
  <c r="BO429" i="15"/>
  <c r="BP429" i="15"/>
  <c r="BL429" i="15"/>
  <c r="BK429" i="15"/>
  <c r="BJ429" i="15"/>
  <c r="AQ743" i="15"/>
  <c r="Z743" i="15"/>
  <c r="S743" i="15"/>
  <c r="AN743" i="15"/>
  <c r="AF743" i="15"/>
  <c r="AO743" i="15"/>
  <c r="AI743" i="15"/>
  <c r="W743" i="15"/>
  <c r="AB743" i="15"/>
  <c r="AE743" i="15"/>
  <c r="U743" i="15"/>
  <c r="AL743" i="15"/>
  <c r="AG743" i="15"/>
  <c r="AC743" i="15"/>
  <c r="AJ743" i="15"/>
  <c r="V743" i="15"/>
  <c r="AD743" i="15"/>
  <c r="X743" i="15"/>
  <c r="Y743" i="15"/>
  <c r="AK743" i="15"/>
  <c r="AH743" i="15"/>
  <c r="AM743" i="15"/>
  <c r="AA743" i="15"/>
  <c r="T743" i="15"/>
  <c r="R743" i="15"/>
  <c r="BK587" i="15"/>
  <c r="BJ587" i="15"/>
  <c r="BM587" i="15"/>
  <c r="BL587" i="15"/>
  <c r="BN587" i="15"/>
  <c r="BO587" i="15"/>
  <c r="BQ587" i="15"/>
  <c r="BP587" i="15"/>
  <c r="BJ320" i="15"/>
  <c r="BK320" i="15"/>
  <c r="BL320" i="15"/>
  <c r="BO320" i="15"/>
  <c r="BQ320" i="15"/>
  <c r="BP320" i="15"/>
  <c r="BM320" i="15"/>
  <c r="BN320" i="15"/>
  <c r="BL702" i="15"/>
  <c r="BK702" i="15"/>
  <c r="BJ702" i="15"/>
  <c r="BM702" i="15"/>
  <c r="BQ702" i="15"/>
  <c r="BP702" i="15"/>
  <c r="BN702" i="15"/>
  <c r="BO702" i="15"/>
  <c r="BM525" i="15"/>
  <c r="BP525" i="15"/>
  <c r="BN525" i="15"/>
  <c r="BL525" i="15"/>
  <c r="BO525" i="15"/>
  <c r="BK525" i="15"/>
  <c r="BJ525" i="15"/>
  <c r="BQ525" i="15"/>
  <c r="BN535" i="15"/>
  <c r="BL535" i="15"/>
  <c r="BQ535" i="15"/>
  <c r="BK535" i="15"/>
  <c r="BJ535" i="15"/>
  <c r="BM535" i="15"/>
  <c r="BO535" i="15"/>
  <c r="BP535" i="15"/>
  <c r="BQ68" i="15"/>
  <c r="BO68" i="15"/>
  <c r="BP68" i="15"/>
  <c r="BJ68" i="15"/>
  <c r="BK68" i="15"/>
  <c r="BL68" i="15"/>
  <c r="BN68" i="15"/>
  <c r="BM68" i="15"/>
  <c r="BO240" i="15"/>
  <c r="BP240" i="15"/>
  <c r="BQ240" i="15"/>
  <c r="BM240" i="15"/>
  <c r="BK240" i="15"/>
  <c r="BL240" i="15"/>
  <c r="BJ240" i="15"/>
  <c r="BN240" i="15"/>
  <c r="BP12" i="15"/>
  <c r="BQ12" i="15"/>
  <c r="BK12" i="15"/>
  <c r="BL12" i="15"/>
  <c r="BM12" i="15"/>
  <c r="BJ12" i="15"/>
  <c r="BO12" i="15"/>
  <c r="BN12" i="15"/>
  <c r="BL90" i="15"/>
  <c r="BO90" i="15"/>
  <c r="BJ90" i="15"/>
  <c r="BK90" i="15"/>
  <c r="BM90" i="15"/>
  <c r="BP90" i="15"/>
  <c r="BN90" i="15"/>
  <c r="BQ90" i="15"/>
  <c r="BN152" i="15"/>
  <c r="BJ152" i="15"/>
  <c r="BK152" i="15"/>
  <c r="BM152" i="15"/>
  <c r="BO152" i="15"/>
  <c r="BQ152" i="15"/>
  <c r="BL152" i="15"/>
  <c r="BP152" i="15"/>
  <c r="AQ519" i="15"/>
  <c r="Z519" i="15"/>
  <c r="AO519" i="15"/>
  <c r="AN519" i="15"/>
  <c r="AC519" i="15"/>
  <c r="T519" i="15"/>
  <c r="AL519" i="15"/>
  <c r="AI519" i="15"/>
  <c r="AM519" i="15"/>
  <c r="AE519" i="15"/>
  <c r="R519" i="15"/>
  <c r="AA519" i="15"/>
  <c r="W519" i="15"/>
  <c r="V519" i="15"/>
  <c r="U519" i="15"/>
  <c r="AJ519" i="15"/>
  <c r="AD519" i="15"/>
  <c r="AK519" i="15"/>
  <c r="AB519" i="15"/>
  <c r="AH519" i="15"/>
  <c r="S519" i="15"/>
  <c r="AF519" i="15"/>
  <c r="AG519" i="15"/>
  <c r="X519" i="15"/>
  <c r="Y519" i="15"/>
  <c r="AQ505" i="15"/>
  <c r="AL505" i="15"/>
  <c r="Z505" i="15"/>
  <c r="AO505" i="15"/>
  <c r="AN505" i="15"/>
  <c r="R505" i="15"/>
  <c r="AA505" i="15"/>
  <c r="AE505" i="15"/>
  <c r="AD505" i="15"/>
  <c r="AC505" i="15"/>
  <c r="S505" i="15"/>
  <c r="AH505" i="15"/>
  <c r="AF505" i="15"/>
  <c r="AI505" i="15"/>
  <c r="U505" i="15"/>
  <c r="X505" i="15"/>
  <c r="AB505" i="15"/>
  <c r="T505" i="15"/>
  <c r="AJ505" i="15"/>
  <c r="V505" i="15"/>
  <c r="AM505" i="15"/>
  <c r="AK505" i="15"/>
  <c r="AG505" i="15"/>
  <c r="W505" i="15"/>
  <c r="Y505" i="15"/>
  <c r="BN228" i="15"/>
  <c r="BM228" i="15"/>
  <c r="BQ228" i="15"/>
  <c r="BK228" i="15"/>
  <c r="BJ228" i="15"/>
  <c r="BO228" i="15"/>
  <c r="BP228" i="15"/>
  <c r="BL228" i="15"/>
  <c r="BM572" i="15"/>
  <c r="BK572" i="15"/>
  <c r="BN572" i="15"/>
  <c r="BJ572" i="15"/>
  <c r="BL572" i="15"/>
  <c r="BQ572" i="15"/>
  <c r="BP572" i="15"/>
  <c r="BO572" i="15"/>
  <c r="BO612" i="15"/>
  <c r="BN612" i="15"/>
  <c r="BK612" i="15"/>
  <c r="BP612" i="15"/>
  <c r="BQ612" i="15"/>
  <c r="BJ612" i="15"/>
  <c r="BL612" i="15"/>
  <c r="BM612" i="15"/>
  <c r="BQ563" i="15"/>
  <c r="BP563" i="15"/>
  <c r="BO563" i="15"/>
  <c r="BJ563" i="15"/>
  <c r="BK563" i="15"/>
  <c r="BN563" i="15"/>
  <c r="BM563" i="15"/>
  <c r="BL563" i="15"/>
  <c r="BQ375" i="15"/>
  <c r="BP375" i="15"/>
  <c r="BJ375" i="15"/>
  <c r="BK375" i="15"/>
  <c r="BL375" i="15"/>
  <c r="BN375" i="15"/>
  <c r="BO375" i="15"/>
  <c r="BM375" i="15"/>
  <c r="BJ5" i="15"/>
  <c r="BP5" i="15"/>
  <c r="BM5" i="15"/>
  <c r="BQ5" i="15"/>
  <c r="BK5" i="15"/>
  <c r="BL5" i="15"/>
  <c r="BO5" i="15"/>
  <c r="BN5" i="15"/>
  <c r="BM302" i="15"/>
  <c r="BN302" i="15"/>
  <c r="BO302" i="15"/>
  <c r="BP302" i="15"/>
  <c r="BJ302" i="15"/>
  <c r="BL302" i="15"/>
  <c r="BQ302" i="15"/>
  <c r="BK302" i="15"/>
  <c r="BL6" i="15"/>
  <c r="BN6" i="15"/>
  <c r="BM6" i="15"/>
  <c r="BK6" i="15"/>
  <c r="BQ6" i="15"/>
  <c r="BO6" i="15"/>
  <c r="BP6" i="15"/>
  <c r="BJ6" i="15"/>
  <c r="BP35" i="15"/>
  <c r="BO35" i="15"/>
  <c r="BM35" i="15"/>
  <c r="BN35" i="15"/>
  <c r="BQ35" i="15"/>
  <c r="BK35" i="15"/>
  <c r="BL35" i="15"/>
  <c r="BJ35" i="15"/>
  <c r="BL52" i="15"/>
  <c r="BK52" i="15"/>
  <c r="BQ52" i="15"/>
  <c r="BO52" i="15"/>
  <c r="BM52" i="15"/>
  <c r="BP52" i="15"/>
  <c r="BN52" i="15"/>
  <c r="BJ52" i="15"/>
  <c r="BM463" i="15"/>
  <c r="BK463" i="15"/>
  <c r="BL463" i="15"/>
  <c r="BN463" i="15"/>
  <c r="BO463" i="15"/>
  <c r="BQ463" i="15"/>
  <c r="BP463" i="15"/>
  <c r="BJ463" i="15"/>
  <c r="BL430" i="15"/>
  <c r="BJ430" i="15"/>
  <c r="BQ430" i="15"/>
  <c r="BK430" i="15"/>
  <c r="BM430" i="15"/>
  <c r="BN430" i="15"/>
  <c r="BO430" i="15"/>
  <c r="BP430" i="15"/>
  <c r="BJ734" i="15"/>
  <c r="BK734" i="15"/>
  <c r="BM734" i="15"/>
  <c r="BL734" i="15"/>
  <c r="BN734" i="15"/>
  <c r="BQ734" i="15"/>
  <c r="BP734" i="15"/>
  <c r="BO734" i="15"/>
  <c r="BM343" i="15"/>
  <c r="BL343" i="15"/>
  <c r="BJ343" i="15"/>
  <c r="BN343" i="15"/>
  <c r="BK343" i="15"/>
  <c r="BQ343" i="15"/>
  <c r="BO343" i="15"/>
  <c r="BP343" i="15"/>
  <c r="BO642" i="15"/>
  <c r="BN642" i="15"/>
  <c r="BM642" i="15"/>
  <c r="BL642" i="15"/>
  <c r="BQ642" i="15"/>
  <c r="BP642" i="15"/>
  <c r="BK642" i="15"/>
  <c r="BJ642" i="15"/>
  <c r="BL617" i="15"/>
  <c r="BK617" i="15"/>
  <c r="BM617" i="15"/>
  <c r="BQ617" i="15"/>
  <c r="BP617" i="15"/>
  <c r="BJ617" i="15"/>
  <c r="BO617" i="15"/>
  <c r="BN617" i="15"/>
  <c r="BO638" i="15"/>
  <c r="BN638" i="15"/>
  <c r="BL638" i="15"/>
  <c r="BQ638" i="15"/>
  <c r="BP638" i="15"/>
  <c r="BK638" i="15"/>
  <c r="BJ638" i="15"/>
  <c r="BM638" i="15"/>
  <c r="BM53" i="15"/>
  <c r="BP53" i="15"/>
  <c r="BN53" i="15"/>
  <c r="BJ53" i="15"/>
  <c r="BO53" i="15"/>
  <c r="BL53" i="15"/>
  <c r="BQ53" i="15"/>
  <c r="BK53" i="15"/>
  <c r="BP352" i="15"/>
  <c r="BQ352" i="15"/>
  <c r="BO352" i="15"/>
  <c r="BN352" i="15"/>
  <c r="BM352" i="15"/>
  <c r="BK352" i="15"/>
  <c r="BJ352" i="15"/>
  <c r="BL352" i="15"/>
  <c r="BL25" i="15"/>
  <c r="BM25" i="15"/>
  <c r="BN25" i="15"/>
  <c r="BO25" i="15"/>
  <c r="BQ25" i="15"/>
  <c r="BP25" i="15"/>
  <c r="BK25" i="15"/>
  <c r="BJ25" i="15"/>
  <c r="BP127" i="15"/>
  <c r="BJ127" i="15"/>
  <c r="BQ127" i="15"/>
  <c r="BO127" i="15"/>
  <c r="BL127" i="15"/>
  <c r="BK127" i="15"/>
  <c r="BM127" i="15"/>
  <c r="BN127" i="15"/>
  <c r="BJ546" i="15"/>
  <c r="BQ546" i="15"/>
  <c r="BP546" i="15"/>
  <c r="BO546" i="15"/>
  <c r="BN546" i="15"/>
  <c r="BK546" i="15"/>
  <c r="BM546" i="15"/>
  <c r="BL546" i="15"/>
  <c r="BQ325" i="15"/>
  <c r="BM325" i="15"/>
  <c r="BL325" i="15"/>
  <c r="BK325" i="15"/>
  <c r="BJ325" i="15"/>
  <c r="BP325" i="15"/>
  <c r="BN325" i="15"/>
  <c r="BO325" i="15"/>
  <c r="BP613" i="15"/>
  <c r="BL613" i="15"/>
  <c r="BO613" i="15"/>
  <c r="BK613" i="15"/>
  <c r="BM613" i="15"/>
  <c r="BN613" i="15"/>
  <c r="BQ613" i="15"/>
  <c r="BJ613" i="15"/>
  <c r="BJ407" i="15"/>
  <c r="BQ407" i="15"/>
  <c r="BK407" i="15"/>
  <c r="BN407" i="15"/>
  <c r="BL407" i="15"/>
  <c r="BM407" i="15"/>
  <c r="BO407" i="15"/>
  <c r="BP407" i="15"/>
  <c r="BJ80" i="15"/>
  <c r="BK80" i="15"/>
  <c r="BN80" i="15"/>
  <c r="BQ80" i="15"/>
  <c r="BM80" i="15"/>
  <c r="BL80" i="15"/>
  <c r="BO80" i="15"/>
  <c r="BP80" i="15"/>
  <c r="BN626" i="15"/>
  <c r="BM626" i="15"/>
  <c r="BL626" i="15"/>
  <c r="BK626" i="15"/>
  <c r="BJ626" i="15"/>
  <c r="BP626" i="15"/>
  <c r="BO626" i="15"/>
  <c r="BQ626" i="15"/>
  <c r="BJ304" i="15"/>
  <c r="BK304" i="15"/>
  <c r="BP304" i="15"/>
  <c r="BQ304" i="15"/>
  <c r="BL304" i="15"/>
  <c r="BN304" i="15"/>
  <c r="BM304" i="15"/>
  <c r="BO304" i="15"/>
  <c r="BM631" i="15"/>
  <c r="BL631" i="15"/>
  <c r="BQ631" i="15"/>
  <c r="BK631" i="15"/>
  <c r="BJ631" i="15"/>
  <c r="BN631" i="15"/>
  <c r="BP631" i="15"/>
  <c r="BO631" i="15"/>
  <c r="BN61" i="15"/>
  <c r="BO61" i="15"/>
  <c r="BQ61" i="15"/>
  <c r="BM61" i="15"/>
  <c r="BJ61" i="15"/>
  <c r="BK61" i="15"/>
  <c r="BL61" i="15"/>
  <c r="BP61" i="15"/>
  <c r="BO676" i="15"/>
  <c r="BN676" i="15"/>
  <c r="BM676" i="15"/>
  <c r="BK676" i="15"/>
  <c r="BL676" i="15"/>
  <c r="BJ676" i="15"/>
  <c r="BQ676" i="15"/>
  <c r="BP676" i="15"/>
  <c r="AQ470" i="15"/>
  <c r="AL470" i="15"/>
  <c r="Z470" i="15"/>
  <c r="AA470" i="15"/>
  <c r="AN470" i="15"/>
  <c r="AB470" i="15"/>
  <c r="AM470" i="15"/>
  <c r="AI470" i="15"/>
  <c r="AH470" i="15"/>
  <c r="AC470" i="15"/>
  <c r="AK470" i="15"/>
  <c r="AJ470" i="15"/>
  <c r="AE470" i="15"/>
  <c r="AG470" i="15"/>
  <c r="AO470" i="15"/>
  <c r="W470" i="15"/>
  <c r="V470" i="15"/>
  <c r="R470" i="15"/>
  <c r="S470" i="15"/>
  <c r="AD470" i="15"/>
  <c r="AF470" i="15"/>
  <c r="U470" i="15"/>
  <c r="T470" i="15"/>
  <c r="Y470" i="15"/>
  <c r="X470" i="15"/>
  <c r="BM112" i="15"/>
  <c r="BO112" i="15"/>
  <c r="BP112" i="15"/>
  <c r="BQ112" i="15"/>
  <c r="BN112" i="15"/>
  <c r="BL112" i="15"/>
  <c r="BK112" i="15"/>
  <c r="BJ112" i="15"/>
  <c r="BQ214" i="15"/>
  <c r="BM214" i="15"/>
  <c r="BN214" i="15"/>
  <c r="BJ214" i="15"/>
  <c r="BK214" i="15"/>
  <c r="BL214" i="15"/>
  <c r="BO214" i="15"/>
  <c r="BP214" i="15"/>
  <c r="BL719" i="15"/>
  <c r="BK719" i="15"/>
  <c r="BJ719" i="15"/>
  <c r="BO719" i="15"/>
  <c r="BN719" i="15"/>
  <c r="BM719" i="15"/>
  <c r="BQ719" i="15"/>
  <c r="BP719" i="15"/>
  <c r="BM460" i="15"/>
  <c r="BO460" i="15"/>
  <c r="BP460" i="15"/>
  <c r="BN460" i="15"/>
  <c r="BL460" i="15"/>
  <c r="BJ460" i="15"/>
  <c r="BQ460" i="15"/>
  <c r="BK460" i="15"/>
  <c r="BO183" i="15"/>
  <c r="BL183" i="15"/>
  <c r="BN183" i="15"/>
  <c r="BK183" i="15"/>
  <c r="BJ183" i="15"/>
  <c r="BQ183" i="15"/>
  <c r="BM183" i="15"/>
  <c r="BP183" i="15"/>
  <c r="BQ434" i="15"/>
  <c r="BJ434" i="15"/>
  <c r="BK434" i="15"/>
  <c r="BO434" i="15"/>
  <c r="BP434" i="15"/>
  <c r="BL434" i="15"/>
  <c r="BM434" i="15"/>
  <c r="BN434" i="15"/>
  <c r="BN317" i="15"/>
  <c r="BL317" i="15"/>
  <c r="BQ317" i="15"/>
  <c r="BM317" i="15"/>
  <c r="BJ317" i="15"/>
  <c r="BO317" i="15"/>
  <c r="BK317" i="15"/>
  <c r="BP317" i="15"/>
  <c r="BP279" i="15"/>
  <c r="BL279" i="15"/>
  <c r="BM279" i="15"/>
  <c r="BO279" i="15"/>
  <c r="BJ279" i="15"/>
  <c r="BN279" i="15"/>
  <c r="BQ279" i="15"/>
  <c r="BK279" i="15"/>
  <c r="AQ506" i="15"/>
  <c r="AL506" i="15"/>
  <c r="AB506" i="15"/>
  <c r="Z506" i="15"/>
  <c r="AN506" i="15"/>
  <c r="AO506" i="15"/>
  <c r="AE506" i="15"/>
  <c r="R506" i="15"/>
  <c r="S506" i="15"/>
  <c r="AM506" i="15"/>
  <c r="W506" i="15"/>
  <c r="AA506" i="15"/>
  <c r="T506" i="15"/>
  <c r="AC506" i="15"/>
  <c r="AF506" i="15"/>
  <c r="AG506" i="15"/>
  <c r="AJ506" i="15"/>
  <c r="X506" i="15"/>
  <c r="Y506" i="15"/>
  <c r="AI506" i="15"/>
  <c r="U506" i="15"/>
  <c r="AK506" i="15"/>
  <c r="AH506" i="15"/>
  <c r="V506" i="15"/>
  <c r="AD506" i="15"/>
  <c r="BM405" i="15"/>
  <c r="BL405" i="15"/>
  <c r="BO405" i="15"/>
  <c r="BK405" i="15"/>
  <c r="BN405" i="15"/>
  <c r="BP405" i="15"/>
  <c r="BJ405" i="15"/>
  <c r="BQ405" i="15"/>
  <c r="BJ619" i="15"/>
  <c r="BK619" i="15"/>
  <c r="BO619" i="15"/>
  <c r="BN619" i="15"/>
  <c r="BM619" i="15"/>
  <c r="BL619" i="15"/>
  <c r="BP619" i="15"/>
  <c r="BQ619" i="15"/>
  <c r="BJ508" i="15"/>
  <c r="BK508" i="15"/>
  <c r="BN508" i="15"/>
  <c r="BP508" i="15"/>
  <c r="BM508" i="15"/>
  <c r="BL508" i="15"/>
  <c r="BO508" i="15"/>
  <c r="BQ508" i="15"/>
  <c r="BL417" i="15"/>
  <c r="BQ417" i="15"/>
  <c r="BN417" i="15"/>
  <c r="BJ417" i="15"/>
  <c r="BO417" i="15"/>
  <c r="BP417" i="15"/>
  <c r="BM417" i="15"/>
  <c r="BK417" i="15"/>
  <c r="BM490" i="15"/>
  <c r="BL490" i="15"/>
  <c r="BJ490" i="15"/>
  <c r="BK490" i="15"/>
  <c r="BQ490" i="15"/>
  <c r="BN490" i="15"/>
  <c r="BO490" i="15"/>
  <c r="BP490" i="15"/>
  <c r="BQ605" i="15"/>
  <c r="BJ605" i="15"/>
  <c r="BM605" i="15"/>
  <c r="BL605" i="15"/>
  <c r="BK605" i="15"/>
  <c r="BP605" i="15"/>
  <c r="BO605" i="15"/>
  <c r="BN605" i="15"/>
  <c r="BQ425" i="15"/>
  <c r="BL425" i="15"/>
  <c r="BJ425" i="15"/>
  <c r="BK425" i="15"/>
  <c r="BP425" i="15"/>
  <c r="BM425" i="15"/>
  <c r="BN425" i="15"/>
  <c r="BO425" i="15"/>
  <c r="BL324" i="15"/>
  <c r="BN324" i="15"/>
  <c r="BK324" i="15"/>
  <c r="BP324" i="15"/>
  <c r="BM324" i="15"/>
  <c r="BQ324" i="15"/>
  <c r="BO324" i="15"/>
  <c r="BJ324" i="15"/>
  <c r="BN67" i="15"/>
  <c r="BM67" i="15"/>
  <c r="BO67" i="15"/>
  <c r="BJ67" i="15"/>
  <c r="BK67" i="15"/>
  <c r="BP67" i="15"/>
  <c r="BQ67" i="15"/>
  <c r="BL67" i="15"/>
  <c r="BN158" i="15"/>
  <c r="BO158" i="15"/>
  <c r="BJ158" i="15"/>
  <c r="BK158" i="15"/>
  <c r="BQ158" i="15"/>
  <c r="BL158" i="15"/>
  <c r="BP158" i="15"/>
  <c r="BM158" i="15"/>
  <c r="BQ151" i="15"/>
  <c r="BK151" i="15"/>
  <c r="BM151" i="15"/>
  <c r="BJ151" i="15"/>
  <c r="BO151" i="15"/>
  <c r="BL151" i="15"/>
  <c r="BN151" i="15"/>
  <c r="BP151" i="15"/>
  <c r="BO75" i="15"/>
  <c r="BQ75" i="15"/>
  <c r="BJ75" i="15"/>
  <c r="BL75" i="15"/>
  <c r="BN75" i="15"/>
  <c r="BM75" i="15"/>
  <c r="BK75" i="15"/>
  <c r="BP75" i="15"/>
  <c r="BP607" i="15"/>
  <c r="BO607" i="15"/>
  <c r="BK607" i="15"/>
  <c r="BQ607" i="15"/>
  <c r="BJ607" i="15"/>
  <c r="BM607" i="15"/>
  <c r="BL607" i="15"/>
  <c r="BN607" i="15"/>
  <c r="BO86" i="15"/>
  <c r="BP86" i="15"/>
  <c r="BJ86" i="15"/>
  <c r="BN86" i="15"/>
  <c r="BQ86" i="15"/>
  <c r="BK86" i="15"/>
  <c r="BM86" i="15"/>
  <c r="BL86" i="15"/>
  <c r="BJ458" i="15"/>
  <c r="BK458" i="15"/>
  <c r="BL458" i="15"/>
  <c r="BP458" i="15"/>
  <c r="BQ458" i="15"/>
  <c r="BM458" i="15"/>
  <c r="BO458" i="15"/>
  <c r="BN458" i="15"/>
  <c r="BP120" i="15"/>
  <c r="BK120" i="15"/>
  <c r="BO120" i="15"/>
  <c r="BL120" i="15"/>
  <c r="BM120" i="15"/>
  <c r="BN120" i="15"/>
  <c r="BJ120" i="15"/>
  <c r="BQ120" i="15"/>
  <c r="I44" i="2"/>
  <c r="G44" i="15" s="1"/>
  <c r="BN23" i="15"/>
  <c r="BO23" i="15"/>
  <c r="BP23" i="15"/>
  <c r="BQ23" i="15"/>
  <c r="BJ23" i="15"/>
  <c r="BM23" i="15"/>
  <c r="BL23" i="15"/>
  <c r="BK23" i="15"/>
  <c r="BP730" i="15"/>
  <c r="BO730" i="15"/>
  <c r="BN730" i="15"/>
  <c r="BM730" i="15"/>
  <c r="BL730" i="15"/>
  <c r="BJ730" i="15"/>
  <c r="BK730" i="15"/>
  <c r="BQ730" i="15"/>
  <c r="BQ645" i="15"/>
  <c r="BP645" i="15"/>
  <c r="BL645" i="15"/>
  <c r="BO645" i="15"/>
  <c r="BM645" i="15"/>
  <c r="BN645" i="15"/>
  <c r="BK645" i="15"/>
  <c r="BJ645" i="15"/>
  <c r="BJ36" i="15"/>
  <c r="BP36" i="15"/>
  <c r="BQ36" i="15"/>
  <c r="BK36" i="15"/>
  <c r="BN36" i="15"/>
  <c r="BO36" i="15"/>
  <c r="BM36" i="15"/>
  <c r="BL36" i="15"/>
  <c r="BO250" i="15"/>
  <c r="BJ250" i="15"/>
  <c r="BK250" i="15"/>
  <c r="BM250" i="15"/>
  <c r="BL250" i="15"/>
  <c r="BQ250" i="15"/>
  <c r="BN250" i="15"/>
  <c r="BP250" i="15"/>
  <c r="BK715" i="15"/>
  <c r="BJ715" i="15"/>
  <c r="BL715" i="15"/>
  <c r="BM715" i="15"/>
  <c r="BQ715" i="15"/>
  <c r="BP715" i="15"/>
  <c r="BO715" i="15"/>
  <c r="BN715" i="15"/>
  <c r="BN220" i="15"/>
  <c r="BO220" i="15"/>
  <c r="BP220" i="15"/>
  <c r="BQ220" i="15"/>
  <c r="BM220" i="15"/>
  <c r="BL220" i="15"/>
  <c r="BJ220" i="15"/>
  <c r="BK220" i="15"/>
  <c r="BM435" i="15"/>
  <c r="BN435" i="15"/>
  <c r="BJ435" i="15"/>
  <c r="BL435" i="15"/>
  <c r="BQ435" i="15"/>
  <c r="BO435" i="15"/>
  <c r="BK435" i="15"/>
  <c r="BP435" i="15"/>
  <c r="BN349" i="15"/>
  <c r="BO349" i="15"/>
  <c r="BJ349" i="15"/>
  <c r="BQ349" i="15"/>
  <c r="BP349" i="15"/>
  <c r="BL349" i="15"/>
  <c r="BK349" i="15"/>
  <c r="BM349" i="15"/>
  <c r="BN184" i="15"/>
  <c r="BO184" i="15"/>
  <c r="BP184" i="15"/>
  <c r="BQ184" i="15"/>
  <c r="BL184" i="15"/>
  <c r="BK184" i="15"/>
  <c r="BM184" i="15"/>
  <c r="BJ184" i="15"/>
  <c r="BL594" i="15"/>
  <c r="BN594" i="15"/>
  <c r="BM594" i="15"/>
  <c r="BK594" i="15"/>
  <c r="BJ594" i="15"/>
  <c r="BO594" i="15"/>
  <c r="BQ594" i="15"/>
  <c r="BP594" i="15"/>
  <c r="BM227" i="15"/>
  <c r="BN227" i="15"/>
  <c r="BO227" i="15"/>
  <c r="BP227" i="15"/>
  <c r="BQ227" i="15"/>
  <c r="BL227" i="15"/>
  <c r="BJ227" i="15"/>
  <c r="BK227" i="15"/>
  <c r="BL713" i="15"/>
  <c r="BK713" i="15"/>
  <c r="BJ713" i="15"/>
  <c r="BM713" i="15"/>
  <c r="BO713" i="15"/>
  <c r="BN713" i="15"/>
  <c r="BQ713" i="15"/>
  <c r="BP713" i="15"/>
  <c r="BK567" i="15"/>
  <c r="BJ567" i="15"/>
  <c r="BQ567" i="15"/>
  <c r="BP567" i="15"/>
  <c r="BO567" i="15"/>
  <c r="BN567" i="15"/>
  <c r="BM567" i="15"/>
  <c r="BL567" i="15"/>
  <c r="BK334" i="15"/>
  <c r="BL334" i="15"/>
  <c r="BN334" i="15"/>
  <c r="BO334" i="15"/>
  <c r="BP334" i="15"/>
  <c r="BJ334" i="15"/>
  <c r="BM334" i="15"/>
  <c r="BQ334" i="15"/>
  <c r="BO162" i="15"/>
  <c r="BQ162" i="15"/>
  <c r="BL162" i="15"/>
  <c r="BJ162" i="15"/>
  <c r="BK162" i="15"/>
  <c r="BP162" i="15"/>
  <c r="BM162" i="15"/>
  <c r="BN162" i="15"/>
  <c r="BL666" i="15"/>
  <c r="BM666" i="15"/>
  <c r="BK666" i="15"/>
  <c r="BJ666" i="15"/>
  <c r="BO666" i="15"/>
  <c r="BN666" i="15"/>
  <c r="BP666" i="15"/>
  <c r="BQ666" i="15"/>
  <c r="BJ84" i="15"/>
  <c r="BK84" i="15"/>
  <c r="BQ84" i="15"/>
  <c r="BN84" i="15"/>
  <c r="BO84" i="15"/>
  <c r="BL84" i="15"/>
  <c r="BP84" i="15"/>
  <c r="BM84" i="15"/>
  <c r="BN350" i="15"/>
  <c r="BP350" i="15"/>
  <c r="BM350" i="15"/>
  <c r="BQ350" i="15"/>
  <c r="BL350" i="15"/>
  <c r="BJ350" i="15"/>
  <c r="BO350" i="15"/>
  <c r="BK350" i="15"/>
  <c r="AQ529" i="15"/>
  <c r="Z529" i="15"/>
  <c r="V529" i="15"/>
  <c r="U529" i="15"/>
  <c r="AB529" i="15"/>
  <c r="AN529" i="15"/>
  <c r="R529" i="15"/>
  <c r="S529" i="15"/>
  <c r="T529" i="15"/>
  <c r="AD529" i="15"/>
  <c r="AJ529" i="15"/>
  <c r="AI529" i="15"/>
  <c r="AM529" i="15"/>
  <c r="AC529" i="15"/>
  <c r="AO529" i="15"/>
  <c r="AG529" i="15"/>
  <c r="AL529" i="15"/>
  <c r="AH529" i="15"/>
  <c r="X529" i="15"/>
  <c r="AE529" i="15"/>
  <c r="AA529" i="15"/>
  <c r="AF529" i="15"/>
  <c r="W529" i="15"/>
  <c r="Y529" i="15"/>
  <c r="AK529" i="15"/>
  <c r="BP371" i="15"/>
  <c r="BQ371" i="15"/>
  <c r="BO371" i="15"/>
  <c r="BN371" i="15"/>
  <c r="BJ371" i="15"/>
  <c r="BL371" i="15"/>
  <c r="BK371" i="15"/>
  <c r="BM371" i="15"/>
  <c r="BN32" i="15"/>
  <c r="BO32" i="15"/>
  <c r="BP32" i="15"/>
  <c r="BQ32" i="15"/>
  <c r="BJ32" i="15"/>
  <c r="BM32" i="15"/>
  <c r="BK32" i="15"/>
  <c r="BL32" i="15"/>
  <c r="BN77" i="15"/>
  <c r="BO77" i="15"/>
  <c r="BP77" i="15"/>
  <c r="BQ77" i="15"/>
  <c r="BJ77" i="15"/>
  <c r="BK77" i="15"/>
  <c r="BL77" i="15"/>
  <c r="BM77" i="15"/>
  <c r="BN668" i="15"/>
  <c r="BQ668" i="15"/>
  <c r="BP668" i="15"/>
  <c r="BO668" i="15"/>
  <c r="BL668" i="15"/>
  <c r="BJ668" i="15"/>
  <c r="BK668" i="15"/>
  <c r="BM668" i="15"/>
  <c r="BP306" i="15"/>
  <c r="BQ306" i="15"/>
  <c r="BL306" i="15"/>
  <c r="BJ306" i="15"/>
  <c r="BK306" i="15"/>
  <c r="BO306" i="15"/>
  <c r="BM306" i="15"/>
  <c r="BN306" i="15"/>
  <c r="BQ615" i="15"/>
  <c r="BN615" i="15"/>
  <c r="BO615" i="15"/>
  <c r="BP615" i="15"/>
  <c r="BM615" i="15"/>
  <c r="BL615" i="15"/>
  <c r="BK615" i="15"/>
  <c r="BJ615" i="15"/>
  <c r="BK14" i="15"/>
  <c r="BP14" i="15"/>
  <c r="BQ14" i="15"/>
  <c r="BJ14" i="15"/>
  <c r="BM14" i="15"/>
  <c r="BN14" i="15"/>
  <c r="BO14" i="15"/>
  <c r="BL14" i="15"/>
  <c r="BO586" i="15"/>
  <c r="BL586" i="15"/>
  <c r="BN586" i="15"/>
  <c r="BM586" i="15"/>
  <c r="BK586" i="15"/>
  <c r="BQ586" i="15"/>
  <c r="BP586" i="15"/>
  <c r="BJ586" i="15"/>
  <c r="BP502" i="15"/>
  <c r="BQ502" i="15"/>
  <c r="BM502" i="15"/>
  <c r="BL502" i="15"/>
  <c r="BJ502" i="15"/>
  <c r="BO502" i="15"/>
  <c r="BK502" i="15"/>
  <c r="BN502" i="15"/>
  <c r="BN293" i="15"/>
  <c r="BO293" i="15"/>
  <c r="BP293" i="15"/>
  <c r="BQ293" i="15"/>
  <c r="BM293" i="15"/>
  <c r="BK293" i="15"/>
  <c r="BJ293" i="15"/>
  <c r="BL293" i="15"/>
  <c r="BQ543" i="15"/>
  <c r="BN543" i="15"/>
  <c r="BM543" i="15"/>
  <c r="BL543" i="15"/>
  <c r="BK543" i="15"/>
  <c r="BJ543" i="15"/>
  <c r="BO543" i="15"/>
  <c r="BP543" i="15"/>
  <c r="BM109" i="15"/>
  <c r="BN109" i="15"/>
  <c r="BJ109" i="15"/>
  <c r="BK109" i="15"/>
  <c r="BL109" i="15"/>
  <c r="BQ109" i="15"/>
  <c r="BO109" i="15"/>
  <c r="BP109" i="15"/>
  <c r="AQ523" i="15"/>
  <c r="Z523" i="15"/>
  <c r="AA523" i="15"/>
  <c r="AH523" i="15"/>
  <c r="AL523" i="15"/>
  <c r="AO523" i="15"/>
  <c r="W523" i="15"/>
  <c r="AB523" i="15"/>
  <c r="R523" i="15"/>
  <c r="S523" i="15"/>
  <c r="AM523" i="15"/>
  <c r="AN523" i="15"/>
  <c r="AE523" i="15"/>
  <c r="U523" i="15"/>
  <c r="AJ523" i="15"/>
  <c r="AF523" i="15"/>
  <c r="T523" i="15"/>
  <c r="AI523" i="15"/>
  <c r="AC523" i="15"/>
  <c r="V523" i="15"/>
  <c r="X523" i="15"/>
  <c r="AD523" i="15"/>
  <c r="AG523" i="15"/>
  <c r="Y523" i="15"/>
  <c r="AK523" i="15"/>
  <c r="BO693" i="15"/>
  <c r="BQ693" i="15"/>
  <c r="BN693" i="15"/>
  <c r="BL29" i="15"/>
  <c r="BM29" i="15"/>
  <c r="BN29" i="15"/>
  <c r="BP29" i="15"/>
  <c r="BJ29" i="15"/>
  <c r="BO29" i="15"/>
  <c r="BK29" i="15"/>
  <c r="BQ29" i="15"/>
  <c r="BO360" i="15"/>
  <c r="BN360" i="15"/>
  <c r="BP360" i="15"/>
  <c r="BQ360" i="15"/>
  <c r="BK360" i="15"/>
  <c r="BM360" i="15"/>
  <c r="BJ360" i="15"/>
  <c r="BL360" i="15"/>
  <c r="BO648" i="15"/>
  <c r="BN648" i="15"/>
  <c r="BM648" i="15"/>
  <c r="BL648" i="15"/>
  <c r="BK648" i="15"/>
  <c r="BP648" i="15"/>
  <c r="BJ648" i="15"/>
  <c r="BQ648" i="15"/>
  <c r="BL659" i="15"/>
  <c r="BO659" i="15"/>
  <c r="BN659" i="15"/>
  <c r="BK659" i="15"/>
  <c r="BJ659" i="15"/>
  <c r="BM659" i="15"/>
  <c r="BP659" i="15"/>
  <c r="BQ659" i="15"/>
  <c r="BM213" i="15"/>
  <c r="BN213" i="15"/>
  <c r="BO213" i="15"/>
  <c r="BQ213" i="15"/>
  <c r="BL213" i="15"/>
  <c r="BP213" i="15"/>
  <c r="BJ213" i="15"/>
  <c r="BK213" i="15"/>
  <c r="BK216" i="15"/>
  <c r="BN216" i="15"/>
  <c r="BO216" i="15"/>
  <c r="BL216" i="15"/>
  <c r="BM216" i="15"/>
  <c r="BJ216" i="15"/>
  <c r="BP216" i="15"/>
  <c r="BQ216" i="15"/>
  <c r="BQ724" i="15"/>
  <c r="BK724" i="15"/>
  <c r="BP724" i="15"/>
  <c r="BJ724" i="15"/>
  <c r="BL724" i="15"/>
  <c r="BO724" i="15"/>
  <c r="BN724" i="15"/>
  <c r="BM724" i="15"/>
  <c r="BN369" i="15"/>
  <c r="BM369" i="15"/>
  <c r="BO369" i="15"/>
  <c r="BP369" i="15"/>
  <c r="BK369" i="15"/>
  <c r="BQ369" i="15"/>
  <c r="BL369" i="15"/>
  <c r="BJ369" i="15"/>
  <c r="BK368" i="15"/>
  <c r="BL368" i="15"/>
  <c r="BM368" i="15"/>
  <c r="BJ368" i="15"/>
  <c r="BP368" i="15"/>
  <c r="BQ368" i="15"/>
  <c r="BN368" i="15"/>
  <c r="BO368" i="15"/>
  <c r="BO311" i="15"/>
  <c r="BN311" i="15"/>
  <c r="BK311" i="15"/>
  <c r="BL311" i="15"/>
  <c r="BJ311" i="15"/>
  <c r="BM311" i="15"/>
  <c r="BP311" i="15"/>
  <c r="BQ311" i="15"/>
  <c r="BQ650" i="15"/>
  <c r="BJ650" i="15"/>
  <c r="BP650" i="15"/>
  <c r="BO650" i="15"/>
  <c r="BN650" i="15"/>
  <c r="BM650" i="15"/>
  <c r="BL650" i="15"/>
  <c r="BK650" i="15"/>
  <c r="BN254" i="15"/>
  <c r="BJ254" i="15"/>
  <c r="BO254" i="15"/>
  <c r="BK254" i="15"/>
  <c r="BL254" i="15"/>
  <c r="BM254" i="15"/>
  <c r="BP254" i="15"/>
  <c r="BQ254" i="15"/>
  <c r="BP193" i="15"/>
  <c r="BL193" i="15"/>
  <c r="BQ193" i="15"/>
  <c r="BN193" i="15"/>
  <c r="BO193" i="15"/>
  <c r="BJ193" i="15"/>
  <c r="BK193" i="15"/>
  <c r="BM193" i="15"/>
  <c r="BQ579" i="15"/>
  <c r="BP579" i="15"/>
  <c r="BO579" i="15"/>
  <c r="BN579" i="15"/>
  <c r="BJ579" i="15"/>
  <c r="BM579" i="15"/>
  <c r="BK579" i="15"/>
  <c r="BL579" i="15"/>
  <c r="BM651" i="15"/>
  <c r="BL651" i="15"/>
  <c r="BK651" i="15"/>
  <c r="BO651" i="15"/>
  <c r="BN651" i="15"/>
  <c r="BP651" i="15"/>
  <c r="BJ651" i="15"/>
  <c r="BQ651" i="15"/>
  <c r="BN738" i="15"/>
  <c r="BM738" i="15"/>
  <c r="BL738" i="15"/>
  <c r="BK738" i="15"/>
  <c r="BN424" i="15"/>
  <c r="BP424" i="15"/>
  <c r="BQ424" i="15"/>
  <c r="BM424" i="15"/>
  <c r="BO424" i="15"/>
  <c r="BL424" i="15"/>
  <c r="BJ424" i="15"/>
  <c r="BK424" i="15"/>
  <c r="BK129" i="15"/>
  <c r="BL129" i="15"/>
  <c r="BO129" i="15"/>
  <c r="BP129" i="15"/>
  <c r="BJ129" i="15"/>
  <c r="BQ129" i="15"/>
  <c r="BM129" i="15"/>
  <c r="BN129" i="15"/>
  <c r="BM721" i="15"/>
  <c r="BL721" i="15"/>
  <c r="BK721" i="15"/>
  <c r="BO721" i="15"/>
  <c r="BJ721" i="15"/>
  <c r="BN721" i="15"/>
  <c r="BQ721" i="15"/>
  <c r="BP721" i="15"/>
  <c r="AQ685" i="15"/>
  <c r="AN685" i="15"/>
  <c r="AF685" i="15"/>
  <c r="AL685" i="15"/>
  <c r="AG685" i="15"/>
  <c r="Z685" i="15"/>
  <c r="AC685" i="15"/>
  <c r="AO685" i="15"/>
  <c r="AE685" i="15"/>
  <c r="T685" i="15"/>
  <c r="U685" i="15"/>
  <c r="AB685" i="15"/>
  <c r="AM685" i="15"/>
  <c r="V685" i="15"/>
  <c r="AA685" i="15"/>
  <c r="AH685" i="15"/>
  <c r="Y685" i="15"/>
  <c r="AD685" i="15"/>
  <c r="W685" i="15"/>
  <c r="S685" i="15"/>
  <c r="AK685" i="15"/>
  <c r="AJ685" i="15"/>
  <c r="X685" i="15"/>
  <c r="AI685" i="15"/>
  <c r="R685" i="15"/>
  <c r="BN176" i="15"/>
  <c r="BO176" i="15"/>
  <c r="BQ176" i="15"/>
  <c r="BM176" i="15"/>
  <c r="BK176" i="15"/>
  <c r="BJ176" i="15"/>
  <c r="BP176" i="15"/>
  <c r="BL176" i="15"/>
  <c r="BQ389" i="15"/>
  <c r="BP389" i="15"/>
  <c r="BO389" i="15"/>
  <c r="BJ389" i="15"/>
  <c r="BK389" i="15"/>
  <c r="BL389" i="15"/>
  <c r="BM389" i="15"/>
  <c r="BN389" i="15"/>
  <c r="BM297" i="15"/>
  <c r="BP297" i="15"/>
  <c r="BO297" i="15"/>
  <c r="BQ297" i="15"/>
  <c r="BN297" i="15"/>
  <c r="BL297" i="15"/>
  <c r="BK297" i="15"/>
  <c r="BJ297" i="15"/>
  <c r="BP440" i="15"/>
  <c r="BQ440" i="15"/>
  <c r="BM440" i="15"/>
  <c r="BL440" i="15"/>
  <c r="BO440" i="15"/>
  <c r="BJ440" i="15"/>
  <c r="BK440" i="15"/>
  <c r="BN440" i="15"/>
  <c r="BM300" i="15"/>
  <c r="BN300" i="15"/>
  <c r="BL300" i="15"/>
  <c r="BJ300" i="15"/>
  <c r="BK300" i="15"/>
  <c r="BP300" i="15"/>
  <c r="BO300" i="15"/>
  <c r="BQ300" i="15"/>
  <c r="BP628" i="15"/>
  <c r="BN628" i="15"/>
  <c r="BM628" i="15"/>
  <c r="BL628" i="15"/>
  <c r="BK628" i="15"/>
  <c r="BO628" i="15"/>
  <c r="BJ628" i="15"/>
  <c r="BQ628" i="15"/>
  <c r="BP87" i="15"/>
  <c r="BQ87" i="15"/>
  <c r="BK87" i="15"/>
  <c r="BL87" i="15"/>
  <c r="BM87" i="15"/>
  <c r="BO87" i="15"/>
  <c r="BJ87" i="15"/>
  <c r="BN87" i="15"/>
  <c r="BP207" i="15"/>
  <c r="BQ207" i="15"/>
  <c r="BJ207" i="15"/>
  <c r="BO207" i="15"/>
  <c r="BN207" i="15"/>
  <c r="BL207" i="15"/>
  <c r="BK207" i="15"/>
  <c r="BM207" i="15"/>
  <c r="BM416" i="15"/>
  <c r="BP416" i="15"/>
  <c r="BQ416" i="15"/>
  <c r="BK416" i="15"/>
  <c r="BN416" i="15"/>
  <c r="BL416" i="15"/>
  <c r="BO416" i="15"/>
  <c r="BJ416" i="15"/>
  <c r="BL27" i="15"/>
  <c r="BM27" i="15"/>
  <c r="BN27" i="15"/>
  <c r="BO27" i="15"/>
  <c r="BP27" i="15"/>
  <c r="BJ27" i="15"/>
  <c r="BK27" i="15"/>
  <c r="BQ27" i="15"/>
  <c r="BO720" i="15"/>
  <c r="BN720" i="15"/>
  <c r="BM720" i="15"/>
  <c r="BL720" i="15"/>
  <c r="BQ720" i="15"/>
  <c r="BJ720" i="15"/>
  <c r="BK720" i="15"/>
  <c r="BP720" i="15"/>
  <c r="BL402" i="15"/>
  <c r="BM402" i="15"/>
  <c r="BK402" i="15"/>
  <c r="BJ402" i="15"/>
  <c r="BQ402" i="15"/>
  <c r="BO402" i="15"/>
  <c r="BN402" i="15"/>
  <c r="BP402" i="15"/>
  <c r="BQ366" i="15"/>
  <c r="BO366" i="15"/>
  <c r="BP366" i="15"/>
  <c r="BN366" i="15"/>
  <c r="BM366" i="15"/>
  <c r="BJ366" i="15"/>
  <c r="BL366" i="15"/>
  <c r="BK366" i="15"/>
  <c r="BJ497" i="15"/>
  <c r="BK497" i="15"/>
  <c r="BQ497" i="15"/>
  <c r="BM497" i="15"/>
  <c r="BL497" i="15"/>
  <c r="BO497" i="15"/>
  <c r="BP497" i="15"/>
  <c r="BN497" i="15"/>
  <c r="BJ159" i="15"/>
  <c r="BK159" i="15"/>
  <c r="BP159" i="15"/>
  <c r="BL159" i="15"/>
  <c r="BN159" i="15"/>
  <c r="BQ159" i="15"/>
  <c r="BO159" i="15"/>
  <c r="BM159" i="15"/>
  <c r="BK423" i="15"/>
  <c r="BO423" i="15"/>
  <c r="BP423" i="15"/>
  <c r="BQ423" i="15"/>
  <c r="BL423" i="15"/>
  <c r="BJ423" i="15"/>
  <c r="BM423" i="15"/>
  <c r="BN423" i="15"/>
  <c r="BL58" i="15"/>
  <c r="BP58" i="15"/>
  <c r="BQ58" i="15"/>
  <c r="BO58" i="15"/>
  <c r="BK58" i="15"/>
  <c r="BJ58" i="15"/>
  <c r="BN58" i="15"/>
  <c r="BM58" i="15"/>
  <c r="BN79" i="15"/>
  <c r="BJ79" i="15"/>
  <c r="BK79" i="15"/>
  <c r="BM79" i="15"/>
  <c r="BL79" i="15"/>
  <c r="BQ79" i="15"/>
  <c r="BO79" i="15"/>
  <c r="BP79" i="15"/>
  <c r="BJ495" i="15"/>
  <c r="BQ495" i="15"/>
  <c r="BP495" i="15"/>
  <c r="BM495" i="15"/>
  <c r="BK495" i="15"/>
  <c r="BL495" i="15"/>
  <c r="BN495" i="15"/>
  <c r="BO495" i="15"/>
  <c r="BJ410" i="15"/>
  <c r="BK410" i="15"/>
  <c r="BM410" i="15"/>
  <c r="BO410" i="15"/>
  <c r="BN410" i="15"/>
  <c r="BL410" i="15"/>
  <c r="BP410" i="15"/>
  <c r="BQ410" i="15"/>
  <c r="BQ351" i="15"/>
  <c r="BP351" i="15"/>
  <c r="BJ351" i="15"/>
  <c r="BO351" i="15"/>
  <c r="BK351" i="15"/>
  <c r="BN351" i="15"/>
  <c r="BL351" i="15"/>
  <c r="BM351" i="15"/>
  <c r="BK288" i="15"/>
  <c r="BL288" i="15"/>
  <c r="BM288" i="15"/>
  <c r="BN288" i="15"/>
  <c r="BO288" i="15"/>
  <c r="BJ288" i="15"/>
  <c r="BQ288" i="15"/>
  <c r="BP288" i="15"/>
  <c r="AQ588" i="15"/>
  <c r="AN588" i="15"/>
  <c r="AD588" i="15"/>
  <c r="AL588" i="15"/>
  <c r="AG588" i="15"/>
  <c r="AB588" i="15"/>
  <c r="AO588" i="15"/>
  <c r="T588" i="15"/>
  <c r="AH588" i="15"/>
  <c r="AE588" i="15"/>
  <c r="Z588" i="15"/>
  <c r="AC588" i="15"/>
  <c r="U588" i="15"/>
  <c r="S588" i="15"/>
  <c r="R588" i="15"/>
  <c r="AK588" i="15"/>
  <c r="AM588" i="15"/>
  <c r="AA588" i="15"/>
  <c r="AI588" i="15"/>
  <c r="V588" i="15"/>
  <c r="W588" i="15"/>
  <c r="AF588" i="15"/>
  <c r="Y588" i="15"/>
  <c r="X588" i="15"/>
  <c r="AJ588" i="15"/>
  <c r="BL404" i="15"/>
  <c r="BQ404" i="15"/>
  <c r="BK404" i="15"/>
  <c r="BP404" i="15"/>
  <c r="BO404" i="15"/>
  <c r="BM404" i="15"/>
  <c r="BN404" i="15"/>
  <c r="BJ404" i="15"/>
  <c r="AQ687" i="15"/>
  <c r="AF687" i="15"/>
  <c r="AG687" i="15"/>
  <c r="Z687" i="15"/>
  <c r="AC687" i="15"/>
  <c r="AO687" i="15"/>
  <c r="AL687" i="15"/>
  <c r="AB687" i="15"/>
  <c r="U687" i="15"/>
  <c r="AN687" i="15"/>
  <c r="AE687" i="15"/>
  <c r="V687" i="15"/>
  <c r="AK687" i="15"/>
  <c r="AJ687" i="15"/>
  <c r="AD687" i="15"/>
  <c r="S687" i="15"/>
  <c r="AI687" i="15"/>
  <c r="R687" i="15"/>
  <c r="AM687" i="15"/>
  <c r="AH687" i="15"/>
  <c r="W687" i="15"/>
  <c r="T687" i="15"/>
  <c r="X687" i="15"/>
  <c r="AA687" i="15"/>
  <c r="Y687" i="15"/>
  <c r="BK385" i="15"/>
  <c r="BO385" i="15"/>
  <c r="BL385" i="15"/>
  <c r="BP385" i="15"/>
  <c r="BN385" i="15"/>
  <c r="BQ385" i="15"/>
  <c r="BJ385" i="15"/>
  <c r="BM385" i="15"/>
  <c r="BJ372" i="15"/>
  <c r="BP372" i="15"/>
  <c r="BO372" i="15"/>
  <c r="BL372" i="15"/>
  <c r="BQ372" i="15"/>
  <c r="BK372" i="15"/>
  <c r="BM372" i="15"/>
  <c r="BN372" i="15"/>
  <c r="BJ146" i="15"/>
  <c r="BK146" i="15"/>
  <c r="BM146" i="15"/>
  <c r="BN146" i="15"/>
  <c r="BO146" i="15"/>
  <c r="BP146" i="15"/>
  <c r="BQ146" i="15"/>
  <c r="BL146" i="15"/>
  <c r="BN654" i="15"/>
  <c r="BM654" i="15"/>
  <c r="BL654" i="15"/>
  <c r="BK654" i="15"/>
  <c r="BP654" i="15"/>
  <c r="BO654" i="15"/>
  <c r="BJ654" i="15"/>
  <c r="BQ654" i="15"/>
  <c r="BM64" i="15"/>
  <c r="BN64" i="15"/>
  <c r="BO64" i="15"/>
  <c r="BP64" i="15"/>
  <c r="BJ64" i="15"/>
  <c r="BK64" i="15"/>
  <c r="BQ64" i="15"/>
  <c r="BL64" i="15"/>
  <c r="BK268" i="15"/>
  <c r="BL268" i="15"/>
  <c r="BM268" i="15"/>
  <c r="BP268" i="15"/>
  <c r="BN268" i="15"/>
  <c r="BJ268" i="15"/>
  <c r="BQ268" i="15"/>
  <c r="BO268" i="15"/>
  <c r="BQ170" i="15"/>
  <c r="BP170" i="15"/>
  <c r="BO170" i="15"/>
  <c r="BJ170" i="15"/>
  <c r="BK170" i="15"/>
  <c r="BL170" i="15"/>
  <c r="BN170" i="15"/>
  <c r="BM170" i="15"/>
  <c r="BL332" i="15"/>
  <c r="BN332" i="15"/>
  <c r="BO332" i="15"/>
  <c r="BP332" i="15"/>
  <c r="BJ332" i="15"/>
  <c r="BK332" i="15"/>
  <c r="BM332" i="15"/>
  <c r="BQ332" i="15"/>
  <c r="BO614" i="15"/>
  <c r="BN614" i="15"/>
  <c r="BM614" i="15"/>
  <c r="BL614" i="15"/>
  <c r="BK614" i="15"/>
  <c r="BP614" i="15"/>
  <c r="BQ614" i="15"/>
  <c r="BJ614" i="15"/>
  <c r="BP376" i="15"/>
  <c r="BQ376" i="15"/>
  <c r="BN376" i="15"/>
  <c r="BJ376" i="15"/>
  <c r="BK376" i="15"/>
  <c r="BO376" i="15"/>
  <c r="BL376" i="15"/>
  <c r="BM376" i="15"/>
  <c r="AQ698" i="15"/>
  <c r="Z698" i="15"/>
  <c r="AC698" i="15"/>
  <c r="AO698" i="15"/>
  <c r="AB698" i="15"/>
  <c r="AL698" i="15"/>
  <c r="R698" i="15"/>
  <c r="AE698" i="15"/>
  <c r="U698" i="15"/>
  <c r="AG698" i="15"/>
  <c r="AD698" i="15"/>
  <c r="AM698" i="15"/>
  <c r="AK698" i="15"/>
  <c r="S698" i="15"/>
  <c r="T698" i="15"/>
  <c r="AJ698" i="15"/>
  <c r="V698" i="15"/>
  <c r="W698" i="15"/>
  <c r="X698" i="15"/>
  <c r="AH698" i="15"/>
  <c r="AI698" i="15"/>
  <c r="AF698" i="15"/>
  <c r="AN698" i="15"/>
  <c r="Y698" i="15"/>
  <c r="AA698" i="15"/>
  <c r="BL203" i="15"/>
  <c r="BM203" i="15"/>
  <c r="BN203" i="15"/>
  <c r="BK203" i="15"/>
  <c r="BP203" i="15"/>
  <c r="BJ203" i="15"/>
  <c r="BQ203" i="15"/>
  <c r="BO203" i="15"/>
  <c r="BJ91" i="15"/>
  <c r="BM91" i="15"/>
  <c r="BN91" i="15"/>
  <c r="BL91" i="15"/>
  <c r="BK91" i="15"/>
  <c r="BO91" i="15"/>
  <c r="BP91" i="15"/>
  <c r="BQ91" i="15"/>
  <c r="AQ492" i="15"/>
  <c r="AB492" i="15"/>
  <c r="Z492" i="15"/>
  <c r="AL492" i="15"/>
  <c r="S492" i="15"/>
  <c r="T492" i="15"/>
  <c r="AF492" i="15"/>
  <c r="AA492" i="15"/>
  <c r="AN492" i="15"/>
  <c r="AK492" i="15"/>
  <c r="AC492" i="15"/>
  <c r="AE492" i="15"/>
  <c r="AJ492" i="15"/>
  <c r="W492" i="15"/>
  <c r="AO492" i="15"/>
  <c r="X492" i="15"/>
  <c r="AM492" i="15"/>
  <c r="Y492" i="15"/>
  <c r="R492" i="15"/>
  <c r="AH492" i="15"/>
  <c r="AI492" i="15"/>
  <c r="V492" i="15"/>
  <c r="AD492" i="15"/>
  <c r="AG492" i="15"/>
  <c r="U492" i="15"/>
  <c r="BL392" i="15"/>
  <c r="BM392" i="15"/>
  <c r="BK392" i="15"/>
  <c r="BJ392" i="15"/>
  <c r="BQ392" i="15"/>
  <c r="BO392" i="15"/>
  <c r="BN392" i="15"/>
  <c r="BP392" i="15"/>
  <c r="AQ673" i="15"/>
  <c r="AN673" i="15"/>
  <c r="AJ673" i="15"/>
  <c r="U673" i="15"/>
  <c r="T673" i="15"/>
  <c r="AE673" i="15"/>
  <c r="AM673" i="15"/>
  <c r="V673" i="15"/>
  <c r="AO673" i="15"/>
  <c r="Z673" i="15"/>
  <c r="AB673" i="15"/>
  <c r="AL673" i="15"/>
  <c r="AC673" i="15"/>
  <c r="AG673" i="15"/>
  <c r="AD673" i="15"/>
  <c r="W673" i="15"/>
  <c r="AH673" i="15"/>
  <c r="AK673" i="15"/>
  <c r="AA673" i="15"/>
  <c r="Y673" i="15"/>
  <c r="AF673" i="15"/>
  <c r="S673" i="15"/>
  <c r="X673" i="15"/>
  <c r="R673" i="15"/>
  <c r="AI673" i="15"/>
  <c r="BN344" i="15"/>
  <c r="BO344" i="15"/>
  <c r="BP344" i="15"/>
  <c r="BQ344" i="15"/>
  <c r="BM344" i="15"/>
  <c r="BJ344" i="15"/>
  <c r="BK344" i="15"/>
  <c r="BL344" i="15"/>
  <c r="BJ122" i="15"/>
  <c r="BK122" i="15"/>
  <c r="BL122" i="15"/>
  <c r="BM122" i="15"/>
  <c r="BO122" i="15"/>
  <c r="BP122" i="15"/>
  <c r="BN122" i="15"/>
  <c r="BQ122" i="15"/>
  <c r="BM110" i="15"/>
  <c r="BQ110" i="15"/>
  <c r="BP110" i="15"/>
  <c r="BO110" i="15"/>
  <c r="BN110" i="15"/>
  <c r="BL110" i="15"/>
  <c r="BJ110" i="15"/>
  <c r="BK110" i="15"/>
  <c r="BP315" i="15"/>
  <c r="BJ315" i="15"/>
  <c r="BQ315" i="15"/>
  <c r="BO315" i="15"/>
  <c r="BK315" i="15"/>
  <c r="BN315" i="15"/>
  <c r="BM315" i="15"/>
  <c r="BL315" i="15"/>
  <c r="BO145" i="15"/>
  <c r="BP145" i="15"/>
  <c r="BQ145" i="15"/>
  <c r="BL145" i="15"/>
  <c r="BN145" i="15"/>
  <c r="BK145" i="15"/>
  <c r="BM145" i="15"/>
  <c r="BJ145" i="15"/>
  <c r="BN363" i="15"/>
  <c r="BJ363" i="15"/>
  <c r="BP363" i="15"/>
  <c r="BQ363" i="15"/>
  <c r="BK363" i="15"/>
  <c r="BL363" i="15"/>
  <c r="BO363" i="15"/>
  <c r="BM363" i="15"/>
  <c r="AQ467" i="15"/>
  <c r="AO467" i="15"/>
  <c r="AL467" i="15"/>
  <c r="AB467" i="15"/>
  <c r="AM467" i="15"/>
  <c r="AA467" i="15"/>
  <c r="AI467" i="15"/>
  <c r="AJ467" i="15"/>
  <c r="Z467" i="15"/>
  <c r="AC467" i="15"/>
  <c r="W467" i="15"/>
  <c r="S467" i="15"/>
  <c r="V467" i="15"/>
  <c r="AK467" i="15"/>
  <c r="AH467" i="15"/>
  <c r="R467" i="15"/>
  <c r="AN467" i="15"/>
  <c r="T467" i="15"/>
  <c r="AF467" i="15"/>
  <c r="X467" i="15"/>
  <c r="AD467" i="15"/>
  <c r="U467" i="15"/>
  <c r="Y467" i="15"/>
  <c r="AG467" i="15"/>
  <c r="AE467" i="15"/>
  <c r="BM330" i="15"/>
  <c r="BP330" i="15"/>
  <c r="BQ330" i="15"/>
  <c r="BJ330" i="15"/>
  <c r="BN330" i="15"/>
  <c r="BK330" i="15"/>
  <c r="BL330" i="15"/>
  <c r="BO330" i="15"/>
  <c r="BM190" i="15"/>
  <c r="BL190" i="15"/>
  <c r="BJ190" i="15"/>
  <c r="BK190" i="15"/>
  <c r="BQ190" i="15"/>
  <c r="BN190" i="15"/>
  <c r="BO190" i="15"/>
  <c r="BP190" i="15"/>
  <c r="BJ78" i="15"/>
  <c r="BQ78" i="15"/>
  <c r="BM78" i="15"/>
  <c r="BK78" i="15"/>
  <c r="BN78" i="15"/>
  <c r="BO78" i="15"/>
  <c r="BP78" i="15"/>
  <c r="BL78" i="15"/>
  <c r="BO51" i="15"/>
  <c r="BJ51" i="15"/>
  <c r="BK51" i="15"/>
  <c r="BL51" i="15"/>
  <c r="BM51" i="15"/>
  <c r="BQ51" i="15"/>
  <c r="BN51" i="15"/>
  <c r="BP51" i="15"/>
  <c r="BO66" i="15"/>
  <c r="BQ66" i="15"/>
  <c r="BK66" i="15"/>
  <c r="BL66" i="15"/>
  <c r="BP66" i="15"/>
  <c r="BN66" i="15"/>
  <c r="BJ66" i="15"/>
  <c r="BM66" i="15"/>
  <c r="BL263" i="15"/>
  <c r="BM263" i="15"/>
  <c r="BN263" i="15"/>
  <c r="BQ263" i="15"/>
  <c r="BK263" i="15"/>
  <c r="BP263" i="15"/>
  <c r="BO263" i="15"/>
  <c r="BJ263" i="15"/>
  <c r="BL17" i="15"/>
  <c r="BM17" i="15"/>
  <c r="BN17" i="15"/>
  <c r="BO17" i="15"/>
  <c r="BP17" i="15"/>
  <c r="BK17" i="15"/>
  <c r="BJ17" i="15"/>
  <c r="BQ17" i="15"/>
  <c r="BK475" i="15"/>
  <c r="BL475" i="15"/>
  <c r="BN475" i="15"/>
  <c r="BO475" i="15"/>
  <c r="BP475" i="15"/>
  <c r="BM475" i="15"/>
  <c r="BJ475" i="15"/>
  <c r="BQ475" i="15"/>
  <c r="BN115" i="15"/>
  <c r="BO115" i="15"/>
  <c r="BL115" i="15"/>
  <c r="BQ115" i="15"/>
  <c r="BJ115" i="15"/>
  <c r="BM115" i="15"/>
  <c r="BP115" i="15"/>
  <c r="BK115" i="15"/>
  <c r="BP692" i="15"/>
  <c r="BL692" i="15"/>
  <c r="BK692" i="15"/>
  <c r="BN692" i="15"/>
  <c r="BO692" i="15"/>
  <c r="BQ692" i="15"/>
  <c r="BJ692" i="15"/>
  <c r="BM692" i="15"/>
  <c r="BN558" i="15"/>
  <c r="BJ558" i="15"/>
  <c r="BK558" i="15"/>
  <c r="BM558" i="15"/>
  <c r="BL558" i="15"/>
  <c r="BQ558" i="15"/>
  <c r="BP558" i="15"/>
  <c r="BO558" i="15"/>
  <c r="F429" i="2"/>
  <c r="D428" i="15" s="1"/>
  <c r="Q428" i="15" s="1"/>
  <c r="AS428" i="15" s="1"/>
  <c r="M207" i="2"/>
  <c r="K207" i="15" s="1"/>
  <c r="K195" i="15"/>
  <c r="AQ504" i="15"/>
  <c r="AL504" i="15"/>
  <c r="AA504" i="15"/>
  <c r="AB504" i="15"/>
  <c r="AN504" i="15"/>
  <c r="S504" i="15"/>
  <c r="AH504" i="15"/>
  <c r="AF504" i="15"/>
  <c r="AE504" i="15"/>
  <c r="AO504" i="15"/>
  <c r="AM504" i="15"/>
  <c r="Z504" i="15"/>
  <c r="AI504" i="15"/>
  <c r="T504" i="15"/>
  <c r="R504" i="15"/>
  <c r="W504" i="15"/>
  <c r="X504" i="15"/>
  <c r="AG504" i="15"/>
  <c r="AD504" i="15"/>
  <c r="Y504" i="15"/>
  <c r="AJ504" i="15"/>
  <c r="AC504" i="15"/>
  <c r="U504" i="15"/>
  <c r="V504" i="15"/>
  <c r="AK504" i="15"/>
  <c r="BJ20" i="15"/>
  <c r="BQ20" i="15"/>
  <c r="BK20" i="15"/>
  <c r="BL20" i="15"/>
  <c r="BM20" i="15"/>
  <c r="BN20" i="15"/>
  <c r="BO20" i="15"/>
  <c r="BP20" i="15"/>
  <c r="BN252" i="15"/>
  <c r="BJ252" i="15"/>
  <c r="BP252" i="15"/>
  <c r="BQ252" i="15"/>
  <c r="BK252" i="15"/>
  <c r="BM252" i="15"/>
  <c r="BO252" i="15"/>
  <c r="BL252" i="15"/>
  <c r="BN386" i="15"/>
  <c r="BO386" i="15"/>
  <c r="BP386" i="15"/>
  <c r="BK386" i="15"/>
  <c r="BJ386" i="15"/>
  <c r="BM386" i="15"/>
  <c r="BL386" i="15"/>
  <c r="BQ386" i="15"/>
  <c r="BO287" i="15"/>
  <c r="BK287" i="15"/>
  <c r="BL287" i="15"/>
  <c r="BQ287" i="15"/>
  <c r="BM287" i="15"/>
  <c r="BP287" i="15"/>
  <c r="BJ287" i="15"/>
  <c r="BN287" i="15"/>
  <c r="BM326" i="15"/>
  <c r="BK326" i="15"/>
  <c r="BO326" i="15"/>
  <c r="BP326" i="15"/>
  <c r="BJ326" i="15"/>
  <c r="BQ326" i="15"/>
  <c r="BN326" i="15"/>
  <c r="BL326" i="15"/>
  <c r="BL303" i="15"/>
  <c r="BM303" i="15"/>
  <c r="BN303" i="15"/>
  <c r="BO303" i="15"/>
  <c r="BP303" i="15"/>
  <c r="BK303" i="15"/>
  <c r="BJ303" i="15"/>
  <c r="BQ303" i="15"/>
  <c r="BQ488" i="15"/>
  <c r="BN488" i="15"/>
  <c r="BO488" i="15"/>
  <c r="BP488" i="15"/>
  <c r="BM488" i="15"/>
  <c r="BJ488" i="15"/>
  <c r="BK488" i="15"/>
  <c r="BL488" i="15"/>
  <c r="BM507" i="15"/>
  <c r="BO507" i="15"/>
  <c r="BP507" i="15"/>
  <c r="BQ507" i="15"/>
  <c r="BN507" i="15"/>
  <c r="BJ507" i="15"/>
  <c r="BK507" i="15"/>
  <c r="BL507" i="15"/>
  <c r="BJ629" i="15"/>
  <c r="BO629" i="15"/>
  <c r="BQ629" i="15"/>
  <c r="BP629" i="15"/>
  <c r="BK629" i="15"/>
  <c r="BN629" i="15"/>
  <c r="BM629" i="15"/>
  <c r="BL629" i="15"/>
  <c r="BK709" i="15"/>
  <c r="BJ709" i="15"/>
  <c r="BL709" i="15"/>
  <c r="BP709" i="15"/>
  <c r="BO709" i="15"/>
  <c r="BN709" i="15"/>
  <c r="BQ709" i="15"/>
  <c r="BM709" i="15"/>
  <c r="BM298" i="15"/>
  <c r="BN298" i="15"/>
  <c r="BO298" i="15"/>
  <c r="BP298" i="15"/>
  <c r="BQ298" i="15"/>
  <c r="BJ298" i="15"/>
  <c r="BL298" i="15"/>
  <c r="BK298" i="15"/>
  <c r="BO604" i="15"/>
  <c r="BQ604" i="15"/>
  <c r="BL604" i="15"/>
  <c r="BK604" i="15"/>
  <c r="BP604" i="15"/>
  <c r="BJ604" i="15"/>
  <c r="BM604" i="15"/>
  <c r="BN604" i="15"/>
  <c r="BQ553" i="15"/>
  <c r="BJ553" i="15"/>
  <c r="BN553" i="15"/>
  <c r="BM553" i="15"/>
  <c r="BL553" i="15"/>
  <c r="BK553" i="15"/>
  <c r="BO553" i="15"/>
  <c r="BP553" i="15"/>
  <c r="BJ9" i="15"/>
  <c r="BO9" i="15"/>
  <c r="BP9" i="15"/>
  <c r="BL9" i="15"/>
  <c r="BN9" i="15"/>
  <c r="BQ9" i="15"/>
  <c r="BK9" i="15"/>
  <c r="BM9" i="15"/>
  <c r="BO364" i="15"/>
  <c r="BP364" i="15"/>
  <c r="BQ364" i="15"/>
  <c r="BN364" i="15"/>
  <c r="BK364" i="15"/>
  <c r="BL364" i="15"/>
  <c r="BM364" i="15"/>
  <c r="BJ364" i="15"/>
  <c r="BL217" i="15"/>
  <c r="BK217" i="15"/>
  <c r="BQ217" i="15"/>
  <c r="BM217" i="15"/>
  <c r="BJ217" i="15"/>
  <c r="BP217" i="15"/>
  <c r="BN217" i="15"/>
  <c r="BO217" i="15"/>
  <c r="BL432" i="15"/>
  <c r="BJ432" i="15"/>
  <c r="BK432" i="15"/>
  <c r="BO432" i="15"/>
  <c r="BM432" i="15"/>
  <c r="BQ432" i="15"/>
  <c r="BN432" i="15"/>
  <c r="BP432" i="15"/>
  <c r="BN415" i="15"/>
  <c r="BO415" i="15"/>
  <c r="BP415" i="15"/>
  <c r="BQ415" i="15"/>
  <c r="BM415" i="15"/>
  <c r="BL415" i="15"/>
  <c r="BJ415" i="15"/>
  <c r="BK415" i="15"/>
  <c r="BO357" i="15"/>
  <c r="BP357" i="15"/>
  <c r="BJ357" i="15"/>
  <c r="BM357" i="15"/>
  <c r="BQ357" i="15"/>
  <c r="BK357" i="15"/>
  <c r="BL357" i="15"/>
  <c r="BN357" i="15"/>
  <c r="BO160" i="15"/>
  <c r="BP160" i="15"/>
  <c r="BQ160" i="15"/>
  <c r="BM160" i="15"/>
  <c r="BJ160" i="15"/>
  <c r="BN160" i="15"/>
  <c r="BK160" i="15"/>
  <c r="BL160" i="15"/>
  <c r="BL189" i="15"/>
  <c r="BN189" i="15"/>
  <c r="BK189" i="15"/>
  <c r="BQ189" i="15"/>
  <c r="BJ189" i="15"/>
  <c r="BM189" i="15"/>
  <c r="BO189" i="15"/>
  <c r="BP189" i="15"/>
  <c r="BM411" i="15"/>
  <c r="BN411" i="15"/>
  <c r="BO411" i="15"/>
  <c r="BP411" i="15"/>
  <c r="BQ411" i="15"/>
  <c r="BL411" i="15"/>
  <c r="BJ411" i="15"/>
  <c r="BK411" i="15"/>
  <c r="BK395" i="15"/>
  <c r="BL395" i="15"/>
  <c r="BN395" i="15"/>
  <c r="BJ395" i="15"/>
  <c r="BP395" i="15"/>
  <c r="BQ395" i="15"/>
  <c r="BM395" i="15"/>
  <c r="BO395" i="15"/>
  <c r="BM60" i="15"/>
  <c r="BJ60" i="15"/>
  <c r="BK60" i="15"/>
  <c r="BP60" i="15"/>
  <c r="BQ60" i="15"/>
  <c r="BN60" i="15"/>
  <c r="BL60" i="15"/>
  <c r="BO60" i="15"/>
  <c r="BO321" i="15"/>
  <c r="BP321" i="15"/>
  <c r="BK321" i="15"/>
  <c r="BJ321" i="15"/>
  <c r="BQ321" i="15"/>
  <c r="BN321" i="15"/>
  <c r="BL321" i="15"/>
  <c r="BM321" i="15"/>
  <c r="BJ419" i="15"/>
  <c r="BK419" i="15"/>
  <c r="BQ419" i="15"/>
  <c r="BN419" i="15"/>
  <c r="BP419" i="15"/>
  <c r="BL419" i="15"/>
  <c r="BM419" i="15"/>
  <c r="BO419" i="15"/>
  <c r="BM26" i="15"/>
  <c r="BL26" i="15"/>
  <c r="BP26" i="15"/>
  <c r="BQ26" i="15"/>
  <c r="BN26" i="15"/>
  <c r="BK26" i="15"/>
  <c r="BO26" i="15"/>
  <c r="BJ26" i="15"/>
  <c r="BM212" i="15"/>
  <c r="BN212" i="15"/>
  <c r="BO212" i="15"/>
  <c r="BP212" i="15"/>
  <c r="BQ212" i="15"/>
  <c r="BL212" i="15"/>
  <c r="BJ212" i="15"/>
  <c r="BK212" i="15"/>
  <c r="BQ391" i="15"/>
  <c r="BK391" i="15"/>
  <c r="BJ391" i="15"/>
  <c r="BL391" i="15"/>
  <c r="BM391" i="15"/>
  <c r="BN391" i="15"/>
  <c r="BO391" i="15"/>
  <c r="BP391" i="15"/>
  <c r="BM551" i="15"/>
  <c r="BL551" i="15"/>
  <c r="BK551" i="15"/>
  <c r="BJ551" i="15"/>
  <c r="BQ551" i="15"/>
  <c r="BP551" i="15"/>
  <c r="BO551" i="15"/>
  <c r="BN551" i="15"/>
  <c r="BN388" i="15"/>
  <c r="BO388" i="15"/>
  <c r="BP388" i="15"/>
  <c r="BK388" i="15"/>
  <c r="BJ388" i="15"/>
  <c r="BM388" i="15"/>
  <c r="BL388" i="15"/>
  <c r="BQ388" i="15"/>
  <c r="BJ229" i="15"/>
  <c r="BN229" i="15"/>
  <c r="BK229" i="15"/>
  <c r="BL229" i="15"/>
  <c r="BP229" i="15"/>
  <c r="BQ229" i="15"/>
  <c r="BM229" i="15"/>
  <c r="BO229" i="15"/>
  <c r="BQ414" i="15"/>
  <c r="BM414" i="15"/>
  <c r="BJ414" i="15"/>
  <c r="BK414" i="15"/>
  <c r="BL414" i="15"/>
  <c r="BN414" i="15"/>
  <c r="BO414" i="15"/>
  <c r="BP414" i="15"/>
  <c r="BP105" i="15"/>
  <c r="BO105" i="15"/>
  <c r="BM105" i="15"/>
  <c r="BK105" i="15"/>
  <c r="BN105" i="15"/>
  <c r="BJ105" i="15"/>
  <c r="BL105" i="15"/>
  <c r="BQ105" i="15"/>
  <c r="BL74" i="15"/>
  <c r="BQ74" i="15"/>
  <c r="BP74" i="15"/>
  <c r="BJ74" i="15"/>
  <c r="BN74" i="15"/>
  <c r="BK74" i="15"/>
  <c r="BM74" i="15"/>
  <c r="BO74" i="15"/>
  <c r="BK188" i="15"/>
  <c r="BP188" i="15"/>
  <c r="BM188" i="15"/>
  <c r="BN188" i="15"/>
  <c r="BJ188" i="15"/>
  <c r="BO188" i="15"/>
  <c r="BL188" i="15"/>
  <c r="BQ188" i="15"/>
  <c r="BL10" i="15"/>
  <c r="BM10" i="15"/>
  <c r="BP10" i="15"/>
  <c r="BQ10" i="15"/>
  <c r="BK10" i="15"/>
  <c r="BN10" i="15"/>
  <c r="BJ10" i="15"/>
  <c r="BO10" i="15"/>
  <c r="BQ538" i="15"/>
  <c r="BP538" i="15"/>
  <c r="BO538" i="15"/>
  <c r="BN538" i="15"/>
  <c r="BM538" i="15"/>
  <c r="BL538" i="15"/>
  <c r="BK538" i="15"/>
  <c r="BJ538" i="15"/>
  <c r="BQ191" i="15"/>
  <c r="BM191" i="15"/>
  <c r="BP191" i="15"/>
  <c r="BK191" i="15"/>
  <c r="BN191" i="15"/>
  <c r="BO191" i="15"/>
  <c r="BL191" i="15"/>
  <c r="BJ191" i="15"/>
  <c r="AQ686" i="15"/>
  <c r="AL686" i="15"/>
  <c r="W686" i="15"/>
  <c r="Z686" i="15"/>
  <c r="U686" i="15"/>
  <c r="AB686" i="15"/>
  <c r="AN686" i="15"/>
  <c r="V686" i="15"/>
  <c r="S686" i="15"/>
  <c r="AC686" i="15"/>
  <c r="AO686" i="15"/>
  <c r="AG686" i="15"/>
  <c r="AM686" i="15"/>
  <c r="AE686" i="15"/>
  <c r="Y686" i="15"/>
  <c r="AJ686" i="15"/>
  <c r="T686" i="15"/>
  <c r="X686" i="15"/>
  <c r="AI686" i="15"/>
  <c r="AD686" i="15"/>
  <c r="AF686" i="15"/>
  <c r="AA686" i="15"/>
  <c r="AK686" i="15"/>
  <c r="AH686" i="15"/>
  <c r="R686" i="15"/>
  <c r="BN453" i="15"/>
  <c r="BM453" i="15"/>
  <c r="BP453" i="15"/>
  <c r="BQ453" i="15"/>
  <c r="BO453" i="15"/>
  <c r="BJ453" i="15"/>
  <c r="BK453" i="15"/>
  <c r="BL453" i="15"/>
  <c r="BN690" i="15"/>
  <c r="BM81" i="15"/>
  <c r="BN81" i="15"/>
  <c r="BJ81" i="15"/>
  <c r="BQ81" i="15"/>
  <c r="BL81" i="15"/>
  <c r="BO81" i="15"/>
  <c r="BK81" i="15"/>
  <c r="BP81" i="15"/>
  <c r="BL19" i="15"/>
  <c r="BM19" i="15"/>
  <c r="BN19" i="15"/>
  <c r="BO19" i="15"/>
  <c r="BP19" i="15"/>
  <c r="BK19" i="15"/>
  <c r="BQ19" i="15"/>
  <c r="BJ19" i="15"/>
  <c r="BQ555" i="15"/>
  <c r="BP555" i="15"/>
  <c r="BO555" i="15"/>
  <c r="BJ555" i="15"/>
  <c r="BK555" i="15"/>
  <c r="BN555" i="15"/>
  <c r="BM555" i="15"/>
  <c r="BL555" i="15"/>
  <c r="BJ485" i="15"/>
  <c r="BK485" i="15"/>
  <c r="BL485" i="15"/>
  <c r="BM485" i="15"/>
  <c r="BN485" i="15"/>
  <c r="BO485" i="15"/>
  <c r="BQ485" i="15"/>
  <c r="BP485" i="15"/>
  <c r="AQ469" i="15"/>
  <c r="Z469" i="15"/>
  <c r="AA469" i="15"/>
  <c r="AL469" i="15"/>
  <c r="AH469" i="15"/>
  <c r="AM469" i="15"/>
  <c r="S469" i="15"/>
  <c r="X469" i="15"/>
  <c r="U469" i="15"/>
  <c r="AO469" i="15"/>
  <c r="AC469" i="15"/>
  <c r="AN469" i="15"/>
  <c r="T469" i="15"/>
  <c r="R469" i="15"/>
  <c r="AF469" i="15"/>
  <c r="AG469" i="15"/>
  <c r="AK469" i="15"/>
  <c r="Y469" i="15"/>
  <c r="AE469" i="15"/>
  <c r="AI469" i="15"/>
  <c r="AD469" i="15"/>
  <c r="AB469" i="15"/>
  <c r="W469" i="15"/>
  <c r="V469" i="15"/>
  <c r="AJ469" i="15"/>
  <c r="BO174" i="15"/>
  <c r="BN174" i="15"/>
  <c r="BQ174" i="15"/>
  <c r="BJ174" i="15"/>
  <c r="BK174" i="15"/>
  <c r="BP174" i="15"/>
  <c r="BL174" i="15"/>
  <c r="BM174" i="15"/>
  <c r="BJ643" i="15"/>
  <c r="BK643" i="15"/>
  <c r="BL643" i="15"/>
  <c r="BM643" i="15"/>
  <c r="BQ643" i="15"/>
  <c r="BP643" i="15"/>
  <c r="BO643" i="15"/>
  <c r="BN643" i="15"/>
  <c r="BM437" i="15"/>
  <c r="BN437" i="15"/>
  <c r="BO437" i="15"/>
  <c r="BP437" i="15"/>
  <c r="BQ437" i="15"/>
  <c r="BJ437" i="15"/>
  <c r="BL437" i="15"/>
  <c r="BK437" i="15"/>
  <c r="BN514" i="15"/>
  <c r="BO514" i="15"/>
  <c r="BL514" i="15"/>
  <c r="BM514" i="15"/>
  <c r="BJ514" i="15"/>
  <c r="BK514" i="15"/>
  <c r="BQ514" i="15"/>
  <c r="BP514" i="15"/>
  <c r="BP209" i="15"/>
  <c r="BN209" i="15"/>
  <c r="BO209" i="15"/>
  <c r="BQ209" i="15"/>
  <c r="BM209" i="15"/>
  <c r="BK209" i="15"/>
  <c r="BL209" i="15"/>
  <c r="BJ209" i="15"/>
  <c r="BM253" i="15"/>
  <c r="BN253" i="15"/>
  <c r="BO253" i="15"/>
  <c r="BJ253" i="15"/>
  <c r="BP253" i="15"/>
  <c r="BL253" i="15"/>
  <c r="BQ253" i="15"/>
  <c r="BK253" i="15"/>
  <c r="BL733" i="15"/>
  <c r="BK733" i="15"/>
  <c r="BO733" i="15"/>
  <c r="BJ733" i="15"/>
  <c r="BM733" i="15"/>
  <c r="BP733" i="15"/>
  <c r="BN733" i="15"/>
  <c r="BQ733" i="15"/>
  <c r="BP727" i="15"/>
  <c r="BQ727" i="15"/>
  <c r="BO727" i="15"/>
  <c r="BK727" i="15"/>
  <c r="BJ727" i="15"/>
  <c r="BN727" i="15"/>
  <c r="BM727" i="15"/>
  <c r="BL727" i="15"/>
  <c r="D430" i="2"/>
  <c r="I405" i="2"/>
  <c r="G404" i="15" s="1"/>
  <c r="BK682" i="15"/>
  <c r="BJ682" i="15"/>
  <c r="BP682" i="15"/>
  <c r="BQ682" i="15"/>
  <c r="BM682" i="15"/>
  <c r="BL682" i="15"/>
  <c r="BO682" i="15"/>
  <c r="BN682" i="15"/>
  <c r="BJ167" i="15"/>
  <c r="BK167" i="15"/>
  <c r="BL167" i="15"/>
  <c r="BP167" i="15"/>
  <c r="BQ167" i="15"/>
  <c r="BO167" i="15"/>
  <c r="BM167" i="15"/>
  <c r="BN167" i="15"/>
  <c r="BM187" i="15"/>
  <c r="BQ187" i="15"/>
  <c r="BN187" i="15"/>
  <c r="BK187" i="15"/>
  <c r="BL187" i="15"/>
  <c r="BJ187" i="15"/>
  <c r="BO187" i="15"/>
  <c r="BP187" i="15"/>
  <c r="BQ609" i="15"/>
  <c r="BK609" i="15"/>
  <c r="BJ609" i="15"/>
  <c r="BP609" i="15"/>
  <c r="BO609" i="15"/>
  <c r="BN609" i="15"/>
  <c r="BM609" i="15"/>
  <c r="BL609" i="15"/>
  <c r="BK610" i="15"/>
  <c r="BP610" i="15"/>
  <c r="BJ610" i="15"/>
  <c r="BQ610" i="15"/>
  <c r="BL610" i="15"/>
  <c r="BO610" i="15"/>
  <c r="BN610" i="15"/>
  <c r="BM610" i="15"/>
  <c r="BQ271" i="15"/>
  <c r="BK271" i="15"/>
  <c r="BJ271" i="15"/>
  <c r="BN271" i="15"/>
  <c r="BP271" i="15"/>
  <c r="BL271" i="15"/>
  <c r="BM271" i="15"/>
  <c r="BO271" i="15"/>
  <c r="BO49" i="15"/>
  <c r="BQ49" i="15"/>
  <c r="BN49" i="15"/>
  <c r="BP49" i="15"/>
  <c r="BL49" i="15"/>
  <c r="BJ49" i="15"/>
  <c r="BK49" i="15"/>
  <c r="BM49" i="15"/>
  <c r="AQ493" i="15"/>
  <c r="AN493" i="15"/>
  <c r="AL493" i="15"/>
  <c r="AB493" i="15"/>
  <c r="AA493" i="15"/>
  <c r="AO493" i="15"/>
  <c r="R493" i="15"/>
  <c r="S493" i="15"/>
  <c r="AH493" i="15"/>
  <c r="T493" i="15"/>
  <c r="AI493" i="15"/>
  <c r="AC493" i="15"/>
  <c r="W493" i="15"/>
  <c r="Z493" i="15"/>
  <c r="AF493" i="15"/>
  <c r="AM493" i="15"/>
  <c r="AG493" i="15"/>
  <c r="AE493" i="15"/>
  <c r="AK493" i="15"/>
  <c r="AJ493" i="15"/>
  <c r="X493" i="15"/>
  <c r="U493" i="15"/>
  <c r="Y493" i="15"/>
  <c r="V493" i="15"/>
  <c r="AD493" i="15"/>
  <c r="BN161" i="15"/>
  <c r="BK161" i="15"/>
  <c r="BL161" i="15"/>
  <c r="BM161" i="15"/>
  <c r="BO161" i="15"/>
  <c r="BQ161" i="15"/>
  <c r="BJ161" i="15"/>
  <c r="BP161" i="15"/>
  <c r="BP461" i="15"/>
  <c r="BQ461" i="15"/>
  <c r="BO461" i="15"/>
  <c r="BJ461" i="15"/>
  <c r="BK461" i="15"/>
  <c r="BM461" i="15"/>
  <c r="BL461" i="15"/>
  <c r="BN461" i="15"/>
  <c r="BO245" i="15"/>
  <c r="BM245" i="15"/>
  <c r="BN245" i="15"/>
  <c r="BK245" i="15"/>
  <c r="BL245" i="15"/>
  <c r="BJ245" i="15"/>
  <c r="BQ245" i="15"/>
  <c r="BP245" i="15"/>
  <c r="BQ677" i="15"/>
  <c r="BP677" i="15"/>
  <c r="BO677" i="15"/>
  <c r="BN677" i="15"/>
  <c r="BM677" i="15"/>
  <c r="BL677" i="15"/>
  <c r="BK677" i="15"/>
  <c r="BJ677" i="15"/>
  <c r="BN150" i="15"/>
  <c r="BO150" i="15"/>
  <c r="BP150" i="15"/>
  <c r="BJ150" i="15"/>
  <c r="BL150" i="15"/>
  <c r="BQ150" i="15"/>
  <c r="BK150" i="15"/>
  <c r="BM150" i="15"/>
  <c r="BJ57" i="15"/>
  <c r="BK57" i="15"/>
  <c r="BL57" i="15"/>
  <c r="BO57" i="15"/>
  <c r="BP57" i="15"/>
  <c r="BM57" i="15"/>
  <c r="BN57" i="15"/>
  <c r="BQ57" i="15"/>
  <c r="BJ308" i="15"/>
  <c r="BK308" i="15"/>
  <c r="BL308" i="15"/>
  <c r="BO308" i="15"/>
  <c r="BN308" i="15"/>
  <c r="BM308" i="15"/>
  <c r="BP308" i="15"/>
  <c r="BQ308" i="15"/>
  <c r="BK316" i="15"/>
  <c r="BJ316" i="15"/>
  <c r="BQ316" i="15"/>
  <c r="BO316" i="15"/>
  <c r="BM316" i="15"/>
  <c r="BP316" i="15"/>
  <c r="BL316" i="15"/>
  <c r="BN316" i="15"/>
  <c r="BO96" i="15"/>
  <c r="BN96" i="15"/>
  <c r="BK96" i="15"/>
  <c r="BL96" i="15"/>
  <c r="BM96" i="15"/>
  <c r="BP96" i="15"/>
  <c r="BQ96" i="15"/>
  <c r="BJ96" i="15"/>
  <c r="BQ603" i="15"/>
  <c r="BJ603" i="15"/>
  <c r="BP603" i="15"/>
  <c r="BO603" i="15"/>
  <c r="BN603" i="15"/>
  <c r="BM603" i="15"/>
  <c r="BL603" i="15"/>
  <c r="BK603" i="15"/>
  <c r="BJ22" i="15"/>
  <c r="BN22" i="15"/>
  <c r="BO22" i="15"/>
  <c r="BL22" i="15"/>
  <c r="BK22" i="15"/>
  <c r="BQ22" i="15"/>
  <c r="BP22" i="15"/>
  <c r="BM22" i="15"/>
  <c r="BM471" i="15"/>
  <c r="BJ471" i="15"/>
  <c r="BP471" i="15"/>
  <c r="BO471" i="15"/>
  <c r="BL471" i="15"/>
  <c r="BN471" i="15"/>
  <c r="BK471" i="15"/>
  <c r="BQ471" i="15"/>
  <c r="BP644" i="15"/>
  <c r="BK644" i="15"/>
  <c r="BJ644" i="15"/>
  <c r="BQ644" i="15"/>
  <c r="BL644" i="15"/>
  <c r="BO644" i="15"/>
  <c r="BN644" i="15"/>
  <c r="BM644" i="15"/>
  <c r="BM45" i="15"/>
  <c r="BN45" i="15"/>
  <c r="BQ45" i="15"/>
  <c r="BK45" i="15"/>
  <c r="BO45" i="15"/>
  <c r="BP45" i="15"/>
  <c r="BJ45" i="15"/>
  <c r="BL45" i="15"/>
  <c r="BM168" i="15"/>
  <c r="BN168" i="15"/>
  <c r="BQ168" i="15"/>
  <c r="BP168" i="15"/>
  <c r="BJ168" i="15"/>
  <c r="BK168" i="15"/>
  <c r="BO168" i="15"/>
  <c r="BL168" i="15"/>
  <c r="BK281" i="15"/>
  <c r="BL281" i="15"/>
  <c r="BM281" i="15"/>
  <c r="BN281" i="15"/>
  <c r="BO281" i="15"/>
  <c r="BJ281" i="15"/>
  <c r="BQ281" i="15"/>
  <c r="BP281" i="15"/>
  <c r="BO257" i="15"/>
  <c r="BP257" i="15"/>
  <c r="BJ257" i="15"/>
  <c r="BQ257" i="15"/>
  <c r="BN257" i="15"/>
  <c r="BL257" i="15"/>
  <c r="BK257" i="15"/>
  <c r="BM257" i="15"/>
  <c r="BM133" i="15"/>
  <c r="BN133" i="15"/>
  <c r="BL133" i="15"/>
  <c r="BK133" i="15"/>
  <c r="BO133" i="15"/>
  <c r="BJ133" i="15"/>
  <c r="BP133" i="15"/>
  <c r="BQ133" i="15"/>
  <c r="BK657" i="15"/>
  <c r="BP657" i="15"/>
  <c r="BO657" i="15"/>
  <c r="BN657" i="15"/>
  <c r="BM657" i="15"/>
  <c r="BL657" i="15"/>
  <c r="BQ657" i="15"/>
  <c r="BJ657" i="15"/>
  <c r="BO446" i="15"/>
  <c r="BK446" i="15"/>
  <c r="BJ446" i="15"/>
  <c r="BP446" i="15"/>
  <c r="BL446" i="15"/>
  <c r="BQ446" i="15"/>
  <c r="BN446" i="15"/>
  <c r="BM446" i="15"/>
  <c r="BM700" i="15"/>
  <c r="BQ700" i="15"/>
  <c r="BP700" i="15"/>
  <c r="BN700" i="15"/>
  <c r="BJ700" i="15"/>
  <c r="BK700" i="15"/>
  <c r="BO700" i="15"/>
  <c r="BL700" i="15"/>
  <c r="BQ639" i="15"/>
  <c r="BJ639" i="15"/>
  <c r="BP639" i="15"/>
  <c r="BO639" i="15"/>
  <c r="BN639" i="15"/>
  <c r="BM639" i="15"/>
  <c r="BL639" i="15"/>
  <c r="BK639" i="15"/>
  <c r="BQ421" i="15"/>
  <c r="BL421" i="15"/>
  <c r="BJ421" i="15"/>
  <c r="BK421" i="15"/>
  <c r="BP421" i="15"/>
  <c r="BO421" i="15"/>
  <c r="BM421" i="15"/>
  <c r="BN421" i="15"/>
  <c r="BJ63" i="15"/>
  <c r="BK63" i="15"/>
  <c r="BP63" i="15"/>
  <c r="BL63" i="15"/>
  <c r="BM63" i="15"/>
  <c r="BO63" i="15"/>
  <c r="BQ63" i="15"/>
  <c r="BN63" i="15"/>
  <c r="BJ433" i="15"/>
  <c r="BK433" i="15"/>
  <c r="BL433" i="15"/>
  <c r="BO433" i="15"/>
  <c r="BP433" i="15"/>
  <c r="BM433" i="15"/>
  <c r="BQ433" i="15"/>
  <c r="BN433" i="15"/>
  <c r="BN500" i="15"/>
  <c r="BO500" i="15"/>
  <c r="BK500" i="15"/>
  <c r="BL500" i="15"/>
  <c r="BQ500" i="15"/>
  <c r="BJ500" i="15"/>
  <c r="BP500" i="15"/>
  <c r="BM500" i="15"/>
  <c r="BP496" i="15"/>
  <c r="BQ496" i="15"/>
  <c r="BM496" i="15"/>
  <c r="BJ496" i="15"/>
  <c r="BK496" i="15"/>
  <c r="BO496" i="15"/>
  <c r="BN496" i="15"/>
  <c r="BL496" i="15"/>
  <c r="BN367" i="15"/>
  <c r="BQ367" i="15"/>
  <c r="BL367" i="15"/>
  <c r="BP367" i="15"/>
  <c r="BK367" i="15"/>
  <c r="BM367" i="15"/>
  <c r="BJ367" i="15"/>
  <c r="BO367" i="15"/>
  <c r="BL156" i="15"/>
  <c r="BK156" i="15"/>
  <c r="BM156" i="15"/>
  <c r="BP156" i="15"/>
  <c r="BN156" i="15"/>
  <c r="BQ156" i="15"/>
  <c r="BO156" i="15"/>
  <c r="BJ156" i="15"/>
  <c r="BQ680" i="15"/>
  <c r="BM680" i="15"/>
  <c r="BK680" i="15"/>
  <c r="BJ680" i="15"/>
  <c r="BN680" i="15"/>
  <c r="BP680" i="15"/>
  <c r="BO680" i="15"/>
  <c r="BL680" i="15"/>
  <c r="BL100" i="15"/>
  <c r="BP100" i="15"/>
  <c r="BN100" i="15"/>
  <c r="BK100" i="15"/>
  <c r="BO100" i="15"/>
  <c r="BQ100" i="15"/>
  <c r="BM100" i="15"/>
  <c r="BJ100" i="15"/>
  <c r="BK208" i="15"/>
  <c r="BL208" i="15"/>
  <c r="BM208" i="15"/>
  <c r="BN208" i="15"/>
  <c r="BO208" i="15"/>
  <c r="BJ208" i="15"/>
  <c r="BP208" i="15"/>
  <c r="BQ208" i="15"/>
  <c r="BK377" i="15"/>
  <c r="BJ377" i="15"/>
  <c r="BQ377" i="15"/>
  <c r="BN377" i="15"/>
  <c r="BO377" i="15"/>
  <c r="BM377" i="15"/>
  <c r="BP377" i="15"/>
  <c r="BL377" i="15"/>
  <c r="BP431" i="15"/>
  <c r="BQ431" i="15"/>
  <c r="BJ431" i="15"/>
  <c r="BO431" i="15"/>
  <c r="BK431" i="15"/>
  <c r="BL431" i="15"/>
  <c r="BM431" i="15"/>
  <c r="BN431" i="15"/>
  <c r="BP483" i="15"/>
  <c r="BO483" i="15"/>
  <c r="BQ483" i="15"/>
  <c r="BM483" i="15"/>
  <c r="BN483" i="15"/>
  <c r="BJ483" i="15"/>
  <c r="BK483" i="15"/>
  <c r="BL483" i="15"/>
  <c r="AQ695" i="15"/>
  <c r="AL695" i="15"/>
  <c r="V695" i="15"/>
  <c r="AD695" i="15"/>
  <c r="W695" i="15"/>
  <c r="R695" i="15"/>
  <c r="AH695" i="15"/>
  <c r="S695" i="15"/>
  <c r="AO695" i="15"/>
  <c r="AC695" i="15"/>
  <c r="AG695" i="15"/>
  <c r="Z695" i="15"/>
  <c r="U695" i="15"/>
  <c r="AB695" i="15"/>
  <c r="X695" i="15"/>
  <c r="AK695" i="15"/>
  <c r="AN695" i="15"/>
  <c r="AE695" i="15"/>
  <c r="AM695" i="15"/>
  <c r="T695" i="15"/>
  <c r="AF695" i="15"/>
  <c r="Y695" i="15"/>
  <c r="AI695" i="15"/>
  <c r="AJ695" i="15"/>
  <c r="AA695" i="15"/>
  <c r="BN318" i="15"/>
  <c r="BO318" i="15"/>
  <c r="BP318" i="15"/>
  <c r="BJ318" i="15"/>
  <c r="BK318" i="15"/>
  <c r="BM318" i="15"/>
  <c r="BL318" i="15"/>
  <c r="BQ318" i="15"/>
  <c r="BM451" i="15"/>
  <c r="BN451" i="15"/>
  <c r="BO451" i="15"/>
  <c r="BJ451" i="15"/>
  <c r="BP451" i="15"/>
  <c r="BQ451" i="15"/>
  <c r="BK451" i="15"/>
  <c r="BL451" i="15"/>
  <c r="BL528" i="15"/>
  <c r="BK528" i="15"/>
  <c r="BJ528" i="15"/>
  <c r="BM528" i="15"/>
  <c r="BQ528" i="15"/>
  <c r="BP528" i="15"/>
  <c r="BO528" i="15"/>
  <c r="BN528" i="15"/>
  <c r="BL675" i="15"/>
  <c r="BM675" i="15"/>
  <c r="BN675" i="15"/>
  <c r="BQ675" i="15"/>
  <c r="BP675" i="15"/>
  <c r="BJ675" i="15"/>
  <c r="BK675" i="15"/>
  <c r="BO675" i="15"/>
  <c r="BQ718" i="15"/>
  <c r="BJ718" i="15"/>
  <c r="BO718" i="15"/>
  <c r="BN718" i="15"/>
  <c r="BM718" i="15"/>
  <c r="BL718" i="15"/>
  <c r="BK718" i="15"/>
  <c r="BP718" i="15"/>
  <c r="BJ710" i="15"/>
  <c r="BK710" i="15"/>
  <c r="BN710" i="15"/>
  <c r="BQ710" i="15"/>
  <c r="BO710" i="15"/>
  <c r="BP710" i="15"/>
  <c r="BL710" i="15"/>
  <c r="BM710" i="15"/>
  <c r="BJ13" i="15"/>
  <c r="BP13" i="15"/>
  <c r="BO13" i="15"/>
  <c r="BN13" i="15"/>
  <c r="BQ13" i="15"/>
  <c r="BL13" i="15"/>
  <c r="BK13" i="15"/>
  <c r="BM13" i="15"/>
  <c r="BN169" i="15"/>
  <c r="BK169" i="15"/>
  <c r="BL169" i="15"/>
  <c r="BM169" i="15"/>
  <c r="BP169" i="15"/>
  <c r="BQ169" i="15"/>
  <c r="BJ169" i="15"/>
  <c r="BO169" i="15"/>
  <c r="BJ266" i="15"/>
  <c r="BK266" i="15"/>
  <c r="BL266" i="15"/>
  <c r="BO266" i="15"/>
  <c r="BP266" i="15"/>
  <c r="BN266" i="15"/>
  <c r="BM266" i="15"/>
  <c r="BQ266" i="15"/>
  <c r="BL399" i="15"/>
  <c r="BM399" i="15"/>
  <c r="BO399" i="15"/>
  <c r="BP399" i="15"/>
  <c r="BN399" i="15"/>
  <c r="BK399" i="15"/>
  <c r="BJ399" i="15"/>
  <c r="BQ399" i="15"/>
  <c r="BO269" i="15"/>
  <c r="BP269" i="15"/>
  <c r="BJ269" i="15"/>
  <c r="BM269" i="15"/>
  <c r="BN269" i="15"/>
  <c r="BQ269" i="15"/>
  <c r="BL269" i="15"/>
  <c r="BK269" i="15"/>
  <c r="BM592" i="15"/>
  <c r="BK592" i="15"/>
  <c r="BJ592" i="15"/>
  <c r="BQ592" i="15"/>
  <c r="BO592" i="15"/>
  <c r="BL592" i="15"/>
  <c r="BP592" i="15"/>
  <c r="BN592" i="15"/>
  <c r="D629" i="2"/>
  <c r="C632" i="15" s="1"/>
  <c r="BQ429" i="2"/>
  <c r="E429" i="2" s="1"/>
  <c r="M261" i="2"/>
  <c r="K261" i="15" s="1"/>
  <c r="C597" i="15"/>
  <c r="C596" i="15"/>
  <c r="F19" i="2"/>
  <c r="D19" i="15" s="1"/>
  <c r="Q19" i="15" s="1"/>
  <c r="AS19" i="15" s="1"/>
  <c r="F55" i="2"/>
  <c r="D55" i="15" s="1"/>
  <c r="Q55" i="15" s="1"/>
  <c r="AS55" i="15" s="1"/>
  <c r="BN339" i="15"/>
  <c r="BO339" i="15"/>
  <c r="BJ339" i="15"/>
  <c r="BK339" i="15"/>
  <c r="BL339" i="15"/>
  <c r="BM339" i="15"/>
  <c r="BQ339" i="15"/>
  <c r="BP339" i="15"/>
  <c r="BL221" i="15"/>
  <c r="BM221" i="15"/>
  <c r="BN221" i="15"/>
  <c r="BO221" i="15"/>
  <c r="BP221" i="15"/>
  <c r="BK221" i="15"/>
  <c r="BJ221" i="15"/>
  <c r="BQ221" i="15"/>
  <c r="AQ742" i="15"/>
  <c r="R742" i="15"/>
  <c r="AO742" i="15"/>
  <c r="U742" i="15"/>
  <c r="V742" i="15"/>
  <c r="AB742" i="15"/>
  <c r="AI742" i="15"/>
  <c r="AC742" i="15"/>
  <c r="AN742" i="15"/>
  <c r="AL742" i="15"/>
  <c r="Z742" i="15"/>
  <c r="AG742" i="15"/>
  <c r="T742" i="15"/>
  <c r="AF742" i="15"/>
  <c r="AH742" i="15"/>
  <c r="AE742" i="15"/>
  <c r="W742" i="15"/>
  <c r="S742" i="15"/>
  <c r="AD742" i="15"/>
  <c r="AM742" i="15"/>
  <c r="AK742" i="15"/>
  <c r="AJ742" i="15"/>
  <c r="AA742" i="15"/>
  <c r="X742" i="15"/>
  <c r="Y742" i="15"/>
  <c r="BL33" i="15"/>
  <c r="BN33" i="15"/>
  <c r="BJ33" i="15"/>
  <c r="BK33" i="15"/>
  <c r="BO33" i="15"/>
  <c r="BQ33" i="15"/>
  <c r="BP33" i="15"/>
  <c r="BM33" i="15"/>
  <c r="BK667" i="15"/>
  <c r="BJ667" i="15"/>
  <c r="BL667" i="15"/>
  <c r="BM667" i="15"/>
  <c r="BN667" i="15"/>
  <c r="BO667" i="15"/>
  <c r="BP667" i="15"/>
  <c r="BQ667" i="15"/>
  <c r="BM428" i="15"/>
  <c r="BJ428" i="15"/>
  <c r="BK428" i="15"/>
  <c r="BN428" i="15"/>
  <c r="BO428" i="15"/>
  <c r="BP428" i="15"/>
  <c r="BQ428" i="15"/>
  <c r="BL428" i="15"/>
  <c r="BO246" i="15"/>
  <c r="BP246" i="15"/>
  <c r="BJ246" i="15"/>
  <c r="BQ246" i="15"/>
  <c r="BL246" i="15"/>
  <c r="BM246" i="15"/>
  <c r="BN246" i="15"/>
  <c r="BK246" i="15"/>
  <c r="BO624" i="15"/>
  <c r="BJ624" i="15"/>
  <c r="BQ624" i="15"/>
  <c r="BM624" i="15"/>
  <c r="BL624" i="15"/>
  <c r="BK624" i="15"/>
  <c r="BN624" i="15"/>
  <c r="BP624" i="15"/>
  <c r="BJ62" i="15"/>
  <c r="BK62" i="15"/>
  <c r="BL62" i="15"/>
  <c r="BO62" i="15"/>
  <c r="BP62" i="15"/>
  <c r="BQ62" i="15"/>
  <c r="BM62" i="15"/>
  <c r="BN62" i="15"/>
  <c r="BM380" i="15"/>
  <c r="BN380" i="15"/>
  <c r="BO380" i="15"/>
  <c r="BP380" i="15"/>
  <c r="BK380" i="15"/>
  <c r="BL380" i="15"/>
  <c r="BJ380" i="15"/>
  <c r="BQ380" i="15"/>
  <c r="BM273" i="15"/>
  <c r="BN273" i="15"/>
  <c r="BQ273" i="15"/>
  <c r="BL273" i="15"/>
  <c r="BP273" i="15"/>
  <c r="BJ273" i="15"/>
  <c r="BK273" i="15"/>
  <c r="BO273" i="15"/>
  <c r="BM171" i="15"/>
  <c r="BL171" i="15"/>
  <c r="BK171" i="15"/>
  <c r="BQ171" i="15"/>
  <c r="BJ171" i="15"/>
  <c r="BP171" i="15"/>
  <c r="BN171" i="15"/>
  <c r="BO171" i="15"/>
  <c r="BO358" i="15"/>
  <c r="BP358" i="15"/>
  <c r="BQ358" i="15"/>
  <c r="BN358" i="15"/>
  <c r="BL358" i="15"/>
  <c r="BK358" i="15"/>
  <c r="BM358" i="15"/>
  <c r="BJ358" i="15"/>
  <c r="BO627" i="15"/>
  <c r="BN627" i="15"/>
  <c r="BM627" i="15"/>
  <c r="BJ627" i="15"/>
  <c r="BK627" i="15"/>
  <c r="BP627" i="15"/>
  <c r="BQ627" i="15"/>
  <c r="BL627" i="15"/>
  <c r="BQ663" i="15"/>
  <c r="BP663" i="15"/>
  <c r="BO663" i="15"/>
  <c r="BN663" i="15"/>
  <c r="BM663" i="15"/>
  <c r="BL663" i="15"/>
  <c r="BK663" i="15"/>
  <c r="BJ663" i="15"/>
  <c r="BN205" i="15"/>
  <c r="BO205" i="15"/>
  <c r="BQ205" i="15"/>
  <c r="BM205" i="15"/>
  <c r="BP205" i="15"/>
  <c r="BJ205" i="15"/>
  <c r="BK205" i="15"/>
  <c r="BL205" i="15"/>
  <c r="BN210" i="15"/>
  <c r="BO210" i="15"/>
  <c r="BP210" i="15"/>
  <c r="BQ210" i="15"/>
  <c r="BL210" i="15"/>
  <c r="BM210" i="15"/>
  <c r="BJ210" i="15"/>
  <c r="BK210" i="15"/>
  <c r="BN401" i="15"/>
  <c r="BM401" i="15"/>
  <c r="BL401" i="15"/>
  <c r="BK401" i="15"/>
  <c r="BO401" i="15"/>
  <c r="BP401" i="15"/>
  <c r="BJ401" i="15"/>
  <c r="BQ401" i="15"/>
  <c r="BM177" i="15"/>
  <c r="BN177" i="15"/>
  <c r="BL177" i="15"/>
  <c r="BP177" i="15"/>
  <c r="BO177" i="15"/>
  <c r="BK177" i="15"/>
  <c r="BJ177" i="15"/>
  <c r="BQ177" i="15"/>
  <c r="BL699" i="15"/>
  <c r="BK699" i="15"/>
  <c r="BJ699" i="15"/>
  <c r="BM699" i="15"/>
  <c r="BQ699" i="15"/>
  <c r="BP699" i="15"/>
  <c r="BO699" i="15"/>
  <c r="BN699" i="15"/>
  <c r="BQ641" i="15"/>
  <c r="BP641" i="15"/>
  <c r="BO641" i="15"/>
  <c r="BN641" i="15"/>
  <c r="BM641" i="15"/>
  <c r="BL641" i="15"/>
  <c r="BK641" i="15"/>
  <c r="BJ641" i="15"/>
  <c r="BM166" i="15"/>
  <c r="BN166" i="15"/>
  <c r="BO166" i="15"/>
  <c r="BQ166" i="15"/>
  <c r="BP166" i="15"/>
  <c r="BJ166" i="15"/>
  <c r="BK166" i="15"/>
  <c r="BL166" i="15"/>
  <c r="BN533" i="15"/>
  <c r="BO533" i="15"/>
  <c r="BJ533" i="15"/>
  <c r="BM533" i="15"/>
  <c r="BQ533" i="15"/>
  <c r="BP533" i="15"/>
  <c r="BK533" i="15"/>
  <c r="BL533" i="15"/>
  <c r="BJ408" i="15"/>
  <c r="BQ408" i="15"/>
  <c r="BK408" i="15"/>
  <c r="BM408" i="15"/>
  <c r="BP408" i="15"/>
  <c r="BN408" i="15"/>
  <c r="BL408" i="15"/>
  <c r="BO408" i="15"/>
  <c r="BL31" i="15"/>
  <c r="BM31" i="15"/>
  <c r="BN31" i="15"/>
  <c r="BO31" i="15"/>
  <c r="BJ31" i="15"/>
  <c r="BQ31" i="15"/>
  <c r="BP31" i="15"/>
  <c r="BK31" i="15"/>
  <c r="BL704" i="15"/>
  <c r="BK704" i="15"/>
  <c r="BJ704" i="15"/>
  <c r="BP704" i="15"/>
  <c r="BN704" i="15"/>
  <c r="BQ704" i="15"/>
  <c r="BM704" i="15"/>
  <c r="BO704" i="15"/>
  <c r="BL570" i="15"/>
  <c r="BQ570" i="15"/>
  <c r="BP570" i="15"/>
  <c r="BO570" i="15"/>
  <c r="BN570" i="15"/>
  <c r="BM570" i="15"/>
  <c r="BJ570" i="15"/>
  <c r="BK570" i="15"/>
  <c r="BQ512" i="15"/>
  <c r="BL512" i="15"/>
  <c r="BK512" i="15"/>
  <c r="BJ512" i="15"/>
  <c r="BP512" i="15"/>
  <c r="BN512" i="15"/>
  <c r="BO512" i="15"/>
  <c r="BM512" i="15"/>
  <c r="BQ509" i="15"/>
  <c r="BJ509" i="15"/>
  <c r="BP509" i="15"/>
  <c r="BN509" i="15"/>
  <c r="BL509" i="15"/>
  <c r="BM509" i="15"/>
  <c r="BO509" i="15"/>
  <c r="BK509" i="15"/>
  <c r="BK331" i="15"/>
  <c r="BL331" i="15"/>
  <c r="BJ331" i="15"/>
  <c r="BP331" i="15"/>
  <c r="BQ331" i="15"/>
  <c r="BM331" i="15"/>
  <c r="BN331" i="15"/>
  <c r="BO331" i="15"/>
  <c r="BJ131" i="15"/>
  <c r="BK131" i="15"/>
  <c r="BL131" i="15"/>
  <c r="BQ131" i="15"/>
  <c r="BP131" i="15"/>
  <c r="BN131" i="15"/>
  <c r="BO131" i="15"/>
  <c r="BM131" i="15"/>
  <c r="BO524" i="15"/>
  <c r="BQ524" i="15"/>
  <c r="BM524" i="15"/>
  <c r="BN524" i="15"/>
  <c r="BP524" i="15"/>
  <c r="BL524" i="15"/>
  <c r="BJ524" i="15"/>
  <c r="BK524" i="15"/>
  <c r="BO292" i="15"/>
  <c r="BP292" i="15"/>
  <c r="BQ292" i="15"/>
  <c r="BL292" i="15"/>
  <c r="BK292" i="15"/>
  <c r="BN292" i="15"/>
  <c r="BM292" i="15"/>
  <c r="BJ292" i="15"/>
  <c r="BO679" i="15"/>
  <c r="BJ679" i="15"/>
  <c r="BN679" i="15"/>
  <c r="BM679" i="15"/>
  <c r="BL679" i="15"/>
  <c r="BK679" i="15"/>
  <c r="BP679" i="15"/>
  <c r="BQ679" i="15"/>
  <c r="BN261" i="15"/>
  <c r="BQ261" i="15"/>
  <c r="BK261" i="15"/>
  <c r="BM261" i="15"/>
  <c r="BP261" i="15"/>
  <c r="BJ261" i="15"/>
  <c r="BL261" i="15"/>
  <c r="BO261" i="15"/>
  <c r="BK552" i="15"/>
  <c r="BJ552" i="15"/>
  <c r="BM552" i="15"/>
  <c r="BQ552" i="15"/>
  <c r="BP552" i="15"/>
  <c r="BO552" i="15"/>
  <c r="BN552" i="15"/>
  <c r="BL552" i="15"/>
  <c r="BQ182" i="15"/>
  <c r="BK182" i="15"/>
  <c r="BL182" i="15"/>
  <c r="BM182" i="15"/>
  <c r="BN182" i="15"/>
  <c r="BJ182" i="15"/>
  <c r="BP182" i="15"/>
  <c r="BO182" i="15"/>
  <c r="BP154" i="15"/>
  <c r="BQ154" i="15"/>
  <c r="BM154" i="15"/>
  <c r="BK154" i="15"/>
  <c r="BJ154" i="15"/>
  <c r="BO154" i="15"/>
  <c r="BN154" i="15"/>
  <c r="BL154" i="15"/>
  <c r="BQ706" i="15"/>
  <c r="BK706" i="15"/>
  <c r="BJ706" i="15"/>
  <c r="BL706" i="15"/>
  <c r="BP706" i="15"/>
  <c r="BO706" i="15"/>
  <c r="BN706" i="15"/>
  <c r="BM706" i="15"/>
  <c r="BM511" i="15"/>
  <c r="BN511" i="15"/>
  <c r="BO511" i="15"/>
  <c r="BP511" i="15"/>
  <c r="BJ511" i="15"/>
  <c r="BL511" i="15"/>
  <c r="BK511" i="15"/>
  <c r="BQ511" i="15"/>
  <c r="BP265" i="15"/>
  <c r="BJ265" i="15"/>
  <c r="BQ265" i="15"/>
  <c r="BN265" i="15"/>
  <c r="BK265" i="15"/>
  <c r="BO265" i="15"/>
  <c r="BL265" i="15"/>
  <c r="BM265" i="15"/>
  <c r="BQ260" i="15"/>
  <c r="BO260" i="15"/>
  <c r="BL260" i="15"/>
  <c r="BM260" i="15"/>
  <c r="BN260" i="15"/>
  <c r="BP260" i="15"/>
  <c r="BJ260" i="15"/>
  <c r="BK260" i="15"/>
  <c r="AQ697" i="15"/>
  <c r="V697" i="15"/>
  <c r="AH697" i="15"/>
  <c r="AM697" i="15"/>
  <c r="AF697" i="15"/>
  <c r="AL697" i="15"/>
  <c r="AG697" i="15"/>
  <c r="AO697" i="15"/>
  <c r="Z697" i="15"/>
  <c r="U697" i="15"/>
  <c r="AC697" i="15"/>
  <c r="AB697" i="15"/>
  <c r="W697" i="15"/>
  <c r="S697" i="15"/>
  <c r="AE697" i="15"/>
  <c r="AI697" i="15"/>
  <c r="AJ697" i="15"/>
  <c r="AN697" i="15"/>
  <c r="Y697" i="15"/>
  <c r="AD697" i="15"/>
  <c r="T697" i="15"/>
  <c r="R697" i="15"/>
  <c r="X697" i="15"/>
  <c r="AK697" i="15"/>
  <c r="AA697" i="15"/>
  <c r="BN329" i="15"/>
  <c r="BO329" i="15"/>
  <c r="BP329" i="15"/>
  <c r="BM329" i="15"/>
  <c r="BJ329" i="15"/>
  <c r="BQ329" i="15"/>
  <c r="BK329" i="15"/>
  <c r="BL329" i="15"/>
  <c r="BK278" i="15"/>
  <c r="BL278" i="15"/>
  <c r="BM278" i="15"/>
  <c r="BN278" i="15"/>
  <c r="BO278" i="15"/>
  <c r="BJ278" i="15"/>
  <c r="BP278" i="15"/>
  <c r="BQ278" i="15"/>
  <c r="AQ589" i="15"/>
  <c r="AN589" i="15"/>
  <c r="W589" i="15"/>
  <c r="AI589" i="15"/>
  <c r="V589" i="15"/>
  <c r="AD589" i="15"/>
  <c r="AB589" i="15"/>
  <c r="Z589" i="15"/>
  <c r="AL589" i="15"/>
  <c r="AO589" i="15"/>
  <c r="AC589" i="15"/>
  <c r="U589" i="15"/>
  <c r="AG589" i="15"/>
  <c r="Y589" i="15"/>
  <c r="S589" i="15"/>
  <c r="AM589" i="15"/>
  <c r="T589" i="15"/>
  <c r="AA589" i="15"/>
  <c r="AK589" i="15"/>
  <c r="R589" i="15"/>
  <c r="AE589" i="15"/>
  <c r="X589" i="15"/>
  <c r="AJ589" i="15"/>
  <c r="AF589" i="15"/>
  <c r="AH589" i="15"/>
  <c r="BK290" i="15"/>
  <c r="BJ290" i="15"/>
  <c r="BL290" i="15"/>
  <c r="BO290" i="15"/>
  <c r="BP290" i="15"/>
  <c r="BQ290" i="15"/>
  <c r="BM290" i="15"/>
  <c r="BN290" i="15"/>
  <c r="BO466" i="15"/>
  <c r="BP466" i="15"/>
  <c r="BM466" i="15"/>
  <c r="BJ466" i="15"/>
  <c r="BN466" i="15"/>
  <c r="BQ466" i="15"/>
  <c r="BK466" i="15"/>
  <c r="BL466" i="15"/>
  <c r="AQ530" i="15"/>
  <c r="AN530" i="15"/>
  <c r="AI530" i="15"/>
  <c r="AJ530" i="15"/>
  <c r="AO530" i="15"/>
  <c r="AG530" i="15"/>
  <c r="AE530" i="15"/>
  <c r="AC530" i="15"/>
  <c r="AB530" i="15"/>
  <c r="AH530" i="15"/>
  <c r="AD530" i="15"/>
  <c r="R530" i="15"/>
  <c r="Z530" i="15"/>
  <c r="AL530" i="15"/>
  <c r="U530" i="15"/>
  <c r="T530" i="15"/>
  <c r="AK530" i="15"/>
  <c r="V530" i="15"/>
  <c r="AM530" i="15"/>
  <c r="AF530" i="15"/>
  <c r="AA530" i="15"/>
  <c r="S530" i="15"/>
  <c r="Y530" i="15"/>
  <c r="X530" i="15"/>
  <c r="W530" i="15"/>
  <c r="BM126" i="15"/>
  <c r="BN126" i="15"/>
  <c r="BO126" i="15"/>
  <c r="BP126" i="15"/>
  <c r="BK126" i="15"/>
  <c r="BL126" i="15"/>
  <c r="BJ126" i="15"/>
  <c r="BQ126" i="15"/>
  <c r="BO596" i="15"/>
  <c r="BN596" i="15"/>
  <c r="BM596" i="15"/>
  <c r="BP596" i="15"/>
  <c r="BQ596" i="15"/>
  <c r="BJ596" i="15"/>
  <c r="BK596" i="15"/>
  <c r="BL596" i="15"/>
  <c r="AQ747" i="15"/>
  <c r="AO747" i="15"/>
  <c r="AM747" i="15"/>
  <c r="AI747" i="15"/>
  <c r="AN747" i="15"/>
  <c r="AL747" i="15"/>
  <c r="AJ747" i="15"/>
  <c r="AH747" i="15"/>
  <c r="AK747" i="15"/>
  <c r="L44" i="2"/>
  <c r="J44" i="15" s="1"/>
  <c r="I563" i="2"/>
  <c r="G560" i="15" s="1"/>
  <c r="R79" i="15"/>
  <c r="I575" i="2"/>
  <c r="G572" i="15" s="1"/>
  <c r="L417" i="2"/>
  <c r="J416" i="15" s="1"/>
  <c r="I116" i="2"/>
  <c r="G116" i="15" s="1"/>
  <c r="BA640" i="2"/>
  <c r="AE161" i="15"/>
  <c r="AB414" i="15"/>
  <c r="I641" i="2"/>
  <c r="G644" i="15" s="1"/>
  <c r="L539" i="2"/>
  <c r="J536" i="15" s="1"/>
  <c r="I441" i="2"/>
  <c r="G440" i="15" s="1"/>
  <c r="L342" i="2"/>
  <c r="J342" i="15" s="1"/>
  <c r="I653" i="2"/>
  <c r="G656" i="15" s="1"/>
  <c r="I296" i="2"/>
  <c r="G296" i="15" s="1"/>
  <c r="I92" i="2"/>
  <c r="G92" i="15" s="1"/>
  <c r="R450" i="15"/>
  <c r="X161" i="15"/>
  <c r="AC414" i="15"/>
  <c r="U162" i="15"/>
  <c r="I68" i="2"/>
  <c r="G68" i="15" s="1"/>
  <c r="I128" i="2"/>
  <c r="G128" i="15" s="1"/>
  <c r="S161" i="15"/>
  <c r="L393" i="2"/>
  <c r="J392" i="15" s="1"/>
  <c r="L441" i="2"/>
  <c r="J440" i="15" s="1"/>
  <c r="AG294" i="15"/>
  <c r="T414" i="15"/>
  <c r="H128" i="2"/>
  <c r="F128" i="15" s="1"/>
  <c r="BA392" i="2"/>
  <c r="I32" i="2"/>
  <c r="G32" i="15" s="1"/>
  <c r="L331" i="2"/>
  <c r="J331" i="15" s="1"/>
  <c r="AA294" i="15"/>
  <c r="AC161" i="15"/>
  <c r="AA414" i="15"/>
  <c r="Z294" i="15"/>
  <c r="L56" i="2"/>
  <c r="J56" i="15" s="1"/>
  <c r="U294" i="15"/>
  <c r="V414" i="15"/>
  <c r="Y294" i="15"/>
  <c r="U161" i="15"/>
  <c r="U414" i="15"/>
  <c r="AF294" i="15"/>
  <c r="AF161" i="15"/>
  <c r="Y414" i="15"/>
  <c r="V294" i="15"/>
  <c r="T161" i="15"/>
  <c r="W414" i="15"/>
  <c r="AE294" i="15"/>
  <c r="AB294" i="15"/>
  <c r="AD161" i="15"/>
  <c r="AE414" i="15"/>
  <c r="S414" i="15"/>
  <c r="W450" i="15"/>
  <c r="H297" i="2"/>
  <c r="F297" i="15" s="1"/>
  <c r="X151" i="15"/>
  <c r="Y161" i="15"/>
  <c r="W161" i="15"/>
  <c r="AE162" i="15"/>
  <c r="R161" i="15"/>
  <c r="AG414" i="15"/>
  <c r="Z414" i="15"/>
  <c r="L453" i="2"/>
  <c r="J452" i="15" s="1"/>
  <c r="V161" i="15"/>
  <c r="AD414" i="15"/>
  <c r="AB715" i="15"/>
  <c r="AG450" i="15"/>
  <c r="AB161" i="15"/>
  <c r="R414" i="15"/>
  <c r="R715" i="15"/>
  <c r="T450" i="15"/>
  <c r="AA161" i="15"/>
  <c r="AF414" i="15"/>
  <c r="S450" i="15"/>
  <c r="Z161" i="15"/>
  <c r="AF450" i="15"/>
  <c r="AA451" i="15"/>
  <c r="AC451" i="15"/>
  <c r="Z451" i="15"/>
  <c r="AB451" i="15"/>
  <c r="S451" i="15"/>
  <c r="AE451" i="15"/>
  <c r="T451" i="15"/>
  <c r="AD451" i="15"/>
  <c r="W451" i="15"/>
  <c r="R451" i="15"/>
  <c r="X451" i="15"/>
  <c r="U451" i="15"/>
  <c r="AG451" i="15"/>
  <c r="Y451" i="15"/>
  <c r="AF451" i="15"/>
  <c r="V451" i="15"/>
  <c r="U727" i="15"/>
  <c r="AD727" i="15"/>
  <c r="R727" i="15"/>
  <c r="AE727" i="15"/>
  <c r="Z307" i="15"/>
  <c r="AA307" i="15"/>
  <c r="AC307" i="15"/>
  <c r="S307" i="15"/>
  <c r="R307" i="15"/>
  <c r="AE307" i="15"/>
  <c r="AB307" i="15"/>
  <c r="W307" i="15"/>
  <c r="X307" i="15"/>
  <c r="T307" i="15"/>
  <c r="AD307" i="15"/>
  <c r="AG307" i="15"/>
  <c r="AF307" i="15"/>
  <c r="V307" i="15"/>
  <c r="Y307" i="15"/>
  <c r="U307" i="15"/>
  <c r="AB547" i="15"/>
  <c r="U547" i="15"/>
  <c r="AG547" i="15"/>
  <c r="W547" i="15"/>
  <c r="V547" i="15"/>
  <c r="AC547" i="15"/>
  <c r="Z547" i="15"/>
  <c r="R547" i="15"/>
  <c r="T547" i="15"/>
  <c r="AF547" i="15"/>
  <c r="AD547" i="15"/>
  <c r="S547" i="15"/>
  <c r="AA547" i="15"/>
  <c r="AE547" i="15"/>
  <c r="X547" i="15"/>
  <c r="Y547" i="15"/>
  <c r="BC43" i="2"/>
  <c r="F43" i="15"/>
  <c r="T294" i="15"/>
  <c r="W162" i="15"/>
  <c r="AB162" i="15"/>
  <c r="Z295" i="15"/>
  <c r="AB295" i="15"/>
  <c r="AC295" i="15"/>
  <c r="AA295" i="15"/>
  <c r="AE295" i="15"/>
  <c r="AF295" i="15"/>
  <c r="U295" i="15"/>
  <c r="AD295" i="15"/>
  <c r="W295" i="15"/>
  <c r="AG295" i="15"/>
  <c r="V295" i="15"/>
  <c r="Y295" i="15"/>
  <c r="AF715" i="15"/>
  <c r="U173" i="15"/>
  <c r="Z438" i="15"/>
  <c r="AC438" i="15"/>
  <c r="AA438" i="15"/>
  <c r="AB438" i="15"/>
  <c r="R438" i="15"/>
  <c r="AE438" i="15"/>
  <c r="W438" i="15"/>
  <c r="AF438" i="15"/>
  <c r="AD438" i="15"/>
  <c r="T438" i="15"/>
  <c r="S438" i="15"/>
  <c r="U438" i="15"/>
  <c r="AG438" i="15"/>
  <c r="X438" i="15"/>
  <c r="Y438" i="15"/>
  <c r="V438" i="15"/>
  <c r="AD546" i="15"/>
  <c r="AE79" i="15"/>
  <c r="AG403" i="15"/>
  <c r="AF151" i="15"/>
  <c r="L429" i="2"/>
  <c r="J428" i="15" s="1"/>
  <c r="J427" i="15"/>
  <c r="AA427" i="15" s="1"/>
  <c r="L32" i="2"/>
  <c r="J32" i="15" s="1"/>
  <c r="I152" i="2"/>
  <c r="G152" i="15" s="1"/>
  <c r="I551" i="2"/>
  <c r="G548" i="15" s="1"/>
  <c r="AA139" i="15"/>
  <c r="AB139" i="15"/>
  <c r="Z139" i="15"/>
  <c r="R139" i="15"/>
  <c r="S139" i="15"/>
  <c r="AC139" i="15"/>
  <c r="W139" i="15"/>
  <c r="AE139" i="15"/>
  <c r="T139" i="15"/>
  <c r="AF139" i="15"/>
  <c r="AD139" i="15"/>
  <c r="X139" i="15"/>
  <c r="V139" i="15"/>
  <c r="AG139" i="15"/>
  <c r="Y139" i="15"/>
  <c r="U139" i="15"/>
  <c r="AB379" i="15"/>
  <c r="AC379" i="15"/>
  <c r="AA379" i="15"/>
  <c r="Z379" i="15"/>
  <c r="AE379" i="15"/>
  <c r="S379" i="15"/>
  <c r="R379" i="15"/>
  <c r="AF379" i="15"/>
  <c r="T379" i="15"/>
  <c r="AD379" i="15"/>
  <c r="X379" i="15"/>
  <c r="U379" i="15"/>
  <c r="AG379" i="15"/>
  <c r="W379" i="15"/>
  <c r="V379" i="15"/>
  <c r="Y379" i="15"/>
  <c r="Z31" i="15"/>
  <c r="AA31" i="15"/>
  <c r="AC31" i="15"/>
  <c r="AB31" i="15"/>
  <c r="R31" i="15"/>
  <c r="T31" i="15"/>
  <c r="AE31" i="15"/>
  <c r="AF31" i="15"/>
  <c r="X31" i="15"/>
  <c r="S31" i="15"/>
  <c r="W31" i="15"/>
  <c r="AG31" i="15"/>
  <c r="V31" i="15"/>
  <c r="U31" i="15"/>
  <c r="AD31" i="15"/>
  <c r="Y31" i="15"/>
  <c r="L551" i="2"/>
  <c r="Z127" i="15"/>
  <c r="AB127" i="15"/>
  <c r="AA127" i="15"/>
  <c r="AC127" i="15"/>
  <c r="W127" i="15"/>
  <c r="S127" i="15"/>
  <c r="AE127" i="15"/>
  <c r="R127" i="15"/>
  <c r="AD127" i="15"/>
  <c r="AF127" i="15"/>
  <c r="X127" i="15"/>
  <c r="U127" i="15"/>
  <c r="Y127" i="15"/>
  <c r="T127" i="15"/>
  <c r="V127" i="15"/>
  <c r="AG127" i="15"/>
  <c r="AC294" i="15"/>
  <c r="Y162" i="15"/>
  <c r="Z162" i="15"/>
  <c r="AD715" i="15"/>
  <c r="V173" i="15"/>
  <c r="X450" i="15"/>
  <c r="AE439" i="15"/>
  <c r="AC439" i="15"/>
  <c r="Z439" i="15"/>
  <c r="AB439" i="15"/>
  <c r="R439" i="15"/>
  <c r="AA439" i="15"/>
  <c r="T439" i="15"/>
  <c r="S439" i="15"/>
  <c r="W439" i="15"/>
  <c r="X439" i="15"/>
  <c r="AD439" i="15"/>
  <c r="AG439" i="15"/>
  <c r="U439" i="15"/>
  <c r="V439" i="15"/>
  <c r="Y439" i="15"/>
  <c r="AF439" i="15"/>
  <c r="AB546" i="15"/>
  <c r="T79" i="15"/>
  <c r="S151" i="15"/>
  <c r="X173" i="15"/>
  <c r="AG546" i="15"/>
  <c r="Y79" i="15"/>
  <c r="AC79" i="15"/>
  <c r="AE151" i="15"/>
  <c r="H272" i="2"/>
  <c r="F272" i="15" s="1"/>
  <c r="F271" i="15"/>
  <c r="AD162" i="15"/>
  <c r="AG715" i="15"/>
  <c r="T173" i="15"/>
  <c r="W546" i="15"/>
  <c r="V79" i="15"/>
  <c r="AB79" i="15"/>
  <c r="R151" i="15"/>
  <c r="BA115" i="2"/>
  <c r="J115" i="15"/>
  <c r="AA341" i="15"/>
  <c r="Z341" i="15"/>
  <c r="AC341" i="15"/>
  <c r="S341" i="15"/>
  <c r="AB341" i="15"/>
  <c r="AE341" i="15"/>
  <c r="W341" i="15"/>
  <c r="T341" i="15"/>
  <c r="X341" i="15"/>
  <c r="AF341" i="15"/>
  <c r="R341" i="15"/>
  <c r="U341" i="15"/>
  <c r="AD341" i="15"/>
  <c r="AG341" i="15"/>
  <c r="Y341" i="15"/>
  <c r="V341" i="15"/>
  <c r="AC703" i="15"/>
  <c r="V703" i="15"/>
  <c r="AG703" i="15"/>
  <c r="U703" i="15"/>
  <c r="W703" i="15"/>
  <c r="S703" i="15"/>
  <c r="AD703" i="15"/>
  <c r="AF703" i="15"/>
  <c r="T703" i="15"/>
  <c r="Z703" i="15"/>
  <c r="AA703" i="15"/>
  <c r="X703" i="15"/>
  <c r="AB703" i="15"/>
  <c r="R703" i="15"/>
  <c r="AE703" i="15"/>
  <c r="Y703" i="15"/>
  <c r="Z391" i="15"/>
  <c r="AA391" i="15"/>
  <c r="R391" i="15"/>
  <c r="AB391" i="15"/>
  <c r="AE391" i="15"/>
  <c r="T391" i="15"/>
  <c r="S391" i="15"/>
  <c r="W391" i="15"/>
  <c r="AC391" i="15"/>
  <c r="AD391" i="15"/>
  <c r="AF391" i="15"/>
  <c r="X391" i="15"/>
  <c r="U391" i="15"/>
  <c r="AG391" i="15"/>
  <c r="V391" i="15"/>
  <c r="Y391" i="15"/>
  <c r="X162" i="15"/>
  <c r="W715" i="15"/>
  <c r="AD173" i="15"/>
  <c r="AF546" i="15"/>
  <c r="U79" i="15"/>
  <c r="AA79" i="15"/>
  <c r="AG151" i="15"/>
  <c r="AA151" i="15"/>
  <c r="AF162" i="15"/>
  <c r="AC173" i="15"/>
  <c r="R546" i="15"/>
  <c r="X79" i="15"/>
  <c r="Z79" i="15"/>
  <c r="V151" i="15"/>
  <c r="AB151" i="15"/>
  <c r="Z415" i="15"/>
  <c r="AC415" i="15"/>
  <c r="AE415" i="15"/>
  <c r="AB415" i="15"/>
  <c r="AA415" i="15"/>
  <c r="R415" i="15"/>
  <c r="AF415" i="15"/>
  <c r="T415" i="15"/>
  <c r="X415" i="15"/>
  <c r="AD415" i="15"/>
  <c r="S415" i="15"/>
  <c r="U415" i="15"/>
  <c r="AG415" i="15"/>
  <c r="W415" i="15"/>
  <c r="Y415" i="15"/>
  <c r="V415" i="15"/>
  <c r="Z55" i="15"/>
  <c r="AA55" i="15"/>
  <c r="AC55" i="15"/>
  <c r="R55" i="15"/>
  <c r="AB55" i="15"/>
  <c r="AE55" i="15"/>
  <c r="T55" i="15"/>
  <c r="W55" i="15"/>
  <c r="AD55" i="15"/>
  <c r="X55" i="15"/>
  <c r="S55" i="15"/>
  <c r="AF55" i="15"/>
  <c r="AG55" i="15"/>
  <c r="U55" i="15"/>
  <c r="V55" i="15"/>
  <c r="Y55" i="15"/>
  <c r="AC571" i="15"/>
  <c r="Z571" i="15"/>
  <c r="AB571" i="15"/>
  <c r="V571" i="15"/>
  <c r="W571" i="15"/>
  <c r="R571" i="15"/>
  <c r="AD571" i="15"/>
  <c r="AE571" i="15"/>
  <c r="T571" i="15"/>
  <c r="AF571" i="15"/>
  <c r="U571" i="15"/>
  <c r="AG571" i="15"/>
  <c r="S571" i="15"/>
  <c r="AA571" i="15"/>
  <c r="Y571" i="15"/>
  <c r="X571" i="15"/>
  <c r="T162" i="15"/>
  <c r="AE715" i="15"/>
  <c r="V715" i="15"/>
  <c r="S173" i="15"/>
  <c r="X546" i="15"/>
  <c r="AE546" i="15"/>
  <c r="AG79" i="15"/>
  <c r="U151" i="15"/>
  <c r="AC151" i="15"/>
  <c r="I209" i="2"/>
  <c r="G208" i="15"/>
  <c r="Z184" i="15"/>
  <c r="AA184" i="15"/>
  <c r="AC184" i="15"/>
  <c r="AB184" i="15"/>
  <c r="R184" i="15"/>
  <c r="S184" i="15"/>
  <c r="W184" i="15"/>
  <c r="AE184" i="15"/>
  <c r="T184" i="15"/>
  <c r="AF184" i="15"/>
  <c r="X184" i="15"/>
  <c r="AD184" i="15"/>
  <c r="U184" i="15"/>
  <c r="AG184" i="15"/>
  <c r="V184" i="15"/>
  <c r="Y184" i="15"/>
  <c r="AA67" i="15"/>
  <c r="AB67" i="15"/>
  <c r="R67" i="15"/>
  <c r="W67" i="15"/>
  <c r="AE67" i="15"/>
  <c r="Z67" i="15"/>
  <c r="AC67" i="15"/>
  <c r="S67" i="15"/>
  <c r="X67" i="15"/>
  <c r="AF67" i="15"/>
  <c r="T67" i="15"/>
  <c r="AG67" i="15"/>
  <c r="U67" i="15"/>
  <c r="Y67" i="15"/>
  <c r="AD67" i="15"/>
  <c r="V67" i="15"/>
  <c r="Z247" i="15"/>
  <c r="AA247" i="15"/>
  <c r="AB247" i="15"/>
  <c r="R247" i="15"/>
  <c r="AC247" i="15"/>
  <c r="AE247" i="15"/>
  <c r="T247" i="15"/>
  <c r="X247" i="15"/>
  <c r="S247" i="15"/>
  <c r="W247" i="15"/>
  <c r="AD247" i="15"/>
  <c r="U247" i="15"/>
  <c r="V247" i="15"/>
  <c r="Y247" i="15"/>
  <c r="AF247" i="15"/>
  <c r="AG247" i="15"/>
  <c r="AC655" i="15"/>
  <c r="Z655" i="15"/>
  <c r="AG655" i="15"/>
  <c r="AB655" i="15"/>
  <c r="U655" i="15"/>
  <c r="AD655" i="15"/>
  <c r="S655" i="15"/>
  <c r="AE655" i="15"/>
  <c r="AF655" i="15"/>
  <c r="AA655" i="15"/>
  <c r="Y655" i="15"/>
  <c r="V655" i="15"/>
  <c r="R655" i="15"/>
  <c r="X655" i="15"/>
  <c r="W655" i="15"/>
  <c r="T655" i="15"/>
  <c r="AD294" i="15"/>
  <c r="AC162" i="15"/>
  <c r="S715" i="15"/>
  <c r="AC715" i="15"/>
  <c r="AA173" i="15"/>
  <c r="AE450" i="15"/>
  <c r="AA546" i="15"/>
  <c r="U546" i="15"/>
  <c r="AD79" i="15"/>
  <c r="Y151" i="15"/>
  <c r="Z151" i="15"/>
  <c r="U619" i="15"/>
  <c r="AC619" i="15"/>
  <c r="AD619" i="15"/>
  <c r="S619" i="15"/>
  <c r="Z619" i="15"/>
  <c r="R619" i="15"/>
  <c r="AB619" i="15"/>
  <c r="W619" i="15"/>
  <c r="AE619" i="15"/>
  <c r="AF619" i="15"/>
  <c r="AG619" i="15"/>
  <c r="X619" i="15"/>
  <c r="AA619" i="15"/>
  <c r="Y619" i="15"/>
  <c r="V619" i="15"/>
  <c r="T619" i="15"/>
  <c r="I599" i="2"/>
  <c r="BC392" i="2"/>
  <c r="L320" i="2"/>
  <c r="J320" i="15" s="1"/>
  <c r="Z631" i="15"/>
  <c r="U631" i="15"/>
  <c r="AC631" i="15"/>
  <c r="AG631" i="15"/>
  <c r="AD631" i="15"/>
  <c r="R631" i="15"/>
  <c r="S631" i="15"/>
  <c r="AB631" i="15"/>
  <c r="W631" i="15"/>
  <c r="V631" i="15"/>
  <c r="AA631" i="15"/>
  <c r="AE631" i="15"/>
  <c r="AF631" i="15"/>
  <c r="Y631" i="15"/>
  <c r="T631" i="15"/>
  <c r="X631" i="15"/>
  <c r="Z535" i="15"/>
  <c r="AG535" i="15"/>
  <c r="AB535" i="15"/>
  <c r="AC535" i="15"/>
  <c r="U535" i="15"/>
  <c r="W535" i="15"/>
  <c r="S535" i="15"/>
  <c r="AD535" i="15"/>
  <c r="X535" i="15"/>
  <c r="V535" i="15"/>
  <c r="AE535" i="15"/>
  <c r="Y535" i="15"/>
  <c r="R535" i="15"/>
  <c r="T535" i="15"/>
  <c r="AA535" i="15"/>
  <c r="AF535" i="15"/>
  <c r="AA19" i="15"/>
  <c r="Z19" i="15"/>
  <c r="AB19" i="15"/>
  <c r="AC19" i="15"/>
  <c r="S19" i="15"/>
  <c r="R19" i="15"/>
  <c r="AE19" i="15"/>
  <c r="T19" i="15"/>
  <c r="AF19" i="15"/>
  <c r="X19" i="15"/>
  <c r="W19" i="15"/>
  <c r="AG19" i="15"/>
  <c r="AD19" i="15"/>
  <c r="U19" i="15"/>
  <c r="Y19" i="15"/>
  <c r="V19" i="15"/>
  <c r="L563" i="2"/>
  <c r="J560" i="15" s="1"/>
  <c r="J559" i="15"/>
  <c r="T559" i="15" s="1"/>
  <c r="X294" i="15"/>
  <c r="AA162" i="15"/>
  <c r="T715" i="15"/>
  <c r="Z715" i="15"/>
  <c r="Y173" i="15"/>
  <c r="AE173" i="15"/>
  <c r="U450" i="15"/>
  <c r="AC450" i="15"/>
  <c r="Y546" i="15"/>
  <c r="Z546" i="15"/>
  <c r="S79" i="15"/>
  <c r="AD151" i="15"/>
  <c r="AA355" i="15"/>
  <c r="AB355" i="15"/>
  <c r="Z355" i="15"/>
  <c r="R355" i="15"/>
  <c r="AE355" i="15"/>
  <c r="W355" i="15"/>
  <c r="AC355" i="15"/>
  <c r="T355" i="15"/>
  <c r="X355" i="15"/>
  <c r="AD355" i="15"/>
  <c r="S355" i="15"/>
  <c r="AF355" i="15"/>
  <c r="AG355" i="15"/>
  <c r="Y355" i="15"/>
  <c r="U355" i="15"/>
  <c r="V355" i="15"/>
  <c r="Z103" i="15"/>
  <c r="AA103" i="15"/>
  <c r="AB103" i="15"/>
  <c r="R103" i="15"/>
  <c r="AC103" i="15"/>
  <c r="S103" i="15"/>
  <c r="W103" i="15"/>
  <c r="AE103" i="15"/>
  <c r="T103" i="15"/>
  <c r="AF103" i="15"/>
  <c r="X103" i="15"/>
  <c r="U103" i="15"/>
  <c r="AD103" i="15"/>
  <c r="AG103" i="15"/>
  <c r="V103" i="15"/>
  <c r="Y103" i="15"/>
  <c r="Z7" i="15"/>
  <c r="AA7" i="15"/>
  <c r="AC7" i="15"/>
  <c r="AE7" i="15"/>
  <c r="R7" i="15"/>
  <c r="AB7" i="15"/>
  <c r="T7" i="15"/>
  <c r="W7" i="15"/>
  <c r="S7" i="15"/>
  <c r="AD7" i="15"/>
  <c r="AF7" i="15"/>
  <c r="AG7" i="15"/>
  <c r="U7" i="15"/>
  <c r="Y7" i="15"/>
  <c r="X7" i="15"/>
  <c r="V7" i="15"/>
  <c r="W294" i="15"/>
  <c r="S162" i="15"/>
  <c r="AA715" i="15"/>
  <c r="U715" i="15"/>
  <c r="AG173" i="15"/>
  <c r="R173" i="15"/>
  <c r="AD450" i="15"/>
  <c r="AA450" i="15"/>
  <c r="S546" i="15"/>
  <c r="AC546" i="15"/>
  <c r="AF79" i="15"/>
  <c r="T151" i="15"/>
  <c r="Z319" i="15"/>
  <c r="AB319" i="15"/>
  <c r="R319" i="15"/>
  <c r="AE319" i="15"/>
  <c r="AC319" i="15"/>
  <c r="AF319" i="15"/>
  <c r="AA319" i="15"/>
  <c r="AD319" i="15"/>
  <c r="T319" i="15"/>
  <c r="S319" i="15"/>
  <c r="U319" i="15"/>
  <c r="W319" i="15"/>
  <c r="AG319" i="15"/>
  <c r="X319" i="15"/>
  <c r="V319" i="15"/>
  <c r="Y319" i="15"/>
  <c r="Z283" i="15"/>
  <c r="AA283" i="15"/>
  <c r="AB283" i="15"/>
  <c r="AC283" i="15"/>
  <c r="S283" i="15"/>
  <c r="AE283" i="15"/>
  <c r="R283" i="15"/>
  <c r="W283" i="15"/>
  <c r="AD283" i="15"/>
  <c r="T283" i="15"/>
  <c r="X283" i="15"/>
  <c r="AG283" i="15"/>
  <c r="AF283" i="15"/>
  <c r="U283" i="15"/>
  <c r="V283" i="15"/>
  <c r="Y283" i="15"/>
  <c r="R294" i="15"/>
  <c r="AG162" i="15"/>
  <c r="R162" i="15"/>
  <c r="X715" i="15"/>
  <c r="AF173" i="15"/>
  <c r="AB173" i="15"/>
  <c r="Y450" i="15"/>
  <c r="AB450" i="15"/>
  <c r="AB643" i="15"/>
  <c r="S643" i="15"/>
  <c r="Z643" i="15"/>
  <c r="AC643" i="15"/>
  <c r="W643" i="15"/>
  <c r="U643" i="15"/>
  <c r="AG643" i="15"/>
  <c r="T643" i="15"/>
  <c r="X643" i="15"/>
  <c r="R643" i="15"/>
  <c r="AA643" i="15"/>
  <c r="Y643" i="15"/>
  <c r="V643" i="15"/>
  <c r="AD643" i="15"/>
  <c r="AE643" i="15"/>
  <c r="AF643" i="15"/>
  <c r="V546" i="15"/>
  <c r="W79" i="15"/>
  <c r="W151" i="15"/>
  <c r="I393" i="2"/>
  <c r="G392" i="15" s="1"/>
  <c r="AB367" i="15"/>
  <c r="Z367" i="15"/>
  <c r="AC367" i="15"/>
  <c r="AA367" i="15"/>
  <c r="AE367" i="15"/>
  <c r="S367" i="15"/>
  <c r="R367" i="15"/>
  <c r="X367" i="15"/>
  <c r="T367" i="15"/>
  <c r="AF367" i="15"/>
  <c r="W367" i="15"/>
  <c r="U367" i="15"/>
  <c r="AD367" i="15"/>
  <c r="AG367" i="15"/>
  <c r="V367" i="15"/>
  <c r="Y367" i="15"/>
  <c r="Z330" i="15"/>
  <c r="AA330" i="15"/>
  <c r="AB330" i="15"/>
  <c r="AE330" i="15"/>
  <c r="S330" i="15"/>
  <c r="AC330" i="15"/>
  <c r="R330" i="15"/>
  <c r="T330" i="15"/>
  <c r="V330" i="15"/>
  <c r="W330" i="15"/>
  <c r="X330" i="15"/>
  <c r="U330" i="15"/>
  <c r="AD330" i="15"/>
  <c r="AG330" i="15"/>
  <c r="AF330" i="15"/>
  <c r="Y330" i="15"/>
  <c r="Z259" i="15"/>
  <c r="AB259" i="15"/>
  <c r="AA259" i="15"/>
  <c r="AE259" i="15"/>
  <c r="AC259" i="15"/>
  <c r="T259" i="15"/>
  <c r="R259" i="15"/>
  <c r="W259" i="15"/>
  <c r="S259" i="15"/>
  <c r="AF259" i="15"/>
  <c r="U259" i="15"/>
  <c r="X259" i="15"/>
  <c r="AG259" i="15"/>
  <c r="V259" i="15"/>
  <c r="AD259" i="15"/>
  <c r="Y259" i="15"/>
  <c r="Z91" i="15"/>
  <c r="AB91" i="15"/>
  <c r="AC91" i="15"/>
  <c r="S91" i="15"/>
  <c r="AA91" i="15"/>
  <c r="R91" i="15"/>
  <c r="T91" i="15"/>
  <c r="AE91" i="15"/>
  <c r="AD91" i="15"/>
  <c r="W91" i="15"/>
  <c r="AF91" i="15"/>
  <c r="U91" i="15"/>
  <c r="X91" i="15"/>
  <c r="Y91" i="15"/>
  <c r="V91" i="15"/>
  <c r="AG91" i="15"/>
  <c r="V162" i="15"/>
  <c r="W173" i="15"/>
  <c r="V450" i="15"/>
  <c r="AC642" i="15"/>
  <c r="U642" i="15"/>
  <c r="Z642" i="15"/>
  <c r="AG642" i="15"/>
  <c r="V642" i="15"/>
  <c r="W642" i="15"/>
  <c r="S642" i="15"/>
  <c r="AD642" i="15"/>
  <c r="AF642" i="15"/>
  <c r="AE642" i="15"/>
  <c r="R642" i="15"/>
  <c r="AB642" i="15"/>
  <c r="Y642" i="15"/>
  <c r="X642" i="15"/>
  <c r="T642" i="15"/>
  <c r="AA642" i="15"/>
  <c r="AM729" i="2"/>
  <c r="AL729" i="2"/>
  <c r="AK729" i="2"/>
  <c r="AJ729" i="2"/>
  <c r="BR730" i="2"/>
  <c r="BR731" i="2" s="1"/>
  <c r="AI729" i="2"/>
  <c r="AM716" i="2"/>
  <c r="AL716" i="2"/>
  <c r="AK716" i="2"/>
  <c r="AJ716" i="2"/>
  <c r="BR717" i="2"/>
  <c r="AI716" i="2"/>
  <c r="M703" i="2"/>
  <c r="K706" i="15" s="1"/>
  <c r="AM704" i="2"/>
  <c r="AL704" i="2"/>
  <c r="AK704" i="2"/>
  <c r="BR705" i="2"/>
  <c r="AJ704" i="2"/>
  <c r="AI704" i="2"/>
  <c r="BR657" i="2"/>
  <c r="AM656" i="2"/>
  <c r="AJ656" i="2"/>
  <c r="AL656" i="2"/>
  <c r="AK656" i="2"/>
  <c r="AI656" i="2"/>
  <c r="AM644" i="2"/>
  <c r="AL644" i="2"/>
  <c r="AK644" i="2"/>
  <c r="AJ644" i="2"/>
  <c r="BR645" i="2"/>
  <c r="AI644" i="2"/>
  <c r="BR632" i="2"/>
  <c r="AM631" i="2"/>
  <c r="AI631" i="2"/>
  <c r="AL631" i="2"/>
  <c r="AK631" i="2"/>
  <c r="AJ631" i="2"/>
  <c r="AM620" i="2"/>
  <c r="AL620" i="2"/>
  <c r="AK620" i="2"/>
  <c r="AJ620" i="2"/>
  <c r="BR621" i="2"/>
  <c r="AI620" i="2"/>
  <c r="BR608" i="2"/>
  <c r="AM607" i="2"/>
  <c r="AL607" i="2"/>
  <c r="AI607" i="2"/>
  <c r="AK607" i="2"/>
  <c r="AJ607" i="2"/>
  <c r="J597" i="15"/>
  <c r="AM578" i="2"/>
  <c r="BR579" i="2"/>
  <c r="AL578" i="2"/>
  <c r="AI578" i="2"/>
  <c r="AK578" i="2"/>
  <c r="AJ578" i="2"/>
  <c r="AM567" i="2"/>
  <c r="AL567" i="2"/>
  <c r="AK567" i="2"/>
  <c r="AJ567" i="2"/>
  <c r="BR568" i="2"/>
  <c r="AI567" i="2"/>
  <c r="BQ55" i="2"/>
  <c r="E55" i="2" s="1"/>
  <c r="AM456" i="2"/>
  <c r="AL456" i="2"/>
  <c r="AK456" i="2"/>
  <c r="AJ456" i="2"/>
  <c r="BR457" i="2"/>
  <c r="AI456" i="2"/>
  <c r="AM443" i="2"/>
  <c r="AL443" i="2"/>
  <c r="AK443" i="2"/>
  <c r="AJ443" i="2"/>
  <c r="BR444" i="2"/>
  <c r="AI443" i="2"/>
  <c r="AM431" i="2"/>
  <c r="AI431" i="2"/>
  <c r="AL431" i="2"/>
  <c r="AK431" i="2"/>
  <c r="AJ431" i="2"/>
  <c r="BR432" i="2"/>
  <c r="AM420" i="2"/>
  <c r="AL420" i="2"/>
  <c r="AK420" i="2"/>
  <c r="AJ420" i="2"/>
  <c r="BR421" i="2"/>
  <c r="AI420" i="2"/>
  <c r="AM408" i="2"/>
  <c r="BR409" i="2"/>
  <c r="AI408" i="2"/>
  <c r="AL408" i="2"/>
  <c r="AK408" i="2"/>
  <c r="AJ408" i="2"/>
  <c r="AM396" i="2"/>
  <c r="AI396" i="2"/>
  <c r="AL396" i="2"/>
  <c r="AK396" i="2"/>
  <c r="AJ396" i="2"/>
  <c r="BR397" i="2"/>
  <c r="BR385" i="2"/>
  <c r="AI384" i="2"/>
  <c r="AM384" i="2"/>
  <c r="AL384" i="2"/>
  <c r="AK384" i="2"/>
  <c r="AJ384" i="2"/>
  <c r="AM371" i="2"/>
  <c r="AL371" i="2"/>
  <c r="AK371" i="2"/>
  <c r="AJ371" i="2"/>
  <c r="BR372" i="2"/>
  <c r="AI371" i="2"/>
  <c r="AM335" i="2"/>
  <c r="AL335" i="2"/>
  <c r="AK335" i="2"/>
  <c r="AJ335" i="2"/>
  <c r="BR336" i="2"/>
  <c r="AI335" i="2"/>
  <c r="BC127" i="2"/>
  <c r="AK324" i="2"/>
  <c r="AI324" i="2"/>
  <c r="AL324" i="2"/>
  <c r="AJ324" i="2"/>
  <c r="AM324" i="2"/>
  <c r="BR325" i="2"/>
  <c r="AI311" i="2"/>
  <c r="AM311" i="2"/>
  <c r="BR312" i="2"/>
  <c r="AJ311" i="2"/>
  <c r="AL311" i="2"/>
  <c r="AK311" i="2"/>
  <c r="AI299" i="2"/>
  <c r="AM299" i="2"/>
  <c r="AL299" i="2"/>
  <c r="BR300" i="2"/>
  <c r="AK299" i="2"/>
  <c r="AJ299" i="2"/>
  <c r="AI287" i="2"/>
  <c r="BR288" i="2"/>
  <c r="AM287" i="2"/>
  <c r="AK287" i="2"/>
  <c r="AL287" i="2"/>
  <c r="AJ287" i="2"/>
  <c r="AI275" i="2"/>
  <c r="AL275" i="2"/>
  <c r="AK275" i="2"/>
  <c r="BR276" i="2"/>
  <c r="AM275" i="2"/>
  <c r="AJ275" i="2"/>
  <c r="AI263" i="2"/>
  <c r="AM263" i="2"/>
  <c r="BR264" i="2"/>
  <c r="AK263" i="2"/>
  <c r="AL263" i="2"/>
  <c r="AJ263" i="2"/>
  <c r="AI251" i="2"/>
  <c r="AL251" i="2"/>
  <c r="BR252" i="2"/>
  <c r="AM251" i="2"/>
  <c r="AK251" i="2"/>
  <c r="AJ251" i="2"/>
  <c r="AJ96" i="2"/>
  <c r="AI96" i="2"/>
  <c r="AM96" i="2"/>
  <c r="AL96" i="2"/>
  <c r="AK96" i="2"/>
  <c r="BR97" i="2"/>
  <c r="AI59" i="2"/>
  <c r="BR60" i="2"/>
  <c r="AM59" i="2"/>
  <c r="AL59" i="2"/>
  <c r="AJ59" i="2"/>
  <c r="AK59" i="2"/>
  <c r="M356" i="2"/>
  <c r="K356" i="15" s="1"/>
  <c r="AI22" i="2"/>
  <c r="BR23" i="2"/>
  <c r="AM22" i="2"/>
  <c r="AL22" i="2"/>
  <c r="AJ22" i="2"/>
  <c r="AK22" i="2"/>
  <c r="V107" i="12"/>
  <c r="X107" i="12"/>
  <c r="X108" i="12"/>
  <c r="AK107" i="12"/>
  <c r="U107" i="12"/>
  <c r="V108" i="12"/>
  <c r="L210" i="2"/>
  <c r="J210" i="15" s="1"/>
  <c r="I140" i="2"/>
  <c r="G140" i="15" s="1"/>
  <c r="L284" i="2"/>
  <c r="J284" i="15" s="1"/>
  <c r="BD97" i="12"/>
  <c r="BD98" i="12"/>
  <c r="BC97" i="12"/>
  <c r="BC98" i="12"/>
  <c r="M454" i="2"/>
  <c r="K453" i="15" s="1"/>
  <c r="M117" i="2"/>
  <c r="K117" i="15" s="1"/>
  <c r="BQ355" i="2"/>
  <c r="E355" i="2" s="1"/>
  <c r="F355" i="2"/>
  <c r="D355" i="15" s="1"/>
  <c r="Q355" i="15" s="1"/>
  <c r="AS355" i="15" s="1"/>
  <c r="D356" i="2"/>
  <c r="C356" i="15" s="1"/>
  <c r="M653" i="2"/>
  <c r="K656" i="15" s="1"/>
  <c r="D393" i="2"/>
  <c r="C392" i="15" s="1"/>
  <c r="BQ392" i="2"/>
  <c r="E392" i="2" s="1"/>
  <c r="F392" i="2"/>
  <c r="D391" i="15" s="1"/>
  <c r="Q391" i="15" s="1"/>
  <c r="AS391" i="15" s="1"/>
  <c r="M382" i="2"/>
  <c r="M165" i="2"/>
  <c r="K165" i="15" s="1"/>
  <c r="M128" i="2"/>
  <c r="K128" i="15" s="1"/>
  <c r="M154" i="2"/>
  <c r="K154" i="15" s="1"/>
  <c r="BC31" i="2"/>
  <c r="BA31" i="2"/>
  <c r="BC103" i="2"/>
  <c r="BC91" i="2"/>
  <c r="BA538" i="2"/>
  <c r="M726" i="2"/>
  <c r="BA91" i="2"/>
  <c r="D8" i="2"/>
  <c r="C8" i="15" s="1"/>
  <c r="BQ7" i="2"/>
  <c r="E7" i="2" s="1"/>
  <c r="F7" i="2"/>
  <c r="D7" i="15" s="1"/>
  <c r="F564" i="2"/>
  <c r="D561" i="15" s="1"/>
  <c r="Q561" i="15" s="1"/>
  <c r="AS561" i="15" s="1"/>
  <c r="BQ564" i="2"/>
  <c r="E564" i="2" s="1"/>
  <c r="BA43" i="2"/>
  <c r="F368" i="2"/>
  <c r="D368" i="15" s="1"/>
  <c r="Q368" i="15" s="1"/>
  <c r="AS368" i="15" s="1"/>
  <c r="BQ368" i="2"/>
  <c r="E368" i="2" s="1"/>
  <c r="D369" i="2"/>
  <c r="F369" i="2" s="1"/>
  <c r="D369" i="15" s="1"/>
  <c r="Q369" i="15" s="1"/>
  <c r="AS369" i="15" s="1"/>
  <c r="BA79" i="2"/>
  <c r="BC538" i="2"/>
  <c r="BA127" i="2"/>
  <c r="BC79" i="2"/>
  <c r="M92" i="2"/>
  <c r="K92" i="15" s="1"/>
  <c r="F628" i="2"/>
  <c r="D631" i="15" s="1"/>
  <c r="Q631" i="15" s="1"/>
  <c r="AS631" i="15" s="1"/>
  <c r="BC616" i="2"/>
  <c r="BQ628" i="2"/>
  <c r="E628" i="2" s="1"/>
  <c r="H20" i="2"/>
  <c r="F20" i="15" s="1"/>
  <c r="BA616" i="2"/>
  <c r="M564" i="2"/>
  <c r="K561" i="15" s="1"/>
  <c r="BA103" i="2"/>
  <c r="BC295" i="2"/>
  <c r="M45" i="2"/>
  <c r="K45" i="15" s="1"/>
  <c r="BA550" i="2"/>
  <c r="BC574" i="2"/>
  <c r="BC283" i="2"/>
  <c r="M551" i="2"/>
  <c r="K548" i="15" s="1"/>
  <c r="I417" i="2"/>
  <c r="G416" i="15" s="1"/>
  <c r="BC416" i="2"/>
  <c r="BA574" i="2"/>
  <c r="M406" i="2"/>
  <c r="K405" i="15" s="1"/>
  <c r="I284" i="2"/>
  <c r="G284" i="15" s="1"/>
  <c r="D104" i="2"/>
  <c r="C104" i="15" s="1"/>
  <c r="F103" i="2"/>
  <c r="D103" i="15" s="1"/>
  <c r="Q103" i="15" s="1"/>
  <c r="AS103" i="15" s="1"/>
  <c r="BQ103" i="2"/>
  <c r="E103" i="2" s="1"/>
  <c r="BA283" i="2"/>
  <c r="BA652" i="2"/>
  <c r="BC652" i="2"/>
  <c r="BA355" i="2"/>
  <c r="L726" i="2"/>
  <c r="M272" i="2"/>
  <c r="K272" i="15" s="1"/>
  <c r="H68" i="2"/>
  <c r="F68" i="15" s="1"/>
  <c r="BA67" i="2"/>
  <c r="BC67" i="2"/>
  <c r="L128" i="2"/>
  <c r="J128" i="15" s="1"/>
  <c r="D576" i="2"/>
  <c r="C573" i="15" s="1"/>
  <c r="D176" i="2"/>
  <c r="BQ127" i="2"/>
  <c r="E127" i="2" s="1"/>
  <c r="F127" i="2"/>
  <c r="D127" i="15" s="1"/>
  <c r="Q127" i="15" s="1"/>
  <c r="AS127" i="15" s="1"/>
  <c r="I629" i="2"/>
  <c r="G632" i="15" s="1"/>
  <c r="M308" i="2"/>
  <c r="K308" i="15" s="1"/>
  <c r="D552" i="2"/>
  <c r="C549" i="15" s="1"/>
  <c r="M141" i="2"/>
  <c r="K141" i="15" s="1"/>
  <c r="BA367" i="2"/>
  <c r="BC367" i="2"/>
  <c r="L381" i="2"/>
  <c r="J380" i="15" s="1"/>
  <c r="BA416" i="2"/>
  <c r="BC115" i="2"/>
  <c r="M429" i="2"/>
  <c r="K428" i="15" s="1"/>
  <c r="L575" i="2"/>
  <c r="J572" i="15" s="1"/>
  <c r="I56" i="2"/>
  <c r="G56" i="15" s="1"/>
  <c r="BA173" i="2"/>
  <c r="BA271" i="2"/>
  <c r="D128" i="2"/>
  <c r="D453" i="2"/>
  <c r="C452" i="15" s="1"/>
  <c r="BQ452" i="2"/>
  <c r="E452" i="2" s="1"/>
  <c r="F452" i="2"/>
  <c r="D451" i="15" s="1"/>
  <c r="Q451" i="15" s="1"/>
  <c r="AS451" i="15" s="1"/>
  <c r="M20" i="2"/>
  <c r="K20" i="15" s="1"/>
  <c r="BA151" i="2"/>
  <c r="D286" i="2"/>
  <c r="C286" i="15" s="1"/>
  <c r="M57" i="2"/>
  <c r="K57" i="15" s="1"/>
  <c r="M368" i="2"/>
  <c r="K368" i="15" s="1"/>
  <c r="L140" i="2"/>
  <c r="J140" i="15" s="1"/>
  <c r="M540" i="2"/>
  <c r="K537" i="15" s="1"/>
  <c r="M713" i="2"/>
  <c r="K716" i="15" s="1"/>
  <c r="BA341" i="2"/>
  <c r="M394" i="2"/>
  <c r="K393" i="15" s="1"/>
  <c r="M575" i="2"/>
  <c r="K572" i="15" s="1"/>
  <c r="BC151" i="2"/>
  <c r="L405" i="2"/>
  <c r="J404" i="15" s="1"/>
  <c r="L605" i="2"/>
  <c r="J608" i="15" s="1"/>
  <c r="I342" i="2"/>
  <c r="G342" i="15" s="1"/>
  <c r="H196" i="2"/>
  <c r="D44" i="2"/>
  <c r="C44" i="15" s="1"/>
  <c r="F43" i="2"/>
  <c r="D43" i="15" s="1"/>
  <c r="Q43" i="15" s="1"/>
  <c r="AS43" i="15" s="1"/>
  <c r="BQ43" i="2"/>
  <c r="E43" i="2" s="1"/>
  <c r="M618" i="2"/>
  <c r="K621" i="15" s="1"/>
  <c r="BC319" i="2"/>
  <c r="M70" i="2"/>
  <c r="K70" i="15" s="1"/>
  <c r="BC271" i="2"/>
  <c r="M199" i="2"/>
  <c r="BC440" i="2"/>
  <c r="L702" i="2"/>
  <c r="H551" i="2"/>
  <c r="F548" i="15" s="1"/>
  <c r="BC550" i="2"/>
  <c r="F20" i="2"/>
  <c r="D20" i="15" s="1"/>
  <c r="Q20" i="15" s="1"/>
  <c r="AS20" i="15" s="1"/>
  <c r="L20" i="2"/>
  <c r="J20" i="15" s="1"/>
  <c r="D618" i="2"/>
  <c r="C621" i="15" s="1"/>
  <c r="D406" i="2"/>
  <c r="C405" i="15" s="1"/>
  <c r="BA428" i="2"/>
  <c r="H701" i="2"/>
  <c r="F704" i="15" s="1"/>
  <c r="BA700" i="2"/>
  <c r="BC700" i="2"/>
  <c r="H197" i="2"/>
  <c r="BA247" i="2"/>
  <c r="H725" i="2"/>
  <c r="F728" i="15" s="1"/>
  <c r="BC724" i="2"/>
  <c r="BA724" i="2"/>
  <c r="F332" i="2"/>
  <c r="D332" i="15" s="1"/>
  <c r="Q332" i="15" s="1"/>
  <c r="AS332" i="15" s="1"/>
  <c r="D333" i="2"/>
  <c r="C333" i="15" s="1"/>
  <c r="BQ332" i="2"/>
  <c r="E332" i="2" s="1"/>
  <c r="I368" i="2"/>
  <c r="G368" i="15" s="1"/>
  <c r="M630" i="2"/>
  <c r="L68" i="2"/>
  <c r="J68" i="15" s="1"/>
  <c r="H342" i="2"/>
  <c r="F342" i="15" s="1"/>
  <c r="D188" i="2"/>
  <c r="C188" i="15" s="1"/>
  <c r="BQ187" i="2"/>
  <c r="E187" i="2" s="1"/>
  <c r="F187" i="2"/>
  <c r="D187" i="15" s="1"/>
  <c r="Q187" i="15" s="1"/>
  <c r="AS187" i="15" s="1"/>
  <c r="I605" i="2"/>
  <c r="G608" i="15" s="1"/>
  <c r="L92" i="2"/>
  <c r="J92" i="15" s="1"/>
  <c r="I308" i="2"/>
  <c r="G308" i="15" s="1"/>
  <c r="H248" i="2"/>
  <c r="F248" i="15" s="1"/>
  <c r="L296" i="2"/>
  <c r="J296" i="15" s="1"/>
  <c r="BC259" i="2"/>
  <c r="H260" i="2"/>
  <c r="F260" i="15" s="1"/>
  <c r="BA259" i="2"/>
  <c r="M80" i="2"/>
  <c r="K80" i="15" s="1"/>
  <c r="I539" i="2"/>
  <c r="G536" i="15" s="1"/>
  <c r="H8" i="2"/>
  <c r="F8" i="15" s="1"/>
  <c r="I381" i="2"/>
  <c r="G380" i="15" s="1"/>
  <c r="L104" i="2"/>
  <c r="J104" i="15" s="1"/>
  <c r="L368" i="2"/>
  <c r="J368" i="15" s="1"/>
  <c r="H56" i="2"/>
  <c r="F56" i="15" s="1"/>
  <c r="BC55" i="2"/>
  <c r="BA55" i="2"/>
  <c r="H44" i="2"/>
  <c r="L714" i="2"/>
  <c r="M186" i="2"/>
  <c r="K186" i="15" s="1"/>
  <c r="H539" i="2"/>
  <c r="F536" i="15" s="1"/>
  <c r="L80" i="2"/>
  <c r="J80" i="15" s="1"/>
  <c r="M417" i="2"/>
  <c r="K416" i="15" s="1"/>
  <c r="F319" i="2"/>
  <c r="D319" i="15" s="1"/>
  <c r="Q319" i="15" s="1"/>
  <c r="AS319" i="15" s="1"/>
  <c r="D320" i="2"/>
  <c r="C320" i="15" s="1"/>
  <c r="BQ319" i="2"/>
  <c r="E319" i="2" s="1"/>
  <c r="D725" i="2"/>
  <c r="C728" i="15" s="1"/>
  <c r="F724" i="2"/>
  <c r="D727" i="15" s="1"/>
  <c r="Q727" i="15" s="1"/>
  <c r="AS727" i="15" s="1"/>
  <c r="BQ724" i="2"/>
  <c r="E724" i="2" s="1"/>
  <c r="H284" i="2"/>
  <c r="F284" i="15" s="1"/>
  <c r="I453" i="2"/>
  <c r="G452" i="15" s="1"/>
  <c r="I163" i="2"/>
  <c r="G163" i="15" s="1"/>
  <c r="L356" i="2"/>
  <c r="J356" i="15" s="1"/>
  <c r="I701" i="2"/>
  <c r="G704" i="15" s="1"/>
  <c r="H140" i="2"/>
  <c r="F140" i="15" s="1"/>
  <c r="BC139" i="2"/>
  <c r="BA139" i="2"/>
  <c r="H308" i="2"/>
  <c r="F308" i="15" s="1"/>
  <c r="I429" i="2"/>
  <c r="G428" i="15" s="1"/>
  <c r="I617" i="2"/>
  <c r="G620" i="15" s="1"/>
  <c r="L629" i="2"/>
  <c r="J632" i="15" s="1"/>
  <c r="BC452" i="2"/>
  <c r="BA452" i="2"/>
  <c r="H175" i="2"/>
  <c r="F175" i="15" s="1"/>
  <c r="I260" i="2"/>
  <c r="G260" i="15" s="1"/>
  <c r="L272" i="2"/>
  <c r="J272" i="15" s="1"/>
  <c r="I80" i="2"/>
  <c r="G80" i="15" s="1"/>
  <c r="I725" i="2"/>
  <c r="G728" i="15" s="1"/>
  <c r="M104" i="2"/>
  <c r="K104" i="15" s="1"/>
  <c r="BA380" i="2"/>
  <c r="BC380" i="2"/>
  <c r="M196" i="2"/>
  <c r="H320" i="2"/>
  <c r="F320" i="15" s="1"/>
  <c r="H331" i="2"/>
  <c r="F331" i="15" s="1"/>
  <c r="BC628" i="2"/>
  <c r="BA628" i="2"/>
  <c r="H164" i="2"/>
  <c r="F164" i="15" s="1"/>
  <c r="H153" i="2"/>
  <c r="F153" i="15" s="1"/>
  <c r="M296" i="2"/>
  <c r="K296" i="15" s="1"/>
  <c r="I248" i="2"/>
  <c r="G248" i="15" s="1"/>
  <c r="L617" i="2"/>
  <c r="J620" i="15" s="1"/>
  <c r="H32" i="2"/>
  <c r="L260" i="2"/>
  <c r="J260" i="15" s="1"/>
  <c r="H575" i="2"/>
  <c r="F572" i="15" s="1"/>
  <c r="H104" i="2"/>
  <c r="F104" i="15" s="1"/>
  <c r="BA440" i="2"/>
  <c r="M441" i="2"/>
  <c r="K440" i="15" s="1"/>
  <c r="H92" i="2"/>
  <c r="F92" i="15" s="1"/>
  <c r="H599" i="2"/>
  <c r="BA295" i="2"/>
  <c r="U108" i="12"/>
  <c r="AK108" i="12"/>
  <c r="AI58" i="2"/>
  <c r="AL58" i="2"/>
  <c r="AJ58" i="2"/>
  <c r="AK58" i="2"/>
  <c r="AM58" i="2"/>
  <c r="F56" i="2"/>
  <c r="D56" i="15" s="1"/>
  <c r="Q56" i="15" s="1"/>
  <c r="AS56" i="15" s="1"/>
  <c r="D57" i="2"/>
  <c r="C57" i="15" s="1"/>
  <c r="BQ56" i="2"/>
  <c r="E56" i="2" s="1"/>
  <c r="BR71" i="2"/>
  <c r="BR72" i="2" s="1"/>
  <c r="AK70" i="2"/>
  <c r="AJ70" i="2"/>
  <c r="AI70" i="2"/>
  <c r="AM70" i="2"/>
  <c r="AL70" i="2"/>
  <c r="BR83" i="2"/>
  <c r="BR84" i="2" s="1"/>
  <c r="AK82" i="2"/>
  <c r="AJ82" i="2"/>
  <c r="AI82" i="2"/>
  <c r="AM82" i="2"/>
  <c r="AL82" i="2"/>
  <c r="AM95" i="2"/>
  <c r="AL95" i="2"/>
  <c r="AK95" i="2"/>
  <c r="AI95" i="2"/>
  <c r="AJ95" i="2"/>
  <c r="BR107" i="2"/>
  <c r="AK106" i="2"/>
  <c r="AJ106" i="2"/>
  <c r="AI106" i="2"/>
  <c r="AM106" i="2"/>
  <c r="AL106" i="2"/>
  <c r="BR119" i="2"/>
  <c r="AK118" i="2"/>
  <c r="AJ118" i="2"/>
  <c r="AI118" i="2"/>
  <c r="AM118" i="2"/>
  <c r="AL118" i="2"/>
  <c r="AM131" i="2"/>
  <c r="AL131" i="2"/>
  <c r="BR132" i="2"/>
  <c r="AK131" i="2"/>
  <c r="AJ131" i="2"/>
  <c r="AI131" i="2"/>
  <c r="BR192" i="2"/>
  <c r="AM191" i="2"/>
  <c r="AL191" i="2"/>
  <c r="AK191" i="2"/>
  <c r="AJ191" i="2"/>
  <c r="AI191" i="2"/>
  <c r="AK250" i="2"/>
  <c r="AJ250" i="2"/>
  <c r="AI250" i="2"/>
  <c r="AM250" i="2"/>
  <c r="AL250" i="2"/>
  <c r="AK262" i="2"/>
  <c r="AJ262" i="2"/>
  <c r="AI262" i="2"/>
  <c r="AL262" i="2"/>
  <c r="AM262" i="2"/>
  <c r="AK274" i="2"/>
  <c r="AJ274" i="2"/>
  <c r="AI274" i="2"/>
  <c r="AM274" i="2"/>
  <c r="AL274" i="2"/>
  <c r="AJ286" i="2"/>
  <c r="AI286" i="2"/>
  <c r="AM286" i="2"/>
  <c r="AL286" i="2"/>
  <c r="AK286" i="2"/>
  <c r="AM298" i="2"/>
  <c r="AL298" i="2"/>
  <c r="AK298" i="2"/>
  <c r="AJ298" i="2"/>
  <c r="AI298" i="2"/>
  <c r="AK310" i="2"/>
  <c r="AJ310" i="2"/>
  <c r="AI310" i="2"/>
  <c r="AM310" i="2"/>
  <c r="AL310" i="2"/>
  <c r="AI334" i="2"/>
  <c r="AM334" i="2"/>
  <c r="AL334" i="2"/>
  <c r="AK334" i="2"/>
  <c r="AJ334" i="2"/>
  <c r="AK370" i="2"/>
  <c r="AJ370" i="2"/>
  <c r="AI370" i="2"/>
  <c r="AM370" i="2"/>
  <c r="AL370" i="2"/>
  <c r="AK383" i="2"/>
  <c r="AJ383" i="2"/>
  <c r="AL383" i="2"/>
  <c r="AI383" i="2"/>
  <c r="AM383" i="2"/>
  <c r="AK395" i="2"/>
  <c r="AL395" i="2"/>
  <c r="AJ395" i="2"/>
  <c r="AI395" i="2"/>
  <c r="AM395" i="2"/>
  <c r="AI407" i="2"/>
  <c r="AM407" i="2"/>
  <c r="AL407" i="2"/>
  <c r="AK407" i="2"/>
  <c r="AJ407" i="2"/>
  <c r="D418" i="2"/>
  <c r="C417" i="15" s="1"/>
  <c r="M642" i="2"/>
  <c r="K645" i="15" s="1"/>
  <c r="BQ295" i="2"/>
  <c r="E295" i="2" s="1"/>
  <c r="F295" i="2"/>
  <c r="D295" i="15" s="1"/>
  <c r="Q295" i="15" s="1"/>
  <c r="AS295" i="15" s="1"/>
  <c r="D296" i="2"/>
  <c r="BC428" i="2"/>
  <c r="AI541" i="2"/>
  <c r="BR542" i="2"/>
  <c r="BR543" i="2" s="1"/>
  <c r="AM541" i="2"/>
  <c r="AL541" i="2"/>
  <c r="AK541" i="2"/>
  <c r="AJ541" i="2"/>
  <c r="AI553" i="2"/>
  <c r="BR554" i="2"/>
  <c r="BR555" i="2" s="1"/>
  <c r="AM553" i="2"/>
  <c r="AL553" i="2"/>
  <c r="AK553" i="2"/>
  <c r="AJ553" i="2"/>
  <c r="BC562" i="2"/>
  <c r="H563" i="2"/>
  <c r="F560" i="15" s="1"/>
  <c r="AI577" i="2"/>
  <c r="AM577" i="2"/>
  <c r="AL577" i="2"/>
  <c r="AK577" i="2"/>
  <c r="AJ577" i="2"/>
  <c r="AK643" i="2"/>
  <c r="AJ643" i="2"/>
  <c r="AI643" i="2"/>
  <c r="AL643" i="2"/>
  <c r="AM643" i="2"/>
  <c r="BA712" i="2"/>
  <c r="I713" i="2"/>
  <c r="G716" i="15" s="1"/>
  <c r="D714" i="2"/>
  <c r="BQ713" i="2"/>
  <c r="E713" i="2" s="1"/>
  <c r="F713" i="2"/>
  <c r="D716" i="15" s="1"/>
  <c r="Q716" i="15" s="1"/>
  <c r="AS716" i="15" s="1"/>
  <c r="BC355" i="2"/>
  <c r="BC330" i="2"/>
  <c r="M342" i="2"/>
  <c r="K342" i="15" s="1"/>
  <c r="BC341" i="2"/>
  <c r="BA162" i="2"/>
  <c r="L163" i="2"/>
  <c r="J163" i="15" s="1"/>
  <c r="F417" i="2"/>
  <c r="D416" i="15" s="1"/>
  <c r="Q416" i="15" s="1"/>
  <c r="AS416" i="15" s="1"/>
  <c r="BQ417" i="2"/>
  <c r="E417" i="2" s="1"/>
  <c r="L199" i="2"/>
  <c r="J199" i="15" s="1"/>
  <c r="BQ175" i="2"/>
  <c r="E175" i="2" s="1"/>
  <c r="F175" i="2"/>
  <c r="D175" i="15" s="1"/>
  <c r="Q175" i="15" s="1"/>
  <c r="AS175" i="15" s="1"/>
  <c r="BQ20" i="2"/>
  <c r="E20" i="2" s="1"/>
  <c r="I320" i="2"/>
  <c r="G320" i="15" s="1"/>
  <c r="I331" i="2"/>
  <c r="G331" i="15" s="1"/>
  <c r="BQ653" i="2"/>
  <c r="E653" i="2" s="1"/>
  <c r="F653" i="2"/>
  <c r="D656" i="15" s="1"/>
  <c r="Q656" i="15" s="1"/>
  <c r="AS656" i="15" s="1"/>
  <c r="D654" i="2"/>
  <c r="C657" i="15" s="1"/>
  <c r="L653" i="2"/>
  <c r="J656" i="15" s="1"/>
  <c r="BQ285" i="2"/>
  <c r="E285" i="2" s="1"/>
  <c r="F285" i="2"/>
  <c r="D285" i="15" s="1"/>
  <c r="Q285" i="15" s="1"/>
  <c r="AS285" i="15" s="1"/>
  <c r="BC404" i="2"/>
  <c r="BA404" i="2"/>
  <c r="AI655" i="2"/>
  <c r="AM655" i="2"/>
  <c r="AL655" i="2"/>
  <c r="AK655" i="2"/>
  <c r="AJ655" i="2"/>
  <c r="D152" i="2"/>
  <c r="C152" i="15" s="1"/>
  <c r="F151" i="2"/>
  <c r="D151" i="15" s="1"/>
  <c r="Q151" i="15" s="1"/>
  <c r="AS151" i="15" s="1"/>
  <c r="BQ151" i="2"/>
  <c r="E151" i="2" s="1"/>
  <c r="BC162" i="2"/>
  <c r="AI455" i="2"/>
  <c r="AM455" i="2"/>
  <c r="AL455" i="2"/>
  <c r="AK455" i="2"/>
  <c r="AJ455" i="2"/>
  <c r="L152" i="2"/>
  <c r="L175" i="2"/>
  <c r="J175" i="15" s="1"/>
  <c r="L187" i="2"/>
  <c r="J187" i="15" s="1"/>
  <c r="BQ440" i="2"/>
  <c r="E440" i="2" s="1"/>
  <c r="F440" i="2"/>
  <c r="D439" i="15" s="1"/>
  <c r="Q439" i="15" s="1"/>
  <c r="AS439" i="15" s="1"/>
  <c r="D441" i="2"/>
  <c r="C440" i="15" s="1"/>
  <c r="D21" i="2"/>
  <c r="BA562" i="2"/>
  <c r="BC173" i="2"/>
  <c r="I356" i="2"/>
  <c r="G356" i="15" s="1"/>
  <c r="D140" i="2"/>
  <c r="C140" i="15" s="1"/>
  <c r="BQ139" i="2"/>
  <c r="E139" i="2" s="1"/>
  <c r="F139" i="2"/>
  <c r="D139" i="15" s="1"/>
  <c r="Q139" i="15" s="1"/>
  <c r="AS139" i="15" s="1"/>
  <c r="L248" i="2"/>
  <c r="J248" i="15" s="1"/>
  <c r="BC247" i="2"/>
  <c r="I174" i="2"/>
  <c r="G174" i="15" s="1"/>
  <c r="BA195" i="2"/>
  <c r="BC195" i="2"/>
  <c r="I196" i="2"/>
  <c r="G196" i="15" s="1"/>
  <c r="I185" i="2"/>
  <c r="G185" i="15" s="1"/>
  <c r="S185" i="15" s="1"/>
  <c r="BA184" i="2"/>
  <c r="BC184" i="2"/>
  <c r="M9" i="2"/>
  <c r="K9" i="15" s="1"/>
  <c r="L116" i="2"/>
  <c r="J116" i="15" s="1"/>
  <c r="I8" i="2"/>
  <c r="G8" i="15" s="1"/>
  <c r="BC712" i="2"/>
  <c r="M197" i="2"/>
  <c r="D308" i="2"/>
  <c r="C308" i="15" s="1"/>
  <c r="F307" i="2"/>
  <c r="D307" i="15" s="1"/>
  <c r="Q307" i="15" s="1"/>
  <c r="AS307" i="15" s="1"/>
  <c r="BQ307" i="2"/>
  <c r="E307" i="2" s="1"/>
  <c r="I20" i="2"/>
  <c r="G20" i="15" s="1"/>
  <c r="BC19" i="2"/>
  <c r="BA19" i="2"/>
  <c r="D701" i="2"/>
  <c r="C704" i="15" s="1"/>
  <c r="F700" i="2"/>
  <c r="D703" i="15" s="1"/>
  <c r="Q703" i="15" s="1"/>
  <c r="AS703" i="15" s="1"/>
  <c r="BQ700" i="2"/>
  <c r="E700" i="2" s="1"/>
  <c r="L308" i="2"/>
  <c r="J308" i="15" s="1"/>
  <c r="BC307" i="2"/>
  <c r="BA307" i="2"/>
  <c r="M285" i="2"/>
  <c r="K285" i="15" s="1"/>
  <c r="F80" i="2"/>
  <c r="D80" i="15" s="1"/>
  <c r="Q80" i="15" s="1"/>
  <c r="AS80" i="15" s="1"/>
  <c r="D81" i="2"/>
  <c r="C81" i="15" s="1"/>
  <c r="BQ80" i="2"/>
  <c r="E80" i="2" s="1"/>
  <c r="BQ405" i="2"/>
  <c r="E405" i="2" s="1"/>
  <c r="F405" i="2"/>
  <c r="D404" i="15" s="1"/>
  <c r="Q404" i="15" s="1"/>
  <c r="AS404" i="15" s="1"/>
  <c r="M331" i="2"/>
  <c r="K331" i="15" s="1"/>
  <c r="M320" i="2"/>
  <c r="K320" i="15" s="1"/>
  <c r="BA319" i="2"/>
  <c r="BQ91" i="2"/>
  <c r="E91" i="2" s="1"/>
  <c r="F91" i="2"/>
  <c r="D91" i="15" s="1"/>
  <c r="Q91" i="15" s="1"/>
  <c r="AS91" i="15" s="1"/>
  <c r="D92" i="2"/>
  <c r="C92" i="15" s="1"/>
  <c r="BA330" i="2"/>
  <c r="BQ68" i="2"/>
  <c r="E68" i="2" s="1"/>
  <c r="D69" i="2"/>
  <c r="C69" i="15" s="1"/>
  <c r="F68" i="2"/>
  <c r="D68" i="15" s="1"/>
  <c r="Q68" i="15" s="1"/>
  <c r="AS68" i="15" s="1"/>
  <c r="BQ538" i="2"/>
  <c r="E538" i="2" s="1"/>
  <c r="F538" i="2"/>
  <c r="D535" i="15" s="1"/>
  <c r="Q535" i="15" s="1"/>
  <c r="AS535" i="15" s="1"/>
  <c r="D539" i="2"/>
  <c r="C536" i="15" s="1"/>
  <c r="BQ599" i="2"/>
  <c r="E599" i="2" s="1"/>
  <c r="F599" i="2"/>
  <c r="D596" i="15" s="1"/>
  <c r="Q596" i="15" s="1"/>
  <c r="AS596" i="15" s="1"/>
  <c r="AI105" i="2"/>
  <c r="AJ105" i="2"/>
  <c r="AK105" i="2"/>
  <c r="AM105" i="2"/>
  <c r="AL105" i="2"/>
  <c r="M188" i="2"/>
  <c r="K188" i="15" s="1"/>
  <c r="AI333" i="2"/>
  <c r="AJ333" i="2"/>
  <c r="AK333" i="2"/>
  <c r="AL333" i="2"/>
  <c r="AM333" i="2"/>
  <c r="BR10" i="2"/>
  <c r="BR11" i="2" s="1"/>
  <c r="AI9" i="2"/>
  <c r="AJ9" i="2"/>
  <c r="AK9" i="2"/>
  <c r="AL9" i="2"/>
  <c r="AM9" i="2"/>
  <c r="AI81" i="2"/>
  <c r="AJ81" i="2"/>
  <c r="AK81" i="2"/>
  <c r="AL81" i="2"/>
  <c r="AM81" i="2"/>
  <c r="AJ309" i="2"/>
  <c r="AK309" i="2"/>
  <c r="AL309" i="2"/>
  <c r="AM309" i="2"/>
  <c r="AI309" i="2"/>
  <c r="AK630" i="2"/>
  <c r="AL630" i="2"/>
  <c r="AM630" i="2"/>
  <c r="AJ630" i="2"/>
  <c r="AI630" i="2"/>
  <c r="AI454" i="2"/>
  <c r="AJ454" i="2"/>
  <c r="AK454" i="2"/>
  <c r="AL454" i="2"/>
  <c r="AM454" i="2"/>
  <c r="AG3" i="15"/>
  <c r="AF3" i="15"/>
  <c r="AA3" i="15"/>
  <c r="W3" i="15"/>
  <c r="AC3" i="15"/>
  <c r="R3" i="15"/>
  <c r="V3" i="15"/>
  <c r="AO3" i="15"/>
  <c r="AB3" i="15"/>
  <c r="AL3" i="15"/>
  <c r="S3" i="15"/>
  <c r="AD3" i="15"/>
  <c r="Y3" i="15"/>
  <c r="U3" i="15"/>
  <c r="AQ3" i="15"/>
  <c r="Z3" i="15"/>
  <c r="AH3" i="15"/>
  <c r="T3" i="15"/>
  <c r="AK3" i="15"/>
  <c r="AN3" i="15"/>
  <c r="X3" i="15"/>
  <c r="AM3" i="15"/>
  <c r="AE3" i="15"/>
  <c r="AJ3" i="15"/>
  <c r="AI3" i="15"/>
  <c r="BR154" i="2"/>
  <c r="BR155" i="2" s="1"/>
  <c r="AM153" i="2"/>
  <c r="AI153" i="2"/>
  <c r="AJ153" i="2"/>
  <c r="AK153" i="2"/>
  <c r="AL153" i="2"/>
  <c r="AJ442" i="2"/>
  <c r="AK442" i="2"/>
  <c r="AL442" i="2"/>
  <c r="AI442" i="2"/>
  <c r="AM442" i="2"/>
  <c r="L8" i="2"/>
  <c r="J8" i="15" s="1"/>
  <c r="BC7" i="2"/>
  <c r="BA7" i="2"/>
  <c r="AI249" i="2"/>
  <c r="AJ249" i="2"/>
  <c r="AK249" i="2"/>
  <c r="AL249" i="2"/>
  <c r="AM249" i="2"/>
  <c r="AM654" i="2"/>
  <c r="AI654" i="2"/>
  <c r="AJ654" i="2"/>
  <c r="AK654" i="2"/>
  <c r="AL654" i="2"/>
  <c r="AI190" i="2"/>
  <c r="AJ190" i="2"/>
  <c r="AK190" i="2"/>
  <c r="AM190" i="2"/>
  <c r="AL190" i="2"/>
  <c r="BR34" i="2"/>
  <c r="BR35" i="2" s="1"/>
  <c r="AJ33" i="2"/>
  <c r="AK33" i="2"/>
  <c r="AL33" i="2"/>
  <c r="AM33" i="2"/>
  <c r="AI33" i="2"/>
  <c r="M249" i="2"/>
  <c r="K249" i="15" s="1"/>
  <c r="AI642" i="2"/>
  <c r="AJ642" i="2"/>
  <c r="AK642" i="2"/>
  <c r="AL642" i="2"/>
  <c r="AM642" i="2"/>
  <c r="AI21" i="2"/>
  <c r="AJ21" i="2"/>
  <c r="AK21" i="2"/>
  <c r="AL21" i="2"/>
  <c r="AM21" i="2"/>
  <c r="F272" i="2"/>
  <c r="D272" i="15" s="1"/>
  <c r="Q272" i="15" s="1"/>
  <c r="AS272" i="15" s="1"/>
  <c r="BQ272" i="2"/>
  <c r="E272" i="2" s="1"/>
  <c r="D273" i="2"/>
  <c r="C273" i="15" s="1"/>
  <c r="D261" i="2"/>
  <c r="C261" i="15" s="1"/>
  <c r="F260" i="2"/>
  <c r="D260" i="15" s="1"/>
  <c r="Q260" i="15" s="1"/>
  <c r="AS260" i="15" s="1"/>
  <c r="BQ260" i="2"/>
  <c r="E260" i="2" s="1"/>
  <c r="AI261" i="2"/>
  <c r="AJ261" i="2"/>
  <c r="AK261" i="2"/>
  <c r="AL261" i="2"/>
  <c r="AM261" i="2"/>
  <c r="AK606" i="2"/>
  <c r="AL606" i="2"/>
  <c r="AM606" i="2"/>
  <c r="AJ606" i="2"/>
  <c r="AI606" i="2"/>
  <c r="AK117" i="2"/>
  <c r="AI117" i="2"/>
  <c r="AJ117" i="2"/>
  <c r="AL117" i="2"/>
  <c r="AM117" i="2"/>
  <c r="AJ394" i="2"/>
  <c r="AK394" i="2"/>
  <c r="AL394" i="2"/>
  <c r="AM394" i="2"/>
  <c r="AI394" i="2"/>
  <c r="BR202" i="2"/>
  <c r="BR203" i="2" s="1"/>
  <c r="AL201" i="2"/>
  <c r="AM201" i="2"/>
  <c r="AI201" i="2"/>
  <c r="AJ201" i="2"/>
  <c r="AK201" i="2"/>
  <c r="AJ285" i="2"/>
  <c r="AK285" i="2"/>
  <c r="AL285" i="2"/>
  <c r="AM285" i="2"/>
  <c r="AI285" i="2"/>
  <c r="AK69" i="2"/>
  <c r="AI69" i="2"/>
  <c r="AJ69" i="2"/>
  <c r="AL69" i="2"/>
  <c r="AM69" i="2"/>
  <c r="BR358" i="2"/>
  <c r="BR359" i="2" s="1"/>
  <c r="BR360" i="2" s="1"/>
  <c r="AJ357" i="2"/>
  <c r="AK357" i="2"/>
  <c r="AL357" i="2"/>
  <c r="AM357" i="2"/>
  <c r="AI357" i="2"/>
  <c r="BR46" i="2"/>
  <c r="BR47" i="2" s="1"/>
  <c r="AK45" i="2"/>
  <c r="AJ45" i="2"/>
  <c r="AL45" i="2"/>
  <c r="AM45" i="2"/>
  <c r="AI45" i="2"/>
  <c r="AI430" i="2"/>
  <c r="AJ430" i="2"/>
  <c r="AK430" i="2"/>
  <c r="AL430" i="2"/>
  <c r="AM430" i="2"/>
  <c r="AI369" i="2"/>
  <c r="AJ369" i="2"/>
  <c r="AK369" i="2"/>
  <c r="AL369" i="2"/>
  <c r="AM369" i="2"/>
  <c r="BR166" i="2"/>
  <c r="BR167" i="2" s="1"/>
  <c r="AK165" i="2"/>
  <c r="AL165" i="2"/>
  <c r="AM165" i="2"/>
  <c r="AJ165" i="2"/>
  <c r="AI165" i="2"/>
  <c r="BR178" i="2"/>
  <c r="BR179" i="2" s="1"/>
  <c r="AI177" i="2"/>
  <c r="AJ177" i="2"/>
  <c r="AK177" i="2"/>
  <c r="AL177" i="2"/>
  <c r="AM177" i="2"/>
  <c r="AJ382" i="2"/>
  <c r="AK382" i="2"/>
  <c r="AL382" i="2"/>
  <c r="AM382" i="2"/>
  <c r="AI382" i="2"/>
  <c r="AI273" i="2"/>
  <c r="AJ273" i="2"/>
  <c r="AK273" i="2"/>
  <c r="AL273" i="2"/>
  <c r="AM273" i="2"/>
  <c r="H117" i="2"/>
  <c r="F117" i="15" s="1"/>
  <c r="BR142" i="2"/>
  <c r="BR143" i="2" s="1"/>
  <c r="AI141" i="2"/>
  <c r="AJ141" i="2"/>
  <c r="AK141" i="2"/>
  <c r="AL141" i="2"/>
  <c r="AM141" i="2"/>
  <c r="F551" i="2"/>
  <c r="D548" i="15" s="1"/>
  <c r="Q548" i="15" s="1"/>
  <c r="AS548" i="15" s="1"/>
  <c r="BQ551" i="2"/>
  <c r="E551" i="2" s="1"/>
  <c r="F200" i="2"/>
  <c r="D200" i="15" s="1"/>
  <c r="Q200" i="15" s="1"/>
  <c r="AS200" i="15" s="1"/>
  <c r="BQ200" i="2"/>
  <c r="E200" i="2" s="1"/>
  <c r="D201" i="2"/>
  <c r="C201" i="15" s="1"/>
  <c r="M33" i="2"/>
  <c r="K33" i="15" s="1"/>
  <c r="I273" i="2"/>
  <c r="G273" i="15" s="1"/>
  <c r="F575" i="2"/>
  <c r="D572" i="15" s="1"/>
  <c r="Q572" i="15" s="1"/>
  <c r="AS572" i="15" s="1"/>
  <c r="BQ575" i="2"/>
  <c r="E575" i="2" s="1"/>
  <c r="F617" i="2"/>
  <c r="D620" i="15" s="1"/>
  <c r="Q620" i="15" s="1"/>
  <c r="AS620" i="15" s="1"/>
  <c r="BQ617" i="2"/>
  <c r="E617" i="2" s="1"/>
  <c r="BQ381" i="2"/>
  <c r="E381" i="2" s="1"/>
  <c r="F381" i="2"/>
  <c r="D380" i="15" s="1"/>
  <c r="Q380" i="15" s="1"/>
  <c r="AS380" i="15" s="1"/>
  <c r="D382" i="2"/>
  <c r="C381" i="15" s="1"/>
  <c r="D642" i="2"/>
  <c r="C645" i="15" s="1"/>
  <c r="BQ641" i="2"/>
  <c r="E641" i="2" s="1"/>
  <c r="F641" i="2"/>
  <c r="D644" i="15" s="1"/>
  <c r="Q644" i="15" s="1"/>
  <c r="AS644" i="15" s="1"/>
  <c r="D249" i="2"/>
  <c r="C249" i="15" s="1"/>
  <c r="BQ248" i="2"/>
  <c r="E248" i="2" s="1"/>
  <c r="F248" i="2"/>
  <c r="D248" i="15" s="1"/>
  <c r="Q248" i="15" s="1"/>
  <c r="AS248" i="15" s="1"/>
  <c r="BQ164" i="2"/>
  <c r="E164" i="2" s="1"/>
  <c r="D165" i="2"/>
  <c r="C165" i="15" s="1"/>
  <c r="F164" i="2"/>
  <c r="D164" i="15" s="1"/>
  <c r="Q164" i="15" s="1"/>
  <c r="AS164" i="15" s="1"/>
  <c r="F605" i="2"/>
  <c r="D608" i="15" s="1"/>
  <c r="Q608" i="15" s="1"/>
  <c r="AS608" i="15" s="1"/>
  <c r="D606" i="2"/>
  <c r="BQ605" i="2"/>
  <c r="E605" i="2" s="1"/>
  <c r="BQ116" i="2"/>
  <c r="E116" i="2" s="1"/>
  <c r="F116" i="2"/>
  <c r="D116" i="15" s="1"/>
  <c r="Q116" i="15" s="1"/>
  <c r="AS116" i="15" s="1"/>
  <c r="D117" i="2"/>
  <c r="C117" i="15" s="1"/>
  <c r="BC207" i="2" l="1"/>
  <c r="AF727" i="15"/>
  <c r="Z727" i="15"/>
  <c r="Z403" i="15"/>
  <c r="Y403" i="15"/>
  <c r="H714" i="2"/>
  <c r="R295" i="15"/>
  <c r="X295" i="15"/>
  <c r="S295" i="15"/>
  <c r="Y727" i="15"/>
  <c r="BL691" i="15"/>
  <c r="V403" i="15"/>
  <c r="X727" i="15"/>
  <c r="T727" i="15"/>
  <c r="AB727" i="15"/>
  <c r="AC727" i="15"/>
  <c r="AG727" i="15"/>
  <c r="D630" i="2"/>
  <c r="C633" i="15" s="1"/>
  <c r="BQ738" i="15"/>
  <c r="BO738" i="15"/>
  <c r="BJ738" i="15"/>
  <c r="AA727" i="15"/>
  <c r="V727" i="15"/>
  <c r="S727" i="15"/>
  <c r="X403" i="15"/>
  <c r="M129" i="2"/>
  <c r="K129" i="15" s="1"/>
  <c r="AB403" i="15"/>
  <c r="AC403" i="15"/>
  <c r="U403" i="15"/>
  <c r="R403" i="15"/>
  <c r="AE403" i="15"/>
  <c r="W403" i="15"/>
  <c r="AA403" i="15"/>
  <c r="AD403" i="15"/>
  <c r="AF403" i="15"/>
  <c r="S403" i="15"/>
  <c r="C562" i="15"/>
  <c r="BQ565" i="2"/>
  <c r="E565" i="2" s="1"/>
  <c r="F565" i="2"/>
  <c r="D562" i="15" s="1"/>
  <c r="Q562" i="15" s="1"/>
  <c r="AS562" i="15" s="1"/>
  <c r="BA207" i="2"/>
  <c r="AE716" i="15"/>
  <c r="C561" i="15"/>
  <c r="BO526" i="15"/>
  <c r="BN526" i="15"/>
  <c r="M654" i="2"/>
  <c r="K657" i="15" s="1"/>
  <c r="BP689" i="15"/>
  <c r="BQ689" i="15"/>
  <c r="D566" i="2"/>
  <c r="C563" i="15" s="1"/>
  <c r="BK689" i="15"/>
  <c r="L394" i="2"/>
  <c r="J393" i="15" s="1"/>
  <c r="BP693" i="15"/>
  <c r="BL693" i="15"/>
  <c r="BJ693" i="15"/>
  <c r="BK693" i="15"/>
  <c r="BM691" i="15"/>
  <c r="BN691" i="15"/>
  <c r="BP691" i="15"/>
  <c r="BQ691" i="15"/>
  <c r="BO691" i="15"/>
  <c r="BJ691" i="15"/>
  <c r="BK520" i="15"/>
  <c r="BJ520" i="15"/>
  <c r="BN520" i="15"/>
  <c r="BM520" i="15"/>
  <c r="BQ520" i="15"/>
  <c r="BP520" i="15"/>
  <c r="BJ736" i="15"/>
  <c r="BK736" i="15"/>
  <c r="BN689" i="15"/>
  <c r="BL736" i="15"/>
  <c r="BO690" i="15"/>
  <c r="BQ526" i="15"/>
  <c r="BK690" i="15"/>
  <c r="BP526" i="15"/>
  <c r="BO520" i="15"/>
  <c r="BL690" i="15"/>
  <c r="BM526" i="15"/>
  <c r="BO736" i="15"/>
  <c r="BM690" i="15"/>
  <c r="BK526" i="15"/>
  <c r="BP736" i="15"/>
  <c r="BQ690" i="15"/>
  <c r="BJ526" i="15"/>
  <c r="BQ736" i="15"/>
  <c r="BP690" i="15"/>
  <c r="BQ739" i="15"/>
  <c r="BO689" i="15"/>
  <c r="BM689" i="15"/>
  <c r="BL689" i="15"/>
  <c r="BK735" i="15"/>
  <c r="BP739" i="15"/>
  <c r="BM735" i="15"/>
  <c r="BQ735" i="15"/>
  <c r="BL735" i="15"/>
  <c r="BJ735" i="15"/>
  <c r="BO739" i="15"/>
  <c r="BN735" i="15"/>
  <c r="BJ739" i="15"/>
  <c r="BO735" i="15"/>
  <c r="BK739" i="15"/>
  <c r="BM739" i="15"/>
  <c r="BN739" i="15"/>
  <c r="I105" i="2"/>
  <c r="G105" i="15" s="1"/>
  <c r="L642" i="2"/>
  <c r="J645" i="15" s="1"/>
  <c r="H81" i="2"/>
  <c r="F81" i="15" s="1"/>
  <c r="H198" i="2"/>
  <c r="H210" i="2" s="1"/>
  <c r="F210" i="15" s="1"/>
  <c r="X644" i="15"/>
  <c r="I93" i="2"/>
  <c r="G93" i="15" s="1"/>
  <c r="BA641" i="2"/>
  <c r="L418" i="2"/>
  <c r="L419" i="2" s="1"/>
  <c r="J418" i="15" s="1"/>
  <c r="AC116" i="15"/>
  <c r="BQ629" i="2"/>
  <c r="E629" i="2" s="1"/>
  <c r="I153" i="2"/>
  <c r="G153" i="15" s="1"/>
  <c r="M177" i="2"/>
  <c r="K177" i="15" s="1"/>
  <c r="I33" i="2"/>
  <c r="G33" i="15" s="1"/>
  <c r="F629" i="2"/>
  <c r="D632" i="15" s="1"/>
  <c r="Q632" i="15" s="1"/>
  <c r="AS632" i="15" s="1"/>
  <c r="L45" i="2"/>
  <c r="J45" i="15" s="1"/>
  <c r="L454" i="2"/>
  <c r="J453" i="15" s="1"/>
  <c r="R656" i="15"/>
  <c r="I406" i="2"/>
  <c r="G405" i="15" s="1"/>
  <c r="AB404" i="15"/>
  <c r="I564" i="2"/>
  <c r="G561" i="15" s="1"/>
  <c r="AA296" i="15"/>
  <c r="H129" i="2"/>
  <c r="F129" i="15" s="1"/>
  <c r="I576" i="2"/>
  <c r="G573" i="15" s="1"/>
  <c r="I654" i="2"/>
  <c r="G657" i="15" s="1"/>
  <c r="L430" i="2"/>
  <c r="J429" i="15" s="1"/>
  <c r="M727" i="2"/>
  <c r="K730" i="15" s="1"/>
  <c r="K729" i="15"/>
  <c r="Q7" i="15"/>
  <c r="AS7" i="15" s="1"/>
  <c r="BN494" i="15"/>
  <c r="BO494" i="15"/>
  <c r="BP494" i="15"/>
  <c r="BQ494" i="15"/>
  <c r="BM494" i="15"/>
  <c r="BL494" i="15"/>
  <c r="BJ494" i="15"/>
  <c r="BK494" i="15"/>
  <c r="BL741" i="15"/>
  <c r="BK741" i="15"/>
  <c r="BJ741" i="15"/>
  <c r="BQ741" i="15"/>
  <c r="BP741" i="15"/>
  <c r="BO741" i="15"/>
  <c r="BN741" i="15"/>
  <c r="BM741" i="15"/>
  <c r="D22" i="2"/>
  <c r="C22" i="15" s="1"/>
  <c r="C21" i="15"/>
  <c r="D715" i="2"/>
  <c r="C718" i="15" s="1"/>
  <c r="C717" i="15"/>
  <c r="D177" i="2"/>
  <c r="C177" i="15" s="1"/>
  <c r="C176" i="15"/>
  <c r="M383" i="2"/>
  <c r="K381" i="15"/>
  <c r="BJ673" i="15"/>
  <c r="BO673" i="15"/>
  <c r="BP673" i="15"/>
  <c r="BQ673" i="15"/>
  <c r="BK673" i="15"/>
  <c r="BN673" i="15"/>
  <c r="BM673" i="15"/>
  <c r="BL673" i="15"/>
  <c r="BO688" i="15"/>
  <c r="BN688" i="15"/>
  <c r="BP688" i="15"/>
  <c r="BL688" i="15"/>
  <c r="BK688" i="15"/>
  <c r="BJ688" i="15"/>
  <c r="BM688" i="15"/>
  <c r="BQ688" i="15"/>
  <c r="BQ697" i="15"/>
  <c r="BP697" i="15"/>
  <c r="BO697" i="15"/>
  <c r="BJ697" i="15"/>
  <c r="BL697" i="15"/>
  <c r="BM697" i="15"/>
  <c r="BK697" i="15"/>
  <c r="BN697" i="15"/>
  <c r="BQ687" i="15"/>
  <c r="BP687" i="15"/>
  <c r="BO687" i="15"/>
  <c r="BN687" i="15"/>
  <c r="BM687" i="15"/>
  <c r="BL687" i="15"/>
  <c r="BK687" i="15"/>
  <c r="BJ687" i="15"/>
  <c r="BM740" i="15"/>
  <c r="BQ740" i="15"/>
  <c r="BJ740" i="15"/>
  <c r="BN740" i="15"/>
  <c r="BP740" i="15"/>
  <c r="BO740" i="15"/>
  <c r="BK740" i="15"/>
  <c r="BL740" i="15"/>
  <c r="M631" i="2"/>
  <c r="K634" i="15" s="1"/>
  <c r="K633" i="15"/>
  <c r="BN504" i="15"/>
  <c r="BP504" i="15"/>
  <c r="BO504" i="15"/>
  <c r="BK504" i="15"/>
  <c r="BL504" i="15"/>
  <c r="BQ504" i="15"/>
  <c r="BJ504" i="15"/>
  <c r="BM504" i="15"/>
  <c r="BM506" i="15"/>
  <c r="BJ506" i="15"/>
  <c r="BK506" i="15"/>
  <c r="BL506" i="15"/>
  <c r="BQ506" i="15"/>
  <c r="BN506" i="15"/>
  <c r="BO506" i="15"/>
  <c r="BP506" i="15"/>
  <c r="M211" i="2"/>
  <c r="K211" i="15" s="1"/>
  <c r="K199" i="15"/>
  <c r="M208" i="2"/>
  <c r="K208" i="15" s="1"/>
  <c r="K196" i="15"/>
  <c r="BQ530" i="15"/>
  <c r="BJ530" i="15"/>
  <c r="BN530" i="15"/>
  <c r="BM530" i="15"/>
  <c r="BL530" i="15"/>
  <c r="BK530" i="15"/>
  <c r="BO530" i="15"/>
  <c r="BP530" i="15"/>
  <c r="D431" i="2"/>
  <c r="C429" i="15"/>
  <c r="AA195" i="15"/>
  <c r="U195" i="15"/>
  <c r="T195" i="15"/>
  <c r="S195" i="15"/>
  <c r="AE195" i="15"/>
  <c r="V195" i="15"/>
  <c r="Z195" i="15"/>
  <c r="AF195" i="15"/>
  <c r="R195" i="15"/>
  <c r="W195" i="15"/>
  <c r="AB195" i="15"/>
  <c r="AG195" i="15"/>
  <c r="Y195" i="15"/>
  <c r="X195" i="15"/>
  <c r="AC195" i="15"/>
  <c r="AD195" i="15"/>
  <c r="BO698" i="15"/>
  <c r="BP698" i="15"/>
  <c r="BK698" i="15"/>
  <c r="BL698" i="15"/>
  <c r="BN698" i="15"/>
  <c r="BQ698" i="15"/>
  <c r="BM698" i="15"/>
  <c r="BJ698" i="15"/>
  <c r="BN523" i="15"/>
  <c r="BO523" i="15"/>
  <c r="BP523" i="15"/>
  <c r="BJ523" i="15"/>
  <c r="BQ523" i="15"/>
  <c r="BM523" i="15"/>
  <c r="BK523" i="15"/>
  <c r="BL523" i="15"/>
  <c r="BL493" i="15"/>
  <c r="BK493" i="15"/>
  <c r="BQ493" i="15"/>
  <c r="BP493" i="15"/>
  <c r="BJ493" i="15"/>
  <c r="BM493" i="15"/>
  <c r="BN493" i="15"/>
  <c r="BO493" i="15"/>
  <c r="AE207" i="15"/>
  <c r="U207" i="15"/>
  <c r="S207" i="15"/>
  <c r="Y207" i="15"/>
  <c r="T207" i="15"/>
  <c r="Z207" i="15"/>
  <c r="AC207" i="15"/>
  <c r="X207" i="15"/>
  <c r="AB207" i="15"/>
  <c r="AG207" i="15"/>
  <c r="R207" i="15"/>
  <c r="AA207" i="15"/>
  <c r="W207" i="15"/>
  <c r="AF207" i="15"/>
  <c r="V207" i="15"/>
  <c r="AD207" i="15"/>
  <c r="BL479" i="15"/>
  <c r="BM479" i="15"/>
  <c r="BN479" i="15"/>
  <c r="BO479" i="15"/>
  <c r="BP479" i="15"/>
  <c r="BK479" i="15"/>
  <c r="BJ479" i="15"/>
  <c r="BQ479" i="15"/>
  <c r="BL672" i="15"/>
  <c r="BP672" i="15"/>
  <c r="BO672" i="15"/>
  <c r="BN672" i="15"/>
  <c r="BM672" i="15"/>
  <c r="BK672" i="15"/>
  <c r="BQ672" i="15"/>
  <c r="BJ672" i="15"/>
  <c r="F8" i="2"/>
  <c r="D8" i="15" s="1"/>
  <c r="D370" i="2"/>
  <c r="C370" i="15" s="1"/>
  <c r="C369" i="15"/>
  <c r="BN529" i="15"/>
  <c r="BM529" i="15"/>
  <c r="BJ529" i="15"/>
  <c r="BO529" i="15"/>
  <c r="BP529" i="15"/>
  <c r="BQ529" i="15"/>
  <c r="BL529" i="15"/>
  <c r="BK529" i="15"/>
  <c r="BL505" i="15"/>
  <c r="BO505" i="15"/>
  <c r="BP505" i="15"/>
  <c r="BQ505" i="15"/>
  <c r="BJ505" i="15"/>
  <c r="BN505" i="15"/>
  <c r="BM505" i="15"/>
  <c r="BK505" i="15"/>
  <c r="BL743" i="15"/>
  <c r="BO743" i="15"/>
  <c r="BK743" i="15"/>
  <c r="BJ743" i="15"/>
  <c r="BQ743" i="15"/>
  <c r="BP743" i="15"/>
  <c r="BN743" i="15"/>
  <c r="BM743" i="15"/>
  <c r="C32" i="15"/>
  <c r="BQ32" i="2"/>
  <c r="E32" i="2" s="1"/>
  <c r="F32" i="2"/>
  <c r="D32" i="15" s="1"/>
  <c r="Q32" i="15" s="1"/>
  <c r="AS32" i="15" s="1"/>
  <c r="D33" i="2"/>
  <c r="BL696" i="15"/>
  <c r="BK696" i="15"/>
  <c r="BJ696" i="15"/>
  <c r="BM696" i="15"/>
  <c r="BQ696" i="15"/>
  <c r="BP696" i="15"/>
  <c r="BO696" i="15"/>
  <c r="BN696" i="15"/>
  <c r="BL684" i="15"/>
  <c r="BM684" i="15"/>
  <c r="BQ684" i="15"/>
  <c r="BK684" i="15"/>
  <c r="BO684" i="15"/>
  <c r="BN684" i="15"/>
  <c r="BJ684" i="15"/>
  <c r="BP684" i="15"/>
  <c r="BK503" i="15"/>
  <c r="BP503" i="15"/>
  <c r="BQ503" i="15"/>
  <c r="BJ503" i="15"/>
  <c r="BM503" i="15"/>
  <c r="BL503" i="15"/>
  <c r="BO503" i="15"/>
  <c r="BN503" i="15"/>
  <c r="D9" i="2"/>
  <c r="C9" i="15" s="1"/>
  <c r="D129" i="2"/>
  <c r="C129" i="15" s="1"/>
  <c r="C128" i="15"/>
  <c r="BQ742" i="15"/>
  <c r="BM742" i="15"/>
  <c r="BP742" i="15"/>
  <c r="BK742" i="15"/>
  <c r="BJ742" i="15"/>
  <c r="BL742" i="15"/>
  <c r="BO742" i="15"/>
  <c r="BN742" i="15"/>
  <c r="BL519" i="15"/>
  <c r="BM519" i="15"/>
  <c r="BO519" i="15"/>
  <c r="BK519" i="15"/>
  <c r="BQ519" i="15"/>
  <c r="BN519" i="15"/>
  <c r="BP519" i="15"/>
  <c r="BJ519" i="15"/>
  <c r="BK694" i="15"/>
  <c r="BJ694" i="15"/>
  <c r="BM694" i="15"/>
  <c r="BP694" i="15"/>
  <c r="BO694" i="15"/>
  <c r="BN694" i="15"/>
  <c r="BL694" i="15"/>
  <c r="BQ694" i="15"/>
  <c r="BP491" i="15"/>
  <c r="BQ491" i="15"/>
  <c r="BO491" i="15"/>
  <c r="BJ491" i="15"/>
  <c r="BK491" i="15"/>
  <c r="BL491" i="15"/>
  <c r="BM491" i="15"/>
  <c r="BN491" i="15"/>
  <c r="BQ296" i="2"/>
  <c r="E296" i="2" s="1"/>
  <c r="C296" i="15"/>
  <c r="BQ430" i="2"/>
  <c r="E430" i="2" s="1"/>
  <c r="BC641" i="2"/>
  <c r="M262" i="2"/>
  <c r="K262" i="15" s="1"/>
  <c r="BQ695" i="15"/>
  <c r="BP695" i="15"/>
  <c r="BJ695" i="15"/>
  <c r="BM695" i="15"/>
  <c r="BL695" i="15"/>
  <c r="BK695" i="15"/>
  <c r="BO695" i="15"/>
  <c r="BN695" i="15"/>
  <c r="BP470" i="15"/>
  <c r="BO470" i="15"/>
  <c r="BM470" i="15"/>
  <c r="BN470" i="15"/>
  <c r="BQ470" i="15"/>
  <c r="BK470" i="15"/>
  <c r="BJ470" i="15"/>
  <c r="BL470" i="15"/>
  <c r="BL671" i="15"/>
  <c r="BK671" i="15"/>
  <c r="BJ671" i="15"/>
  <c r="BM671" i="15"/>
  <c r="BQ671" i="15"/>
  <c r="BP671" i="15"/>
  <c r="BO671" i="15"/>
  <c r="BN671" i="15"/>
  <c r="F430" i="2"/>
  <c r="D429" i="15" s="1"/>
  <c r="Q429" i="15" s="1"/>
  <c r="AS429" i="15" s="1"/>
  <c r="C598" i="15"/>
  <c r="BM589" i="15"/>
  <c r="BL589" i="15"/>
  <c r="BK589" i="15"/>
  <c r="BJ589" i="15"/>
  <c r="BQ589" i="15"/>
  <c r="BP589" i="15"/>
  <c r="BO589" i="15"/>
  <c r="BN589" i="15"/>
  <c r="BM469" i="15"/>
  <c r="BK469" i="15"/>
  <c r="BL469" i="15"/>
  <c r="BN469" i="15"/>
  <c r="BQ469" i="15"/>
  <c r="BO469" i="15"/>
  <c r="BJ469" i="15"/>
  <c r="BP469" i="15"/>
  <c r="BO685" i="15"/>
  <c r="BN685" i="15"/>
  <c r="BQ685" i="15"/>
  <c r="BP685" i="15"/>
  <c r="BM685" i="15"/>
  <c r="BK685" i="15"/>
  <c r="BJ685" i="15"/>
  <c r="BL685" i="15"/>
  <c r="BN482" i="15"/>
  <c r="BO482" i="15"/>
  <c r="BP482" i="15"/>
  <c r="BQ482" i="15"/>
  <c r="BM482" i="15"/>
  <c r="BK482" i="15"/>
  <c r="BJ482" i="15"/>
  <c r="BL482" i="15"/>
  <c r="BL674" i="15"/>
  <c r="BM674" i="15"/>
  <c r="BK674" i="15"/>
  <c r="BJ674" i="15"/>
  <c r="BN674" i="15"/>
  <c r="BO674" i="15"/>
  <c r="BP674" i="15"/>
  <c r="BQ674" i="15"/>
  <c r="BL468" i="15"/>
  <c r="BK468" i="15"/>
  <c r="BP468" i="15"/>
  <c r="BM468" i="15"/>
  <c r="BN468" i="15"/>
  <c r="BQ468" i="15"/>
  <c r="BO468" i="15"/>
  <c r="BJ468" i="15"/>
  <c r="BN522" i="15"/>
  <c r="BO522" i="15"/>
  <c r="BJ522" i="15"/>
  <c r="BK522" i="15"/>
  <c r="BL522" i="15"/>
  <c r="BQ522" i="15"/>
  <c r="BM522" i="15"/>
  <c r="BP522" i="15"/>
  <c r="M357" i="2"/>
  <c r="K357" i="15" s="1"/>
  <c r="D597" i="15"/>
  <c r="Q597" i="15" s="1"/>
  <c r="AS597" i="15" s="1"/>
  <c r="BK686" i="15"/>
  <c r="BM686" i="15"/>
  <c r="BQ686" i="15"/>
  <c r="BP686" i="15"/>
  <c r="BO686" i="15"/>
  <c r="BN686" i="15"/>
  <c r="BL686" i="15"/>
  <c r="BJ686" i="15"/>
  <c r="BN492" i="15"/>
  <c r="BO492" i="15"/>
  <c r="BP492" i="15"/>
  <c r="BJ492" i="15"/>
  <c r="BM492" i="15"/>
  <c r="BL492" i="15"/>
  <c r="BQ492" i="15"/>
  <c r="BK492" i="15"/>
  <c r="BN480" i="15"/>
  <c r="BL480" i="15"/>
  <c r="BM480" i="15"/>
  <c r="BJ480" i="15"/>
  <c r="BK480" i="15"/>
  <c r="BP480" i="15"/>
  <c r="BO480" i="15"/>
  <c r="BQ480" i="15"/>
  <c r="BO590" i="15"/>
  <c r="BL590" i="15"/>
  <c r="BN590" i="15"/>
  <c r="BM590" i="15"/>
  <c r="BK590" i="15"/>
  <c r="BJ590" i="15"/>
  <c r="BQ590" i="15"/>
  <c r="BP590" i="15"/>
  <c r="BQ745" i="15"/>
  <c r="BP745" i="15"/>
  <c r="BO745" i="15"/>
  <c r="BN745" i="15"/>
  <c r="BL745" i="15"/>
  <c r="BK745" i="15"/>
  <c r="BJ745" i="15"/>
  <c r="BM745" i="15"/>
  <c r="BL737" i="15"/>
  <c r="BJ737" i="15"/>
  <c r="BO737" i="15"/>
  <c r="BN737" i="15"/>
  <c r="BM737" i="15"/>
  <c r="BK737" i="15"/>
  <c r="BP737" i="15"/>
  <c r="BQ737" i="15"/>
  <c r="M209" i="2"/>
  <c r="K209" i="15" s="1"/>
  <c r="K197" i="15"/>
  <c r="D607" i="2"/>
  <c r="C610" i="15" s="1"/>
  <c r="C609" i="15"/>
  <c r="I45" i="2"/>
  <c r="G45" i="15" s="1"/>
  <c r="BL747" i="15"/>
  <c r="BK747" i="15"/>
  <c r="BJ747" i="15"/>
  <c r="BM747" i="15"/>
  <c r="BQ747" i="15"/>
  <c r="BP747" i="15"/>
  <c r="BO747" i="15"/>
  <c r="BN747" i="15"/>
  <c r="BM467" i="15"/>
  <c r="BL467" i="15"/>
  <c r="BJ467" i="15"/>
  <c r="BK467" i="15"/>
  <c r="BN467" i="15"/>
  <c r="BQ467" i="15"/>
  <c r="BO467" i="15"/>
  <c r="BP467" i="15"/>
  <c r="BM588" i="15"/>
  <c r="BK588" i="15"/>
  <c r="BJ588" i="15"/>
  <c r="BQ588" i="15"/>
  <c r="BO588" i="15"/>
  <c r="BL588" i="15"/>
  <c r="BP588" i="15"/>
  <c r="BN588" i="15"/>
  <c r="BO683" i="15"/>
  <c r="BN683" i="15"/>
  <c r="BJ683" i="15"/>
  <c r="BM683" i="15"/>
  <c r="BL683" i="15"/>
  <c r="BK683" i="15"/>
  <c r="BP683" i="15"/>
  <c r="BQ683" i="15"/>
  <c r="BM481" i="15"/>
  <c r="BN481" i="15"/>
  <c r="BJ481" i="15"/>
  <c r="BP481" i="15"/>
  <c r="BO481" i="15"/>
  <c r="BK481" i="15"/>
  <c r="BL481" i="15"/>
  <c r="BQ481" i="15"/>
  <c r="BQ518" i="15"/>
  <c r="BM518" i="15"/>
  <c r="BP518" i="15"/>
  <c r="BO518" i="15"/>
  <c r="BL518" i="15"/>
  <c r="BJ518" i="15"/>
  <c r="BK518" i="15"/>
  <c r="BN518" i="15"/>
  <c r="BQ744" i="15"/>
  <c r="BP744" i="15"/>
  <c r="BN744" i="15"/>
  <c r="BM744" i="15"/>
  <c r="BO744" i="15"/>
  <c r="BL744" i="15"/>
  <c r="BK744" i="15"/>
  <c r="BJ744" i="15"/>
  <c r="I642" i="2"/>
  <c r="G645" i="15" s="1"/>
  <c r="L33" i="2"/>
  <c r="J33" i="15" s="1"/>
  <c r="L540" i="2"/>
  <c r="J537" i="15" s="1"/>
  <c r="I129" i="2"/>
  <c r="G129" i="15" s="1"/>
  <c r="I117" i="2"/>
  <c r="I118" i="2" s="1"/>
  <c r="G118" i="15" s="1"/>
  <c r="Y644" i="15"/>
  <c r="AA644" i="15"/>
  <c r="AE644" i="15"/>
  <c r="AG644" i="15"/>
  <c r="T644" i="15"/>
  <c r="AB644" i="15"/>
  <c r="I442" i="2"/>
  <c r="G441" i="15" s="1"/>
  <c r="R644" i="15"/>
  <c r="I69" i="2"/>
  <c r="G69" i="15" s="1"/>
  <c r="T440" i="15"/>
  <c r="L332" i="2"/>
  <c r="J332" i="15" s="1"/>
  <c r="AC644" i="15"/>
  <c r="AF644" i="15"/>
  <c r="S644" i="15"/>
  <c r="Z644" i="15"/>
  <c r="V644" i="15"/>
  <c r="W644" i="15"/>
  <c r="AD644" i="15"/>
  <c r="U644" i="15"/>
  <c r="L442" i="2"/>
  <c r="L443" i="2" s="1"/>
  <c r="J442" i="15" s="1"/>
  <c r="W440" i="15"/>
  <c r="W427" i="15"/>
  <c r="H298" i="2"/>
  <c r="H299" i="2" s="1"/>
  <c r="F299" i="15" s="1"/>
  <c r="Y427" i="15"/>
  <c r="Z427" i="15"/>
  <c r="L343" i="2"/>
  <c r="J343" i="15" s="1"/>
  <c r="AG427" i="15"/>
  <c r="I297" i="2"/>
  <c r="G297" i="15" s="1"/>
  <c r="R427" i="15"/>
  <c r="AE427" i="15"/>
  <c r="S427" i="15"/>
  <c r="AB427" i="15"/>
  <c r="V427" i="15"/>
  <c r="L321" i="2"/>
  <c r="J321" i="15" s="1"/>
  <c r="S440" i="15"/>
  <c r="AE440" i="15"/>
  <c r="X440" i="15"/>
  <c r="U440" i="15"/>
  <c r="AF440" i="15"/>
  <c r="AC440" i="15"/>
  <c r="L57" i="2"/>
  <c r="J57" i="15" s="1"/>
  <c r="AB440" i="15"/>
  <c r="AA128" i="15"/>
  <c r="X427" i="15"/>
  <c r="AC427" i="15"/>
  <c r="R440" i="15"/>
  <c r="AD427" i="15"/>
  <c r="V440" i="15"/>
  <c r="AA440" i="15"/>
  <c r="U427" i="15"/>
  <c r="Y440" i="15"/>
  <c r="Z440" i="15"/>
  <c r="AF427" i="15"/>
  <c r="AG440" i="15"/>
  <c r="T427" i="15"/>
  <c r="AD440" i="15"/>
  <c r="I552" i="2"/>
  <c r="G549" i="15" s="1"/>
  <c r="AA80" i="15"/>
  <c r="H273" i="2"/>
  <c r="F273" i="15" s="1"/>
  <c r="Z163" i="15"/>
  <c r="AC185" i="15"/>
  <c r="L285" i="2"/>
  <c r="J285" i="15" s="1"/>
  <c r="AD80" i="15"/>
  <c r="AF116" i="15"/>
  <c r="U116" i="15"/>
  <c r="AD116" i="15"/>
  <c r="X116" i="15"/>
  <c r="W116" i="15"/>
  <c r="AA116" i="15"/>
  <c r="AG185" i="15"/>
  <c r="U185" i="15"/>
  <c r="F597" i="15"/>
  <c r="F596" i="15"/>
  <c r="Y116" i="15"/>
  <c r="T116" i="15"/>
  <c r="AE185" i="15"/>
  <c r="T80" i="15"/>
  <c r="AG163" i="15"/>
  <c r="AD656" i="15"/>
  <c r="AD296" i="15"/>
  <c r="X716" i="15"/>
  <c r="V404" i="15"/>
  <c r="AC404" i="15"/>
  <c r="V128" i="15"/>
  <c r="Z128" i="15"/>
  <c r="Z559" i="15"/>
  <c r="AC728" i="15"/>
  <c r="U728" i="15"/>
  <c r="AG728" i="15"/>
  <c r="Z728" i="15"/>
  <c r="V728" i="15"/>
  <c r="R728" i="15"/>
  <c r="AD728" i="15"/>
  <c r="AF728" i="15"/>
  <c r="AB728" i="15"/>
  <c r="T728" i="15"/>
  <c r="X728" i="15"/>
  <c r="AE728" i="15"/>
  <c r="W728" i="15"/>
  <c r="S728" i="15"/>
  <c r="AA728" i="15"/>
  <c r="Y728" i="15"/>
  <c r="Z452" i="15"/>
  <c r="AA452" i="15"/>
  <c r="AC452" i="15"/>
  <c r="T452" i="15"/>
  <c r="AE452" i="15"/>
  <c r="AB452" i="15"/>
  <c r="R452" i="15"/>
  <c r="AF452" i="15"/>
  <c r="X452" i="15"/>
  <c r="S452" i="15"/>
  <c r="AD452" i="15"/>
  <c r="V452" i="15"/>
  <c r="AG452" i="15"/>
  <c r="U452" i="15"/>
  <c r="W452" i="15"/>
  <c r="Y452" i="15"/>
  <c r="L715" i="2"/>
  <c r="J718" i="15" s="1"/>
  <c r="J717" i="15"/>
  <c r="H715" i="2"/>
  <c r="F718" i="15" s="1"/>
  <c r="F717" i="15"/>
  <c r="Z92" i="15"/>
  <c r="AA92" i="15"/>
  <c r="AB92" i="15"/>
  <c r="AC92" i="15"/>
  <c r="R92" i="15"/>
  <c r="AE92" i="15"/>
  <c r="T92" i="15"/>
  <c r="AF92" i="15"/>
  <c r="S92" i="15"/>
  <c r="AD92" i="15"/>
  <c r="W92" i="15"/>
  <c r="V92" i="15"/>
  <c r="X92" i="15"/>
  <c r="U92" i="15"/>
  <c r="AG92" i="15"/>
  <c r="Y92" i="15"/>
  <c r="Z140" i="15"/>
  <c r="AA140" i="15"/>
  <c r="AB140" i="15"/>
  <c r="T140" i="15"/>
  <c r="S140" i="15"/>
  <c r="AC140" i="15"/>
  <c r="AE140" i="15"/>
  <c r="W140" i="15"/>
  <c r="R140" i="15"/>
  <c r="AD140" i="15"/>
  <c r="U140" i="15"/>
  <c r="Y140" i="15"/>
  <c r="AG140" i="15"/>
  <c r="V140" i="15"/>
  <c r="AF140" i="15"/>
  <c r="X140" i="15"/>
  <c r="Y185" i="15"/>
  <c r="T185" i="15"/>
  <c r="R80" i="15"/>
  <c r="X163" i="15"/>
  <c r="V656" i="15"/>
  <c r="X296" i="15"/>
  <c r="S716" i="15"/>
  <c r="AD404" i="15"/>
  <c r="AA404" i="15"/>
  <c r="AG128" i="15"/>
  <c r="S559" i="15"/>
  <c r="AG560" i="15"/>
  <c r="AC560" i="15"/>
  <c r="Z560" i="15"/>
  <c r="V560" i="15"/>
  <c r="S560" i="15"/>
  <c r="AB560" i="15"/>
  <c r="AD560" i="15"/>
  <c r="AF560" i="15"/>
  <c r="W560" i="15"/>
  <c r="U560" i="15"/>
  <c r="R560" i="15"/>
  <c r="AA560" i="15"/>
  <c r="T560" i="15"/>
  <c r="Y560" i="15"/>
  <c r="AE560" i="15"/>
  <c r="X560" i="15"/>
  <c r="Z331" i="15"/>
  <c r="AB331" i="15"/>
  <c r="R331" i="15"/>
  <c r="AA331" i="15"/>
  <c r="AC331" i="15"/>
  <c r="AE331" i="15"/>
  <c r="W331" i="15"/>
  <c r="X331" i="15"/>
  <c r="T331" i="15"/>
  <c r="S331" i="15"/>
  <c r="AF331" i="15"/>
  <c r="AD331" i="15"/>
  <c r="U331" i="15"/>
  <c r="AG331" i="15"/>
  <c r="Y331" i="15"/>
  <c r="V331" i="15"/>
  <c r="Z342" i="15"/>
  <c r="AA342" i="15"/>
  <c r="AC342" i="15"/>
  <c r="AB342" i="15"/>
  <c r="AE342" i="15"/>
  <c r="W342" i="15"/>
  <c r="R342" i="15"/>
  <c r="S342" i="15"/>
  <c r="U342" i="15"/>
  <c r="T342" i="15"/>
  <c r="AF342" i="15"/>
  <c r="AD342" i="15"/>
  <c r="V342" i="15"/>
  <c r="Y342" i="15"/>
  <c r="X342" i="15"/>
  <c r="AG342" i="15"/>
  <c r="Z68" i="15"/>
  <c r="AA68" i="15"/>
  <c r="AC68" i="15"/>
  <c r="R68" i="15"/>
  <c r="AB68" i="15"/>
  <c r="AE68" i="15"/>
  <c r="S68" i="15"/>
  <c r="AF68" i="15"/>
  <c r="T68" i="15"/>
  <c r="AD68" i="15"/>
  <c r="X68" i="15"/>
  <c r="W68" i="15"/>
  <c r="U68" i="15"/>
  <c r="AG68" i="15"/>
  <c r="V68" i="15"/>
  <c r="Y68" i="15"/>
  <c r="AB356" i="15"/>
  <c r="AC356" i="15"/>
  <c r="Z356" i="15"/>
  <c r="AA356" i="15"/>
  <c r="S356" i="15"/>
  <c r="R356" i="15"/>
  <c r="AE356" i="15"/>
  <c r="W356" i="15"/>
  <c r="X356" i="15"/>
  <c r="T356" i="15"/>
  <c r="AG356" i="15"/>
  <c r="U356" i="15"/>
  <c r="AD356" i="15"/>
  <c r="AF356" i="15"/>
  <c r="V356" i="15"/>
  <c r="Y356" i="15"/>
  <c r="Z380" i="15"/>
  <c r="AC380" i="15"/>
  <c r="S380" i="15"/>
  <c r="AA380" i="15"/>
  <c r="AE380" i="15"/>
  <c r="AB380" i="15"/>
  <c r="AF380" i="15"/>
  <c r="T380" i="15"/>
  <c r="W380" i="15"/>
  <c r="R380" i="15"/>
  <c r="AD380" i="15"/>
  <c r="X380" i="15"/>
  <c r="U380" i="15"/>
  <c r="AG380" i="15"/>
  <c r="V380" i="15"/>
  <c r="Y380" i="15"/>
  <c r="L564" i="2"/>
  <c r="AG116" i="15"/>
  <c r="Z116" i="15"/>
  <c r="AD185" i="15"/>
  <c r="AB185" i="15"/>
  <c r="S80" i="15"/>
  <c r="Z271" i="15"/>
  <c r="AA271" i="15"/>
  <c r="AC271" i="15"/>
  <c r="AB271" i="15"/>
  <c r="S271" i="15"/>
  <c r="AE271" i="15"/>
  <c r="R271" i="15"/>
  <c r="AF271" i="15"/>
  <c r="T271" i="15"/>
  <c r="W271" i="15"/>
  <c r="X271" i="15"/>
  <c r="U271" i="15"/>
  <c r="AG271" i="15"/>
  <c r="V271" i="15"/>
  <c r="AD271" i="15"/>
  <c r="Y271" i="15"/>
  <c r="W163" i="15"/>
  <c r="T656" i="15"/>
  <c r="AB656" i="15"/>
  <c r="AF296" i="15"/>
  <c r="AF716" i="15"/>
  <c r="Y404" i="15"/>
  <c r="Z404" i="15"/>
  <c r="X128" i="15"/>
  <c r="AB559" i="15"/>
  <c r="W80" i="15"/>
  <c r="AC272" i="15"/>
  <c r="Z272" i="15"/>
  <c r="AB272" i="15"/>
  <c r="AE272" i="15"/>
  <c r="R272" i="15"/>
  <c r="AA272" i="15"/>
  <c r="X272" i="15"/>
  <c r="W272" i="15"/>
  <c r="AD272" i="15"/>
  <c r="T272" i="15"/>
  <c r="AF272" i="15"/>
  <c r="S272" i="15"/>
  <c r="AG272" i="15"/>
  <c r="U272" i="15"/>
  <c r="Y272" i="15"/>
  <c r="V272" i="15"/>
  <c r="S163" i="15"/>
  <c r="X656" i="15"/>
  <c r="U656" i="15"/>
  <c r="W296" i="15"/>
  <c r="V716" i="15"/>
  <c r="AG404" i="15"/>
  <c r="AF128" i="15"/>
  <c r="R559" i="15"/>
  <c r="Z104" i="15"/>
  <c r="AA104" i="15"/>
  <c r="AB104" i="15"/>
  <c r="R104" i="15"/>
  <c r="T104" i="15"/>
  <c r="AC104" i="15"/>
  <c r="AE104" i="15"/>
  <c r="AF104" i="15"/>
  <c r="W104" i="15"/>
  <c r="S104" i="15"/>
  <c r="X104" i="15"/>
  <c r="AG104" i="15"/>
  <c r="AD104" i="15"/>
  <c r="V104" i="15"/>
  <c r="U104" i="15"/>
  <c r="Y104" i="15"/>
  <c r="AG536" i="15"/>
  <c r="Z536" i="15"/>
  <c r="U536" i="15"/>
  <c r="AB536" i="15"/>
  <c r="W536" i="15"/>
  <c r="V536" i="15"/>
  <c r="AD536" i="15"/>
  <c r="S536" i="15"/>
  <c r="AC536" i="15"/>
  <c r="Y536" i="15"/>
  <c r="T536" i="15"/>
  <c r="X536" i="15"/>
  <c r="AA536" i="15"/>
  <c r="R536" i="15"/>
  <c r="AE536" i="15"/>
  <c r="AF536" i="15"/>
  <c r="V185" i="15"/>
  <c r="Z185" i="15"/>
  <c r="Y80" i="15"/>
  <c r="AC80" i="15"/>
  <c r="U163" i="15"/>
  <c r="S656" i="15"/>
  <c r="AC656" i="15"/>
  <c r="AE296" i="15"/>
  <c r="W716" i="15"/>
  <c r="X404" i="15"/>
  <c r="T128" i="15"/>
  <c r="AE559" i="15"/>
  <c r="V559" i="15"/>
  <c r="Z8" i="15"/>
  <c r="AA8" i="15"/>
  <c r="AC8" i="15"/>
  <c r="AB8" i="15"/>
  <c r="W8" i="15"/>
  <c r="AE8" i="15"/>
  <c r="T8" i="15"/>
  <c r="X8" i="15"/>
  <c r="U8" i="15"/>
  <c r="S8" i="15"/>
  <c r="AD8" i="15"/>
  <c r="V8" i="15"/>
  <c r="R8" i="15"/>
  <c r="AF8" i="15"/>
  <c r="AG8" i="15"/>
  <c r="Y8" i="15"/>
  <c r="X185" i="15"/>
  <c r="AG80" i="15"/>
  <c r="AB80" i="15"/>
  <c r="I210" i="2"/>
  <c r="G209" i="15"/>
  <c r="X115" i="15"/>
  <c r="U115" i="15"/>
  <c r="Z115" i="15"/>
  <c r="AD115" i="15"/>
  <c r="AB115" i="15"/>
  <c r="AF115" i="15"/>
  <c r="AC115" i="15"/>
  <c r="Y115" i="15"/>
  <c r="AA115" i="15"/>
  <c r="V115" i="15"/>
  <c r="R115" i="15"/>
  <c r="S115" i="15"/>
  <c r="W115" i="15"/>
  <c r="AE115" i="15"/>
  <c r="T115" i="15"/>
  <c r="AG115" i="15"/>
  <c r="T163" i="15"/>
  <c r="W656" i="15"/>
  <c r="Z656" i="15"/>
  <c r="AB296" i="15"/>
  <c r="AB716" i="15"/>
  <c r="U404" i="15"/>
  <c r="AC128" i="15"/>
  <c r="AG559" i="15"/>
  <c r="AD559" i="15"/>
  <c r="Z320" i="15"/>
  <c r="AC320" i="15"/>
  <c r="AA320" i="15"/>
  <c r="AB320" i="15"/>
  <c r="S320" i="15"/>
  <c r="W320" i="15"/>
  <c r="AE320" i="15"/>
  <c r="R320" i="15"/>
  <c r="AD320" i="15"/>
  <c r="U320" i="15"/>
  <c r="T320" i="15"/>
  <c r="AG320" i="15"/>
  <c r="AF320" i="15"/>
  <c r="X320" i="15"/>
  <c r="Y320" i="15"/>
  <c r="V320" i="15"/>
  <c r="AB392" i="15"/>
  <c r="AA392" i="15"/>
  <c r="Z392" i="15"/>
  <c r="T392" i="15"/>
  <c r="AC392" i="15"/>
  <c r="AE392" i="15"/>
  <c r="R392" i="15"/>
  <c r="S392" i="15"/>
  <c r="W392" i="15"/>
  <c r="AD392" i="15"/>
  <c r="AF392" i="15"/>
  <c r="X392" i="15"/>
  <c r="U392" i="15"/>
  <c r="Y392" i="15"/>
  <c r="V392" i="15"/>
  <c r="AG392" i="15"/>
  <c r="G596" i="15"/>
  <c r="R163" i="15"/>
  <c r="Y656" i="15"/>
  <c r="R296" i="15"/>
  <c r="U716" i="15"/>
  <c r="W404" i="15"/>
  <c r="W128" i="15"/>
  <c r="AA559" i="15"/>
  <c r="U559" i="15"/>
  <c r="Z43" i="15"/>
  <c r="AA43" i="15"/>
  <c r="AC43" i="15"/>
  <c r="AB43" i="15"/>
  <c r="AE43" i="15"/>
  <c r="R43" i="15"/>
  <c r="T43" i="15"/>
  <c r="S43" i="15"/>
  <c r="U43" i="15"/>
  <c r="AG43" i="15"/>
  <c r="AF43" i="15"/>
  <c r="X43" i="15"/>
  <c r="W43" i="15"/>
  <c r="V43" i="15"/>
  <c r="Y43" i="15"/>
  <c r="AD43" i="15"/>
  <c r="U174" i="15"/>
  <c r="X174" i="15"/>
  <c r="Z174" i="15"/>
  <c r="AG174" i="15"/>
  <c r="AC174" i="15"/>
  <c r="AD174" i="15"/>
  <c r="AB174" i="15"/>
  <c r="V174" i="15"/>
  <c r="AA174" i="15"/>
  <c r="Y174" i="15"/>
  <c r="AE174" i="15"/>
  <c r="R174" i="15"/>
  <c r="W174" i="15"/>
  <c r="T174" i="15"/>
  <c r="AF174" i="15"/>
  <c r="S174" i="15"/>
  <c r="AC572" i="15"/>
  <c r="Z572" i="15"/>
  <c r="U572" i="15"/>
  <c r="S572" i="15"/>
  <c r="AG572" i="15"/>
  <c r="AB572" i="15"/>
  <c r="V572" i="15"/>
  <c r="W572" i="15"/>
  <c r="AD572" i="15"/>
  <c r="R572" i="15"/>
  <c r="AE572" i="15"/>
  <c r="AA572" i="15"/>
  <c r="X572" i="15"/>
  <c r="T572" i="15"/>
  <c r="Y572" i="15"/>
  <c r="AF572" i="15"/>
  <c r="Z284" i="15"/>
  <c r="AB284" i="15"/>
  <c r="AC284" i="15"/>
  <c r="AE284" i="15"/>
  <c r="S284" i="15"/>
  <c r="R284" i="15"/>
  <c r="T284" i="15"/>
  <c r="AA284" i="15"/>
  <c r="AF284" i="15"/>
  <c r="W284" i="15"/>
  <c r="U284" i="15"/>
  <c r="AD284" i="15"/>
  <c r="Y284" i="15"/>
  <c r="X284" i="15"/>
  <c r="V284" i="15"/>
  <c r="AG284" i="15"/>
  <c r="BA393" i="2"/>
  <c r="Z260" i="15"/>
  <c r="AA260" i="15"/>
  <c r="AB260" i="15"/>
  <c r="AC260" i="15"/>
  <c r="T260" i="15"/>
  <c r="R260" i="15"/>
  <c r="AE260" i="15"/>
  <c r="W260" i="15"/>
  <c r="AD260" i="15"/>
  <c r="S260" i="15"/>
  <c r="AF260" i="15"/>
  <c r="X260" i="15"/>
  <c r="AG260" i="15"/>
  <c r="U260" i="15"/>
  <c r="V260" i="15"/>
  <c r="Y260" i="15"/>
  <c r="AB116" i="15"/>
  <c r="AF185" i="15"/>
  <c r="X80" i="15"/>
  <c r="Z80" i="15"/>
  <c r="AA163" i="15"/>
  <c r="AA656" i="15"/>
  <c r="S296" i="15"/>
  <c r="AA716" i="15"/>
  <c r="AD716" i="15"/>
  <c r="S404" i="15"/>
  <c r="S128" i="15"/>
  <c r="W559" i="15"/>
  <c r="AC559" i="15"/>
  <c r="V80" i="15"/>
  <c r="Z428" i="15"/>
  <c r="AA428" i="15"/>
  <c r="AB428" i="15"/>
  <c r="S428" i="15"/>
  <c r="AE428" i="15"/>
  <c r="R428" i="15"/>
  <c r="W428" i="15"/>
  <c r="AF428" i="15"/>
  <c r="AC428" i="15"/>
  <c r="T428" i="15"/>
  <c r="X428" i="15"/>
  <c r="AD428" i="15"/>
  <c r="U428" i="15"/>
  <c r="AG428" i="15"/>
  <c r="V428" i="15"/>
  <c r="Y428" i="15"/>
  <c r="BA44" i="2"/>
  <c r="F44" i="15"/>
  <c r="H209" i="2"/>
  <c r="F209" i="15" s="1"/>
  <c r="F197" i="15"/>
  <c r="L703" i="2"/>
  <c r="J706" i="15" s="1"/>
  <c r="J705" i="15"/>
  <c r="L727" i="2"/>
  <c r="J730" i="15" s="1"/>
  <c r="J729" i="15"/>
  <c r="AE116" i="15"/>
  <c r="R185" i="15"/>
  <c r="U80" i="15"/>
  <c r="AD163" i="15"/>
  <c r="AE163" i="15"/>
  <c r="AE656" i="15"/>
  <c r="V296" i="15"/>
  <c r="T296" i="15"/>
  <c r="R716" i="15"/>
  <c r="AC716" i="15"/>
  <c r="AE404" i="15"/>
  <c r="R128" i="15"/>
  <c r="X559" i="15"/>
  <c r="BC32" i="2"/>
  <c r="F32" i="15"/>
  <c r="Z368" i="15"/>
  <c r="AA368" i="15"/>
  <c r="AB368" i="15"/>
  <c r="AC368" i="15"/>
  <c r="AE368" i="15"/>
  <c r="R368" i="15"/>
  <c r="S368" i="15"/>
  <c r="AF368" i="15"/>
  <c r="W368" i="15"/>
  <c r="T368" i="15"/>
  <c r="AD368" i="15"/>
  <c r="U368" i="15"/>
  <c r="AG368" i="15"/>
  <c r="X368" i="15"/>
  <c r="Y368" i="15"/>
  <c r="V368" i="15"/>
  <c r="Z20" i="15"/>
  <c r="AA20" i="15"/>
  <c r="AB20" i="15"/>
  <c r="AE20" i="15"/>
  <c r="T20" i="15"/>
  <c r="R20" i="15"/>
  <c r="AC20" i="15"/>
  <c r="S20" i="15"/>
  <c r="X20" i="15"/>
  <c r="U20" i="15"/>
  <c r="W20" i="15"/>
  <c r="AD20" i="15"/>
  <c r="AF20" i="15"/>
  <c r="V20" i="15"/>
  <c r="AG20" i="15"/>
  <c r="Y20" i="15"/>
  <c r="R116" i="15"/>
  <c r="W185" i="15"/>
  <c r="AF80" i="15"/>
  <c r="Y163" i="15"/>
  <c r="AB163" i="15"/>
  <c r="AG656" i="15"/>
  <c r="Y296" i="15"/>
  <c r="Z296" i="15"/>
  <c r="Y716" i="15"/>
  <c r="Z716" i="15"/>
  <c r="T404" i="15"/>
  <c r="Y128" i="15"/>
  <c r="AE128" i="15"/>
  <c r="AF559" i="15"/>
  <c r="U620" i="15"/>
  <c r="V620" i="15"/>
  <c r="AC620" i="15"/>
  <c r="W620" i="15"/>
  <c r="AB620" i="15"/>
  <c r="Z620" i="15"/>
  <c r="AG620" i="15"/>
  <c r="AE620" i="15"/>
  <c r="AF620" i="15"/>
  <c r="R620" i="15"/>
  <c r="AD620" i="15"/>
  <c r="T620" i="15"/>
  <c r="AA620" i="15"/>
  <c r="X620" i="15"/>
  <c r="Y620" i="15"/>
  <c r="S620" i="15"/>
  <c r="I394" i="2"/>
  <c r="G393" i="15" s="1"/>
  <c r="L164" i="2"/>
  <c r="J164" i="15" s="1"/>
  <c r="J152" i="15"/>
  <c r="AA308" i="15"/>
  <c r="Z308" i="15"/>
  <c r="AC308" i="15"/>
  <c r="AE308" i="15"/>
  <c r="R308" i="15"/>
  <c r="AB308" i="15"/>
  <c r="S308" i="15"/>
  <c r="T308" i="15"/>
  <c r="AF308" i="15"/>
  <c r="W308" i="15"/>
  <c r="U308" i="15"/>
  <c r="AG308" i="15"/>
  <c r="X308" i="15"/>
  <c r="AD308" i="15"/>
  <c r="Y308" i="15"/>
  <c r="V308" i="15"/>
  <c r="Z248" i="15"/>
  <c r="AB248" i="15"/>
  <c r="AE248" i="15"/>
  <c r="AC248" i="15"/>
  <c r="T248" i="15"/>
  <c r="AA248" i="15"/>
  <c r="R248" i="15"/>
  <c r="S248" i="15"/>
  <c r="AF248" i="15"/>
  <c r="U248" i="15"/>
  <c r="AG248" i="15"/>
  <c r="W248" i="15"/>
  <c r="AD248" i="15"/>
  <c r="X248" i="15"/>
  <c r="V248" i="15"/>
  <c r="Y248" i="15"/>
  <c r="H208" i="2"/>
  <c r="F208" i="15" s="1"/>
  <c r="F196" i="15"/>
  <c r="AG632" i="15"/>
  <c r="AB632" i="15"/>
  <c r="AD632" i="15"/>
  <c r="R632" i="15"/>
  <c r="Z632" i="15"/>
  <c r="AF632" i="15"/>
  <c r="U632" i="15"/>
  <c r="W632" i="15"/>
  <c r="AC632" i="15"/>
  <c r="AE632" i="15"/>
  <c r="T632" i="15"/>
  <c r="V632" i="15"/>
  <c r="Y632" i="15"/>
  <c r="S632" i="15"/>
  <c r="AA632" i="15"/>
  <c r="X632" i="15"/>
  <c r="Z416" i="15"/>
  <c r="AA416" i="15"/>
  <c r="AB416" i="15"/>
  <c r="AC416" i="15"/>
  <c r="W416" i="15"/>
  <c r="R416" i="15"/>
  <c r="AE416" i="15"/>
  <c r="T416" i="15"/>
  <c r="AF416" i="15"/>
  <c r="AD416" i="15"/>
  <c r="X416" i="15"/>
  <c r="S416" i="15"/>
  <c r="V416" i="15"/>
  <c r="Y416" i="15"/>
  <c r="AG416" i="15"/>
  <c r="U416" i="15"/>
  <c r="S116" i="15"/>
  <c r="AA185" i="15"/>
  <c r="AE80" i="15"/>
  <c r="AF163" i="15"/>
  <c r="AC163" i="15"/>
  <c r="AF656" i="15"/>
  <c r="AG296" i="15"/>
  <c r="AC296" i="15"/>
  <c r="J548" i="15"/>
  <c r="AF548" i="15" s="1"/>
  <c r="L552" i="2"/>
  <c r="T716" i="15"/>
  <c r="AG716" i="15"/>
  <c r="R404" i="15"/>
  <c r="U128" i="15"/>
  <c r="AB128" i="15"/>
  <c r="Y559" i="15"/>
  <c r="Z56" i="15"/>
  <c r="AB56" i="15"/>
  <c r="AC56" i="15"/>
  <c r="AA56" i="15"/>
  <c r="W56" i="15"/>
  <c r="AE56" i="15"/>
  <c r="S56" i="15"/>
  <c r="R56" i="15"/>
  <c r="T56" i="15"/>
  <c r="AD56" i="15"/>
  <c r="AF56" i="15"/>
  <c r="V56" i="15"/>
  <c r="X56" i="15"/>
  <c r="U56" i="15"/>
  <c r="AG56" i="15"/>
  <c r="Y56" i="15"/>
  <c r="AC704" i="15"/>
  <c r="Z704" i="15"/>
  <c r="V704" i="15"/>
  <c r="W704" i="15"/>
  <c r="R704" i="15"/>
  <c r="AD704" i="15"/>
  <c r="AG704" i="15"/>
  <c r="T704" i="15"/>
  <c r="AF704" i="15"/>
  <c r="AE704" i="15"/>
  <c r="U704" i="15"/>
  <c r="S704" i="15"/>
  <c r="X704" i="15"/>
  <c r="Y704" i="15"/>
  <c r="AB704" i="15"/>
  <c r="AA704" i="15"/>
  <c r="V116" i="15"/>
  <c r="V163" i="15"/>
  <c r="U296" i="15"/>
  <c r="AF404" i="15"/>
  <c r="AD128" i="15"/>
  <c r="AL731" i="2"/>
  <c r="AK731" i="2"/>
  <c r="AJ731" i="2"/>
  <c r="AI731" i="2"/>
  <c r="AM731" i="2"/>
  <c r="AL730" i="2"/>
  <c r="AK730" i="2"/>
  <c r="AJ730" i="2"/>
  <c r="AI730" i="2"/>
  <c r="AM730" i="2"/>
  <c r="AM717" i="2"/>
  <c r="AL717" i="2"/>
  <c r="AK717" i="2"/>
  <c r="AJ717" i="2"/>
  <c r="BR718" i="2"/>
  <c r="BR719" i="2" s="1"/>
  <c r="AI717" i="2"/>
  <c r="AM705" i="2"/>
  <c r="AL705" i="2"/>
  <c r="AK705" i="2"/>
  <c r="AJ705" i="2"/>
  <c r="BR706" i="2"/>
  <c r="BR707" i="2" s="1"/>
  <c r="AI705" i="2"/>
  <c r="M704" i="2"/>
  <c r="K707" i="15" s="1"/>
  <c r="AM657" i="2"/>
  <c r="BR658" i="2"/>
  <c r="AI657" i="2"/>
  <c r="AL657" i="2"/>
  <c r="AK657" i="2"/>
  <c r="AJ657" i="2"/>
  <c r="AM645" i="2"/>
  <c r="AL645" i="2"/>
  <c r="AK645" i="2"/>
  <c r="AJ645" i="2"/>
  <c r="BR646" i="2"/>
  <c r="AI645" i="2"/>
  <c r="F630" i="2"/>
  <c r="D633" i="15" s="1"/>
  <c r="Q633" i="15" s="1"/>
  <c r="AS633" i="15" s="1"/>
  <c r="D631" i="2"/>
  <c r="C634" i="15" s="1"/>
  <c r="AM632" i="2"/>
  <c r="AL632" i="2"/>
  <c r="AK632" i="2"/>
  <c r="AJ632" i="2"/>
  <c r="BR633" i="2"/>
  <c r="AI632" i="2"/>
  <c r="M619" i="2"/>
  <c r="K622" i="15" s="1"/>
  <c r="D619" i="2"/>
  <c r="C622" i="15" s="1"/>
  <c r="AM621" i="2"/>
  <c r="AL621" i="2"/>
  <c r="AK621" i="2"/>
  <c r="AJ621" i="2"/>
  <c r="BR622" i="2"/>
  <c r="BR623" i="2" s="1"/>
  <c r="AI621" i="2"/>
  <c r="AM608" i="2"/>
  <c r="AL608" i="2"/>
  <c r="AK608" i="2"/>
  <c r="AJ608" i="2"/>
  <c r="BR609" i="2"/>
  <c r="AI608" i="2"/>
  <c r="D598" i="15"/>
  <c r="Q598" i="15" s="1"/>
  <c r="AS598" i="15" s="1"/>
  <c r="J598" i="15"/>
  <c r="AM579" i="2"/>
  <c r="AL579" i="2"/>
  <c r="AK579" i="2"/>
  <c r="AJ579" i="2"/>
  <c r="BR580" i="2"/>
  <c r="AI579" i="2"/>
  <c r="AM568" i="2"/>
  <c r="AL568" i="2"/>
  <c r="AK568" i="2"/>
  <c r="AJ568" i="2"/>
  <c r="BR569" i="2"/>
  <c r="AI568" i="2"/>
  <c r="F566" i="2"/>
  <c r="D563" i="15" s="1"/>
  <c r="Q563" i="15" s="1"/>
  <c r="AS563" i="15" s="1"/>
  <c r="D567" i="2"/>
  <c r="C564" i="15" s="1"/>
  <c r="AM555" i="2"/>
  <c r="AL555" i="2"/>
  <c r="AK555" i="2"/>
  <c r="AJ555" i="2"/>
  <c r="BR556" i="2"/>
  <c r="AI555" i="2"/>
  <c r="AM543" i="2"/>
  <c r="AL543" i="2"/>
  <c r="AI543" i="2"/>
  <c r="AK543" i="2"/>
  <c r="AJ543" i="2"/>
  <c r="BR544" i="2"/>
  <c r="BQ369" i="2"/>
  <c r="E369" i="2" s="1"/>
  <c r="AM457" i="2"/>
  <c r="AL457" i="2"/>
  <c r="AK457" i="2"/>
  <c r="AJ457" i="2"/>
  <c r="BR458" i="2"/>
  <c r="AI457" i="2"/>
  <c r="AM444" i="2"/>
  <c r="AL444" i="2"/>
  <c r="AK444" i="2"/>
  <c r="AJ444" i="2"/>
  <c r="BR445" i="2"/>
  <c r="AI444" i="2"/>
  <c r="AM432" i="2"/>
  <c r="AL432" i="2"/>
  <c r="AK432" i="2"/>
  <c r="AJ432" i="2"/>
  <c r="BR433" i="2"/>
  <c r="AI432" i="2"/>
  <c r="AM421" i="2"/>
  <c r="AL421" i="2"/>
  <c r="AK421" i="2"/>
  <c r="AJ421" i="2"/>
  <c r="BR422" i="2"/>
  <c r="BR423" i="2" s="1"/>
  <c r="AI421" i="2"/>
  <c r="D419" i="2"/>
  <c r="C418" i="15" s="1"/>
  <c r="AM409" i="2"/>
  <c r="AL409" i="2"/>
  <c r="AK409" i="2"/>
  <c r="AJ409" i="2"/>
  <c r="BR410" i="2"/>
  <c r="AI409" i="2"/>
  <c r="AM397" i="2"/>
  <c r="AL397" i="2"/>
  <c r="AK397" i="2"/>
  <c r="AJ397" i="2"/>
  <c r="BR398" i="2"/>
  <c r="AI397" i="2"/>
  <c r="AM385" i="2"/>
  <c r="AL385" i="2"/>
  <c r="AK385" i="2"/>
  <c r="AJ385" i="2"/>
  <c r="BR386" i="2"/>
  <c r="AI385" i="2"/>
  <c r="AM372" i="2"/>
  <c r="AL372" i="2"/>
  <c r="AK372" i="2"/>
  <c r="AJ372" i="2"/>
  <c r="BR373" i="2"/>
  <c r="AI372" i="2"/>
  <c r="AM360" i="2"/>
  <c r="AL360" i="2"/>
  <c r="AK360" i="2"/>
  <c r="BR361" i="2"/>
  <c r="AJ360" i="2"/>
  <c r="AI360" i="2"/>
  <c r="BR337" i="2"/>
  <c r="AI336" i="2"/>
  <c r="AJ336" i="2"/>
  <c r="AM336" i="2"/>
  <c r="AL336" i="2"/>
  <c r="AK336" i="2"/>
  <c r="AM325" i="2"/>
  <c r="AL325" i="2"/>
  <c r="AK325" i="2"/>
  <c r="AJ325" i="2"/>
  <c r="BR326" i="2"/>
  <c r="AI325" i="2"/>
  <c r="AI312" i="2"/>
  <c r="AJ312" i="2"/>
  <c r="AM312" i="2"/>
  <c r="AK312" i="2"/>
  <c r="AL312" i="2"/>
  <c r="BR313" i="2"/>
  <c r="AI300" i="2"/>
  <c r="AK300" i="2"/>
  <c r="AJ300" i="2"/>
  <c r="AM300" i="2"/>
  <c r="BR301" i="2"/>
  <c r="AL300" i="2"/>
  <c r="D287" i="2"/>
  <c r="C287" i="15" s="1"/>
  <c r="AJ288" i="2"/>
  <c r="BR289" i="2"/>
  <c r="AM288" i="2"/>
  <c r="AI288" i="2"/>
  <c r="AL288" i="2"/>
  <c r="AK288" i="2"/>
  <c r="AJ276" i="2"/>
  <c r="AI276" i="2"/>
  <c r="AM276" i="2"/>
  <c r="AK276" i="2"/>
  <c r="AL276" i="2"/>
  <c r="BR277" i="2"/>
  <c r="AK264" i="2"/>
  <c r="AJ264" i="2"/>
  <c r="AM264" i="2"/>
  <c r="AL264" i="2"/>
  <c r="BR265" i="2"/>
  <c r="AI264" i="2"/>
  <c r="AI252" i="2"/>
  <c r="BR253" i="2"/>
  <c r="AM252" i="2"/>
  <c r="AL252" i="2"/>
  <c r="AJ252" i="2"/>
  <c r="AK252" i="2"/>
  <c r="AK97" i="2"/>
  <c r="AM97" i="2"/>
  <c r="AJ97" i="2"/>
  <c r="AI97" i="2"/>
  <c r="BR98" i="2"/>
  <c r="AL97" i="2"/>
  <c r="AK84" i="2"/>
  <c r="AJ84" i="2"/>
  <c r="AM84" i="2"/>
  <c r="AI84" i="2"/>
  <c r="AL84" i="2"/>
  <c r="BR85" i="2"/>
  <c r="AK72" i="2"/>
  <c r="BR73" i="2"/>
  <c r="AM72" i="2"/>
  <c r="AL72" i="2"/>
  <c r="AI72" i="2"/>
  <c r="AJ72" i="2"/>
  <c r="AJ60" i="2"/>
  <c r="AI60" i="2"/>
  <c r="BR61" i="2"/>
  <c r="AM60" i="2"/>
  <c r="AL60" i="2"/>
  <c r="AK60" i="2"/>
  <c r="AI47" i="2"/>
  <c r="AK47" i="2"/>
  <c r="BR48" i="2"/>
  <c r="AM47" i="2"/>
  <c r="AL47" i="2"/>
  <c r="AJ47" i="2"/>
  <c r="AI35" i="2"/>
  <c r="AL35" i="2"/>
  <c r="BR36" i="2"/>
  <c r="AM35" i="2"/>
  <c r="AJ35" i="2"/>
  <c r="AK35" i="2"/>
  <c r="BQ8" i="2"/>
  <c r="E8" i="2" s="1"/>
  <c r="BQ22" i="2"/>
  <c r="E22" i="2" s="1"/>
  <c r="AJ23" i="2"/>
  <c r="AI23" i="2"/>
  <c r="AK23" i="2"/>
  <c r="AM23" i="2"/>
  <c r="AL23" i="2"/>
  <c r="BR24" i="2"/>
  <c r="AI11" i="2"/>
  <c r="BR12" i="2"/>
  <c r="AM11" i="2"/>
  <c r="AL11" i="2"/>
  <c r="AK11" i="2"/>
  <c r="AJ11" i="2"/>
  <c r="M166" i="2"/>
  <c r="K166" i="15" s="1"/>
  <c r="BQ107" i="12"/>
  <c r="CG107" i="12" s="1"/>
  <c r="CW107" i="12" s="1"/>
  <c r="BA107" i="12"/>
  <c r="L211" i="2"/>
  <c r="J211" i="15" s="1"/>
  <c r="I141" i="2"/>
  <c r="G141" i="15" s="1"/>
  <c r="M455" i="2"/>
  <c r="K454" i="15" s="1"/>
  <c r="M118" i="2"/>
  <c r="K118" i="15" s="1"/>
  <c r="F176" i="2"/>
  <c r="D176" i="15" s="1"/>
  <c r="Q176" i="15" s="1"/>
  <c r="AS176" i="15" s="1"/>
  <c r="F128" i="2"/>
  <c r="D128" i="15" s="1"/>
  <c r="Q128" i="15" s="1"/>
  <c r="AS128" i="15" s="1"/>
  <c r="M155" i="2"/>
  <c r="M231" i="2"/>
  <c r="K231" i="15" s="1"/>
  <c r="BC219" i="2"/>
  <c r="BA219" i="2"/>
  <c r="I220" i="2"/>
  <c r="G220" i="15" s="1"/>
  <c r="BC284" i="2"/>
  <c r="BQ576" i="2"/>
  <c r="E576" i="2" s="1"/>
  <c r="D577" i="2"/>
  <c r="C574" i="15" s="1"/>
  <c r="I285" i="2"/>
  <c r="F576" i="2"/>
  <c r="D573" i="15" s="1"/>
  <c r="Q573" i="15" s="1"/>
  <c r="AS573" i="15" s="1"/>
  <c r="BC417" i="2"/>
  <c r="M407" i="2"/>
  <c r="K406" i="15" s="1"/>
  <c r="F356" i="2"/>
  <c r="D356" i="15" s="1"/>
  <c r="Q356" i="15" s="1"/>
  <c r="AS356" i="15" s="1"/>
  <c r="D357" i="2"/>
  <c r="C357" i="15" s="1"/>
  <c r="BQ356" i="2"/>
  <c r="E356" i="2" s="1"/>
  <c r="BA575" i="2"/>
  <c r="F406" i="2"/>
  <c r="D405" i="15" s="1"/>
  <c r="Q405" i="15" s="1"/>
  <c r="AS405" i="15" s="1"/>
  <c r="BQ406" i="2"/>
  <c r="E406" i="2" s="1"/>
  <c r="F286" i="2"/>
  <c r="D286" i="15" s="1"/>
  <c r="Q286" i="15" s="1"/>
  <c r="AS286" i="15" s="1"/>
  <c r="BQ286" i="2"/>
  <c r="E286" i="2" s="1"/>
  <c r="BQ630" i="2"/>
  <c r="E630" i="2" s="1"/>
  <c r="F393" i="2"/>
  <c r="D392" i="15" s="1"/>
  <c r="Q392" i="15" s="1"/>
  <c r="AS392" i="15" s="1"/>
  <c r="D394" i="2"/>
  <c r="C393" i="15" s="1"/>
  <c r="BQ393" i="2"/>
  <c r="E393" i="2" s="1"/>
  <c r="BA128" i="2"/>
  <c r="D407" i="2"/>
  <c r="C406" i="15" s="1"/>
  <c r="M565" i="2"/>
  <c r="K562" i="15" s="1"/>
  <c r="BC92" i="2"/>
  <c r="F618" i="2"/>
  <c r="D621" i="15" s="1"/>
  <c r="Q621" i="15" s="1"/>
  <c r="AS621" i="15" s="1"/>
  <c r="BQ618" i="2"/>
  <c r="E618" i="2" s="1"/>
  <c r="BC128" i="2"/>
  <c r="F552" i="2"/>
  <c r="D549" i="15" s="1"/>
  <c r="Q549" i="15" s="1"/>
  <c r="AS549" i="15" s="1"/>
  <c r="M46" i="2"/>
  <c r="K46" i="15" s="1"/>
  <c r="BQ552" i="2"/>
  <c r="E552" i="2" s="1"/>
  <c r="D553" i="2"/>
  <c r="C550" i="15" s="1"/>
  <c r="M71" i="2"/>
  <c r="K71" i="15" s="1"/>
  <c r="M714" i="2"/>
  <c r="BC272" i="2"/>
  <c r="BC551" i="2"/>
  <c r="I418" i="2"/>
  <c r="M93" i="2"/>
  <c r="K93" i="15" s="1"/>
  <c r="M552" i="2"/>
  <c r="K549" i="15" s="1"/>
  <c r="H21" i="2"/>
  <c r="BA417" i="2"/>
  <c r="L21" i="2"/>
  <c r="J21" i="15" s="1"/>
  <c r="BC539" i="2"/>
  <c r="M541" i="2"/>
  <c r="K538" i="15" s="1"/>
  <c r="BA92" i="2"/>
  <c r="BA32" i="2"/>
  <c r="BA80" i="2"/>
  <c r="BC393" i="2"/>
  <c r="BA429" i="2"/>
  <c r="BC80" i="2"/>
  <c r="BC405" i="2"/>
  <c r="BC575" i="2"/>
  <c r="BA296" i="2"/>
  <c r="BA617" i="2"/>
  <c r="BQ104" i="2"/>
  <c r="E104" i="2" s="1"/>
  <c r="F104" i="2"/>
  <c r="D104" i="15" s="1"/>
  <c r="Q104" i="15" s="1"/>
  <c r="AS104" i="15" s="1"/>
  <c r="D105" i="2"/>
  <c r="C105" i="15" s="1"/>
  <c r="BC356" i="2"/>
  <c r="BA163" i="2"/>
  <c r="BC617" i="2"/>
  <c r="BA284" i="2"/>
  <c r="BA152" i="2"/>
  <c r="D297" i="2"/>
  <c r="C297" i="15" s="1"/>
  <c r="L630" i="2"/>
  <c r="I540" i="2"/>
  <c r="G537" i="15" s="1"/>
  <c r="I369" i="2"/>
  <c r="G369" i="15" s="1"/>
  <c r="L606" i="2"/>
  <c r="L141" i="2"/>
  <c r="J141" i="15" s="1"/>
  <c r="BQ128" i="2"/>
  <c r="E128" i="2" s="1"/>
  <c r="BA368" i="2"/>
  <c r="BC368" i="2"/>
  <c r="H93" i="2"/>
  <c r="F93" i="15" s="1"/>
  <c r="L261" i="2"/>
  <c r="J261" i="15" s="1"/>
  <c r="BA629" i="2"/>
  <c r="BC629" i="2"/>
  <c r="H343" i="2"/>
  <c r="F343" i="15" s="1"/>
  <c r="I261" i="2"/>
  <c r="G261" i="15" s="1"/>
  <c r="L357" i="2"/>
  <c r="J357" i="15" s="1"/>
  <c r="L81" i="2"/>
  <c r="J81" i="15" s="1"/>
  <c r="M81" i="2"/>
  <c r="K81" i="15" s="1"/>
  <c r="L297" i="2"/>
  <c r="J297" i="15" s="1"/>
  <c r="M442" i="2"/>
  <c r="H33" i="2"/>
  <c r="I249" i="2"/>
  <c r="G249" i="15" s="1"/>
  <c r="H332" i="2"/>
  <c r="F332" i="15" s="1"/>
  <c r="H321" i="2"/>
  <c r="F321" i="15" s="1"/>
  <c r="BA381" i="2"/>
  <c r="BC381" i="2"/>
  <c r="H187" i="2"/>
  <c r="F187" i="15" s="1"/>
  <c r="I454" i="2"/>
  <c r="G453" i="15" s="1"/>
  <c r="BQ320" i="2"/>
  <c r="E320" i="2" s="1"/>
  <c r="F320" i="2"/>
  <c r="D320" i="15" s="1"/>
  <c r="Q320" i="15" s="1"/>
  <c r="AS320" i="15" s="1"/>
  <c r="D321" i="2"/>
  <c r="C321" i="15" s="1"/>
  <c r="H261" i="2"/>
  <c r="F261" i="15" s="1"/>
  <c r="BA260" i="2"/>
  <c r="BC260" i="2"/>
  <c r="D189" i="2"/>
  <c r="C189" i="15" s="1"/>
  <c r="F188" i="2"/>
  <c r="D188" i="15" s="1"/>
  <c r="Q188" i="15" s="1"/>
  <c r="AS188" i="15" s="1"/>
  <c r="BQ188" i="2"/>
  <c r="E188" i="2" s="1"/>
  <c r="D334" i="2"/>
  <c r="BQ333" i="2"/>
  <c r="E333" i="2" s="1"/>
  <c r="F333" i="2"/>
  <c r="D333" i="15" s="1"/>
  <c r="Q333" i="15" s="1"/>
  <c r="AS333" i="15" s="1"/>
  <c r="M576" i="2"/>
  <c r="K573" i="15" s="1"/>
  <c r="L576" i="2"/>
  <c r="J573" i="15" s="1"/>
  <c r="L129" i="2"/>
  <c r="D82" i="2"/>
  <c r="C82" i="15" s="1"/>
  <c r="BC248" i="2"/>
  <c r="D250" i="2"/>
  <c r="C250" i="15" s="1"/>
  <c r="I274" i="2"/>
  <c r="D70" i="2"/>
  <c r="C70" i="15" s="1"/>
  <c r="M297" i="2"/>
  <c r="K297" i="15" s="1"/>
  <c r="I430" i="2"/>
  <c r="H285" i="2"/>
  <c r="F285" i="15" s="1"/>
  <c r="M418" i="2"/>
  <c r="H57" i="2"/>
  <c r="F57" i="15" s="1"/>
  <c r="BC56" i="2"/>
  <c r="H249" i="2"/>
  <c r="F249" i="15" s="1"/>
  <c r="BA441" i="2"/>
  <c r="BC441" i="2"/>
  <c r="L406" i="2"/>
  <c r="J405" i="15" s="1"/>
  <c r="M430" i="2"/>
  <c r="I630" i="2"/>
  <c r="D702" i="2"/>
  <c r="C705" i="15" s="1"/>
  <c r="L618" i="2"/>
  <c r="I81" i="2"/>
  <c r="G81" i="15" s="1"/>
  <c r="I702" i="2"/>
  <c r="I164" i="2"/>
  <c r="H540" i="2"/>
  <c r="F537" i="15" s="1"/>
  <c r="I309" i="2"/>
  <c r="G309" i="15" s="1"/>
  <c r="L69" i="2"/>
  <c r="J69" i="15" s="1"/>
  <c r="H552" i="2"/>
  <c r="F549" i="15" s="1"/>
  <c r="BA551" i="2"/>
  <c r="M58" i="2"/>
  <c r="M142" i="2"/>
  <c r="K142" i="15" s="1"/>
  <c r="D643" i="2"/>
  <c r="C646" i="15" s="1"/>
  <c r="L176" i="2"/>
  <c r="J176" i="15" s="1"/>
  <c r="H105" i="2"/>
  <c r="F105" i="15" s="1"/>
  <c r="H576" i="2"/>
  <c r="F573" i="15" s="1"/>
  <c r="H154" i="2"/>
  <c r="F154" i="15" s="1"/>
  <c r="H165" i="2"/>
  <c r="F165" i="15" s="1"/>
  <c r="M105" i="2"/>
  <c r="K105" i="15" s="1"/>
  <c r="H309" i="2"/>
  <c r="F309" i="15" s="1"/>
  <c r="H45" i="2"/>
  <c r="BQ453" i="2"/>
  <c r="E453" i="2" s="1"/>
  <c r="D454" i="2"/>
  <c r="C453" i="15" s="1"/>
  <c r="F453" i="2"/>
  <c r="D452" i="15" s="1"/>
  <c r="Q452" i="15" s="1"/>
  <c r="AS452" i="15" s="1"/>
  <c r="M309" i="2"/>
  <c r="K309" i="15" s="1"/>
  <c r="H69" i="2"/>
  <c r="F69" i="15" s="1"/>
  <c r="BC68" i="2"/>
  <c r="BA68" i="2"/>
  <c r="BA320" i="2"/>
  <c r="BA653" i="2"/>
  <c r="BA116" i="2"/>
  <c r="D274" i="2"/>
  <c r="C274" i="15" s="1"/>
  <c r="BC152" i="2"/>
  <c r="BC453" i="2"/>
  <c r="BA453" i="2"/>
  <c r="I382" i="2"/>
  <c r="G381" i="15" s="1"/>
  <c r="L93" i="2"/>
  <c r="J93" i="15" s="1"/>
  <c r="BC429" i="2"/>
  <c r="M21" i="2"/>
  <c r="M250" i="2"/>
  <c r="K250" i="15" s="1"/>
  <c r="D262" i="2"/>
  <c r="C262" i="15" s="1"/>
  <c r="F21" i="2"/>
  <c r="D21" i="15" s="1"/>
  <c r="Q21" i="15" s="1"/>
  <c r="AS21" i="15" s="1"/>
  <c r="L153" i="2"/>
  <c r="J153" i="15" s="1"/>
  <c r="BC185" i="2"/>
  <c r="H176" i="2"/>
  <c r="F176" i="15" s="1"/>
  <c r="L273" i="2"/>
  <c r="J273" i="15" s="1"/>
  <c r="H118" i="2"/>
  <c r="F118" i="15" s="1"/>
  <c r="M286" i="2"/>
  <c r="K286" i="15" s="1"/>
  <c r="BA539" i="2"/>
  <c r="BC104" i="2"/>
  <c r="BA405" i="2"/>
  <c r="I618" i="2"/>
  <c r="L369" i="2"/>
  <c r="J369" i="15" s="1"/>
  <c r="H9" i="2"/>
  <c r="F9" i="15" s="1"/>
  <c r="BC44" i="2"/>
  <c r="H702" i="2"/>
  <c r="BA701" i="2"/>
  <c r="BC701" i="2"/>
  <c r="D45" i="2"/>
  <c r="C45" i="15" s="1"/>
  <c r="BQ44" i="2"/>
  <c r="E44" i="2" s="1"/>
  <c r="F44" i="2"/>
  <c r="D44" i="15" s="1"/>
  <c r="Q44" i="15" s="1"/>
  <c r="AS44" i="15" s="1"/>
  <c r="M369" i="2"/>
  <c r="K369" i="15" s="1"/>
  <c r="BQ176" i="2"/>
  <c r="E176" i="2" s="1"/>
  <c r="M273" i="2"/>
  <c r="K273" i="15" s="1"/>
  <c r="L200" i="2"/>
  <c r="J200" i="15" s="1"/>
  <c r="D118" i="2"/>
  <c r="C118" i="15" s="1"/>
  <c r="D383" i="2"/>
  <c r="C382" i="15" s="1"/>
  <c r="BC116" i="2"/>
  <c r="I726" i="2"/>
  <c r="D726" i="2"/>
  <c r="F725" i="2"/>
  <c r="D728" i="15" s="1"/>
  <c r="Q728" i="15" s="1"/>
  <c r="AS728" i="15" s="1"/>
  <c r="BQ725" i="2"/>
  <c r="E725" i="2" s="1"/>
  <c r="M198" i="2"/>
  <c r="L105" i="2"/>
  <c r="J105" i="15" s="1"/>
  <c r="H726" i="2"/>
  <c r="BA725" i="2"/>
  <c r="BC725" i="2"/>
  <c r="L382" i="2"/>
  <c r="J381" i="15" s="1"/>
  <c r="I343" i="2"/>
  <c r="G343" i="15" s="1"/>
  <c r="BA356" i="2"/>
  <c r="D540" i="2"/>
  <c r="C537" i="15" s="1"/>
  <c r="BC163" i="2"/>
  <c r="F296" i="2"/>
  <c r="D296" i="15" s="1"/>
  <c r="Q296" i="15" s="1"/>
  <c r="AS296" i="15" s="1"/>
  <c r="BA104" i="2"/>
  <c r="BC296" i="2"/>
  <c r="D178" i="2"/>
  <c r="H141" i="2"/>
  <c r="F141" i="15" s="1"/>
  <c r="BA140" i="2"/>
  <c r="BC140" i="2"/>
  <c r="I606" i="2"/>
  <c r="BA272" i="2"/>
  <c r="M395" i="2"/>
  <c r="BA56" i="2"/>
  <c r="I57" i="2"/>
  <c r="G57" i="15" s="1"/>
  <c r="BQ108" i="12"/>
  <c r="CG108" i="12" s="1"/>
  <c r="CW108" i="12" s="1"/>
  <c r="BA108" i="12"/>
  <c r="BC653" i="2"/>
  <c r="BQ57" i="2"/>
  <c r="E57" i="2" s="1"/>
  <c r="F57" i="2"/>
  <c r="D57" i="15" s="1"/>
  <c r="Q57" i="15" s="1"/>
  <c r="AS57" i="15" s="1"/>
  <c r="D58" i="2"/>
  <c r="C58" i="15" s="1"/>
  <c r="AK71" i="2"/>
  <c r="AM71" i="2"/>
  <c r="AL71" i="2"/>
  <c r="AJ71" i="2"/>
  <c r="AI71" i="2"/>
  <c r="AM83" i="2"/>
  <c r="AL83" i="2"/>
  <c r="AK83" i="2"/>
  <c r="AJ83" i="2"/>
  <c r="AI83" i="2"/>
  <c r="AM107" i="2"/>
  <c r="AL107" i="2"/>
  <c r="BR108" i="2"/>
  <c r="AK107" i="2"/>
  <c r="AJ107" i="2"/>
  <c r="AI107" i="2"/>
  <c r="AM119" i="2"/>
  <c r="AL119" i="2"/>
  <c r="BR120" i="2"/>
  <c r="AK119" i="2"/>
  <c r="AJ119" i="2"/>
  <c r="AI119" i="2"/>
  <c r="AM132" i="2"/>
  <c r="AL132" i="2"/>
  <c r="BR133" i="2"/>
  <c r="BR134" i="2" s="1"/>
  <c r="AK132" i="2"/>
  <c r="AJ132" i="2"/>
  <c r="AI132" i="2"/>
  <c r="BR144" i="2"/>
  <c r="AK143" i="2"/>
  <c r="AJ143" i="2"/>
  <c r="AI143" i="2"/>
  <c r="AM143" i="2"/>
  <c r="AL143" i="2"/>
  <c r="BR204" i="2"/>
  <c r="AM203" i="2"/>
  <c r="AL203" i="2"/>
  <c r="AK203" i="2"/>
  <c r="AJ203" i="2"/>
  <c r="AI203" i="2"/>
  <c r="AK192" i="2"/>
  <c r="AJ192" i="2"/>
  <c r="AI192" i="2"/>
  <c r="BR193" i="2"/>
  <c r="BR194" i="2" s="1"/>
  <c r="AM192" i="2"/>
  <c r="AL192" i="2"/>
  <c r="BR180" i="2"/>
  <c r="AM179" i="2"/>
  <c r="AL179" i="2"/>
  <c r="AK179" i="2"/>
  <c r="AJ179" i="2"/>
  <c r="AI179" i="2"/>
  <c r="L188" i="2"/>
  <c r="J188" i="15" s="1"/>
  <c r="BR168" i="2"/>
  <c r="AM167" i="2"/>
  <c r="AL167" i="2"/>
  <c r="AK167" i="2"/>
  <c r="AJ167" i="2"/>
  <c r="AI167" i="2"/>
  <c r="BR156" i="2"/>
  <c r="AM155" i="2"/>
  <c r="AL155" i="2"/>
  <c r="AK155" i="2"/>
  <c r="AJ155" i="2"/>
  <c r="AI155" i="2"/>
  <c r="AJ359" i="2"/>
  <c r="AI359" i="2"/>
  <c r="AM359" i="2"/>
  <c r="AK359" i="2"/>
  <c r="AL359" i="2"/>
  <c r="F418" i="2"/>
  <c r="D417" i="15" s="1"/>
  <c r="Q417" i="15" s="1"/>
  <c r="AS417" i="15" s="1"/>
  <c r="BQ418" i="2"/>
  <c r="E418" i="2" s="1"/>
  <c r="M643" i="2"/>
  <c r="AM542" i="2"/>
  <c r="AL542" i="2"/>
  <c r="AK542" i="2"/>
  <c r="AJ542" i="2"/>
  <c r="AI542" i="2"/>
  <c r="AM554" i="2"/>
  <c r="AL554" i="2"/>
  <c r="AK554" i="2"/>
  <c r="AJ554" i="2"/>
  <c r="AI554" i="2"/>
  <c r="BC563" i="2"/>
  <c r="BA563" i="2"/>
  <c r="H564" i="2"/>
  <c r="F561" i="15" s="1"/>
  <c r="BQ714" i="2"/>
  <c r="E714" i="2" s="1"/>
  <c r="F714" i="2"/>
  <c r="D717" i="15" s="1"/>
  <c r="Q717" i="15" s="1"/>
  <c r="AS717" i="15" s="1"/>
  <c r="I714" i="2"/>
  <c r="BC713" i="2"/>
  <c r="BA713" i="2"/>
  <c r="BC342" i="2"/>
  <c r="BA342" i="2"/>
  <c r="BA331" i="2"/>
  <c r="M343" i="2"/>
  <c r="K343" i="15" s="1"/>
  <c r="BQ177" i="2"/>
  <c r="E177" i="2" s="1"/>
  <c r="BQ21" i="2"/>
  <c r="E21" i="2" s="1"/>
  <c r="I332" i="2"/>
  <c r="G332" i="15" s="1"/>
  <c r="I321" i="2"/>
  <c r="G321" i="15" s="1"/>
  <c r="D655" i="2"/>
  <c r="F654" i="2"/>
  <c r="D657" i="15" s="1"/>
  <c r="Q657" i="15" s="1"/>
  <c r="AS657" i="15" s="1"/>
  <c r="BQ654" i="2"/>
  <c r="E654" i="2" s="1"/>
  <c r="M655" i="2"/>
  <c r="K658" i="15" s="1"/>
  <c r="L654" i="2"/>
  <c r="J657" i="15" s="1"/>
  <c r="AG657" i="15" s="1"/>
  <c r="D153" i="2"/>
  <c r="C153" i="15" s="1"/>
  <c r="BQ152" i="2"/>
  <c r="E152" i="2" s="1"/>
  <c r="F152" i="2"/>
  <c r="D152" i="15" s="1"/>
  <c r="Q152" i="15" s="1"/>
  <c r="AS152" i="15" s="1"/>
  <c r="BA248" i="2"/>
  <c r="BQ441" i="2"/>
  <c r="E441" i="2" s="1"/>
  <c r="F441" i="2"/>
  <c r="D440" i="15" s="1"/>
  <c r="Q440" i="15" s="1"/>
  <c r="AS440" i="15" s="1"/>
  <c r="D442" i="2"/>
  <c r="I357" i="2"/>
  <c r="G357" i="15" s="1"/>
  <c r="BA185" i="2"/>
  <c r="BC331" i="2"/>
  <c r="D141" i="2"/>
  <c r="C141" i="15" s="1"/>
  <c r="BQ140" i="2"/>
  <c r="E140" i="2" s="1"/>
  <c r="F140" i="2"/>
  <c r="D140" i="15" s="1"/>
  <c r="Q140" i="15" s="1"/>
  <c r="AS140" i="15" s="1"/>
  <c r="BA174" i="2"/>
  <c r="BC174" i="2"/>
  <c r="I175" i="2"/>
  <c r="G175" i="15" s="1"/>
  <c r="X175" i="15" s="1"/>
  <c r="BC196" i="2"/>
  <c r="BA196" i="2"/>
  <c r="I197" i="2"/>
  <c r="G197" i="15" s="1"/>
  <c r="I186" i="2"/>
  <c r="G186" i="15" s="1"/>
  <c r="L249" i="2"/>
  <c r="J249" i="15" s="1"/>
  <c r="M10" i="2"/>
  <c r="L117" i="2"/>
  <c r="J117" i="15" s="1"/>
  <c r="I9" i="2"/>
  <c r="G9" i="15" s="1"/>
  <c r="F308" i="2"/>
  <c r="D308" i="15" s="1"/>
  <c r="Q308" i="15" s="1"/>
  <c r="AS308" i="15" s="1"/>
  <c r="D309" i="2"/>
  <c r="C309" i="15" s="1"/>
  <c r="BQ308" i="2"/>
  <c r="E308" i="2" s="1"/>
  <c r="L309" i="2"/>
  <c r="J309" i="15" s="1"/>
  <c r="BA308" i="2"/>
  <c r="BC308" i="2"/>
  <c r="F701" i="2"/>
  <c r="D704" i="15" s="1"/>
  <c r="Q704" i="15" s="1"/>
  <c r="AS704" i="15" s="1"/>
  <c r="BQ701" i="2"/>
  <c r="E701" i="2" s="1"/>
  <c r="BQ81" i="2"/>
  <c r="E81" i="2" s="1"/>
  <c r="F81" i="2"/>
  <c r="D81" i="15" s="1"/>
  <c r="Q81" i="15" s="1"/>
  <c r="AS81" i="15" s="1"/>
  <c r="I21" i="2"/>
  <c r="G21" i="15" s="1"/>
  <c r="BC20" i="2"/>
  <c r="BA20" i="2"/>
  <c r="F69" i="2"/>
  <c r="D69" i="15" s="1"/>
  <c r="Q69" i="15" s="1"/>
  <c r="AS69" i="15" s="1"/>
  <c r="BQ69" i="2"/>
  <c r="E69" i="2" s="1"/>
  <c r="BQ92" i="2"/>
  <c r="E92" i="2" s="1"/>
  <c r="F92" i="2"/>
  <c r="D92" i="15" s="1"/>
  <c r="Q92" i="15" s="1"/>
  <c r="AS92" i="15" s="1"/>
  <c r="D93" i="2"/>
  <c r="C93" i="15" s="1"/>
  <c r="BQ539" i="2"/>
  <c r="E539" i="2" s="1"/>
  <c r="F539" i="2"/>
  <c r="D536" i="15" s="1"/>
  <c r="Q536" i="15" s="1"/>
  <c r="AS536" i="15" s="1"/>
  <c r="M332" i="2"/>
  <c r="K332" i="15" s="1"/>
  <c r="M321" i="2"/>
  <c r="K321" i="15" s="1"/>
  <c r="BC320" i="2"/>
  <c r="AI46" i="2"/>
  <c r="AJ46" i="2"/>
  <c r="AK46" i="2"/>
  <c r="AM46" i="2"/>
  <c r="AL46" i="2"/>
  <c r="M358" i="2"/>
  <c r="K358" i="15" s="1"/>
  <c r="AI154" i="2"/>
  <c r="AJ154" i="2"/>
  <c r="AK154" i="2"/>
  <c r="AL154" i="2"/>
  <c r="AM154" i="2"/>
  <c r="AI34" i="2"/>
  <c r="AJ34" i="2"/>
  <c r="AK34" i="2"/>
  <c r="AL34" i="2"/>
  <c r="AM34" i="2"/>
  <c r="M200" i="2"/>
  <c r="AI166" i="2"/>
  <c r="AJ166" i="2"/>
  <c r="AK166" i="2"/>
  <c r="AL166" i="2"/>
  <c r="AM166" i="2"/>
  <c r="AI202" i="2"/>
  <c r="AK202" i="2"/>
  <c r="AJ202" i="2"/>
  <c r="AL202" i="2"/>
  <c r="AM202" i="2"/>
  <c r="F273" i="2"/>
  <c r="D273" i="15" s="1"/>
  <c r="Q273" i="15" s="1"/>
  <c r="AS273" i="15" s="1"/>
  <c r="BQ273" i="2"/>
  <c r="E273" i="2" s="1"/>
  <c r="AI142" i="2"/>
  <c r="AJ142" i="2"/>
  <c r="AK142" i="2"/>
  <c r="AM142" i="2"/>
  <c r="AL142" i="2"/>
  <c r="BQ261" i="2"/>
  <c r="E261" i="2" s="1"/>
  <c r="F261" i="2"/>
  <c r="D261" i="15" s="1"/>
  <c r="Q261" i="15" s="1"/>
  <c r="AS261" i="15" s="1"/>
  <c r="BA8" i="2"/>
  <c r="BC8" i="2"/>
  <c r="L9" i="2"/>
  <c r="J9" i="15" s="1"/>
  <c r="M189" i="2"/>
  <c r="K189" i="15" s="1"/>
  <c r="AI178" i="2"/>
  <c r="AJ178" i="2"/>
  <c r="AK178" i="2"/>
  <c r="AL178" i="2"/>
  <c r="AM178" i="2"/>
  <c r="AI358" i="2"/>
  <c r="AJ358" i="2"/>
  <c r="AK358" i="2"/>
  <c r="AL358" i="2"/>
  <c r="AM358" i="2"/>
  <c r="BK3" i="15"/>
  <c r="BM3" i="15"/>
  <c r="BO3" i="15"/>
  <c r="BN3" i="15"/>
  <c r="BQ3" i="15"/>
  <c r="BP3" i="15"/>
  <c r="BL3" i="15"/>
  <c r="BJ3" i="15"/>
  <c r="AM10" i="2"/>
  <c r="AI10" i="2"/>
  <c r="AJ10" i="2"/>
  <c r="AK10" i="2"/>
  <c r="AL10" i="2"/>
  <c r="M34" i="2"/>
  <c r="F201" i="2"/>
  <c r="D201" i="15" s="1"/>
  <c r="Q201" i="15" s="1"/>
  <c r="AS201" i="15" s="1"/>
  <c r="D202" i="2"/>
  <c r="C202" i="15" s="1"/>
  <c r="BQ201" i="2"/>
  <c r="E201" i="2" s="1"/>
  <c r="D10" i="2"/>
  <c r="F9" i="2"/>
  <c r="D9" i="15" s="1"/>
  <c r="Q9" i="15" s="1"/>
  <c r="AS9" i="15" s="1"/>
  <c r="BQ9" i="2"/>
  <c r="E9" i="2" s="1"/>
  <c r="BQ382" i="2"/>
  <c r="E382" i="2" s="1"/>
  <c r="F382" i="2"/>
  <c r="D381" i="15" s="1"/>
  <c r="Q381" i="15" s="1"/>
  <c r="AS381" i="15" s="1"/>
  <c r="BQ642" i="2"/>
  <c r="E642" i="2" s="1"/>
  <c r="F642" i="2"/>
  <c r="D645" i="15" s="1"/>
  <c r="Q645" i="15" s="1"/>
  <c r="AS645" i="15" s="1"/>
  <c r="F117" i="2"/>
  <c r="D117" i="15" s="1"/>
  <c r="Q117" i="15" s="1"/>
  <c r="AS117" i="15" s="1"/>
  <c r="BQ117" i="2"/>
  <c r="E117" i="2" s="1"/>
  <c r="F606" i="2"/>
  <c r="D609" i="15" s="1"/>
  <c r="Q609" i="15" s="1"/>
  <c r="AS609" i="15" s="1"/>
  <c r="BQ606" i="2"/>
  <c r="E606" i="2" s="1"/>
  <c r="F249" i="2"/>
  <c r="D249" i="15" s="1"/>
  <c r="Q249" i="15" s="1"/>
  <c r="AS249" i="15" s="1"/>
  <c r="BQ249" i="2"/>
  <c r="E249" i="2" s="1"/>
  <c r="D166" i="2"/>
  <c r="C166" i="15" s="1"/>
  <c r="BQ165" i="2"/>
  <c r="E165" i="2" s="1"/>
  <c r="F165" i="2"/>
  <c r="D165" i="15" s="1"/>
  <c r="Q165" i="15" s="1"/>
  <c r="AS165" i="15" s="1"/>
  <c r="F129" i="2" l="1"/>
  <c r="D129" i="15" s="1"/>
  <c r="Q129" i="15" s="1"/>
  <c r="AS129" i="15" s="1"/>
  <c r="BQ129" i="2"/>
  <c r="E129" i="2" s="1"/>
  <c r="M263" i="2"/>
  <c r="K263" i="15" s="1"/>
  <c r="D23" i="2"/>
  <c r="C23" i="15" s="1"/>
  <c r="H82" i="2"/>
  <c r="F82" i="15" s="1"/>
  <c r="M130" i="2"/>
  <c r="K130" i="15" s="1"/>
  <c r="F22" i="2"/>
  <c r="D22" i="15" s="1"/>
  <c r="Q22" i="15" s="1"/>
  <c r="AS22" i="15" s="1"/>
  <c r="BQ566" i="2"/>
  <c r="E566" i="2" s="1"/>
  <c r="F370" i="2"/>
  <c r="D370" i="15" s="1"/>
  <c r="Q370" i="15" s="1"/>
  <c r="AS370" i="15" s="1"/>
  <c r="J417" i="15"/>
  <c r="L395" i="2"/>
  <c r="J394" i="15" s="1"/>
  <c r="D716" i="2"/>
  <c r="C719" i="15" s="1"/>
  <c r="D130" i="2"/>
  <c r="C130" i="15" s="1"/>
  <c r="F715" i="2"/>
  <c r="D718" i="15" s="1"/>
  <c r="Q718" i="15" s="1"/>
  <c r="AS718" i="15" s="1"/>
  <c r="F177" i="2"/>
  <c r="D177" i="15" s="1"/>
  <c r="Q177" i="15" s="1"/>
  <c r="AS177" i="15" s="1"/>
  <c r="BQ577" i="2"/>
  <c r="E577" i="2" s="1"/>
  <c r="M632" i="2"/>
  <c r="K635" i="15" s="1"/>
  <c r="M728" i="2"/>
  <c r="K731" i="15" s="1"/>
  <c r="BQ370" i="2"/>
  <c r="E370" i="2" s="1"/>
  <c r="BQ715" i="2"/>
  <c r="E715" i="2" s="1"/>
  <c r="D371" i="2"/>
  <c r="C371" i="15" s="1"/>
  <c r="F577" i="2"/>
  <c r="D574" i="15" s="1"/>
  <c r="Q574" i="15" s="1"/>
  <c r="AS574" i="15" s="1"/>
  <c r="L431" i="2"/>
  <c r="J430" i="15" s="1"/>
  <c r="F607" i="2"/>
  <c r="D610" i="15" s="1"/>
  <c r="Q610" i="15" s="1"/>
  <c r="AS610" i="15" s="1"/>
  <c r="BQ607" i="2"/>
  <c r="E607" i="2" s="1"/>
  <c r="D608" i="2"/>
  <c r="C611" i="15" s="1"/>
  <c r="I94" i="2"/>
  <c r="G94" i="15" s="1"/>
  <c r="L46" i="2"/>
  <c r="J46" i="15" s="1"/>
  <c r="I34" i="2"/>
  <c r="I35" i="2" s="1"/>
  <c r="L643" i="2"/>
  <c r="J646" i="15" s="1"/>
  <c r="I106" i="2"/>
  <c r="G106" i="15" s="1"/>
  <c r="I577" i="2"/>
  <c r="G574" i="15" s="1"/>
  <c r="I154" i="2"/>
  <c r="G154" i="15" s="1"/>
  <c r="Z645" i="15"/>
  <c r="I407" i="2"/>
  <c r="I408" i="2" s="1"/>
  <c r="G407" i="15" s="1"/>
  <c r="R405" i="15"/>
  <c r="L34" i="2"/>
  <c r="L35" i="2" s="1"/>
  <c r="J35" i="15" s="1"/>
  <c r="I46" i="2"/>
  <c r="G46" i="15" s="1"/>
  <c r="H130" i="2"/>
  <c r="F130" i="15" s="1"/>
  <c r="BA642" i="2"/>
  <c r="I565" i="2"/>
  <c r="I566" i="2" s="1"/>
  <c r="BC642" i="2"/>
  <c r="I643" i="2"/>
  <c r="I644" i="2" s="1"/>
  <c r="G647" i="15" s="1"/>
  <c r="F198" i="15"/>
  <c r="L455" i="2"/>
  <c r="L456" i="2" s="1"/>
  <c r="J455" i="15" s="1"/>
  <c r="I130" i="2"/>
  <c r="G130" i="15" s="1"/>
  <c r="I655" i="2"/>
  <c r="G658" i="15" s="1"/>
  <c r="AE153" i="15"/>
  <c r="AG645" i="15"/>
  <c r="AF645" i="15"/>
  <c r="X645" i="15"/>
  <c r="T645" i="15"/>
  <c r="AD645" i="15"/>
  <c r="M210" i="2"/>
  <c r="K210" i="15" s="1"/>
  <c r="K198" i="15"/>
  <c r="AA645" i="15"/>
  <c r="AB645" i="15"/>
  <c r="M396" i="2"/>
  <c r="K395" i="15" s="1"/>
  <c r="K394" i="15"/>
  <c r="M443" i="2"/>
  <c r="K442" i="15" s="1"/>
  <c r="K441" i="15"/>
  <c r="Y645" i="15"/>
  <c r="U645" i="15"/>
  <c r="C430" i="15"/>
  <c r="F431" i="2"/>
  <c r="D430" i="15" s="1"/>
  <c r="Q430" i="15" s="1"/>
  <c r="AS430" i="15" s="1"/>
  <c r="D432" i="2"/>
  <c r="BQ431" i="2"/>
  <c r="E431" i="2" s="1"/>
  <c r="M384" i="2"/>
  <c r="K382" i="15"/>
  <c r="D11" i="2"/>
  <c r="C11" i="15" s="1"/>
  <c r="C10" i="15"/>
  <c r="M644" i="2"/>
  <c r="K647" i="15" s="1"/>
  <c r="K646" i="15"/>
  <c r="D727" i="2"/>
  <c r="C730" i="15" s="1"/>
  <c r="C729" i="15"/>
  <c r="AE645" i="15"/>
  <c r="AC645" i="15"/>
  <c r="M11" i="2"/>
  <c r="K11" i="15" s="1"/>
  <c r="K10" i="15"/>
  <c r="C33" i="15"/>
  <c r="BQ33" i="2"/>
  <c r="E33" i="2" s="1"/>
  <c r="F33" i="2"/>
  <c r="D33" i="15" s="1"/>
  <c r="Q33" i="15" s="1"/>
  <c r="AS33" i="15" s="1"/>
  <c r="D34" i="2"/>
  <c r="M22" i="2"/>
  <c r="K22" i="15" s="1"/>
  <c r="K21" i="15"/>
  <c r="M419" i="2"/>
  <c r="K418" i="15" s="1"/>
  <c r="K417" i="15"/>
  <c r="U231" i="15"/>
  <c r="Z231" i="15"/>
  <c r="AE231" i="15"/>
  <c r="AD231" i="15"/>
  <c r="V231" i="15"/>
  <c r="W231" i="15"/>
  <c r="X231" i="15"/>
  <c r="AC231" i="15"/>
  <c r="R231" i="15"/>
  <c r="S231" i="15"/>
  <c r="T231" i="15"/>
  <c r="AA231" i="15"/>
  <c r="AF231" i="15"/>
  <c r="Y231" i="15"/>
  <c r="AB231" i="15"/>
  <c r="AG231" i="15"/>
  <c r="D335" i="2"/>
  <c r="C335" i="15" s="1"/>
  <c r="C334" i="15"/>
  <c r="L541" i="2"/>
  <c r="J538" i="15" s="1"/>
  <c r="M156" i="2"/>
  <c r="M168" i="2" s="1"/>
  <c r="K168" i="15" s="1"/>
  <c r="K155" i="15"/>
  <c r="S645" i="15"/>
  <c r="M715" i="2"/>
  <c r="K718" i="15" s="1"/>
  <c r="K717" i="15"/>
  <c r="M35" i="2"/>
  <c r="K35" i="15" s="1"/>
  <c r="K34" i="15"/>
  <c r="I443" i="2"/>
  <c r="G442" i="15" s="1"/>
  <c r="R645" i="15"/>
  <c r="M212" i="2"/>
  <c r="K212" i="15" s="1"/>
  <c r="K200" i="15"/>
  <c r="D443" i="2"/>
  <c r="C442" i="15" s="1"/>
  <c r="C441" i="15"/>
  <c r="D656" i="2"/>
  <c r="C659" i="15" s="1"/>
  <c r="C658" i="15"/>
  <c r="W645" i="15"/>
  <c r="V645" i="15"/>
  <c r="BQ178" i="2"/>
  <c r="E178" i="2" s="1"/>
  <c r="C178" i="15"/>
  <c r="M59" i="2"/>
  <c r="K59" i="15" s="1"/>
  <c r="K58" i="15"/>
  <c r="M431" i="2"/>
  <c r="K430" i="15" s="1"/>
  <c r="K429" i="15"/>
  <c r="Q8" i="15"/>
  <c r="AS8" i="15" s="1"/>
  <c r="G117" i="15"/>
  <c r="AD117" i="15" s="1"/>
  <c r="L322" i="2"/>
  <c r="L323" i="2" s="1"/>
  <c r="L324" i="2" s="1"/>
  <c r="I70" i="2"/>
  <c r="G70" i="15" s="1"/>
  <c r="L344" i="2"/>
  <c r="J344" i="15" s="1"/>
  <c r="L286" i="2"/>
  <c r="J286" i="15" s="1"/>
  <c r="H716" i="2"/>
  <c r="F719" i="15" s="1"/>
  <c r="W297" i="15"/>
  <c r="L333" i="2"/>
  <c r="J333" i="15" s="1"/>
  <c r="F298" i="15"/>
  <c r="I553" i="2"/>
  <c r="G550" i="15" s="1"/>
  <c r="J441" i="15"/>
  <c r="L444" i="2"/>
  <c r="J443" i="15" s="1"/>
  <c r="L58" i="2"/>
  <c r="L59" i="2" s="1"/>
  <c r="J59" i="15" s="1"/>
  <c r="I298" i="2"/>
  <c r="G298" i="15" s="1"/>
  <c r="H274" i="2"/>
  <c r="F274" i="15" s="1"/>
  <c r="I119" i="2"/>
  <c r="G119" i="15" s="1"/>
  <c r="F598" i="15"/>
  <c r="L420" i="2"/>
  <c r="J419" i="15" s="1"/>
  <c r="T81" i="15"/>
  <c r="L212" i="2"/>
  <c r="J212" i="15" s="1"/>
  <c r="BA394" i="2"/>
  <c r="L704" i="2"/>
  <c r="J707" i="15" s="1"/>
  <c r="AG81" i="15"/>
  <c r="U81" i="15"/>
  <c r="AF81" i="15"/>
  <c r="X81" i="15"/>
  <c r="I395" i="2"/>
  <c r="G394" i="15" s="1"/>
  <c r="Y297" i="15"/>
  <c r="S548" i="15"/>
  <c r="W405" i="15"/>
  <c r="AD153" i="15"/>
  <c r="Z153" i="15"/>
  <c r="AA81" i="15"/>
  <c r="S81" i="15"/>
  <c r="AA297" i="15"/>
  <c r="U297" i="15"/>
  <c r="AA548" i="15"/>
  <c r="AA343" i="15"/>
  <c r="AC343" i="15"/>
  <c r="Z343" i="15"/>
  <c r="AB343" i="15"/>
  <c r="AE343" i="15"/>
  <c r="AF343" i="15"/>
  <c r="R343" i="15"/>
  <c r="T343" i="15"/>
  <c r="S343" i="15"/>
  <c r="AD343" i="15"/>
  <c r="Y343" i="15"/>
  <c r="W343" i="15"/>
  <c r="U343" i="15"/>
  <c r="X343" i="15"/>
  <c r="V343" i="15"/>
  <c r="AG343" i="15"/>
  <c r="L631" i="2"/>
  <c r="J634" i="15" s="1"/>
  <c r="J633" i="15"/>
  <c r="AA196" i="15"/>
  <c r="Z196" i="15"/>
  <c r="AB196" i="15"/>
  <c r="R196" i="15"/>
  <c r="AC196" i="15"/>
  <c r="AE196" i="15"/>
  <c r="W196" i="15"/>
  <c r="S196" i="15"/>
  <c r="X196" i="15"/>
  <c r="T196" i="15"/>
  <c r="AF196" i="15"/>
  <c r="U196" i="15"/>
  <c r="AD196" i="15"/>
  <c r="Y196" i="15"/>
  <c r="V196" i="15"/>
  <c r="AG196" i="15"/>
  <c r="AA393" i="15"/>
  <c r="Z393" i="15"/>
  <c r="AE393" i="15"/>
  <c r="R393" i="15"/>
  <c r="S393" i="15"/>
  <c r="AB393" i="15"/>
  <c r="W393" i="15"/>
  <c r="AC393" i="15"/>
  <c r="T393" i="15"/>
  <c r="AF393" i="15"/>
  <c r="AD393" i="15"/>
  <c r="X393" i="15"/>
  <c r="U393" i="15"/>
  <c r="Y393" i="15"/>
  <c r="V393" i="15"/>
  <c r="AG393" i="15"/>
  <c r="V297" i="15"/>
  <c r="AC297" i="15"/>
  <c r="AE548" i="15"/>
  <c r="U405" i="15"/>
  <c r="Z405" i="15"/>
  <c r="I211" i="2"/>
  <c r="G210" i="15"/>
  <c r="AB297" i="15"/>
  <c r="T175" i="15"/>
  <c r="W81" i="15"/>
  <c r="Z81" i="15"/>
  <c r="Y153" i="15"/>
  <c r="AB153" i="15"/>
  <c r="AB657" i="15"/>
  <c r="Z9" i="15"/>
  <c r="AC9" i="15"/>
  <c r="S9" i="15"/>
  <c r="AB9" i="15"/>
  <c r="R9" i="15"/>
  <c r="AE9" i="15"/>
  <c r="AA9" i="15"/>
  <c r="W9" i="15"/>
  <c r="X9" i="15"/>
  <c r="AD9" i="15"/>
  <c r="T9" i="15"/>
  <c r="AG9" i="15"/>
  <c r="Y9" i="15"/>
  <c r="AF9" i="15"/>
  <c r="V9" i="15"/>
  <c r="U9" i="15"/>
  <c r="Z261" i="15"/>
  <c r="AA261" i="15"/>
  <c r="AB261" i="15"/>
  <c r="AE261" i="15"/>
  <c r="T261" i="15"/>
  <c r="W261" i="15"/>
  <c r="S261" i="15"/>
  <c r="R261" i="15"/>
  <c r="AC261" i="15"/>
  <c r="U261" i="15"/>
  <c r="AD261" i="15"/>
  <c r="AF261" i="15"/>
  <c r="AG261" i="15"/>
  <c r="Y261" i="15"/>
  <c r="X261" i="15"/>
  <c r="V261" i="15"/>
  <c r="AA321" i="15"/>
  <c r="Z321" i="15"/>
  <c r="AC321" i="15"/>
  <c r="AB321" i="15"/>
  <c r="R321" i="15"/>
  <c r="S321" i="15"/>
  <c r="AE321" i="15"/>
  <c r="X321" i="15"/>
  <c r="T321" i="15"/>
  <c r="AD321" i="15"/>
  <c r="U321" i="15"/>
  <c r="AF321" i="15"/>
  <c r="W321" i="15"/>
  <c r="AG321" i="15"/>
  <c r="Y321" i="15"/>
  <c r="V321" i="15"/>
  <c r="Z208" i="15"/>
  <c r="AC208" i="15"/>
  <c r="AE208" i="15"/>
  <c r="S208" i="15"/>
  <c r="AB208" i="15"/>
  <c r="R208" i="15"/>
  <c r="AA208" i="15"/>
  <c r="W208" i="15"/>
  <c r="X208" i="15"/>
  <c r="T208" i="15"/>
  <c r="V208" i="15"/>
  <c r="AD208" i="15"/>
  <c r="AG208" i="15"/>
  <c r="U208" i="15"/>
  <c r="Y208" i="15"/>
  <c r="AF208" i="15"/>
  <c r="AE297" i="15"/>
  <c r="AB548" i="15"/>
  <c r="AG405" i="15"/>
  <c r="AB405" i="15"/>
  <c r="AF175" i="15"/>
  <c r="T297" i="15"/>
  <c r="W657" i="15"/>
  <c r="X297" i="15"/>
  <c r="AB357" i="15"/>
  <c r="AC357" i="15"/>
  <c r="Z357" i="15"/>
  <c r="R357" i="15"/>
  <c r="S357" i="15"/>
  <c r="AE357" i="15"/>
  <c r="T357" i="15"/>
  <c r="AA357" i="15"/>
  <c r="U357" i="15"/>
  <c r="W357" i="15"/>
  <c r="AF357" i="15"/>
  <c r="AD357" i="15"/>
  <c r="AG357" i="15"/>
  <c r="V357" i="15"/>
  <c r="X357" i="15"/>
  <c r="Y357" i="15"/>
  <c r="I607" i="2"/>
  <c r="G610" i="15" s="1"/>
  <c r="G609" i="15"/>
  <c r="I275" i="2"/>
  <c r="G274" i="15"/>
  <c r="Z332" i="15"/>
  <c r="AA332" i="15"/>
  <c r="AC332" i="15"/>
  <c r="T332" i="15"/>
  <c r="S332" i="15"/>
  <c r="R332" i="15"/>
  <c r="AB332" i="15"/>
  <c r="AF332" i="15"/>
  <c r="W332" i="15"/>
  <c r="AE332" i="15"/>
  <c r="U332" i="15"/>
  <c r="V332" i="15"/>
  <c r="AD332" i="15"/>
  <c r="X332" i="15"/>
  <c r="Y332" i="15"/>
  <c r="AG332" i="15"/>
  <c r="J549" i="15"/>
  <c r="AB549" i="15" s="1"/>
  <c r="L553" i="2"/>
  <c r="AG297" i="15"/>
  <c r="V548" i="15"/>
  <c r="X405" i="15"/>
  <c r="W175" i="15"/>
  <c r="V153" i="15"/>
  <c r="AC153" i="15"/>
  <c r="X657" i="15"/>
  <c r="U537" i="15"/>
  <c r="AG537" i="15"/>
  <c r="AC537" i="15"/>
  <c r="AB537" i="15"/>
  <c r="V537" i="15"/>
  <c r="S537" i="15"/>
  <c r="Z537" i="15"/>
  <c r="AE537" i="15"/>
  <c r="X537" i="15"/>
  <c r="W537" i="15"/>
  <c r="AD537" i="15"/>
  <c r="T537" i="15"/>
  <c r="R537" i="15"/>
  <c r="AA537" i="15"/>
  <c r="AF537" i="15"/>
  <c r="Y537" i="15"/>
  <c r="I286" i="2"/>
  <c r="G286" i="15" s="1"/>
  <c r="G285" i="15"/>
  <c r="W285" i="15" s="1"/>
  <c r="BA45" i="2"/>
  <c r="F45" i="15"/>
  <c r="Z309" i="15"/>
  <c r="AC309" i="15"/>
  <c r="AB309" i="15"/>
  <c r="R309" i="15"/>
  <c r="AA309" i="15"/>
  <c r="S309" i="15"/>
  <c r="AF309" i="15"/>
  <c r="W309" i="15"/>
  <c r="AE309" i="15"/>
  <c r="T309" i="15"/>
  <c r="AD309" i="15"/>
  <c r="AG309" i="15"/>
  <c r="X309" i="15"/>
  <c r="U309" i="15"/>
  <c r="V309" i="15"/>
  <c r="Y309" i="15"/>
  <c r="H22" i="2"/>
  <c r="F22" i="15" s="1"/>
  <c r="F21" i="15"/>
  <c r="W548" i="15"/>
  <c r="V405" i="15"/>
  <c r="R175" i="15"/>
  <c r="AD297" i="15"/>
  <c r="U153" i="15"/>
  <c r="AA153" i="15"/>
  <c r="U657" i="15"/>
  <c r="I727" i="2"/>
  <c r="G729" i="15"/>
  <c r="AG186" i="15"/>
  <c r="Z186" i="15"/>
  <c r="U186" i="15"/>
  <c r="AB186" i="15"/>
  <c r="V186" i="15"/>
  <c r="AA186" i="15"/>
  <c r="Y186" i="15"/>
  <c r="R186" i="15"/>
  <c r="AF186" i="15"/>
  <c r="AE186" i="15"/>
  <c r="AC186" i="15"/>
  <c r="S186" i="15"/>
  <c r="T186" i="15"/>
  <c r="X186" i="15"/>
  <c r="W186" i="15"/>
  <c r="AD186" i="15"/>
  <c r="H703" i="2"/>
  <c r="F706" i="15" s="1"/>
  <c r="F705" i="15"/>
  <c r="AA249" i="15"/>
  <c r="Z249" i="15"/>
  <c r="AE249" i="15"/>
  <c r="AC249" i="15"/>
  <c r="R249" i="15"/>
  <c r="W249" i="15"/>
  <c r="T249" i="15"/>
  <c r="AB249" i="15"/>
  <c r="AD249" i="15"/>
  <c r="U249" i="15"/>
  <c r="X249" i="15"/>
  <c r="S249" i="15"/>
  <c r="AG249" i="15"/>
  <c r="V249" i="15"/>
  <c r="Y249" i="15"/>
  <c r="AF249" i="15"/>
  <c r="BC33" i="2"/>
  <c r="F33" i="15"/>
  <c r="Z93" i="15"/>
  <c r="AB93" i="15"/>
  <c r="AC93" i="15"/>
  <c r="AA93" i="15"/>
  <c r="AE93" i="15"/>
  <c r="R93" i="15"/>
  <c r="T93" i="15"/>
  <c r="AD93" i="15"/>
  <c r="S93" i="15"/>
  <c r="X93" i="15"/>
  <c r="W93" i="15"/>
  <c r="AG93" i="15"/>
  <c r="U93" i="15"/>
  <c r="AF93" i="15"/>
  <c r="V93" i="15"/>
  <c r="Y93" i="15"/>
  <c r="AA197" i="15"/>
  <c r="Z197" i="15"/>
  <c r="AC197" i="15"/>
  <c r="T197" i="15"/>
  <c r="W197" i="15"/>
  <c r="AB197" i="15"/>
  <c r="AE197" i="15"/>
  <c r="R197" i="15"/>
  <c r="S197" i="15"/>
  <c r="AD197" i="15"/>
  <c r="AF197" i="15"/>
  <c r="X197" i="15"/>
  <c r="V197" i="15"/>
  <c r="U197" i="15"/>
  <c r="AG197" i="15"/>
  <c r="Y197" i="15"/>
  <c r="AC548" i="15"/>
  <c r="T405" i="15"/>
  <c r="AE175" i="15"/>
  <c r="Z273" i="15"/>
  <c r="AB273" i="15"/>
  <c r="S273" i="15"/>
  <c r="AA273" i="15"/>
  <c r="AC273" i="15"/>
  <c r="W273" i="15"/>
  <c r="AE273" i="15"/>
  <c r="R273" i="15"/>
  <c r="AF273" i="15"/>
  <c r="T273" i="15"/>
  <c r="AD273" i="15"/>
  <c r="U273" i="15"/>
  <c r="Y273" i="15"/>
  <c r="X273" i="15"/>
  <c r="AG273" i="15"/>
  <c r="V273" i="15"/>
  <c r="AG153" i="15"/>
  <c r="Y657" i="15"/>
  <c r="Z657" i="15"/>
  <c r="Z141" i="15"/>
  <c r="AA141" i="15"/>
  <c r="AB141" i="15"/>
  <c r="AC141" i="15"/>
  <c r="AE141" i="15"/>
  <c r="R141" i="15"/>
  <c r="T141" i="15"/>
  <c r="W141" i="15"/>
  <c r="AF141" i="15"/>
  <c r="S141" i="15"/>
  <c r="X141" i="15"/>
  <c r="AG141" i="15"/>
  <c r="U141" i="15"/>
  <c r="AD141" i="15"/>
  <c r="Y141" i="15"/>
  <c r="V141" i="15"/>
  <c r="Z209" i="15"/>
  <c r="AB209" i="15"/>
  <c r="AA209" i="15"/>
  <c r="R209" i="15"/>
  <c r="S209" i="15"/>
  <c r="AC209" i="15"/>
  <c r="T209" i="15"/>
  <c r="W209" i="15"/>
  <c r="AF209" i="15"/>
  <c r="AE209" i="15"/>
  <c r="X209" i="15"/>
  <c r="Y209" i="15"/>
  <c r="AG209" i="15"/>
  <c r="V209" i="15"/>
  <c r="AD209" i="15"/>
  <c r="U209" i="15"/>
  <c r="S405" i="15"/>
  <c r="Y175" i="15"/>
  <c r="AB175" i="15"/>
  <c r="AF153" i="15"/>
  <c r="AD657" i="15"/>
  <c r="R657" i="15"/>
  <c r="AD175" i="15"/>
  <c r="AC175" i="15"/>
  <c r="X153" i="15"/>
  <c r="AE657" i="15"/>
  <c r="V657" i="15"/>
  <c r="T548" i="15"/>
  <c r="AG548" i="15"/>
  <c r="AF405" i="15"/>
  <c r="G597" i="15"/>
  <c r="V175" i="15"/>
  <c r="Z175" i="15"/>
  <c r="R81" i="15"/>
  <c r="W153" i="15"/>
  <c r="AF657" i="15"/>
  <c r="AC657" i="15"/>
  <c r="I715" i="2"/>
  <c r="G717" i="15"/>
  <c r="Z69" i="15"/>
  <c r="AA69" i="15"/>
  <c r="AC69" i="15"/>
  <c r="AE69" i="15"/>
  <c r="S69" i="15"/>
  <c r="AB69" i="15"/>
  <c r="T69" i="15"/>
  <c r="R69" i="15"/>
  <c r="W69" i="15"/>
  <c r="U69" i="15"/>
  <c r="AG69" i="15"/>
  <c r="AF69" i="15"/>
  <c r="Y69" i="15"/>
  <c r="X69" i="15"/>
  <c r="V69" i="15"/>
  <c r="AD69" i="15"/>
  <c r="AA105" i="15"/>
  <c r="Z105" i="15"/>
  <c r="AC105" i="15"/>
  <c r="AB105" i="15"/>
  <c r="AE105" i="15"/>
  <c r="S105" i="15"/>
  <c r="R105" i="15"/>
  <c r="X105" i="15"/>
  <c r="T105" i="15"/>
  <c r="W105" i="15"/>
  <c r="AF105" i="15"/>
  <c r="AD105" i="15"/>
  <c r="V105" i="15"/>
  <c r="U105" i="15"/>
  <c r="AG105" i="15"/>
  <c r="Y105" i="15"/>
  <c r="BC208" i="2"/>
  <c r="L728" i="2"/>
  <c r="J731" i="15" s="1"/>
  <c r="AD548" i="15"/>
  <c r="Z548" i="15"/>
  <c r="AA405" i="15"/>
  <c r="AG175" i="15"/>
  <c r="AA175" i="15"/>
  <c r="AE81" i="15"/>
  <c r="L565" i="2"/>
  <c r="J561" i="15"/>
  <c r="S561" i="15" s="1"/>
  <c r="S153" i="15"/>
  <c r="AA657" i="15"/>
  <c r="I619" i="2"/>
  <c r="G622" i="15" s="1"/>
  <c r="G621" i="15"/>
  <c r="AA381" i="15"/>
  <c r="AC381" i="15"/>
  <c r="Z381" i="15"/>
  <c r="AB381" i="15"/>
  <c r="AE381" i="15"/>
  <c r="S381" i="15"/>
  <c r="AD381" i="15"/>
  <c r="T381" i="15"/>
  <c r="R381" i="15"/>
  <c r="X381" i="15"/>
  <c r="U381" i="15"/>
  <c r="AG381" i="15"/>
  <c r="AF381" i="15"/>
  <c r="W381" i="15"/>
  <c r="V381" i="15"/>
  <c r="Y381" i="15"/>
  <c r="L619" i="2"/>
  <c r="J622" i="15" s="1"/>
  <c r="J621" i="15"/>
  <c r="Z453" i="15"/>
  <c r="AA453" i="15"/>
  <c r="AC453" i="15"/>
  <c r="R453" i="15"/>
  <c r="S453" i="15"/>
  <c r="AE453" i="15"/>
  <c r="T453" i="15"/>
  <c r="W453" i="15"/>
  <c r="AB453" i="15"/>
  <c r="X453" i="15"/>
  <c r="AF453" i="15"/>
  <c r="U453" i="15"/>
  <c r="AG453" i="15"/>
  <c r="V453" i="15"/>
  <c r="AD453" i="15"/>
  <c r="Y453" i="15"/>
  <c r="L607" i="2"/>
  <c r="J610" i="15" s="1"/>
  <c r="J609" i="15"/>
  <c r="Z220" i="15"/>
  <c r="AA220" i="15"/>
  <c r="AB220" i="15"/>
  <c r="R220" i="15"/>
  <c r="S220" i="15"/>
  <c r="AC220" i="15"/>
  <c r="AE220" i="15"/>
  <c r="T220" i="15"/>
  <c r="AF220" i="15"/>
  <c r="AD220" i="15"/>
  <c r="X220" i="15"/>
  <c r="U220" i="15"/>
  <c r="V220" i="15"/>
  <c r="Y220" i="15"/>
  <c r="AG220" i="15"/>
  <c r="W220" i="15"/>
  <c r="BA208" i="2"/>
  <c r="H300" i="2"/>
  <c r="F300" i="15" s="1"/>
  <c r="L716" i="2"/>
  <c r="J719" i="15" s="1"/>
  <c r="R548" i="15"/>
  <c r="AC405" i="15"/>
  <c r="S175" i="15"/>
  <c r="V81" i="15"/>
  <c r="AB81" i="15"/>
  <c r="T153" i="15"/>
  <c r="T657" i="15"/>
  <c r="R297" i="15"/>
  <c r="S297" i="15"/>
  <c r="I431" i="2"/>
  <c r="G430" i="15" s="1"/>
  <c r="G429" i="15"/>
  <c r="Z369" i="15"/>
  <c r="AC369" i="15"/>
  <c r="AB369" i="15"/>
  <c r="AF369" i="15"/>
  <c r="R369" i="15"/>
  <c r="AE369" i="15"/>
  <c r="AA369" i="15"/>
  <c r="U369" i="15"/>
  <c r="S369" i="15"/>
  <c r="T369" i="15"/>
  <c r="W369" i="15"/>
  <c r="AG369" i="15"/>
  <c r="X369" i="15"/>
  <c r="AD369" i="15"/>
  <c r="V369" i="15"/>
  <c r="Y369" i="15"/>
  <c r="BA209" i="2"/>
  <c r="AB152" i="15"/>
  <c r="Y152" i="15"/>
  <c r="AE152" i="15"/>
  <c r="R152" i="15"/>
  <c r="T152" i="15"/>
  <c r="W152" i="15"/>
  <c r="X152" i="15"/>
  <c r="S152" i="15"/>
  <c r="AF152" i="15"/>
  <c r="AG152" i="15"/>
  <c r="Z152" i="15"/>
  <c r="U152" i="15"/>
  <c r="AC152" i="15"/>
  <c r="AD152" i="15"/>
  <c r="AA152" i="15"/>
  <c r="V152" i="15"/>
  <c r="X548" i="15"/>
  <c r="Y405" i="15"/>
  <c r="AE405" i="15"/>
  <c r="U175" i="15"/>
  <c r="Y81" i="15"/>
  <c r="AC81" i="15"/>
  <c r="R153" i="15"/>
  <c r="S657" i="15"/>
  <c r="AF297" i="15"/>
  <c r="BA164" i="2"/>
  <c r="G164" i="15"/>
  <c r="AB57" i="15"/>
  <c r="Z57" i="15"/>
  <c r="R57" i="15"/>
  <c r="AA57" i="15"/>
  <c r="AE57" i="15"/>
  <c r="S57" i="15"/>
  <c r="AC57" i="15"/>
  <c r="X57" i="15"/>
  <c r="T57" i="15"/>
  <c r="AF57" i="15"/>
  <c r="AD57" i="15"/>
  <c r="U57" i="15"/>
  <c r="W57" i="15"/>
  <c r="AG57" i="15"/>
  <c r="V57" i="15"/>
  <c r="Y57" i="15"/>
  <c r="BA129" i="2"/>
  <c r="J129" i="15"/>
  <c r="I419" i="2"/>
  <c r="G418" i="15" s="1"/>
  <c r="G417" i="15"/>
  <c r="Z44" i="15"/>
  <c r="AA44" i="15"/>
  <c r="AB44" i="15"/>
  <c r="AE44" i="15"/>
  <c r="AC44" i="15"/>
  <c r="R44" i="15"/>
  <c r="S44" i="15"/>
  <c r="U44" i="15"/>
  <c r="X44" i="15"/>
  <c r="T44" i="15"/>
  <c r="AD44" i="15"/>
  <c r="AG44" i="15"/>
  <c r="AF44" i="15"/>
  <c r="Y44" i="15"/>
  <c r="W44" i="15"/>
  <c r="V44" i="15"/>
  <c r="Y548" i="15"/>
  <c r="U548" i="15"/>
  <c r="H727" i="2"/>
  <c r="F730" i="15" s="1"/>
  <c r="F729" i="15"/>
  <c r="Z573" i="15"/>
  <c r="AG573" i="15"/>
  <c r="AC573" i="15"/>
  <c r="S573" i="15"/>
  <c r="AD573" i="15"/>
  <c r="W573" i="15"/>
  <c r="U573" i="15"/>
  <c r="AB573" i="15"/>
  <c r="R573" i="15"/>
  <c r="AE573" i="15"/>
  <c r="AA573" i="15"/>
  <c r="Y573" i="15"/>
  <c r="V573" i="15"/>
  <c r="AF573" i="15"/>
  <c r="T573" i="15"/>
  <c r="X573" i="15"/>
  <c r="I703" i="2"/>
  <c r="G705" i="15"/>
  <c r="I631" i="2"/>
  <c r="G634" i="15" s="1"/>
  <c r="G633" i="15"/>
  <c r="BC209" i="2"/>
  <c r="Z297" i="15"/>
  <c r="Z32" i="15"/>
  <c r="AB32" i="15"/>
  <c r="AA32" i="15"/>
  <c r="AE32" i="15"/>
  <c r="AC32" i="15"/>
  <c r="W32" i="15"/>
  <c r="T32" i="15"/>
  <c r="R32" i="15"/>
  <c r="AF32" i="15"/>
  <c r="X32" i="15"/>
  <c r="S32" i="15"/>
  <c r="U32" i="15"/>
  <c r="AG32" i="15"/>
  <c r="AD32" i="15"/>
  <c r="V32" i="15"/>
  <c r="Y32" i="15"/>
  <c r="AD405" i="15"/>
  <c r="AD81" i="15"/>
  <c r="M729" i="2"/>
  <c r="K732" i="15" s="1"/>
  <c r="AL719" i="2"/>
  <c r="AK719" i="2"/>
  <c r="AJ719" i="2"/>
  <c r="AI719" i="2"/>
  <c r="AM719" i="2"/>
  <c r="F716" i="2"/>
  <c r="D719" i="15" s="1"/>
  <c r="Q719" i="15" s="1"/>
  <c r="AS719" i="15" s="1"/>
  <c r="D717" i="2"/>
  <c r="C720" i="15" s="1"/>
  <c r="BQ716" i="2"/>
  <c r="E716" i="2" s="1"/>
  <c r="AL718" i="2"/>
  <c r="AK718" i="2"/>
  <c r="AJ718" i="2"/>
  <c r="AI718" i="2"/>
  <c r="AM718" i="2"/>
  <c r="AL707" i="2"/>
  <c r="AK707" i="2"/>
  <c r="AJ707" i="2"/>
  <c r="AI707" i="2"/>
  <c r="AM707" i="2"/>
  <c r="D703" i="2"/>
  <c r="C706" i="15" s="1"/>
  <c r="M705" i="2"/>
  <c r="K708" i="15" s="1"/>
  <c r="AL706" i="2"/>
  <c r="AK706" i="2"/>
  <c r="AJ706" i="2"/>
  <c r="AI706" i="2"/>
  <c r="AM706" i="2"/>
  <c r="M656" i="2"/>
  <c r="K659" i="15" s="1"/>
  <c r="AM658" i="2"/>
  <c r="AL658" i="2"/>
  <c r="AK658" i="2"/>
  <c r="AJ658" i="2"/>
  <c r="BR659" i="2"/>
  <c r="AI658" i="2"/>
  <c r="D644" i="2"/>
  <c r="C647" i="15" s="1"/>
  <c r="AM646" i="2"/>
  <c r="AL646" i="2"/>
  <c r="AK646" i="2"/>
  <c r="AJ646" i="2"/>
  <c r="BR647" i="2"/>
  <c r="AI646" i="2"/>
  <c r="AM633" i="2"/>
  <c r="AL633" i="2"/>
  <c r="AK633" i="2"/>
  <c r="AJ633" i="2"/>
  <c r="BR634" i="2"/>
  <c r="BR635" i="2" s="1"/>
  <c r="AI633" i="2"/>
  <c r="F631" i="2"/>
  <c r="D634" i="15" s="1"/>
  <c r="Q634" i="15" s="1"/>
  <c r="AS634" i="15" s="1"/>
  <c r="D632" i="2"/>
  <c r="C635" i="15" s="1"/>
  <c r="BQ631" i="2"/>
  <c r="E631" i="2" s="1"/>
  <c r="M633" i="2"/>
  <c r="K636" i="15" s="1"/>
  <c r="AL623" i="2"/>
  <c r="AK623" i="2"/>
  <c r="AJ623" i="2"/>
  <c r="AI623" i="2"/>
  <c r="AM623" i="2"/>
  <c r="AL622" i="2"/>
  <c r="AK622" i="2"/>
  <c r="AJ622" i="2"/>
  <c r="AI622" i="2"/>
  <c r="AM622" i="2"/>
  <c r="F619" i="2"/>
  <c r="D622" i="15" s="1"/>
  <c r="Q622" i="15" s="1"/>
  <c r="AS622" i="15" s="1"/>
  <c r="BQ619" i="2"/>
  <c r="E619" i="2" s="1"/>
  <c r="D620" i="2"/>
  <c r="C623" i="15" s="1"/>
  <c r="M620" i="2"/>
  <c r="K623" i="15" s="1"/>
  <c r="AM609" i="2"/>
  <c r="AL609" i="2"/>
  <c r="AK609" i="2"/>
  <c r="AJ609" i="2"/>
  <c r="BR610" i="2"/>
  <c r="BR611" i="2" s="1"/>
  <c r="AI609" i="2"/>
  <c r="D609" i="2"/>
  <c r="C612" i="15" s="1"/>
  <c r="BQ608" i="2"/>
  <c r="E608" i="2" s="1"/>
  <c r="D599" i="15"/>
  <c r="Q599" i="15" s="1"/>
  <c r="AS599" i="15" s="1"/>
  <c r="AM580" i="2"/>
  <c r="AL580" i="2"/>
  <c r="AK580" i="2"/>
  <c r="AJ580" i="2"/>
  <c r="BR581" i="2"/>
  <c r="AI580" i="2"/>
  <c r="D578" i="2"/>
  <c r="C575" i="15" s="1"/>
  <c r="F567" i="2"/>
  <c r="D564" i="15" s="1"/>
  <c r="Q564" i="15" s="1"/>
  <c r="AS564" i="15" s="1"/>
  <c r="D568" i="2"/>
  <c r="C565" i="15" s="1"/>
  <c r="BQ567" i="2"/>
  <c r="E567" i="2" s="1"/>
  <c r="M566" i="2"/>
  <c r="K563" i="15" s="1"/>
  <c r="AL569" i="2"/>
  <c r="AK569" i="2"/>
  <c r="AJ569" i="2"/>
  <c r="AI569" i="2"/>
  <c r="AM569" i="2"/>
  <c r="AM556" i="2"/>
  <c r="AL556" i="2"/>
  <c r="AK556" i="2"/>
  <c r="AJ556" i="2"/>
  <c r="BR557" i="2"/>
  <c r="AI556" i="2"/>
  <c r="AM544" i="2"/>
  <c r="AL544" i="2"/>
  <c r="AI544" i="2"/>
  <c r="AK544" i="2"/>
  <c r="AJ544" i="2"/>
  <c r="BR545" i="2"/>
  <c r="AM458" i="2"/>
  <c r="AL458" i="2"/>
  <c r="AK458" i="2"/>
  <c r="AJ458" i="2"/>
  <c r="BR459" i="2"/>
  <c r="AI458" i="2"/>
  <c r="M456" i="2"/>
  <c r="K455" i="15" s="1"/>
  <c r="AM445" i="2"/>
  <c r="AL445" i="2"/>
  <c r="AK445" i="2"/>
  <c r="AJ445" i="2"/>
  <c r="BR446" i="2"/>
  <c r="BR447" i="2" s="1"/>
  <c r="AI445" i="2"/>
  <c r="AM433" i="2"/>
  <c r="AL433" i="2"/>
  <c r="AK433" i="2"/>
  <c r="AJ433" i="2"/>
  <c r="BR434" i="2"/>
  <c r="BR435" i="2" s="1"/>
  <c r="AI433" i="2"/>
  <c r="AL423" i="2"/>
  <c r="AK423" i="2"/>
  <c r="AJ423" i="2"/>
  <c r="AI423" i="2"/>
  <c r="AM423" i="2"/>
  <c r="F419" i="2"/>
  <c r="D418" i="15" s="1"/>
  <c r="Q418" i="15" s="1"/>
  <c r="AS418" i="15" s="1"/>
  <c r="D420" i="2"/>
  <c r="C419" i="15" s="1"/>
  <c r="BQ419" i="2"/>
  <c r="E419" i="2" s="1"/>
  <c r="AL422" i="2"/>
  <c r="AK422" i="2"/>
  <c r="AJ422" i="2"/>
  <c r="AI422" i="2"/>
  <c r="AM422" i="2"/>
  <c r="M408" i="2"/>
  <c r="K407" i="15" s="1"/>
  <c r="AM410" i="2"/>
  <c r="AL410" i="2"/>
  <c r="AK410" i="2"/>
  <c r="AJ410" i="2"/>
  <c r="BR411" i="2"/>
  <c r="AI410" i="2"/>
  <c r="D408" i="2"/>
  <c r="C407" i="15" s="1"/>
  <c r="L396" i="2"/>
  <c r="J395" i="15" s="1"/>
  <c r="M397" i="2"/>
  <c r="K396" i="15" s="1"/>
  <c r="AM398" i="2"/>
  <c r="AL398" i="2"/>
  <c r="AK398" i="2"/>
  <c r="AJ398" i="2"/>
  <c r="BR399" i="2"/>
  <c r="AI398" i="2"/>
  <c r="AM386" i="2"/>
  <c r="AL386" i="2"/>
  <c r="AK386" i="2"/>
  <c r="AJ386" i="2"/>
  <c r="BR387" i="2"/>
  <c r="AI386" i="2"/>
  <c r="D384" i="2"/>
  <c r="C383" i="15" s="1"/>
  <c r="AM373" i="2"/>
  <c r="AL373" i="2"/>
  <c r="AK373" i="2"/>
  <c r="AJ373" i="2"/>
  <c r="BR374" i="2"/>
  <c r="BR375" i="2" s="1"/>
  <c r="AI373" i="2"/>
  <c r="F371" i="2"/>
  <c r="D371" i="15" s="1"/>
  <c r="Q371" i="15" s="1"/>
  <c r="AS371" i="15" s="1"/>
  <c r="D372" i="2"/>
  <c r="C372" i="15" s="1"/>
  <c r="BQ371" i="2"/>
  <c r="E371" i="2" s="1"/>
  <c r="AM361" i="2"/>
  <c r="AL361" i="2"/>
  <c r="AK361" i="2"/>
  <c r="AJ361" i="2"/>
  <c r="BR362" i="2"/>
  <c r="AI361" i="2"/>
  <c r="BQ335" i="2"/>
  <c r="E335" i="2" s="1"/>
  <c r="AM337" i="2"/>
  <c r="AL337" i="2"/>
  <c r="AK337" i="2"/>
  <c r="AJ337" i="2"/>
  <c r="BR338" i="2"/>
  <c r="AI337" i="2"/>
  <c r="AM326" i="2"/>
  <c r="AK326" i="2"/>
  <c r="AJ326" i="2"/>
  <c r="AI326" i="2"/>
  <c r="AL326" i="2"/>
  <c r="AK313" i="2"/>
  <c r="AJ313" i="2"/>
  <c r="AI313" i="2"/>
  <c r="BR314" i="2"/>
  <c r="AL313" i="2"/>
  <c r="AM313" i="2"/>
  <c r="AK301" i="2"/>
  <c r="AJ301" i="2"/>
  <c r="AI301" i="2"/>
  <c r="BR302" i="2"/>
  <c r="AM301" i="2"/>
  <c r="AL301" i="2"/>
  <c r="AK289" i="2"/>
  <c r="AJ289" i="2"/>
  <c r="AI289" i="2"/>
  <c r="AM289" i="2"/>
  <c r="BR290" i="2"/>
  <c r="AL289" i="2"/>
  <c r="M287" i="2"/>
  <c r="K287" i="15" s="1"/>
  <c r="BQ287" i="2"/>
  <c r="E287" i="2" s="1"/>
  <c r="D288" i="2"/>
  <c r="C288" i="15" s="1"/>
  <c r="F287" i="2"/>
  <c r="D287" i="15" s="1"/>
  <c r="Q287" i="15" s="1"/>
  <c r="AS287" i="15" s="1"/>
  <c r="D275" i="2"/>
  <c r="C275" i="15" s="1"/>
  <c r="AK277" i="2"/>
  <c r="AJ277" i="2"/>
  <c r="AM277" i="2"/>
  <c r="AI277" i="2"/>
  <c r="BR278" i="2"/>
  <c r="AL277" i="2"/>
  <c r="D263" i="2"/>
  <c r="C263" i="15" s="1"/>
  <c r="M264" i="2"/>
  <c r="K264" i="15" s="1"/>
  <c r="AK265" i="2"/>
  <c r="AJ265" i="2"/>
  <c r="AM265" i="2"/>
  <c r="AI265" i="2"/>
  <c r="BR266" i="2"/>
  <c r="AL265" i="2"/>
  <c r="M251" i="2"/>
  <c r="K251" i="15" s="1"/>
  <c r="AK253" i="2"/>
  <c r="AJ253" i="2"/>
  <c r="AI253" i="2"/>
  <c r="AM253" i="2"/>
  <c r="BR254" i="2"/>
  <c r="AL253" i="2"/>
  <c r="D251" i="2"/>
  <c r="C251" i="15" s="1"/>
  <c r="M178" i="2"/>
  <c r="K178" i="15" s="1"/>
  <c r="AJ134" i="2"/>
  <c r="AI134" i="2"/>
  <c r="AM134" i="2"/>
  <c r="AL134" i="2"/>
  <c r="AK134" i="2"/>
  <c r="AK98" i="2"/>
  <c r="AI98" i="2"/>
  <c r="AM98" i="2"/>
  <c r="AL98" i="2"/>
  <c r="AJ98" i="2"/>
  <c r="AK85" i="2"/>
  <c r="AJ85" i="2"/>
  <c r="AI85" i="2"/>
  <c r="BR86" i="2"/>
  <c r="AM85" i="2"/>
  <c r="AL85" i="2"/>
  <c r="M72" i="2"/>
  <c r="K72" i="15" s="1"/>
  <c r="AK73" i="2"/>
  <c r="AJ73" i="2"/>
  <c r="AI73" i="2"/>
  <c r="AM73" i="2"/>
  <c r="BR74" i="2"/>
  <c r="AL73" i="2"/>
  <c r="M60" i="2"/>
  <c r="K60" i="15" s="1"/>
  <c r="D59" i="2"/>
  <c r="C59" i="15" s="1"/>
  <c r="AK61" i="2"/>
  <c r="AJ61" i="2"/>
  <c r="AI61" i="2"/>
  <c r="BR62" i="2"/>
  <c r="AL61" i="2"/>
  <c r="AM61" i="2"/>
  <c r="M47" i="2"/>
  <c r="K47" i="15" s="1"/>
  <c r="AJ48" i="2"/>
  <c r="AI48" i="2"/>
  <c r="AK48" i="2"/>
  <c r="BR49" i="2"/>
  <c r="AM48" i="2"/>
  <c r="AL48" i="2"/>
  <c r="AJ36" i="2"/>
  <c r="AI36" i="2"/>
  <c r="BR37" i="2"/>
  <c r="AM36" i="2"/>
  <c r="AL36" i="2"/>
  <c r="AK36" i="2"/>
  <c r="M36" i="2"/>
  <c r="K36" i="15" s="1"/>
  <c r="I22" i="2"/>
  <c r="AK24" i="2"/>
  <c r="AJ24" i="2"/>
  <c r="AI24" i="2"/>
  <c r="BR25" i="2"/>
  <c r="BR26" i="2" s="1"/>
  <c r="AM24" i="2"/>
  <c r="AL24" i="2"/>
  <c r="L22" i="2"/>
  <c r="J22" i="15" s="1"/>
  <c r="F23" i="2"/>
  <c r="D23" i="15" s="1"/>
  <c r="Q23" i="15" s="1"/>
  <c r="AS23" i="15" s="1"/>
  <c r="BQ23" i="2"/>
  <c r="E23" i="2" s="1"/>
  <c r="D24" i="2"/>
  <c r="C24" i="15" s="1"/>
  <c r="D12" i="2"/>
  <c r="C12" i="15" s="1"/>
  <c r="BQ11" i="2"/>
  <c r="E11" i="2" s="1"/>
  <c r="AL12" i="2"/>
  <c r="AM12" i="2"/>
  <c r="AK12" i="2"/>
  <c r="AJ12" i="2"/>
  <c r="AI12" i="2"/>
  <c r="BR13" i="2"/>
  <c r="M167" i="2"/>
  <c r="F553" i="2"/>
  <c r="D550" i="15" s="1"/>
  <c r="Q550" i="15" s="1"/>
  <c r="AS550" i="15" s="1"/>
  <c r="BQ553" i="2"/>
  <c r="E553" i="2" s="1"/>
  <c r="D554" i="2"/>
  <c r="BQ554" i="2" s="1"/>
  <c r="E554" i="2" s="1"/>
  <c r="BA210" i="2"/>
  <c r="M119" i="2"/>
  <c r="K119" i="15" s="1"/>
  <c r="I142" i="2"/>
  <c r="G142" i="15" s="1"/>
  <c r="BC285" i="2"/>
  <c r="F407" i="2"/>
  <c r="D406" i="15" s="1"/>
  <c r="Q406" i="15" s="1"/>
  <c r="AS406" i="15" s="1"/>
  <c r="BQ407" i="2"/>
  <c r="E407" i="2" s="1"/>
  <c r="M542" i="2"/>
  <c r="K539" i="15" s="1"/>
  <c r="I221" i="2"/>
  <c r="I232" i="2"/>
  <c r="G232" i="15" s="1"/>
  <c r="M232" i="2"/>
  <c r="K232" i="15" s="1"/>
  <c r="H234" i="2"/>
  <c r="F234" i="15" s="1"/>
  <c r="H233" i="2"/>
  <c r="F233" i="15" s="1"/>
  <c r="H232" i="2"/>
  <c r="F232" i="15" s="1"/>
  <c r="BC220" i="2"/>
  <c r="BA220" i="2"/>
  <c r="BC231" i="2"/>
  <c r="BA231" i="2"/>
  <c r="M233" i="2"/>
  <c r="K233" i="15" s="1"/>
  <c r="M235" i="2"/>
  <c r="K235" i="15" s="1"/>
  <c r="F357" i="2"/>
  <c r="D357" i="15" s="1"/>
  <c r="Q357" i="15" s="1"/>
  <c r="AS357" i="15" s="1"/>
  <c r="D358" i="2"/>
  <c r="C358" i="15" s="1"/>
  <c r="BQ357" i="2"/>
  <c r="E357" i="2" s="1"/>
  <c r="AJ194" i="2"/>
  <c r="AI194" i="2"/>
  <c r="AK194" i="2"/>
  <c r="AM194" i="2"/>
  <c r="AL194" i="2"/>
  <c r="H83" i="2"/>
  <c r="F83" i="15" s="1"/>
  <c r="BQ643" i="2"/>
  <c r="E643" i="2" s="1"/>
  <c r="BQ297" i="2"/>
  <c r="E297" i="2" s="1"/>
  <c r="D298" i="2"/>
  <c r="BQ702" i="2"/>
  <c r="E702" i="2" s="1"/>
  <c r="F82" i="2"/>
  <c r="D82" i="15" s="1"/>
  <c r="Q82" i="15" s="1"/>
  <c r="AS82" i="15" s="1"/>
  <c r="D395" i="2"/>
  <c r="F394" i="2"/>
  <c r="D393" i="15" s="1"/>
  <c r="Q393" i="15" s="1"/>
  <c r="AS393" i="15" s="1"/>
  <c r="BQ394" i="2"/>
  <c r="E394" i="2" s="1"/>
  <c r="F297" i="2"/>
  <c r="D297" i="15" s="1"/>
  <c r="Q297" i="15" s="1"/>
  <c r="AS297" i="15" s="1"/>
  <c r="BC93" i="2"/>
  <c r="BQ130" i="2"/>
  <c r="E130" i="2" s="1"/>
  <c r="F130" i="2"/>
  <c r="D130" i="15" s="1"/>
  <c r="Q130" i="15" s="1"/>
  <c r="AS130" i="15" s="1"/>
  <c r="D131" i="2"/>
  <c r="C131" i="15" s="1"/>
  <c r="BA81" i="2"/>
  <c r="BC81" i="2"/>
  <c r="L177" i="2"/>
  <c r="J177" i="15" s="1"/>
  <c r="BA93" i="2"/>
  <c r="BC129" i="2"/>
  <c r="F702" i="2"/>
  <c r="D705" i="15" s="1"/>
  <c r="Q705" i="15" s="1"/>
  <c r="AS705" i="15" s="1"/>
  <c r="BA153" i="2"/>
  <c r="BC153" i="2"/>
  <c r="BQ250" i="2"/>
  <c r="E250" i="2" s="1"/>
  <c r="F643" i="2"/>
  <c r="D646" i="15" s="1"/>
  <c r="Q646" i="15" s="1"/>
  <c r="AS646" i="15" s="1"/>
  <c r="F250" i="2"/>
  <c r="D250" i="15" s="1"/>
  <c r="Q250" i="15" s="1"/>
  <c r="AS250" i="15" s="1"/>
  <c r="L165" i="2"/>
  <c r="J165" i="15" s="1"/>
  <c r="L154" i="2"/>
  <c r="D83" i="2"/>
  <c r="BQ82" i="2"/>
  <c r="E82" i="2" s="1"/>
  <c r="M94" i="2"/>
  <c r="K94" i="15" s="1"/>
  <c r="BC164" i="2"/>
  <c r="L201" i="2"/>
  <c r="J201" i="15" s="1"/>
  <c r="D71" i="2"/>
  <c r="C71" i="15" s="1"/>
  <c r="M553" i="2"/>
  <c r="K550" i="15" s="1"/>
  <c r="L189" i="2"/>
  <c r="J189" i="15" s="1"/>
  <c r="BQ262" i="2"/>
  <c r="E262" i="2" s="1"/>
  <c r="F262" i="2"/>
  <c r="D262" i="15" s="1"/>
  <c r="Q262" i="15" s="1"/>
  <c r="AS262" i="15" s="1"/>
  <c r="BC394" i="2"/>
  <c r="BQ274" i="2"/>
  <c r="E274" i="2" s="1"/>
  <c r="BC273" i="2"/>
  <c r="BQ383" i="2"/>
  <c r="E383" i="2" s="1"/>
  <c r="F274" i="2"/>
  <c r="D274" i="15" s="1"/>
  <c r="Q274" i="15" s="1"/>
  <c r="AS274" i="15" s="1"/>
  <c r="BQ70" i="2"/>
  <c r="E70" i="2" s="1"/>
  <c r="BC105" i="2"/>
  <c r="BA285" i="2"/>
  <c r="D541" i="2"/>
  <c r="C538" i="15" s="1"/>
  <c r="F540" i="2"/>
  <c r="D537" i="15" s="1"/>
  <c r="Q537" i="15" s="1"/>
  <c r="AS537" i="15" s="1"/>
  <c r="BQ540" i="2"/>
  <c r="E540" i="2" s="1"/>
  <c r="BA105" i="2"/>
  <c r="BA33" i="2"/>
  <c r="BC45" i="2"/>
  <c r="H119" i="2"/>
  <c r="F119" i="15" s="1"/>
  <c r="BA273" i="2"/>
  <c r="M131" i="2"/>
  <c r="K131" i="15" s="1"/>
  <c r="D119" i="2"/>
  <c r="C119" i="15" s="1"/>
  <c r="BQ118" i="2"/>
  <c r="E118" i="2" s="1"/>
  <c r="F178" i="2"/>
  <c r="D178" i="15" s="1"/>
  <c r="Q178" i="15" s="1"/>
  <c r="AS178" i="15" s="1"/>
  <c r="F70" i="2"/>
  <c r="D70" i="15" s="1"/>
  <c r="Q70" i="15" s="1"/>
  <c r="AS70" i="15" s="1"/>
  <c r="F118" i="2"/>
  <c r="D118" i="15" s="1"/>
  <c r="Q118" i="15" s="1"/>
  <c r="AS118" i="15" s="1"/>
  <c r="BQ105" i="2"/>
  <c r="E105" i="2" s="1"/>
  <c r="D106" i="2"/>
  <c r="C106" i="15" s="1"/>
  <c r="F105" i="2"/>
  <c r="D105" i="15" s="1"/>
  <c r="Q105" i="15" s="1"/>
  <c r="AS105" i="15" s="1"/>
  <c r="BC654" i="2"/>
  <c r="BA654" i="2"/>
  <c r="M322" i="2"/>
  <c r="M359" i="2"/>
  <c r="K359" i="15" s="1"/>
  <c r="I344" i="2"/>
  <c r="G344" i="15" s="1"/>
  <c r="H565" i="2"/>
  <c r="F562" i="15" s="1"/>
  <c r="BC726" i="2"/>
  <c r="BA726" i="2"/>
  <c r="L274" i="2"/>
  <c r="H553" i="2"/>
  <c r="F550" i="15" s="1"/>
  <c r="BC552" i="2"/>
  <c r="BA552" i="2"/>
  <c r="I82" i="2"/>
  <c r="G82" i="15" s="1"/>
  <c r="H142" i="2"/>
  <c r="F142" i="15" s="1"/>
  <c r="BC141" i="2"/>
  <c r="BA141" i="2"/>
  <c r="F45" i="2"/>
  <c r="D45" i="15" s="1"/>
  <c r="Q45" i="15" s="1"/>
  <c r="AS45" i="15" s="1"/>
  <c r="D46" i="2"/>
  <c r="BQ45" i="2"/>
  <c r="E45" i="2" s="1"/>
  <c r="D455" i="2"/>
  <c r="F454" i="2"/>
  <c r="D453" i="15" s="1"/>
  <c r="Q453" i="15" s="1"/>
  <c r="AS453" i="15" s="1"/>
  <c r="BQ454" i="2"/>
  <c r="E454" i="2" s="1"/>
  <c r="M106" i="2"/>
  <c r="K106" i="15" s="1"/>
  <c r="L70" i="2"/>
  <c r="J70" i="15" s="1"/>
  <c r="L130" i="2"/>
  <c r="J130" i="15" s="1"/>
  <c r="M577" i="2"/>
  <c r="F334" i="2"/>
  <c r="D334" i="15" s="1"/>
  <c r="Q334" i="15" s="1"/>
  <c r="AS334" i="15" s="1"/>
  <c r="BQ334" i="2"/>
  <c r="E334" i="2" s="1"/>
  <c r="L262" i="2"/>
  <c r="I370" i="2"/>
  <c r="BA702" i="2"/>
  <c r="BC702" i="2"/>
  <c r="H188" i="2"/>
  <c r="F188" i="15" s="1"/>
  <c r="M143" i="2"/>
  <c r="K143" i="15" s="1"/>
  <c r="I455" i="2"/>
  <c r="H322" i="2"/>
  <c r="H333" i="2"/>
  <c r="F333" i="15" s="1"/>
  <c r="L82" i="2"/>
  <c r="J82" i="15" s="1"/>
  <c r="D203" i="2"/>
  <c r="C203" i="15" s="1"/>
  <c r="M274" i="2"/>
  <c r="H10" i="2"/>
  <c r="H177" i="2"/>
  <c r="F177" i="15" s="1"/>
  <c r="I310" i="2"/>
  <c r="H58" i="2"/>
  <c r="BC57" i="2"/>
  <c r="BA57" i="2"/>
  <c r="H344" i="2"/>
  <c r="F344" i="15" s="1"/>
  <c r="L358" i="2"/>
  <c r="J358" i="15" s="1"/>
  <c r="H94" i="2"/>
  <c r="F94" i="15" s="1"/>
  <c r="I58" i="2"/>
  <c r="D94" i="2"/>
  <c r="C94" i="15" s="1"/>
  <c r="F383" i="2"/>
  <c r="D382" i="15" s="1"/>
  <c r="Q382" i="15" s="1"/>
  <c r="AS382" i="15" s="1"/>
  <c r="F726" i="2"/>
  <c r="D729" i="15" s="1"/>
  <c r="Q729" i="15" s="1"/>
  <c r="AS729" i="15" s="1"/>
  <c r="BQ726" i="2"/>
  <c r="E726" i="2" s="1"/>
  <c r="L94" i="2"/>
  <c r="J94" i="15" s="1"/>
  <c r="H70" i="2"/>
  <c r="F70" i="15" s="1"/>
  <c r="BA69" i="2"/>
  <c r="BC69" i="2"/>
  <c r="H155" i="2"/>
  <c r="F155" i="15" s="1"/>
  <c r="H166" i="2"/>
  <c r="F166" i="15" s="1"/>
  <c r="I165" i="2"/>
  <c r="G165" i="15" s="1"/>
  <c r="H199" i="2"/>
  <c r="BC369" i="2"/>
  <c r="BA369" i="2"/>
  <c r="L310" i="2"/>
  <c r="J310" i="15" s="1"/>
  <c r="M370" i="2"/>
  <c r="BC430" i="2"/>
  <c r="BA430" i="2"/>
  <c r="BC442" i="2"/>
  <c r="BA442" i="2"/>
  <c r="M298" i="2"/>
  <c r="I250" i="2"/>
  <c r="L298" i="2"/>
  <c r="BC297" i="2"/>
  <c r="BA297" i="2"/>
  <c r="BA630" i="2"/>
  <c r="BC630" i="2"/>
  <c r="L142" i="2"/>
  <c r="J142" i="15" s="1"/>
  <c r="D167" i="2"/>
  <c r="C167" i="15" s="1"/>
  <c r="D179" i="2"/>
  <c r="C179" i="15" s="1"/>
  <c r="I383" i="2"/>
  <c r="BC418" i="2"/>
  <c r="BA418" i="2"/>
  <c r="L577" i="2"/>
  <c r="H262" i="2"/>
  <c r="BA261" i="2"/>
  <c r="BC261" i="2"/>
  <c r="BC406" i="2"/>
  <c r="BA406" i="2"/>
  <c r="BC343" i="2"/>
  <c r="L383" i="2"/>
  <c r="L370" i="2"/>
  <c r="H310" i="2"/>
  <c r="H577" i="2"/>
  <c r="BA576" i="2"/>
  <c r="BC576" i="2"/>
  <c r="H34" i="2"/>
  <c r="F34" i="15" s="1"/>
  <c r="M82" i="2"/>
  <c r="K82" i="15" s="1"/>
  <c r="L106" i="2"/>
  <c r="J106" i="15" s="1"/>
  <c r="M310" i="2"/>
  <c r="H106" i="2"/>
  <c r="F106" i="15" s="1"/>
  <c r="H541" i="2"/>
  <c r="F538" i="15" s="1"/>
  <c r="BC540" i="2"/>
  <c r="BA540" i="2"/>
  <c r="L407" i="2"/>
  <c r="H250" i="2"/>
  <c r="H286" i="2"/>
  <c r="D322" i="2"/>
  <c r="F321" i="2"/>
  <c r="D321" i="15" s="1"/>
  <c r="Q321" i="15" s="1"/>
  <c r="AS321" i="15" s="1"/>
  <c r="BQ321" i="2"/>
  <c r="E321" i="2" s="1"/>
  <c r="BA382" i="2"/>
  <c r="BC382" i="2"/>
  <c r="I541" i="2"/>
  <c r="G538" i="15" s="1"/>
  <c r="D310" i="2"/>
  <c r="C310" i="15" s="1"/>
  <c r="BA357" i="2"/>
  <c r="I322" i="2"/>
  <c r="BC454" i="2"/>
  <c r="BA454" i="2"/>
  <c r="H46" i="2"/>
  <c r="F46" i="15" s="1"/>
  <c r="BA618" i="2"/>
  <c r="BC618" i="2"/>
  <c r="BQ189" i="2"/>
  <c r="E189" i="2" s="1"/>
  <c r="F189" i="2"/>
  <c r="D189" i="15" s="1"/>
  <c r="Q189" i="15" s="1"/>
  <c r="AS189" i="15" s="1"/>
  <c r="D190" i="2"/>
  <c r="C190" i="15" s="1"/>
  <c r="I262" i="2"/>
  <c r="BQ58" i="2"/>
  <c r="E58" i="2" s="1"/>
  <c r="F58" i="2"/>
  <c r="D58" i="15" s="1"/>
  <c r="Q58" i="15" s="1"/>
  <c r="AS58" i="15" s="1"/>
  <c r="AM108" i="2"/>
  <c r="AL108" i="2"/>
  <c r="BR109" i="2"/>
  <c r="BR110" i="2" s="1"/>
  <c r="AK108" i="2"/>
  <c r="AJ108" i="2"/>
  <c r="AI108" i="2"/>
  <c r="AM120" i="2"/>
  <c r="AL120" i="2"/>
  <c r="BR121" i="2"/>
  <c r="BR122" i="2" s="1"/>
  <c r="AK120" i="2"/>
  <c r="AJ120" i="2"/>
  <c r="AI120" i="2"/>
  <c r="BC117" i="2"/>
  <c r="L118" i="2"/>
  <c r="J118" i="15" s="1"/>
  <c r="AD118" i="15" s="1"/>
  <c r="AL133" i="2"/>
  <c r="AK133" i="2"/>
  <c r="AJ133" i="2"/>
  <c r="AI133" i="2"/>
  <c r="AM133" i="2"/>
  <c r="AM144" i="2"/>
  <c r="AL144" i="2"/>
  <c r="BR145" i="2"/>
  <c r="BR146" i="2" s="1"/>
  <c r="AK144" i="2"/>
  <c r="AJ144" i="2"/>
  <c r="AI144" i="2"/>
  <c r="AK204" i="2"/>
  <c r="AJ204" i="2"/>
  <c r="AI204" i="2"/>
  <c r="BR205" i="2"/>
  <c r="BR206" i="2" s="1"/>
  <c r="AM204" i="2"/>
  <c r="AL204" i="2"/>
  <c r="AJ193" i="2"/>
  <c r="AM193" i="2"/>
  <c r="AL193" i="2"/>
  <c r="AK193" i="2"/>
  <c r="AI193" i="2"/>
  <c r="AI180" i="2"/>
  <c r="AJ180" i="2"/>
  <c r="AK180" i="2"/>
  <c r="BR181" i="2"/>
  <c r="BR182" i="2" s="1"/>
  <c r="AM180" i="2"/>
  <c r="AL180" i="2"/>
  <c r="AK168" i="2"/>
  <c r="AJ168" i="2"/>
  <c r="AI168" i="2"/>
  <c r="BR169" i="2"/>
  <c r="BR170" i="2" s="1"/>
  <c r="AM168" i="2"/>
  <c r="AL168" i="2"/>
  <c r="AK156" i="2"/>
  <c r="AJ156" i="2"/>
  <c r="AI156" i="2"/>
  <c r="BR157" i="2"/>
  <c r="BR158" i="2" s="1"/>
  <c r="AM156" i="2"/>
  <c r="AL156" i="2"/>
  <c r="BC249" i="2"/>
  <c r="L250" i="2"/>
  <c r="J250" i="15" s="1"/>
  <c r="BC564" i="2"/>
  <c r="BA564" i="2"/>
  <c r="BC714" i="2"/>
  <c r="BA714" i="2"/>
  <c r="BA343" i="2"/>
  <c r="BC332" i="2"/>
  <c r="M344" i="2"/>
  <c r="K344" i="15" s="1"/>
  <c r="BC357" i="2"/>
  <c r="BA249" i="2"/>
  <c r="I333" i="2"/>
  <c r="G333" i="15" s="1"/>
  <c r="BQ655" i="2"/>
  <c r="E655" i="2" s="1"/>
  <c r="F655" i="2"/>
  <c r="D658" i="15" s="1"/>
  <c r="Q658" i="15" s="1"/>
  <c r="AS658" i="15" s="1"/>
  <c r="L655" i="2"/>
  <c r="J658" i="15" s="1"/>
  <c r="AF658" i="15" s="1"/>
  <c r="F153" i="2"/>
  <c r="D153" i="15" s="1"/>
  <c r="Q153" i="15" s="1"/>
  <c r="AS153" i="15" s="1"/>
  <c r="D154" i="2"/>
  <c r="C154" i="15" s="1"/>
  <c r="BQ153" i="2"/>
  <c r="E153" i="2" s="1"/>
  <c r="BQ442" i="2"/>
  <c r="E442" i="2" s="1"/>
  <c r="F442" i="2"/>
  <c r="D441" i="15" s="1"/>
  <c r="Q441" i="15" s="1"/>
  <c r="AS441" i="15" s="1"/>
  <c r="BA117" i="2"/>
  <c r="BA321" i="2"/>
  <c r="I358" i="2"/>
  <c r="G358" i="15" s="1"/>
  <c r="D142" i="2"/>
  <c r="C142" i="15" s="1"/>
  <c r="BQ141" i="2"/>
  <c r="E141" i="2" s="1"/>
  <c r="F141" i="2"/>
  <c r="D141" i="15" s="1"/>
  <c r="Q141" i="15" s="1"/>
  <c r="AS141" i="15" s="1"/>
  <c r="BC197" i="2"/>
  <c r="BA197" i="2"/>
  <c r="I198" i="2"/>
  <c r="G198" i="15" s="1"/>
  <c r="I187" i="2"/>
  <c r="G187" i="15" s="1"/>
  <c r="Z187" i="15" s="1"/>
  <c r="BC186" i="2"/>
  <c r="BA186" i="2"/>
  <c r="BA175" i="2"/>
  <c r="BC175" i="2"/>
  <c r="I176" i="2"/>
  <c r="G176" i="15" s="1"/>
  <c r="U176" i="15" s="1"/>
  <c r="I10" i="2"/>
  <c r="BQ309" i="2"/>
  <c r="E309" i="2" s="1"/>
  <c r="F309" i="2"/>
  <c r="D309" i="15" s="1"/>
  <c r="Q309" i="15" s="1"/>
  <c r="AS309" i="15" s="1"/>
  <c r="BC309" i="2"/>
  <c r="BA309" i="2"/>
  <c r="BA332" i="2"/>
  <c r="BC21" i="2"/>
  <c r="BA21" i="2"/>
  <c r="BQ93" i="2"/>
  <c r="E93" i="2" s="1"/>
  <c r="F93" i="2"/>
  <c r="D93" i="15" s="1"/>
  <c r="Q93" i="15" s="1"/>
  <c r="AS93" i="15" s="1"/>
  <c r="BC321" i="2"/>
  <c r="M333" i="2"/>
  <c r="K333" i="15" s="1"/>
  <c r="L10" i="2"/>
  <c r="BA9" i="2"/>
  <c r="BC9" i="2"/>
  <c r="M201" i="2"/>
  <c r="F202" i="2"/>
  <c r="D202" i="15" s="1"/>
  <c r="Q202" i="15" s="1"/>
  <c r="AS202" i="15" s="1"/>
  <c r="BQ202" i="2"/>
  <c r="E202" i="2" s="1"/>
  <c r="F10" i="2"/>
  <c r="D10" i="15" s="1"/>
  <c r="Q10" i="15" s="1"/>
  <c r="AS10" i="15" s="1"/>
  <c r="BQ10" i="2"/>
  <c r="E10" i="2" s="1"/>
  <c r="F166" i="2"/>
  <c r="D166" i="15" s="1"/>
  <c r="Q166" i="15" s="1"/>
  <c r="AS166" i="15" s="1"/>
  <c r="BQ166" i="2"/>
  <c r="E166" i="2" s="1"/>
  <c r="M645" i="2" l="1"/>
  <c r="K648" i="15" s="1"/>
  <c r="F656" i="2"/>
  <c r="D659" i="15" s="1"/>
  <c r="Q659" i="15" s="1"/>
  <c r="AS659" i="15" s="1"/>
  <c r="I95" i="2"/>
  <c r="G95" i="15" s="1"/>
  <c r="AL375" i="2"/>
  <c r="AK375" i="2"/>
  <c r="AM375" i="2"/>
  <c r="AJ375" i="2"/>
  <c r="AI375" i="2"/>
  <c r="D728" i="2"/>
  <c r="C731" i="15" s="1"/>
  <c r="M444" i="2"/>
  <c r="K443" i="15" s="1"/>
  <c r="F727" i="2"/>
  <c r="D730" i="15" s="1"/>
  <c r="Q730" i="15" s="1"/>
  <c r="AS730" i="15" s="1"/>
  <c r="I155" i="2"/>
  <c r="G155" i="15" s="1"/>
  <c r="L47" i="2"/>
  <c r="J47" i="15" s="1"/>
  <c r="I107" i="2"/>
  <c r="G107" i="15" s="1"/>
  <c r="I578" i="2"/>
  <c r="L644" i="2"/>
  <c r="BC644" i="2" s="1"/>
  <c r="L432" i="2"/>
  <c r="J431" i="15" s="1"/>
  <c r="AE394" i="15"/>
  <c r="F11" i="2"/>
  <c r="D11" i="15" s="1"/>
  <c r="Q11" i="15" s="1"/>
  <c r="AS11" i="15" s="1"/>
  <c r="M23" i="2"/>
  <c r="K23" i="15" s="1"/>
  <c r="D657" i="2"/>
  <c r="C660" i="15" s="1"/>
  <c r="BQ727" i="2"/>
  <c r="E727" i="2" s="1"/>
  <c r="F335" i="2"/>
  <c r="D335" i="15" s="1"/>
  <c r="Q335" i="15" s="1"/>
  <c r="AS335" i="15" s="1"/>
  <c r="M716" i="2"/>
  <c r="K719" i="15" s="1"/>
  <c r="R441" i="15"/>
  <c r="M12" i="2"/>
  <c r="K12" i="15" s="1"/>
  <c r="F608" i="2"/>
  <c r="D611" i="15" s="1"/>
  <c r="Q611" i="15" s="1"/>
  <c r="AS611" i="15" s="1"/>
  <c r="F131" i="2"/>
  <c r="D131" i="15" s="1"/>
  <c r="Q131" i="15" s="1"/>
  <c r="AS131" i="15" s="1"/>
  <c r="BQ656" i="2"/>
  <c r="E656" i="2" s="1"/>
  <c r="BQ131" i="2"/>
  <c r="E131" i="2" s="1"/>
  <c r="M190" i="2"/>
  <c r="K190" i="15" s="1"/>
  <c r="AA442" i="15"/>
  <c r="C600" i="15"/>
  <c r="C601" i="15"/>
  <c r="D600" i="15"/>
  <c r="Q600" i="15" s="1"/>
  <c r="AS600" i="15" s="1"/>
  <c r="BC715" i="2"/>
  <c r="C599" i="15"/>
  <c r="G34" i="15"/>
  <c r="I554" i="2"/>
  <c r="I555" i="2" s="1"/>
  <c r="G406" i="15"/>
  <c r="H131" i="2"/>
  <c r="F131" i="15" s="1"/>
  <c r="I47" i="2"/>
  <c r="I48" i="2" s="1"/>
  <c r="J34" i="15"/>
  <c r="BC210" i="2"/>
  <c r="U210" i="15"/>
  <c r="I71" i="2"/>
  <c r="G71" i="15" s="1"/>
  <c r="G562" i="15"/>
  <c r="U117" i="15"/>
  <c r="X117" i="15"/>
  <c r="R117" i="15"/>
  <c r="L334" i="2"/>
  <c r="J334" i="15" s="1"/>
  <c r="AC198" i="15"/>
  <c r="BA643" i="2"/>
  <c r="BC643" i="2"/>
  <c r="R130" i="15"/>
  <c r="J454" i="15"/>
  <c r="G646" i="15"/>
  <c r="U646" i="15" s="1"/>
  <c r="I131" i="2"/>
  <c r="G131" i="15" s="1"/>
  <c r="I656" i="2"/>
  <c r="G659" i="15" s="1"/>
  <c r="S117" i="15"/>
  <c r="AB117" i="15"/>
  <c r="AG117" i="15"/>
  <c r="AA117" i="15"/>
  <c r="W117" i="15"/>
  <c r="T117" i="15"/>
  <c r="V117" i="15"/>
  <c r="AE117" i="15"/>
  <c r="AC117" i="15"/>
  <c r="Y117" i="15"/>
  <c r="AF117" i="15"/>
  <c r="Z117" i="15"/>
  <c r="I120" i="2"/>
  <c r="G120" i="15" s="1"/>
  <c r="BA443" i="2"/>
  <c r="BC443" i="2"/>
  <c r="M420" i="2"/>
  <c r="K419" i="15" s="1"/>
  <c r="V717" i="15"/>
  <c r="L287" i="2"/>
  <c r="J287" i="15" s="1"/>
  <c r="D336" i="2"/>
  <c r="C336" i="15" s="1"/>
  <c r="I444" i="2"/>
  <c r="G443" i="15" s="1"/>
  <c r="Y442" i="15"/>
  <c r="AC442" i="15"/>
  <c r="L542" i="2"/>
  <c r="J539" i="15" s="1"/>
  <c r="AE442" i="15"/>
  <c r="AB442" i="15"/>
  <c r="X442" i="15"/>
  <c r="AF442" i="15"/>
  <c r="S442" i="15"/>
  <c r="F443" i="2"/>
  <c r="D442" i="15" s="1"/>
  <c r="Q442" i="15" s="1"/>
  <c r="AS442" i="15" s="1"/>
  <c r="U442" i="15"/>
  <c r="Z442" i="15"/>
  <c r="M213" i="2"/>
  <c r="K213" i="15" s="1"/>
  <c r="K201" i="15"/>
  <c r="M299" i="2"/>
  <c r="K299" i="15" s="1"/>
  <c r="K298" i="15"/>
  <c r="M578" i="2"/>
  <c r="K575" i="15" s="1"/>
  <c r="K574" i="15"/>
  <c r="AD442" i="15"/>
  <c r="T442" i="15"/>
  <c r="M157" i="2"/>
  <c r="K156" i="15"/>
  <c r="D35" i="2"/>
  <c r="C34" i="15"/>
  <c r="BQ34" i="2"/>
  <c r="E34" i="2" s="1"/>
  <c r="F34" i="2"/>
  <c r="D34" i="15" s="1"/>
  <c r="Q34" i="15" s="1"/>
  <c r="AS34" i="15" s="1"/>
  <c r="M323" i="2"/>
  <c r="K322" i="15"/>
  <c r="D555" i="2"/>
  <c r="C552" i="15" s="1"/>
  <c r="C551" i="15"/>
  <c r="M432" i="2"/>
  <c r="K431" i="15" s="1"/>
  <c r="W442" i="15"/>
  <c r="M311" i="2"/>
  <c r="K311" i="15" s="1"/>
  <c r="K310" i="15"/>
  <c r="M371" i="2"/>
  <c r="K371" i="15" s="1"/>
  <c r="K370" i="15"/>
  <c r="D456" i="2"/>
  <c r="C455" i="15" s="1"/>
  <c r="C454" i="15"/>
  <c r="M179" i="2"/>
  <c r="K179" i="15" s="1"/>
  <c r="K167" i="15"/>
  <c r="R442" i="15"/>
  <c r="K383" i="15"/>
  <c r="M385" i="2"/>
  <c r="F83" i="2"/>
  <c r="D83" i="15" s="1"/>
  <c r="Q83" i="15" s="1"/>
  <c r="AS83" i="15" s="1"/>
  <c r="C83" i="15"/>
  <c r="BQ298" i="2"/>
  <c r="E298" i="2" s="1"/>
  <c r="C298" i="15"/>
  <c r="BQ443" i="2"/>
  <c r="E443" i="2" s="1"/>
  <c r="AG442" i="15"/>
  <c r="C431" i="15"/>
  <c r="BQ432" i="2"/>
  <c r="E432" i="2" s="1"/>
  <c r="F432" i="2"/>
  <c r="D431" i="15" s="1"/>
  <c r="Q431" i="15" s="1"/>
  <c r="AS431" i="15" s="1"/>
  <c r="D433" i="2"/>
  <c r="D396" i="2"/>
  <c r="C395" i="15" s="1"/>
  <c r="C394" i="15"/>
  <c r="D323" i="2"/>
  <c r="C323" i="15" s="1"/>
  <c r="C322" i="15"/>
  <c r="M275" i="2"/>
  <c r="K275" i="15" s="1"/>
  <c r="K274" i="15"/>
  <c r="D47" i="2"/>
  <c r="C47" i="15" s="1"/>
  <c r="C46" i="15"/>
  <c r="D444" i="2"/>
  <c r="C443" i="15" s="1"/>
  <c r="V442" i="15"/>
  <c r="I299" i="2"/>
  <c r="G299" i="15" s="1"/>
  <c r="J322" i="15"/>
  <c r="F599" i="15"/>
  <c r="H717" i="2"/>
  <c r="F720" i="15" s="1"/>
  <c r="L345" i="2"/>
  <c r="J345" i="15" s="1"/>
  <c r="S441" i="15"/>
  <c r="T441" i="15"/>
  <c r="W441" i="15"/>
  <c r="L445" i="2"/>
  <c r="J444" i="15" s="1"/>
  <c r="AD441" i="15"/>
  <c r="I645" i="2"/>
  <c r="G648" i="15" s="1"/>
  <c r="AF441" i="15"/>
  <c r="Y441" i="15"/>
  <c r="U441" i="15"/>
  <c r="AB441" i="15"/>
  <c r="Z441" i="15"/>
  <c r="X441" i="15"/>
  <c r="V441" i="15"/>
  <c r="AE441" i="15"/>
  <c r="AA441" i="15"/>
  <c r="AG441" i="15"/>
  <c r="J58" i="15"/>
  <c r="H275" i="2"/>
  <c r="AC441" i="15"/>
  <c r="L36" i="2"/>
  <c r="J36" i="15" s="1"/>
  <c r="L705" i="2"/>
  <c r="J708" i="15" s="1"/>
  <c r="L421" i="2"/>
  <c r="J420" i="15" s="1"/>
  <c r="I396" i="2"/>
  <c r="G395" i="15" s="1"/>
  <c r="AB395" i="15" s="1"/>
  <c r="Z285" i="15"/>
  <c r="AA285" i="15"/>
  <c r="AB285" i="15"/>
  <c r="L433" i="2"/>
  <c r="J432" i="15" s="1"/>
  <c r="L717" i="2"/>
  <c r="J720" i="15" s="1"/>
  <c r="L729" i="2"/>
  <c r="J732" i="15" s="1"/>
  <c r="L608" i="2"/>
  <c r="J611" i="15" s="1"/>
  <c r="T210" i="15"/>
  <c r="AD210" i="15"/>
  <c r="BC703" i="2"/>
  <c r="R210" i="15"/>
  <c r="R285" i="15"/>
  <c r="Y285" i="15"/>
  <c r="V285" i="15"/>
  <c r="AF285" i="15"/>
  <c r="AG285" i="15"/>
  <c r="Z549" i="15"/>
  <c r="AD394" i="15"/>
  <c r="AC394" i="15"/>
  <c r="AB394" i="15"/>
  <c r="AC210" i="15"/>
  <c r="BC419" i="2"/>
  <c r="I420" i="2"/>
  <c r="G419" i="15" s="1"/>
  <c r="I620" i="2"/>
  <c r="G623" i="15" s="1"/>
  <c r="V394" i="15"/>
  <c r="AF549" i="15"/>
  <c r="AG394" i="15"/>
  <c r="S549" i="15"/>
  <c r="Y394" i="15"/>
  <c r="V549" i="15"/>
  <c r="T394" i="15"/>
  <c r="R394" i="15"/>
  <c r="H704" i="2"/>
  <c r="F707" i="15" s="1"/>
  <c r="AA561" i="15"/>
  <c r="X394" i="15"/>
  <c r="AA394" i="15"/>
  <c r="BA419" i="2"/>
  <c r="Z394" i="15"/>
  <c r="U394" i="15"/>
  <c r="AC82" i="15"/>
  <c r="I409" i="2"/>
  <c r="G408" i="15" s="1"/>
  <c r="AD285" i="15"/>
  <c r="AF394" i="15"/>
  <c r="BA715" i="2"/>
  <c r="W394" i="15"/>
  <c r="R165" i="15"/>
  <c r="AE285" i="15"/>
  <c r="S394" i="15"/>
  <c r="H23" i="2"/>
  <c r="F23" i="15" s="1"/>
  <c r="L457" i="2"/>
  <c r="J456" i="15" s="1"/>
  <c r="X187" i="15"/>
  <c r="T285" i="15"/>
  <c r="W210" i="15"/>
  <c r="BA431" i="2"/>
  <c r="AE187" i="15"/>
  <c r="BC431" i="2"/>
  <c r="AF187" i="15"/>
  <c r="I432" i="2"/>
  <c r="G431" i="15" s="1"/>
  <c r="R561" i="15"/>
  <c r="L60" i="2"/>
  <c r="J60" i="15" s="1"/>
  <c r="I287" i="2"/>
  <c r="I288" i="2" s="1"/>
  <c r="Y561" i="15"/>
  <c r="S285" i="15"/>
  <c r="AD165" i="15"/>
  <c r="H301" i="2"/>
  <c r="F301" i="15" s="1"/>
  <c r="BA703" i="2"/>
  <c r="AB561" i="15"/>
  <c r="U285" i="15"/>
  <c r="I608" i="2"/>
  <c r="G611" i="15" s="1"/>
  <c r="BA619" i="2"/>
  <c r="BA631" i="2"/>
  <c r="T187" i="15"/>
  <c r="Z561" i="15"/>
  <c r="X285" i="15"/>
  <c r="AD549" i="15"/>
  <c r="BC619" i="2"/>
  <c r="H728" i="2"/>
  <c r="F731" i="15" s="1"/>
  <c r="S187" i="15"/>
  <c r="U561" i="15"/>
  <c r="AC285" i="15"/>
  <c r="T549" i="15"/>
  <c r="L632" i="2"/>
  <c r="J635" i="15" s="1"/>
  <c r="R187" i="15"/>
  <c r="X210" i="15"/>
  <c r="AE549" i="15"/>
  <c r="AA106" i="15"/>
  <c r="Z106" i="15"/>
  <c r="AC106" i="15"/>
  <c r="S106" i="15"/>
  <c r="R106" i="15"/>
  <c r="AE106" i="15"/>
  <c r="AB106" i="15"/>
  <c r="AF106" i="15"/>
  <c r="AD106" i="15"/>
  <c r="T106" i="15"/>
  <c r="W106" i="15"/>
  <c r="X106" i="15"/>
  <c r="AG106" i="15"/>
  <c r="U106" i="15"/>
  <c r="V106" i="15"/>
  <c r="Y106" i="15"/>
  <c r="I632" i="2"/>
  <c r="G635" i="15" s="1"/>
  <c r="H11" i="2"/>
  <c r="F11" i="15" s="1"/>
  <c r="F10" i="15"/>
  <c r="H578" i="2"/>
  <c r="F575" i="15" s="1"/>
  <c r="F574" i="15"/>
  <c r="L371" i="2"/>
  <c r="J371" i="15" s="1"/>
  <c r="J370" i="15"/>
  <c r="Z344" i="15"/>
  <c r="AC344" i="15"/>
  <c r="AE344" i="15"/>
  <c r="AA344" i="15"/>
  <c r="R344" i="15"/>
  <c r="T344" i="15"/>
  <c r="AB344" i="15"/>
  <c r="AF344" i="15"/>
  <c r="AD344" i="15"/>
  <c r="S344" i="15"/>
  <c r="W344" i="15"/>
  <c r="AG344" i="15"/>
  <c r="X344" i="15"/>
  <c r="U344" i="15"/>
  <c r="Y344" i="15"/>
  <c r="V344" i="15"/>
  <c r="H323" i="2"/>
  <c r="H324" i="2" s="1"/>
  <c r="F322" i="15"/>
  <c r="Z142" i="15"/>
  <c r="AB142" i="15"/>
  <c r="AA142" i="15"/>
  <c r="AC142" i="15"/>
  <c r="S142" i="15"/>
  <c r="AE142" i="15"/>
  <c r="T142" i="15"/>
  <c r="R142" i="15"/>
  <c r="W142" i="15"/>
  <c r="AF142" i="15"/>
  <c r="U142" i="15"/>
  <c r="AG142" i="15"/>
  <c r="X142" i="15"/>
  <c r="V142" i="15"/>
  <c r="AD142" i="15"/>
  <c r="Y142" i="15"/>
  <c r="L48" i="2"/>
  <c r="J48" i="15" s="1"/>
  <c r="U82" i="15"/>
  <c r="AA82" i="15"/>
  <c r="AD187" i="15"/>
  <c r="Z429" i="15"/>
  <c r="AA429" i="15"/>
  <c r="AB429" i="15"/>
  <c r="AE429" i="15"/>
  <c r="S429" i="15"/>
  <c r="T429" i="15"/>
  <c r="R429" i="15"/>
  <c r="AC429" i="15"/>
  <c r="W429" i="15"/>
  <c r="X429" i="15"/>
  <c r="AD429" i="15"/>
  <c r="U429" i="15"/>
  <c r="V429" i="15"/>
  <c r="AG429" i="15"/>
  <c r="Y429" i="15"/>
  <c r="AF429" i="15"/>
  <c r="X561" i="15"/>
  <c r="AF176" i="15"/>
  <c r="G598" i="15"/>
  <c r="L335" i="2"/>
  <c r="J323" i="15"/>
  <c r="AE658" i="15"/>
  <c r="AF165" i="15"/>
  <c r="AB130" i="15"/>
  <c r="S210" i="15"/>
  <c r="X549" i="15"/>
  <c r="AC549" i="15"/>
  <c r="AF118" i="15"/>
  <c r="X198" i="15"/>
  <c r="AA198" i="15"/>
  <c r="W717" i="15"/>
  <c r="AG633" i="15"/>
  <c r="Z633" i="15"/>
  <c r="U633" i="15"/>
  <c r="AD633" i="15"/>
  <c r="AC633" i="15"/>
  <c r="AB633" i="15"/>
  <c r="W633" i="15"/>
  <c r="S633" i="15"/>
  <c r="R633" i="15"/>
  <c r="AE633" i="15"/>
  <c r="AF633" i="15"/>
  <c r="T633" i="15"/>
  <c r="X633" i="15"/>
  <c r="V633" i="15"/>
  <c r="AA633" i="15"/>
  <c r="Y633" i="15"/>
  <c r="X82" i="15"/>
  <c r="Z82" i="15"/>
  <c r="AB430" i="15"/>
  <c r="AC430" i="15"/>
  <c r="AE430" i="15"/>
  <c r="AA430" i="15"/>
  <c r="Z430" i="15"/>
  <c r="S430" i="15"/>
  <c r="T430" i="15"/>
  <c r="R430" i="15"/>
  <c r="X430" i="15"/>
  <c r="AF430" i="15"/>
  <c r="AG430" i="15"/>
  <c r="AD430" i="15"/>
  <c r="V430" i="15"/>
  <c r="W430" i="15"/>
  <c r="U430" i="15"/>
  <c r="Y430" i="15"/>
  <c r="V561" i="15"/>
  <c r="W176" i="15"/>
  <c r="R658" i="15"/>
  <c r="T165" i="15"/>
  <c r="V130" i="15"/>
  <c r="AE130" i="15"/>
  <c r="W118" i="15"/>
  <c r="V198" i="15"/>
  <c r="Z198" i="15"/>
  <c r="AG717" i="15"/>
  <c r="AC634" i="15"/>
  <c r="U634" i="15"/>
  <c r="AG634" i="15"/>
  <c r="AB634" i="15"/>
  <c r="Z634" i="15"/>
  <c r="S634" i="15"/>
  <c r="AD634" i="15"/>
  <c r="AE634" i="15"/>
  <c r="AF634" i="15"/>
  <c r="W634" i="15"/>
  <c r="R634" i="15"/>
  <c r="V634" i="15"/>
  <c r="X634" i="15"/>
  <c r="AA634" i="15"/>
  <c r="Y634" i="15"/>
  <c r="T634" i="15"/>
  <c r="T82" i="15"/>
  <c r="Z129" i="15"/>
  <c r="AG129" i="15"/>
  <c r="AC129" i="15"/>
  <c r="V129" i="15"/>
  <c r="AE129" i="15"/>
  <c r="U129" i="15"/>
  <c r="AB129" i="15"/>
  <c r="Y129" i="15"/>
  <c r="S129" i="15"/>
  <c r="R129" i="15"/>
  <c r="AA129" i="15"/>
  <c r="W129" i="15"/>
  <c r="AF129" i="15"/>
  <c r="X129" i="15"/>
  <c r="T129" i="15"/>
  <c r="AD129" i="15"/>
  <c r="S176" i="15"/>
  <c r="I36" i="2"/>
  <c r="G35" i="15"/>
  <c r="I728" i="2"/>
  <c r="G730" i="15"/>
  <c r="AF730" i="15" s="1"/>
  <c r="AD658" i="15"/>
  <c r="X165" i="15"/>
  <c r="AD130" i="15"/>
  <c r="AC130" i="15"/>
  <c r="R118" i="15"/>
  <c r="U198" i="15"/>
  <c r="S717" i="15"/>
  <c r="AD717" i="15"/>
  <c r="I212" i="2"/>
  <c r="G211" i="15"/>
  <c r="AC538" i="15"/>
  <c r="Z538" i="15"/>
  <c r="R538" i="15"/>
  <c r="AB538" i="15"/>
  <c r="W538" i="15"/>
  <c r="AD538" i="15"/>
  <c r="U538" i="15"/>
  <c r="AE538" i="15"/>
  <c r="V538" i="15"/>
  <c r="AG538" i="15"/>
  <c r="X538" i="15"/>
  <c r="S538" i="15"/>
  <c r="Y538" i="15"/>
  <c r="AA538" i="15"/>
  <c r="T538" i="15"/>
  <c r="AF538" i="15"/>
  <c r="L384" i="2"/>
  <c r="J383" i="15" s="1"/>
  <c r="J382" i="15"/>
  <c r="I579" i="2"/>
  <c r="G575" i="15"/>
  <c r="Z358" i="15"/>
  <c r="AA358" i="15"/>
  <c r="AC358" i="15"/>
  <c r="AB358" i="15"/>
  <c r="AE358" i="15"/>
  <c r="T358" i="15"/>
  <c r="R358" i="15"/>
  <c r="S358" i="15"/>
  <c r="AD358" i="15"/>
  <c r="X358" i="15"/>
  <c r="AF358" i="15"/>
  <c r="U358" i="15"/>
  <c r="W358" i="15"/>
  <c r="Y358" i="15"/>
  <c r="V358" i="15"/>
  <c r="AG358" i="15"/>
  <c r="V82" i="15"/>
  <c r="AE561" i="15"/>
  <c r="AC561" i="15"/>
  <c r="T176" i="15"/>
  <c r="AC705" i="15"/>
  <c r="Z705" i="15"/>
  <c r="AG705" i="15"/>
  <c r="AB705" i="15"/>
  <c r="R705" i="15"/>
  <c r="V705" i="15"/>
  <c r="S705" i="15"/>
  <c r="AE705" i="15"/>
  <c r="U705" i="15"/>
  <c r="Y705" i="15"/>
  <c r="X705" i="15"/>
  <c r="AD705" i="15"/>
  <c r="AF705" i="15"/>
  <c r="W705" i="15"/>
  <c r="T705" i="15"/>
  <c r="AA705" i="15"/>
  <c r="AA658" i="15"/>
  <c r="AB658" i="15"/>
  <c r="W165" i="15"/>
  <c r="U130" i="15"/>
  <c r="AA130" i="15"/>
  <c r="AE118" i="15"/>
  <c r="AD198" i="15"/>
  <c r="X717" i="15"/>
  <c r="Z717" i="15"/>
  <c r="I567" i="2"/>
  <c r="G563" i="15"/>
  <c r="AF82" i="15"/>
  <c r="AE176" i="15"/>
  <c r="X658" i="15"/>
  <c r="AG658" i="15"/>
  <c r="AC165" i="15"/>
  <c r="AG130" i="15"/>
  <c r="Z130" i="15"/>
  <c r="V118" i="15"/>
  <c r="AA118" i="15"/>
  <c r="AF198" i="15"/>
  <c r="R717" i="15"/>
  <c r="U717" i="15"/>
  <c r="Z70" i="15"/>
  <c r="AA70" i="15"/>
  <c r="AB70" i="15"/>
  <c r="AE70" i="15"/>
  <c r="S70" i="15"/>
  <c r="R70" i="15"/>
  <c r="AC70" i="15"/>
  <c r="W70" i="15"/>
  <c r="AD70" i="15"/>
  <c r="AG70" i="15"/>
  <c r="T70" i="15"/>
  <c r="U70" i="15"/>
  <c r="V70" i="15"/>
  <c r="Y70" i="15"/>
  <c r="X70" i="15"/>
  <c r="AF70" i="15"/>
  <c r="R176" i="15"/>
  <c r="W658" i="15"/>
  <c r="Z658" i="15"/>
  <c r="Y130" i="15"/>
  <c r="Y118" i="15"/>
  <c r="AC118" i="15"/>
  <c r="S198" i="15"/>
  <c r="AA717" i="15"/>
  <c r="AC717" i="15"/>
  <c r="L336" i="2"/>
  <c r="J324" i="15"/>
  <c r="AD82" i="15"/>
  <c r="W561" i="15"/>
  <c r="J562" i="15"/>
  <c r="L566" i="2"/>
  <c r="Y176" i="15"/>
  <c r="AB176" i="15"/>
  <c r="Y658" i="15"/>
  <c r="U658" i="15"/>
  <c r="AB165" i="15"/>
  <c r="X130" i="15"/>
  <c r="U118" i="15"/>
  <c r="AB118" i="15"/>
  <c r="T198" i="15"/>
  <c r="Y717" i="15"/>
  <c r="L11" i="2"/>
  <c r="J11" i="15" s="1"/>
  <c r="J10" i="15"/>
  <c r="I11" i="2"/>
  <c r="G10" i="15"/>
  <c r="S82" i="15"/>
  <c r="AE34" i="15"/>
  <c r="AF34" i="15"/>
  <c r="AD34" i="15"/>
  <c r="AG34" i="15"/>
  <c r="H263" i="2"/>
  <c r="F263" i="15" s="1"/>
  <c r="F262" i="15"/>
  <c r="L299" i="2"/>
  <c r="J299" i="15" s="1"/>
  <c r="J298" i="15"/>
  <c r="I371" i="2"/>
  <c r="G371" i="15" s="1"/>
  <c r="G370" i="15"/>
  <c r="BA727" i="2"/>
  <c r="R82" i="15"/>
  <c r="W187" i="15"/>
  <c r="AG561" i="15"/>
  <c r="V176" i="15"/>
  <c r="AA176" i="15"/>
  <c r="Z33" i="15"/>
  <c r="AA33" i="15"/>
  <c r="AB33" i="15"/>
  <c r="AC33" i="15"/>
  <c r="R33" i="15"/>
  <c r="AE33" i="15"/>
  <c r="AF33" i="15"/>
  <c r="AD33" i="15"/>
  <c r="T33" i="15"/>
  <c r="S33" i="15"/>
  <c r="X33" i="15"/>
  <c r="AG33" i="15"/>
  <c r="W33" i="15"/>
  <c r="Y33" i="15"/>
  <c r="U33" i="15"/>
  <c r="V33" i="15"/>
  <c r="V658" i="15"/>
  <c r="V165" i="15"/>
  <c r="S165" i="15"/>
  <c r="Z21" i="15"/>
  <c r="AB21" i="15"/>
  <c r="AA21" i="15"/>
  <c r="S21" i="15"/>
  <c r="AE21" i="15"/>
  <c r="AC21" i="15"/>
  <c r="R21" i="15"/>
  <c r="AF21" i="15"/>
  <c r="T21" i="15"/>
  <c r="W21" i="15"/>
  <c r="AD21" i="15"/>
  <c r="AG21" i="15"/>
  <c r="U21" i="15"/>
  <c r="V21" i="15"/>
  <c r="X21" i="15"/>
  <c r="Y21" i="15"/>
  <c r="AF130" i="15"/>
  <c r="Z45" i="15"/>
  <c r="AC45" i="15"/>
  <c r="AB45" i="15"/>
  <c r="T45" i="15"/>
  <c r="S45" i="15"/>
  <c r="AA45" i="15"/>
  <c r="AE45" i="15"/>
  <c r="X45" i="15"/>
  <c r="R45" i="15"/>
  <c r="AF45" i="15"/>
  <c r="W45" i="15"/>
  <c r="V45" i="15"/>
  <c r="U45" i="15"/>
  <c r="AD45" i="15"/>
  <c r="AG45" i="15"/>
  <c r="Y45" i="15"/>
  <c r="Y210" i="15"/>
  <c r="AE210" i="15"/>
  <c r="R549" i="15"/>
  <c r="X118" i="15"/>
  <c r="Z118" i="15"/>
  <c r="AB198" i="15"/>
  <c r="T717" i="15"/>
  <c r="BA221" i="2"/>
  <c r="G221" i="15"/>
  <c r="BC631" i="2"/>
  <c r="L275" i="2"/>
  <c r="J275" i="15" s="1"/>
  <c r="J274" i="15"/>
  <c r="BC727" i="2"/>
  <c r="Z417" i="15"/>
  <c r="AC417" i="15"/>
  <c r="AA417" i="15"/>
  <c r="R417" i="15"/>
  <c r="S417" i="15"/>
  <c r="AE417" i="15"/>
  <c r="AB417" i="15"/>
  <c r="T417" i="15"/>
  <c r="X417" i="15"/>
  <c r="AF417" i="15"/>
  <c r="AD417" i="15"/>
  <c r="U417" i="15"/>
  <c r="AG417" i="15"/>
  <c r="W417" i="15"/>
  <c r="V417" i="15"/>
  <c r="Y417" i="15"/>
  <c r="W82" i="15"/>
  <c r="AB164" i="15"/>
  <c r="S164" i="15"/>
  <c r="W164" i="15"/>
  <c r="T164" i="15"/>
  <c r="AD164" i="15"/>
  <c r="AF164" i="15"/>
  <c r="X164" i="15"/>
  <c r="Z164" i="15"/>
  <c r="U164" i="15"/>
  <c r="AA164" i="15"/>
  <c r="Y164" i="15"/>
  <c r="AC164" i="15"/>
  <c r="AG164" i="15"/>
  <c r="R164" i="15"/>
  <c r="V164" i="15"/>
  <c r="AE164" i="15"/>
  <c r="Y187" i="15"/>
  <c r="AA187" i="15"/>
  <c r="T561" i="15"/>
  <c r="AG621" i="15"/>
  <c r="U621" i="15"/>
  <c r="Z621" i="15"/>
  <c r="AD621" i="15"/>
  <c r="AE621" i="15"/>
  <c r="AC621" i="15"/>
  <c r="AB621" i="15"/>
  <c r="X621" i="15"/>
  <c r="Y621" i="15"/>
  <c r="T621" i="15"/>
  <c r="V621" i="15"/>
  <c r="W621" i="15"/>
  <c r="R621" i="15"/>
  <c r="AA621" i="15"/>
  <c r="S621" i="15"/>
  <c r="AF621" i="15"/>
  <c r="X176" i="15"/>
  <c r="AC176" i="15"/>
  <c r="S658" i="15"/>
  <c r="AG165" i="15"/>
  <c r="AE165" i="15"/>
  <c r="W130" i="15"/>
  <c r="V210" i="15"/>
  <c r="AB210" i="15"/>
  <c r="U549" i="15"/>
  <c r="AG118" i="15"/>
  <c r="W198" i="15"/>
  <c r="AB717" i="15"/>
  <c r="I456" i="2"/>
  <c r="G455" i="15" s="1"/>
  <c r="G454" i="15"/>
  <c r="I23" i="2"/>
  <c r="G22" i="15"/>
  <c r="U22" i="15" s="1"/>
  <c r="I704" i="2"/>
  <c r="G706" i="15"/>
  <c r="U706" i="15" s="1"/>
  <c r="Z46" i="15"/>
  <c r="AC46" i="15"/>
  <c r="AB46" i="15"/>
  <c r="AE46" i="15"/>
  <c r="AA46" i="15"/>
  <c r="R46" i="15"/>
  <c r="T46" i="15"/>
  <c r="W46" i="15"/>
  <c r="AF46" i="15"/>
  <c r="S46" i="15"/>
  <c r="X46" i="15"/>
  <c r="U46" i="15"/>
  <c r="AG46" i="15"/>
  <c r="Y46" i="15"/>
  <c r="V46" i="15"/>
  <c r="AD46" i="15"/>
  <c r="H287" i="2"/>
  <c r="F287" i="15" s="1"/>
  <c r="F286" i="15"/>
  <c r="L578" i="2"/>
  <c r="J575" i="15" s="1"/>
  <c r="J574" i="15"/>
  <c r="I251" i="2"/>
  <c r="G250" i="15"/>
  <c r="H211" i="2"/>
  <c r="F211" i="15" s="1"/>
  <c r="F199" i="15"/>
  <c r="L263" i="2"/>
  <c r="J263" i="15" s="1"/>
  <c r="J262" i="15"/>
  <c r="H251" i="2"/>
  <c r="F251" i="15" s="1"/>
  <c r="F250" i="15"/>
  <c r="I59" i="2"/>
  <c r="G58" i="15"/>
  <c r="L620" i="2"/>
  <c r="J623" i="15" s="1"/>
  <c r="Z418" i="15"/>
  <c r="AA418" i="15"/>
  <c r="T418" i="15"/>
  <c r="AE418" i="15"/>
  <c r="AC418" i="15"/>
  <c r="S418" i="15"/>
  <c r="R418" i="15"/>
  <c r="AB418" i="15"/>
  <c r="X418" i="15"/>
  <c r="AF418" i="15"/>
  <c r="Y418" i="15"/>
  <c r="W418" i="15"/>
  <c r="U418" i="15"/>
  <c r="AD418" i="15"/>
  <c r="V418" i="15"/>
  <c r="AG418" i="15"/>
  <c r="AE82" i="15"/>
  <c r="V187" i="15"/>
  <c r="AC187" i="15"/>
  <c r="AF561" i="15"/>
  <c r="AG622" i="15"/>
  <c r="Z622" i="15"/>
  <c r="AC622" i="15"/>
  <c r="U622" i="15"/>
  <c r="V622" i="15"/>
  <c r="AF622" i="15"/>
  <c r="R622" i="15"/>
  <c r="T622" i="15"/>
  <c r="AE622" i="15"/>
  <c r="AA622" i="15"/>
  <c r="S622" i="15"/>
  <c r="Y622" i="15"/>
  <c r="AD622" i="15"/>
  <c r="AB622" i="15"/>
  <c r="X622" i="15"/>
  <c r="W622" i="15"/>
  <c r="AD176" i="15"/>
  <c r="Z176" i="15"/>
  <c r="T658" i="15"/>
  <c r="U165" i="15"/>
  <c r="AA165" i="15"/>
  <c r="T130" i="15"/>
  <c r="AF210" i="15"/>
  <c r="AA210" i="15"/>
  <c r="I276" i="2"/>
  <c r="G275" i="15"/>
  <c r="AG549" i="15"/>
  <c r="T118" i="15"/>
  <c r="AE198" i="15"/>
  <c r="AF717" i="15"/>
  <c r="I263" i="2"/>
  <c r="G262" i="15"/>
  <c r="H59" i="2"/>
  <c r="F59" i="15" s="1"/>
  <c r="F58" i="15"/>
  <c r="I311" i="2"/>
  <c r="G310" i="15"/>
  <c r="L155" i="2"/>
  <c r="J155" i="15" s="1"/>
  <c r="AA155" i="15" s="1"/>
  <c r="J154" i="15"/>
  <c r="Y82" i="15"/>
  <c r="AB82" i="15"/>
  <c r="AG187" i="15"/>
  <c r="AB187" i="15"/>
  <c r="AD561" i="15"/>
  <c r="AG176" i="15"/>
  <c r="AC658" i="15"/>
  <c r="Y165" i="15"/>
  <c r="Z165" i="15"/>
  <c r="S130" i="15"/>
  <c r="AG210" i="15"/>
  <c r="Z210" i="15"/>
  <c r="Y549" i="15"/>
  <c r="W549" i="15"/>
  <c r="S118" i="15"/>
  <c r="Y198" i="15"/>
  <c r="R198" i="15"/>
  <c r="AE717" i="15"/>
  <c r="L408" i="2"/>
  <c r="J407" i="15" s="1"/>
  <c r="T407" i="15" s="1"/>
  <c r="J406" i="15"/>
  <c r="S406" i="15" s="1"/>
  <c r="Z94" i="15"/>
  <c r="AA94" i="15"/>
  <c r="S94" i="15"/>
  <c r="R94" i="15"/>
  <c r="AC94" i="15"/>
  <c r="AE94" i="15"/>
  <c r="AB94" i="15"/>
  <c r="T94" i="15"/>
  <c r="W94" i="15"/>
  <c r="X94" i="15"/>
  <c r="AG94" i="15"/>
  <c r="U94" i="15"/>
  <c r="AF94" i="15"/>
  <c r="AD94" i="15"/>
  <c r="V94" i="15"/>
  <c r="Y94" i="15"/>
  <c r="Z232" i="15"/>
  <c r="AB232" i="15"/>
  <c r="R232" i="15"/>
  <c r="AE232" i="15"/>
  <c r="AA232" i="15"/>
  <c r="AC232" i="15"/>
  <c r="S232" i="15"/>
  <c r="T232" i="15"/>
  <c r="U232" i="15"/>
  <c r="AF232" i="15"/>
  <c r="Y232" i="15"/>
  <c r="AG232" i="15"/>
  <c r="W232" i="15"/>
  <c r="X232" i="15"/>
  <c r="AD232" i="15"/>
  <c r="V232" i="15"/>
  <c r="I323" i="2"/>
  <c r="G323" i="15" s="1"/>
  <c r="G322" i="15"/>
  <c r="H311" i="2"/>
  <c r="F311" i="15" s="1"/>
  <c r="F310" i="15"/>
  <c r="I384" i="2"/>
  <c r="G383" i="15" s="1"/>
  <c r="G382" i="15"/>
  <c r="Z333" i="15"/>
  <c r="AA333" i="15"/>
  <c r="AC333" i="15"/>
  <c r="AE333" i="15"/>
  <c r="T333" i="15"/>
  <c r="R333" i="15"/>
  <c r="AB333" i="15"/>
  <c r="W333" i="15"/>
  <c r="AD333" i="15"/>
  <c r="S333" i="15"/>
  <c r="Y333" i="15"/>
  <c r="X333" i="15"/>
  <c r="U333" i="15"/>
  <c r="AF333" i="15"/>
  <c r="AG333" i="15"/>
  <c r="V333" i="15"/>
  <c r="J600" i="15"/>
  <c r="J599" i="15"/>
  <c r="Z729" i="15"/>
  <c r="U729" i="15"/>
  <c r="W729" i="15"/>
  <c r="R729" i="15"/>
  <c r="AB729" i="15"/>
  <c r="AC729" i="15"/>
  <c r="AG729" i="15"/>
  <c r="AD729" i="15"/>
  <c r="S729" i="15"/>
  <c r="T729" i="15"/>
  <c r="AE729" i="15"/>
  <c r="Y729" i="15"/>
  <c r="V729" i="15"/>
  <c r="AA729" i="15"/>
  <c r="AF729" i="15"/>
  <c r="X729" i="15"/>
  <c r="AG82" i="15"/>
  <c r="U187" i="15"/>
  <c r="I716" i="2"/>
  <c r="G718" i="15"/>
  <c r="J550" i="15"/>
  <c r="R550" i="15" s="1"/>
  <c r="L554" i="2"/>
  <c r="AA549" i="15"/>
  <c r="AG198" i="15"/>
  <c r="M730" i="2"/>
  <c r="F728" i="2"/>
  <c r="D731" i="15" s="1"/>
  <c r="Q731" i="15" s="1"/>
  <c r="AS731" i="15" s="1"/>
  <c r="D729" i="2"/>
  <c r="C732" i="15" s="1"/>
  <c r="BQ728" i="2"/>
  <c r="E728" i="2" s="1"/>
  <c r="D718" i="2"/>
  <c r="BQ717" i="2"/>
  <c r="E717" i="2" s="1"/>
  <c r="F717" i="2"/>
  <c r="D720" i="15" s="1"/>
  <c r="Q720" i="15" s="1"/>
  <c r="AS720" i="15" s="1"/>
  <c r="M706" i="2"/>
  <c r="F703" i="2"/>
  <c r="D706" i="15" s="1"/>
  <c r="Q706" i="15" s="1"/>
  <c r="AS706" i="15" s="1"/>
  <c r="D704" i="2"/>
  <c r="C707" i="15" s="1"/>
  <c r="BQ703" i="2"/>
  <c r="E703" i="2" s="1"/>
  <c r="BA644" i="2"/>
  <c r="L656" i="2"/>
  <c r="F657" i="2"/>
  <c r="D660" i="15" s="1"/>
  <c r="Q660" i="15" s="1"/>
  <c r="AS660" i="15" s="1"/>
  <c r="BQ657" i="2"/>
  <c r="E657" i="2" s="1"/>
  <c r="D658" i="2"/>
  <c r="C661" i="15" s="1"/>
  <c r="AL659" i="2"/>
  <c r="AK659" i="2"/>
  <c r="AJ659" i="2"/>
  <c r="AI659" i="2"/>
  <c r="AM659" i="2"/>
  <c r="M657" i="2"/>
  <c r="K660" i="15" s="1"/>
  <c r="AL647" i="2"/>
  <c r="AK647" i="2"/>
  <c r="AJ647" i="2"/>
  <c r="AI647" i="2"/>
  <c r="AM647" i="2"/>
  <c r="M646" i="2"/>
  <c r="K649" i="15" s="1"/>
  <c r="L645" i="2"/>
  <c r="J648" i="15" s="1"/>
  <c r="F644" i="2"/>
  <c r="D647" i="15" s="1"/>
  <c r="Q647" i="15" s="1"/>
  <c r="AS647" i="15" s="1"/>
  <c r="D645" i="2"/>
  <c r="C648" i="15" s="1"/>
  <c r="BQ644" i="2"/>
  <c r="E644" i="2" s="1"/>
  <c r="AL635" i="2"/>
  <c r="AK635" i="2"/>
  <c r="AJ635" i="2"/>
  <c r="AI635" i="2"/>
  <c r="AM635" i="2"/>
  <c r="F632" i="2"/>
  <c r="D635" i="15" s="1"/>
  <c r="Q635" i="15" s="1"/>
  <c r="AS635" i="15" s="1"/>
  <c r="BQ632" i="2"/>
  <c r="E632" i="2" s="1"/>
  <c r="D633" i="2"/>
  <c r="C636" i="15" s="1"/>
  <c r="AL634" i="2"/>
  <c r="AK634" i="2"/>
  <c r="AJ634" i="2"/>
  <c r="AI634" i="2"/>
  <c r="AM634" i="2"/>
  <c r="M634" i="2"/>
  <c r="F554" i="2"/>
  <c r="D551" i="15" s="1"/>
  <c r="Q551" i="15" s="1"/>
  <c r="AS551" i="15" s="1"/>
  <c r="M621" i="2"/>
  <c r="K624" i="15" s="1"/>
  <c r="F620" i="2"/>
  <c r="D623" i="15" s="1"/>
  <c r="Q623" i="15" s="1"/>
  <c r="AS623" i="15" s="1"/>
  <c r="D621" i="2"/>
  <c r="C624" i="15" s="1"/>
  <c r="BQ620" i="2"/>
  <c r="E620" i="2" s="1"/>
  <c r="AL611" i="2"/>
  <c r="AK611" i="2"/>
  <c r="AJ611" i="2"/>
  <c r="AI611" i="2"/>
  <c r="AM611" i="2"/>
  <c r="AL610" i="2"/>
  <c r="AK610" i="2"/>
  <c r="AJ610" i="2"/>
  <c r="AI610" i="2"/>
  <c r="AM610" i="2"/>
  <c r="D610" i="2"/>
  <c r="BQ609" i="2"/>
  <c r="E609" i="2" s="1"/>
  <c r="F609" i="2"/>
  <c r="D612" i="15" s="1"/>
  <c r="Q612" i="15" s="1"/>
  <c r="AS612" i="15" s="1"/>
  <c r="C602" i="15"/>
  <c r="D601" i="15"/>
  <c r="Q601" i="15" s="1"/>
  <c r="AS601" i="15" s="1"/>
  <c r="M579" i="2"/>
  <c r="K576" i="15" s="1"/>
  <c r="F578" i="2"/>
  <c r="D575" i="15" s="1"/>
  <c r="Q575" i="15" s="1"/>
  <c r="AS575" i="15" s="1"/>
  <c r="BQ578" i="2"/>
  <c r="E578" i="2" s="1"/>
  <c r="D579" i="2"/>
  <c r="C576" i="15" s="1"/>
  <c r="AL581" i="2"/>
  <c r="AK581" i="2"/>
  <c r="AJ581" i="2"/>
  <c r="AI581" i="2"/>
  <c r="AM581" i="2"/>
  <c r="M567" i="2"/>
  <c r="K564" i="15" s="1"/>
  <c r="H566" i="2"/>
  <c r="F563" i="15" s="1"/>
  <c r="D569" i="2"/>
  <c r="C566" i="15" s="1"/>
  <c r="BQ568" i="2"/>
  <c r="E568" i="2" s="1"/>
  <c r="F568" i="2"/>
  <c r="D565" i="15" s="1"/>
  <c r="Q565" i="15" s="1"/>
  <c r="AS565" i="15" s="1"/>
  <c r="F555" i="2"/>
  <c r="D552" i="15" s="1"/>
  <c r="Q552" i="15" s="1"/>
  <c r="AS552" i="15" s="1"/>
  <c r="D556" i="2"/>
  <c r="C553" i="15" s="1"/>
  <c r="AL557" i="2"/>
  <c r="AK557" i="2"/>
  <c r="AJ557" i="2"/>
  <c r="AI557" i="2"/>
  <c r="AM557" i="2"/>
  <c r="M543" i="2"/>
  <c r="K540" i="15" s="1"/>
  <c r="AL545" i="2"/>
  <c r="AK545" i="2"/>
  <c r="AJ545" i="2"/>
  <c r="AI545" i="2"/>
  <c r="AM545" i="2"/>
  <c r="M457" i="2"/>
  <c r="K456" i="15" s="1"/>
  <c r="AL459" i="2"/>
  <c r="AK459" i="2"/>
  <c r="AJ459" i="2"/>
  <c r="AI459" i="2"/>
  <c r="AM459" i="2"/>
  <c r="F456" i="2"/>
  <c r="D455" i="15" s="1"/>
  <c r="Q455" i="15" s="1"/>
  <c r="AS455" i="15" s="1"/>
  <c r="D457" i="2"/>
  <c r="C456" i="15" s="1"/>
  <c r="AL447" i="2"/>
  <c r="AK447" i="2"/>
  <c r="AJ447" i="2"/>
  <c r="AI447" i="2"/>
  <c r="AM447" i="2"/>
  <c r="AL446" i="2"/>
  <c r="AK446" i="2"/>
  <c r="AJ446" i="2"/>
  <c r="AI446" i="2"/>
  <c r="AM446" i="2"/>
  <c r="D445" i="2"/>
  <c r="C444" i="15" s="1"/>
  <c r="M445" i="2"/>
  <c r="K444" i="15" s="1"/>
  <c r="AL435" i="2"/>
  <c r="AK435" i="2"/>
  <c r="AJ435" i="2"/>
  <c r="AI435" i="2"/>
  <c r="AM435" i="2"/>
  <c r="AL434" i="2"/>
  <c r="AK434" i="2"/>
  <c r="AJ434" i="2"/>
  <c r="AI434" i="2"/>
  <c r="AM434" i="2"/>
  <c r="F420" i="2"/>
  <c r="D419" i="15" s="1"/>
  <c r="Q419" i="15" s="1"/>
  <c r="AS419" i="15" s="1"/>
  <c r="D421" i="2"/>
  <c r="C420" i="15" s="1"/>
  <c r="BQ420" i="2"/>
  <c r="E420" i="2" s="1"/>
  <c r="AL411" i="2"/>
  <c r="AK411" i="2"/>
  <c r="AJ411" i="2"/>
  <c r="AI411" i="2"/>
  <c r="AM411" i="2"/>
  <c r="M409" i="2"/>
  <c r="K408" i="15" s="1"/>
  <c r="F408" i="2"/>
  <c r="D407" i="15" s="1"/>
  <c r="Q407" i="15" s="1"/>
  <c r="AS407" i="15" s="1"/>
  <c r="D409" i="2"/>
  <c r="C408" i="15" s="1"/>
  <c r="BQ408" i="2"/>
  <c r="E408" i="2" s="1"/>
  <c r="AL399" i="2"/>
  <c r="AK399" i="2"/>
  <c r="AJ399" i="2"/>
  <c r="AI399" i="2"/>
  <c r="AM399" i="2"/>
  <c r="M398" i="2"/>
  <c r="K397" i="15" s="1"/>
  <c r="L397" i="2"/>
  <c r="J396" i="15" s="1"/>
  <c r="F384" i="2"/>
  <c r="D383" i="15" s="1"/>
  <c r="Q383" i="15" s="1"/>
  <c r="AS383" i="15" s="1"/>
  <c r="D385" i="2"/>
  <c r="C384" i="15" s="1"/>
  <c r="BQ384" i="2"/>
  <c r="E384" i="2" s="1"/>
  <c r="AL387" i="2"/>
  <c r="AK387" i="2"/>
  <c r="AJ387" i="2"/>
  <c r="AI387" i="2"/>
  <c r="AM387" i="2"/>
  <c r="F372" i="2"/>
  <c r="D372" i="15" s="1"/>
  <c r="Q372" i="15" s="1"/>
  <c r="AS372" i="15" s="1"/>
  <c r="BQ372" i="2"/>
  <c r="E372" i="2" s="1"/>
  <c r="D373" i="2"/>
  <c r="C373" i="15" s="1"/>
  <c r="AL374" i="2"/>
  <c r="AK374" i="2"/>
  <c r="AJ374" i="2"/>
  <c r="AI374" i="2"/>
  <c r="AM374" i="2"/>
  <c r="AL362" i="2"/>
  <c r="AK362" i="2"/>
  <c r="AJ362" i="2"/>
  <c r="AI362" i="2"/>
  <c r="AM362" i="2"/>
  <c r="M360" i="2"/>
  <c r="K360" i="15" s="1"/>
  <c r="AK338" i="2"/>
  <c r="AL338" i="2"/>
  <c r="AM338" i="2"/>
  <c r="AI338" i="2"/>
  <c r="AJ338" i="2"/>
  <c r="F336" i="2"/>
  <c r="D336" i="15" s="1"/>
  <c r="Q336" i="15" s="1"/>
  <c r="AS336" i="15" s="1"/>
  <c r="BQ336" i="2"/>
  <c r="E336" i="2" s="1"/>
  <c r="D337" i="2"/>
  <c r="C337" i="15" s="1"/>
  <c r="M324" i="2"/>
  <c r="D324" i="2"/>
  <c r="C324" i="15" s="1"/>
  <c r="F323" i="2"/>
  <c r="D323" i="15" s="1"/>
  <c r="Q323" i="15" s="1"/>
  <c r="AS323" i="15" s="1"/>
  <c r="L325" i="2"/>
  <c r="L311" i="2"/>
  <c r="J311" i="15" s="1"/>
  <c r="M312" i="2"/>
  <c r="K312" i="15" s="1"/>
  <c r="AK314" i="2"/>
  <c r="AI314" i="2"/>
  <c r="AJ314" i="2"/>
  <c r="AM314" i="2"/>
  <c r="AL314" i="2"/>
  <c r="D311" i="2"/>
  <c r="C311" i="15" s="1"/>
  <c r="D299" i="2"/>
  <c r="C299" i="15" s="1"/>
  <c r="AI302" i="2"/>
  <c r="AJ302" i="2"/>
  <c r="AM302" i="2"/>
  <c r="AK302" i="2"/>
  <c r="AL302" i="2"/>
  <c r="F288" i="2"/>
  <c r="D288" i="15" s="1"/>
  <c r="Q288" i="15" s="1"/>
  <c r="AS288" i="15" s="1"/>
  <c r="BQ288" i="2"/>
  <c r="E288" i="2" s="1"/>
  <c r="D289" i="2"/>
  <c r="C289" i="15" s="1"/>
  <c r="M288" i="2"/>
  <c r="K288" i="15" s="1"/>
  <c r="AK290" i="2"/>
  <c r="AJ290" i="2"/>
  <c r="AM290" i="2"/>
  <c r="AL290" i="2"/>
  <c r="AI290" i="2"/>
  <c r="AL278" i="2"/>
  <c r="AK278" i="2"/>
  <c r="AJ278" i="2"/>
  <c r="AI278" i="2"/>
  <c r="AM278" i="2"/>
  <c r="D276" i="2"/>
  <c r="C276" i="15" s="1"/>
  <c r="BQ275" i="2"/>
  <c r="E275" i="2" s="1"/>
  <c r="F275" i="2"/>
  <c r="D275" i="15" s="1"/>
  <c r="Q275" i="15" s="1"/>
  <c r="AS275" i="15" s="1"/>
  <c r="AJ266" i="2"/>
  <c r="AI266" i="2"/>
  <c r="AM266" i="2"/>
  <c r="AL266" i="2"/>
  <c r="AK266" i="2"/>
  <c r="M265" i="2"/>
  <c r="K265" i="15" s="1"/>
  <c r="F263" i="2"/>
  <c r="D263" i="15" s="1"/>
  <c r="Q263" i="15" s="1"/>
  <c r="AS263" i="15" s="1"/>
  <c r="D264" i="2"/>
  <c r="C264" i="15" s="1"/>
  <c r="BQ263" i="2"/>
  <c r="E263" i="2" s="1"/>
  <c r="BQ251" i="2"/>
  <c r="E251" i="2" s="1"/>
  <c r="D252" i="2"/>
  <c r="C252" i="15" s="1"/>
  <c r="F251" i="2"/>
  <c r="D251" i="15" s="1"/>
  <c r="Q251" i="15" s="1"/>
  <c r="AS251" i="15" s="1"/>
  <c r="AK254" i="2"/>
  <c r="AI254" i="2"/>
  <c r="AM254" i="2"/>
  <c r="AL254" i="2"/>
  <c r="AJ254" i="2"/>
  <c r="L251" i="2"/>
  <c r="M252" i="2"/>
  <c r="K252" i="15" s="1"/>
  <c r="L190" i="2"/>
  <c r="J190" i="15" s="1"/>
  <c r="M180" i="2"/>
  <c r="K180" i="15" s="1"/>
  <c r="AJ146" i="2"/>
  <c r="AI146" i="2"/>
  <c r="AM146" i="2"/>
  <c r="AL146" i="2"/>
  <c r="AK146" i="2"/>
  <c r="AI122" i="2"/>
  <c r="AM122" i="2"/>
  <c r="AJ122" i="2"/>
  <c r="AK122" i="2"/>
  <c r="AL122" i="2"/>
  <c r="AM110" i="2"/>
  <c r="AL110" i="2"/>
  <c r="AK110" i="2"/>
  <c r="AJ110" i="2"/>
  <c r="AI110" i="2"/>
  <c r="I96" i="2"/>
  <c r="D84" i="2"/>
  <c r="C84" i="15" s="1"/>
  <c r="L166" i="2"/>
  <c r="J166" i="15" s="1"/>
  <c r="H84" i="2"/>
  <c r="F84" i="15" s="1"/>
  <c r="AJ86" i="2"/>
  <c r="AK86" i="2"/>
  <c r="AM86" i="2"/>
  <c r="AL86" i="2"/>
  <c r="AI86" i="2"/>
  <c r="AM74" i="2"/>
  <c r="AK74" i="2"/>
  <c r="AJ74" i="2"/>
  <c r="AI74" i="2"/>
  <c r="AL74" i="2"/>
  <c r="D72" i="2"/>
  <c r="C72" i="15" s="1"/>
  <c r="M73" i="2"/>
  <c r="K73" i="15" s="1"/>
  <c r="AM62" i="2"/>
  <c r="AJ62" i="2"/>
  <c r="AK62" i="2"/>
  <c r="AI62" i="2"/>
  <c r="AL62" i="2"/>
  <c r="BQ59" i="2"/>
  <c r="E59" i="2" s="1"/>
  <c r="D60" i="2"/>
  <c r="C60" i="15" s="1"/>
  <c r="F59" i="2"/>
  <c r="D59" i="15" s="1"/>
  <c r="Q59" i="15" s="1"/>
  <c r="AS59" i="15" s="1"/>
  <c r="M61" i="2"/>
  <c r="K61" i="15" s="1"/>
  <c r="F47" i="2"/>
  <c r="D47" i="15" s="1"/>
  <c r="Q47" i="15" s="1"/>
  <c r="AS47" i="15" s="1"/>
  <c r="D48" i="2"/>
  <c r="C48" i="15" s="1"/>
  <c r="BQ47" i="2"/>
  <c r="E47" i="2" s="1"/>
  <c r="AK49" i="2"/>
  <c r="AJ49" i="2"/>
  <c r="AI49" i="2"/>
  <c r="BR50" i="2"/>
  <c r="AM49" i="2"/>
  <c r="AL49" i="2"/>
  <c r="BC46" i="2"/>
  <c r="H47" i="2"/>
  <c r="F47" i="15" s="1"/>
  <c r="M48" i="2"/>
  <c r="K48" i="15" s="1"/>
  <c r="BC34" i="2"/>
  <c r="H35" i="2"/>
  <c r="F35" i="15" s="1"/>
  <c r="AK37" i="2"/>
  <c r="AJ37" i="2"/>
  <c r="AI37" i="2"/>
  <c r="BR38" i="2"/>
  <c r="AM37" i="2"/>
  <c r="AL37" i="2"/>
  <c r="M37" i="2"/>
  <c r="K37" i="15" s="1"/>
  <c r="AJ26" i="2"/>
  <c r="AK26" i="2"/>
  <c r="AL26" i="2"/>
  <c r="AM26" i="2"/>
  <c r="AI26" i="2"/>
  <c r="BA22" i="2"/>
  <c r="AL25" i="2"/>
  <c r="AK25" i="2"/>
  <c r="AJ25" i="2"/>
  <c r="AM25" i="2"/>
  <c r="AI25" i="2"/>
  <c r="F24" i="2"/>
  <c r="D24" i="15" s="1"/>
  <c r="Q24" i="15" s="1"/>
  <c r="AS24" i="15" s="1"/>
  <c r="D25" i="2"/>
  <c r="BQ24" i="2"/>
  <c r="E24" i="2" s="1"/>
  <c r="M24" i="2"/>
  <c r="K24" i="15" s="1"/>
  <c r="BC22" i="2"/>
  <c r="L23" i="2"/>
  <c r="F12" i="2"/>
  <c r="D12" i="15" s="1"/>
  <c r="Q12" i="15" s="1"/>
  <c r="AS12" i="15" s="1"/>
  <c r="BQ12" i="2"/>
  <c r="E12" i="2" s="1"/>
  <c r="D13" i="2"/>
  <c r="C13" i="15" s="1"/>
  <c r="M13" i="2"/>
  <c r="K13" i="15" s="1"/>
  <c r="AK13" i="2"/>
  <c r="AJ13" i="2"/>
  <c r="AI13" i="2"/>
  <c r="BR14" i="2"/>
  <c r="AM13" i="2"/>
  <c r="AL13" i="2"/>
  <c r="M120" i="2"/>
  <c r="K120" i="15" s="1"/>
  <c r="L213" i="2"/>
  <c r="J213" i="15" s="1"/>
  <c r="I143" i="2"/>
  <c r="G143" i="15" s="1"/>
  <c r="BQ119" i="2"/>
  <c r="E119" i="2" s="1"/>
  <c r="BQ83" i="2"/>
  <c r="E83" i="2" s="1"/>
  <c r="H132" i="2"/>
  <c r="F132" i="15" s="1"/>
  <c r="BC221" i="2"/>
  <c r="F119" i="2"/>
  <c r="D119" i="15" s="1"/>
  <c r="Q119" i="15" s="1"/>
  <c r="AS119" i="15" s="1"/>
  <c r="L202" i="2"/>
  <c r="J202" i="15" s="1"/>
  <c r="L178" i="2"/>
  <c r="J178" i="15" s="1"/>
  <c r="BC154" i="2"/>
  <c r="BA154" i="2"/>
  <c r="M132" i="2"/>
  <c r="K132" i="15" s="1"/>
  <c r="I233" i="2"/>
  <c r="I222" i="2"/>
  <c r="D132" i="2"/>
  <c r="C132" i="15" s="1"/>
  <c r="D120" i="2"/>
  <c r="C120" i="15" s="1"/>
  <c r="M234" i="2"/>
  <c r="K234" i="15" s="1"/>
  <c r="BA232" i="2"/>
  <c r="BC232" i="2"/>
  <c r="M236" i="2"/>
  <c r="K236" i="15" s="1"/>
  <c r="BC565" i="2"/>
  <c r="F298" i="2"/>
  <c r="D298" i="15" s="1"/>
  <c r="Q298" i="15" s="1"/>
  <c r="AS298" i="15" s="1"/>
  <c r="F358" i="2"/>
  <c r="D358" i="15" s="1"/>
  <c r="Q358" i="15" s="1"/>
  <c r="AS358" i="15" s="1"/>
  <c r="D359" i="2"/>
  <c r="BQ358" i="2"/>
  <c r="E358" i="2" s="1"/>
  <c r="BA565" i="2"/>
  <c r="AK206" i="2"/>
  <c r="AI206" i="2"/>
  <c r="AM206" i="2"/>
  <c r="AL206" i="2"/>
  <c r="AJ206" i="2"/>
  <c r="AK182" i="2"/>
  <c r="AL182" i="2"/>
  <c r="AM182" i="2"/>
  <c r="AJ182" i="2"/>
  <c r="AI182" i="2"/>
  <c r="AL170" i="2"/>
  <c r="AK170" i="2"/>
  <c r="AJ170" i="2"/>
  <c r="AM170" i="2"/>
  <c r="AI170" i="2"/>
  <c r="AJ158" i="2"/>
  <c r="AL158" i="2"/>
  <c r="AK158" i="2"/>
  <c r="AI158" i="2"/>
  <c r="AM158" i="2"/>
  <c r="I156" i="2"/>
  <c r="G156" i="15" s="1"/>
  <c r="F71" i="2"/>
  <c r="D71" i="15" s="1"/>
  <c r="Q71" i="15" s="1"/>
  <c r="AS71" i="15" s="1"/>
  <c r="BQ71" i="2"/>
  <c r="E71" i="2" s="1"/>
  <c r="F395" i="2"/>
  <c r="D394" i="15" s="1"/>
  <c r="Q394" i="15" s="1"/>
  <c r="AS394" i="15" s="1"/>
  <c r="BQ395" i="2"/>
  <c r="E395" i="2" s="1"/>
  <c r="I108" i="2"/>
  <c r="G108" i="15" s="1"/>
  <c r="H120" i="2"/>
  <c r="F120" i="15" s="1"/>
  <c r="BC165" i="2"/>
  <c r="BA165" i="2"/>
  <c r="D542" i="2"/>
  <c r="C539" i="15" s="1"/>
  <c r="BA34" i="2"/>
  <c r="BQ541" i="2"/>
  <c r="E541" i="2" s="1"/>
  <c r="F541" i="2"/>
  <c r="D538" i="15" s="1"/>
  <c r="Q538" i="15" s="1"/>
  <c r="AS538" i="15" s="1"/>
  <c r="F203" i="2"/>
  <c r="D203" i="15" s="1"/>
  <c r="Q203" i="15" s="1"/>
  <c r="AS203" i="15" s="1"/>
  <c r="M95" i="2"/>
  <c r="M554" i="2"/>
  <c r="D204" i="2"/>
  <c r="C204" i="15" s="1"/>
  <c r="BQ203" i="2"/>
  <c r="E203" i="2" s="1"/>
  <c r="F167" i="2"/>
  <c r="D167" i="15" s="1"/>
  <c r="Q167" i="15" s="1"/>
  <c r="AS167" i="15" s="1"/>
  <c r="BC322" i="2"/>
  <c r="D95" i="2"/>
  <c r="C95" i="15" s="1"/>
  <c r="BQ167" i="2"/>
  <c r="E167" i="2" s="1"/>
  <c r="BQ94" i="2"/>
  <c r="E94" i="2" s="1"/>
  <c r="BA46" i="2"/>
  <c r="BC310" i="2"/>
  <c r="BA322" i="2"/>
  <c r="F310" i="2"/>
  <c r="D310" i="15" s="1"/>
  <c r="Q310" i="15" s="1"/>
  <c r="AS310" i="15" s="1"/>
  <c r="BQ310" i="2"/>
  <c r="E310" i="2" s="1"/>
  <c r="F94" i="2"/>
  <c r="D94" i="15" s="1"/>
  <c r="Q94" i="15" s="1"/>
  <c r="AS94" i="15" s="1"/>
  <c r="BA310" i="2"/>
  <c r="D168" i="2"/>
  <c r="C168" i="15" s="1"/>
  <c r="BQ106" i="2"/>
  <c r="E106" i="2" s="1"/>
  <c r="D107" i="2"/>
  <c r="C107" i="15" s="1"/>
  <c r="F106" i="2"/>
  <c r="D106" i="15" s="1"/>
  <c r="Q106" i="15" s="1"/>
  <c r="AS106" i="15" s="1"/>
  <c r="I542" i="2"/>
  <c r="BA286" i="2"/>
  <c r="BC286" i="2"/>
  <c r="M83" i="2"/>
  <c r="BA370" i="2"/>
  <c r="BC370" i="2"/>
  <c r="H71" i="2"/>
  <c r="BA70" i="2"/>
  <c r="H95" i="2"/>
  <c r="BC94" i="2"/>
  <c r="BA94" i="2"/>
  <c r="L143" i="2"/>
  <c r="J143" i="15" s="1"/>
  <c r="BC298" i="2"/>
  <c r="BA298" i="2"/>
  <c r="H178" i="2"/>
  <c r="F178" i="15" s="1"/>
  <c r="L359" i="2"/>
  <c r="H189" i="2"/>
  <c r="F189" i="15" s="1"/>
  <c r="L83" i="2"/>
  <c r="M144" i="2"/>
  <c r="K144" i="15" s="1"/>
  <c r="L131" i="2"/>
  <c r="J131" i="15" s="1"/>
  <c r="BC130" i="2"/>
  <c r="BA130" i="2"/>
  <c r="M107" i="2"/>
  <c r="K107" i="15" s="1"/>
  <c r="H143" i="2"/>
  <c r="F143" i="15" s="1"/>
  <c r="BC142" i="2"/>
  <c r="BA142" i="2"/>
  <c r="I83" i="2"/>
  <c r="BC82" i="2"/>
  <c r="BA82" i="2"/>
  <c r="H167" i="2"/>
  <c r="F167" i="15" s="1"/>
  <c r="H156" i="2"/>
  <c r="F156" i="15" s="1"/>
  <c r="L95" i="2"/>
  <c r="BC383" i="2"/>
  <c r="BA383" i="2"/>
  <c r="H542" i="2"/>
  <c r="BA541" i="2"/>
  <c r="BC541" i="2"/>
  <c r="BC407" i="2"/>
  <c r="BA407" i="2"/>
  <c r="H345" i="2"/>
  <c r="F345" i="15" s="1"/>
  <c r="H554" i="2"/>
  <c r="BC553" i="2"/>
  <c r="BA553" i="2"/>
  <c r="D155" i="2"/>
  <c r="C155" i="15" s="1"/>
  <c r="BQ179" i="2"/>
  <c r="E179" i="2" s="1"/>
  <c r="F179" i="2"/>
  <c r="D179" i="15" s="1"/>
  <c r="Q179" i="15" s="1"/>
  <c r="AS179" i="15" s="1"/>
  <c r="D180" i="2"/>
  <c r="C180" i="15" s="1"/>
  <c r="BC395" i="2"/>
  <c r="BA395" i="2"/>
  <c r="BC58" i="2"/>
  <c r="H334" i="2"/>
  <c r="F334" i="15" s="1"/>
  <c r="BQ455" i="2"/>
  <c r="E455" i="2" s="1"/>
  <c r="F455" i="2"/>
  <c r="D454" i="15" s="1"/>
  <c r="Q454" i="15" s="1"/>
  <c r="AS454" i="15" s="1"/>
  <c r="M334" i="2"/>
  <c r="K334" i="15" s="1"/>
  <c r="I345" i="2"/>
  <c r="G345" i="15" s="1"/>
  <c r="BA344" i="2"/>
  <c r="H107" i="2"/>
  <c r="F107" i="15" s="1"/>
  <c r="BC106" i="2"/>
  <c r="BA106" i="2"/>
  <c r="L107" i="2"/>
  <c r="J107" i="15" s="1"/>
  <c r="BC577" i="2"/>
  <c r="BA577" i="2"/>
  <c r="H200" i="2"/>
  <c r="F46" i="2"/>
  <c r="D46" i="15" s="1"/>
  <c r="Q46" i="15" s="1"/>
  <c r="AS46" i="15" s="1"/>
  <c r="BQ46" i="2"/>
  <c r="E46" i="2" s="1"/>
  <c r="D143" i="2"/>
  <c r="C143" i="15" s="1"/>
  <c r="D191" i="2"/>
  <c r="C191" i="15" s="1"/>
  <c r="F190" i="2"/>
  <c r="D190" i="15" s="1"/>
  <c r="Q190" i="15" s="1"/>
  <c r="AS190" i="15" s="1"/>
  <c r="BQ190" i="2"/>
  <c r="E190" i="2" s="1"/>
  <c r="F322" i="2"/>
  <c r="D322" i="15" s="1"/>
  <c r="Q322" i="15" s="1"/>
  <c r="AS322" i="15" s="1"/>
  <c r="BQ322" i="2"/>
  <c r="E322" i="2" s="1"/>
  <c r="BC274" i="2"/>
  <c r="BA274" i="2"/>
  <c r="BC455" i="2"/>
  <c r="BA455" i="2"/>
  <c r="I334" i="2"/>
  <c r="G334" i="15" s="1"/>
  <c r="BC262" i="2"/>
  <c r="BA262" i="2"/>
  <c r="I166" i="2"/>
  <c r="G166" i="15" s="1"/>
  <c r="BA58" i="2"/>
  <c r="BC70" i="2"/>
  <c r="L71" i="2"/>
  <c r="AL109" i="2"/>
  <c r="AK109" i="2"/>
  <c r="AJ109" i="2"/>
  <c r="AI109" i="2"/>
  <c r="AM109" i="2"/>
  <c r="L119" i="2"/>
  <c r="J119" i="15" s="1"/>
  <c r="S119" i="15" s="1"/>
  <c r="BA118" i="2"/>
  <c r="BC118" i="2"/>
  <c r="AL121" i="2"/>
  <c r="AK121" i="2"/>
  <c r="AJ121" i="2"/>
  <c r="AI121" i="2"/>
  <c r="AM121" i="2"/>
  <c r="AM145" i="2"/>
  <c r="AL145" i="2"/>
  <c r="AK145" i="2"/>
  <c r="AJ145" i="2"/>
  <c r="AI145" i="2"/>
  <c r="AM205" i="2"/>
  <c r="AL205" i="2"/>
  <c r="AK205" i="2"/>
  <c r="AJ205" i="2"/>
  <c r="AI205" i="2"/>
  <c r="AM181" i="2"/>
  <c r="AL181" i="2"/>
  <c r="AK181" i="2"/>
  <c r="AJ181" i="2"/>
  <c r="AI181" i="2"/>
  <c r="AM169" i="2"/>
  <c r="AL169" i="2"/>
  <c r="AK169" i="2"/>
  <c r="AJ169" i="2"/>
  <c r="AI169" i="2"/>
  <c r="AM157" i="2"/>
  <c r="AL157" i="2"/>
  <c r="AK157" i="2"/>
  <c r="AJ157" i="2"/>
  <c r="AI157" i="2"/>
  <c r="BC250" i="2"/>
  <c r="BA250" i="2"/>
  <c r="BA358" i="2"/>
  <c r="I359" i="2"/>
  <c r="G359" i="15" s="1"/>
  <c r="BC344" i="2"/>
  <c r="BC333" i="2"/>
  <c r="M345" i="2"/>
  <c r="K345" i="15" s="1"/>
  <c r="BC655" i="2"/>
  <c r="BA655" i="2"/>
  <c r="BQ154" i="2"/>
  <c r="E154" i="2" s="1"/>
  <c r="F154" i="2"/>
  <c r="D154" i="15" s="1"/>
  <c r="Q154" i="15" s="1"/>
  <c r="AS154" i="15" s="1"/>
  <c r="BC358" i="2"/>
  <c r="BQ142" i="2"/>
  <c r="E142" i="2" s="1"/>
  <c r="F142" i="2"/>
  <c r="D142" i="15" s="1"/>
  <c r="Q142" i="15" s="1"/>
  <c r="AS142" i="15" s="1"/>
  <c r="I188" i="2"/>
  <c r="G188" i="15" s="1"/>
  <c r="AD188" i="15" s="1"/>
  <c r="BC187" i="2"/>
  <c r="BA187" i="2"/>
  <c r="BC176" i="2"/>
  <c r="I177" i="2"/>
  <c r="G177" i="15" s="1"/>
  <c r="U177" i="15" s="1"/>
  <c r="BA176" i="2"/>
  <c r="BA198" i="2"/>
  <c r="BC198" i="2"/>
  <c r="I199" i="2"/>
  <c r="G199" i="15" s="1"/>
  <c r="BA333" i="2"/>
  <c r="M202" i="2"/>
  <c r="BA10" i="2"/>
  <c r="BC10" i="2"/>
  <c r="BQ456" i="2" l="1"/>
  <c r="E456" i="2" s="1"/>
  <c r="BQ555" i="2"/>
  <c r="E555" i="2" s="1"/>
  <c r="BQ444" i="2"/>
  <c r="E444" i="2" s="1"/>
  <c r="R443" i="15"/>
  <c r="J647" i="15"/>
  <c r="Z647" i="15" s="1"/>
  <c r="M372" i="2"/>
  <c r="K372" i="15" s="1"/>
  <c r="M421" i="2"/>
  <c r="K420" i="15" s="1"/>
  <c r="M276" i="2"/>
  <c r="K276" i="15" s="1"/>
  <c r="M300" i="2"/>
  <c r="K300" i="15" s="1"/>
  <c r="M191" i="2"/>
  <c r="K191" i="15" s="1"/>
  <c r="G47" i="15"/>
  <c r="T47" i="15" s="1"/>
  <c r="I132" i="2"/>
  <c r="G132" i="15" s="1"/>
  <c r="G551" i="15"/>
  <c r="L346" i="2"/>
  <c r="J346" i="15" s="1"/>
  <c r="F396" i="2"/>
  <c r="D395" i="15" s="1"/>
  <c r="Q395" i="15" s="1"/>
  <c r="AS395" i="15" s="1"/>
  <c r="D397" i="2"/>
  <c r="C396" i="15" s="1"/>
  <c r="F444" i="2"/>
  <c r="D443" i="15" s="1"/>
  <c r="Q443" i="15" s="1"/>
  <c r="AS443" i="15" s="1"/>
  <c r="M717" i="2"/>
  <c r="K720" i="15" s="1"/>
  <c r="BQ396" i="2"/>
  <c r="E396" i="2" s="1"/>
  <c r="BQ323" i="2"/>
  <c r="E323" i="2" s="1"/>
  <c r="M433" i="2"/>
  <c r="K432" i="15" s="1"/>
  <c r="AB419" i="15"/>
  <c r="AD431" i="15"/>
  <c r="Z34" i="15"/>
  <c r="R562" i="15"/>
  <c r="X34" i="15"/>
  <c r="T34" i="15"/>
  <c r="R34" i="15"/>
  <c r="Y34" i="15"/>
  <c r="W34" i="15"/>
  <c r="AB34" i="15"/>
  <c r="I657" i="2"/>
  <c r="G660" i="15" s="1"/>
  <c r="S34" i="15"/>
  <c r="I72" i="2"/>
  <c r="I73" i="2" s="1"/>
  <c r="U34" i="15"/>
  <c r="AC34" i="15"/>
  <c r="V34" i="15"/>
  <c r="AA34" i="15"/>
  <c r="X131" i="15"/>
  <c r="I121" i="2"/>
  <c r="G121" i="15" s="1"/>
  <c r="AC646" i="15"/>
  <c r="T646" i="15"/>
  <c r="AA646" i="15"/>
  <c r="Z646" i="15"/>
  <c r="S646" i="15"/>
  <c r="X646" i="15"/>
  <c r="AF646" i="15"/>
  <c r="V646" i="15"/>
  <c r="Y646" i="15"/>
  <c r="AB646" i="15"/>
  <c r="H718" i="2"/>
  <c r="F721" i="15" s="1"/>
  <c r="AE646" i="15"/>
  <c r="R646" i="15"/>
  <c r="AD646" i="15"/>
  <c r="AG646" i="15"/>
  <c r="W646" i="15"/>
  <c r="L288" i="2"/>
  <c r="J288" i="15" s="1"/>
  <c r="BC444" i="2"/>
  <c r="I445" i="2"/>
  <c r="G444" i="15" s="1"/>
  <c r="AB444" i="15" s="1"/>
  <c r="BA444" i="2"/>
  <c r="I646" i="2"/>
  <c r="G649" i="15" s="1"/>
  <c r="AD443" i="15"/>
  <c r="X443" i="15"/>
  <c r="L446" i="2"/>
  <c r="J445" i="15" s="1"/>
  <c r="AG443" i="15"/>
  <c r="W443" i="15"/>
  <c r="AB443" i="15"/>
  <c r="AF443" i="15"/>
  <c r="Z443" i="15"/>
  <c r="U443" i="15"/>
  <c r="AE443" i="15"/>
  <c r="AA443" i="15"/>
  <c r="AC443" i="15"/>
  <c r="T443" i="15"/>
  <c r="I300" i="2"/>
  <c r="G300" i="15" s="1"/>
  <c r="L543" i="2"/>
  <c r="J540" i="15" s="1"/>
  <c r="Y443" i="15"/>
  <c r="S443" i="15"/>
  <c r="V443" i="15"/>
  <c r="X299" i="15"/>
  <c r="F600" i="15"/>
  <c r="M158" i="2"/>
  <c r="K157" i="15"/>
  <c r="M169" i="2"/>
  <c r="K384" i="15"/>
  <c r="M386" i="2"/>
  <c r="M635" i="2"/>
  <c r="K638" i="15" s="1"/>
  <c r="K637" i="15"/>
  <c r="M731" i="2"/>
  <c r="K734" i="15" s="1"/>
  <c r="K733" i="15"/>
  <c r="C432" i="15"/>
  <c r="D434" i="2"/>
  <c r="BQ433" i="2"/>
  <c r="E433" i="2" s="1"/>
  <c r="F433" i="2"/>
  <c r="D432" i="15" s="1"/>
  <c r="Q432" i="15" s="1"/>
  <c r="AS432" i="15" s="1"/>
  <c r="D26" i="2"/>
  <c r="C26" i="15" s="1"/>
  <c r="C25" i="15"/>
  <c r="M335" i="2"/>
  <c r="K323" i="15"/>
  <c r="M707" i="2"/>
  <c r="K710" i="15" s="1"/>
  <c r="K709" i="15"/>
  <c r="M336" i="2"/>
  <c r="K324" i="15"/>
  <c r="M214" i="2"/>
  <c r="K214" i="15" s="1"/>
  <c r="K202" i="15"/>
  <c r="M555" i="2"/>
  <c r="K552" i="15" s="1"/>
  <c r="K551" i="15"/>
  <c r="M96" i="2"/>
  <c r="K96" i="15" s="1"/>
  <c r="K95" i="15"/>
  <c r="AD648" i="15"/>
  <c r="M84" i="2"/>
  <c r="K84" i="15" s="1"/>
  <c r="K83" i="15"/>
  <c r="D360" i="2"/>
  <c r="C360" i="15" s="1"/>
  <c r="C359" i="15"/>
  <c r="C35" i="15"/>
  <c r="BQ35" i="2"/>
  <c r="E35" i="2" s="1"/>
  <c r="D36" i="2"/>
  <c r="F35" i="2"/>
  <c r="D35" i="15" s="1"/>
  <c r="Q35" i="15" s="1"/>
  <c r="AS35" i="15" s="1"/>
  <c r="D611" i="2"/>
  <c r="C614" i="15" s="1"/>
  <c r="C613" i="15"/>
  <c r="D719" i="2"/>
  <c r="C722" i="15" s="1"/>
  <c r="C721" i="15"/>
  <c r="L434" i="2"/>
  <c r="J433" i="15" s="1"/>
  <c r="L458" i="2"/>
  <c r="J457" i="15" s="1"/>
  <c r="L706" i="2"/>
  <c r="J709" i="15" s="1"/>
  <c r="L422" i="2"/>
  <c r="L423" i="2" s="1"/>
  <c r="J422" i="15" s="1"/>
  <c r="L37" i="2"/>
  <c r="J37" i="15" s="1"/>
  <c r="BC396" i="2"/>
  <c r="U419" i="15"/>
  <c r="X419" i="15"/>
  <c r="V395" i="15"/>
  <c r="AD419" i="15"/>
  <c r="I397" i="2"/>
  <c r="G396" i="15" s="1"/>
  <c r="U396" i="15" s="1"/>
  <c r="L730" i="2"/>
  <c r="L731" i="2" s="1"/>
  <c r="J734" i="15" s="1"/>
  <c r="V647" i="15"/>
  <c r="H729" i="2"/>
  <c r="F732" i="15" s="1"/>
  <c r="Y395" i="15"/>
  <c r="T395" i="15"/>
  <c r="AD395" i="15"/>
  <c r="R395" i="15"/>
  <c r="L61" i="2"/>
  <c r="J61" i="15" s="1"/>
  <c r="W395" i="15"/>
  <c r="BA704" i="2"/>
  <c r="H264" i="2"/>
  <c r="F264" i="15" s="1"/>
  <c r="H579" i="2"/>
  <c r="F576" i="15" s="1"/>
  <c r="BC420" i="2"/>
  <c r="F275" i="15"/>
  <c r="AA275" i="15" s="1"/>
  <c r="H276" i="2"/>
  <c r="Z395" i="15"/>
  <c r="U395" i="15"/>
  <c r="AA395" i="15"/>
  <c r="S395" i="15"/>
  <c r="X395" i="15"/>
  <c r="AE395" i="15"/>
  <c r="AF395" i="15"/>
  <c r="AC395" i="15"/>
  <c r="BA396" i="2"/>
  <c r="AG395" i="15"/>
  <c r="L718" i="2"/>
  <c r="L719" i="2" s="1"/>
  <c r="J722" i="15" s="1"/>
  <c r="U647" i="15"/>
  <c r="H302" i="2"/>
  <c r="F302" i="15" s="1"/>
  <c r="AC647" i="15"/>
  <c r="I410" i="2"/>
  <c r="G409" i="15" s="1"/>
  <c r="R647" i="15"/>
  <c r="BA728" i="2"/>
  <c r="V431" i="15"/>
  <c r="L12" i="2"/>
  <c r="J12" i="15" s="1"/>
  <c r="L609" i="2"/>
  <c r="J612" i="15" s="1"/>
  <c r="H705" i="2"/>
  <c r="F708" i="15" s="1"/>
  <c r="W419" i="15"/>
  <c r="W431" i="15"/>
  <c r="AF419" i="15"/>
  <c r="Z419" i="15"/>
  <c r="T419" i="15"/>
  <c r="AD647" i="15"/>
  <c r="BA420" i="2"/>
  <c r="BC432" i="2"/>
  <c r="BA632" i="2"/>
  <c r="S431" i="15"/>
  <c r="V419" i="15"/>
  <c r="AE419" i="15"/>
  <c r="I421" i="2"/>
  <c r="G420" i="15" s="1"/>
  <c r="S420" i="15" s="1"/>
  <c r="BA432" i="2"/>
  <c r="AB431" i="15"/>
  <c r="AG419" i="15"/>
  <c r="AA419" i="15"/>
  <c r="S419" i="15"/>
  <c r="T431" i="15"/>
  <c r="R419" i="15"/>
  <c r="X431" i="15"/>
  <c r="AC419" i="15"/>
  <c r="G287" i="15"/>
  <c r="S287" i="15" s="1"/>
  <c r="H24" i="2"/>
  <c r="F24" i="15" s="1"/>
  <c r="I621" i="2"/>
  <c r="G624" i="15" s="1"/>
  <c r="AE431" i="15"/>
  <c r="Y419" i="15"/>
  <c r="BC11" i="2"/>
  <c r="W623" i="15"/>
  <c r="W647" i="15"/>
  <c r="L49" i="2"/>
  <c r="J49" i="15" s="1"/>
  <c r="AA647" i="15"/>
  <c r="S647" i="15"/>
  <c r="X647" i="15"/>
  <c r="BA211" i="2"/>
  <c r="T647" i="15"/>
  <c r="BC275" i="2"/>
  <c r="AG299" i="15"/>
  <c r="H312" i="2"/>
  <c r="F312" i="15" s="1"/>
  <c r="L191" i="2"/>
  <c r="J191" i="15" s="1"/>
  <c r="BA155" i="2"/>
  <c r="BC704" i="2"/>
  <c r="AE155" i="15"/>
  <c r="AB155" i="15"/>
  <c r="L385" i="2"/>
  <c r="J384" i="15" s="1"/>
  <c r="AF647" i="15"/>
  <c r="L167" i="2"/>
  <c r="J167" i="15" s="1"/>
  <c r="H12" i="2"/>
  <c r="F12" i="15" s="1"/>
  <c r="AF431" i="15"/>
  <c r="L264" i="2"/>
  <c r="J264" i="15" s="1"/>
  <c r="U166" i="15"/>
  <c r="I433" i="2"/>
  <c r="G432" i="15" s="1"/>
  <c r="I609" i="2"/>
  <c r="G612" i="15" s="1"/>
  <c r="BC632" i="2"/>
  <c r="R431" i="15"/>
  <c r="T623" i="15"/>
  <c r="I633" i="2"/>
  <c r="G636" i="15" s="1"/>
  <c r="AG431" i="15"/>
  <c r="AC431" i="15"/>
  <c r="AC550" i="15"/>
  <c r="U431" i="15"/>
  <c r="Z431" i="15"/>
  <c r="Z550" i="15"/>
  <c r="Y431" i="15"/>
  <c r="AA431" i="15"/>
  <c r="AF177" i="15"/>
  <c r="T730" i="15"/>
  <c r="L409" i="2"/>
  <c r="J408" i="15" s="1"/>
  <c r="AB408" i="15" s="1"/>
  <c r="AB623" i="15"/>
  <c r="AA166" i="15"/>
  <c r="AG155" i="15"/>
  <c r="AF550" i="15"/>
  <c r="AD562" i="15"/>
  <c r="AG550" i="15"/>
  <c r="Y647" i="15"/>
  <c r="Y155" i="15"/>
  <c r="BC408" i="2"/>
  <c r="AD155" i="15"/>
  <c r="BA11" i="2"/>
  <c r="AA730" i="15"/>
  <c r="AF562" i="15"/>
  <c r="W730" i="15"/>
  <c r="AG562" i="15"/>
  <c r="AC623" i="15"/>
  <c r="Z562" i="15"/>
  <c r="V730" i="15"/>
  <c r="R131" i="15"/>
  <c r="R177" i="15"/>
  <c r="AE647" i="15"/>
  <c r="Y166" i="15"/>
  <c r="T562" i="15"/>
  <c r="T177" i="15"/>
  <c r="AG647" i="15"/>
  <c r="BC384" i="2"/>
  <c r="I385" i="2"/>
  <c r="G384" i="15" s="1"/>
  <c r="AE166" i="15"/>
  <c r="BC728" i="2"/>
  <c r="AD166" i="15"/>
  <c r="X562" i="15"/>
  <c r="AB647" i="15"/>
  <c r="AE562" i="15"/>
  <c r="AF155" i="15"/>
  <c r="Z166" i="15"/>
  <c r="W562" i="15"/>
  <c r="AB550" i="15"/>
  <c r="AF648" i="15"/>
  <c r="R648" i="15"/>
  <c r="V648" i="15"/>
  <c r="AC648" i="15"/>
  <c r="U648" i="15"/>
  <c r="AA706" i="15"/>
  <c r="AB706" i="15"/>
  <c r="V155" i="15"/>
  <c r="AF131" i="15"/>
  <c r="Y550" i="15"/>
  <c r="W177" i="15"/>
  <c r="Y706" i="15"/>
  <c r="Z730" i="15"/>
  <c r="I335" i="2"/>
  <c r="G335" i="15" s="1"/>
  <c r="I324" i="2"/>
  <c r="G324" i="15" s="1"/>
  <c r="BA456" i="2"/>
  <c r="X623" i="15"/>
  <c r="AE131" i="15"/>
  <c r="T550" i="15"/>
  <c r="AC177" i="15"/>
  <c r="AB299" i="15"/>
  <c r="T706" i="15"/>
  <c r="AD730" i="15"/>
  <c r="BA275" i="2"/>
  <c r="BA323" i="2"/>
  <c r="L372" i="2"/>
  <c r="J372" i="15" s="1"/>
  <c r="BC456" i="2"/>
  <c r="L633" i="2"/>
  <c r="J636" i="15" s="1"/>
  <c r="R155" i="15"/>
  <c r="Y623" i="15"/>
  <c r="W131" i="15"/>
  <c r="BC59" i="2"/>
  <c r="X550" i="15"/>
  <c r="Z299" i="15"/>
  <c r="AE706" i="15"/>
  <c r="R730" i="15"/>
  <c r="S706" i="15"/>
  <c r="BC211" i="2"/>
  <c r="X166" i="15"/>
  <c r="L621" i="2"/>
  <c r="J624" i="15" s="1"/>
  <c r="AE624" i="15" s="1"/>
  <c r="Z155" i="15"/>
  <c r="AG623" i="15"/>
  <c r="AC131" i="15"/>
  <c r="U550" i="15"/>
  <c r="T648" i="15"/>
  <c r="AC706" i="15"/>
  <c r="U730" i="15"/>
  <c r="BC323" i="2"/>
  <c r="I457" i="2"/>
  <c r="G456" i="15" s="1"/>
  <c r="AC456" i="15" s="1"/>
  <c r="S131" i="15"/>
  <c r="H60" i="2"/>
  <c r="F60" i="15" s="1"/>
  <c r="Z623" i="15"/>
  <c r="AD550" i="15"/>
  <c r="S648" i="15"/>
  <c r="V119" i="15"/>
  <c r="H96" i="2"/>
  <c r="F96" i="15" s="1"/>
  <c r="F95" i="15"/>
  <c r="BA233" i="2"/>
  <c r="G233" i="15"/>
  <c r="BA384" i="2"/>
  <c r="W155" i="15"/>
  <c r="AG166" i="15"/>
  <c r="AC166" i="15"/>
  <c r="T188" i="15"/>
  <c r="V623" i="15"/>
  <c r="X119" i="15"/>
  <c r="AD131" i="15"/>
  <c r="Y562" i="15"/>
  <c r="AC562" i="15"/>
  <c r="I252" i="2"/>
  <c r="G251" i="15"/>
  <c r="W550" i="15"/>
  <c r="X177" i="15"/>
  <c r="AB455" i="15"/>
  <c r="Z455" i="15"/>
  <c r="AC455" i="15"/>
  <c r="R455" i="15"/>
  <c r="S455" i="15"/>
  <c r="AE455" i="15"/>
  <c r="AA455" i="15"/>
  <c r="T455" i="15"/>
  <c r="U455" i="15"/>
  <c r="X455" i="15"/>
  <c r="AG455" i="15"/>
  <c r="AD455" i="15"/>
  <c r="AF455" i="15"/>
  <c r="W455" i="15"/>
  <c r="Y455" i="15"/>
  <c r="V455" i="15"/>
  <c r="AG22" i="15"/>
  <c r="AE648" i="15"/>
  <c r="AG648" i="15"/>
  <c r="S407" i="15"/>
  <c r="R406" i="15"/>
  <c r="AD706" i="15"/>
  <c r="Z706" i="15"/>
  <c r="AB730" i="15"/>
  <c r="Z10" i="15"/>
  <c r="AB10" i="15"/>
  <c r="AC10" i="15"/>
  <c r="AA10" i="15"/>
  <c r="R10" i="15"/>
  <c r="S10" i="15"/>
  <c r="W10" i="15"/>
  <c r="AE10" i="15"/>
  <c r="X10" i="15"/>
  <c r="T10" i="15"/>
  <c r="AF10" i="15"/>
  <c r="AG10" i="15"/>
  <c r="AD10" i="15"/>
  <c r="V10" i="15"/>
  <c r="Y10" i="15"/>
  <c r="U10" i="15"/>
  <c r="BC656" i="2"/>
  <c r="J659" i="15"/>
  <c r="S188" i="15"/>
  <c r="AB119" i="15"/>
  <c r="T22" i="15"/>
  <c r="W407" i="15"/>
  <c r="AG406" i="15"/>
  <c r="AB406" i="15"/>
  <c r="L348" i="2"/>
  <c r="J348" i="15" s="1"/>
  <c r="J336" i="15"/>
  <c r="I568" i="2"/>
  <c r="G564" i="15"/>
  <c r="L347" i="2"/>
  <c r="J347" i="15" s="1"/>
  <c r="J335" i="15"/>
  <c r="H555" i="2"/>
  <c r="F552" i="15" s="1"/>
  <c r="F551" i="15"/>
  <c r="I24" i="2"/>
  <c r="G23" i="15"/>
  <c r="X22" i="15"/>
  <c r="R274" i="15"/>
  <c r="U274" i="15"/>
  <c r="AC274" i="15"/>
  <c r="T274" i="15"/>
  <c r="AB274" i="15"/>
  <c r="S274" i="15"/>
  <c r="AF274" i="15"/>
  <c r="AD274" i="15"/>
  <c r="W274" i="15"/>
  <c r="X274" i="15"/>
  <c r="Z274" i="15"/>
  <c r="AG274" i="15"/>
  <c r="AA274" i="15"/>
  <c r="Y274" i="15"/>
  <c r="AE274" i="15"/>
  <c r="V274" i="15"/>
  <c r="AE407" i="15"/>
  <c r="Y406" i="15"/>
  <c r="AA406" i="15"/>
  <c r="AC188" i="15"/>
  <c r="I264" i="2"/>
  <c r="G263" i="15"/>
  <c r="S263" i="15" s="1"/>
  <c r="R119" i="15"/>
  <c r="Z286" i="15"/>
  <c r="AB286" i="15"/>
  <c r="AE286" i="15"/>
  <c r="S286" i="15"/>
  <c r="AC286" i="15"/>
  <c r="AF286" i="15"/>
  <c r="R286" i="15"/>
  <c r="AA286" i="15"/>
  <c r="T286" i="15"/>
  <c r="W286" i="15"/>
  <c r="AG286" i="15"/>
  <c r="U286" i="15"/>
  <c r="V286" i="15"/>
  <c r="AD286" i="15"/>
  <c r="X286" i="15"/>
  <c r="Y286" i="15"/>
  <c r="AE22" i="15"/>
  <c r="Z221" i="15"/>
  <c r="R221" i="15"/>
  <c r="AB221" i="15"/>
  <c r="AE221" i="15"/>
  <c r="AA221" i="15"/>
  <c r="S221" i="15"/>
  <c r="W221" i="15"/>
  <c r="AC221" i="15"/>
  <c r="X221" i="15"/>
  <c r="AF221" i="15"/>
  <c r="AG221" i="15"/>
  <c r="AD221" i="15"/>
  <c r="T221" i="15"/>
  <c r="U221" i="15"/>
  <c r="V221" i="15"/>
  <c r="Y221" i="15"/>
  <c r="R407" i="15"/>
  <c r="Z370" i="15"/>
  <c r="AA370" i="15"/>
  <c r="AB370" i="15"/>
  <c r="AC370" i="15"/>
  <c r="W370" i="15"/>
  <c r="R370" i="15"/>
  <c r="AF370" i="15"/>
  <c r="AD370" i="15"/>
  <c r="AE370" i="15"/>
  <c r="T370" i="15"/>
  <c r="S370" i="15"/>
  <c r="AG370" i="15"/>
  <c r="Y370" i="15"/>
  <c r="X370" i="15"/>
  <c r="U370" i="15"/>
  <c r="V370" i="15"/>
  <c r="V406" i="15"/>
  <c r="AC406" i="15"/>
  <c r="G599" i="15"/>
  <c r="Z635" i="15"/>
  <c r="AG635" i="15"/>
  <c r="AD635" i="15"/>
  <c r="AB635" i="15"/>
  <c r="V635" i="15"/>
  <c r="U635" i="15"/>
  <c r="R635" i="15"/>
  <c r="W635" i="15"/>
  <c r="AF635" i="15"/>
  <c r="T635" i="15"/>
  <c r="AC635" i="15"/>
  <c r="Y635" i="15"/>
  <c r="X635" i="15"/>
  <c r="AA635" i="15"/>
  <c r="S635" i="15"/>
  <c r="AE635" i="15"/>
  <c r="BA251" i="2"/>
  <c r="J251" i="15"/>
  <c r="Z718" i="15"/>
  <c r="T718" i="15"/>
  <c r="AC718" i="15"/>
  <c r="W718" i="15"/>
  <c r="U718" i="15"/>
  <c r="X718" i="15"/>
  <c r="AG718" i="15"/>
  <c r="S718" i="15"/>
  <c r="R718" i="15"/>
  <c r="V718" i="15"/>
  <c r="AB718" i="15"/>
  <c r="AE718" i="15"/>
  <c r="AF718" i="15"/>
  <c r="AD718" i="15"/>
  <c r="AA718" i="15"/>
  <c r="Y718" i="15"/>
  <c r="I60" i="2"/>
  <c r="G59" i="15"/>
  <c r="T59" i="15" s="1"/>
  <c r="AC22" i="15"/>
  <c r="Y407" i="15"/>
  <c r="AC407" i="15"/>
  <c r="Z371" i="15"/>
  <c r="AC371" i="15"/>
  <c r="AE371" i="15"/>
  <c r="S371" i="15"/>
  <c r="AB371" i="15"/>
  <c r="W371" i="15"/>
  <c r="R371" i="15"/>
  <c r="T371" i="15"/>
  <c r="AA371" i="15"/>
  <c r="AF371" i="15"/>
  <c r="U371" i="15"/>
  <c r="Y371" i="15"/>
  <c r="AG371" i="15"/>
  <c r="X371" i="15"/>
  <c r="AD371" i="15"/>
  <c r="V371" i="15"/>
  <c r="AD406" i="15"/>
  <c r="Z406" i="15"/>
  <c r="I580" i="2"/>
  <c r="G576" i="15"/>
  <c r="Z382" i="15"/>
  <c r="AA382" i="15"/>
  <c r="AB382" i="15"/>
  <c r="AC382" i="15"/>
  <c r="AE382" i="15"/>
  <c r="S382" i="15"/>
  <c r="R382" i="15"/>
  <c r="T382" i="15"/>
  <c r="X382" i="15"/>
  <c r="W382" i="15"/>
  <c r="AF382" i="15"/>
  <c r="AD382" i="15"/>
  <c r="AG382" i="15"/>
  <c r="U382" i="15"/>
  <c r="V382" i="15"/>
  <c r="Y382" i="15"/>
  <c r="AF166" i="15"/>
  <c r="AE188" i="15"/>
  <c r="AF623" i="15"/>
  <c r="U623" i="15"/>
  <c r="AG119" i="15"/>
  <c r="AC119" i="15"/>
  <c r="Z250" i="15"/>
  <c r="AC250" i="15"/>
  <c r="S250" i="15"/>
  <c r="AA250" i="15"/>
  <c r="R250" i="15"/>
  <c r="AB250" i="15"/>
  <c r="AE250" i="15"/>
  <c r="T250" i="15"/>
  <c r="AD250" i="15"/>
  <c r="W250" i="15"/>
  <c r="AG250" i="15"/>
  <c r="AF250" i="15"/>
  <c r="X250" i="15"/>
  <c r="U250" i="15"/>
  <c r="V250" i="15"/>
  <c r="Y250" i="15"/>
  <c r="W22" i="15"/>
  <c r="V407" i="15"/>
  <c r="AB407" i="15"/>
  <c r="W298" i="15"/>
  <c r="S298" i="15"/>
  <c r="T298" i="15"/>
  <c r="X298" i="15"/>
  <c r="AD298" i="15"/>
  <c r="AG298" i="15"/>
  <c r="Z298" i="15"/>
  <c r="U298" i="15"/>
  <c r="AA298" i="15"/>
  <c r="AF298" i="15"/>
  <c r="AB298" i="15"/>
  <c r="V298" i="15"/>
  <c r="AC298" i="15"/>
  <c r="Y298" i="15"/>
  <c r="R298" i="15"/>
  <c r="AE298" i="15"/>
  <c r="J563" i="15"/>
  <c r="W563" i="15" s="1"/>
  <c r="L567" i="2"/>
  <c r="X406" i="15"/>
  <c r="AA47" i="15"/>
  <c r="AB47" i="15"/>
  <c r="Z47" i="15"/>
  <c r="AE47" i="15"/>
  <c r="W47" i="15"/>
  <c r="AF47" i="15"/>
  <c r="AD47" i="15"/>
  <c r="AG47" i="15"/>
  <c r="Y47" i="15"/>
  <c r="X47" i="15"/>
  <c r="V47" i="15"/>
  <c r="I717" i="2"/>
  <c r="BC717" i="2" s="1"/>
  <c r="G719" i="15"/>
  <c r="BA716" i="2"/>
  <c r="BA59" i="2"/>
  <c r="BA23" i="2"/>
  <c r="J23" i="15"/>
  <c r="BC578" i="2"/>
  <c r="BC620" i="2"/>
  <c r="U155" i="15"/>
  <c r="R188" i="15"/>
  <c r="I289" i="2"/>
  <c r="G288" i="15"/>
  <c r="S22" i="15"/>
  <c r="AC299" i="15"/>
  <c r="V299" i="15"/>
  <c r="T299" i="15"/>
  <c r="S299" i="15"/>
  <c r="AE299" i="15"/>
  <c r="R299" i="15"/>
  <c r="W299" i="15"/>
  <c r="T406" i="15"/>
  <c r="AF299" i="15"/>
  <c r="Z574" i="15"/>
  <c r="AC574" i="15"/>
  <c r="AB574" i="15"/>
  <c r="S574" i="15"/>
  <c r="U574" i="15"/>
  <c r="V574" i="15"/>
  <c r="AG574" i="15"/>
  <c r="AE574" i="15"/>
  <c r="T574" i="15"/>
  <c r="R574" i="15"/>
  <c r="X574" i="15"/>
  <c r="Y574" i="15"/>
  <c r="AD574" i="15"/>
  <c r="AF574" i="15"/>
  <c r="W574" i="15"/>
  <c r="AA574" i="15"/>
  <c r="U299" i="15"/>
  <c r="H212" i="2"/>
  <c r="F212" i="15" s="1"/>
  <c r="F200" i="15"/>
  <c r="W119" i="15"/>
  <c r="S166" i="15"/>
  <c r="AB154" i="15"/>
  <c r="U154" i="15"/>
  <c r="AC154" i="15"/>
  <c r="Y154" i="15"/>
  <c r="S154" i="15"/>
  <c r="AE154" i="15"/>
  <c r="R154" i="15"/>
  <c r="T154" i="15"/>
  <c r="W154" i="15"/>
  <c r="AF154" i="15"/>
  <c r="AG154" i="15"/>
  <c r="AD154" i="15"/>
  <c r="Z154" i="15"/>
  <c r="V154" i="15"/>
  <c r="AA154" i="15"/>
  <c r="X154" i="15"/>
  <c r="W188" i="15"/>
  <c r="AE119" i="15"/>
  <c r="Z383" i="15"/>
  <c r="AA383" i="15"/>
  <c r="AE383" i="15"/>
  <c r="R383" i="15"/>
  <c r="AB383" i="15"/>
  <c r="AC383" i="15"/>
  <c r="T383" i="15"/>
  <c r="W383" i="15"/>
  <c r="AD383" i="15"/>
  <c r="S383" i="15"/>
  <c r="AF383" i="15"/>
  <c r="X383" i="15"/>
  <c r="U383" i="15"/>
  <c r="AG383" i="15"/>
  <c r="Y383" i="15"/>
  <c r="V383" i="15"/>
  <c r="Y188" i="15"/>
  <c r="AE623" i="15"/>
  <c r="AF119" i="15"/>
  <c r="AA119" i="15"/>
  <c r="S177" i="15"/>
  <c r="AG407" i="15"/>
  <c r="AA407" i="15"/>
  <c r="L72" i="2"/>
  <c r="J72" i="15" s="1"/>
  <c r="J71" i="15"/>
  <c r="L179" i="2"/>
  <c r="J179" i="15" s="1"/>
  <c r="H252" i="2"/>
  <c r="F252" i="15" s="1"/>
  <c r="L276" i="2"/>
  <c r="J276" i="15" s="1"/>
  <c r="H288" i="2"/>
  <c r="F288" i="15" s="1"/>
  <c r="L300" i="2"/>
  <c r="J300" i="15" s="1"/>
  <c r="BA408" i="2"/>
  <c r="BA620" i="2"/>
  <c r="X155" i="15"/>
  <c r="Z310" i="15"/>
  <c r="AA310" i="15"/>
  <c r="AE310" i="15"/>
  <c r="AB310" i="15"/>
  <c r="AC310" i="15"/>
  <c r="AF310" i="15"/>
  <c r="S310" i="15"/>
  <c r="R310" i="15"/>
  <c r="AD310" i="15"/>
  <c r="T310" i="15"/>
  <c r="AG310" i="15"/>
  <c r="U310" i="15"/>
  <c r="V310" i="15"/>
  <c r="W310" i="15"/>
  <c r="X310" i="15"/>
  <c r="Y310" i="15"/>
  <c r="W166" i="15"/>
  <c r="V188" i="15"/>
  <c r="AB188" i="15"/>
  <c r="S623" i="15"/>
  <c r="I556" i="2"/>
  <c r="G552" i="15"/>
  <c r="Y119" i="15"/>
  <c r="Z119" i="15"/>
  <c r="I277" i="2"/>
  <c r="G276" i="15"/>
  <c r="U131" i="15"/>
  <c r="T131" i="15"/>
  <c r="U562" i="15"/>
  <c r="V550" i="15"/>
  <c r="V177" i="15"/>
  <c r="AE177" i="15"/>
  <c r="Y22" i="15"/>
  <c r="R22" i="15"/>
  <c r="AD299" i="15"/>
  <c r="X648" i="15"/>
  <c r="X407" i="15"/>
  <c r="Z407" i="15"/>
  <c r="AA262" i="15"/>
  <c r="AC262" i="15"/>
  <c r="Z262" i="15"/>
  <c r="AB262" i="15"/>
  <c r="S262" i="15"/>
  <c r="AE262" i="15"/>
  <c r="R262" i="15"/>
  <c r="T262" i="15"/>
  <c r="AD262" i="15"/>
  <c r="X262" i="15"/>
  <c r="AG262" i="15"/>
  <c r="W262" i="15"/>
  <c r="U262" i="15"/>
  <c r="AF262" i="15"/>
  <c r="V262" i="15"/>
  <c r="Y262" i="15"/>
  <c r="AF406" i="15"/>
  <c r="V706" i="15"/>
  <c r="I213" i="2"/>
  <c r="G212" i="15"/>
  <c r="X730" i="15"/>
  <c r="AG730" i="15"/>
  <c r="AB575" i="15"/>
  <c r="AG575" i="15"/>
  <c r="Z575" i="15"/>
  <c r="AD575" i="15"/>
  <c r="R575" i="15"/>
  <c r="AC575" i="15"/>
  <c r="U575" i="15"/>
  <c r="T575" i="15"/>
  <c r="AF575" i="15"/>
  <c r="V575" i="15"/>
  <c r="W575" i="15"/>
  <c r="AA575" i="15"/>
  <c r="S575" i="15"/>
  <c r="AE575" i="15"/>
  <c r="Y575" i="15"/>
  <c r="X575" i="15"/>
  <c r="Z345" i="15"/>
  <c r="AB345" i="15"/>
  <c r="AA345" i="15"/>
  <c r="AE345" i="15"/>
  <c r="AC345" i="15"/>
  <c r="R345" i="15"/>
  <c r="S345" i="15"/>
  <c r="T345" i="15"/>
  <c r="U345" i="15"/>
  <c r="W345" i="15"/>
  <c r="AD345" i="15"/>
  <c r="AG345" i="15"/>
  <c r="AF345" i="15"/>
  <c r="X345" i="15"/>
  <c r="V345" i="15"/>
  <c r="Y345" i="15"/>
  <c r="H72" i="2"/>
  <c r="F72" i="15" s="1"/>
  <c r="F71" i="15"/>
  <c r="Z334" i="15"/>
  <c r="AA334" i="15"/>
  <c r="AB334" i="15"/>
  <c r="AC334" i="15"/>
  <c r="S334" i="15"/>
  <c r="AE334" i="15"/>
  <c r="R334" i="15"/>
  <c r="W334" i="15"/>
  <c r="T334" i="15"/>
  <c r="AD334" i="15"/>
  <c r="AF334" i="15"/>
  <c r="AG334" i="15"/>
  <c r="X334" i="15"/>
  <c r="U334" i="15"/>
  <c r="Y334" i="15"/>
  <c r="V334" i="15"/>
  <c r="L360" i="2"/>
  <c r="J360" i="15" s="1"/>
  <c r="J359" i="15"/>
  <c r="AA359" i="15" s="1"/>
  <c r="BA287" i="2"/>
  <c r="BA299" i="2"/>
  <c r="L555" i="2"/>
  <c r="J551" i="15"/>
  <c r="S155" i="15"/>
  <c r="T166" i="15"/>
  <c r="I49" i="2"/>
  <c r="G48" i="15"/>
  <c r="X188" i="15"/>
  <c r="Z188" i="15"/>
  <c r="AA623" i="15"/>
  <c r="Z58" i="15"/>
  <c r="AC58" i="15"/>
  <c r="AB58" i="15"/>
  <c r="AA58" i="15"/>
  <c r="T58" i="15"/>
  <c r="W58" i="15"/>
  <c r="R58" i="15"/>
  <c r="AE58" i="15"/>
  <c r="AD58" i="15"/>
  <c r="AF58" i="15"/>
  <c r="S58" i="15"/>
  <c r="X58" i="15"/>
  <c r="U58" i="15"/>
  <c r="V58" i="15"/>
  <c r="AG58" i="15"/>
  <c r="Y58" i="15"/>
  <c r="U119" i="15"/>
  <c r="Y131" i="15"/>
  <c r="AB131" i="15"/>
  <c r="S562" i="15"/>
  <c r="AA550" i="15"/>
  <c r="Y177" i="15"/>
  <c r="AB177" i="15"/>
  <c r="V22" i="15"/>
  <c r="AB22" i="15"/>
  <c r="Z648" i="15"/>
  <c r="U407" i="15"/>
  <c r="W406" i="15"/>
  <c r="AF706" i="15"/>
  <c r="I729" i="2"/>
  <c r="G731" i="15"/>
  <c r="Y730" i="15"/>
  <c r="AC730" i="15"/>
  <c r="BA578" i="2"/>
  <c r="I97" i="2"/>
  <c r="G96" i="15"/>
  <c r="BC287" i="2"/>
  <c r="BC299" i="2"/>
  <c r="BA371" i="2"/>
  <c r="J601" i="15"/>
  <c r="T155" i="15"/>
  <c r="R166" i="15"/>
  <c r="U188" i="15"/>
  <c r="AA188" i="15"/>
  <c r="AD623" i="15"/>
  <c r="AD119" i="15"/>
  <c r="AG131" i="15"/>
  <c r="AA131" i="15"/>
  <c r="V562" i="15"/>
  <c r="Z199" i="15"/>
  <c r="AA199" i="15"/>
  <c r="AB199" i="15"/>
  <c r="R199" i="15"/>
  <c r="AC199" i="15"/>
  <c r="W199" i="15"/>
  <c r="AE199" i="15"/>
  <c r="AD199" i="15"/>
  <c r="T199" i="15"/>
  <c r="S199" i="15"/>
  <c r="AG199" i="15"/>
  <c r="AF199" i="15"/>
  <c r="V199" i="15"/>
  <c r="Y199" i="15"/>
  <c r="U199" i="15"/>
  <c r="X199" i="15"/>
  <c r="AE550" i="15"/>
  <c r="AD177" i="15"/>
  <c r="AA177" i="15"/>
  <c r="AD22" i="15"/>
  <c r="AA22" i="15"/>
  <c r="AB648" i="15"/>
  <c r="AF407" i="15"/>
  <c r="I12" i="2"/>
  <c r="G11" i="15"/>
  <c r="X11" i="15" s="1"/>
  <c r="U406" i="15"/>
  <c r="AG706" i="15"/>
  <c r="AE730" i="15"/>
  <c r="L84" i="2"/>
  <c r="J83" i="15"/>
  <c r="BA263" i="2"/>
  <c r="L579" i="2"/>
  <c r="J576" i="15" s="1"/>
  <c r="AC155" i="15"/>
  <c r="AB166" i="15"/>
  <c r="AG188" i="15"/>
  <c r="R623" i="15"/>
  <c r="T119" i="15"/>
  <c r="AA299" i="15"/>
  <c r="V131" i="15"/>
  <c r="Z131" i="15"/>
  <c r="AB562" i="15"/>
  <c r="AC211" i="15"/>
  <c r="AB211" i="15"/>
  <c r="R211" i="15"/>
  <c r="Z211" i="15"/>
  <c r="AA211" i="15"/>
  <c r="AE211" i="15"/>
  <c r="S211" i="15"/>
  <c r="W211" i="15"/>
  <c r="X211" i="15"/>
  <c r="AF211" i="15"/>
  <c r="T211" i="15"/>
  <c r="U211" i="15"/>
  <c r="AD211" i="15"/>
  <c r="V211" i="15"/>
  <c r="AG211" i="15"/>
  <c r="Y211" i="15"/>
  <c r="S550" i="15"/>
  <c r="AG177" i="15"/>
  <c r="Z177" i="15"/>
  <c r="AF22" i="15"/>
  <c r="Z22" i="15"/>
  <c r="Y648" i="15"/>
  <c r="W648" i="15"/>
  <c r="AD407" i="15"/>
  <c r="AE406" i="15"/>
  <c r="R706" i="15"/>
  <c r="W706" i="15"/>
  <c r="S730" i="15"/>
  <c r="Z322" i="15"/>
  <c r="AB322" i="15"/>
  <c r="AA322" i="15"/>
  <c r="AC322" i="15"/>
  <c r="W322" i="15"/>
  <c r="T322" i="15"/>
  <c r="AE322" i="15"/>
  <c r="R322" i="15"/>
  <c r="AF322" i="15"/>
  <c r="S322" i="15"/>
  <c r="X322" i="15"/>
  <c r="AG322" i="15"/>
  <c r="U322" i="15"/>
  <c r="Y322" i="15"/>
  <c r="AD322" i="15"/>
  <c r="V322" i="15"/>
  <c r="H336" i="2"/>
  <c r="F324" i="15"/>
  <c r="AF188" i="15"/>
  <c r="I84" i="2"/>
  <c r="G83" i="15"/>
  <c r="Z107" i="15"/>
  <c r="AC107" i="15"/>
  <c r="AB107" i="15"/>
  <c r="AE107" i="15"/>
  <c r="S107" i="15"/>
  <c r="AA107" i="15"/>
  <c r="T107" i="15"/>
  <c r="AF107" i="15"/>
  <c r="R107" i="15"/>
  <c r="W107" i="15"/>
  <c r="AD107" i="15"/>
  <c r="X107" i="15"/>
  <c r="U107" i="15"/>
  <c r="V107" i="15"/>
  <c r="Y107" i="15"/>
  <c r="AG107" i="15"/>
  <c r="H543" i="2"/>
  <c r="F539" i="15"/>
  <c r="Z143" i="15"/>
  <c r="AA143" i="15"/>
  <c r="AC143" i="15"/>
  <c r="W143" i="15"/>
  <c r="AB143" i="15"/>
  <c r="AE143" i="15"/>
  <c r="R143" i="15"/>
  <c r="AF143" i="15"/>
  <c r="S143" i="15"/>
  <c r="T143" i="15"/>
  <c r="U143" i="15"/>
  <c r="X143" i="15"/>
  <c r="AD143" i="15"/>
  <c r="V143" i="15"/>
  <c r="AG143" i="15"/>
  <c r="Y143" i="15"/>
  <c r="I543" i="2"/>
  <c r="G539" i="15"/>
  <c r="BC155" i="2"/>
  <c r="BC371" i="2"/>
  <c r="L96" i="2"/>
  <c r="J95" i="15"/>
  <c r="L203" i="2"/>
  <c r="J203" i="15" s="1"/>
  <c r="L156" i="2"/>
  <c r="J156" i="15" s="1"/>
  <c r="Z156" i="15" s="1"/>
  <c r="BA222" i="2"/>
  <c r="G222" i="15"/>
  <c r="Z35" i="15"/>
  <c r="AA35" i="15"/>
  <c r="AB35" i="15"/>
  <c r="AC35" i="15"/>
  <c r="R35" i="15"/>
  <c r="AE35" i="15"/>
  <c r="T35" i="15"/>
  <c r="W35" i="15"/>
  <c r="X35" i="15"/>
  <c r="AD35" i="15"/>
  <c r="S35" i="15"/>
  <c r="AF35" i="15"/>
  <c r="U35" i="15"/>
  <c r="Y35" i="15"/>
  <c r="AG35" i="15"/>
  <c r="V35" i="15"/>
  <c r="BC263" i="2"/>
  <c r="L337" i="2"/>
  <c r="J325" i="15"/>
  <c r="I372" i="2"/>
  <c r="G372" i="15" s="1"/>
  <c r="V166" i="15"/>
  <c r="I312" i="2"/>
  <c r="G311" i="15"/>
  <c r="Z311" i="15" s="1"/>
  <c r="Y299" i="15"/>
  <c r="AA562" i="15"/>
  <c r="I705" i="2"/>
  <c r="G707" i="15"/>
  <c r="Z454" i="15"/>
  <c r="AA454" i="15"/>
  <c r="AC454" i="15"/>
  <c r="AB454" i="15"/>
  <c r="R454" i="15"/>
  <c r="AE454" i="15"/>
  <c r="W454" i="15"/>
  <c r="T454" i="15"/>
  <c r="AF454" i="15"/>
  <c r="S454" i="15"/>
  <c r="AG454" i="15"/>
  <c r="X454" i="15"/>
  <c r="AD454" i="15"/>
  <c r="Y454" i="15"/>
  <c r="V454" i="15"/>
  <c r="U454" i="15"/>
  <c r="AA648" i="15"/>
  <c r="BC716" i="2"/>
  <c r="X706" i="15"/>
  <c r="I37" i="2"/>
  <c r="G36" i="15"/>
  <c r="H335" i="2"/>
  <c r="F323" i="15"/>
  <c r="D730" i="2"/>
  <c r="BQ729" i="2"/>
  <c r="E729" i="2" s="1"/>
  <c r="F729" i="2"/>
  <c r="D732" i="15" s="1"/>
  <c r="Q732" i="15" s="1"/>
  <c r="AS732" i="15" s="1"/>
  <c r="BA656" i="2"/>
  <c r="BQ719" i="2"/>
  <c r="E719" i="2" s="1"/>
  <c r="M718" i="2"/>
  <c r="BQ718" i="2"/>
  <c r="E718" i="2" s="1"/>
  <c r="F718" i="2"/>
  <c r="D721" i="15" s="1"/>
  <c r="Q721" i="15" s="1"/>
  <c r="AS721" i="15" s="1"/>
  <c r="F704" i="2"/>
  <c r="D707" i="15" s="1"/>
  <c r="Q707" i="15" s="1"/>
  <c r="AS707" i="15" s="1"/>
  <c r="D705" i="2"/>
  <c r="C708" i="15" s="1"/>
  <c r="BQ704" i="2"/>
  <c r="E704" i="2" s="1"/>
  <c r="M658" i="2"/>
  <c r="K661" i="15" s="1"/>
  <c r="D659" i="2"/>
  <c r="C662" i="15" s="1"/>
  <c r="BQ658" i="2"/>
  <c r="E658" i="2" s="1"/>
  <c r="F658" i="2"/>
  <c r="D661" i="15" s="1"/>
  <c r="Q661" i="15" s="1"/>
  <c r="AS661" i="15" s="1"/>
  <c r="L657" i="2"/>
  <c r="I658" i="2"/>
  <c r="G661" i="15" s="1"/>
  <c r="L646" i="2"/>
  <c r="M647" i="2"/>
  <c r="K650" i="15" s="1"/>
  <c r="BC645" i="2"/>
  <c r="BA645" i="2"/>
  <c r="F645" i="2"/>
  <c r="D648" i="15" s="1"/>
  <c r="Q648" i="15" s="1"/>
  <c r="AS648" i="15" s="1"/>
  <c r="D646" i="2"/>
  <c r="C649" i="15" s="1"/>
  <c r="BQ645" i="2"/>
  <c r="E645" i="2" s="1"/>
  <c r="D634" i="2"/>
  <c r="BQ633" i="2"/>
  <c r="E633" i="2" s="1"/>
  <c r="F633" i="2"/>
  <c r="D636" i="15" s="1"/>
  <c r="Q636" i="15" s="1"/>
  <c r="AS636" i="15" s="1"/>
  <c r="D622" i="2"/>
  <c r="BQ621" i="2"/>
  <c r="E621" i="2" s="1"/>
  <c r="F621" i="2"/>
  <c r="D624" i="15" s="1"/>
  <c r="Q624" i="15" s="1"/>
  <c r="AS624" i="15" s="1"/>
  <c r="M622" i="2"/>
  <c r="BA166" i="2"/>
  <c r="BQ611" i="2"/>
  <c r="E611" i="2" s="1"/>
  <c r="F611" i="2"/>
  <c r="D614" i="15" s="1"/>
  <c r="Q614" i="15" s="1"/>
  <c r="AS614" i="15" s="1"/>
  <c r="BQ610" i="2"/>
  <c r="E610" i="2" s="1"/>
  <c r="F610" i="2"/>
  <c r="D613" i="15" s="1"/>
  <c r="Q613" i="15" s="1"/>
  <c r="AS613" i="15" s="1"/>
  <c r="D602" i="15"/>
  <c r="Q602" i="15" s="1"/>
  <c r="AS602" i="15" s="1"/>
  <c r="F579" i="2"/>
  <c r="D576" i="15" s="1"/>
  <c r="Q576" i="15" s="1"/>
  <c r="AS576" i="15" s="1"/>
  <c r="D580" i="2"/>
  <c r="C577" i="15" s="1"/>
  <c r="BQ579" i="2"/>
  <c r="E579" i="2" s="1"/>
  <c r="M580" i="2"/>
  <c r="K577" i="15" s="1"/>
  <c r="BQ569" i="2"/>
  <c r="E569" i="2" s="1"/>
  <c r="F569" i="2"/>
  <c r="D566" i="15" s="1"/>
  <c r="Q566" i="15" s="1"/>
  <c r="AS566" i="15" s="1"/>
  <c r="BC566" i="2"/>
  <c r="BA566" i="2"/>
  <c r="H567" i="2"/>
  <c r="F564" i="15" s="1"/>
  <c r="M568" i="2"/>
  <c r="K565" i="15" s="1"/>
  <c r="M556" i="2"/>
  <c r="K553" i="15" s="1"/>
  <c r="D557" i="2"/>
  <c r="C554" i="15" s="1"/>
  <c r="BQ556" i="2"/>
  <c r="E556" i="2" s="1"/>
  <c r="F556" i="2"/>
  <c r="D553" i="15" s="1"/>
  <c r="Q553" i="15" s="1"/>
  <c r="AS553" i="15" s="1"/>
  <c r="F542" i="2"/>
  <c r="D539" i="15" s="1"/>
  <c r="Q539" i="15" s="1"/>
  <c r="AS539" i="15" s="1"/>
  <c r="D543" i="2"/>
  <c r="C540" i="15" s="1"/>
  <c r="M544" i="2"/>
  <c r="K541" i="15" s="1"/>
  <c r="M192" i="2"/>
  <c r="K192" i="15" s="1"/>
  <c r="F457" i="2"/>
  <c r="D456" i="15" s="1"/>
  <c r="Q456" i="15" s="1"/>
  <c r="AS456" i="15" s="1"/>
  <c r="D458" i="2"/>
  <c r="C457" i="15" s="1"/>
  <c r="BQ457" i="2"/>
  <c r="E457" i="2" s="1"/>
  <c r="M458" i="2"/>
  <c r="K457" i="15" s="1"/>
  <c r="M446" i="2"/>
  <c r="BA445" i="2"/>
  <c r="D446" i="2"/>
  <c r="BQ445" i="2"/>
  <c r="E445" i="2" s="1"/>
  <c r="F445" i="2"/>
  <c r="D444" i="15" s="1"/>
  <c r="Q444" i="15" s="1"/>
  <c r="AS444" i="15" s="1"/>
  <c r="M434" i="2"/>
  <c r="D422" i="2"/>
  <c r="BQ421" i="2"/>
  <c r="E421" i="2" s="1"/>
  <c r="F421" i="2"/>
  <c r="D420" i="15" s="1"/>
  <c r="Q420" i="15" s="1"/>
  <c r="AS420" i="15" s="1"/>
  <c r="M422" i="2"/>
  <c r="M410" i="2"/>
  <c r="K409" i="15" s="1"/>
  <c r="F409" i="2"/>
  <c r="D408" i="15" s="1"/>
  <c r="Q408" i="15" s="1"/>
  <c r="AS408" i="15" s="1"/>
  <c r="D410" i="2"/>
  <c r="C409" i="15" s="1"/>
  <c r="BQ409" i="2"/>
  <c r="E409" i="2" s="1"/>
  <c r="F397" i="2"/>
  <c r="D396" i="15" s="1"/>
  <c r="Q396" i="15" s="1"/>
  <c r="AS396" i="15" s="1"/>
  <c r="BQ397" i="2"/>
  <c r="E397" i="2" s="1"/>
  <c r="D398" i="2"/>
  <c r="C397" i="15" s="1"/>
  <c r="L398" i="2"/>
  <c r="J397" i="15" s="1"/>
  <c r="M399" i="2"/>
  <c r="K398" i="15" s="1"/>
  <c r="F385" i="2"/>
  <c r="D384" i="15" s="1"/>
  <c r="Q384" i="15" s="1"/>
  <c r="AS384" i="15" s="1"/>
  <c r="D386" i="2"/>
  <c r="C385" i="15" s="1"/>
  <c r="BQ385" i="2"/>
  <c r="E385" i="2" s="1"/>
  <c r="D374" i="2"/>
  <c r="BQ373" i="2"/>
  <c r="E373" i="2" s="1"/>
  <c r="F373" i="2"/>
  <c r="D373" i="15" s="1"/>
  <c r="Q373" i="15" s="1"/>
  <c r="AS373" i="15" s="1"/>
  <c r="M373" i="2"/>
  <c r="K373" i="15" s="1"/>
  <c r="M361" i="2"/>
  <c r="K361" i="15" s="1"/>
  <c r="I360" i="2"/>
  <c r="G360" i="15" s="1"/>
  <c r="F360" i="2"/>
  <c r="D360" i="15" s="1"/>
  <c r="Q360" i="15" s="1"/>
  <c r="AS360" i="15" s="1"/>
  <c r="D361" i="2"/>
  <c r="C361" i="15" s="1"/>
  <c r="BQ360" i="2"/>
  <c r="E360" i="2" s="1"/>
  <c r="D338" i="2"/>
  <c r="C338" i="15" s="1"/>
  <c r="BQ337" i="2"/>
  <c r="E337" i="2" s="1"/>
  <c r="F337" i="2"/>
  <c r="D337" i="15" s="1"/>
  <c r="Q337" i="15" s="1"/>
  <c r="AS337" i="15" s="1"/>
  <c r="L326" i="2"/>
  <c r="H325" i="2"/>
  <c r="BQ324" i="2"/>
  <c r="E324" i="2" s="1"/>
  <c r="F324" i="2"/>
  <c r="D324" i="15" s="1"/>
  <c r="Q324" i="15" s="1"/>
  <c r="AS324" i="15" s="1"/>
  <c r="D325" i="2"/>
  <c r="C325" i="15" s="1"/>
  <c r="M325" i="2"/>
  <c r="M313" i="2"/>
  <c r="K313" i="15" s="1"/>
  <c r="L312" i="2"/>
  <c r="D312" i="2"/>
  <c r="C312" i="15" s="1"/>
  <c r="BQ311" i="2"/>
  <c r="E311" i="2" s="1"/>
  <c r="F311" i="2"/>
  <c r="D311" i="15" s="1"/>
  <c r="Q311" i="15" s="1"/>
  <c r="AS311" i="15" s="1"/>
  <c r="BA311" i="2"/>
  <c r="BC311" i="2"/>
  <c r="F132" i="2"/>
  <c r="D132" i="15" s="1"/>
  <c r="Q132" i="15" s="1"/>
  <c r="AS132" i="15" s="1"/>
  <c r="M301" i="2"/>
  <c r="K301" i="15" s="1"/>
  <c r="D300" i="2"/>
  <c r="C300" i="15" s="1"/>
  <c r="F299" i="2"/>
  <c r="D299" i="15" s="1"/>
  <c r="Q299" i="15" s="1"/>
  <c r="AS299" i="15" s="1"/>
  <c r="BQ299" i="2"/>
  <c r="E299" i="2" s="1"/>
  <c r="BC251" i="2"/>
  <c r="M289" i="2"/>
  <c r="K289" i="15" s="1"/>
  <c r="BQ289" i="2"/>
  <c r="E289" i="2" s="1"/>
  <c r="F289" i="2"/>
  <c r="D289" i="15" s="1"/>
  <c r="Q289" i="15" s="1"/>
  <c r="AS289" i="15" s="1"/>
  <c r="D290" i="2"/>
  <c r="C290" i="15" s="1"/>
  <c r="F276" i="2"/>
  <c r="D276" i="15" s="1"/>
  <c r="Q276" i="15" s="1"/>
  <c r="AS276" i="15" s="1"/>
  <c r="BQ276" i="2"/>
  <c r="E276" i="2" s="1"/>
  <c r="D277" i="2"/>
  <c r="C277" i="15" s="1"/>
  <c r="M277" i="2"/>
  <c r="K277" i="15" s="1"/>
  <c r="M266" i="2"/>
  <c r="K266" i="15" s="1"/>
  <c r="F264" i="2"/>
  <c r="D264" i="15" s="1"/>
  <c r="Q264" i="15" s="1"/>
  <c r="AS264" i="15" s="1"/>
  <c r="BQ264" i="2"/>
  <c r="E264" i="2" s="1"/>
  <c r="D265" i="2"/>
  <c r="C265" i="15" s="1"/>
  <c r="M253" i="2"/>
  <c r="K253" i="15" s="1"/>
  <c r="F252" i="2"/>
  <c r="D252" i="15" s="1"/>
  <c r="Q252" i="15" s="1"/>
  <c r="AS252" i="15" s="1"/>
  <c r="BQ252" i="2"/>
  <c r="E252" i="2" s="1"/>
  <c r="D253" i="2"/>
  <c r="C253" i="15" s="1"/>
  <c r="L252" i="2"/>
  <c r="J252" i="15" s="1"/>
  <c r="L214" i="2"/>
  <c r="J214" i="15" s="1"/>
  <c r="M97" i="2"/>
  <c r="K97" i="15" s="1"/>
  <c r="D96" i="2"/>
  <c r="C96" i="15" s="1"/>
  <c r="I157" i="2"/>
  <c r="H85" i="2"/>
  <c r="F85" i="15" s="1"/>
  <c r="M85" i="2"/>
  <c r="K85" i="15" s="1"/>
  <c r="F84" i="2"/>
  <c r="D84" i="15" s="1"/>
  <c r="Q84" i="15" s="1"/>
  <c r="AS84" i="15" s="1"/>
  <c r="BQ84" i="2"/>
  <c r="E84" i="2" s="1"/>
  <c r="D85" i="2"/>
  <c r="C85" i="15" s="1"/>
  <c r="M74" i="2"/>
  <c r="K74" i="15" s="1"/>
  <c r="F72" i="2"/>
  <c r="D72" i="15" s="1"/>
  <c r="Q72" i="15" s="1"/>
  <c r="AS72" i="15" s="1"/>
  <c r="D73" i="2"/>
  <c r="C73" i="15" s="1"/>
  <c r="BQ72" i="2"/>
  <c r="E72" i="2" s="1"/>
  <c r="M62" i="2"/>
  <c r="K62" i="15" s="1"/>
  <c r="F60" i="2"/>
  <c r="D60" i="15" s="1"/>
  <c r="Q60" i="15" s="1"/>
  <c r="AS60" i="15" s="1"/>
  <c r="BQ60" i="2"/>
  <c r="E60" i="2" s="1"/>
  <c r="D61" i="2"/>
  <c r="C61" i="15" s="1"/>
  <c r="L62" i="2"/>
  <c r="J62" i="15" s="1"/>
  <c r="BC47" i="2"/>
  <c r="BA47" i="2"/>
  <c r="H48" i="2"/>
  <c r="F48" i="15" s="1"/>
  <c r="AM50" i="2"/>
  <c r="AL50" i="2"/>
  <c r="AI50" i="2"/>
  <c r="AJ50" i="2"/>
  <c r="AK50" i="2"/>
  <c r="F48" i="2"/>
  <c r="D48" i="15" s="1"/>
  <c r="Q48" i="15" s="1"/>
  <c r="AS48" i="15" s="1"/>
  <c r="D49" i="2"/>
  <c r="C49" i="15" s="1"/>
  <c r="BQ48" i="2"/>
  <c r="E48" i="2" s="1"/>
  <c r="M49" i="2"/>
  <c r="K49" i="15" s="1"/>
  <c r="BC23" i="2"/>
  <c r="AL38" i="2"/>
  <c r="AJ38" i="2"/>
  <c r="AM38" i="2"/>
  <c r="AK38" i="2"/>
  <c r="AI38" i="2"/>
  <c r="BC35" i="2"/>
  <c r="BA35" i="2"/>
  <c r="H36" i="2"/>
  <c r="F36" i="15" s="1"/>
  <c r="M38" i="2"/>
  <c r="K38" i="15" s="1"/>
  <c r="F26" i="2"/>
  <c r="D26" i="15" s="1"/>
  <c r="Q26" i="15" s="1"/>
  <c r="AS26" i="15" s="1"/>
  <c r="BQ26" i="2"/>
  <c r="E26" i="2" s="1"/>
  <c r="F25" i="2"/>
  <c r="D25" i="15" s="1"/>
  <c r="Q25" i="15" s="1"/>
  <c r="AS25" i="15" s="1"/>
  <c r="BQ25" i="2"/>
  <c r="E25" i="2" s="1"/>
  <c r="L24" i="2"/>
  <c r="J24" i="15" s="1"/>
  <c r="M25" i="2"/>
  <c r="M14" i="2"/>
  <c r="K14" i="15" s="1"/>
  <c r="D14" i="2"/>
  <c r="C14" i="15" s="1"/>
  <c r="F13" i="2"/>
  <c r="D13" i="15" s="1"/>
  <c r="Q13" i="15" s="1"/>
  <c r="AS13" i="15" s="1"/>
  <c r="BQ13" i="2"/>
  <c r="E13" i="2" s="1"/>
  <c r="AM14" i="2"/>
  <c r="AL14" i="2"/>
  <c r="AK14" i="2"/>
  <c r="AJ14" i="2"/>
  <c r="AI14" i="2"/>
  <c r="H133" i="2"/>
  <c r="M121" i="2"/>
  <c r="K121" i="15" s="1"/>
  <c r="D121" i="2"/>
  <c r="C121" i="15" s="1"/>
  <c r="M133" i="2"/>
  <c r="K133" i="15" s="1"/>
  <c r="BQ132" i="2"/>
  <c r="E132" i="2" s="1"/>
  <c r="BQ120" i="2"/>
  <c r="E120" i="2" s="1"/>
  <c r="F120" i="2"/>
  <c r="D120" i="15" s="1"/>
  <c r="Q120" i="15" s="1"/>
  <c r="AS120" i="15" s="1"/>
  <c r="D133" i="2"/>
  <c r="C133" i="15" s="1"/>
  <c r="I144" i="2"/>
  <c r="G144" i="15" s="1"/>
  <c r="BC233" i="2"/>
  <c r="I109" i="2"/>
  <c r="G109" i="15" s="1"/>
  <c r="F204" i="2"/>
  <c r="D204" i="15" s="1"/>
  <c r="Q204" i="15" s="1"/>
  <c r="AS204" i="15" s="1"/>
  <c r="BQ204" i="2"/>
  <c r="E204" i="2" s="1"/>
  <c r="D205" i="2"/>
  <c r="C205" i="15" s="1"/>
  <c r="BQ542" i="2"/>
  <c r="E542" i="2" s="1"/>
  <c r="F168" i="2"/>
  <c r="D168" i="15" s="1"/>
  <c r="Q168" i="15" s="1"/>
  <c r="AS168" i="15" s="1"/>
  <c r="D169" i="2"/>
  <c r="BQ168" i="2"/>
  <c r="E168" i="2" s="1"/>
  <c r="I223" i="2"/>
  <c r="I234" i="2"/>
  <c r="BC222" i="2"/>
  <c r="H235" i="2"/>
  <c r="F235" i="15" s="1"/>
  <c r="M237" i="2"/>
  <c r="K237" i="15" s="1"/>
  <c r="F95" i="2"/>
  <c r="D95" i="15" s="1"/>
  <c r="Q95" i="15" s="1"/>
  <c r="AS95" i="15" s="1"/>
  <c r="BQ95" i="2"/>
  <c r="E95" i="2" s="1"/>
  <c r="BQ359" i="2"/>
  <c r="E359" i="2" s="1"/>
  <c r="F359" i="2"/>
  <c r="D359" i="15" s="1"/>
  <c r="Q359" i="15" s="1"/>
  <c r="AS359" i="15" s="1"/>
  <c r="H121" i="2"/>
  <c r="F121" i="15" s="1"/>
  <c r="BQ155" i="2"/>
  <c r="E155" i="2" s="1"/>
  <c r="BC166" i="2"/>
  <c r="D144" i="2"/>
  <c r="C144" i="15" s="1"/>
  <c r="F155" i="2"/>
  <c r="D155" i="15" s="1"/>
  <c r="Q155" i="15" s="1"/>
  <c r="AS155" i="15" s="1"/>
  <c r="F143" i="2"/>
  <c r="D143" i="15" s="1"/>
  <c r="Q143" i="15" s="1"/>
  <c r="AS143" i="15" s="1"/>
  <c r="BQ107" i="2"/>
  <c r="E107" i="2" s="1"/>
  <c r="D108" i="2"/>
  <c r="C108" i="15" s="1"/>
  <c r="F107" i="2"/>
  <c r="D107" i="15" s="1"/>
  <c r="Q107" i="15" s="1"/>
  <c r="AS107" i="15" s="1"/>
  <c r="M108" i="2"/>
  <c r="K108" i="15" s="1"/>
  <c r="BQ191" i="2"/>
  <c r="E191" i="2" s="1"/>
  <c r="F191" i="2"/>
  <c r="D191" i="15" s="1"/>
  <c r="Q191" i="15" s="1"/>
  <c r="AS191" i="15" s="1"/>
  <c r="D192" i="2"/>
  <c r="C192" i="15" s="1"/>
  <c r="BC542" i="2"/>
  <c r="BA542" i="2"/>
  <c r="BA71" i="2"/>
  <c r="L108" i="2"/>
  <c r="J108" i="15" s="1"/>
  <c r="L144" i="2"/>
  <c r="J144" i="15" s="1"/>
  <c r="BC345" i="2"/>
  <c r="BQ143" i="2"/>
  <c r="E143" i="2" s="1"/>
  <c r="BC71" i="2"/>
  <c r="BQ180" i="2"/>
  <c r="E180" i="2" s="1"/>
  <c r="D181" i="2"/>
  <c r="F180" i="2"/>
  <c r="D180" i="15" s="1"/>
  <c r="Q180" i="15" s="1"/>
  <c r="AS180" i="15" s="1"/>
  <c r="BC83" i="2"/>
  <c r="BA83" i="2"/>
  <c r="L132" i="2"/>
  <c r="J132" i="15" s="1"/>
  <c r="AF132" i="15" s="1"/>
  <c r="BC131" i="2"/>
  <c r="BA131" i="2"/>
  <c r="H168" i="2"/>
  <c r="F168" i="15" s="1"/>
  <c r="H157" i="2"/>
  <c r="F157" i="15" s="1"/>
  <c r="H201" i="2"/>
  <c r="I167" i="2"/>
  <c r="G167" i="15" s="1"/>
  <c r="I346" i="2"/>
  <c r="G346" i="15" s="1"/>
  <c r="M346" i="2"/>
  <c r="K346" i="15" s="1"/>
  <c r="H346" i="2"/>
  <c r="F346" i="15" s="1"/>
  <c r="BA334" i="2"/>
  <c r="BC334" i="2"/>
  <c r="BC554" i="2"/>
  <c r="BA554" i="2"/>
  <c r="M145" i="2"/>
  <c r="I133" i="2"/>
  <c r="D156" i="2"/>
  <c r="C156" i="15" s="1"/>
  <c r="H108" i="2"/>
  <c r="F108" i="15" s="1"/>
  <c r="BC107" i="2"/>
  <c r="BA107" i="2"/>
  <c r="H179" i="2"/>
  <c r="F179" i="15" s="1"/>
  <c r="M203" i="2"/>
  <c r="H144" i="2"/>
  <c r="F144" i="15" s="1"/>
  <c r="BC143" i="2"/>
  <c r="BA143" i="2"/>
  <c r="H190" i="2"/>
  <c r="F190" i="15" s="1"/>
  <c r="BA95" i="2"/>
  <c r="BC95" i="2"/>
  <c r="L120" i="2"/>
  <c r="J120" i="15" s="1"/>
  <c r="R120" i="15" s="1"/>
  <c r="BC119" i="2"/>
  <c r="BA119" i="2"/>
  <c r="BC359" i="2"/>
  <c r="BA359" i="2"/>
  <c r="BA345" i="2"/>
  <c r="BC177" i="2"/>
  <c r="BA177" i="2"/>
  <c r="I178" i="2"/>
  <c r="G178" i="15" s="1"/>
  <c r="S178" i="15" s="1"/>
  <c r="I200" i="2"/>
  <c r="G200" i="15" s="1"/>
  <c r="BA199" i="2"/>
  <c r="BC199" i="2"/>
  <c r="I189" i="2"/>
  <c r="G189" i="15" s="1"/>
  <c r="AB189" i="15" s="1"/>
  <c r="BA188" i="2"/>
  <c r="BC188" i="2"/>
  <c r="C374" i="15" l="1"/>
  <c r="D375" i="2"/>
  <c r="I122" i="2"/>
  <c r="G122" i="15" s="1"/>
  <c r="AC47" i="15"/>
  <c r="U47" i="15"/>
  <c r="R47" i="15"/>
  <c r="I647" i="2"/>
  <c r="G650" i="15" s="1"/>
  <c r="S47" i="15"/>
  <c r="AD432" i="15"/>
  <c r="F719" i="2"/>
  <c r="D722" i="15" s="1"/>
  <c r="Q722" i="15" s="1"/>
  <c r="AS722" i="15" s="1"/>
  <c r="I610" i="2"/>
  <c r="I611" i="2" s="1"/>
  <c r="G614" i="15" s="1"/>
  <c r="J421" i="15"/>
  <c r="L289" i="2"/>
  <c r="J289" i="15" s="1"/>
  <c r="L544" i="2"/>
  <c r="J541" i="15" s="1"/>
  <c r="L447" i="2"/>
  <c r="J446" i="15" s="1"/>
  <c r="G72" i="15"/>
  <c r="L707" i="2"/>
  <c r="J710" i="15" s="1"/>
  <c r="L435" i="2"/>
  <c r="J434" i="15" s="1"/>
  <c r="H719" i="2"/>
  <c r="F722" i="15" s="1"/>
  <c r="I446" i="2"/>
  <c r="I447" i="2" s="1"/>
  <c r="G446" i="15" s="1"/>
  <c r="BC445" i="2"/>
  <c r="L459" i="2"/>
  <c r="J458" i="15" s="1"/>
  <c r="BC397" i="2"/>
  <c r="Y444" i="15"/>
  <c r="I301" i="2"/>
  <c r="G301" i="15" s="1"/>
  <c r="AA444" i="15"/>
  <c r="U444" i="15"/>
  <c r="AF444" i="15"/>
  <c r="T444" i="15"/>
  <c r="W444" i="15"/>
  <c r="H730" i="2"/>
  <c r="H731" i="2" s="1"/>
  <c r="F734" i="15" s="1"/>
  <c r="R444" i="15"/>
  <c r="AC444" i="15"/>
  <c r="V444" i="15"/>
  <c r="X444" i="15"/>
  <c r="AE444" i="15"/>
  <c r="S444" i="15"/>
  <c r="AD444" i="15"/>
  <c r="Z444" i="15"/>
  <c r="AG444" i="15"/>
  <c r="BA729" i="2"/>
  <c r="AF300" i="15"/>
  <c r="L38" i="2"/>
  <c r="J38" i="15" s="1"/>
  <c r="J721" i="15"/>
  <c r="I411" i="2"/>
  <c r="G410" i="15" s="1"/>
  <c r="H706" i="2"/>
  <c r="H707" i="2" s="1"/>
  <c r="F710" i="15" s="1"/>
  <c r="M204" i="2"/>
  <c r="M216" i="2" s="1"/>
  <c r="K216" i="15" s="1"/>
  <c r="J733" i="15"/>
  <c r="M337" i="2"/>
  <c r="K325" i="15"/>
  <c r="M435" i="2"/>
  <c r="K434" i="15" s="1"/>
  <c r="K433" i="15"/>
  <c r="M215" i="2"/>
  <c r="K215" i="15" s="1"/>
  <c r="K203" i="15"/>
  <c r="D182" i="2"/>
  <c r="C182" i="15" s="1"/>
  <c r="C181" i="15"/>
  <c r="M623" i="2"/>
  <c r="K626" i="15" s="1"/>
  <c r="K625" i="15"/>
  <c r="M447" i="2"/>
  <c r="K446" i="15" s="1"/>
  <c r="K445" i="15"/>
  <c r="M348" i="2"/>
  <c r="K348" i="15" s="1"/>
  <c r="K336" i="15"/>
  <c r="M423" i="2"/>
  <c r="K422" i="15" s="1"/>
  <c r="K421" i="15"/>
  <c r="D623" i="2"/>
  <c r="C626" i="15" s="1"/>
  <c r="C625" i="15"/>
  <c r="M719" i="2"/>
  <c r="K722" i="15" s="1"/>
  <c r="K721" i="15"/>
  <c r="M146" i="2"/>
  <c r="K146" i="15" s="1"/>
  <c r="K145" i="15"/>
  <c r="K385" i="15"/>
  <c r="M387" i="2"/>
  <c r="K386" i="15" s="1"/>
  <c r="D423" i="2"/>
  <c r="C422" i="15" s="1"/>
  <c r="C421" i="15"/>
  <c r="D635" i="2"/>
  <c r="C638" i="15" s="1"/>
  <c r="C637" i="15"/>
  <c r="M347" i="2"/>
  <c r="K347" i="15" s="1"/>
  <c r="K335" i="15"/>
  <c r="K169" i="15"/>
  <c r="M181" i="2"/>
  <c r="D170" i="2"/>
  <c r="C170" i="15" s="1"/>
  <c r="C169" i="15"/>
  <c r="M170" i="2"/>
  <c r="K158" i="15"/>
  <c r="M26" i="2"/>
  <c r="K26" i="15" s="1"/>
  <c r="K25" i="15"/>
  <c r="D447" i="2"/>
  <c r="C446" i="15" s="1"/>
  <c r="C445" i="15"/>
  <c r="D731" i="2"/>
  <c r="C734" i="15" s="1"/>
  <c r="C733" i="15"/>
  <c r="C36" i="15"/>
  <c r="D37" i="2"/>
  <c r="F36" i="2"/>
  <c r="D36" i="15" s="1"/>
  <c r="Q36" i="15" s="1"/>
  <c r="AS36" i="15" s="1"/>
  <c r="BQ36" i="2"/>
  <c r="E36" i="2" s="1"/>
  <c r="D435" i="2"/>
  <c r="C433" i="15"/>
  <c r="BQ434" i="2"/>
  <c r="E434" i="2" s="1"/>
  <c r="F434" i="2"/>
  <c r="D433" i="15" s="1"/>
  <c r="Q433" i="15" s="1"/>
  <c r="AS433" i="15" s="1"/>
  <c r="Z275" i="15"/>
  <c r="AF275" i="15"/>
  <c r="L50" i="2"/>
  <c r="J50" i="15" s="1"/>
  <c r="H265" i="2"/>
  <c r="F265" i="15" s="1"/>
  <c r="L215" i="2"/>
  <c r="J215" i="15" s="1"/>
  <c r="AD396" i="15"/>
  <c r="AE396" i="15"/>
  <c r="I398" i="2"/>
  <c r="G397" i="15" s="1"/>
  <c r="R397" i="15" s="1"/>
  <c r="Y396" i="15"/>
  <c r="AG396" i="15"/>
  <c r="T396" i="15"/>
  <c r="L13" i="2"/>
  <c r="J13" i="15" s="1"/>
  <c r="X396" i="15"/>
  <c r="AC396" i="15"/>
  <c r="S396" i="15"/>
  <c r="BA397" i="2"/>
  <c r="H580" i="2"/>
  <c r="F577" i="15" s="1"/>
  <c r="AB396" i="15"/>
  <c r="AA396" i="15"/>
  <c r="Z396" i="15"/>
  <c r="R275" i="15"/>
  <c r="Y275" i="15"/>
  <c r="AD275" i="15"/>
  <c r="BA409" i="2"/>
  <c r="L410" i="2"/>
  <c r="J409" i="15" s="1"/>
  <c r="AD409" i="15" s="1"/>
  <c r="R396" i="15"/>
  <c r="L610" i="2"/>
  <c r="L611" i="2" s="1"/>
  <c r="J614" i="15" s="1"/>
  <c r="AE420" i="15"/>
  <c r="Y408" i="15"/>
  <c r="AA420" i="15"/>
  <c r="V396" i="15"/>
  <c r="AF396" i="15"/>
  <c r="W396" i="15"/>
  <c r="I325" i="2"/>
  <c r="G325" i="15" s="1"/>
  <c r="BC421" i="2"/>
  <c r="V420" i="15"/>
  <c r="W420" i="15"/>
  <c r="X275" i="15"/>
  <c r="AC420" i="15"/>
  <c r="AB275" i="15"/>
  <c r="AE275" i="15"/>
  <c r="T275" i="15"/>
  <c r="AB420" i="15"/>
  <c r="Z420" i="15"/>
  <c r="V275" i="15"/>
  <c r="U275" i="15"/>
  <c r="I634" i="2"/>
  <c r="I635" i="2" s="1"/>
  <c r="G638" i="15" s="1"/>
  <c r="H313" i="2"/>
  <c r="F313" i="15" s="1"/>
  <c r="AC275" i="15"/>
  <c r="W275" i="15"/>
  <c r="S275" i="15"/>
  <c r="BC433" i="2"/>
  <c r="AG275" i="15"/>
  <c r="Y420" i="15"/>
  <c r="BC409" i="2"/>
  <c r="S408" i="15"/>
  <c r="AE408" i="15"/>
  <c r="V287" i="15"/>
  <c r="BC335" i="2"/>
  <c r="H13" i="2"/>
  <c r="F13" i="15" s="1"/>
  <c r="H25" i="2"/>
  <c r="F25" i="15" s="1"/>
  <c r="I622" i="2"/>
  <c r="G625" i="15" s="1"/>
  <c r="T287" i="15"/>
  <c r="BA324" i="2"/>
  <c r="T384" i="15"/>
  <c r="V432" i="15"/>
  <c r="T408" i="15"/>
  <c r="BC300" i="2"/>
  <c r="AB432" i="15"/>
  <c r="AF408" i="15"/>
  <c r="F276" i="15"/>
  <c r="S276" i="15" s="1"/>
  <c r="H277" i="2"/>
  <c r="AA384" i="15"/>
  <c r="L386" i="2"/>
  <c r="J385" i="15" s="1"/>
  <c r="BA717" i="2"/>
  <c r="L73" i="2"/>
  <c r="J73" i="15" s="1"/>
  <c r="AC287" i="15"/>
  <c r="AE287" i="15"/>
  <c r="W287" i="15"/>
  <c r="BC12" i="2"/>
  <c r="U420" i="15"/>
  <c r="AF420" i="15"/>
  <c r="AB287" i="15"/>
  <c r="AF384" i="15"/>
  <c r="AB384" i="15"/>
  <c r="Y287" i="15"/>
  <c r="R287" i="15"/>
  <c r="U287" i="15"/>
  <c r="AA287" i="15"/>
  <c r="X287" i="15"/>
  <c r="Z287" i="15"/>
  <c r="BC385" i="2"/>
  <c r="I347" i="2"/>
  <c r="G347" i="15" s="1"/>
  <c r="BA385" i="2"/>
  <c r="AG287" i="15"/>
  <c r="I386" i="2"/>
  <c r="G385" i="15" s="1"/>
  <c r="AD287" i="15"/>
  <c r="AF287" i="15"/>
  <c r="H61" i="2"/>
  <c r="F61" i="15" s="1"/>
  <c r="BC324" i="2"/>
  <c r="S384" i="15"/>
  <c r="L265" i="2"/>
  <c r="J265" i="15" s="1"/>
  <c r="R624" i="15"/>
  <c r="R420" i="15"/>
  <c r="BA421" i="2"/>
  <c r="L634" i="2"/>
  <c r="J637" i="15" s="1"/>
  <c r="I422" i="2"/>
  <c r="G421" i="15" s="1"/>
  <c r="BC621" i="2"/>
  <c r="T420" i="15"/>
  <c r="AG420" i="15"/>
  <c r="X420" i="15"/>
  <c r="BC276" i="2"/>
  <c r="AD420" i="15"/>
  <c r="BA264" i="2"/>
  <c r="BA633" i="2"/>
  <c r="BA433" i="2"/>
  <c r="W432" i="15"/>
  <c r="H97" i="2"/>
  <c r="F97" i="15" s="1"/>
  <c r="I434" i="2"/>
  <c r="I435" i="2" s="1"/>
  <c r="G434" i="15" s="1"/>
  <c r="U432" i="15"/>
  <c r="AE432" i="15"/>
  <c r="AF432" i="15"/>
  <c r="AG432" i="15"/>
  <c r="Z408" i="15"/>
  <c r="Y384" i="15"/>
  <c r="V408" i="15"/>
  <c r="AF263" i="15"/>
  <c r="AD384" i="15"/>
  <c r="L373" i="2"/>
  <c r="J373" i="15" s="1"/>
  <c r="H556" i="2"/>
  <c r="F553" i="15" s="1"/>
  <c r="BC212" i="2"/>
  <c r="AC263" i="15"/>
  <c r="BA212" i="2"/>
  <c r="BC633" i="2"/>
  <c r="AA432" i="15"/>
  <c r="Z263" i="15"/>
  <c r="AC432" i="15"/>
  <c r="X432" i="15"/>
  <c r="L622" i="2"/>
  <c r="L623" i="2" s="1"/>
  <c r="J626" i="15" s="1"/>
  <c r="BC96" i="2"/>
  <c r="S432" i="15"/>
  <c r="AG263" i="15"/>
  <c r="AE384" i="15"/>
  <c r="T432" i="15"/>
  <c r="AC384" i="15"/>
  <c r="R432" i="15"/>
  <c r="Z384" i="15"/>
  <c r="V384" i="15"/>
  <c r="Y432" i="15"/>
  <c r="Z432" i="15"/>
  <c r="X384" i="15"/>
  <c r="AB563" i="15"/>
  <c r="AG384" i="15"/>
  <c r="R263" i="15"/>
  <c r="V624" i="15"/>
  <c r="L301" i="2"/>
  <c r="J301" i="15" s="1"/>
  <c r="AG301" i="15" s="1"/>
  <c r="AB624" i="15"/>
  <c r="BC264" i="2"/>
  <c r="BA621" i="2"/>
  <c r="U359" i="15"/>
  <c r="W263" i="15"/>
  <c r="AA624" i="15"/>
  <c r="AB359" i="15"/>
  <c r="U263" i="15"/>
  <c r="U624" i="15"/>
  <c r="V263" i="15"/>
  <c r="Z624" i="15"/>
  <c r="BA335" i="2"/>
  <c r="R251" i="15"/>
  <c r="AA263" i="15"/>
  <c r="BA555" i="2"/>
  <c r="AG359" i="15"/>
  <c r="T624" i="15"/>
  <c r="R384" i="15"/>
  <c r="S359" i="15"/>
  <c r="BC288" i="2"/>
  <c r="Y263" i="15"/>
  <c r="AC359" i="15"/>
  <c r="BC60" i="2"/>
  <c r="I336" i="2"/>
  <c r="I348" i="2" s="1"/>
  <c r="U59" i="15"/>
  <c r="U408" i="15"/>
  <c r="V59" i="15"/>
  <c r="AA59" i="15"/>
  <c r="AD636" i="15"/>
  <c r="AE456" i="15"/>
  <c r="X624" i="15"/>
  <c r="U384" i="15"/>
  <c r="W408" i="15"/>
  <c r="Z456" i="15"/>
  <c r="BC372" i="2"/>
  <c r="AD408" i="15"/>
  <c r="BC457" i="2"/>
  <c r="AA563" i="15"/>
  <c r="W624" i="15"/>
  <c r="W384" i="15"/>
  <c r="BA457" i="2"/>
  <c r="AD563" i="15"/>
  <c r="AG624" i="15"/>
  <c r="I458" i="2"/>
  <c r="G457" i="15" s="1"/>
  <c r="AB457" i="15" s="1"/>
  <c r="AG59" i="15"/>
  <c r="AF563" i="15"/>
  <c r="AF624" i="15"/>
  <c r="AC408" i="15"/>
  <c r="Z563" i="15"/>
  <c r="L157" i="2"/>
  <c r="J157" i="15" s="1"/>
  <c r="AC636" i="15"/>
  <c r="Y563" i="15"/>
  <c r="X408" i="15"/>
  <c r="V563" i="15"/>
  <c r="T563" i="15"/>
  <c r="R563" i="15"/>
  <c r="Y624" i="15"/>
  <c r="AA408" i="15"/>
  <c r="R408" i="15"/>
  <c r="AG408" i="15"/>
  <c r="AE563" i="15"/>
  <c r="AF636" i="15"/>
  <c r="AG636" i="15"/>
  <c r="U636" i="15"/>
  <c r="BA300" i="2"/>
  <c r="J602" i="15"/>
  <c r="AC624" i="15"/>
  <c r="AD456" i="15"/>
  <c r="AE636" i="15"/>
  <c r="S624" i="15"/>
  <c r="U456" i="15"/>
  <c r="AB636" i="15"/>
  <c r="AD624" i="15"/>
  <c r="T456" i="15"/>
  <c r="T636" i="15"/>
  <c r="AA456" i="15"/>
  <c r="R456" i="15"/>
  <c r="W636" i="15"/>
  <c r="Z359" i="15"/>
  <c r="AG300" i="15"/>
  <c r="AD300" i="15"/>
  <c r="S636" i="15"/>
  <c r="V132" i="15"/>
  <c r="X636" i="15"/>
  <c r="R636" i="15"/>
  <c r="BA12" i="2"/>
  <c r="H289" i="2"/>
  <c r="F289" i="15" s="1"/>
  <c r="T359" i="15"/>
  <c r="BA288" i="2"/>
  <c r="X59" i="15"/>
  <c r="AC563" i="15"/>
  <c r="X359" i="15"/>
  <c r="L277" i="2"/>
  <c r="J277" i="15" s="1"/>
  <c r="BA276" i="2"/>
  <c r="AF59" i="15"/>
  <c r="AD359" i="15"/>
  <c r="H73" i="2"/>
  <c r="F73" i="15" s="1"/>
  <c r="L361" i="2"/>
  <c r="J361" i="15" s="1"/>
  <c r="W59" i="15"/>
  <c r="X563" i="15"/>
  <c r="AG563" i="15"/>
  <c r="Y359" i="15"/>
  <c r="V636" i="15"/>
  <c r="AC59" i="15"/>
  <c r="S563" i="15"/>
  <c r="U563" i="15"/>
  <c r="V359" i="15"/>
  <c r="Y456" i="15"/>
  <c r="AG251" i="15"/>
  <c r="AA636" i="15"/>
  <c r="Z636" i="15"/>
  <c r="Z59" i="15"/>
  <c r="R132" i="15"/>
  <c r="AF359" i="15"/>
  <c r="AF456" i="15"/>
  <c r="Y636" i="15"/>
  <c r="S132" i="15"/>
  <c r="L204" i="2"/>
  <c r="J204" i="15" s="1"/>
  <c r="L580" i="2"/>
  <c r="J577" i="15" s="1"/>
  <c r="W132" i="15"/>
  <c r="AA300" i="15"/>
  <c r="AF251" i="15"/>
  <c r="V456" i="15"/>
  <c r="AB456" i="15"/>
  <c r="S251" i="15"/>
  <c r="BC555" i="2"/>
  <c r="BC729" i="2"/>
  <c r="BC543" i="2"/>
  <c r="AE132" i="15"/>
  <c r="W251" i="15"/>
  <c r="AB132" i="15"/>
  <c r="BC579" i="2"/>
  <c r="X300" i="15"/>
  <c r="AA132" i="15"/>
  <c r="W359" i="15"/>
  <c r="X456" i="15"/>
  <c r="L192" i="2"/>
  <c r="J192" i="15" s="1"/>
  <c r="BC156" i="2"/>
  <c r="L180" i="2"/>
  <c r="J180" i="15" s="1"/>
  <c r="H253" i="2"/>
  <c r="F253" i="15" s="1"/>
  <c r="Z300" i="15"/>
  <c r="W456" i="15"/>
  <c r="BA579" i="2"/>
  <c r="U300" i="15"/>
  <c r="AE359" i="15"/>
  <c r="S456" i="15"/>
  <c r="Y132" i="15"/>
  <c r="X178" i="15"/>
  <c r="AF178" i="15"/>
  <c r="BA156" i="2"/>
  <c r="L168" i="2"/>
  <c r="J168" i="15" s="1"/>
  <c r="AA311" i="15"/>
  <c r="U132" i="15"/>
  <c r="T251" i="15"/>
  <c r="W178" i="15"/>
  <c r="AE251" i="15"/>
  <c r="AG456" i="15"/>
  <c r="AB178" i="15"/>
  <c r="Z576" i="15"/>
  <c r="AE167" i="15"/>
  <c r="AG167" i="15"/>
  <c r="R167" i="15"/>
  <c r="AB167" i="15"/>
  <c r="AF167" i="15"/>
  <c r="S167" i="15"/>
  <c r="T167" i="15"/>
  <c r="W167" i="15"/>
  <c r="U167" i="15"/>
  <c r="Z167" i="15"/>
  <c r="V167" i="15"/>
  <c r="AA167" i="15"/>
  <c r="AD167" i="15"/>
  <c r="AC167" i="15"/>
  <c r="Y167" i="15"/>
  <c r="BC312" i="2"/>
  <c r="J312" i="15"/>
  <c r="J84" i="15"/>
  <c r="L85" i="2"/>
  <c r="J85" i="15" s="1"/>
  <c r="I38" i="2"/>
  <c r="G38" i="15" s="1"/>
  <c r="G37" i="15"/>
  <c r="I706" i="2"/>
  <c r="G708" i="15"/>
  <c r="BC705" i="2"/>
  <c r="Z108" i="15"/>
  <c r="AC108" i="15"/>
  <c r="AA108" i="15"/>
  <c r="T108" i="15"/>
  <c r="S108" i="15"/>
  <c r="AE108" i="15"/>
  <c r="R108" i="15"/>
  <c r="AB108" i="15"/>
  <c r="X108" i="15"/>
  <c r="AD108" i="15"/>
  <c r="AF108" i="15"/>
  <c r="W108" i="15"/>
  <c r="Y108" i="15"/>
  <c r="AG108" i="15"/>
  <c r="U108" i="15"/>
  <c r="V108" i="15"/>
  <c r="I85" i="2"/>
  <c r="G84" i="15"/>
  <c r="BA84" i="2"/>
  <c r="BC84" i="2"/>
  <c r="BA705" i="2"/>
  <c r="AA120" i="15"/>
  <c r="U120" i="15"/>
  <c r="Z120" i="15"/>
  <c r="AD120" i="15"/>
  <c r="AC120" i="15"/>
  <c r="Y120" i="15"/>
  <c r="AB120" i="15"/>
  <c r="V120" i="15"/>
  <c r="AE120" i="15"/>
  <c r="S120" i="15"/>
  <c r="T120" i="15"/>
  <c r="W120" i="15"/>
  <c r="AF120" i="15"/>
  <c r="AG120" i="15"/>
  <c r="X120" i="15"/>
  <c r="H213" i="2"/>
  <c r="F213" i="15" s="1"/>
  <c r="F201" i="15"/>
  <c r="AF189" i="15"/>
  <c r="V189" i="15"/>
  <c r="U189" i="15"/>
  <c r="R189" i="15"/>
  <c r="AC189" i="15"/>
  <c r="Z189" i="15"/>
  <c r="X189" i="15"/>
  <c r="AA189" i="15"/>
  <c r="AG189" i="15"/>
  <c r="AE189" i="15"/>
  <c r="Y189" i="15"/>
  <c r="T189" i="15"/>
  <c r="S189" i="15"/>
  <c r="W189" i="15"/>
  <c r="AD189" i="15"/>
  <c r="X167" i="15"/>
  <c r="L338" i="2"/>
  <c r="J326" i="15"/>
  <c r="Z360" i="15"/>
  <c r="AE360" i="15"/>
  <c r="AA360" i="15"/>
  <c r="R360" i="15"/>
  <c r="AB360" i="15"/>
  <c r="T360" i="15"/>
  <c r="AC360" i="15"/>
  <c r="S360" i="15"/>
  <c r="W360" i="15"/>
  <c r="AF360" i="15"/>
  <c r="AG360" i="15"/>
  <c r="X360" i="15"/>
  <c r="Y360" i="15"/>
  <c r="U360" i="15"/>
  <c r="V360" i="15"/>
  <c r="AD360" i="15"/>
  <c r="I313" i="2"/>
  <c r="G312" i="15"/>
  <c r="J96" i="15"/>
  <c r="AG96" i="15" s="1"/>
  <c r="BA96" i="2"/>
  <c r="L97" i="2"/>
  <c r="J97" i="15" s="1"/>
  <c r="F540" i="15"/>
  <c r="BA543" i="2"/>
  <c r="H544" i="2"/>
  <c r="F541" i="15" s="1"/>
  <c r="BA223" i="2"/>
  <c r="G223" i="15"/>
  <c r="H134" i="2"/>
  <c r="F134" i="15" s="1"/>
  <c r="F133" i="15"/>
  <c r="H348" i="2"/>
  <c r="F348" i="15" s="1"/>
  <c r="F336" i="15"/>
  <c r="Y59" i="15"/>
  <c r="AE59" i="15"/>
  <c r="AB263" i="15"/>
  <c r="Y311" i="15"/>
  <c r="AC132" i="15"/>
  <c r="X251" i="15"/>
  <c r="AD178" i="15"/>
  <c r="T11" i="15"/>
  <c r="AD156" i="15"/>
  <c r="AA156" i="15"/>
  <c r="V576" i="15"/>
  <c r="U576" i="15"/>
  <c r="Z83" i="15"/>
  <c r="AD83" i="15"/>
  <c r="AB83" i="15"/>
  <c r="AG83" i="15"/>
  <c r="AE83" i="15"/>
  <c r="V83" i="15"/>
  <c r="AC83" i="15"/>
  <c r="Y83" i="15"/>
  <c r="AA83" i="15"/>
  <c r="R83" i="15"/>
  <c r="W83" i="15"/>
  <c r="X83" i="15"/>
  <c r="AF83" i="15"/>
  <c r="T83" i="15"/>
  <c r="S83" i="15"/>
  <c r="U83" i="15"/>
  <c r="I50" i="2"/>
  <c r="G50" i="15" s="1"/>
  <c r="G49" i="15"/>
  <c r="U311" i="15"/>
  <c r="I557" i="2"/>
  <c r="G554" i="15" s="1"/>
  <c r="G553" i="15"/>
  <c r="AF23" i="15"/>
  <c r="AG23" i="15"/>
  <c r="U23" i="15"/>
  <c r="Z23" i="15"/>
  <c r="X23" i="15"/>
  <c r="AB23" i="15"/>
  <c r="AD23" i="15"/>
  <c r="AA23" i="15"/>
  <c r="Y23" i="15"/>
  <c r="AC23" i="15"/>
  <c r="V23" i="15"/>
  <c r="R23" i="15"/>
  <c r="T23" i="15"/>
  <c r="AE23" i="15"/>
  <c r="W23" i="15"/>
  <c r="S23" i="15"/>
  <c r="W11" i="15"/>
  <c r="X156" i="15"/>
  <c r="AD576" i="15"/>
  <c r="X311" i="15"/>
  <c r="I290" i="2"/>
  <c r="G290" i="15" s="1"/>
  <c r="G289" i="15"/>
  <c r="T178" i="15"/>
  <c r="I25" i="2"/>
  <c r="G24" i="15"/>
  <c r="AD11" i="15"/>
  <c r="U156" i="15"/>
  <c r="R576" i="15"/>
  <c r="AA707" i="15"/>
  <c r="U707" i="15"/>
  <c r="T707" i="15"/>
  <c r="AC707" i="15"/>
  <c r="S707" i="15"/>
  <c r="V707" i="15"/>
  <c r="AF707" i="15"/>
  <c r="W707" i="15"/>
  <c r="X707" i="15"/>
  <c r="AB707" i="15"/>
  <c r="AD707" i="15"/>
  <c r="AG707" i="15"/>
  <c r="R707" i="15"/>
  <c r="Z707" i="15"/>
  <c r="AE707" i="15"/>
  <c r="Y707" i="15"/>
  <c r="AB539" i="15"/>
  <c r="Z539" i="15"/>
  <c r="AG539" i="15"/>
  <c r="AF539" i="15"/>
  <c r="AC539" i="15"/>
  <c r="S539" i="15"/>
  <c r="U539" i="15"/>
  <c r="V539" i="15"/>
  <c r="AD539" i="15"/>
  <c r="AE539" i="15"/>
  <c r="T539" i="15"/>
  <c r="X539" i="15"/>
  <c r="Y539" i="15"/>
  <c r="W539" i="15"/>
  <c r="AA539" i="15"/>
  <c r="R539" i="15"/>
  <c r="AF311" i="15"/>
  <c r="I214" i="2"/>
  <c r="G213" i="15"/>
  <c r="R178" i="15"/>
  <c r="I61" i="2"/>
  <c r="G60" i="15"/>
  <c r="G600" i="15"/>
  <c r="AG551" i="15"/>
  <c r="AD551" i="15"/>
  <c r="AC551" i="15"/>
  <c r="R551" i="15"/>
  <c r="Z551" i="15"/>
  <c r="U551" i="15"/>
  <c r="AF551" i="15"/>
  <c r="V551" i="15"/>
  <c r="AB551" i="15"/>
  <c r="S551" i="15"/>
  <c r="T551" i="15"/>
  <c r="AA551" i="15"/>
  <c r="Y551" i="15"/>
  <c r="W551" i="15"/>
  <c r="AE551" i="15"/>
  <c r="X551" i="15"/>
  <c r="S11" i="15"/>
  <c r="R156" i="15"/>
  <c r="S576" i="15"/>
  <c r="AA11" i="15"/>
  <c r="I74" i="2"/>
  <c r="G74" i="15" s="1"/>
  <c r="G73" i="15"/>
  <c r="AF156" i="15"/>
  <c r="AC576" i="15"/>
  <c r="Z372" i="15"/>
  <c r="AC372" i="15"/>
  <c r="AA372" i="15"/>
  <c r="R372" i="15"/>
  <c r="W372" i="15"/>
  <c r="S372" i="15"/>
  <c r="T372" i="15"/>
  <c r="AB372" i="15"/>
  <c r="AE372" i="15"/>
  <c r="AF372" i="15"/>
  <c r="X372" i="15"/>
  <c r="AD372" i="15"/>
  <c r="V372" i="15"/>
  <c r="AG372" i="15"/>
  <c r="U372" i="15"/>
  <c r="Y372" i="15"/>
  <c r="AB731" i="15"/>
  <c r="AC731" i="15"/>
  <c r="AD731" i="15"/>
  <c r="AG731" i="15"/>
  <c r="S731" i="15"/>
  <c r="R731" i="15"/>
  <c r="Y731" i="15"/>
  <c r="Z731" i="15"/>
  <c r="AA731" i="15"/>
  <c r="V731" i="15"/>
  <c r="AF731" i="15"/>
  <c r="T731" i="15"/>
  <c r="W731" i="15"/>
  <c r="AE731" i="15"/>
  <c r="U731" i="15"/>
  <c r="X731" i="15"/>
  <c r="R311" i="15"/>
  <c r="J552" i="15"/>
  <c r="AC552" i="15" s="1"/>
  <c r="L556" i="2"/>
  <c r="R11" i="15"/>
  <c r="AE233" i="15"/>
  <c r="V233" i="15"/>
  <c r="AD233" i="15"/>
  <c r="Z233" i="15"/>
  <c r="X233" i="15"/>
  <c r="AA233" i="15"/>
  <c r="U233" i="15"/>
  <c r="AC233" i="15"/>
  <c r="AG233" i="15"/>
  <c r="T233" i="15"/>
  <c r="W233" i="15"/>
  <c r="AB233" i="15"/>
  <c r="Y233" i="15"/>
  <c r="AF233" i="15"/>
  <c r="S233" i="15"/>
  <c r="R233" i="15"/>
  <c r="W156" i="15"/>
  <c r="T576" i="15"/>
  <c r="AG11" i="15"/>
  <c r="AB11" i="15"/>
  <c r="I569" i="2"/>
  <c r="G566" i="15" s="1"/>
  <c r="G565" i="15"/>
  <c r="T156" i="15"/>
  <c r="AE576" i="15"/>
  <c r="BA372" i="2"/>
  <c r="BA72" i="2"/>
  <c r="I373" i="2"/>
  <c r="G373" i="15" s="1"/>
  <c r="BC657" i="2"/>
  <c r="J660" i="15"/>
  <c r="L349" i="2"/>
  <c r="J349" i="15" s="1"/>
  <c r="J337" i="15"/>
  <c r="AD59" i="15"/>
  <c r="AD263" i="15"/>
  <c r="T311" i="15"/>
  <c r="AG132" i="15"/>
  <c r="Z132" i="15"/>
  <c r="Z72" i="15"/>
  <c r="AB72" i="15"/>
  <c r="AC72" i="15"/>
  <c r="AE72" i="15"/>
  <c r="AA72" i="15"/>
  <c r="S72" i="15"/>
  <c r="W72" i="15"/>
  <c r="R72" i="15"/>
  <c r="T72" i="15"/>
  <c r="AD72" i="15"/>
  <c r="X72" i="15"/>
  <c r="AF72" i="15"/>
  <c r="U72" i="15"/>
  <c r="V72" i="15"/>
  <c r="AG72" i="15"/>
  <c r="Y72" i="15"/>
  <c r="W300" i="15"/>
  <c r="Y300" i="15"/>
  <c r="AB300" i="15"/>
  <c r="R300" i="15"/>
  <c r="AC300" i="15"/>
  <c r="V300" i="15"/>
  <c r="AE300" i="15"/>
  <c r="S300" i="15"/>
  <c r="Y251" i="15"/>
  <c r="AB251" i="15"/>
  <c r="Y178" i="15"/>
  <c r="AE178" i="15"/>
  <c r="AD719" i="15"/>
  <c r="Z719" i="15"/>
  <c r="T719" i="15"/>
  <c r="S719" i="15"/>
  <c r="AE719" i="15"/>
  <c r="V719" i="15"/>
  <c r="AB719" i="15"/>
  <c r="U719" i="15"/>
  <c r="Y719" i="15"/>
  <c r="AC719" i="15"/>
  <c r="AF719" i="15"/>
  <c r="AG719" i="15"/>
  <c r="AA719" i="15"/>
  <c r="R719" i="15"/>
  <c r="X719" i="15"/>
  <c r="W719" i="15"/>
  <c r="J564" i="15"/>
  <c r="W564" i="15" s="1"/>
  <c r="L568" i="2"/>
  <c r="I265" i="2"/>
  <c r="G264" i="15"/>
  <c r="Y11" i="15"/>
  <c r="AE11" i="15"/>
  <c r="AB95" i="15"/>
  <c r="Z95" i="15"/>
  <c r="T95" i="15"/>
  <c r="R95" i="15"/>
  <c r="AC95" i="15"/>
  <c r="AE95" i="15"/>
  <c r="AA95" i="15"/>
  <c r="S95" i="15"/>
  <c r="AF95" i="15"/>
  <c r="AD95" i="15"/>
  <c r="AG95" i="15"/>
  <c r="X95" i="15"/>
  <c r="U95" i="15"/>
  <c r="V95" i="15"/>
  <c r="W95" i="15"/>
  <c r="Y95" i="15"/>
  <c r="AE156" i="15"/>
  <c r="AF576" i="15"/>
  <c r="R59" i="15"/>
  <c r="X263" i="15"/>
  <c r="AG311" i="15"/>
  <c r="S311" i="15"/>
  <c r="T132" i="15"/>
  <c r="I278" i="2"/>
  <c r="G278" i="15" s="1"/>
  <c r="G277" i="15"/>
  <c r="Z288" i="15"/>
  <c r="AA288" i="15"/>
  <c r="AB288" i="15"/>
  <c r="R288" i="15"/>
  <c r="AE288" i="15"/>
  <c r="AF288" i="15"/>
  <c r="AC288" i="15"/>
  <c r="S288" i="15"/>
  <c r="X288" i="15"/>
  <c r="T288" i="15"/>
  <c r="W288" i="15"/>
  <c r="AD288" i="15"/>
  <c r="U288" i="15"/>
  <c r="AG288" i="15"/>
  <c r="V288" i="15"/>
  <c r="Y288" i="15"/>
  <c r="V251" i="15"/>
  <c r="AC251" i="15"/>
  <c r="Z200" i="15"/>
  <c r="AA200" i="15"/>
  <c r="S200" i="15"/>
  <c r="R200" i="15"/>
  <c r="AB200" i="15"/>
  <c r="AC200" i="15"/>
  <c r="AE200" i="15"/>
  <c r="T200" i="15"/>
  <c r="AF200" i="15"/>
  <c r="W200" i="15"/>
  <c r="AG200" i="15"/>
  <c r="U200" i="15"/>
  <c r="V200" i="15"/>
  <c r="X200" i="15"/>
  <c r="AD200" i="15"/>
  <c r="Y200" i="15"/>
  <c r="U178" i="15"/>
  <c r="AC178" i="15"/>
  <c r="I718" i="2"/>
  <c r="BC718" i="2" s="1"/>
  <c r="G720" i="15"/>
  <c r="AF11" i="15"/>
  <c r="AC11" i="15"/>
  <c r="AB156" i="15"/>
  <c r="AB576" i="15"/>
  <c r="I134" i="2"/>
  <c r="G134" i="15" s="1"/>
  <c r="G133" i="15"/>
  <c r="BA646" i="2"/>
  <c r="J649" i="15"/>
  <c r="I730" i="2"/>
  <c r="G732" i="15"/>
  <c r="AB48" i="15"/>
  <c r="Z48" i="15"/>
  <c r="AA48" i="15"/>
  <c r="AE48" i="15"/>
  <c r="AC48" i="15"/>
  <c r="S48" i="15"/>
  <c r="R48" i="15"/>
  <c r="W48" i="15"/>
  <c r="AF48" i="15"/>
  <c r="T48" i="15"/>
  <c r="X48" i="15"/>
  <c r="U48" i="15"/>
  <c r="Y48" i="15"/>
  <c r="V48" i="15"/>
  <c r="AD48" i="15"/>
  <c r="AG48" i="15"/>
  <c r="BC72" i="2"/>
  <c r="Z222" i="15"/>
  <c r="AB222" i="15"/>
  <c r="AE222" i="15"/>
  <c r="AA222" i="15"/>
  <c r="AC222" i="15"/>
  <c r="W222" i="15"/>
  <c r="S222" i="15"/>
  <c r="X222" i="15"/>
  <c r="T222" i="15"/>
  <c r="R222" i="15"/>
  <c r="U222" i="15"/>
  <c r="AG222" i="15"/>
  <c r="AD222" i="15"/>
  <c r="Y222" i="15"/>
  <c r="AF222" i="15"/>
  <c r="V222" i="15"/>
  <c r="I13" i="2"/>
  <c r="G12" i="15"/>
  <c r="AB59" i="15"/>
  <c r="I98" i="2"/>
  <c r="G98" i="15" s="1"/>
  <c r="G97" i="15"/>
  <c r="T263" i="15"/>
  <c r="V311" i="15"/>
  <c r="AE311" i="15"/>
  <c r="AD132" i="15"/>
  <c r="AD251" i="15"/>
  <c r="AA251" i="15"/>
  <c r="Z212" i="15"/>
  <c r="AA212" i="15"/>
  <c r="R212" i="15"/>
  <c r="AB212" i="15"/>
  <c r="AC212" i="15"/>
  <c r="AE212" i="15"/>
  <c r="S212" i="15"/>
  <c r="AF212" i="15"/>
  <c r="T212" i="15"/>
  <c r="AD212" i="15"/>
  <c r="AG212" i="15"/>
  <c r="W212" i="15"/>
  <c r="U212" i="15"/>
  <c r="X212" i="15"/>
  <c r="V212" i="15"/>
  <c r="Y212" i="15"/>
  <c r="AG178" i="15"/>
  <c r="AA178" i="15"/>
  <c r="V11" i="15"/>
  <c r="Z11" i="15"/>
  <c r="AG659" i="15"/>
  <c r="X659" i="15"/>
  <c r="Z659" i="15"/>
  <c r="AE659" i="15"/>
  <c r="AF659" i="15"/>
  <c r="U659" i="15"/>
  <c r="W659" i="15"/>
  <c r="R659" i="15"/>
  <c r="T659" i="15"/>
  <c r="Y659" i="15"/>
  <c r="AC659" i="15"/>
  <c r="AD659" i="15"/>
  <c r="AB659" i="15"/>
  <c r="S659" i="15"/>
  <c r="V659" i="15"/>
  <c r="AA659" i="15"/>
  <c r="I253" i="2"/>
  <c r="G252" i="15"/>
  <c r="AA252" i="15" s="1"/>
  <c r="Y156" i="15"/>
  <c r="AC156" i="15"/>
  <c r="AA576" i="15"/>
  <c r="W576" i="15"/>
  <c r="I581" i="2"/>
  <c r="G578" i="15" s="1"/>
  <c r="G577" i="15"/>
  <c r="Z144" i="15"/>
  <c r="AA144" i="15"/>
  <c r="AC144" i="15"/>
  <c r="AE144" i="15"/>
  <c r="AB144" i="15"/>
  <c r="R144" i="15"/>
  <c r="W144" i="15"/>
  <c r="AF144" i="15"/>
  <c r="X144" i="15"/>
  <c r="T144" i="15"/>
  <c r="AD144" i="15"/>
  <c r="V144" i="15"/>
  <c r="U144" i="15"/>
  <c r="Y144" i="15"/>
  <c r="S144" i="15"/>
  <c r="AG144" i="15"/>
  <c r="AA36" i="15"/>
  <c r="Z36" i="15"/>
  <c r="AC36" i="15"/>
  <c r="S36" i="15"/>
  <c r="AE36" i="15"/>
  <c r="T36" i="15"/>
  <c r="W36" i="15"/>
  <c r="R36" i="15"/>
  <c r="AF36" i="15"/>
  <c r="AB36" i="15"/>
  <c r="X36" i="15"/>
  <c r="AD36" i="15"/>
  <c r="U36" i="15"/>
  <c r="V36" i="15"/>
  <c r="AG36" i="15"/>
  <c r="Y36" i="15"/>
  <c r="Z323" i="15"/>
  <c r="AA323" i="15"/>
  <c r="AC323" i="15"/>
  <c r="S323" i="15"/>
  <c r="AE323" i="15"/>
  <c r="AB323" i="15"/>
  <c r="W323" i="15"/>
  <c r="R323" i="15"/>
  <c r="X323" i="15"/>
  <c r="T323" i="15"/>
  <c r="AD323" i="15"/>
  <c r="AF323" i="15"/>
  <c r="U323" i="15"/>
  <c r="Y323" i="15"/>
  <c r="AG323" i="15"/>
  <c r="V323" i="15"/>
  <c r="I544" i="2"/>
  <c r="G540" i="15"/>
  <c r="S59" i="15"/>
  <c r="AE263" i="15"/>
  <c r="W311" i="15"/>
  <c r="AC311" i="15"/>
  <c r="X132" i="15"/>
  <c r="R359" i="15"/>
  <c r="U251" i="15"/>
  <c r="Z251" i="15"/>
  <c r="V178" i="15"/>
  <c r="Z178" i="15"/>
  <c r="U11" i="15"/>
  <c r="AG156" i="15"/>
  <c r="S156" i="15"/>
  <c r="X576" i="15"/>
  <c r="AG576" i="15"/>
  <c r="AB311" i="15"/>
  <c r="Z71" i="15"/>
  <c r="AA71" i="15"/>
  <c r="AC71" i="15"/>
  <c r="AB71" i="15"/>
  <c r="AE71" i="15"/>
  <c r="T71" i="15"/>
  <c r="R71" i="15"/>
  <c r="W71" i="15"/>
  <c r="S71" i="15"/>
  <c r="X71" i="15"/>
  <c r="AD71" i="15"/>
  <c r="AF71" i="15"/>
  <c r="U71" i="15"/>
  <c r="AG71" i="15"/>
  <c r="Y71" i="15"/>
  <c r="V71" i="15"/>
  <c r="AA346" i="15"/>
  <c r="Z346" i="15"/>
  <c r="AC346" i="15"/>
  <c r="R346" i="15"/>
  <c r="T346" i="15"/>
  <c r="AB346" i="15"/>
  <c r="AE346" i="15"/>
  <c r="S346" i="15"/>
  <c r="AF346" i="15"/>
  <c r="X346" i="15"/>
  <c r="U346" i="15"/>
  <c r="AG346" i="15"/>
  <c r="AD346" i="15"/>
  <c r="V346" i="15"/>
  <c r="W346" i="15"/>
  <c r="Y346" i="15"/>
  <c r="BC234" i="2"/>
  <c r="G234" i="15"/>
  <c r="BA60" i="2"/>
  <c r="I158" i="2"/>
  <c r="G158" i="15" s="1"/>
  <c r="G157" i="15"/>
  <c r="H337" i="2"/>
  <c r="F325" i="15"/>
  <c r="H347" i="2"/>
  <c r="F347" i="15" s="1"/>
  <c r="F335" i="15"/>
  <c r="Z324" i="15"/>
  <c r="AA324" i="15"/>
  <c r="S324" i="15"/>
  <c r="R324" i="15"/>
  <c r="AC324" i="15"/>
  <c r="AF324" i="15"/>
  <c r="AB324" i="15"/>
  <c r="AE324" i="15"/>
  <c r="T324" i="15"/>
  <c r="AD324" i="15"/>
  <c r="W324" i="15"/>
  <c r="X324" i="15"/>
  <c r="U324" i="15"/>
  <c r="AG324" i="15"/>
  <c r="V324" i="15"/>
  <c r="Y324" i="15"/>
  <c r="AD311" i="15"/>
  <c r="T300" i="15"/>
  <c r="V156" i="15"/>
  <c r="Y576" i="15"/>
  <c r="F731" i="2"/>
  <c r="D734" i="15" s="1"/>
  <c r="Q734" i="15" s="1"/>
  <c r="AS734" i="15" s="1"/>
  <c r="BQ730" i="2"/>
  <c r="E730" i="2" s="1"/>
  <c r="F730" i="2"/>
  <c r="D733" i="15" s="1"/>
  <c r="Q733" i="15" s="1"/>
  <c r="AS733" i="15" s="1"/>
  <c r="D706" i="2"/>
  <c r="BQ705" i="2"/>
  <c r="E705" i="2" s="1"/>
  <c r="F705" i="2"/>
  <c r="D708" i="15" s="1"/>
  <c r="Q708" i="15" s="1"/>
  <c r="AS708" i="15" s="1"/>
  <c r="BA657" i="2"/>
  <c r="BC646" i="2"/>
  <c r="I659" i="2"/>
  <c r="G662" i="15" s="1"/>
  <c r="L658" i="2"/>
  <c r="J661" i="15" s="1"/>
  <c r="AD661" i="15" s="1"/>
  <c r="BQ659" i="2"/>
  <c r="E659" i="2" s="1"/>
  <c r="F659" i="2"/>
  <c r="D662" i="15" s="1"/>
  <c r="Q662" i="15" s="1"/>
  <c r="AS662" i="15" s="1"/>
  <c r="M659" i="2"/>
  <c r="K662" i="15" s="1"/>
  <c r="D647" i="2"/>
  <c r="C650" i="15" s="1"/>
  <c r="BQ646" i="2"/>
  <c r="E646" i="2" s="1"/>
  <c r="F646" i="2"/>
  <c r="D649" i="15" s="1"/>
  <c r="Q649" i="15" s="1"/>
  <c r="AS649" i="15" s="1"/>
  <c r="L647" i="2"/>
  <c r="BQ635" i="2"/>
  <c r="E635" i="2" s="1"/>
  <c r="F635" i="2"/>
  <c r="D638" i="15" s="1"/>
  <c r="Q638" i="15" s="1"/>
  <c r="AS638" i="15" s="1"/>
  <c r="BQ634" i="2"/>
  <c r="E634" i="2" s="1"/>
  <c r="F634" i="2"/>
  <c r="D637" i="15" s="1"/>
  <c r="Q637" i="15" s="1"/>
  <c r="AS637" i="15" s="1"/>
  <c r="BQ623" i="2"/>
  <c r="E623" i="2" s="1"/>
  <c r="F623" i="2"/>
  <c r="D626" i="15" s="1"/>
  <c r="Q626" i="15" s="1"/>
  <c r="AS626" i="15" s="1"/>
  <c r="F622" i="2"/>
  <c r="D625" i="15" s="1"/>
  <c r="Q625" i="15" s="1"/>
  <c r="AS625" i="15" s="1"/>
  <c r="BQ622" i="2"/>
  <c r="E622" i="2" s="1"/>
  <c r="M581" i="2"/>
  <c r="K578" i="15" s="1"/>
  <c r="D581" i="2"/>
  <c r="C578" i="15" s="1"/>
  <c r="BQ580" i="2"/>
  <c r="E580" i="2" s="1"/>
  <c r="F580" i="2"/>
  <c r="D577" i="15" s="1"/>
  <c r="Q577" i="15" s="1"/>
  <c r="AS577" i="15" s="1"/>
  <c r="M569" i="2"/>
  <c r="K566" i="15" s="1"/>
  <c r="BA567" i="2"/>
  <c r="H568" i="2"/>
  <c r="F565" i="15" s="1"/>
  <c r="BC567" i="2"/>
  <c r="BQ557" i="2"/>
  <c r="E557" i="2" s="1"/>
  <c r="F557" i="2"/>
  <c r="D554" i="15" s="1"/>
  <c r="Q554" i="15" s="1"/>
  <c r="AS554" i="15" s="1"/>
  <c r="M557" i="2"/>
  <c r="K554" i="15" s="1"/>
  <c r="M545" i="2"/>
  <c r="K542" i="15" s="1"/>
  <c r="F543" i="2"/>
  <c r="D540" i="15" s="1"/>
  <c r="Q540" i="15" s="1"/>
  <c r="AS540" i="15" s="1"/>
  <c r="D544" i="2"/>
  <c r="C541" i="15" s="1"/>
  <c r="BQ543" i="2"/>
  <c r="E543" i="2" s="1"/>
  <c r="L545" i="2"/>
  <c r="J542" i="15" s="1"/>
  <c r="M459" i="2"/>
  <c r="K458" i="15" s="1"/>
  <c r="D459" i="2"/>
  <c r="C458" i="15" s="1"/>
  <c r="BQ458" i="2"/>
  <c r="E458" i="2" s="1"/>
  <c r="F458" i="2"/>
  <c r="D457" i="15" s="1"/>
  <c r="Q457" i="15" s="1"/>
  <c r="AS457" i="15" s="1"/>
  <c r="F447" i="2"/>
  <c r="D446" i="15" s="1"/>
  <c r="Q446" i="15" s="1"/>
  <c r="AS446" i="15" s="1"/>
  <c r="BQ447" i="2"/>
  <c r="E447" i="2" s="1"/>
  <c r="BQ446" i="2"/>
  <c r="E446" i="2" s="1"/>
  <c r="F446" i="2"/>
  <c r="D445" i="15" s="1"/>
  <c r="Q445" i="15" s="1"/>
  <c r="AS445" i="15" s="1"/>
  <c r="BA446" i="2"/>
  <c r="BQ423" i="2"/>
  <c r="E423" i="2" s="1"/>
  <c r="F423" i="2"/>
  <c r="D422" i="15" s="1"/>
  <c r="Q422" i="15" s="1"/>
  <c r="AS422" i="15" s="1"/>
  <c r="BQ422" i="2"/>
  <c r="E422" i="2" s="1"/>
  <c r="F422" i="2"/>
  <c r="D421" i="15" s="1"/>
  <c r="Q421" i="15" s="1"/>
  <c r="AS421" i="15" s="1"/>
  <c r="D411" i="2"/>
  <c r="C410" i="15" s="1"/>
  <c r="BQ410" i="2"/>
  <c r="E410" i="2" s="1"/>
  <c r="F410" i="2"/>
  <c r="D409" i="15" s="1"/>
  <c r="Q409" i="15" s="1"/>
  <c r="AS409" i="15" s="1"/>
  <c r="M411" i="2"/>
  <c r="K410" i="15" s="1"/>
  <c r="L399" i="2"/>
  <c r="J398" i="15" s="1"/>
  <c r="D399" i="2"/>
  <c r="C398" i="15" s="1"/>
  <c r="BQ398" i="2"/>
  <c r="E398" i="2" s="1"/>
  <c r="F398" i="2"/>
  <c r="D397" i="15" s="1"/>
  <c r="Q397" i="15" s="1"/>
  <c r="AS397" i="15" s="1"/>
  <c r="D387" i="2"/>
  <c r="C386" i="15" s="1"/>
  <c r="BQ386" i="2"/>
  <c r="E386" i="2" s="1"/>
  <c r="F386" i="2"/>
  <c r="D385" i="15" s="1"/>
  <c r="Q385" i="15" s="1"/>
  <c r="AS385" i="15" s="1"/>
  <c r="M374" i="2"/>
  <c r="BQ374" i="2"/>
  <c r="E374" i="2" s="1"/>
  <c r="F374" i="2"/>
  <c r="D374" i="15" s="1"/>
  <c r="Q374" i="15" s="1"/>
  <c r="AS374" i="15" s="1"/>
  <c r="D362" i="2"/>
  <c r="C362" i="15" s="1"/>
  <c r="BQ361" i="2"/>
  <c r="E361" i="2" s="1"/>
  <c r="F361" i="2"/>
  <c r="D361" i="15" s="1"/>
  <c r="Q361" i="15" s="1"/>
  <c r="AS361" i="15" s="1"/>
  <c r="I361" i="2"/>
  <c r="G361" i="15" s="1"/>
  <c r="BA360" i="2"/>
  <c r="BC360" i="2"/>
  <c r="M362" i="2"/>
  <c r="K362" i="15" s="1"/>
  <c r="BA312" i="2"/>
  <c r="BQ338" i="2"/>
  <c r="E338" i="2" s="1"/>
  <c r="F338" i="2"/>
  <c r="D338" i="15" s="1"/>
  <c r="Q338" i="15" s="1"/>
  <c r="AS338" i="15" s="1"/>
  <c r="D326" i="2"/>
  <c r="C326" i="15" s="1"/>
  <c r="BQ325" i="2"/>
  <c r="E325" i="2" s="1"/>
  <c r="F325" i="2"/>
  <c r="D325" i="15" s="1"/>
  <c r="Q325" i="15" s="1"/>
  <c r="AS325" i="15" s="1"/>
  <c r="H326" i="2"/>
  <c r="M326" i="2"/>
  <c r="F312" i="2"/>
  <c r="D312" i="15" s="1"/>
  <c r="Q312" i="15" s="1"/>
  <c r="AS312" i="15" s="1"/>
  <c r="BQ312" i="2"/>
  <c r="E312" i="2" s="1"/>
  <c r="D313" i="2"/>
  <c r="C313" i="15" s="1"/>
  <c r="L313" i="2"/>
  <c r="M314" i="2"/>
  <c r="K314" i="15" s="1"/>
  <c r="M302" i="2"/>
  <c r="K302" i="15" s="1"/>
  <c r="I302" i="2"/>
  <c r="G302" i="15" s="1"/>
  <c r="F300" i="2"/>
  <c r="D300" i="15" s="1"/>
  <c r="Q300" i="15" s="1"/>
  <c r="AS300" i="15" s="1"/>
  <c r="D301" i="2"/>
  <c r="C301" i="15" s="1"/>
  <c r="BQ300" i="2"/>
  <c r="E300" i="2" s="1"/>
  <c r="L290" i="2"/>
  <c r="J290" i="15" s="1"/>
  <c r="M290" i="2"/>
  <c r="K290" i="15" s="1"/>
  <c r="F290" i="2"/>
  <c r="D290" i="15" s="1"/>
  <c r="Q290" i="15" s="1"/>
  <c r="AS290" i="15" s="1"/>
  <c r="BQ290" i="2"/>
  <c r="E290" i="2" s="1"/>
  <c r="F277" i="2"/>
  <c r="D277" i="15" s="1"/>
  <c r="Q277" i="15" s="1"/>
  <c r="AS277" i="15" s="1"/>
  <c r="D278" i="2"/>
  <c r="C278" i="15" s="1"/>
  <c r="BQ277" i="2"/>
  <c r="E277" i="2" s="1"/>
  <c r="M278" i="2"/>
  <c r="K278" i="15" s="1"/>
  <c r="BQ265" i="2"/>
  <c r="E265" i="2" s="1"/>
  <c r="D266" i="2"/>
  <c r="C266" i="15" s="1"/>
  <c r="F265" i="2"/>
  <c r="D265" i="15" s="1"/>
  <c r="Q265" i="15" s="1"/>
  <c r="AS265" i="15" s="1"/>
  <c r="L253" i="2"/>
  <c r="F253" i="2"/>
  <c r="D253" i="15" s="1"/>
  <c r="Q253" i="15" s="1"/>
  <c r="AS253" i="15" s="1"/>
  <c r="D254" i="2"/>
  <c r="C254" i="15" s="1"/>
  <c r="BQ253" i="2"/>
  <c r="E253" i="2" s="1"/>
  <c r="M254" i="2"/>
  <c r="K254" i="15" s="1"/>
  <c r="BA252" i="2"/>
  <c r="BC252" i="2"/>
  <c r="M134" i="2"/>
  <c r="K134" i="15" s="1"/>
  <c r="F133" i="2"/>
  <c r="D133" i="15" s="1"/>
  <c r="Q133" i="15" s="1"/>
  <c r="AS133" i="15" s="1"/>
  <c r="D134" i="2"/>
  <c r="C134" i="15" s="1"/>
  <c r="H122" i="2"/>
  <c r="F122" i="15" s="1"/>
  <c r="D122" i="2"/>
  <c r="C122" i="15" s="1"/>
  <c r="M122" i="2"/>
  <c r="K122" i="15" s="1"/>
  <c r="I110" i="2"/>
  <c r="G110" i="15" s="1"/>
  <c r="F96" i="2"/>
  <c r="D96" i="15" s="1"/>
  <c r="Q96" i="15" s="1"/>
  <c r="AS96" i="15" s="1"/>
  <c r="BQ96" i="2"/>
  <c r="E96" i="2" s="1"/>
  <c r="D97" i="2"/>
  <c r="C97" i="15" s="1"/>
  <c r="M98" i="2"/>
  <c r="K98" i="15" s="1"/>
  <c r="F85" i="2"/>
  <c r="D85" i="15" s="1"/>
  <c r="Q85" i="15" s="1"/>
  <c r="AS85" i="15" s="1"/>
  <c r="BQ85" i="2"/>
  <c r="E85" i="2" s="1"/>
  <c r="D86" i="2"/>
  <c r="C86" i="15" s="1"/>
  <c r="M86" i="2"/>
  <c r="K86" i="15" s="1"/>
  <c r="H86" i="2"/>
  <c r="F86" i="15" s="1"/>
  <c r="F73" i="2"/>
  <c r="D73" i="15" s="1"/>
  <c r="Q73" i="15" s="1"/>
  <c r="AS73" i="15" s="1"/>
  <c r="D74" i="2"/>
  <c r="C74" i="15" s="1"/>
  <c r="BQ73" i="2"/>
  <c r="E73" i="2" s="1"/>
  <c r="F61" i="2"/>
  <c r="D61" i="15" s="1"/>
  <c r="Q61" i="15" s="1"/>
  <c r="AS61" i="15" s="1"/>
  <c r="D62" i="2"/>
  <c r="C62" i="15" s="1"/>
  <c r="BQ61" i="2"/>
  <c r="E61" i="2" s="1"/>
  <c r="BQ49" i="2"/>
  <c r="E49" i="2" s="1"/>
  <c r="F49" i="2"/>
  <c r="D49" i="15" s="1"/>
  <c r="Q49" i="15" s="1"/>
  <c r="AS49" i="15" s="1"/>
  <c r="D50" i="2"/>
  <c r="C50" i="15" s="1"/>
  <c r="H49" i="2"/>
  <c r="F49" i="15" s="1"/>
  <c r="BC48" i="2"/>
  <c r="BA48" i="2"/>
  <c r="M50" i="2"/>
  <c r="K50" i="15" s="1"/>
  <c r="BA36" i="2"/>
  <c r="H37" i="2"/>
  <c r="F37" i="15" s="1"/>
  <c r="BC36" i="2"/>
  <c r="BQ121" i="2"/>
  <c r="E121" i="2" s="1"/>
  <c r="L25" i="2"/>
  <c r="BA24" i="2"/>
  <c r="BC24" i="2"/>
  <c r="F14" i="2"/>
  <c r="D14" i="15" s="1"/>
  <c r="Q14" i="15" s="1"/>
  <c r="AS14" i="15" s="1"/>
  <c r="BQ14" i="2"/>
  <c r="E14" i="2" s="1"/>
  <c r="F121" i="2"/>
  <c r="D121" i="15" s="1"/>
  <c r="Q121" i="15" s="1"/>
  <c r="AS121" i="15" s="1"/>
  <c r="F205" i="2"/>
  <c r="D205" i="15" s="1"/>
  <c r="Q205" i="15" s="1"/>
  <c r="AS205" i="15" s="1"/>
  <c r="BQ133" i="2"/>
  <c r="E133" i="2" s="1"/>
  <c r="BQ205" i="2"/>
  <c r="E205" i="2" s="1"/>
  <c r="I145" i="2"/>
  <c r="G145" i="15" s="1"/>
  <c r="BQ169" i="2"/>
  <c r="E169" i="2" s="1"/>
  <c r="F169" i="2"/>
  <c r="D169" i="15" s="1"/>
  <c r="Q169" i="15" s="1"/>
  <c r="AS169" i="15" s="1"/>
  <c r="D206" i="2"/>
  <c r="C206" i="15" s="1"/>
  <c r="BQ144" i="2"/>
  <c r="E144" i="2" s="1"/>
  <c r="BC223" i="2"/>
  <c r="I235" i="2"/>
  <c r="BA234" i="2"/>
  <c r="I224" i="2"/>
  <c r="M238" i="2"/>
  <c r="K238" i="15" s="1"/>
  <c r="H236" i="2"/>
  <c r="F236" i="15" s="1"/>
  <c r="F182" i="2"/>
  <c r="D182" i="15" s="1"/>
  <c r="Q182" i="15" s="1"/>
  <c r="AS182" i="15" s="1"/>
  <c r="BQ182" i="2"/>
  <c r="E182" i="2" s="1"/>
  <c r="F170" i="2"/>
  <c r="D170" i="15" s="1"/>
  <c r="Q170" i="15" s="1"/>
  <c r="AS170" i="15" s="1"/>
  <c r="BQ170" i="2"/>
  <c r="E170" i="2" s="1"/>
  <c r="H158" i="2"/>
  <c r="D145" i="2"/>
  <c r="C145" i="15" s="1"/>
  <c r="F144" i="2"/>
  <c r="D144" i="15" s="1"/>
  <c r="Q144" i="15" s="1"/>
  <c r="AS144" i="15" s="1"/>
  <c r="D157" i="2"/>
  <c r="BQ156" i="2"/>
  <c r="E156" i="2" s="1"/>
  <c r="D109" i="2"/>
  <c r="F108" i="2"/>
  <c r="D108" i="15" s="1"/>
  <c r="Q108" i="15" s="1"/>
  <c r="AS108" i="15" s="1"/>
  <c r="BQ108" i="2"/>
  <c r="E108" i="2" s="1"/>
  <c r="F156" i="2"/>
  <c r="D156" i="15" s="1"/>
  <c r="Q156" i="15" s="1"/>
  <c r="AS156" i="15" s="1"/>
  <c r="F181" i="2"/>
  <c r="D181" i="15" s="1"/>
  <c r="Q181" i="15" s="1"/>
  <c r="AS181" i="15" s="1"/>
  <c r="BQ181" i="2"/>
  <c r="E181" i="2" s="1"/>
  <c r="F192" i="2"/>
  <c r="D192" i="15" s="1"/>
  <c r="Q192" i="15" s="1"/>
  <c r="AS192" i="15" s="1"/>
  <c r="BQ192" i="2"/>
  <c r="E192" i="2" s="1"/>
  <c r="D193" i="2"/>
  <c r="H169" i="2"/>
  <c r="F169" i="15" s="1"/>
  <c r="H145" i="2"/>
  <c r="BC144" i="2"/>
  <c r="BA144" i="2"/>
  <c r="H109" i="2"/>
  <c r="BC108" i="2"/>
  <c r="BA108" i="2"/>
  <c r="I168" i="2"/>
  <c r="G168" i="15" s="1"/>
  <c r="BC167" i="2"/>
  <c r="BA167" i="2"/>
  <c r="L133" i="2"/>
  <c r="BC132" i="2"/>
  <c r="BA132" i="2"/>
  <c r="M109" i="2"/>
  <c r="I179" i="2"/>
  <c r="G179" i="15" s="1"/>
  <c r="AA179" i="15" s="1"/>
  <c r="H202" i="2"/>
  <c r="H180" i="2"/>
  <c r="F180" i="15" s="1"/>
  <c r="BA346" i="2"/>
  <c r="BC346" i="2"/>
  <c r="L145" i="2"/>
  <c r="L109" i="2"/>
  <c r="H191" i="2"/>
  <c r="F191" i="15" s="1"/>
  <c r="L121" i="2"/>
  <c r="BC120" i="2"/>
  <c r="BA120" i="2"/>
  <c r="I190" i="2"/>
  <c r="G190" i="15" s="1"/>
  <c r="AG190" i="15" s="1"/>
  <c r="BA189" i="2"/>
  <c r="BC189" i="2"/>
  <c r="I201" i="2"/>
  <c r="G201" i="15" s="1"/>
  <c r="BC200" i="2"/>
  <c r="BA200" i="2"/>
  <c r="BC178" i="2"/>
  <c r="BA178" i="2"/>
  <c r="B2" i="1"/>
  <c r="J2" i="1" s="1"/>
  <c r="AT744" i="2"/>
  <c r="AW744" i="2" s="1"/>
  <c r="BQ731" i="2" l="1"/>
  <c r="E731" i="2" s="1"/>
  <c r="K374" i="15"/>
  <c r="M375" i="2"/>
  <c r="F375" i="2"/>
  <c r="BQ375" i="2"/>
  <c r="E375" i="2" s="1"/>
  <c r="BC446" i="2"/>
  <c r="Z397" i="15"/>
  <c r="G613" i="15"/>
  <c r="F733" i="15"/>
  <c r="H266" i="2"/>
  <c r="F266" i="15" s="1"/>
  <c r="G445" i="15"/>
  <c r="BA730" i="2"/>
  <c r="K204" i="15"/>
  <c r="BA398" i="2"/>
  <c r="I399" i="2"/>
  <c r="G398" i="15" s="1"/>
  <c r="AF398" i="15" s="1"/>
  <c r="AA397" i="15"/>
  <c r="F709" i="15"/>
  <c r="L411" i="2"/>
  <c r="J410" i="15" s="1"/>
  <c r="S410" i="15" s="1"/>
  <c r="L14" i="2"/>
  <c r="J14" i="15" s="1"/>
  <c r="L74" i="2"/>
  <c r="J74" i="15" s="1"/>
  <c r="BC410" i="2"/>
  <c r="BC398" i="2"/>
  <c r="L266" i="2"/>
  <c r="J266" i="15" s="1"/>
  <c r="J613" i="15"/>
  <c r="BA706" i="2"/>
  <c r="BA325" i="2"/>
  <c r="H581" i="2"/>
  <c r="F578" i="15" s="1"/>
  <c r="AG397" i="15"/>
  <c r="I623" i="2"/>
  <c r="G626" i="15" s="1"/>
  <c r="R626" i="15" s="1"/>
  <c r="AF397" i="15"/>
  <c r="U397" i="15"/>
  <c r="X397" i="15"/>
  <c r="T397" i="15"/>
  <c r="AC397" i="15"/>
  <c r="L387" i="2"/>
  <c r="J386" i="15" s="1"/>
  <c r="W397" i="15"/>
  <c r="S397" i="15"/>
  <c r="Y397" i="15"/>
  <c r="AB397" i="15"/>
  <c r="AE397" i="15"/>
  <c r="V397" i="15"/>
  <c r="AD397" i="15"/>
  <c r="BA410" i="2"/>
  <c r="I326" i="2"/>
  <c r="I338" i="2" s="1"/>
  <c r="F601" i="15"/>
  <c r="F602" i="15"/>
  <c r="D707" i="2"/>
  <c r="C710" i="15" s="1"/>
  <c r="C709" i="15"/>
  <c r="D194" i="2"/>
  <c r="C194" i="15" s="1"/>
  <c r="C193" i="15"/>
  <c r="C37" i="15"/>
  <c r="BQ37" i="2"/>
  <c r="E37" i="2" s="1"/>
  <c r="F37" i="2"/>
  <c r="D37" i="15" s="1"/>
  <c r="Q37" i="15" s="1"/>
  <c r="AS37" i="15" s="1"/>
  <c r="D38" i="2"/>
  <c r="K181" i="15"/>
  <c r="M193" i="2"/>
  <c r="M338" i="2"/>
  <c r="K326" i="15"/>
  <c r="D110" i="2"/>
  <c r="C110" i="15" s="1"/>
  <c r="C109" i="15"/>
  <c r="M110" i="2"/>
  <c r="K110" i="15" s="1"/>
  <c r="K109" i="15"/>
  <c r="BQ157" i="2"/>
  <c r="E157" i="2" s="1"/>
  <c r="C157" i="15"/>
  <c r="C434" i="15"/>
  <c r="BQ435" i="2"/>
  <c r="E435" i="2" s="1"/>
  <c r="F435" i="2"/>
  <c r="D434" i="15" s="1"/>
  <c r="Q434" i="15" s="1"/>
  <c r="AS434" i="15" s="1"/>
  <c r="M182" i="2"/>
  <c r="K170" i="15"/>
  <c r="M349" i="2"/>
  <c r="K349" i="15" s="1"/>
  <c r="K337" i="15"/>
  <c r="BC325" i="2"/>
  <c r="BA634" i="2"/>
  <c r="H62" i="2"/>
  <c r="F62" i="15" s="1"/>
  <c r="H26" i="2"/>
  <c r="F26" i="15" s="1"/>
  <c r="S409" i="15"/>
  <c r="T409" i="15"/>
  <c r="Y409" i="15"/>
  <c r="AA409" i="15"/>
  <c r="R409" i="15"/>
  <c r="W409" i="15"/>
  <c r="L635" i="2"/>
  <c r="J638" i="15" s="1"/>
  <c r="R638" i="15" s="1"/>
  <c r="V409" i="15"/>
  <c r="AE409" i="15"/>
  <c r="X409" i="15"/>
  <c r="AC409" i="15"/>
  <c r="AB409" i="15"/>
  <c r="I337" i="2"/>
  <c r="I349" i="2" s="1"/>
  <c r="BA434" i="2"/>
  <c r="AF409" i="15"/>
  <c r="AG409" i="15"/>
  <c r="U409" i="15"/>
  <c r="Z409" i="15"/>
  <c r="BC265" i="2"/>
  <c r="AD276" i="15"/>
  <c r="Y276" i="15"/>
  <c r="H14" i="2"/>
  <c r="F14" i="15" s="1"/>
  <c r="AF276" i="15"/>
  <c r="BA61" i="2"/>
  <c r="H557" i="2"/>
  <c r="F554" i="15" s="1"/>
  <c r="BC13" i="2"/>
  <c r="BC622" i="2"/>
  <c r="BA622" i="2"/>
  <c r="H290" i="2"/>
  <c r="F290" i="15" s="1"/>
  <c r="Z290" i="15" s="1"/>
  <c r="BA386" i="2"/>
  <c r="U276" i="15"/>
  <c r="BC434" i="2"/>
  <c r="BC634" i="2"/>
  <c r="G433" i="15"/>
  <c r="AB433" i="15" s="1"/>
  <c r="V276" i="15"/>
  <c r="BA422" i="2"/>
  <c r="I387" i="2"/>
  <c r="G386" i="15" s="1"/>
  <c r="G637" i="15"/>
  <c r="S637" i="15" s="1"/>
  <c r="R276" i="15"/>
  <c r="AE276" i="15"/>
  <c r="I423" i="2"/>
  <c r="G422" i="15" s="1"/>
  <c r="AE422" i="15" s="1"/>
  <c r="AC276" i="15"/>
  <c r="H314" i="2"/>
  <c r="F314" i="15" s="1"/>
  <c r="BC422" i="2"/>
  <c r="AA276" i="15"/>
  <c r="T276" i="15"/>
  <c r="H98" i="2"/>
  <c r="F98" i="15" s="1"/>
  <c r="L374" i="2"/>
  <c r="Z276" i="15"/>
  <c r="AB276" i="15"/>
  <c r="AG276" i="15"/>
  <c r="W276" i="15"/>
  <c r="X276" i="15"/>
  <c r="AD385" i="15"/>
  <c r="X385" i="15"/>
  <c r="AE168" i="15"/>
  <c r="BA277" i="2"/>
  <c r="L158" i="2"/>
  <c r="L170" i="2" s="1"/>
  <c r="BA157" i="2"/>
  <c r="L169" i="2"/>
  <c r="J169" i="15" s="1"/>
  <c r="AA385" i="15"/>
  <c r="Y457" i="15"/>
  <c r="T385" i="15"/>
  <c r="U385" i="15"/>
  <c r="L181" i="2"/>
  <c r="J181" i="15" s="1"/>
  <c r="BC277" i="2"/>
  <c r="AF385" i="15"/>
  <c r="Z385" i="15"/>
  <c r="BC97" i="2"/>
  <c r="L278" i="2"/>
  <c r="J278" i="15" s="1"/>
  <c r="AD457" i="15"/>
  <c r="F277" i="15"/>
  <c r="AC277" i="15" s="1"/>
  <c r="H278" i="2"/>
  <c r="F278" i="15" s="1"/>
  <c r="W385" i="15"/>
  <c r="AE385" i="15"/>
  <c r="G336" i="15"/>
  <c r="Z336" i="15" s="1"/>
  <c r="AB385" i="15"/>
  <c r="T301" i="15"/>
  <c r="S385" i="15"/>
  <c r="L205" i="2"/>
  <c r="J205" i="15" s="1"/>
  <c r="BC301" i="2"/>
  <c r="BC386" i="2"/>
  <c r="U157" i="15"/>
  <c r="R301" i="15"/>
  <c r="Y385" i="15"/>
  <c r="R385" i="15"/>
  <c r="L362" i="2"/>
  <c r="J362" i="15" s="1"/>
  <c r="BC157" i="2"/>
  <c r="V385" i="15"/>
  <c r="AC385" i="15"/>
  <c r="AG385" i="15"/>
  <c r="W457" i="15"/>
  <c r="AE457" i="15"/>
  <c r="AA457" i="15"/>
  <c r="Z457" i="15"/>
  <c r="BA458" i="2"/>
  <c r="BA85" i="2"/>
  <c r="J625" i="15"/>
  <c r="W625" i="15" s="1"/>
  <c r="BA289" i="2"/>
  <c r="BC61" i="2"/>
  <c r="L193" i="2"/>
  <c r="J193" i="15" s="1"/>
  <c r="L581" i="2"/>
  <c r="J578" i="15" s="1"/>
  <c r="BC289" i="2"/>
  <c r="Y301" i="15"/>
  <c r="AB301" i="15"/>
  <c r="W301" i="15"/>
  <c r="AE301" i="15"/>
  <c r="AD301" i="15"/>
  <c r="BA556" i="2"/>
  <c r="AC301" i="15"/>
  <c r="Z301" i="15"/>
  <c r="H74" i="2"/>
  <c r="F74" i="15" s="1"/>
  <c r="BC336" i="2"/>
  <c r="U301" i="15"/>
  <c r="V301" i="15"/>
  <c r="AA301" i="15"/>
  <c r="S301" i="15"/>
  <c r="L302" i="2"/>
  <c r="J302" i="15" s="1"/>
  <c r="AA302" i="15" s="1"/>
  <c r="BA336" i="2"/>
  <c r="BA301" i="2"/>
  <c r="AF301" i="15"/>
  <c r="X301" i="15"/>
  <c r="BC706" i="2"/>
  <c r="BC580" i="2"/>
  <c r="BA580" i="2"/>
  <c r="L86" i="2"/>
  <c r="J86" i="15" s="1"/>
  <c r="BC85" i="2"/>
  <c r="BA73" i="2"/>
  <c r="H254" i="2"/>
  <c r="F254" i="15" s="1"/>
  <c r="BC458" i="2"/>
  <c r="V457" i="15"/>
  <c r="S457" i="15"/>
  <c r="L216" i="2"/>
  <c r="J216" i="15" s="1"/>
  <c r="AC457" i="15"/>
  <c r="AF457" i="15"/>
  <c r="I459" i="2"/>
  <c r="G458" i="15" s="1"/>
  <c r="W458" i="15" s="1"/>
  <c r="X457" i="15"/>
  <c r="T457" i="15"/>
  <c r="BC213" i="2"/>
  <c r="R457" i="15"/>
  <c r="BC373" i="2"/>
  <c r="AD289" i="15"/>
  <c r="BC556" i="2"/>
  <c r="BA265" i="2"/>
  <c r="BA213" i="2"/>
  <c r="BC73" i="2"/>
  <c r="BC730" i="2"/>
  <c r="U457" i="15"/>
  <c r="AG457" i="15"/>
  <c r="Y577" i="15"/>
  <c r="R96" i="15"/>
  <c r="AE96" i="15"/>
  <c r="BA373" i="2"/>
  <c r="AC96" i="15"/>
  <c r="H545" i="2"/>
  <c r="F542" i="15" s="1"/>
  <c r="BA718" i="2"/>
  <c r="Z96" i="15"/>
  <c r="Y289" i="15"/>
  <c r="AF96" i="15"/>
  <c r="T96" i="15"/>
  <c r="BA97" i="2"/>
  <c r="W96" i="15"/>
  <c r="X289" i="15"/>
  <c r="S289" i="15"/>
  <c r="R289" i="15"/>
  <c r="AE289" i="15"/>
  <c r="AA289" i="15"/>
  <c r="BA348" i="2"/>
  <c r="R73" i="15"/>
  <c r="BA435" i="2"/>
  <c r="X73" i="15"/>
  <c r="AB564" i="15"/>
  <c r="BA447" i="2"/>
  <c r="BC447" i="2"/>
  <c r="AG252" i="15"/>
  <c r="U577" i="15"/>
  <c r="W73" i="15"/>
  <c r="AE73" i="15"/>
  <c r="V564" i="15"/>
  <c r="V73" i="15"/>
  <c r="AE552" i="15"/>
  <c r="BA347" i="2"/>
  <c r="BC347" i="2"/>
  <c r="S73" i="15"/>
  <c r="AG552" i="15"/>
  <c r="Z552" i="15"/>
  <c r="AB73" i="15"/>
  <c r="BC435" i="2"/>
  <c r="T73" i="15"/>
  <c r="R552" i="15"/>
  <c r="X252" i="15"/>
  <c r="AF73" i="15"/>
  <c r="AB96" i="15"/>
  <c r="W289" i="15"/>
  <c r="AC564" i="15"/>
  <c r="V552" i="15"/>
  <c r="Y190" i="15"/>
  <c r="R190" i="15"/>
  <c r="AC190" i="15"/>
  <c r="S190" i="15"/>
  <c r="S552" i="15"/>
  <c r="AG73" i="15"/>
  <c r="AC73" i="15"/>
  <c r="T577" i="15"/>
  <c r="V96" i="15"/>
  <c r="V289" i="15"/>
  <c r="Z289" i="15"/>
  <c r="X661" i="15"/>
  <c r="AD552" i="15"/>
  <c r="U73" i="15"/>
  <c r="AA73" i="15"/>
  <c r="R577" i="15"/>
  <c r="Y96" i="15"/>
  <c r="AG289" i="15"/>
  <c r="AB289" i="15"/>
  <c r="AC661" i="15"/>
  <c r="U552" i="15"/>
  <c r="L98" i="2"/>
  <c r="J98" i="15" s="1"/>
  <c r="AD73" i="15"/>
  <c r="Z73" i="15"/>
  <c r="V577" i="15"/>
  <c r="AD96" i="15"/>
  <c r="AF289" i="15"/>
  <c r="AC289" i="15"/>
  <c r="AA564" i="15"/>
  <c r="X552" i="15"/>
  <c r="AB552" i="15"/>
  <c r="Y73" i="15"/>
  <c r="Z577" i="15"/>
  <c r="U289" i="15"/>
  <c r="X564" i="15"/>
  <c r="Y552" i="15"/>
  <c r="S96" i="15"/>
  <c r="T289" i="15"/>
  <c r="S564" i="15"/>
  <c r="AA552" i="15"/>
  <c r="U252" i="15"/>
  <c r="U97" i="15"/>
  <c r="W552" i="15"/>
  <c r="H349" i="2"/>
  <c r="F349" i="15" s="1"/>
  <c r="F337" i="15"/>
  <c r="I14" i="2"/>
  <c r="G14" i="15" s="1"/>
  <c r="G13" i="15"/>
  <c r="AE577" i="15"/>
  <c r="AD577" i="15"/>
  <c r="V168" i="15"/>
  <c r="AC168" i="15"/>
  <c r="T190" i="15"/>
  <c r="Z661" i="15"/>
  <c r="AE564" i="15"/>
  <c r="X157" i="15"/>
  <c r="U179" i="15"/>
  <c r="T97" i="15"/>
  <c r="AC201" i="15"/>
  <c r="Z201" i="15"/>
  <c r="AB201" i="15"/>
  <c r="W201" i="15"/>
  <c r="AA201" i="15"/>
  <c r="R201" i="15"/>
  <c r="T201" i="15"/>
  <c r="AF201" i="15"/>
  <c r="AD201" i="15"/>
  <c r="X201" i="15"/>
  <c r="AE201" i="15"/>
  <c r="S201" i="15"/>
  <c r="U201" i="15"/>
  <c r="AG201" i="15"/>
  <c r="V201" i="15"/>
  <c r="Y201" i="15"/>
  <c r="I254" i="2"/>
  <c r="G254" i="15" s="1"/>
  <c r="G253" i="15"/>
  <c r="Z434" i="15"/>
  <c r="AB434" i="15"/>
  <c r="AA434" i="15"/>
  <c r="R434" i="15"/>
  <c r="AE434" i="15"/>
  <c r="AC434" i="15"/>
  <c r="T434" i="15"/>
  <c r="AF434" i="15"/>
  <c r="S434" i="15"/>
  <c r="W434" i="15"/>
  <c r="V434" i="15"/>
  <c r="AD434" i="15"/>
  <c r="X434" i="15"/>
  <c r="AG434" i="15"/>
  <c r="U434" i="15"/>
  <c r="Y434" i="15"/>
  <c r="U168" i="15"/>
  <c r="AA168" i="15"/>
  <c r="AF190" i="15"/>
  <c r="Y661" i="15"/>
  <c r="W661" i="15"/>
  <c r="AD157" i="15"/>
  <c r="W179" i="15"/>
  <c r="W97" i="15"/>
  <c r="Z213" i="15"/>
  <c r="AA213" i="15"/>
  <c r="AB213" i="15"/>
  <c r="R213" i="15"/>
  <c r="AC213" i="15"/>
  <c r="S213" i="15"/>
  <c r="T213" i="15"/>
  <c r="X213" i="15"/>
  <c r="AD213" i="15"/>
  <c r="AF213" i="15"/>
  <c r="AG213" i="15"/>
  <c r="AE213" i="15"/>
  <c r="W213" i="15"/>
  <c r="U213" i="15"/>
  <c r="V213" i="15"/>
  <c r="Y213" i="15"/>
  <c r="AD168" i="15"/>
  <c r="W157" i="15"/>
  <c r="S179" i="15"/>
  <c r="S97" i="15"/>
  <c r="H338" i="2"/>
  <c r="F326" i="15"/>
  <c r="L110" i="2"/>
  <c r="J110" i="15" s="1"/>
  <c r="J109" i="15"/>
  <c r="H170" i="2"/>
  <c r="F158" i="15"/>
  <c r="J565" i="15"/>
  <c r="U565" i="15" s="1"/>
  <c r="L569" i="2"/>
  <c r="J566" i="15" s="1"/>
  <c r="AF252" i="15"/>
  <c r="AG410" i="15"/>
  <c r="X577" i="15"/>
  <c r="AC577" i="15"/>
  <c r="X168" i="15"/>
  <c r="AE190" i="15"/>
  <c r="S661" i="15"/>
  <c r="U661" i="15"/>
  <c r="R564" i="15"/>
  <c r="R157" i="15"/>
  <c r="Z421" i="15"/>
  <c r="AE421" i="15"/>
  <c r="AB421" i="15"/>
  <c r="R421" i="15"/>
  <c r="S421" i="15"/>
  <c r="W421" i="15"/>
  <c r="AF421" i="15"/>
  <c r="AA421" i="15"/>
  <c r="AC421" i="15"/>
  <c r="AD421" i="15"/>
  <c r="T421" i="15"/>
  <c r="X421" i="15"/>
  <c r="AG421" i="15"/>
  <c r="U421" i="15"/>
  <c r="Y421" i="15"/>
  <c r="V421" i="15"/>
  <c r="X179" i="15"/>
  <c r="AC540" i="15"/>
  <c r="AG540" i="15"/>
  <c r="Z540" i="15"/>
  <c r="AB540" i="15"/>
  <c r="AD540" i="15"/>
  <c r="AE540" i="15"/>
  <c r="U540" i="15"/>
  <c r="W540" i="15"/>
  <c r="S540" i="15"/>
  <c r="T540" i="15"/>
  <c r="V540" i="15"/>
  <c r="AF540" i="15"/>
  <c r="Y540" i="15"/>
  <c r="AA540" i="15"/>
  <c r="R540" i="15"/>
  <c r="X540" i="15"/>
  <c r="AF97" i="15"/>
  <c r="BC313" i="2"/>
  <c r="J313" i="15"/>
  <c r="I374" i="2"/>
  <c r="W234" i="15"/>
  <c r="AE234" i="15"/>
  <c r="R234" i="15"/>
  <c r="X234" i="15"/>
  <c r="AD234" i="15"/>
  <c r="U234" i="15"/>
  <c r="Z234" i="15"/>
  <c r="AF234" i="15"/>
  <c r="AA234" i="15"/>
  <c r="AG234" i="15"/>
  <c r="AC234" i="15"/>
  <c r="Y234" i="15"/>
  <c r="T234" i="15"/>
  <c r="V234" i="15"/>
  <c r="S234" i="15"/>
  <c r="AB234" i="15"/>
  <c r="AC252" i="15"/>
  <c r="S577" i="15"/>
  <c r="W168" i="15"/>
  <c r="AD660" i="15"/>
  <c r="R660" i="15"/>
  <c r="V660" i="15"/>
  <c r="AA660" i="15"/>
  <c r="W660" i="15"/>
  <c r="Z660" i="15"/>
  <c r="AC660" i="15"/>
  <c r="AF660" i="15"/>
  <c r="AG660" i="15"/>
  <c r="S660" i="15"/>
  <c r="Y660" i="15"/>
  <c r="T660" i="15"/>
  <c r="U660" i="15"/>
  <c r="X660" i="15"/>
  <c r="AB660" i="15"/>
  <c r="AE660" i="15"/>
  <c r="W190" i="15"/>
  <c r="AE661" i="15"/>
  <c r="AG661" i="15"/>
  <c r="Z564" i="15"/>
  <c r="AB157" i="15"/>
  <c r="G602" i="15"/>
  <c r="G601" i="15"/>
  <c r="AB179" i="15"/>
  <c r="R97" i="15"/>
  <c r="Z708" i="15"/>
  <c r="Y708" i="15"/>
  <c r="U708" i="15"/>
  <c r="AA708" i="15"/>
  <c r="AG708" i="15"/>
  <c r="X708" i="15"/>
  <c r="R708" i="15"/>
  <c r="V708" i="15"/>
  <c r="AD708" i="15"/>
  <c r="AB708" i="15"/>
  <c r="W708" i="15"/>
  <c r="S708" i="15"/>
  <c r="AE708" i="15"/>
  <c r="T708" i="15"/>
  <c r="AC708" i="15"/>
  <c r="AF708" i="15"/>
  <c r="L146" i="2"/>
  <c r="J146" i="15" s="1"/>
  <c r="J145" i="15"/>
  <c r="T252" i="15"/>
  <c r="I545" i="2"/>
  <c r="G542" i="15" s="1"/>
  <c r="G541" i="15"/>
  <c r="AB541" i="15" s="1"/>
  <c r="AA577" i="15"/>
  <c r="T168" i="15"/>
  <c r="AB661" i="15"/>
  <c r="T157" i="15"/>
  <c r="I215" i="2"/>
  <c r="G214" i="15"/>
  <c r="T179" i="15"/>
  <c r="AC97" i="15"/>
  <c r="AF312" i="15"/>
  <c r="X312" i="15"/>
  <c r="AE312" i="15"/>
  <c r="AC312" i="15"/>
  <c r="U312" i="15"/>
  <c r="AG312" i="15"/>
  <c r="Z312" i="15"/>
  <c r="AD312" i="15"/>
  <c r="AA312" i="15"/>
  <c r="Y312" i="15"/>
  <c r="R312" i="15"/>
  <c r="T312" i="15"/>
  <c r="W312" i="15"/>
  <c r="AB312" i="15"/>
  <c r="S312" i="15"/>
  <c r="V312" i="15"/>
  <c r="AE84" i="15"/>
  <c r="R84" i="15"/>
  <c r="W84" i="15"/>
  <c r="X84" i="15"/>
  <c r="T84" i="15"/>
  <c r="U84" i="15"/>
  <c r="AD84" i="15"/>
  <c r="AC84" i="15"/>
  <c r="AF84" i="15"/>
  <c r="AB84" i="15"/>
  <c r="V84" i="15"/>
  <c r="AA84" i="15"/>
  <c r="Y84" i="15"/>
  <c r="S84" i="15"/>
  <c r="Z84" i="15"/>
  <c r="AG84" i="15"/>
  <c r="I707" i="2"/>
  <c r="G709" i="15"/>
  <c r="S157" i="15"/>
  <c r="Z223" i="15"/>
  <c r="AB223" i="15"/>
  <c r="AC223" i="15"/>
  <c r="R223" i="15"/>
  <c r="AE223" i="15"/>
  <c r="T223" i="15"/>
  <c r="W223" i="15"/>
  <c r="S223" i="15"/>
  <c r="AA223" i="15"/>
  <c r="AD223" i="15"/>
  <c r="AF223" i="15"/>
  <c r="X223" i="15"/>
  <c r="U223" i="15"/>
  <c r="V223" i="15"/>
  <c r="Y223" i="15"/>
  <c r="AG223" i="15"/>
  <c r="AF179" i="15"/>
  <c r="Y97" i="15"/>
  <c r="AE97" i="15"/>
  <c r="I314" i="2"/>
  <c r="G314" i="15" s="1"/>
  <c r="G313" i="15"/>
  <c r="I86" i="2"/>
  <c r="G86" i="15" s="1"/>
  <c r="G85" i="15"/>
  <c r="Z398" i="15"/>
  <c r="AG398" i="15"/>
  <c r="AE252" i="15"/>
  <c r="I731" i="2"/>
  <c r="G733" i="15"/>
  <c r="AC733" i="15" s="1"/>
  <c r="AF577" i="15"/>
  <c r="AF168" i="15"/>
  <c r="AE649" i="15"/>
  <c r="X649" i="15"/>
  <c r="AA649" i="15"/>
  <c r="AG649" i="15"/>
  <c r="S649" i="15"/>
  <c r="AB649" i="15"/>
  <c r="AC649" i="15"/>
  <c r="Y649" i="15"/>
  <c r="U649" i="15"/>
  <c r="T649" i="15"/>
  <c r="AD649" i="15"/>
  <c r="W649" i="15"/>
  <c r="V649" i="15"/>
  <c r="R649" i="15"/>
  <c r="AF649" i="15"/>
  <c r="Z649" i="15"/>
  <c r="U96" i="15"/>
  <c r="AA96" i="15"/>
  <c r="I266" i="2"/>
  <c r="G266" i="15" s="1"/>
  <c r="AF266" i="15" s="1"/>
  <c r="G265" i="15"/>
  <c r="X190" i="15"/>
  <c r="AB190" i="15"/>
  <c r="R661" i="15"/>
  <c r="AF564" i="15"/>
  <c r="AG564" i="15"/>
  <c r="V157" i="15"/>
  <c r="AE157" i="15"/>
  <c r="T552" i="15"/>
  <c r="AE60" i="15"/>
  <c r="S60" i="15"/>
  <c r="T60" i="15"/>
  <c r="AD60" i="15"/>
  <c r="AF60" i="15"/>
  <c r="W60" i="15"/>
  <c r="Y60" i="15"/>
  <c r="AB60" i="15"/>
  <c r="X60" i="15"/>
  <c r="AC60" i="15"/>
  <c r="U60" i="15"/>
  <c r="AA60" i="15"/>
  <c r="AG60" i="15"/>
  <c r="Z60" i="15"/>
  <c r="V60" i="15"/>
  <c r="R60" i="15"/>
  <c r="AC24" i="15"/>
  <c r="S24" i="15"/>
  <c r="W24" i="15"/>
  <c r="U24" i="15"/>
  <c r="X24" i="15"/>
  <c r="AF24" i="15"/>
  <c r="AA24" i="15"/>
  <c r="AG24" i="15"/>
  <c r="R24" i="15"/>
  <c r="Y24" i="15"/>
  <c r="AE24" i="15"/>
  <c r="AD24" i="15"/>
  <c r="AB24" i="15"/>
  <c r="T24" i="15"/>
  <c r="Z24" i="15"/>
  <c r="V24" i="15"/>
  <c r="R179" i="15"/>
  <c r="V97" i="15"/>
  <c r="AB97" i="15"/>
  <c r="Z445" i="15"/>
  <c r="AA445" i="15"/>
  <c r="AC445" i="15"/>
  <c r="T445" i="15"/>
  <c r="R445" i="15"/>
  <c r="S445" i="15"/>
  <c r="AB445" i="15"/>
  <c r="AE445" i="15"/>
  <c r="X445" i="15"/>
  <c r="U445" i="15"/>
  <c r="AF445" i="15"/>
  <c r="AG445" i="15"/>
  <c r="W445" i="15"/>
  <c r="V445" i="15"/>
  <c r="AD445" i="15"/>
  <c r="Y445" i="15"/>
  <c r="L26" i="2"/>
  <c r="J25" i="15"/>
  <c r="S168" i="15"/>
  <c r="BC348" i="2"/>
  <c r="G348" i="15"/>
  <c r="R348" i="15" s="1"/>
  <c r="U190" i="15"/>
  <c r="Z190" i="15"/>
  <c r="AA661" i="15"/>
  <c r="Y564" i="15"/>
  <c r="U564" i="15"/>
  <c r="Y157" i="15"/>
  <c r="AC157" i="15"/>
  <c r="I62" i="2"/>
  <c r="G61" i="15"/>
  <c r="I26" i="2"/>
  <c r="G26" i="15" s="1"/>
  <c r="G25" i="15"/>
  <c r="V179" i="15"/>
  <c r="AE179" i="15"/>
  <c r="X97" i="15"/>
  <c r="AA97" i="15"/>
  <c r="Z446" i="15"/>
  <c r="AB446" i="15"/>
  <c r="AC446" i="15"/>
  <c r="R446" i="15"/>
  <c r="AE446" i="15"/>
  <c r="AA446" i="15"/>
  <c r="W446" i="15"/>
  <c r="X446" i="15"/>
  <c r="S446" i="15"/>
  <c r="AG446" i="15"/>
  <c r="AD446" i="15"/>
  <c r="T446" i="15"/>
  <c r="U446" i="15"/>
  <c r="AF446" i="15"/>
  <c r="Y446" i="15"/>
  <c r="V446" i="15"/>
  <c r="H214" i="2"/>
  <c r="F214" i="15" s="1"/>
  <c r="F202" i="15"/>
  <c r="Z361" i="15"/>
  <c r="AA361" i="15"/>
  <c r="AE361" i="15"/>
  <c r="AB361" i="15"/>
  <c r="R361" i="15"/>
  <c r="T361" i="15"/>
  <c r="W361" i="15"/>
  <c r="S361" i="15"/>
  <c r="AC361" i="15"/>
  <c r="AD361" i="15"/>
  <c r="U361" i="15"/>
  <c r="AG361" i="15"/>
  <c r="Y361" i="15"/>
  <c r="X361" i="15"/>
  <c r="AF361" i="15"/>
  <c r="V361" i="15"/>
  <c r="AB264" i="15"/>
  <c r="T264" i="15"/>
  <c r="W264" i="15"/>
  <c r="AE264" i="15"/>
  <c r="V264" i="15"/>
  <c r="S264" i="15"/>
  <c r="R264" i="15"/>
  <c r="AC264" i="15"/>
  <c r="AF264" i="15"/>
  <c r="AG264" i="15"/>
  <c r="AD264" i="15"/>
  <c r="AA264" i="15"/>
  <c r="Y264" i="15"/>
  <c r="Z264" i="15"/>
  <c r="X264" i="15"/>
  <c r="U264" i="15"/>
  <c r="BA13" i="2"/>
  <c r="AG577" i="15"/>
  <c r="AD410" i="15"/>
  <c r="AB577" i="15"/>
  <c r="AB168" i="15"/>
  <c r="AD190" i="15"/>
  <c r="AA190" i="15"/>
  <c r="AF661" i="15"/>
  <c r="T564" i="15"/>
  <c r="J553" i="15"/>
  <c r="L557" i="2"/>
  <c r="J554" i="15" s="1"/>
  <c r="AG157" i="15"/>
  <c r="AA157" i="15"/>
  <c r="AG179" i="15"/>
  <c r="Z179" i="15"/>
  <c r="AG97" i="15"/>
  <c r="Z97" i="15"/>
  <c r="Z37" i="15"/>
  <c r="S37" i="15"/>
  <c r="AC37" i="15"/>
  <c r="AE37" i="15"/>
  <c r="AA37" i="15"/>
  <c r="T37" i="15"/>
  <c r="AB37" i="15"/>
  <c r="R37" i="15"/>
  <c r="V37" i="15"/>
  <c r="AD37" i="15"/>
  <c r="AF37" i="15"/>
  <c r="U37" i="15"/>
  <c r="AG37" i="15"/>
  <c r="W37" i="15"/>
  <c r="Y37" i="15"/>
  <c r="X37" i="15"/>
  <c r="AB373" i="15"/>
  <c r="Z373" i="15"/>
  <c r="AE373" i="15"/>
  <c r="R373" i="15"/>
  <c r="AA373" i="15"/>
  <c r="AC373" i="15"/>
  <c r="X373" i="15"/>
  <c r="T373" i="15"/>
  <c r="U373" i="15"/>
  <c r="V373" i="15"/>
  <c r="AD373" i="15"/>
  <c r="AF373" i="15"/>
  <c r="S373" i="15"/>
  <c r="W373" i="15"/>
  <c r="AG373" i="15"/>
  <c r="Y373" i="15"/>
  <c r="V661" i="15"/>
  <c r="W252" i="15"/>
  <c r="BC224" i="2"/>
  <c r="G224" i="15"/>
  <c r="V252" i="15"/>
  <c r="Z347" i="15"/>
  <c r="AC347" i="15"/>
  <c r="AB347" i="15"/>
  <c r="AA347" i="15"/>
  <c r="T347" i="15"/>
  <c r="AE347" i="15"/>
  <c r="R347" i="15"/>
  <c r="S347" i="15"/>
  <c r="W347" i="15"/>
  <c r="AD347" i="15"/>
  <c r="AG347" i="15"/>
  <c r="U347" i="15"/>
  <c r="X347" i="15"/>
  <c r="AF347" i="15"/>
  <c r="Y347" i="15"/>
  <c r="V347" i="15"/>
  <c r="AD252" i="15"/>
  <c r="Z252" i="15"/>
  <c r="W577" i="15"/>
  <c r="Y168" i="15"/>
  <c r="R168" i="15"/>
  <c r="X96" i="15"/>
  <c r="U720" i="15"/>
  <c r="AD720" i="15"/>
  <c r="W720" i="15"/>
  <c r="AA720" i="15"/>
  <c r="V720" i="15"/>
  <c r="R720" i="15"/>
  <c r="AB720" i="15"/>
  <c r="T720" i="15"/>
  <c r="AF720" i="15"/>
  <c r="S720" i="15"/>
  <c r="AC720" i="15"/>
  <c r="Y720" i="15"/>
  <c r="AG720" i="15"/>
  <c r="AE720" i="15"/>
  <c r="Z720" i="15"/>
  <c r="X720" i="15"/>
  <c r="V190" i="15"/>
  <c r="T661" i="15"/>
  <c r="AD564" i="15"/>
  <c r="AF157" i="15"/>
  <c r="Z157" i="15"/>
  <c r="AF552" i="15"/>
  <c r="AD179" i="15"/>
  <c r="AC179" i="15"/>
  <c r="AD97" i="15"/>
  <c r="L350" i="2"/>
  <c r="J350" i="15" s="1"/>
  <c r="J338" i="15"/>
  <c r="H110" i="2"/>
  <c r="F110" i="15" s="1"/>
  <c r="F109" i="15"/>
  <c r="S252" i="15"/>
  <c r="R732" i="15"/>
  <c r="AE732" i="15"/>
  <c r="AA732" i="15"/>
  <c r="X732" i="15"/>
  <c r="AB732" i="15"/>
  <c r="AC732" i="15"/>
  <c r="AG732" i="15"/>
  <c r="S732" i="15"/>
  <c r="AD732" i="15"/>
  <c r="T732" i="15"/>
  <c r="Z732" i="15"/>
  <c r="Y732" i="15"/>
  <c r="U732" i="15"/>
  <c r="AF732" i="15"/>
  <c r="V732" i="15"/>
  <c r="W732" i="15"/>
  <c r="Z168" i="15"/>
  <c r="H146" i="2"/>
  <c r="F146" i="15" s="1"/>
  <c r="F145" i="15"/>
  <c r="R252" i="15"/>
  <c r="BC253" i="2"/>
  <c r="J253" i="15"/>
  <c r="BC544" i="2"/>
  <c r="Z335" i="15"/>
  <c r="AA335" i="15"/>
  <c r="AB335" i="15"/>
  <c r="AC335" i="15"/>
  <c r="S335" i="15"/>
  <c r="W335" i="15"/>
  <c r="R335" i="15"/>
  <c r="AF335" i="15"/>
  <c r="AE335" i="15"/>
  <c r="X335" i="15"/>
  <c r="T335" i="15"/>
  <c r="AD335" i="15"/>
  <c r="U335" i="15"/>
  <c r="AG335" i="15"/>
  <c r="V335" i="15"/>
  <c r="Y335" i="15"/>
  <c r="AB252" i="15"/>
  <c r="Z49" i="15"/>
  <c r="AA49" i="15"/>
  <c r="R49" i="15"/>
  <c r="AE49" i="15"/>
  <c r="S49" i="15"/>
  <c r="T49" i="15"/>
  <c r="AC49" i="15"/>
  <c r="AB49" i="15"/>
  <c r="X49" i="15"/>
  <c r="AD49" i="15"/>
  <c r="W49" i="15"/>
  <c r="AF49" i="15"/>
  <c r="U49" i="15"/>
  <c r="AG49" i="15"/>
  <c r="Y49" i="15"/>
  <c r="V49" i="15"/>
  <c r="L122" i="2"/>
  <c r="J122" i="15" s="1"/>
  <c r="X122" i="15" s="1"/>
  <c r="J121" i="15"/>
  <c r="L134" i="2"/>
  <c r="J134" i="15" s="1"/>
  <c r="T134" i="15" s="1"/>
  <c r="J133" i="15"/>
  <c r="AC133" i="15" s="1"/>
  <c r="BC235" i="2"/>
  <c r="G235" i="15"/>
  <c r="BA544" i="2"/>
  <c r="BC647" i="2"/>
  <c r="J650" i="15"/>
  <c r="AA325" i="15"/>
  <c r="Z325" i="15"/>
  <c r="AC325" i="15"/>
  <c r="S325" i="15"/>
  <c r="R325" i="15"/>
  <c r="AB325" i="15"/>
  <c r="AE325" i="15"/>
  <c r="W325" i="15"/>
  <c r="AF325" i="15"/>
  <c r="X325" i="15"/>
  <c r="U325" i="15"/>
  <c r="T325" i="15"/>
  <c r="AG325" i="15"/>
  <c r="AD325" i="15"/>
  <c r="V325" i="15"/>
  <c r="Y325" i="15"/>
  <c r="Y252" i="15"/>
  <c r="W12" i="15"/>
  <c r="AD12" i="15"/>
  <c r="U12" i="15"/>
  <c r="AB12" i="15"/>
  <c r="Y12" i="15"/>
  <c r="AE12" i="15"/>
  <c r="Z12" i="15"/>
  <c r="X12" i="15"/>
  <c r="AA12" i="15"/>
  <c r="AG12" i="15"/>
  <c r="V12" i="15"/>
  <c r="T12" i="15"/>
  <c r="AF12" i="15"/>
  <c r="S12" i="15"/>
  <c r="AC12" i="15"/>
  <c r="R12" i="15"/>
  <c r="AG168" i="15"/>
  <c r="I719" i="2"/>
  <c r="G721" i="15"/>
  <c r="Y179" i="15"/>
  <c r="BQ707" i="2"/>
  <c r="E707" i="2" s="1"/>
  <c r="BQ706" i="2"/>
  <c r="E706" i="2" s="1"/>
  <c r="F706" i="2"/>
  <c r="D709" i="15" s="1"/>
  <c r="Q709" i="15" s="1"/>
  <c r="AS709" i="15" s="1"/>
  <c r="L659" i="2"/>
  <c r="BC658" i="2"/>
  <c r="BA647" i="2"/>
  <c r="BA658" i="2"/>
  <c r="BQ647" i="2"/>
  <c r="E647" i="2" s="1"/>
  <c r="F647" i="2"/>
  <c r="D650" i="15" s="1"/>
  <c r="Q650" i="15" s="1"/>
  <c r="AS650" i="15" s="1"/>
  <c r="BQ581" i="2"/>
  <c r="E581" i="2" s="1"/>
  <c r="F581" i="2"/>
  <c r="D578" i="15" s="1"/>
  <c r="Q578" i="15" s="1"/>
  <c r="AS578" i="15" s="1"/>
  <c r="BA568" i="2"/>
  <c r="H569" i="2"/>
  <c r="F566" i="15" s="1"/>
  <c r="BC568" i="2"/>
  <c r="D545" i="2"/>
  <c r="C542" i="15" s="1"/>
  <c r="BQ544" i="2"/>
  <c r="E544" i="2" s="1"/>
  <c r="F544" i="2"/>
  <c r="D541" i="15" s="1"/>
  <c r="Q541" i="15" s="1"/>
  <c r="AS541" i="15" s="1"/>
  <c r="F459" i="2"/>
  <c r="D458" i="15" s="1"/>
  <c r="Q458" i="15" s="1"/>
  <c r="AS458" i="15" s="1"/>
  <c r="BQ459" i="2"/>
  <c r="E459" i="2" s="1"/>
  <c r="BC411" i="2"/>
  <c r="F411" i="2"/>
  <c r="D410" i="15" s="1"/>
  <c r="Q410" i="15" s="1"/>
  <c r="AS410" i="15" s="1"/>
  <c r="BQ411" i="2"/>
  <c r="E411" i="2" s="1"/>
  <c r="BQ399" i="2"/>
  <c r="E399" i="2" s="1"/>
  <c r="F399" i="2"/>
  <c r="D398" i="15" s="1"/>
  <c r="Q398" i="15" s="1"/>
  <c r="AS398" i="15" s="1"/>
  <c r="BC399" i="2"/>
  <c r="BA399" i="2"/>
  <c r="F387" i="2"/>
  <c r="D386" i="15" s="1"/>
  <c r="Q386" i="15" s="1"/>
  <c r="AS386" i="15" s="1"/>
  <c r="BQ387" i="2"/>
  <c r="E387" i="2" s="1"/>
  <c r="I362" i="2"/>
  <c r="G362" i="15" s="1"/>
  <c r="BA361" i="2"/>
  <c r="BC361" i="2"/>
  <c r="BQ362" i="2"/>
  <c r="E362" i="2" s="1"/>
  <c r="F362" i="2"/>
  <c r="D362" i="15" s="1"/>
  <c r="Q362" i="15" s="1"/>
  <c r="AS362" i="15" s="1"/>
  <c r="BA313" i="2"/>
  <c r="F326" i="2"/>
  <c r="D326" i="15" s="1"/>
  <c r="Q326" i="15" s="1"/>
  <c r="AS326" i="15" s="1"/>
  <c r="BQ326" i="2"/>
  <c r="E326" i="2" s="1"/>
  <c r="L314" i="2"/>
  <c r="BQ313" i="2"/>
  <c r="E313" i="2" s="1"/>
  <c r="F313" i="2"/>
  <c r="D313" i="15" s="1"/>
  <c r="Q313" i="15" s="1"/>
  <c r="AS313" i="15" s="1"/>
  <c r="D314" i="2"/>
  <c r="C314" i="15" s="1"/>
  <c r="D302" i="2"/>
  <c r="C302" i="15" s="1"/>
  <c r="F301" i="2"/>
  <c r="D301" i="15" s="1"/>
  <c r="Q301" i="15" s="1"/>
  <c r="AS301" i="15" s="1"/>
  <c r="BQ301" i="2"/>
  <c r="E301" i="2" s="1"/>
  <c r="BA253" i="2"/>
  <c r="F278" i="2"/>
  <c r="D278" i="15" s="1"/>
  <c r="Q278" i="15" s="1"/>
  <c r="AS278" i="15" s="1"/>
  <c r="BQ278" i="2"/>
  <c r="E278" i="2" s="1"/>
  <c r="F266" i="2"/>
  <c r="D266" i="15" s="1"/>
  <c r="Q266" i="15" s="1"/>
  <c r="AS266" i="15" s="1"/>
  <c r="BQ266" i="2"/>
  <c r="E266" i="2" s="1"/>
  <c r="F254" i="2"/>
  <c r="D254" i="15" s="1"/>
  <c r="Q254" i="15" s="1"/>
  <c r="AS254" i="15" s="1"/>
  <c r="BQ254" i="2"/>
  <c r="E254" i="2" s="1"/>
  <c r="L254" i="2"/>
  <c r="J254" i="15" s="1"/>
  <c r="F145" i="2"/>
  <c r="D145" i="15" s="1"/>
  <c r="Q145" i="15" s="1"/>
  <c r="AS145" i="15" s="1"/>
  <c r="D146" i="2"/>
  <c r="C146" i="15" s="1"/>
  <c r="I146" i="2"/>
  <c r="F134" i="2"/>
  <c r="D134" i="15" s="1"/>
  <c r="Q134" i="15" s="1"/>
  <c r="AS134" i="15" s="1"/>
  <c r="BQ134" i="2"/>
  <c r="E134" i="2" s="1"/>
  <c r="F122" i="2"/>
  <c r="D122" i="15" s="1"/>
  <c r="Q122" i="15" s="1"/>
  <c r="AS122" i="15" s="1"/>
  <c r="BQ122" i="2"/>
  <c r="E122" i="2" s="1"/>
  <c r="F97" i="2"/>
  <c r="D97" i="15" s="1"/>
  <c r="Q97" i="15" s="1"/>
  <c r="AS97" i="15" s="1"/>
  <c r="BQ97" i="2"/>
  <c r="E97" i="2" s="1"/>
  <c r="D98" i="2"/>
  <c r="C98" i="15" s="1"/>
  <c r="BQ86" i="2"/>
  <c r="E86" i="2" s="1"/>
  <c r="F86" i="2"/>
  <c r="D86" i="15" s="1"/>
  <c r="Q86" i="15" s="1"/>
  <c r="AS86" i="15" s="1"/>
  <c r="F74" i="2"/>
  <c r="D74" i="15" s="1"/>
  <c r="Q74" i="15" s="1"/>
  <c r="AS74" i="15" s="1"/>
  <c r="BQ74" i="2"/>
  <c r="E74" i="2" s="1"/>
  <c r="F62" i="2"/>
  <c r="D62" i="15" s="1"/>
  <c r="Q62" i="15" s="1"/>
  <c r="AS62" i="15" s="1"/>
  <c r="BQ62" i="2"/>
  <c r="E62" i="2" s="1"/>
  <c r="H50" i="2"/>
  <c r="F50" i="15" s="1"/>
  <c r="BC49" i="2"/>
  <c r="BA49" i="2"/>
  <c r="F50" i="2"/>
  <c r="D50" i="15" s="1"/>
  <c r="Q50" i="15" s="1"/>
  <c r="AS50" i="15" s="1"/>
  <c r="BQ50" i="2"/>
  <c r="E50" i="2" s="1"/>
  <c r="H38" i="2"/>
  <c r="F38" i="15" s="1"/>
  <c r="BC37" i="2"/>
  <c r="BA37" i="2"/>
  <c r="BA25" i="2"/>
  <c r="BC25" i="2"/>
  <c r="BQ145" i="2"/>
  <c r="E145" i="2" s="1"/>
  <c r="BQ206" i="2"/>
  <c r="E206" i="2" s="1"/>
  <c r="F206" i="2"/>
  <c r="D206" i="15" s="1"/>
  <c r="Q206" i="15" s="1"/>
  <c r="AS206" i="15" s="1"/>
  <c r="BA235" i="2"/>
  <c r="I225" i="2"/>
  <c r="I236" i="2"/>
  <c r="BA224" i="2"/>
  <c r="F157" i="2"/>
  <c r="D157" i="15" s="1"/>
  <c r="Q157" i="15" s="1"/>
  <c r="AS157" i="15" s="1"/>
  <c r="M240" i="2"/>
  <c r="K240" i="15" s="1"/>
  <c r="M239" i="2"/>
  <c r="K239" i="15" s="1"/>
  <c r="H237" i="2"/>
  <c r="F237" i="15" s="1"/>
  <c r="F194" i="2"/>
  <c r="D194" i="15" s="1"/>
  <c r="Q194" i="15" s="1"/>
  <c r="AS194" i="15" s="1"/>
  <c r="BQ194" i="2"/>
  <c r="E194" i="2" s="1"/>
  <c r="D158" i="2"/>
  <c r="C158" i="15" s="1"/>
  <c r="BA179" i="2"/>
  <c r="BC179" i="2"/>
  <c r="I180" i="2"/>
  <c r="G180" i="15" s="1"/>
  <c r="W180" i="15" s="1"/>
  <c r="F109" i="2"/>
  <c r="D109" i="15" s="1"/>
  <c r="Q109" i="15" s="1"/>
  <c r="AS109" i="15" s="1"/>
  <c r="BQ109" i="2"/>
  <c r="E109" i="2" s="1"/>
  <c r="I169" i="2"/>
  <c r="G169" i="15" s="1"/>
  <c r="BA168" i="2"/>
  <c r="BC168" i="2"/>
  <c r="H192" i="2"/>
  <c r="F192" i="15" s="1"/>
  <c r="F193" i="2"/>
  <c r="D193" i="15" s="1"/>
  <c r="Q193" i="15" s="1"/>
  <c r="AS193" i="15" s="1"/>
  <c r="BQ193" i="2"/>
  <c r="E193" i="2" s="1"/>
  <c r="H203" i="2"/>
  <c r="BA133" i="2"/>
  <c r="BC133" i="2"/>
  <c r="BC145" i="2"/>
  <c r="BA145" i="2"/>
  <c r="I191" i="2"/>
  <c r="G191" i="15" s="1"/>
  <c r="AC191" i="15" s="1"/>
  <c r="H181" i="2"/>
  <c r="F181" i="15" s="1"/>
  <c r="BC109" i="2"/>
  <c r="BA109" i="2"/>
  <c r="BC121" i="2"/>
  <c r="BA121" i="2"/>
  <c r="B3" i="1"/>
  <c r="J3" i="1" s="1"/>
  <c r="AU745" i="2"/>
  <c r="AU746" i="2"/>
  <c r="B4" i="1"/>
  <c r="J4" i="1" s="1"/>
  <c r="AT745" i="2"/>
  <c r="AW745" i="2" s="1"/>
  <c r="AT746" i="2"/>
  <c r="AW746" i="2" s="1"/>
  <c r="I202" i="2"/>
  <c r="G202" i="15" s="1"/>
  <c r="BA201" i="2"/>
  <c r="BC201" i="2"/>
  <c r="BC190" i="2"/>
  <c r="BA190" i="2"/>
  <c r="AU744" i="2"/>
  <c r="BQ110" i="2" l="1"/>
  <c r="E110" i="2" s="1"/>
  <c r="G374" i="15"/>
  <c r="I375" i="2"/>
  <c r="F707" i="2"/>
  <c r="D710" i="15" s="1"/>
  <c r="Q710" i="15" s="1"/>
  <c r="AS710" i="15" s="1"/>
  <c r="F110" i="2"/>
  <c r="D110" i="15" s="1"/>
  <c r="Q110" i="15" s="1"/>
  <c r="AS110" i="15" s="1"/>
  <c r="J374" i="15"/>
  <c r="L375" i="2"/>
  <c r="Y398" i="15"/>
  <c r="T398" i="15"/>
  <c r="U398" i="15"/>
  <c r="S398" i="15"/>
  <c r="AA398" i="15"/>
  <c r="AB398" i="15"/>
  <c r="R398" i="15"/>
  <c r="AE398" i="15"/>
  <c r="V398" i="15"/>
  <c r="AC410" i="15"/>
  <c r="BA411" i="2"/>
  <c r="X410" i="15"/>
  <c r="AE410" i="15"/>
  <c r="T410" i="15"/>
  <c r="AA410" i="15"/>
  <c r="AD398" i="15"/>
  <c r="W398" i="15"/>
  <c r="X398" i="15"/>
  <c r="AC398" i="15"/>
  <c r="V410" i="15"/>
  <c r="Z709" i="15"/>
  <c r="Z410" i="15"/>
  <c r="U410" i="15"/>
  <c r="W74" i="15"/>
  <c r="AF410" i="15"/>
  <c r="Y410" i="15"/>
  <c r="AB410" i="15"/>
  <c r="W410" i="15"/>
  <c r="R410" i="15"/>
  <c r="X626" i="15"/>
  <c r="BA337" i="2"/>
  <c r="AC626" i="15"/>
  <c r="U626" i="15"/>
  <c r="S626" i="15"/>
  <c r="V626" i="15"/>
  <c r="BC635" i="2"/>
  <c r="BC623" i="2"/>
  <c r="T626" i="15"/>
  <c r="BA623" i="2"/>
  <c r="AC554" i="15"/>
  <c r="AF626" i="15"/>
  <c r="L217" i="2"/>
  <c r="J217" i="15" s="1"/>
  <c r="AB626" i="15"/>
  <c r="AA626" i="15"/>
  <c r="AG626" i="15"/>
  <c r="Y626" i="15"/>
  <c r="W626" i="15"/>
  <c r="BC337" i="2"/>
  <c r="AE626" i="15"/>
  <c r="Z626" i="15"/>
  <c r="AD626" i="15"/>
  <c r="S578" i="15"/>
  <c r="BC326" i="2"/>
  <c r="W386" i="15"/>
  <c r="BA387" i="2"/>
  <c r="G326" i="15"/>
  <c r="T326" i="15" s="1"/>
  <c r="BA326" i="2"/>
  <c r="AG638" i="15"/>
  <c r="AB625" i="15"/>
  <c r="R386" i="15"/>
  <c r="AF277" i="15"/>
  <c r="G337" i="15"/>
  <c r="U337" i="15" s="1"/>
  <c r="AE625" i="15"/>
  <c r="Z386" i="15"/>
  <c r="Y625" i="15"/>
  <c r="BC387" i="2"/>
  <c r="AG625" i="15"/>
  <c r="S625" i="15"/>
  <c r="BC158" i="2"/>
  <c r="AA277" i="15"/>
  <c r="AC638" i="15"/>
  <c r="R625" i="15"/>
  <c r="U638" i="15"/>
  <c r="AD625" i="15"/>
  <c r="X625" i="15"/>
  <c r="AC625" i="15"/>
  <c r="Z625" i="15"/>
  <c r="W638" i="15"/>
  <c r="M350" i="2"/>
  <c r="K350" i="15" s="1"/>
  <c r="K338" i="15"/>
  <c r="M194" i="2"/>
  <c r="K182" i="15"/>
  <c r="K193" i="15"/>
  <c r="M205" i="2"/>
  <c r="C38" i="15"/>
  <c r="BQ38" i="2"/>
  <c r="E38" i="2" s="1"/>
  <c r="F38" i="2"/>
  <c r="AT748" i="2" s="1"/>
  <c r="AW748" i="2" s="1"/>
  <c r="AB638" i="15"/>
  <c r="V638" i="15"/>
  <c r="AD638" i="15"/>
  <c r="AE637" i="15"/>
  <c r="AA638" i="15"/>
  <c r="AF638" i="15"/>
  <c r="Y386" i="15"/>
  <c r="V386" i="15"/>
  <c r="BA158" i="2"/>
  <c r="S638" i="15"/>
  <c r="Z638" i="15"/>
  <c r="Y638" i="15"/>
  <c r="X638" i="15"/>
  <c r="T638" i="15"/>
  <c r="AE638" i="15"/>
  <c r="BA635" i="2"/>
  <c r="T433" i="15"/>
  <c r="AD277" i="15"/>
  <c r="S277" i="15"/>
  <c r="Y277" i="15"/>
  <c r="U277" i="15"/>
  <c r="BA302" i="2"/>
  <c r="AA625" i="15"/>
  <c r="S433" i="15"/>
  <c r="V625" i="15"/>
  <c r="Z433" i="15"/>
  <c r="R14" i="15"/>
  <c r="V433" i="15"/>
  <c r="AF433" i="15"/>
  <c r="Y433" i="15"/>
  <c r="AG433" i="15"/>
  <c r="AE433" i="15"/>
  <c r="V277" i="15"/>
  <c r="X433" i="15"/>
  <c r="R290" i="15"/>
  <c r="BA290" i="2"/>
  <c r="AF637" i="15"/>
  <c r="AA290" i="15"/>
  <c r="BC290" i="2"/>
  <c r="T290" i="15"/>
  <c r="V422" i="15"/>
  <c r="AF290" i="15"/>
  <c r="U290" i="15"/>
  <c r="Z422" i="15"/>
  <c r="AC290" i="15"/>
  <c r="Y422" i="15"/>
  <c r="X290" i="15"/>
  <c r="S422" i="15"/>
  <c r="W290" i="15"/>
  <c r="AB422" i="15"/>
  <c r="AE290" i="15"/>
  <c r="AC422" i="15"/>
  <c r="AG290" i="15"/>
  <c r="X637" i="15"/>
  <c r="T625" i="15"/>
  <c r="U422" i="15"/>
  <c r="V290" i="15"/>
  <c r="S290" i="15"/>
  <c r="V637" i="15"/>
  <c r="AF625" i="15"/>
  <c r="AF422" i="15"/>
  <c r="AD290" i="15"/>
  <c r="AB290" i="15"/>
  <c r="AB637" i="15"/>
  <c r="U625" i="15"/>
  <c r="W336" i="15"/>
  <c r="AA422" i="15"/>
  <c r="Y290" i="15"/>
  <c r="T386" i="15"/>
  <c r="R422" i="15"/>
  <c r="AE386" i="15"/>
  <c r="AG422" i="15"/>
  <c r="S386" i="15"/>
  <c r="AA386" i="15"/>
  <c r="BC278" i="2"/>
  <c r="U386" i="15"/>
  <c r="AC386" i="15"/>
  <c r="T422" i="15"/>
  <c r="AF386" i="15"/>
  <c r="AB386" i="15"/>
  <c r="AD422" i="15"/>
  <c r="AD386" i="15"/>
  <c r="X422" i="15"/>
  <c r="AG386" i="15"/>
  <c r="X386" i="15"/>
  <c r="AG277" i="15"/>
  <c r="AC637" i="15"/>
  <c r="Z637" i="15"/>
  <c r="AE277" i="15"/>
  <c r="R277" i="15"/>
  <c r="T277" i="15"/>
  <c r="W422" i="15"/>
  <c r="BC302" i="2"/>
  <c r="Z277" i="15"/>
  <c r="W433" i="15"/>
  <c r="AC433" i="15"/>
  <c r="Y278" i="15"/>
  <c r="U433" i="15"/>
  <c r="AA433" i="15"/>
  <c r="S278" i="15"/>
  <c r="J158" i="15"/>
  <c r="AA158" i="15" s="1"/>
  <c r="AF278" i="15"/>
  <c r="L182" i="2"/>
  <c r="J182" i="15" s="1"/>
  <c r="W277" i="15"/>
  <c r="L194" i="2"/>
  <c r="J194" i="15" s="1"/>
  <c r="L206" i="2"/>
  <c r="J206" i="15" s="1"/>
  <c r="AB277" i="15"/>
  <c r="R433" i="15"/>
  <c r="BA278" i="2"/>
  <c r="X277" i="15"/>
  <c r="AD433" i="15"/>
  <c r="Y637" i="15"/>
  <c r="AG637" i="15"/>
  <c r="T637" i="15"/>
  <c r="W637" i="15"/>
  <c r="R637" i="15"/>
  <c r="AA637" i="15"/>
  <c r="U637" i="15"/>
  <c r="AD637" i="15"/>
  <c r="AD278" i="15"/>
  <c r="BC423" i="2"/>
  <c r="AF98" i="15"/>
  <c r="BA423" i="2"/>
  <c r="AB278" i="15"/>
  <c r="AF74" i="15"/>
  <c r="AG278" i="15"/>
  <c r="W278" i="15"/>
  <c r="AE278" i="15"/>
  <c r="AA74" i="15"/>
  <c r="AF336" i="15"/>
  <c r="AD336" i="15"/>
  <c r="T336" i="15"/>
  <c r="R336" i="15"/>
  <c r="V74" i="15"/>
  <c r="S336" i="15"/>
  <c r="R302" i="15"/>
  <c r="U278" i="15"/>
  <c r="AC278" i="15"/>
  <c r="AA278" i="15"/>
  <c r="AB74" i="15"/>
  <c r="AA336" i="15"/>
  <c r="BC459" i="2"/>
  <c r="BA581" i="2"/>
  <c r="S74" i="15"/>
  <c r="U336" i="15"/>
  <c r="BC74" i="2"/>
  <c r="AD74" i="15"/>
  <c r="BA459" i="2"/>
  <c r="AE74" i="15"/>
  <c r="AG336" i="15"/>
  <c r="Y74" i="15"/>
  <c r="AB336" i="15"/>
  <c r="U74" i="15"/>
  <c r="V336" i="15"/>
  <c r="AE336" i="15"/>
  <c r="BA74" i="2"/>
  <c r="R74" i="15"/>
  <c r="Y336" i="15"/>
  <c r="AC336" i="15"/>
  <c r="AC578" i="15"/>
  <c r="T74" i="15"/>
  <c r="X336" i="15"/>
  <c r="T578" i="15"/>
  <c r="X278" i="15"/>
  <c r="X578" i="15"/>
  <c r="R578" i="15"/>
  <c r="V278" i="15"/>
  <c r="BC581" i="2"/>
  <c r="R278" i="15"/>
  <c r="T278" i="15"/>
  <c r="Z278" i="15"/>
  <c r="Y578" i="15"/>
  <c r="AE578" i="15"/>
  <c r="BA266" i="2"/>
  <c r="AE302" i="15"/>
  <c r="AB578" i="15"/>
  <c r="U578" i="15"/>
  <c r="AA86" i="15"/>
  <c r="AC74" i="15"/>
  <c r="V458" i="15"/>
  <c r="U302" i="15"/>
  <c r="AF578" i="15"/>
  <c r="Z578" i="15"/>
  <c r="V578" i="15"/>
  <c r="AG578" i="15"/>
  <c r="AA578" i="15"/>
  <c r="AD578" i="15"/>
  <c r="W578" i="15"/>
  <c r="Z302" i="15"/>
  <c r="W302" i="15"/>
  <c r="AF302" i="15"/>
  <c r="V302" i="15"/>
  <c r="Y302" i="15"/>
  <c r="AB458" i="15"/>
  <c r="AC458" i="15"/>
  <c r="R542" i="15"/>
  <c r="AG74" i="15"/>
  <c r="Z74" i="15"/>
  <c r="X74" i="15"/>
  <c r="X302" i="15"/>
  <c r="AG302" i="15"/>
  <c r="AD302" i="15"/>
  <c r="AC302" i="15"/>
  <c r="AG458" i="15"/>
  <c r="AB302" i="15"/>
  <c r="U458" i="15"/>
  <c r="S302" i="15"/>
  <c r="T458" i="15"/>
  <c r="T302" i="15"/>
  <c r="S458" i="15"/>
  <c r="AE458" i="15"/>
  <c r="S98" i="15"/>
  <c r="W565" i="15"/>
  <c r="R98" i="15"/>
  <c r="X565" i="15"/>
  <c r="Z542" i="15"/>
  <c r="BA98" i="2"/>
  <c r="AD565" i="15"/>
  <c r="U98" i="15"/>
  <c r="AD458" i="15"/>
  <c r="AA458" i="15"/>
  <c r="Y458" i="15"/>
  <c r="Z458" i="15"/>
  <c r="X458" i="15"/>
  <c r="R458" i="15"/>
  <c r="AF458" i="15"/>
  <c r="AF709" i="15"/>
  <c r="BC266" i="2"/>
  <c r="AC254" i="15"/>
  <c r="AA169" i="15"/>
  <c r="V25" i="15"/>
  <c r="BA14" i="2"/>
  <c r="AD14" i="15"/>
  <c r="AG14" i="15"/>
  <c r="AA14" i="15"/>
  <c r="BA214" i="2"/>
  <c r="BA349" i="2"/>
  <c r="BC214" i="2"/>
  <c r="AF565" i="15"/>
  <c r="AE565" i="15"/>
  <c r="V14" i="15"/>
  <c r="AB565" i="15"/>
  <c r="AC565" i="15"/>
  <c r="AA348" i="15"/>
  <c r="AB98" i="15"/>
  <c r="S565" i="15"/>
  <c r="BA338" i="2"/>
  <c r="Z565" i="15"/>
  <c r="AC98" i="15"/>
  <c r="BC98" i="2"/>
  <c r="X14" i="15"/>
  <c r="AE542" i="15"/>
  <c r="T25" i="15"/>
  <c r="Y709" i="15"/>
  <c r="AB709" i="15"/>
  <c r="BC26" i="2"/>
  <c r="AC348" i="15"/>
  <c r="W98" i="15"/>
  <c r="W709" i="15"/>
  <c r="AD542" i="15"/>
  <c r="X709" i="15"/>
  <c r="AD709" i="15"/>
  <c r="AG709" i="15"/>
  <c r="AG542" i="15"/>
  <c r="U709" i="15"/>
  <c r="BC86" i="2"/>
  <c r="AF14" i="15"/>
  <c r="T709" i="15"/>
  <c r="AE86" i="15"/>
  <c r="AE709" i="15"/>
  <c r="AF733" i="15"/>
  <c r="R565" i="15"/>
  <c r="AE14" i="15"/>
  <c r="S709" i="15"/>
  <c r="T86" i="15"/>
  <c r="V254" i="15"/>
  <c r="AD733" i="15"/>
  <c r="Y565" i="15"/>
  <c r="V565" i="15"/>
  <c r="Z14" i="15"/>
  <c r="R709" i="15"/>
  <c r="X86" i="15"/>
  <c r="V709" i="15"/>
  <c r="AD86" i="15"/>
  <c r="AD348" i="15"/>
  <c r="BC338" i="2"/>
  <c r="BC14" i="2"/>
  <c r="U733" i="15"/>
  <c r="Y25" i="15"/>
  <c r="T565" i="15"/>
  <c r="AG565" i="15"/>
  <c r="AC709" i="15"/>
  <c r="W86" i="15"/>
  <c r="S348" i="15"/>
  <c r="X98" i="15"/>
  <c r="BA86" i="2"/>
  <c r="AF86" i="15"/>
  <c r="Y733" i="15"/>
  <c r="AG733" i="15"/>
  <c r="AA565" i="15"/>
  <c r="AA709" i="15"/>
  <c r="S25" i="15"/>
  <c r="AE348" i="15"/>
  <c r="AE98" i="15"/>
  <c r="W542" i="15"/>
  <c r="U14" i="15"/>
  <c r="AC14" i="15"/>
  <c r="AD254" i="15"/>
  <c r="Y254" i="15"/>
  <c r="AE25" i="15"/>
  <c r="W25" i="15"/>
  <c r="R25" i="15"/>
  <c r="S14" i="15"/>
  <c r="AE254" i="15"/>
  <c r="BC374" i="2"/>
  <c r="AA25" i="15"/>
  <c r="W14" i="15"/>
  <c r="AG169" i="15"/>
  <c r="AC25" i="15"/>
  <c r="T14" i="15"/>
  <c r="BA545" i="2"/>
  <c r="X542" i="15"/>
  <c r="W169" i="15"/>
  <c r="AB14" i="15"/>
  <c r="S542" i="15"/>
  <c r="X169" i="15"/>
  <c r="Y14" i="15"/>
  <c r="W122" i="15"/>
  <c r="BA122" i="2"/>
  <c r="AB122" i="15"/>
  <c r="AF25" i="15"/>
  <c r="AG86" i="15"/>
  <c r="Z86" i="15"/>
  <c r="AG348" i="15"/>
  <c r="T98" i="15"/>
  <c r="U180" i="15"/>
  <c r="R134" i="15"/>
  <c r="Z254" i="15"/>
  <c r="AE266" i="15"/>
  <c r="BC122" i="2"/>
  <c r="AE122" i="15"/>
  <c r="Y348" i="15"/>
  <c r="AA180" i="15"/>
  <c r="Z134" i="15"/>
  <c r="R266" i="15"/>
  <c r="R180" i="15"/>
  <c r="AF133" i="15"/>
  <c r="AE180" i="15"/>
  <c r="BC134" i="2"/>
  <c r="AB180" i="15"/>
  <c r="AC180" i="15"/>
  <c r="Z180" i="15"/>
  <c r="X266" i="15"/>
  <c r="Z169" i="15"/>
  <c r="V122" i="15"/>
  <c r="AG25" i="15"/>
  <c r="Z25" i="15"/>
  <c r="R86" i="15"/>
  <c r="AB348" i="15"/>
  <c r="V98" i="15"/>
  <c r="AA98" i="15"/>
  <c r="AG254" i="15"/>
  <c r="Y266" i="15"/>
  <c r="BA110" i="2"/>
  <c r="U122" i="15"/>
  <c r="X25" i="15"/>
  <c r="AB25" i="15"/>
  <c r="S86" i="15"/>
  <c r="Z348" i="15"/>
  <c r="Y98" i="15"/>
  <c r="Z98" i="15"/>
  <c r="Y134" i="15"/>
  <c r="U254" i="15"/>
  <c r="AB266" i="15"/>
  <c r="BC110" i="2"/>
  <c r="R122" i="15"/>
  <c r="U25" i="15"/>
  <c r="Y86" i="15"/>
  <c r="AB86" i="15"/>
  <c r="AG98" i="15"/>
  <c r="Y180" i="15"/>
  <c r="AF134" i="15"/>
  <c r="AA254" i="15"/>
  <c r="W266" i="15"/>
  <c r="V86" i="15"/>
  <c r="AC86" i="15"/>
  <c r="AD98" i="15"/>
  <c r="AF180" i="15"/>
  <c r="W134" i="15"/>
  <c r="R254" i="15"/>
  <c r="S266" i="15"/>
  <c r="BA134" i="2"/>
  <c r="AD25" i="15"/>
  <c r="W254" i="15"/>
  <c r="T122" i="15"/>
  <c r="S169" i="15"/>
  <c r="U86" i="15"/>
  <c r="V348" i="15"/>
  <c r="Z554" i="15"/>
  <c r="X180" i="15"/>
  <c r="S134" i="15"/>
  <c r="AC266" i="15"/>
  <c r="Z566" i="15"/>
  <c r="AB566" i="15"/>
  <c r="AG566" i="15"/>
  <c r="R566" i="15"/>
  <c r="S566" i="15"/>
  <c r="AD566" i="15"/>
  <c r="U566" i="15"/>
  <c r="V566" i="15"/>
  <c r="AC566" i="15"/>
  <c r="W566" i="15"/>
  <c r="AE566" i="15"/>
  <c r="AA566" i="15"/>
  <c r="Y566" i="15"/>
  <c r="X566" i="15"/>
  <c r="AF566" i="15"/>
  <c r="T566" i="15"/>
  <c r="BC659" i="2"/>
  <c r="J662" i="15"/>
  <c r="G62" i="15"/>
  <c r="BA62" i="2"/>
  <c r="W553" i="15"/>
  <c r="AD553" i="15"/>
  <c r="S553" i="15"/>
  <c r="U553" i="15"/>
  <c r="Z553" i="15"/>
  <c r="R553" i="15"/>
  <c r="T553" i="15"/>
  <c r="AE553" i="15"/>
  <c r="AB553" i="15"/>
  <c r="X553" i="15"/>
  <c r="AC553" i="15"/>
  <c r="AA553" i="15"/>
  <c r="AG553" i="15"/>
  <c r="Y553" i="15"/>
  <c r="V553" i="15"/>
  <c r="AF553" i="15"/>
  <c r="Z224" i="15"/>
  <c r="AE224" i="15"/>
  <c r="R224" i="15"/>
  <c r="AA224" i="15"/>
  <c r="AC224" i="15"/>
  <c r="AB224" i="15"/>
  <c r="AF224" i="15"/>
  <c r="X224" i="15"/>
  <c r="AD224" i="15"/>
  <c r="T224" i="15"/>
  <c r="S224" i="15"/>
  <c r="U224" i="15"/>
  <c r="AG224" i="15"/>
  <c r="W224" i="15"/>
  <c r="Y224" i="15"/>
  <c r="V224" i="15"/>
  <c r="AE235" i="15"/>
  <c r="X235" i="15"/>
  <c r="U235" i="15"/>
  <c r="T235" i="15"/>
  <c r="W235" i="15"/>
  <c r="AD235" i="15"/>
  <c r="Z235" i="15"/>
  <c r="Y235" i="15"/>
  <c r="AA235" i="15"/>
  <c r="AF235" i="15"/>
  <c r="R235" i="15"/>
  <c r="V235" i="15"/>
  <c r="AC235" i="15"/>
  <c r="AG235" i="15"/>
  <c r="S235" i="15"/>
  <c r="AB235" i="15"/>
  <c r="BC62" i="2"/>
  <c r="BC146" i="2"/>
  <c r="G146" i="15"/>
  <c r="AC146" i="15" s="1"/>
  <c r="AF169" i="15"/>
  <c r="X313" i="15"/>
  <c r="T313" i="15"/>
  <c r="AD313" i="15"/>
  <c r="Z313" i="15"/>
  <c r="U313" i="15"/>
  <c r="AA313" i="15"/>
  <c r="AG313" i="15"/>
  <c r="AB313" i="15"/>
  <c r="Y313" i="15"/>
  <c r="AC313" i="15"/>
  <c r="V313" i="15"/>
  <c r="R313" i="15"/>
  <c r="AE313" i="15"/>
  <c r="AF313" i="15"/>
  <c r="S313" i="15"/>
  <c r="W313" i="15"/>
  <c r="V134" i="15"/>
  <c r="H215" i="2"/>
  <c r="F215" i="15" s="1"/>
  <c r="F203" i="15"/>
  <c r="BA374" i="2"/>
  <c r="BC557" i="2"/>
  <c r="AB650" i="15"/>
  <c r="AC650" i="15"/>
  <c r="W650" i="15"/>
  <c r="Y650" i="15"/>
  <c r="R650" i="15"/>
  <c r="AD650" i="15"/>
  <c r="AE650" i="15"/>
  <c r="T650" i="15"/>
  <c r="AF650" i="15"/>
  <c r="U650" i="15"/>
  <c r="V650" i="15"/>
  <c r="AA650" i="15"/>
  <c r="Z650" i="15"/>
  <c r="X650" i="15"/>
  <c r="AG650" i="15"/>
  <c r="S650" i="15"/>
  <c r="Y542" i="15"/>
  <c r="AC542" i="15"/>
  <c r="AD169" i="15"/>
  <c r="AC169" i="15"/>
  <c r="AB733" i="15"/>
  <c r="Z733" i="15"/>
  <c r="S122" i="15"/>
  <c r="W348" i="15"/>
  <c r="W554" i="15"/>
  <c r="T180" i="15"/>
  <c r="AB134" i="15"/>
  <c r="X133" i="15"/>
  <c r="AB133" i="15"/>
  <c r="S254" i="15"/>
  <c r="V191" i="15"/>
  <c r="AA191" i="15"/>
  <c r="AA541" i="15"/>
  <c r="AD266" i="15"/>
  <c r="Y191" i="15"/>
  <c r="AE191" i="15"/>
  <c r="Y541" i="15"/>
  <c r="U169" i="15"/>
  <c r="I350" i="2"/>
  <c r="G350" i="15" s="1"/>
  <c r="G338" i="15"/>
  <c r="Z61" i="15"/>
  <c r="AG61" i="15"/>
  <c r="AA61" i="15"/>
  <c r="AF61" i="15"/>
  <c r="AB61" i="15"/>
  <c r="Y61" i="15"/>
  <c r="AE61" i="15"/>
  <c r="V61" i="15"/>
  <c r="T61" i="15"/>
  <c r="AC61" i="15"/>
  <c r="S61" i="15"/>
  <c r="U61" i="15"/>
  <c r="W61" i="15"/>
  <c r="R61" i="15"/>
  <c r="X61" i="15"/>
  <c r="AD61" i="15"/>
  <c r="S554" i="15"/>
  <c r="AE134" i="15"/>
  <c r="U133" i="15"/>
  <c r="AD191" i="15"/>
  <c r="AB191" i="15"/>
  <c r="T541" i="15"/>
  <c r="AA554" i="15"/>
  <c r="R554" i="15"/>
  <c r="S133" i="15"/>
  <c r="U191" i="15"/>
  <c r="Z191" i="15"/>
  <c r="AD541" i="15"/>
  <c r="Y554" i="15"/>
  <c r="AG554" i="15"/>
  <c r="I216" i="2"/>
  <c r="G215" i="15"/>
  <c r="AD133" i="15"/>
  <c r="X191" i="15"/>
  <c r="X541" i="15"/>
  <c r="X554" i="15"/>
  <c r="U554" i="15"/>
  <c r="T133" i="15"/>
  <c r="Z374" i="15"/>
  <c r="AA374" i="15"/>
  <c r="AC374" i="15"/>
  <c r="R374" i="15"/>
  <c r="S374" i="15"/>
  <c r="AF374" i="15"/>
  <c r="AB374" i="15"/>
  <c r="AE374" i="15"/>
  <c r="T374" i="15"/>
  <c r="U374" i="15"/>
  <c r="V374" i="15"/>
  <c r="X374" i="15"/>
  <c r="AD374" i="15"/>
  <c r="AG374" i="15"/>
  <c r="W374" i="15"/>
  <c r="Y374" i="15"/>
  <c r="H182" i="2"/>
  <c r="F170" i="15"/>
  <c r="AG191" i="15"/>
  <c r="AC541" i="15"/>
  <c r="AA133" i="15"/>
  <c r="AF191" i="15"/>
  <c r="V541" i="15"/>
  <c r="BC545" i="2"/>
  <c r="AF121" i="15"/>
  <c r="AG121" i="15"/>
  <c r="Z121" i="15"/>
  <c r="X121" i="15"/>
  <c r="AA121" i="15"/>
  <c r="AD121" i="15"/>
  <c r="AB121" i="15"/>
  <c r="Y121" i="15"/>
  <c r="AE121" i="15"/>
  <c r="V121" i="15"/>
  <c r="AC121" i="15"/>
  <c r="S121" i="15"/>
  <c r="T121" i="15"/>
  <c r="U121" i="15"/>
  <c r="R121" i="15"/>
  <c r="W121" i="15"/>
  <c r="T542" i="15"/>
  <c r="T169" i="15"/>
  <c r="AC145" i="15"/>
  <c r="Z145" i="15"/>
  <c r="AA145" i="15"/>
  <c r="T145" i="15"/>
  <c r="AE145" i="15"/>
  <c r="S145" i="15"/>
  <c r="AB145" i="15"/>
  <c r="R145" i="15"/>
  <c r="AF145" i="15"/>
  <c r="AD145" i="15"/>
  <c r="W145" i="15"/>
  <c r="AG145" i="15"/>
  <c r="X145" i="15"/>
  <c r="U145" i="15"/>
  <c r="V145" i="15"/>
  <c r="Y145" i="15"/>
  <c r="Z109" i="15"/>
  <c r="AB109" i="15"/>
  <c r="AC109" i="15"/>
  <c r="R109" i="15"/>
  <c r="AA109" i="15"/>
  <c r="AE109" i="15"/>
  <c r="T109" i="15"/>
  <c r="W109" i="15"/>
  <c r="X109" i="15"/>
  <c r="S109" i="15"/>
  <c r="AF109" i="15"/>
  <c r="U109" i="15"/>
  <c r="AG109" i="15"/>
  <c r="AD109" i="15"/>
  <c r="V109" i="15"/>
  <c r="Y109" i="15"/>
  <c r="AE733" i="15"/>
  <c r="AG122" i="15"/>
  <c r="AC122" i="15"/>
  <c r="U348" i="15"/>
  <c r="AF554" i="15"/>
  <c r="V180" i="15"/>
  <c r="AG134" i="15"/>
  <c r="AC134" i="15"/>
  <c r="W133" i="15"/>
  <c r="BC349" i="2"/>
  <c r="G349" i="15"/>
  <c r="U349" i="15" s="1"/>
  <c r="T254" i="15"/>
  <c r="S191" i="15"/>
  <c r="AG541" i="15"/>
  <c r="V266" i="15"/>
  <c r="AA266" i="15"/>
  <c r="G734" i="15"/>
  <c r="BC731" i="2"/>
  <c r="BA731" i="2"/>
  <c r="S733" i="15"/>
  <c r="AB542" i="15"/>
  <c r="AE169" i="15"/>
  <c r="Z110" i="15"/>
  <c r="AA110" i="15"/>
  <c r="AB110" i="15"/>
  <c r="AC110" i="15"/>
  <c r="AE110" i="15"/>
  <c r="W110" i="15"/>
  <c r="R110" i="15"/>
  <c r="AF110" i="15"/>
  <c r="S110" i="15"/>
  <c r="AD110" i="15"/>
  <c r="T110" i="15"/>
  <c r="X110" i="15"/>
  <c r="U110" i="15"/>
  <c r="AG110" i="15"/>
  <c r="V110" i="15"/>
  <c r="Y110" i="15"/>
  <c r="W733" i="15"/>
  <c r="Y122" i="15"/>
  <c r="AA122" i="15"/>
  <c r="X348" i="15"/>
  <c r="V554" i="15"/>
  <c r="AG180" i="15"/>
  <c r="U134" i="15"/>
  <c r="Z133" i="15"/>
  <c r="AF254" i="15"/>
  <c r="T191" i="15"/>
  <c r="AF541" i="15"/>
  <c r="R541" i="15"/>
  <c r="AG266" i="15"/>
  <c r="Z266" i="15"/>
  <c r="V542" i="15"/>
  <c r="AB169" i="15"/>
  <c r="V733" i="15"/>
  <c r="AF122" i="15"/>
  <c r="Z122" i="15"/>
  <c r="BA26" i="2"/>
  <c r="J26" i="15"/>
  <c r="AF348" i="15"/>
  <c r="AE554" i="15"/>
  <c r="X85" i="15"/>
  <c r="Y85" i="15"/>
  <c r="V85" i="15"/>
  <c r="R85" i="15"/>
  <c r="Z85" i="15"/>
  <c r="AD85" i="15"/>
  <c r="AB85" i="15"/>
  <c r="U85" i="15"/>
  <c r="W85" i="15"/>
  <c r="AC85" i="15"/>
  <c r="AA85" i="15"/>
  <c r="AG85" i="15"/>
  <c r="AE85" i="15"/>
  <c r="S85" i="15"/>
  <c r="T85" i="15"/>
  <c r="AF85" i="15"/>
  <c r="AD180" i="15"/>
  <c r="G710" i="15"/>
  <c r="BC707" i="2"/>
  <c r="BA707" i="2"/>
  <c r="AD134" i="15"/>
  <c r="Y133" i="15"/>
  <c r="R133" i="15"/>
  <c r="X254" i="15"/>
  <c r="H350" i="2"/>
  <c r="F338" i="15"/>
  <c r="W191" i="15"/>
  <c r="AE541" i="15"/>
  <c r="Z541" i="15"/>
  <c r="T266" i="15"/>
  <c r="AE13" i="15"/>
  <c r="AB13" i="15"/>
  <c r="U13" i="15"/>
  <c r="S13" i="15"/>
  <c r="AF13" i="15"/>
  <c r="W13" i="15"/>
  <c r="T13" i="15"/>
  <c r="X13" i="15"/>
  <c r="Z13" i="15"/>
  <c r="AD13" i="15"/>
  <c r="AA13" i="15"/>
  <c r="V13" i="15"/>
  <c r="AC13" i="15"/>
  <c r="AG13" i="15"/>
  <c r="R13" i="15"/>
  <c r="Y13" i="15"/>
  <c r="AB554" i="15"/>
  <c r="BA236" i="2"/>
  <c r="G236" i="15"/>
  <c r="AB721" i="15"/>
  <c r="S721" i="15"/>
  <c r="V721" i="15"/>
  <c r="AG721" i="15"/>
  <c r="AE721" i="15"/>
  <c r="AC721" i="15"/>
  <c r="X721" i="15"/>
  <c r="U721" i="15"/>
  <c r="Y721" i="15"/>
  <c r="W721" i="15"/>
  <c r="AA721" i="15"/>
  <c r="R721" i="15"/>
  <c r="AD721" i="15"/>
  <c r="Z721" i="15"/>
  <c r="T721" i="15"/>
  <c r="AF721" i="15"/>
  <c r="AA542" i="15"/>
  <c r="U542" i="15"/>
  <c r="Y169" i="15"/>
  <c r="R169" i="15"/>
  <c r="X733" i="15"/>
  <c r="R733" i="15"/>
  <c r="AD122" i="15"/>
  <c r="Z202" i="15"/>
  <c r="AA202" i="15"/>
  <c r="AB202" i="15"/>
  <c r="AC202" i="15"/>
  <c r="R202" i="15"/>
  <c r="AE202" i="15"/>
  <c r="S202" i="15"/>
  <c r="T202" i="15"/>
  <c r="X202" i="15"/>
  <c r="Y202" i="15"/>
  <c r="W202" i="15"/>
  <c r="U202" i="15"/>
  <c r="AG202" i="15"/>
  <c r="AF202" i="15"/>
  <c r="AD202" i="15"/>
  <c r="V202" i="15"/>
  <c r="T348" i="15"/>
  <c r="W265" i="15"/>
  <c r="AF265" i="15"/>
  <c r="Y265" i="15"/>
  <c r="AD265" i="15"/>
  <c r="Z265" i="15"/>
  <c r="AG265" i="15"/>
  <c r="AA265" i="15"/>
  <c r="U265" i="15"/>
  <c r="AC265" i="15"/>
  <c r="X265" i="15"/>
  <c r="AB265" i="15"/>
  <c r="V265" i="15"/>
  <c r="AE265" i="15"/>
  <c r="R265" i="15"/>
  <c r="S265" i="15"/>
  <c r="T265" i="15"/>
  <c r="AD554" i="15"/>
  <c r="S180" i="15"/>
  <c r="X134" i="15"/>
  <c r="V133" i="15"/>
  <c r="AE133" i="15"/>
  <c r="AB254" i="15"/>
  <c r="R191" i="15"/>
  <c r="S541" i="15"/>
  <c r="U541" i="15"/>
  <c r="U266" i="15"/>
  <c r="BC314" i="2"/>
  <c r="J314" i="15"/>
  <c r="T314" i="15" s="1"/>
  <c r="Z38" i="15"/>
  <c r="AB38" i="15"/>
  <c r="AC38" i="15"/>
  <c r="R38" i="15"/>
  <c r="AA38" i="15"/>
  <c r="S38" i="15"/>
  <c r="AE38" i="15"/>
  <c r="T38" i="15"/>
  <c r="AD38" i="15"/>
  <c r="W38" i="15"/>
  <c r="AF38" i="15"/>
  <c r="U38" i="15"/>
  <c r="V38" i="15"/>
  <c r="X38" i="15"/>
  <c r="AG38" i="15"/>
  <c r="Y38" i="15"/>
  <c r="T733" i="15"/>
  <c r="T554" i="15"/>
  <c r="AA134" i="15"/>
  <c r="L218" i="2"/>
  <c r="J218" i="15" s="1"/>
  <c r="J170" i="15"/>
  <c r="BC225" i="2"/>
  <c r="G225" i="15"/>
  <c r="AA50" i="15"/>
  <c r="Z50" i="15"/>
  <c r="AB50" i="15"/>
  <c r="S50" i="15"/>
  <c r="W50" i="15"/>
  <c r="AE50" i="15"/>
  <c r="AC50" i="15"/>
  <c r="T50" i="15"/>
  <c r="R50" i="15"/>
  <c r="AD50" i="15"/>
  <c r="X50" i="15"/>
  <c r="U50" i="15"/>
  <c r="AG50" i="15"/>
  <c r="V50" i="15"/>
  <c r="AF50" i="15"/>
  <c r="Y50" i="15"/>
  <c r="AC362" i="15"/>
  <c r="Z362" i="15"/>
  <c r="AB362" i="15"/>
  <c r="S362" i="15"/>
  <c r="R362" i="15"/>
  <c r="T362" i="15"/>
  <c r="AA362" i="15"/>
  <c r="AE362" i="15"/>
  <c r="X362" i="15"/>
  <c r="AG362" i="15"/>
  <c r="AF362" i="15"/>
  <c r="V362" i="15"/>
  <c r="W362" i="15"/>
  <c r="Y362" i="15"/>
  <c r="AD362" i="15"/>
  <c r="U362" i="15"/>
  <c r="BA557" i="2"/>
  <c r="G722" i="15"/>
  <c r="BA719" i="2"/>
  <c r="BC719" i="2"/>
  <c r="AF542" i="15"/>
  <c r="V169" i="15"/>
  <c r="AA733" i="15"/>
  <c r="AA214" i="15"/>
  <c r="Z214" i="15"/>
  <c r="AB214" i="15"/>
  <c r="R214" i="15"/>
  <c r="AC214" i="15"/>
  <c r="T214" i="15"/>
  <c r="AE214" i="15"/>
  <c r="S214" i="15"/>
  <c r="U214" i="15"/>
  <c r="AF214" i="15"/>
  <c r="AD214" i="15"/>
  <c r="X214" i="15"/>
  <c r="W214" i="15"/>
  <c r="AG214" i="15"/>
  <c r="Y214" i="15"/>
  <c r="V214" i="15"/>
  <c r="AG133" i="15"/>
  <c r="W541" i="15"/>
  <c r="AE253" i="15"/>
  <c r="X253" i="15"/>
  <c r="AG253" i="15"/>
  <c r="AD253" i="15"/>
  <c r="AC253" i="15"/>
  <c r="W253" i="15"/>
  <c r="AB253" i="15"/>
  <c r="U253" i="15"/>
  <c r="Z253" i="15"/>
  <c r="V253" i="15"/>
  <c r="AA253" i="15"/>
  <c r="Y253" i="15"/>
  <c r="R253" i="15"/>
  <c r="S253" i="15"/>
  <c r="T253" i="15"/>
  <c r="AF253" i="15"/>
  <c r="BA659" i="2"/>
  <c r="BC569" i="2"/>
  <c r="BA569" i="2"/>
  <c r="BQ545" i="2"/>
  <c r="E545" i="2" s="1"/>
  <c r="F545" i="2"/>
  <c r="D542" i="15" s="1"/>
  <c r="Q542" i="15" s="1"/>
  <c r="AS542" i="15" s="1"/>
  <c r="BC362" i="2"/>
  <c r="BA362" i="2"/>
  <c r="BA314" i="2"/>
  <c r="F314" i="2"/>
  <c r="D314" i="15" s="1"/>
  <c r="Q314" i="15" s="1"/>
  <c r="AS314" i="15" s="1"/>
  <c r="BQ314" i="2"/>
  <c r="E314" i="2" s="1"/>
  <c r="F302" i="2"/>
  <c r="D302" i="15" s="1"/>
  <c r="Q302" i="15" s="1"/>
  <c r="AS302" i="15" s="1"/>
  <c r="BQ302" i="2"/>
  <c r="E302" i="2" s="1"/>
  <c r="BA146" i="2"/>
  <c r="BA254" i="2"/>
  <c r="BC254" i="2"/>
  <c r="F146" i="2"/>
  <c r="D146" i="15" s="1"/>
  <c r="Q146" i="15" s="1"/>
  <c r="AS146" i="15" s="1"/>
  <c r="BQ146" i="2"/>
  <c r="E146" i="2" s="1"/>
  <c r="F98" i="2"/>
  <c r="BQ98" i="2"/>
  <c r="E98" i="2" s="1"/>
  <c r="BC50" i="2"/>
  <c r="BA50" i="2"/>
  <c r="BC38" i="2"/>
  <c r="BA38" i="2"/>
  <c r="BC236" i="2"/>
  <c r="BA225" i="2"/>
  <c r="I237" i="2"/>
  <c r="I226" i="2"/>
  <c r="M241" i="2"/>
  <c r="K241" i="15" s="1"/>
  <c r="H238" i="2"/>
  <c r="F238" i="15" s="1"/>
  <c r="BA180" i="2"/>
  <c r="BC169" i="2"/>
  <c r="I170" i="2"/>
  <c r="G170" i="15" s="1"/>
  <c r="F158" i="2"/>
  <c r="D158" i="15" s="1"/>
  <c r="Q158" i="15" s="1"/>
  <c r="AS158" i="15" s="1"/>
  <c r="BQ158" i="2"/>
  <c r="E158" i="2" s="1"/>
  <c r="I181" i="2"/>
  <c r="BC180" i="2"/>
  <c r="AT751" i="2"/>
  <c r="AW751" i="2" s="1"/>
  <c r="I192" i="2"/>
  <c r="G192" i="15" s="1"/>
  <c r="R192" i="15" s="1"/>
  <c r="BA191" i="2"/>
  <c r="B9" i="1"/>
  <c r="J9" i="1" s="1"/>
  <c r="B7" i="1"/>
  <c r="J7" i="1" s="1"/>
  <c r="BC191" i="2"/>
  <c r="BA169" i="2"/>
  <c r="AU748" i="2"/>
  <c r="H204" i="2"/>
  <c r="I203" i="2"/>
  <c r="G203" i="15" s="1"/>
  <c r="H193" i="2"/>
  <c r="F193" i="15" s="1"/>
  <c r="BA202" i="2"/>
  <c r="BC202" i="2"/>
  <c r="B8" i="1" l="1"/>
  <c r="J8" i="1" s="1"/>
  <c r="B6" i="1"/>
  <c r="J6" i="1" s="1"/>
  <c r="AU751" i="2"/>
  <c r="AT749" i="2"/>
  <c r="AW749" i="2" s="1"/>
  <c r="BC375" i="2"/>
  <c r="BA375" i="2"/>
  <c r="AT750" i="2"/>
  <c r="AW750" i="2" s="1"/>
  <c r="AU750" i="2"/>
  <c r="AU749" i="2"/>
  <c r="AG326" i="15"/>
  <c r="AD326" i="15"/>
  <c r="R326" i="15"/>
  <c r="W326" i="15"/>
  <c r="AF326" i="15"/>
  <c r="AE326" i="15"/>
  <c r="Y326" i="15"/>
  <c r="S326" i="15"/>
  <c r="AA326" i="15"/>
  <c r="AB326" i="15"/>
  <c r="AC326" i="15"/>
  <c r="U326" i="15"/>
  <c r="V326" i="15"/>
  <c r="Z326" i="15"/>
  <c r="X326" i="15"/>
  <c r="AF337" i="15"/>
  <c r="AC337" i="15"/>
  <c r="T337" i="15"/>
  <c r="W337" i="15"/>
  <c r="AE337" i="15"/>
  <c r="X337" i="15"/>
  <c r="AG337" i="15"/>
  <c r="R337" i="15"/>
  <c r="AD337" i="15"/>
  <c r="AA337" i="15"/>
  <c r="Y337" i="15"/>
  <c r="AB337" i="15"/>
  <c r="V337" i="15"/>
  <c r="Z337" i="15"/>
  <c r="S337" i="15"/>
  <c r="D38" i="15"/>
  <c r="Q38" i="15" s="1"/>
  <c r="AS38" i="15" s="1"/>
  <c r="B5" i="1"/>
  <c r="J5" i="1" s="1"/>
  <c r="AT747" i="2"/>
  <c r="AW747" i="2" s="1"/>
  <c r="AU747" i="2"/>
  <c r="K205" i="15"/>
  <c r="M217" i="2"/>
  <c r="K217" i="15" s="1"/>
  <c r="B10" i="1"/>
  <c r="J10" i="1" s="1"/>
  <c r="D98" i="15"/>
  <c r="Q98" i="15" s="1"/>
  <c r="AS98" i="15" s="1"/>
  <c r="M206" i="2"/>
  <c r="K194" i="15"/>
  <c r="U158" i="15"/>
  <c r="X158" i="15"/>
  <c r="AD158" i="15"/>
  <c r="Z158" i="15"/>
  <c r="W158" i="15"/>
  <c r="AF158" i="15"/>
  <c r="S158" i="15"/>
  <c r="R158" i="15"/>
  <c r="AE158" i="15"/>
  <c r="AC158" i="15"/>
  <c r="Y158" i="15"/>
  <c r="T158" i="15"/>
  <c r="V158" i="15"/>
  <c r="AB158" i="15"/>
  <c r="AG158" i="15"/>
  <c r="AA146" i="15"/>
  <c r="Z146" i="15"/>
  <c r="W146" i="15"/>
  <c r="AE146" i="15"/>
  <c r="AD146" i="15"/>
  <c r="AB146" i="15"/>
  <c r="U146" i="15"/>
  <c r="V146" i="15"/>
  <c r="Y146" i="15"/>
  <c r="AG146" i="15"/>
  <c r="BC215" i="2"/>
  <c r="BA215" i="2"/>
  <c r="I217" i="2"/>
  <c r="G216" i="15"/>
  <c r="AD349" i="15"/>
  <c r="S192" i="15"/>
  <c r="AE314" i="15"/>
  <c r="S146" i="15"/>
  <c r="T349" i="15"/>
  <c r="AF192" i="15"/>
  <c r="AF349" i="15"/>
  <c r="X192" i="15"/>
  <c r="AF314" i="15"/>
  <c r="Z314" i="15"/>
  <c r="W314" i="15"/>
  <c r="AC314" i="15"/>
  <c r="Y314" i="15"/>
  <c r="R314" i="15"/>
  <c r="U314" i="15"/>
  <c r="AA314" i="15"/>
  <c r="V314" i="15"/>
  <c r="AG314" i="15"/>
  <c r="AE349" i="15"/>
  <c r="AB314" i="15"/>
  <c r="T192" i="15"/>
  <c r="S349" i="15"/>
  <c r="AA203" i="15"/>
  <c r="Z203" i="15"/>
  <c r="AB203" i="15"/>
  <c r="AE203" i="15"/>
  <c r="W203" i="15"/>
  <c r="R203" i="15"/>
  <c r="AC203" i="15"/>
  <c r="AF203" i="15"/>
  <c r="AD203" i="15"/>
  <c r="S203" i="15"/>
  <c r="T203" i="15"/>
  <c r="X203" i="15"/>
  <c r="U203" i="15"/>
  <c r="AG203" i="15"/>
  <c r="V203" i="15"/>
  <c r="Y203" i="15"/>
  <c r="W192" i="15"/>
  <c r="F350" i="15"/>
  <c r="BA350" i="2"/>
  <c r="BC350" i="2"/>
  <c r="V734" i="15"/>
  <c r="AA734" i="15"/>
  <c r="AE734" i="15"/>
  <c r="AF734" i="15"/>
  <c r="T734" i="15"/>
  <c r="AB734" i="15"/>
  <c r="Z734" i="15"/>
  <c r="U734" i="15"/>
  <c r="AD734" i="15"/>
  <c r="R734" i="15"/>
  <c r="AC734" i="15"/>
  <c r="S734" i="15"/>
  <c r="W734" i="15"/>
  <c r="Y734" i="15"/>
  <c r="AG734" i="15"/>
  <c r="X734" i="15"/>
  <c r="AA349" i="15"/>
  <c r="Z215" i="15"/>
  <c r="AA215" i="15"/>
  <c r="AC215" i="15"/>
  <c r="S215" i="15"/>
  <c r="AB215" i="15"/>
  <c r="R215" i="15"/>
  <c r="AE215" i="15"/>
  <c r="W215" i="15"/>
  <c r="T215" i="15"/>
  <c r="AD215" i="15"/>
  <c r="X215" i="15"/>
  <c r="AF215" i="15"/>
  <c r="AG215" i="15"/>
  <c r="V215" i="15"/>
  <c r="U215" i="15"/>
  <c r="Y215" i="15"/>
  <c r="AE192" i="15"/>
  <c r="T62" i="15"/>
  <c r="X62" i="15"/>
  <c r="R62" i="15"/>
  <c r="S62" i="15"/>
  <c r="AF62" i="15"/>
  <c r="Z62" i="15"/>
  <c r="W62" i="15"/>
  <c r="U62" i="15"/>
  <c r="AG62" i="15"/>
  <c r="AC62" i="15"/>
  <c r="V62" i="15"/>
  <c r="AE62" i="15"/>
  <c r="Y62" i="15"/>
  <c r="AD62" i="15"/>
  <c r="AA62" i="15"/>
  <c r="AB62" i="15"/>
  <c r="AD314" i="15"/>
  <c r="W349" i="15"/>
  <c r="R349" i="15"/>
  <c r="V192" i="15"/>
  <c r="AB192" i="15"/>
  <c r="Z338" i="15"/>
  <c r="AA338" i="15"/>
  <c r="AC338" i="15"/>
  <c r="S338" i="15"/>
  <c r="R338" i="15"/>
  <c r="AE338" i="15"/>
  <c r="T338" i="15"/>
  <c r="AB338" i="15"/>
  <c r="X338" i="15"/>
  <c r="V338" i="15"/>
  <c r="AD338" i="15"/>
  <c r="W338" i="15"/>
  <c r="AF338" i="15"/>
  <c r="AG338" i="15"/>
  <c r="U338" i="15"/>
  <c r="Y338" i="15"/>
  <c r="X146" i="15"/>
  <c r="X349" i="15"/>
  <c r="AC349" i="15"/>
  <c r="AG192" i="15"/>
  <c r="AC192" i="15"/>
  <c r="X314" i="15"/>
  <c r="T146" i="15"/>
  <c r="Y349" i="15"/>
  <c r="Z349" i="15"/>
  <c r="AD192" i="15"/>
  <c r="AA192" i="15"/>
  <c r="V662" i="15"/>
  <c r="T662" i="15"/>
  <c r="W662" i="15"/>
  <c r="AA662" i="15"/>
  <c r="AB662" i="15"/>
  <c r="Y662" i="15"/>
  <c r="Z662" i="15"/>
  <c r="AE662" i="15"/>
  <c r="R662" i="15"/>
  <c r="AD662" i="15"/>
  <c r="U662" i="15"/>
  <c r="AG662" i="15"/>
  <c r="S662" i="15"/>
  <c r="AF662" i="15"/>
  <c r="AC662" i="15"/>
  <c r="X662" i="15"/>
  <c r="H216" i="2"/>
  <c r="F216" i="15" s="1"/>
  <c r="F204" i="15"/>
  <c r="AB236" i="15"/>
  <c r="X236" i="15"/>
  <c r="AD236" i="15"/>
  <c r="S236" i="15"/>
  <c r="T236" i="15"/>
  <c r="AF236" i="15"/>
  <c r="AA236" i="15"/>
  <c r="W236" i="15"/>
  <c r="AE236" i="15"/>
  <c r="V236" i="15"/>
  <c r="R236" i="15"/>
  <c r="AG236" i="15"/>
  <c r="Z236" i="15"/>
  <c r="AC236" i="15"/>
  <c r="Y236" i="15"/>
  <c r="U236" i="15"/>
  <c r="S314" i="15"/>
  <c r="S722" i="15"/>
  <c r="X722" i="15"/>
  <c r="T722" i="15"/>
  <c r="AA722" i="15"/>
  <c r="Z722" i="15"/>
  <c r="AD722" i="15"/>
  <c r="AG722" i="15"/>
  <c r="Y722" i="15"/>
  <c r="AC722" i="15"/>
  <c r="AF722" i="15"/>
  <c r="V722" i="15"/>
  <c r="W722" i="15"/>
  <c r="U722" i="15"/>
  <c r="AB722" i="15"/>
  <c r="AE722" i="15"/>
  <c r="R722" i="15"/>
  <c r="BA237" i="2"/>
  <c r="G237" i="15"/>
  <c r="X26" i="15"/>
  <c r="AD26" i="15"/>
  <c r="AB26" i="15"/>
  <c r="AE26" i="15"/>
  <c r="W26" i="15"/>
  <c r="Z26" i="15"/>
  <c r="U26" i="15"/>
  <c r="AC26" i="15"/>
  <c r="AA26" i="15"/>
  <c r="AG26" i="15"/>
  <c r="R26" i="15"/>
  <c r="AF26" i="15"/>
  <c r="Y26" i="15"/>
  <c r="V26" i="15"/>
  <c r="S26" i="15"/>
  <c r="T26" i="15"/>
  <c r="AF146" i="15"/>
  <c r="Z170" i="15"/>
  <c r="AB170" i="15"/>
  <c r="AE170" i="15"/>
  <c r="R170" i="15"/>
  <c r="AC170" i="15"/>
  <c r="AA170" i="15"/>
  <c r="T170" i="15"/>
  <c r="S170" i="15"/>
  <c r="X170" i="15"/>
  <c r="AD170" i="15"/>
  <c r="W170" i="15"/>
  <c r="Y170" i="15"/>
  <c r="AF170" i="15"/>
  <c r="U170" i="15"/>
  <c r="AG170" i="15"/>
  <c r="V170" i="15"/>
  <c r="AG349" i="15"/>
  <c r="AB349" i="15"/>
  <c r="Y192" i="15"/>
  <c r="Z192" i="15"/>
  <c r="Z225" i="15"/>
  <c r="AA225" i="15"/>
  <c r="AB225" i="15"/>
  <c r="S225" i="15"/>
  <c r="AE225" i="15"/>
  <c r="AC225" i="15"/>
  <c r="W225" i="15"/>
  <c r="T225" i="15"/>
  <c r="R225" i="15"/>
  <c r="AD225" i="15"/>
  <c r="V225" i="15"/>
  <c r="X225" i="15"/>
  <c r="AG225" i="15"/>
  <c r="U225" i="15"/>
  <c r="Y225" i="15"/>
  <c r="AF225" i="15"/>
  <c r="BC181" i="2"/>
  <c r="G181" i="15"/>
  <c r="U710" i="15"/>
  <c r="AF710" i="15"/>
  <c r="AD710" i="15"/>
  <c r="X710" i="15"/>
  <c r="AG710" i="15"/>
  <c r="S710" i="15"/>
  <c r="AE710" i="15"/>
  <c r="W710" i="15"/>
  <c r="AA710" i="15"/>
  <c r="R710" i="15"/>
  <c r="AC710" i="15"/>
  <c r="AB710" i="15"/>
  <c r="V710" i="15"/>
  <c r="T710" i="15"/>
  <c r="Y710" i="15"/>
  <c r="Z710" i="15"/>
  <c r="R146" i="15"/>
  <c r="H194" i="2"/>
  <c r="F182" i="15"/>
  <c r="V349" i="15"/>
  <c r="U192" i="15"/>
  <c r="BC226" i="2"/>
  <c r="G226" i="15"/>
  <c r="AU761" i="2"/>
  <c r="AU755" i="2"/>
  <c r="B12" i="1"/>
  <c r="J12" i="1" s="1"/>
  <c r="AU752" i="2"/>
  <c r="AT756" i="2"/>
  <c r="AW756" i="2" s="1"/>
  <c r="AU753" i="2"/>
  <c r="AT752" i="2"/>
  <c r="AW752" i="2" s="1"/>
  <c r="B63" i="1"/>
  <c r="J63" i="1" s="1"/>
  <c r="R63" i="1" s="1"/>
  <c r="B45" i="1"/>
  <c r="J45" i="1" s="1"/>
  <c r="B59" i="1"/>
  <c r="J59" i="1" s="1"/>
  <c r="B19" i="1"/>
  <c r="J19" i="1" s="1"/>
  <c r="AT761" i="2"/>
  <c r="AW761" i="2" s="1"/>
  <c r="B44" i="1"/>
  <c r="J44" i="1" s="1"/>
  <c r="AU756" i="2"/>
  <c r="BA226" i="2"/>
  <c r="AT763" i="2"/>
  <c r="AW763" i="2" s="1"/>
  <c r="B14" i="1"/>
  <c r="J14" i="1" s="1"/>
  <c r="I227" i="2"/>
  <c r="I238" i="2"/>
  <c r="BC237" i="2"/>
  <c r="AU763" i="2"/>
  <c r="B43" i="1"/>
  <c r="J43" i="1" s="1"/>
  <c r="B58" i="1"/>
  <c r="J58" i="1" s="1"/>
  <c r="B20" i="1"/>
  <c r="J20" i="1" s="1"/>
  <c r="B21" i="1"/>
  <c r="J21" i="1" s="1"/>
  <c r="AT762" i="2"/>
  <c r="AW762" i="2" s="1"/>
  <c r="AT759" i="2"/>
  <c r="AW759" i="2" s="1"/>
  <c r="AU762" i="2"/>
  <c r="H239" i="2"/>
  <c r="F239" i="15" s="1"/>
  <c r="B16" i="1"/>
  <c r="J16" i="1" s="1"/>
  <c r="B15" i="1"/>
  <c r="J15" i="1" s="1"/>
  <c r="AU765" i="2"/>
  <c r="AT757" i="2"/>
  <c r="AW757" i="2" s="1"/>
  <c r="AU757" i="2"/>
  <c r="AT758" i="2"/>
  <c r="AW758" i="2" s="1"/>
  <c r="AU759" i="2"/>
  <c r="BA181" i="2"/>
  <c r="I182" i="2"/>
  <c r="G182" i="15" s="1"/>
  <c r="BC170" i="2"/>
  <c r="BA170" i="2"/>
  <c r="B17" i="1"/>
  <c r="J17" i="1" s="1"/>
  <c r="AU758" i="2"/>
  <c r="AT760" i="2"/>
  <c r="AW760" i="2" s="1"/>
  <c r="BC192" i="2"/>
  <c r="BA192" i="2"/>
  <c r="I193" i="2"/>
  <c r="AU754" i="2"/>
  <c r="AT753" i="2"/>
  <c r="AW753" i="2" s="1"/>
  <c r="AT767" i="2"/>
  <c r="AW767" i="2" s="1"/>
  <c r="B29" i="1"/>
  <c r="J29" i="1" s="1"/>
  <c r="AU769" i="2"/>
  <c r="B31" i="1"/>
  <c r="J31" i="1" s="1"/>
  <c r="B11" i="1"/>
  <c r="J11" i="1" s="1"/>
  <c r="B34" i="1"/>
  <c r="J34" i="1" s="1"/>
  <c r="B25" i="1"/>
  <c r="J25" i="1" s="1"/>
  <c r="B27" i="1"/>
  <c r="J27" i="1" s="1"/>
  <c r="B39" i="1"/>
  <c r="J39" i="1" s="1"/>
  <c r="AT766" i="2"/>
  <c r="AW766" i="2" s="1"/>
  <c r="AT768" i="2"/>
  <c r="AW768" i="2" s="1"/>
  <c r="B26" i="1"/>
  <c r="J26" i="1" s="1"/>
  <c r="B37" i="1"/>
  <c r="J37" i="1" s="1"/>
  <c r="B55" i="1"/>
  <c r="J55" i="1" s="1"/>
  <c r="B56" i="1"/>
  <c r="J56" i="1" s="1"/>
  <c r="B51" i="1"/>
  <c r="J51" i="1" s="1"/>
  <c r="AU771" i="2"/>
  <c r="AT771" i="2"/>
  <c r="AW771" i="2" s="1"/>
  <c r="B48" i="1"/>
  <c r="J48" i="1" s="1"/>
  <c r="B52" i="1"/>
  <c r="J52" i="1" s="1"/>
  <c r="B62" i="1"/>
  <c r="J62" i="1" s="1"/>
  <c r="B96" i="1"/>
  <c r="J96" i="1" s="1"/>
  <c r="B61" i="1"/>
  <c r="J61" i="1" s="1"/>
  <c r="B49" i="1"/>
  <c r="J49" i="1" s="1"/>
  <c r="B35" i="1"/>
  <c r="J35" i="1" s="1"/>
  <c r="AU768" i="2"/>
  <c r="B36" i="1"/>
  <c r="J36" i="1" s="1"/>
  <c r="B95" i="1"/>
  <c r="J95" i="1" s="1"/>
  <c r="AU772" i="2"/>
  <c r="B54" i="1"/>
  <c r="J54" i="1" s="1"/>
  <c r="AU766" i="2"/>
  <c r="B38" i="1"/>
  <c r="J38" i="1" s="1"/>
  <c r="B24" i="1"/>
  <c r="J24" i="1" s="1"/>
  <c r="B42" i="1"/>
  <c r="J42" i="1" s="1"/>
  <c r="B50" i="1"/>
  <c r="J50" i="1" s="1"/>
  <c r="B47" i="1"/>
  <c r="J47" i="1" s="1"/>
  <c r="B94" i="1"/>
  <c r="J94" i="1" s="1"/>
  <c r="B23" i="1"/>
  <c r="J23" i="1" s="1"/>
  <c r="B22" i="1"/>
  <c r="J22" i="1" s="1"/>
  <c r="AT772" i="2"/>
  <c r="AW772" i="2" s="1"/>
  <c r="B32" i="1"/>
  <c r="J32" i="1" s="1"/>
  <c r="AT769" i="2"/>
  <c r="AW769" i="2" s="1"/>
  <c r="AT765" i="2"/>
  <c r="AW765" i="2" s="1"/>
  <c r="B93" i="1"/>
  <c r="J93" i="1" s="1"/>
  <c r="B40" i="1"/>
  <c r="J40" i="1" s="1"/>
  <c r="AU767" i="2"/>
  <c r="B33" i="1"/>
  <c r="J33" i="1" s="1"/>
  <c r="B41" i="1"/>
  <c r="J41" i="1" s="1"/>
  <c r="AT764" i="2"/>
  <c r="AW764" i="2" s="1"/>
  <c r="AT770" i="2"/>
  <c r="AW770" i="2" s="1"/>
  <c r="AU764" i="2"/>
  <c r="B60" i="1"/>
  <c r="J60" i="1" s="1"/>
  <c r="B53" i="1"/>
  <c r="J53" i="1" s="1"/>
  <c r="B30" i="1"/>
  <c r="J30" i="1" s="1"/>
  <c r="AU760" i="2"/>
  <c r="B46" i="1"/>
  <c r="J46" i="1" s="1"/>
  <c r="B28" i="1"/>
  <c r="J28" i="1" s="1"/>
  <c r="B18" i="1"/>
  <c r="J18" i="1" s="1"/>
  <c r="AU770" i="2"/>
  <c r="I204" i="2"/>
  <c r="G204" i="15" s="1"/>
  <c r="B13" i="1"/>
  <c r="J13" i="1" s="1"/>
  <c r="AT754" i="2"/>
  <c r="AW754" i="2" s="1"/>
  <c r="AT755" i="2"/>
  <c r="AW755" i="2" s="1"/>
  <c r="B57" i="1"/>
  <c r="J57" i="1" s="1"/>
  <c r="H205" i="2"/>
  <c r="F205" i="15" s="1"/>
  <c r="BA203" i="2"/>
  <c r="BC203" i="2"/>
  <c r="N743" i="2" l="1"/>
  <c r="L746" i="15" s="1"/>
  <c r="AT746" i="15" s="1"/>
  <c r="V63" i="1"/>
  <c r="T743" i="2" s="1"/>
  <c r="K206" i="15"/>
  <c r="M218" i="2"/>
  <c r="K218" i="15" s="1"/>
  <c r="BA216" i="2"/>
  <c r="BC216" i="2"/>
  <c r="H206" i="2"/>
  <c r="F194" i="15"/>
  <c r="S181" i="15"/>
  <c r="T181" i="15"/>
  <c r="W181" i="15"/>
  <c r="AD181" i="15"/>
  <c r="AG181" i="15"/>
  <c r="Z181" i="15"/>
  <c r="U181" i="15"/>
  <c r="AC181" i="15"/>
  <c r="X181" i="15"/>
  <c r="AE181" i="15"/>
  <c r="Y181" i="15"/>
  <c r="AA181" i="15"/>
  <c r="V181" i="15"/>
  <c r="AB181" i="15"/>
  <c r="AF181" i="15"/>
  <c r="R181" i="15"/>
  <c r="BA193" i="2"/>
  <c r="G193" i="15"/>
  <c r="Z350" i="15"/>
  <c r="AA350" i="15"/>
  <c r="S350" i="15"/>
  <c r="AB350" i="15"/>
  <c r="AC350" i="15"/>
  <c r="R350" i="15"/>
  <c r="W350" i="15"/>
  <c r="T350" i="15"/>
  <c r="AE350" i="15"/>
  <c r="AF350" i="15"/>
  <c r="X350" i="15"/>
  <c r="AD350" i="15"/>
  <c r="Y350" i="15"/>
  <c r="AG350" i="15"/>
  <c r="U350" i="15"/>
  <c r="V350" i="15"/>
  <c r="I218" i="2"/>
  <c r="G218" i="15" s="1"/>
  <c r="G217" i="15"/>
  <c r="BC238" i="2"/>
  <c r="G238" i="15"/>
  <c r="BC227" i="2"/>
  <c r="G227" i="15"/>
  <c r="X237" i="15"/>
  <c r="T237" i="15"/>
  <c r="Z237" i="15"/>
  <c r="U237" i="15"/>
  <c r="AB237" i="15"/>
  <c r="AG237" i="15"/>
  <c r="AC237" i="15"/>
  <c r="Y237" i="15"/>
  <c r="AA237" i="15"/>
  <c r="V237" i="15"/>
  <c r="W237" i="15"/>
  <c r="S237" i="15"/>
  <c r="AE237" i="15"/>
  <c r="AF237" i="15"/>
  <c r="R237" i="15"/>
  <c r="AD237" i="15"/>
  <c r="Z204" i="15"/>
  <c r="AA204" i="15"/>
  <c r="AE204" i="15"/>
  <c r="AC204" i="15"/>
  <c r="R204" i="15"/>
  <c r="AB204" i="15"/>
  <c r="W204" i="15"/>
  <c r="T204" i="15"/>
  <c r="S204" i="15"/>
  <c r="X204" i="15"/>
  <c r="AD204" i="15"/>
  <c r="AG204" i="15"/>
  <c r="AF204" i="15"/>
  <c r="U204" i="15"/>
  <c r="V204" i="15"/>
  <c r="Y204" i="15"/>
  <c r="Z226" i="15"/>
  <c r="AA226" i="15"/>
  <c r="AB226" i="15"/>
  <c r="R226" i="15"/>
  <c r="AE226" i="15"/>
  <c r="S226" i="15"/>
  <c r="W226" i="15"/>
  <c r="AC226" i="15"/>
  <c r="AF226" i="15"/>
  <c r="T226" i="15"/>
  <c r="AD226" i="15"/>
  <c r="X226" i="15"/>
  <c r="U226" i="15"/>
  <c r="V226" i="15"/>
  <c r="AG226" i="15"/>
  <c r="Y226" i="15"/>
  <c r="Z216" i="15"/>
  <c r="S216" i="15"/>
  <c r="AA216" i="15"/>
  <c r="R216" i="15"/>
  <c r="AE216" i="15"/>
  <c r="AB216" i="15"/>
  <c r="AC216" i="15"/>
  <c r="W216" i="15"/>
  <c r="T216" i="15"/>
  <c r="AF216" i="15"/>
  <c r="X216" i="15"/>
  <c r="AG216" i="15"/>
  <c r="AD216" i="15"/>
  <c r="U216" i="15"/>
  <c r="Y216" i="15"/>
  <c r="V216" i="15"/>
  <c r="Z182" i="15"/>
  <c r="AA182" i="15"/>
  <c r="AC182" i="15"/>
  <c r="AB182" i="15"/>
  <c r="W182" i="15"/>
  <c r="R182" i="15"/>
  <c r="AE182" i="15"/>
  <c r="AD182" i="15"/>
  <c r="T182" i="15"/>
  <c r="S182" i="15"/>
  <c r="U182" i="15"/>
  <c r="Y182" i="15"/>
  <c r="V182" i="15"/>
  <c r="AF182" i="15"/>
  <c r="AG182" i="15"/>
  <c r="X182" i="15"/>
  <c r="N742" i="2"/>
  <c r="L745" i="15" s="1"/>
  <c r="N739" i="2"/>
  <c r="L742" i="15" s="1"/>
  <c r="N741" i="2"/>
  <c r="L744" i="15" s="1"/>
  <c r="N740" i="2"/>
  <c r="L743" i="15" s="1"/>
  <c r="AC63" i="1"/>
  <c r="AC19" i="1"/>
  <c r="R19" i="1"/>
  <c r="AC59" i="1"/>
  <c r="R59" i="1"/>
  <c r="Q59" i="1" s="1"/>
  <c r="S63" i="1"/>
  <c r="O743" i="2" s="1"/>
  <c r="U63" i="1"/>
  <c r="Q743" i="2" s="1"/>
  <c r="AT63" i="1"/>
  <c r="T63" i="1"/>
  <c r="P743" i="2" s="1"/>
  <c r="R45" i="1"/>
  <c r="AC45" i="1"/>
  <c r="H217" i="2"/>
  <c r="F217" i="15" s="1"/>
  <c r="BA227" i="2"/>
  <c r="AC44" i="1"/>
  <c r="R44" i="1"/>
  <c r="AC21" i="1"/>
  <c r="R21" i="1"/>
  <c r="Q21" i="1" s="1"/>
  <c r="AC20" i="1"/>
  <c r="R20" i="1"/>
  <c r="Q20" i="1" s="1"/>
  <c r="AC58" i="1"/>
  <c r="R58" i="1"/>
  <c r="AC43" i="1"/>
  <c r="R43" i="1"/>
  <c r="AC31" i="1"/>
  <c r="R31" i="1"/>
  <c r="I239" i="2"/>
  <c r="BA238" i="2"/>
  <c r="I228" i="2"/>
  <c r="BC193" i="2"/>
  <c r="H240" i="2"/>
  <c r="F240" i="15" s="1"/>
  <c r="I194" i="2"/>
  <c r="G194" i="15" s="1"/>
  <c r="BC182" i="2"/>
  <c r="BA182" i="2"/>
  <c r="BA204" i="2"/>
  <c r="BC204" i="2"/>
  <c r="I205" i="2"/>
  <c r="G205" i="15" s="1"/>
  <c r="Z205" i="15" s="1"/>
  <c r="N533" i="2" l="1"/>
  <c r="AY533" i="2" s="1"/>
  <c r="Q45" i="1"/>
  <c r="N520" i="2"/>
  <c r="BD520" i="2" s="1"/>
  <c r="Q44" i="1"/>
  <c r="AY743" i="2"/>
  <c r="BB743" i="2"/>
  <c r="AX743" i="2"/>
  <c r="AW746" i="15"/>
  <c r="AV746" i="15"/>
  <c r="BB746" i="15"/>
  <c r="AZ746" i="15"/>
  <c r="BF746" i="15"/>
  <c r="AU746" i="15"/>
  <c r="BA746" i="15"/>
  <c r="AX746" i="15"/>
  <c r="BG746" i="15"/>
  <c r="BC746" i="15"/>
  <c r="AY746" i="15"/>
  <c r="BH746" i="15"/>
  <c r="BD746" i="15"/>
  <c r="N230" i="2"/>
  <c r="L230" i="15" s="1"/>
  <c r="V20" i="1"/>
  <c r="T230" i="2" s="1"/>
  <c r="BD743" i="2"/>
  <c r="BE746" i="15"/>
  <c r="BI746" i="15"/>
  <c r="N519" i="2"/>
  <c r="L518" i="15" s="1"/>
  <c r="BG518" i="15" s="1"/>
  <c r="V44" i="1"/>
  <c r="N532" i="2"/>
  <c r="L530" i="15" s="1"/>
  <c r="AV530" i="15" s="1"/>
  <c r="V45" i="1"/>
  <c r="T533" i="2" s="1"/>
  <c r="N242" i="2"/>
  <c r="L242" i="15" s="1"/>
  <c r="V21" i="1"/>
  <c r="T242" i="2" s="1"/>
  <c r="S205" i="15"/>
  <c r="AA205" i="15"/>
  <c r="U205" i="15"/>
  <c r="AD205" i="15"/>
  <c r="T205" i="15"/>
  <c r="W205" i="15"/>
  <c r="AV743" i="15"/>
  <c r="BE743" i="15"/>
  <c r="AW743" i="15"/>
  <c r="BC743" i="15"/>
  <c r="AT743" i="15"/>
  <c r="BI743" i="15"/>
  <c r="AZ743" i="15"/>
  <c r="BB743" i="15"/>
  <c r="BG743" i="15"/>
  <c r="AU743" i="15"/>
  <c r="BH743" i="15"/>
  <c r="AY743" i="15"/>
  <c r="BA743" i="15"/>
  <c r="AX743" i="15"/>
  <c r="BD743" i="15"/>
  <c r="BF743" i="15"/>
  <c r="AA227" i="15"/>
  <c r="AB227" i="15"/>
  <c r="R227" i="15"/>
  <c r="T227" i="15"/>
  <c r="AE227" i="15"/>
  <c r="Z227" i="15"/>
  <c r="AC227" i="15"/>
  <c r="S227" i="15"/>
  <c r="W227" i="15"/>
  <c r="X227" i="15"/>
  <c r="AD227" i="15"/>
  <c r="AF227" i="15"/>
  <c r="AG227" i="15"/>
  <c r="U227" i="15"/>
  <c r="Y227" i="15"/>
  <c r="V227" i="15"/>
  <c r="AX744" i="15"/>
  <c r="AT744" i="15"/>
  <c r="BB744" i="15"/>
  <c r="AV744" i="15"/>
  <c r="BE744" i="15"/>
  <c r="BA744" i="15"/>
  <c r="AU744" i="15"/>
  <c r="AW744" i="15"/>
  <c r="AY744" i="15"/>
  <c r="BG744" i="15"/>
  <c r="BF744" i="15"/>
  <c r="BC744" i="15"/>
  <c r="AZ744" i="15"/>
  <c r="BH744" i="15"/>
  <c r="BD744" i="15"/>
  <c r="BI744" i="15"/>
  <c r="AF205" i="15"/>
  <c r="BA742" i="15"/>
  <c r="BI742" i="15"/>
  <c r="AZ742" i="15"/>
  <c r="BF742" i="15"/>
  <c r="AX742" i="15"/>
  <c r="AT742" i="15"/>
  <c r="BH742" i="15"/>
  <c r="BD742" i="15"/>
  <c r="BC742" i="15"/>
  <c r="AU742" i="15"/>
  <c r="BG742" i="15"/>
  <c r="AW742" i="15"/>
  <c r="BB742" i="15"/>
  <c r="BE742" i="15"/>
  <c r="AY742" i="15"/>
  <c r="AV742" i="15"/>
  <c r="I229" i="2"/>
  <c r="G228" i="15"/>
  <c r="AC205" i="15"/>
  <c r="Y205" i="15"/>
  <c r="R205" i="15"/>
  <c r="AA238" i="15"/>
  <c r="U238" i="15"/>
  <c r="Z238" i="15"/>
  <c r="AG238" i="15"/>
  <c r="AB238" i="15"/>
  <c r="X238" i="15"/>
  <c r="AC238" i="15"/>
  <c r="Y238" i="15"/>
  <c r="AE238" i="15"/>
  <c r="R238" i="15"/>
  <c r="AF238" i="15"/>
  <c r="T238" i="15"/>
  <c r="AD238" i="15"/>
  <c r="S238" i="15"/>
  <c r="W238" i="15"/>
  <c r="V238" i="15"/>
  <c r="BA239" i="2"/>
  <c r="G239" i="15"/>
  <c r="V205" i="15"/>
  <c r="AB205" i="15"/>
  <c r="BC745" i="15"/>
  <c r="AW745" i="15"/>
  <c r="BI745" i="15"/>
  <c r="AU745" i="15"/>
  <c r="BD745" i="15"/>
  <c r="BF745" i="15"/>
  <c r="AV745" i="15"/>
  <c r="BA745" i="15"/>
  <c r="AZ745" i="15"/>
  <c r="AX745" i="15"/>
  <c r="BE745" i="15"/>
  <c r="AY745" i="15"/>
  <c r="BH745" i="15"/>
  <c r="BG745" i="15"/>
  <c r="BB745" i="15"/>
  <c r="AT745" i="15"/>
  <c r="X205" i="15"/>
  <c r="AE205" i="15"/>
  <c r="AE193" i="15"/>
  <c r="S193" i="15"/>
  <c r="R193" i="15"/>
  <c r="X193" i="15"/>
  <c r="T193" i="15"/>
  <c r="W193" i="15"/>
  <c r="AF193" i="15"/>
  <c r="U193" i="15"/>
  <c r="Z193" i="15"/>
  <c r="AD193" i="15"/>
  <c r="AA193" i="15"/>
  <c r="AG193" i="15"/>
  <c r="AB193" i="15"/>
  <c r="V193" i="15"/>
  <c r="AC193" i="15"/>
  <c r="Y193" i="15"/>
  <c r="Z194" i="15"/>
  <c r="AA194" i="15"/>
  <c r="AC194" i="15"/>
  <c r="AB194" i="15"/>
  <c r="R194" i="15"/>
  <c r="T194" i="15"/>
  <c r="AE194" i="15"/>
  <c r="W194" i="15"/>
  <c r="AD194" i="15"/>
  <c r="AG194" i="15"/>
  <c r="AF194" i="15"/>
  <c r="X194" i="15"/>
  <c r="V194" i="15"/>
  <c r="U194" i="15"/>
  <c r="Y194" i="15"/>
  <c r="S194" i="15"/>
  <c r="Z217" i="15"/>
  <c r="AA217" i="15"/>
  <c r="AC217" i="15"/>
  <c r="AE217" i="15"/>
  <c r="AB217" i="15"/>
  <c r="R217" i="15"/>
  <c r="S217" i="15"/>
  <c r="AF217" i="15"/>
  <c r="W217" i="15"/>
  <c r="T217" i="15"/>
  <c r="AD217" i="15"/>
  <c r="X217" i="15"/>
  <c r="AG217" i="15"/>
  <c r="U217" i="15"/>
  <c r="V217" i="15"/>
  <c r="Y217" i="15"/>
  <c r="AG205" i="15"/>
  <c r="F206" i="15"/>
  <c r="H218" i="2"/>
  <c r="P742" i="2"/>
  <c r="P741" i="2"/>
  <c r="P740" i="2"/>
  <c r="P739" i="2"/>
  <c r="X63" i="1"/>
  <c r="V743" i="2" s="1"/>
  <c r="T741" i="2"/>
  <c r="T740" i="2"/>
  <c r="T739" i="2"/>
  <c r="T742" i="2"/>
  <c r="AY740" i="2"/>
  <c r="AX740" i="2"/>
  <c r="BD740" i="2"/>
  <c r="BB740" i="2"/>
  <c r="AY741" i="2"/>
  <c r="AX741" i="2"/>
  <c r="BD741" i="2"/>
  <c r="BB741" i="2"/>
  <c r="Z63" i="1"/>
  <c r="X743" i="2" s="1"/>
  <c r="Q742" i="2"/>
  <c r="Q741" i="2"/>
  <c r="Q740" i="2"/>
  <c r="Q739" i="2"/>
  <c r="AX739" i="2"/>
  <c r="AY739" i="2"/>
  <c r="BD739" i="2"/>
  <c r="BB739" i="2"/>
  <c r="O739" i="2"/>
  <c r="O742" i="2"/>
  <c r="O741" i="2"/>
  <c r="O740" i="2"/>
  <c r="AX742" i="2"/>
  <c r="AY742" i="2"/>
  <c r="BD742" i="2"/>
  <c r="BB742" i="2"/>
  <c r="N692" i="2"/>
  <c r="L695" i="15" s="1"/>
  <c r="N693" i="2"/>
  <c r="L696" i="15" s="1"/>
  <c r="N694" i="2"/>
  <c r="L697" i="15" s="1"/>
  <c r="N695" i="2"/>
  <c r="L698" i="15" s="1"/>
  <c r="N680" i="2"/>
  <c r="L683" i="15" s="1"/>
  <c r="N681" i="2"/>
  <c r="L684" i="15" s="1"/>
  <c r="N682" i="2"/>
  <c r="L685" i="15" s="1"/>
  <c r="N683" i="2"/>
  <c r="L686" i="15" s="1"/>
  <c r="N505" i="2"/>
  <c r="L504" i="15" s="1"/>
  <c r="N504" i="2"/>
  <c r="L503" i="15" s="1"/>
  <c r="N507" i="2"/>
  <c r="L506" i="15" s="1"/>
  <c r="N506" i="2"/>
  <c r="L505" i="15" s="1"/>
  <c r="N361" i="2"/>
  <c r="L361" i="15" s="1"/>
  <c r="N362" i="2"/>
  <c r="L362" i="15" s="1"/>
  <c r="N360" i="2"/>
  <c r="L360" i="15" s="1"/>
  <c r="S45" i="1"/>
  <c r="U45" i="1"/>
  <c r="Q533" i="2" s="1"/>
  <c r="AT45" i="1"/>
  <c r="T45" i="1"/>
  <c r="AM63" i="1"/>
  <c r="AZ63" i="1"/>
  <c r="AL63" i="1"/>
  <c r="Y63" i="1"/>
  <c r="W743" i="2" s="1"/>
  <c r="W63" i="1"/>
  <c r="U743" i="2" s="1"/>
  <c r="S59" i="1"/>
  <c r="T59" i="1"/>
  <c r="U59" i="1"/>
  <c r="AT59" i="1"/>
  <c r="V59" i="1"/>
  <c r="S19" i="1"/>
  <c r="AT19" i="1"/>
  <c r="V19" i="1"/>
  <c r="X19" i="1" s="1"/>
  <c r="T19" i="1"/>
  <c r="U19" i="1"/>
  <c r="Z19" i="1" s="1"/>
  <c r="N684" i="2"/>
  <c r="L687" i="15" s="1"/>
  <c r="N687" i="2"/>
  <c r="L690" i="15" s="1"/>
  <c r="N685" i="2"/>
  <c r="L688" i="15" s="1"/>
  <c r="N686" i="2"/>
  <c r="L689" i="15" s="1"/>
  <c r="N688" i="2"/>
  <c r="L691" i="15" s="1"/>
  <c r="N689" i="2"/>
  <c r="L692" i="15" s="1"/>
  <c r="N690" i="2"/>
  <c r="L693" i="15" s="1"/>
  <c r="N691" i="2"/>
  <c r="L694" i="15" s="1"/>
  <c r="N523" i="2"/>
  <c r="L521" i="15" s="1"/>
  <c r="N527" i="2"/>
  <c r="L525" i="15" s="1"/>
  <c r="N526" i="2"/>
  <c r="L524" i="15" s="1"/>
  <c r="N522" i="2"/>
  <c r="L520" i="15" s="1"/>
  <c r="N529" i="2"/>
  <c r="L527" i="15" s="1"/>
  <c r="N521" i="2"/>
  <c r="L519" i="15" s="1"/>
  <c r="N531" i="2"/>
  <c r="L529" i="15" s="1"/>
  <c r="N530" i="2"/>
  <c r="L528" i="15" s="1"/>
  <c r="N524" i="2"/>
  <c r="L522" i="15" s="1"/>
  <c r="N528" i="2"/>
  <c r="L526" i="15" s="1"/>
  <c r="N525" i="2"/>
  <c r="L523" i="15" s="1"/>
  <c r="BA217" i="2"/>
  <c r="BC217" i="2"/>
  <c r="N516" i="2"/>
  <c r="L515" i="15" s="1"/>
  <c r="N510" i="2"/>
  <c r="L509" i="15" s="1"/>
  <c r="N518" i="2"/>
  <c r="L517" i="15" s="1"/>
  <c r="N509" i="2"/>
  <c r="L508" i="15" s="1"/>
  <c r="N508" i="2"/>
  <c r="L507" i="15" s="1"/>
  <c r="N515" i="2"/>
  <c r="L514" i="15" s="1"/>
  <c r="N514" i="2"/>
  <c r="L513" i="15" s="1"/>
  <c r="N512" i="2"/>
  <c r="L511" i="15" s="1"/>
  <c r="N513" i="2"/>
  <c r="L512" i="15" s="1"/>
  <c r="N517" i="2"/>
  <c r="L516" i="15" s="1"/>
  <c r="N511" i="2"/>
  <c r="L510" i="15" s="1"/>
  <c r="U44" i="1"/>
  <c r="S44" i="1"/>
  <c r="AT44" i="1"/>
  <c r="T44" i="1"/>
  <c r="I240" i="2"/>
  <c r="BC239" i="2"/>
  <c r="BA228" i="2"/>
  <c r="BC228" i="2"/>
  <c r="T43" i="1"/>
  <c r="AT43" i="1"/>
  <c r="S43" i="1"/>
  <c r="V43" i="1"/>
  <c r="U43" i="1"/>
  <c r="T20" i="1"/>
  <c r="P230" i="2" s="1"/>
  <c r="U20" i="1"/>
  <c r="Q230" i="2" s="1"/>
  <c r="AT20" i="1"/>
  <c r="S20" i="1"/>
  <c r="O230" i="2" s="1"/>
  <c r="S58" i="1"/>
  <c r="T58" i="1"/>
  <c r="AT58" i="1"/>
  <c r="V58" i="1"/>
  <c r="U58" i="1"/>
  <c r="U21" i="1"/>
  <c r="Q242" i="2" s="1"/>
  <c r="S21" i="1"/>
  <c r="O242" i="2" s="1"/>
  <c r="T21" i="1"/>
  <c r="P242" i="2" s="1"/>
  <c r="AT21" i="1"/>
  <c r="H241" i="2"/>
  <c r="F241" i="15" s="1"/>
  <c r="S31" i="1"/>
  <c r="U31" i="1"/>
  <c r="N355" i="2"/>
  <c r="L355" i="15" s="1"/>
  <c r="N356" i="2"/>
  <c r="L356" i="15" s="1"/>
  <c r="N353" i="2"/>
  <c r="L353" i="15" s="1"/>
  <c r="AT31" i="1"/>
  <c r="N352" i="2"/>
  <c r="L352" i="15" s="1"/>
  <c r="N357" i="2"/>
  <c r="L357" i="15" s="1"/>
  <c r="N351" i="2"/>
  <c r="L351" i="15" s="1"/>
  <c r="T31" i="1"/>
  <c r="N358" i="2"/>
  <c r="L358" i="15" s="1"/>
  <c r="N354" i="2"/>
  <c r="L354" i="15" s="1"/>
  <c r="V31" i="1"/>
  <c r="N359" i="2"/>
  <c r="L359" i="15" s="1"/>
  <c r="I206" i="2"/>
  <c r="G206" i="15" s="1"/>
  <c r="BC194" i="2"/>
  <c r="BA194" i="2"/>
  <c r="BC205" i="2"/>
  <c r="BA205" i="2"/>
  <c r="BB533" i="2" l="1"/>
  <c r="BD533" i="2"/>
  <c r="AX533" i="2"/>
  <c r="BB520" i="2"/>
  <c r="AY520" i="2"/>
  <c r="AX520" i="2"/>
  <c r="O519" i="2"/>
  <c r="O520" i="2"/>
  <c r="T519" i="2"/>
  <c r="T520" i="2"/>
  <c r="P519" i="2"/>
  <c r="P520" i="2"/>
  <c r="Q519" i="2"/>
  <c r="Q520" i="2"/>
  <c r="P532" i="2"/>
  <c r="P533" i="2"/>
  <c r="O532" i="2"/>
  <c r="O533" i="2"/>
  <c r="AV518" i="15"/>
  <c r="BB519" i="2"/>
  <c r="BD519" i="2"/>
  <c r="AX519" i="2"/>
  <c r="AY230" i="2"/>
  <c r="AX242" i="2"/>
  <c r="BB532" i="2"/>
  <c r="AY242" i="2"/>
  <c r="AX230" i="2"/>
  <c r="BD532" i="2"/>
  <c r="AY532" i="2"/>
  <c r="BB530" i="15"/>
  <c r="BE518" i="15"/>
  <c r="AU518" i="15"/>
  <c r="AX530" i="15"/>
  <c r="BA518" i="15"/>
  <c r="BI530" i="15"/>
  <c r="AZ518" i="15"/>
  <c r="AY530" i="15"/>
  <c r="BC530" i="15"/>
  <c r="BB518" i="15"/>
  <c r="BG530" i="15"/>
  <c r="BD530" i="15"/>
  <c r="BF518" i="15"/>
  <c r="BE530" i="15"/>
  <c r="AT530" i="15"/>
  <c r="AY519" i="2"/>
  <c r="BC518" i="15"/>
  <c r="BH518" i="15"/>
  <c r="BH530" i="15"/>
  <c r="AZ530" i="15"/>
  <c r="AY518" i="15"/>
  <c r="AX518" i="15"/>
  <c r="AU530" i="15"/>
  <c r="BA530" i="15"/>
  <c r="AT518" i="15"/>
  <c r="AW518" i="15"/>
  <c r="AW530" i="15"/>
  <c r="BI518" i="15"/>
  <c r="BD518" i="15"/>
  <c r="BF530" i="15"/>
  <c r="AX532" i="2"/>
  <c r="AZ360" i="15"/>
  <c r="AT360" i="15"/>
  <c r="AW360" i="15"/>
  <c r="BI360" i="15"/>
  <c r="AY360" i="15"/>
  <c r="BF360" i="15"/>
  <c r="BE360" i="15"/>
  <c r="AU360" i="15"/>
  <c r="BD360" i="15"/>
  <c r="AX360" i="15"/>
  <c r="AV360" i="15"/>
  <c r="BC360" i="15"/>
  <c r="BB360" i="15"/>
  <c r="BH360" i="15"/>
  <c r="BG360" i="15"/>
  <c r="BA360" i="15"/>
  <c r="BI353" i="15"/>
  <c r="AZ353" i="15"/>
  <c r="AT353" i="15"/>
  <c r="BB353" i="15"/>
  <c r="AY353" i="15"/>
  <c r="BF353" i="15"/>
  <c r="BE353" i="15"/>
  <c r="AW353" i="15"/>
  <c r="AV353" i="15"/>
  <c r="BD353" i="15"/>
  <c r="AX353" i="15"/>
  <c r="BH353" i="15"/>
  <c r="BG353" i="15"/>
  <c r="AU353" i="15"/>
  <c r="BC353" i="15"/>
  <c r="BA353" i="15"/>
  <c r="AX359" i="15"/>
  <c r="BA359" i="15"/>
  <c r="BB359" i="15"/>
  <c r="BF359" i="15"/>
  <c r="AY359" i="15"/>
  <c r="BG359" i="15"/>
  <c r="BC359" i="15"/>
  <c r="AZ359" i="15"/>
  <c r="BD359" i="15"/>
  <c r="BE359" i="15"/>
  <c r="BH359" i="15"/>
  <c r="AW359" i="15"/>
  <c r="AV359" i="15"/>
  <c r="BI359" i="15"/>
  <c r="AU359" i="15"/>
  <c r="AT359" i="15"/>
  <c r="AX526" i="15"/>
  <c r="AZ526" i="15"/>
  <c r="AT526" i="15"/>
  <c r="BA526" i="15"/>
  <c r="BB526" i="15"/>
  <c r="AY526" i="15"/>
  <c r="BE526" i="15"/>
  <c r="AU526" i="15"/>
  <c r="BI526" i="15"/>
  <c r="BG526" i="15"/>
  <c r="AW526" i="15"/>
  <c r="BD526" i="15"/>
  <c r="AV526" i="15"/>
  <c r="BC526" i="15"/>
  <c r="BH526" i="15"/>
  <c r="BF526" i="15"/>
  <c r="AX503" i="15"/>
  <c r="AU503" i="15"/>
  <c r="AV503" i="15"/>
  <c r="BD503" i="15"/>
  <c r="AZ503" i="15"/>
  <c r="BC503" i="15"/>
  <c r="BH503" i="15"/>
  <c r="BG503" i="15"/>
  <c r="BI503" i="15"/>
  <c r="BA503" i="15"/>
  <c r="AT503" i="15"/>
  <c r="BE503" i="15"/>
  <c r="AY503" i="15"/>
  <c r="AW503" i="15"/>
  <c r="BB503" i="15"/>
  <c r="BF503" i="15"/>
  <c r="BA507" i="15"/>
  <c r="AT507" i="15"/>
  <c r="BD507" i="15"/>
  <c r="AX507" i="15"/>
  <c r="BH507" i="15"/>
  <c r="AV507" i="15"/>
  <c r="AZ507" i="15"/>
  <c r="BB507" i="15"/>
  <c r="BE507" i="15"/>
  <c r="BF507" i="15"/>
  <c r="BI507" i="15"/>
  <c r="AW507" i="15"/>
  <c r="AY507" i="15"/>
  <c r="BC507" i="15"/>
  <c r="AU507" i="15"/>
  <c r="BG507" i="15"/>
  <c r="BI352" i="15"/>
  <c r="AY352" i="15"/>
  <c r="AV352" i="15"/>
  <c r="BF352" i="15"/>
  <c r="AX352" i="15"/>
  <c r="AZ352" i="15"/>
  <c r="BB352" i="15"/>
  <c r="BE352" i="15"/>
  <c r="BG352" i="15"/>
  <c r="BD352" i="15"/>
  <c r="BH352" i="15"/>
  <c r="BA352" i="15"/>
  <c r="AT352" i="15"/>
  <c r="AW352" i="15"/>
  <c r="BC352" i="15"/>
  <c r="AU352" i="15"/>
  <c r="BA509" i="15"/>
  <c r="AY509" i="15"/>
  <c r="BI509" i="15"/>
  <c r="BD509" i="15"/>
  <c r="AW509" i="15"/>
  <c r="BE509" i="15"/>
  <c r="AX509" i="15"/>
  <c r="AV509" i="15"/>
  <c r="BF509" i="15"/>
  <c r="AU509" i="15"/>
  <c r="BC509" i="15"/>
  <c r="BH509" i="15"/>
  <c r="BB509" i="15"/>
  <c r="AZ509" i="15"/>
  <c r="AT509" i="15"/>
  <c r="BG509" i="15"/>
  <c r="AZ524" i="15"/>
  <c r="BB524" i="15"/>
  <c r="AW524" i="15"/>
  <c r="BE524" i="15"/>
  <c r="BC524" i="15"/>
  <c r="AY524" i="15"/>
  <c r="BF524" i="15"/>
  <c r="BI524" i="15"/>
  <c r="BA524" i="15"/>
  <c r="AX524" i="15"/>
  <c r="BH524" i="15"/>
  <c r="BD524" i="15"/>
  <c r="AT524" i="15"/>
  <c r="AU524" i="15"/>
  <c r="AV524" i="15"/>
  <c r="BG524" i="15"/>
  <c r="AA228" i="15"/>
  <c r="Z228" i="15"/>
  <c r="AB228" i="15"/>
  <c r="R228" i="15"/>
  <c r="AE228" i="15"/>
  <c r="T228" i="15"/>
  <c r="AC228" i="15"/>
  <c r="X228" i="15"/>
  <c r="S228" i="15"/>
  <c r="AF228" i="15"/>
  <c r="AD228" i="15"/>
  <c r="U228" i="15"/>
  <c r="AG228" i="15"/>
  <c r="W228" i="15"/>
  <c r="Y228" i="15"/>
  <c r="V228" i="15"/>
  <c r="I230" i="2"/>
  <c r="G229" i="15"/>
  <c r="AD239" i="15"/>
  <c r="AB239" i="15"/>
  <c r="Y239" i="15"/>
  <c r="AC239" i="15"/>
  <c r="S239" i="15"/>
  <c r="AG239" i="15"/>
  <c r="AF239" i="15"/>
  <c r="X239" i="15"/>
  <c r="AE239" i="15"/>
  <c r="Z239" i="15"/>
  <c r="U239" i="15"/>
  <c r="AA239" i="15"/>
  <c r="R239" i="15"/>
  <c r="T239" i="15"/>
  <c r="V239" i="15"/>
  <c r="W239" i="15"/>
  <c r="BF362" i="15"/>
  <c r="BD362" i="15"/>
  <c r="AX362" i="15"/>
  <c r="BG362" i="15"/>
  <c r="BB362" i="15"/>
  <c r="AW362" i="15"/>
  <c r="AV362" i="15"/>
  <c r="AU362" i="15"/>
  <c r="AZ362" i="15"/>
  <c r="BC362" i="15"/>
  <c r="AT362" i="15"/>
  <c r="BA362" i="15"/>
  <c r="AY362" i="15"/>
  <c r="BE362" i="15"/>
  <c r="BI362" i="15"/>
  <c r="BH362" i="15"/>
  <c r="AY521" i="15"/>
  <c r="AT521" i="15"/>
  <c r="AW521" i="15"/>
  <c r="BH521" i="15"/>
  <c r="BI521" i="15"/>
  <c r="BG521" i="15"/>
  <c r="BB521" i="15"/>
  <c r="BA521" i="15"/>
  <c r="AX521" i="15"/>
  <c r="AU521" i="15"/>
  <c r="AZ521" i="15"/>
  <c r="BE521" i="15"/>
  <c r="BF521" i="15"/>
  <c r="BC521" i="15"/>
  <c r="BD521" i="15"/>
  <c r="AV521" i="15"/>
  <c r="AZ361" i="15"/>
  <c r="BA361" i="15"/>
  <c r="AU361" i="15"/>
  <c r="BC361" i="15"/>
  <c r="BH361" i="15"/>
  <c r="AX361" i="15"/>
  <c r="AT361" i="15"/>
  <c r="BG361" i="15"/>
  <c r="AV361" i="15"/>
  <c r="AY361" i="15"/>
  <c r="BF361" i="15"/>
  <c r="BE361" i="15"/>
  <c r="BB361" i="15"/>
  <c r="BI361" i="15"/>
  <c r="AW361" i="15"/>
  <c r="BD361" i="15"/>
  <c r="BI510" i="15"/>
  <c r="BF510" i="15"/>
  <c r="AT510" i="15"/>
  <c r="BE510" i="15"/>
  <c r="BG510" i="15"/>
  <c r="BC510" i="15"/>
  <c r="BA510" i="15"/>
  <c r="BH510" i="15"/>
  <c r="AV510" i="15"/>
  <c r="BD510" i="15"/>
  <c r="AX510" i="15"/>
  <c r="BB510" i="15"/>
  <c r="AZ510" i="15"/>
  <c r="AW510" i="15"/>
  <c r="AY510" i="15"/>
  <c r="AU510" i="15"/>
  <c r="BD686" i="15"/>
  <c r="AU686" i="15"/>
  <c r="AW686" i="15"/>
  <c r="BE686" i="15"/>
  <c r="AT686" i="15"/>
  <c r="BA686" i="15"/>
  <c r="AX686" i="15"/>
  <c r="BG686" i="15"/>
  <c r="BF686" i="15"/>
  <c r="BI686" i="15"/>
  <c r="AZ686" i="15"/>
  <c r="BB686" i="15"/>
  <c r="BC686" i="15"/>
  <c r="BH686" i="15"/>
  <c r="AV686" i="15"/>
  <c r="AY686" i="15"/>
  <c r="AX515" i="15"/>
  <c r="BA515" i="15"/>
  <c r="AV515" i="15"/>
  <c r="BC515" i="15"/>
  <c r="BG515" i="15"/>
  <c r="AW515" i="15"/>
  <c r="AY515" i="15"/>
  <c r="AZ515" i="15"/>
  <c r="AU515" i="15"/>
  <c r="AT515" i="15"/>
  <c r="BB515" i="15"/>
  <c r="BI515" i="15"/>
  <c r="BH515" i="15"/>
  <c r="BD515" i="15"/>
  <c r="BE515" i="15"/>
  <c r="BF515" i="15"/>
  <c r="BF692" i="15"/>
  <c r="AZ692" i="15"/>
  <c r="BD692" i="15"/>
  <c r="BE692" i="15"/>
  <c r="AV692" i="15"/>
  <c r="AT692" i="15"/>
  <c r="BA692" i="15"/>
  <c r="AU692" i="15"/>
  <c r="BH692" i="15"/>
  <c r="BC692" i="15"/>
  <c r="BB692" i="15"/>
  <c r="AW692" i="15"/>
  <c r="AX692" i="15"/>
  <c r="BI692" i="15"/>
  <c r="AY692" i="15"/>
  <c r="BG692" i="15"/>
  <c r="AX506" i="15"/>
  <c r="BH506" i="15"/>
  <c r="BF506" i="15"/>
  <c r="AV506" i="15"/>
  <c r="AW506" i="15"/>
  <c r="AT506" i="15"/>
  <c r="AY506" i="15"/>
  <c r="BE506" i="15"/>
  <c r="BB506" i="15"/>
  <c r="BA506" i="15"/>
  <c r="BI506" i="15"/>
  <c r="AZ506" i="15"/>
  <c r="AU506" i="15"/>
  <c r="BD506" i="15"/>
  <c r="BG506" i="15"/>
  <c r="BC506" i="15"/>
  <c r="BH685" i="15"/>
  <c r="BE685" i="15"/>
  <c r="BD685" i="15"/>
  <c r="AY685" i="15"/>
  <c r="AX685" i="15"/>
  <c r="AW685" i="15"/>
  <c r="AZ685" i="15"/>
  <c r="AV685" i="15"/>
  <c r="BA685" i="15"/>
  <c r="BI685" i="15"/>
  <c r="BB685" i="15"/>
  <c r="AT685" i="15"/>
  <c r="BG685" i="15"/>
  <c r="BC685" i="15"/>
  <c r="BF685" i="15"/>
  <c r="AU685" i="15"/>
  <c r="AU694" i="15"/>
  <c r="BF694" i="15"/>
  <c r="AY694" i="15"/>
  <c r="BI694" i="15"/>
  <c r="AW694" i="15"/>
  <c r="BD694" i="15"/>
  <c r="BH694" i="15"/>
  <c r="AX694" i="15"/>
  <c r="BE694" i="15"/>
  <c r="BG694" i="15"/>
  <c r="BA694" i="15"/>
  <c r="AV694" i="15"/>
  <c r="BC694" i="15"/>
  <c r="AZ694" i="15"/>
  <c r="AT694" i="15"/>
  <c r="BB694" i="15"/>
  <c r="AX511" i="15"/>
  <c r="AZ511" i="15"/>
  <c r="AY511" i="15"/>
  <c r="BH511" i="15"/>
  <c r="BB511" i="15"/>
  <c r="BI511" i="15"/>
  <c r="AU511" i="15"/>
  <c r="BC511" i="15"/>
  <c r="AV511" i="15"/>
  <c r="BF511" i="15"/>
  <c r="BA511" i="15"/>
  <c r="BE511" i="15"/>
  <c r="AW511" i="15"/>
  <c r="BD511" i="15"/>
  <c r="AT511" i="15"/>
  <c r="BG511" i="15"/>
  <c r="BB691" i="15"/>
  <c r="AU691" i="15"/>
  <c r="AY691" i="15"/>
  <c r="BA691" i="15"/>
  <c r="AT691" i="15"/>
  <c r="BC691" i="15"/>
  <c r="BE691" i="15"/>
  <c r="BG691" i="15"/>
  <c r="AX691" i="15"/>
  <c r="BF691" i="15"/>
  <c r="AW691" i="15"/>
  <c r="BD691" i="15"/>
  <c r="AZ691" i="15"/>
  <c r="BI691" i="15"/>
  <c r="BH691" i="15"/>
  <c r="AV691" i="15"/>
  <c r="BC684" i="15"/>
  <c r="BB684" i="15"/>
  <c r="BD684" i="15"/>
  <c r="BA684" i="15"/>
  <c r="AY684" i="15"/>
  <c r="BI684" i="15"/>
  <c r="AV684" i="15"/>
  <c r="BG684" i="15"/>
  <c r="AU684" i="15"/>
  <c r="BE684" i="15"/>
  <c r="BH684" i="15"/>
  <c r="AZ684" i="15"/>
  <c r="BF684" i="15"/>
  <c r="AX684" i="15"/>
  <c r="AT684" i="15"/>
  <c r="AW684" i="15"/>
  <c r="AW354" i="15"/>
  <c r="AT354" i="15"/>
  <c r="AZ354" i="15"/>
  <c r="AY354" i="15"/>
  <c r="AV354" i="15"/>
  <c r="BD354" i="15"/>
  <c r="AX354" i="15"/>
  <c r="BH354" i="15"/>
  <c r="BF354" i="15"/>
  <c r="BG354" i="15"/>
  <c r="BI354" i="15"/>
  <c r="BA354" i="15"/>
  <c r="BE354" i="15"/>
  <c r="AU354" i="15"/>
  <c r="BB354" i="15"/>
  <c r="BC354" i="15"/>
  <c r="BC229" i="2"/>
  <c r="BA513" i="15"/>
  <c r="AX513" i="15"/>
  <c r="AW513" i="15"/>
  <c r="AZ513" i="15"/>
  <c r="AV513" i="15"/>
  <c r="BD513" i="15"/>
  <c r="BG513" i="15"/>
  <c r="BI513" i="15"/>
  <c r="BF513" i="15"/>
  <c r="AT513" i="15"/>
  <c r="AY513" i="15"/>
  <c r="AU513" i="15"/>
  <c r="BH513" i="15"/>
  <c r="BE513" i="15"/>
  <c r="BB513" i="15"/>
  <c r="BC513" i="15"/>
  <c r="BH528" i="15"/>
  <c r="AZ528" i="15"/>
  <c r="AU528" i="15"/>
  <c r="BE528" i="15"/>
  <c r="AY528" i="15"/>
  <c r="BG528" i="15"/>
  <c r="BB528" i="15"/>
  <c r="AX528" i="15"/>
  <c r="BC528" i="15"/>
  <c r="BF528" i="15"/>
  <c r="AT528" i="15"/>
  <c r="BA528" i="15"/>
  <c r="AV528" i="15"/>
  <c r="BI528" i="15"/>
  <c r="BD528" i="15"/>
  <c r="AW528" i="15"/>
  <c r="BF689" i="15"/>
  <c r="AV689" i="15"/>
  <c r="BB689" i="15"/>
  <c r="BC689" i="15"/>
  <c r="AY689" i="15"/>
  <c r="BH689" i="15"/>
  <c r="AT689" i="15"/>
  <c r="AU689" i="15"/>
  <c r="AZ689" i="15"/>
  <c r="BG689" i="15"/>
  <c r="BI689" i="15"/>
  <c r="AW689" i="15"/>
  <c r="AX689" i="15"/>
  <c r="BA689" i="15"/>
  <c r="BD689" i="15"/>
  <c r="BE689" i="15"/>
  <c r="AX504" i="15"/>
  <c r="BH504" i="15"/>
  <c r="BI504" i="15"/>
  <c r="BF504" i="15"/>
  <c r="AZ504" i="15"/>
  <c r="AV504" i="15"/>
  <c r="BB504" i="15"/>
  <c r="AU504" i="15"/>
  <c r="BA504" i="15"/>
  <c r="AY504" i="15"/>
  <c r="BG504" i="15"/>
  <c r="BD504" i="15"/>
  <c r="BE504" i="15"/>
  <c r="AW504" i="15"/>
  <c r="AT504" i="15"/>
  <c r="BC504" i="15"/>
  <c r="BH683" i="15"/>
  <c r="AT683" i="15"/>
  <c r="AV683" i="15"/>
  <c r="BG683" i="15"/>
  <c r="AU683" i="15"/>
  <c r="AY683" i="15"/>
  <c r="AX683" i="15"/>
  <c r="BE683" i="15"/>
  <c r="BD683" i="15"/>
  <c r="AZ683" i="15"/>
  <c r="BC683" i="15"/>
  <c r="BI683" i="15"/>
  <c r="BA683" i="15"/>
  <c r="BF683" i="15"/>
  <c r="BB683" i="15"/>
  <c r="AW683" i="15"/>
  <c r="AX355" i="15"/>
  <c r="BI355" i="15"/>
  <c r="BF355" i="15"/>
  <c r="BE355" i="15"/>
  <c r="AT355" i="15"/>
  <c r="BA355" i="15"/>
  <c r="BC355" i="15"/>
  <c r="BD355" i="15"/>
  <c r="AY355" i="15"/>
  <c r="AW355" i="15"/>
  <c r="BB355" i="15"/>
  <c r="AZ355" i="15"/>
  <c r="BH355" i="15"/>
  <c r="AU355" i="15"/>
  <c r="AV355" i="15"/>
  <c r="BG355" i="15"/>
  <c r="AX514" i="15"/>
  <c r="BE514" i="15"/>
  <c r="BF514" i="15"/>
  <c r="AV514" i="15"/>
  <c r="AZ514" i="15"/>
  <c r="BG514" i="15"/>
  <c r="BA514" i="15"/>
  <c r="AW514" i="15"/>
  <c r="AT514" i="15"/>
  <c r="BI514" i="15"/>
  <c r="AY514" i="15"/>
  <c r="BH514" i="15"/>
  <c r="AU514" i="15"/>
  <c r="BC514" i="15"/>
  <c r="BD514" i="15"/>
  <c r="BB514" i="15"/>
  <c r="AX529" i="15"/>
  <c r="BB529" i="15"/>
  <c r="AT529" i="15"/>
  <c r="BI529" i="15"/>
  <c r="BE529" i="15"/>
  <c r="AZ529" i="15"/>
  <c r="BC529" i="15"/>
  <c r="BH529" i="15"/>
  <c r="AU529" i="15"/>
  <c r="BD529" i="15"/>
  <c r="BG529" i="15"/>
  <c r="BA529" i="15"/>
  <c r="AY529" i="15"/>
  <c r="AW529" i="15"/>
  <c r="BF529" i="15"/>
  <c r="AV529" i="15"/>
  <c r="BA688" i="15"/>
  <c r="BC688" i="15"/>
  <c r="BB688" i="15"/>
  <c r="BG688" i="15"/>
  <c r="AX688" i="15"/>
  <c r="AT688" i="15"/>
  <c r="AV688" i="15"/>
  <c r="AW688" i="15"/>
  <c r="BF688" i="15"/>
  <c r="BE688" i="15"/>
  <c r="BH688" i="15"/>
  <c r="BI688" i="15"/>
  <c r="BD688" i="15"/>
  <c r="AZ688" i="15"/>
  <c r="AY688" i="15"/>
  <c r="AU688" i="15"/>
  <c r="AV698" i="15"/>
  <c r="AX698" i="15"/>
  <c r="BE698" i="15"/>
  <c r="BI698" i="15"/>
  <c r="BG698" i="15"/>
  <c r="BC698" i="15"/>
  <c r="BA698" i="15"/>
  <c r="AW698" i="15"/>
  <c r="BH698" i="15"/>
  <c r="BD698" i="15"/>
  <c r="AU698" i="15"/>
  <c r="BB698" i="15"/>
  <c r="AT698" i="15"/>
  <c r="BF698" i="15"/>
  <c r="AZ698" i="15"/>
  <c r="AY698" i="15"/>
  <c r="BI519" i="15"/>
  <c r="BH519" i="15"/>
  <c r="AZ519" i="15"/>
  <c r="BG519" i="15"/>
  <c r="AY519" i="15"/>
  <c r="BA519" i="15"/>
  <c r="BF519" i="15"/>
  <c r="AW519" i="15"/>
  <c r="AX519" i="15"/>
  <c r="BD519" i="15"/>
  <c r="BB519" i="15"/>
  <c r="BE519" i="15"/>
  <c r="AU519" i="15"/>
  <c r="AV519" i="15"/>
  <c r="AT519" i="15"/>
  <c r="BC519" i="15"/>
  <c r="BF690" i="15"/>
  <c r="BB690" i="15"/>
  <c r="AX690" i="15"/>
  <c r="AY690" i="15"/>
  <c r="AT690" i="15"/>
  <c r="AU690" i="15"/>
  <c r="AV690" i="15"/>
  <c r="BI690" i="15"/>
  <c r="BC690" i="15"/>
  <c r="BH690" i="15"/>
  <c r="BA690" i="15"/>
  <c r="AZ690" i="15"/>
  <c r="BG690" i="15"/>
  <c r="BE690" i="15"/>
  <c r="BD690" i="15"/>
  <c r="AW690" i="15"/>
  <c r="AZ697" i="15"/>
  <c r="BH697" i="15"/>
  <c r="BC697" i="15"/>
  <c r="AX697" i="15"/>
  <c r="AY697" i="15"/>
  <c r="AT697" i="15"/>
  <c r="BE697" i="15"/>
  <c r="BA697" i="15"/>
  <c r="BF697" i="15"/>
  <c r="BI697" i="15"/>
  <c r="AU697" i="15"/>
  <c r="BG697" i="15"/>
  <c r="BD697" i="15"/>
  <c r="BB697" i="15"/>
  <c r="AW697" i="15"/>
  <c r="AV697" i="15"/>
  <c r="BA525" i="15"/>
  <c r="BH525" i="15"/>
  <c r="BI525" i="15"/>
  <c r="BD525" i="15"/>
  <c r="AT525" i="15"/>
  <c r="AY525" i="15"/>
  <c r="BF525" i="15"/>
  <c r="BG525" i="15"/>
  <c r="BC525" i="15"/>
  <c r="AZ525" i="15"/>
  <c r="AW525" i="15"/>
  <c r="AV525" i="15"/>
  <c r="BE525" i="15"/>
  <c r="AX525" i="15"/>
  <c r="BB525" i="15"/>
  <c r="AU525" i="15"/>
  <c r="AX516" i="15"/>
  <c r="BI516" i="15"/>
  <c r="BC516" i="15"/>
  <c r="AZ516" i="15"/>
  <c r="BD516" i="15"/>
  <c r="BF516" i="15"/>
  <c r="AY516" i="15"/>
  <c r="AW516" i="15"/>
  <c r="BA516" i="15"/>
  <c r="BH516" i="15"/>
  <c r="BG516" i="15"/>
  <c r="BE516" i="15"/>
  <c r="AT516" i="15"/>
  <c r="AU516" i="15"/>
  <c r="AV516" i="15"/>
  <c r="BB516" i="15"/>
  <c r="AU527" i="15"/>
  <c r="BH527" i="15"/>
  <c r="BF527" i="15"/>
  <c r="AX527" i="15"/>
  <c r="BA527" i="15"/>
  <c r="AW527" i="15"/>
  <c r="AZ527" i="15"/>
  <c r="AT527" i="15"/>
  <c r="BB527" i="15"/>
  <c r="BC527" i="15"/>
  <c r="BI527" i="15"/>
  <c r="BD527" i="15"/>
  <c r="BE527" i="15"/>
  <c r="BG527" i="15"/>
  <c r="AY527" i="15"/>
  <c r="AV527" i="15"/>
  <c r="AZ687" i="15"/>
  <c r="BD687" i="15"/>
  <c r="AU687" i="15"/>
  <c r="AX687" i="15"/>
  <c r="BH687" i="15"/>
  <c r="BB687" i="15"/>
  <c r="BE687" i="15"/>
  <c r="AY687" i="15"/>
  <c r="AV687" i="15"/>
  <c r="BC687" i="15"/>
  <c r="BA687" i="15"/>
  <c r="BI687" i="15"/>
  <c r="AT687" i="15"/>
  <c r="BG687" i="15"/>
  <c r="BF687" i="15"/>
  <c r="AW687" i="15"/>
  <c r="AY696" i="15"/>
  <c r="AZ696" i="15"/>
  <c r="BG696" i="15"/>
  <c r="AV696" i="15"/>
  <c r="AX696" i="15"/>
  <c r="BH696" i="15"/>
  <c r="BD696" i="15"/>
  <c r="BB696" i="15"/>
  <c r="AU696" i="15"/>
  <c r="BC696" i="15"/>
  <c r="AT696" i="15"/>
  <c r="AW696" i="15"/>
  <c r="BF696" i="15"/>
  <c r="BA696" i="15"/>
  <c r="BI696" i="15"/>
  <c r="BE696" i="15"/>
  <c r="F218" i="15"/>
  <c r="BA218" i="2"/>
  <c r="BC218" i="2"/>
  <c r="BI356" i="15"/>
  <c r="BE356" i="15"/>
  <c r="AZ356" i="15"/>
  <c r="BA356" i="15"/>
  <c r="BF356" i="15"/>
  <c r="BC356" i="15"/>
  <c r="BD356" i="15"/>
  <c r="BH356" i="15"/>
  <c r="AT356" i="15"/>
  <c r="AW356" i="15"/>
  <c r="AY356" i="15"/>
  <c r="AX356" i="15"/>
  <c r="AV356" i="15"/>
  <c r="AU356" i="15"/>
  <c r="BB356" i="15"/>
  <c r="BG356" i="15"/>
  <c r="AX523" i="15"/>
  <c r="BI523" i="15"/>
  <c r="BA523" i="15"/>
  <c r="AY523" i="15"/>
  <c r="AW523" i="15"/>
  <c r="AT523" i="15"/>
  <c r="BB523" i="15"/>
  <c r="BD523" i="15"/>
  <c r="BC523" i="15"/>
  <c r="AZ523" i="15"/>
  <c r="BG523" i="15"/>
  <c r="AV523" i="15"/>
  <c r="AU523" i="15"/>
  <c r="BE523" i="15"/>
  <c r="BF523" i="15"/>
  <c r="BH523" i="15"/>
  <c r="BE693" i="15"/>
  <c r="AV693" i="15"/>
  <c r="AT693" i="15"/>
  <c r="BA693" i="15"/>
  <c r="BG693" i="15"/>
  <c r="BH693" i="15"/>
  <c r="BC693" i="15"/>
  <c r="AY693" i="15"/>
  <c r="BD693" i="15"/>
  <c r="BB693" i="15"/>
  <c r="AX693" i="15"/>
  <c r="AU693" i="15"/>
  <c r="BI693" i="15"/>
  <c r="BF693" i="15"/>
  <c r="AW693" i="15"/>
  <c r="AZ693" i="15"/>
  <c r="AX505" i="15"/>
  <c r="BF505" i="15"/>
  <c r="BA505" i="15"/>
  <c r="AW505" i="15"/>
  <c r="AY505" i="15"/>
  <c r="BE505" i="15"/>
  <c r="BH505" i="15"/>
  <c r="AU505" i="15"/>
  <c r="BD505" i="15"/>
  <c r="AZ505" i="15"/>
  <c r="BI505" i="15"/>
  <c r="BG505" i="15"/>
  <c r="AV505" i="15"/>
  <c r="BC505" i="15"/>
  <c r="AT505" i="15"/>
  <c r="BB505" i="15"/>
  <c r="BI512" i="15"/>
  <c r="AX512" i="15"/>
  <c r="AW512" i="15"/>
  <c r="BA512" i="15"/>
  <c r="BG512" i="15"/>
  <c r="BC512" i="15"/>
  <c r="AU512" i="15"/>
  <c r="AV512" i="15"/>
  <c r="AT512" i="15"/>
  <c r="AY512" i="15"/>
  <c r="BF512" i="15"/>
  <c r="AZ512" i="15"/>
  <c r="BH512" i="15"/>
  <c r="BD512" i="15"/>
  <c r="BE512" i="15"/>
  <c r="BB512" i="15"/>
  <c r="AW522" i="15"/>
  <c r="AU522" i="15"/>
  <c r="BD522" i="15"/>
  <c r="AV522" i="15"/>
  <c r="BI522" i="15"/>
  <c r="BB522" i="15"/>
  <c r="BA522" i="15"/>
  <c r="AZ522" i="15"/>
  <c r="AT522" i="15"/>
  <c r="AX522" i="15"/>
  <c r="BH522" i="15"/>
  <c r="BC522" i="15"/>
  <c r="BG522" i="15"/>
  <c r="BF522" i="15"/>
  <c r="AY522" i="15"/>
  <c r="BE522" i="15"/>
  <c r="AU358" i="15"/>
  <c r="BG358" i="15"/>
  <c r="AX358" i="15"/>
  <c r="BC358" i="15"/>
  <c r="BF358" i="15"/>
  <c r="BE358" i="15"/>
  <c r="AY358" i="15"/>
  <c r="BD358" i="15"/>
  <c r="BH358" i="15"/>
  <c r="AV358" i="15"/>
  <c r="BB358" i="15"/>
  <c r="AT358" i="15"/>
  <c r="BI358" i="15"/>
  <c r="BA358" i="15"/>
  <c r="AW358" i="15"/>
  <c r="AZ358" i="15"/>
  <c r="BA229" i="2"/>
  <c r="BC240" i="2"/>
  <c r="G240" i="15"/>
  <c r="AW351" i="15"/>
  <c r="BD351" i="15"/>
  <c r="AV351" i="15"/>
  <c r="BE351" i="15"/>
  <c r="AX351" i="15"/>
  <c r="BI351" i="15"/>
  <c r="AU351" i="15"/>
  <c r="BH351" i="15"/>
  <c r="BB351" i="15"/>
  <c r="AY351" i="15"/>
  <c r="AT351" i="15"/>
  <c r="BC351" i="15"/>
  <c r="AZ351" i="15"/>
  <c r="BF351" i="15"/>
  <c r="BA351" i="15"/>
  <c r="BG351" i="15"/>
  <c r="AW508" i="15"/>
  <c r="AY508" i="15"/>
  <c r="BA508" i="15"/>
  <c r="BH508" i="15"/>
  <c r="BF508" i="15"/>
  <c r="BG508" i="15"/>
  <c r="BB508" i="15"/>
  <c r="BI508" i="15"/>
  <c r="AX508" i="15"/>
  <c r="AU508" i="15"/>
  <c r="AZ508" i="15"/>
  <c r="BC508" i="15"/>
  <c r="BE508" i="15"/>
  <c r="AT508" i="15"/>
  <c r="AV508" i="15"/>
  <c r="BD508" i="15"/>
  <c r="AU357" i="15"/>
  <c r="AT357" i="15"/>
  <c r="AX357" i="15"/>
  <c r="BE357" i="15"/>
  <c r="BI357" i="15"/>
  <c r="BD357" i="15"/>
  <c r="AV357" i="15"/>
  <c r="BG357" i="15"/>
  <c r="BF357" i="15"/>
  <c r="AW357" i="15"/>
  <c r="AZ357" i="15"/>
  <c r="AY357" i="15"/>
  <c r="BC357" i="15"/>
  <c r="BH357" i="15"/>
  <c r="BA357" i="15"/>
  <c r="BB357" i="15"/>
  <c r="BF517" i="15"/>
  <c r="BI517" i="15"/>
  <c r="AX517" i="15"/>
  <c r="BD517" i="15"/>
  <c r="BC517" i="15"/>
  <c r="BB517" i="15"/>
  <c r="AT517" i="15"/>
  <c r="BH517" i="15"/>
  <c r="AY517" i="15"/>
  <c r="BA517" i="15"/>
  <c r="AW517" i="15"/>
  <c r="AU517" i="15"/>
  <c r="AZ517" i="15"/>
  <c r="BE517" i="15"/>
  <c r="BG517" i="15"/>
  <c r="AV517" i="15"/>
  <c r="AZ520" i="15"/>
  <c r="BA520" i="15"/>
  <c r="BH520" i="15"/>
  <c r="BE520" i="15"/>
  <c r="AW520" i="15"/>
  <c r="AX520" i="15"/>
  <c r="AY520" i="15"/>
  <c r="BB520" i="15"/>
  <c r="BF520" i="15"/>
  <c r="AT520" i="15"/>
  <c r="BI520" i="15"/>
  <c r="AV520" i="15"/>
  <c r="AU520" i="15"/>
  <c r="BD520" i="15"/>
  <c r="BG520" i="15"/>
  <c r="BC520" i="15"/>
  <c r="BF695" i="15"/>
  <c r="AY695" i="15"/>
  <c r="AZ695" i="15"/>
  <c r="AW695" i="15"/>
  <c r="AU695" i="15"/>
  <c r="AV695" i="15"/>
  <c r="AT695" i="15"/>
  <c r="BI695" i="15"/>
  <c r="BE695" i="15"/>
  <c r="BA695" i="15"/>
  <c r="BH695" i="15"/>
  <c r="BD695" i="15"/>
  <c r="BG695" i="15"/>
  <c r="BC695" i="15"/>
  <c r="BB695" i="15"/>
  <c r="AX695" i="15"/>
  <c r="Z206" i="15"/>
  <c r="AA206" i="15"/>
  <c r="AB206" i="15"/>
  <c r="AE206" i="15"/>
  <c r="AC206" i="15"/>
  <c r="T206" i="15"/>
  <c r="S206" i="15"/>
  <c r="R206" i="15"/>
  <c r="X206" i="15"/>
  <c r="AD206" i="15"/>
  <c r="W206" i="15"/>
  <c r="AF206" i="15"/>
  <c r="AG206" i="15"/>
  <c r="U206" i="15"/>
  <c r="V206" i="15"/>
  <c r="Y206" i="15"/>
  <c r="U740" i="2"/>
  <c r="U739" i="2"/>
  <c r="U742" i="2"/>
  <c r="U741" i="2"/>
  <c r="X742" i="2"/>
  <c r="X741" i="2"/>
  <c r="X740" i="2"/>
  <c r="X739" i="2"/>
  <c r="W742" i="2"/>
  <c r="W741" i="2"/>
  <c r="W740" i="2"/>
  <c r="W739" i="2"/>
  <c r="V739" i="2"/>
  <c r="V742" i="2"/>
  <c r="V741" i="2"/>
  <c r="V740" i="2"/>
  <c r="Z59" i="1"/>
  <c r="Q692" i="2"/>
  <c r="Q693" i="2"/>
  <c r="Q694" i="2"/>
  <c r="Q695" i="2"/>
  <c r="P692" i="2"/>
  <c r="P693" i="2"/>
  <c r="P694" i="2"/>
  <c r="P695" i="2"/>
  <c r="O692" i="2"/>
  <c r="O693" i="2"/>
  <c r="O694" i="2"/>
  <c r="O695" i="2"/>
  <c r="AX695" i="2"/>
  <c r="AY695" i="2"/>
  <c r="BD695" i="2"/>
  <c r="BB695" i="2"/>
  <c r="AY694" i="2"/>
  <c r="AX694" i="2"/>
  <c r="BD694" i="2"/>
  <c r="BB694" i="2"/>
  <c r="X59" i="1"/>
  <c r="T692" i="2"/>
  <c r="T693" i="2"/>
  <c r="T694" i="2"/>
  <c r="T695" i="2"/>
  <c r="AX693" i="2"/>
  <c r="AY693" i="2"/>
  <c r="BD693" i="2"/>
  <c r="BB693" i="2"/>
  <c r="AX692" i="2"/>
  <c r="AY692" i="2"/>
  <c r="BD692" i="2"/>
  <c r="BB692" i="2"/>
  <c r="Q680" i="2"/>
  <c r="Q681" i="2"/>
  <c r="Q682" i="2"/>
  <c r="Q683" i="2"/>
  <c r="T680" i="2"/>
  <c r="T681" i="2"/>
  <c r="T682" i="2"/>
  <c r="T683" i="2"/>
  <c r="P680" i="2"/>
  <c r="P681" i="2"/>
  <c r="P682" i="2"/>
  <c r="P683" i="2"/>
  <c r="O680" i="2"/>
  <c r="O681" i="2"/>
  <c r="O682" i="2"/>
  <c r="O683" i="2"/>
  <c r="AX683" i="2"/>
  <c r="AY683" i="2"/>
  <c r="BD683" i="2"/>
  <c r="BB683" i="2"/>
  <c r="AX682" i="2"/>
  <c r="AY682" i="2"/>
  <c r="BD682" i="2"/>
  <c r="BB682" i="2"/>
  <c r="AY681" i="2"/>
  <c r="AX681" i="2"/>
  <c r="BD681" i="2"/>
  <c r="BB681" i="2"/>
  <c r="AX680" i="2"/>
  <c r="AY680" i="2"/>
  <c r="BD680" i="2"/>
  <c r="BB680" i="2"/>
  <c r="Z45" i="1"/>
  <c r="Q532" i="2"/>
  <c r="X45" i="1"/>
  <c r="T532" i="2"/>
  <c r="Q507" i="2"/>
  <c r="Q506" i="2"/>
  <c r="Q505" i="2"/>
  <c r="Q504" i="2"/>
  <c r="O504" i="2"/>
  <c r="O507" i="2"/>
  <c r="O506" i="2"/>
  <c r="O505" i="2"/>
  <c r="T506" i="2"/>
  <c r="T505" i="2"/>
  <c r="T504" i="2"/>
  <c r="T507" i="2"/>
  <c r="P507" i="2"/>
  <c r="P506" i="2"/>
  <c r="P505" i="2"/>
  <c r="P504" i="2"/>
  <c r="AX506" i="2"/>
  <c r="AY506" i="2"/>
  <c r="BD506" i="2"/>
  <c r="BB506" i="2"/>
  <c r="AY507" i="2"/>
  <c r="AX507" i="2"/>
  <c r="BD507" i="2"/>
  <c r="BB507" i="2"/>
  <c r="AY504" i="2"/>
  <c r="AX504" i="2"/>
  <c r="BD504" i="2"/>
  <c r="BB504" i="2"/>
  <c r="AY505" i="2"/>
  <c r="AX505" i="2"/>
  <c r="BD505" i="2"/>
  <c r="BB505" i="2"/>
  <c r="Q362" i="2"/>
  <c r="Q361" i="2"/>
  <c r="Q360" i="2"/>
  <c r="T361" i="2"/>
  <c r="T360" i="2"/>
  <c r="T362" i="2"/>
  <c r="O362" i="2"/>
  <c r="O360" i="2"/>
  <c r="O361" i="2"/>
  <c r="AY360" i="2"/>
  <c r="AX360" i="2"/>
  <c r="BD360" i="2"/>
  <c r="BB360" i="2"/>
  <c r="AY362" i="2"/>
  <c r="AX362" i="2"/>
  <c r="BB362" i="2"/>
  <c r="BD362" i="2"/>
  <c r="P362" i="2"/>
  <c r="P361" i="2"/>
  <c r="P360" i="2"/>
  <c r="AX361" i="2"/>
  <c r="AY361" i="2"/>
  <c r="BD361" i="2"/>
  <c r="BB361" i="2"/>
  <c r="Y19" i="1"/>
  <c r="W19" i="1"/>
  <c r="AM19" i="1"/>
  <c r="AL19" i="1"/>
  <c r="AZ19" i="1"/>
  <c r="W45" i="1"/>
  <c r="Y45" i="1"/>
  <c r="AZ45" i="1"/>
  <c r="AM45" i="1"/>
  <c r="AL45" i="1"/>
  <c r="AL59" i="1"/>
  <c r="AM59" i="1"/>
  <c r="AZ59" i="1"/>
  <c r="Y59" i="1"/>
  <c r="W59" i="1"/>
  <c r="AY691" i="2"/>
  <c r="AX691" i="2"/>
  <c r="BD691" i="2"/>
  <c r="BB691" i="2"/>
  <c r="AX690" i="2"/>
  <c r="AY690" i="2"/>
  <c r="BD690" i="2"/>
  <c r="BB690" i="2"/>
  <c r="AX688" i="2"/>
  <c r="AY688" i="2"/>
  <c r="BD688" i="2"/>
  <c r="BB688" i="2"/>
  <c r="AY686" i="2"/>
  <c r="AX686" i="2"/>
  <c r="BD686" i="2"/>
  <c r="BB686" i="2"/>
  <c r="Z58" i="1"/>
  <c r="Q684" i="2"/>
  <c r="Q687" i="2"/>
  <c r="Q686" i="2"/>
  <c r="Q685" i="2"/>
  <c r="Q688" i="2"/>
  <c r="Q689" i="2"/>
  <c r="Q690" i="2"/>
  <c r="Q691" i="2"/>
  <c r="O688" i="2"/>
  <c r="O689" i="2"/>
  <c r="O690" i="2"/>
  <c r="O691" i="2"/>
  <c r="O684" i="2"/>
  <c r="O685" i="2"/>
  <c r="O687" i="2"/>
  <c r="O686" i="2"/>
  <c r="AY685" i="2"/>
  <c r="AX685" i="2"/>
  <c r="BD685" i="2"/>
  <c r="BB685" i="2"/>
  <c r="X58" i="1"/>
  <c r="T688" i="2"/>
  <c r="T689" i="2"/>
  <c r="T690" i="2"/>
  <c r="T691" i="2"/>
  <c r="T684" i="2"/>
  <c r="T686" i="2"/>
  <c r="T685" i="2"/>
  <c r="T687" i="2"/>
  <c r="AY689" i="2"/>
  <c r="AX689" i="2"/>
  <c r="BD689" i="2"/>
  <c r="BB689" i="2"/>
  <c r="P684" i="2"/>
  <c r="P687" i="2"/>
  <c r="P686" i="2"/>
  <c r="P685" i="2"/>
  <c r="P688" i="2"/>
  <c r="P689" i="2"/>
  <c r="P690" i="2"/>
  <c r="P691" i="2"/>
  <c r="AY687" i="2"/>
  <c r="AX687" i="2"/>
  <c r="BD687" i="2"/>
  <c r="BB687" i="2"/>
  <c r="AY684" i="2"/>
  <c r="E90" i="5" s="1"/>
  <c r="AX684" i="2"/>
  <c r="C90" i="5" s="1"/>
  <c r="BD684" i="2"/>
  <c r="BB684" i="2"/>
  <c r="AX525" i="2"/>
  <c r="AY525" i="2"/>
  <c r="BD525" i="2"/>
  <c r="BB525" i="2"/>
  <c r="AX528" i="2"/>
  <c r="AY528" i="2"/>
  <c r="BD528" i="2"/>
  <c r="BB528" i="2"/>
  <c r="AX530" i="2"/>
  <c r="AY530" i="2"/>
  <c r="BD530" i="2"/>
  <c r="BB530" i="2"/>
  <c r="AX531" i="2"/>
  <c r="AY531" i="2"/>
  <c r="BD531" i="2"/>
  <c r="BB531" i="2"/>
  <c r="P531" i="2"/>
  <c r="P530" i="2"/>
  <c r="P526" i="2"/>
  <c r="P529" i="2"/>
  <c r="P528" i="2"/>
  <c r="P522" i="2"/>
  <c r="P524" i="2"/>
  <c r="P523" i="2"/>
  <c r="P521" i="2"/>
  <c r="P527" i="2"/>
  <c r="P525" i="2"/>
  <c r="AY521" i="2"/>
  <c r="E76" i="5" s="1"/>
  <c r="AX521" i="2"/>
  <c r="C76" i="5" s="1"/>
  <c r="BD521" i="2"/>
  <c r="BB521" i="2"/>
  <c r="AX524" i="2"/>
  <c r="AY524" i="2"/>
  <c r="BD524" i="2"/>
  <c r="BB524" i="2"/>
  <c r="AX529" i="2"/>
  <c r="AY529" i="2"/>
  <c r="BD529" i="2"/>
  <c r="BB529" i="2"/>
  <c r="O521" i="2"/>
  <c r="O531" i="2"/>
  <c r="O530" i="2"/>
  <c r="O529" i="2"/>
  <c r="O526" i="2"/>
  <c r="O523" i="2"/>
  <c r="O528" i="2"/>
  <c r="O527" i="2"/>
  <c r="O525" i="2"/>
  <c r="O524" i="2"/>
  <c r="O522" i="2"/>
  <c r="AX522" i="2"/>
  <c r="AY522" i="2"/>
  <c r="BD522" i="2"/>
  <c r="BB522" i="2"/>
  <c r="Z44" i="1"/>
  <c r="Q530" i="2"/>
  <c r="Q529" i="2"/>
  <c r="Q526" i="2"/>
  <c r="Q523" i="2"/>
  <c r="Q528" i="2"/>
  <c r="Q527" i="2"/>
  <c r="Q521" i="2"/>
  <c r="Q525" i="2"/>
  <c r="Q522" i="2"/>
  <c r="Q524" i="2"/>
  <c r="Q531" i="2"/>
  <c r="AX526" i="2"/>
  <c r="AY526" i="2"/>
  <c r="BD526" i="2"/>
  <c r="BB526" i="2"/>
  <c r="X44" i="1"/>
  <c r="T523" i="2"/>
  <c r="T522" i="2"/>
  <c r="T527" i="2"/>
  <c r="T526" i="2"/>
  <c r="T524" i="2"/>
  <c r="T531" i="2"/>
  <c r="T521" i="2"/>
  <c r="T530" i="2"/>
  <c r="T529" i="2"/>
  <c r="T525" i="2"/>
  <c r="T528" i="2"/>
  <c r="AX527" i="2"/>
  <c r="AY527" i="2"/>
  <c r="BD527" i="2"/>
  <c r="BB527" i="2"/>
  <c r="AX523" i="2"/>
  <c r="AY523" i="2"/>
  <c r="BD523" i="2"/>
  <c r="BB523" i="2"/>
  <c r="BA240" i="2"/>
  <c r="W20" i="1"/>
  <c r="U230" i="2" s="1"/>
  <c r="Z43" i="1"/>
  <c r="Q509" i="2"/>
  <c r="Q510" i="2"/>
  <c r="Q508" i="2"/>
  <c r="Q518" i="2"/>
  <c r="Q515" i="2"/>
  <c r="Q517" i="2"/>
  <c r="Q514" i="2"/>
  <c r="Q513" i="2"/>
  <c r="Q516" i="2"/>
  <c r="Q512" i="2"/>
  <c r="Q511" i="2"/>
  <c r="P511" i="2"/>
  <c r="P510" i="2"/>
  <c r="P513" i="2"/>
  <c r="P516" i="2"/>
  <c r="P509" i="2"/>
  <c r="P508" i="2"/>
  <c r="P518" i="2"/>
  <c r="P515" i="2"/>
  <c r="P514" i="2"/>
  <c r="P517" i="2"/>
  <c r="P512" i="2"/>
  <c r="AY517" i="2"/>
  <c r="BD517" i="2"/>
  <c r="AX517" i="2"/>
  <c r="BB517" i="2"/>
  <c r="AY513" i="2"/>
  <c r="BD513" i="2"/>
  <c r="AX513" i="2"/>
  <c r="BB513" i="2"/>
  <c r="AY512" i="2"/>
  <c r="AX512" i="2"/>
  <c r="BD512" i="2"/>
  <c r="BB512" i="2"/>
  <c r="AY514" i="2"/>
  <c r="AX514" i="2"/>
  <c r="BD514" i="2"/>
  <c r="BB514" i="2"/>
  <c r="AY515" i="2"/>
  <c r="AX515" i="2"/>
  <c r="BD515" i="2"/>
  <c r="BB515" i="2"/>
  <c r="Y44" i="1"/>
  <c r="W44" i="1"/>
  <c r="AX508" i="2"/>
  <c r="C75" i="5" s="1"/>
  <c r="AY508" i="2"/>
  <c r="E75" i="5" s="1"/>
  <c r="BD508" i="2"/>
  <c r="BB508" i="2"/>
  <c r="AY509" i="2"/>
  <c r="AX509" i="2"/>
  <c r="BD509" i="2"/>
  <c r="BB509" i="2"/>
  <c r="AZ44" i="1"/>
  <c r="AL44" i="1"/>
  <c r="AM44" i="1"/>
  <c r="X43" i="1"/>
  <c r="T509" i="2"/>
  <c r="T508" i="2"/>
  <c r="T518" i="2"/>
  <c r="T517" i="2"/>
  <c r="T513" i="2"/>
  <c r="T516" i="2"/>
  <c r="T514" i="2"/>
  <c r="T515" i="2"/>
  <c r="T511" i="2"/>
  <c r="T512" i="2"/>
  <c r="T510" i="2"/>
  <c r="AY518" i="2"/>
  <c r="AX518" i="2"/>
  <c r="BD518" i="2"/>
  <c r="BB518" i="2"/>
  <c r="O517" i="2"/>
  <c r="O509" i="2"/>
  <c r="O508" i="2"/>
  <c r="O516" i="2"/>
  <c r="O515" i="2"/>
  <c r="O518" i="2"/>
  <c r="O513" i="2"/>
  <c r="O512" i="2"/>
  <c r="O511" i="2"/>
  <c r="O514" i="2"/>
  <c r="O510" i="2"/>
  <c r="AY510" i="2"/>
  <c r="AX510" i="2"/>
  <c r="BD510" i="2"/>
  <c r="BB510" i="2"/>
  <c r="AY511" i="2"/>
  <c r="AX511" i="2"/>
  <c r="BD511" i="2"/>
  <c r="BB511" i="2"/>
  <c r="AY516" i="2"/>
  <c r="BD516" i="2"/>
  <c r="AX516" i="2"/>
  <c r="BB516" i="2"/>
  <c r="AZ43" i="1"/>
  <c r="AL43" i="1"/>
  <c r="AM43" i="1"/>
  <c r="AZ31" i="1"/>
  <c r="AM31" i="1"/>
  <c r="AL31" i="1"/>
  <c r="AZ21" i="1"/>
  <c r="AM21" i="1"/>
  <c r="AL21" i="1"/>
  <c r="AZ20" i="1"/>
  <c r="AL20" i="1"/>
  <c r="AM20" i="1"/>
  <c r="AZ58" i="1"/>
  <c r="AM58" i="1"/>
  <c r="AL58" i="1"/>
  <c r="Y58" i="1"/>
  <c r="W58" i="1"/>
  <c r="W31" i="1"/>
  <c r="Y43" i="1"/>
  <c r="W43" i="1"/>
  <c r="W21" i="1"/>
  <c r="U242" i="2" s="1"/>
  <c r="I241" i="2"/>
  <c r="G241" i="15" s="1"/>
  <c r="AE241" i="15" s="1"/>
  <c r="Y21" i="1"/>
  <c r="W242" i="2" s="1"/>
  <c r="Z21" i="1"/>
  <c r="X242" i="2" s="1"/>
  <c r="X21" i="1"/>
  <c r="V242" i="2" s="1"/>
  <c r="Z20" i="1"/>
  <c r="X230" i="2" s="1"/>
  <c r="X20" i="1"/>
  <c r="V230" i="2" s="1"/>
  <c r="Y20" i="1"/>
  <c r="W230" i="2" s="1"/>
  <c r="O358" i="2"/>
  <c r="O355" i="2"/>
  <c r="O359" i="2"/>
  <c r="O357" i="2"/>
  <c r="O351" i="2"/>
  <c r="O353" i="2"/>
  <c r="O354" i="2"/>
  <c r="BB356" i="2"/>
  <c r="O356" i="2"/>
  <c r="O352" i="2"/>
  <c r="AX355" i="2"/>
  <c r="AY355" i="2"/>
  <c r="BB353" i="2"/>
  <c r="BD353" i="2"/>
  <c r="AY353" i="2"/>
  <c r="Q359" i="2"/>
  <c r="AX356" i="2"/>
  <c r="BB355" i="2"/>
  <c r="AY356" i="2"/>
  <c r="BD356" i="2"/>
  <c r="AX353" i="2"/>
  <c r="AX359" i="2"/>
  <c r="BD355" i="2"/>
  <c r="T352" i="2"/>
  <c r="T353" i="2"/>
  <c r="X31" i="1"/>
  <c r="T354" i="2"/>
  <c r="T355" i="2"/>
  <c r="T358" i="2"/>
  <c r="T351" i="2"/>
  <c r="T356" i="2"/>
  <c r="T357" i="2"/>
  <c r="T359" i="2"/>
  <c r="P351" i="2"/>
  <c r="P357" i="2"/>
  <c r="P353" i="2"/>
  <c r="P358" i="2"/>
  <c r="Y31" i="1"/>
  <c r="AY358" i="2"/>
  <c r="P359" i="2"/>
  <c r="AY357" i="2"/>
  <c r="P356" i="2"/>
  <c r="P354" i="2"/>
  <c r="P352" i="2"/>
  <c r="P355" i="2"/>
  <c r="BB357" i="2"/>
  <c r="BD351" i="2"/>
  <c r="AX352" i="2"/>
  <c r="BD352" i="2"/>
  <c r="AY352" i="2"/>
  <c r="AY351" i="2"/>
  <c r="BB352" i="2"/>
  <c r="AX351" i="2"/>
  <c r="BD357" i="2"/>
  <c r="BB351" i="2"/>
  <c r="AX357" i="2"/>
  <c r="BB354" i="2"/>
  <c r="BD354" i="2"/>
  <c r="AY354" i="2"/>
  <c r="AX354" i="2"/>
  <c r="AX358" i="2"/>
  <c r="BD358" i="2"/>
  <c r="BB358" i="2"/>
  <c r="BD359" i="2"/>
  <c r="BB359" i="2"/>
  <c r="AY359" i="2"/>
  <c r="BC206" i="2"/>
  <c r="BA206" i="2"/>
  <c r="Z31" i="1"/>
  <c r="Q357" i="2"/>
  <c r="Q352" i="2"/>
  <c r="Q358" i="2"/>
  <c r="Q351" i="2"/>
  <c r="Q356" i="2"/>
  <c r="Q354" i="2"/>
  <c r="Q355" i="2"/>
  <c r="Q353" i="2"/>
  <c r="V519" i="2" l="1"/>
  <c r="V520" i="2"/>
  <c r="X519" i="2"/>
  <c r="X520" i="2"/>
  <c r="U519" i="2"/>
  <c r="U520" i="2"/>
  <c r="W519" i="2"/>
  <c r="W520" i="2"/>
  <c r="W532" i="2"/>
  <c r="W533" i="2"/>
  <c r="U532" i="2"/>
  <c r="U533" i="2"/>
  <c r="V532" i="2"/>
  <c r="V533" i="2"/>
  <c r="X532" i="2"/>
  <c r="X533" i="2"/>
  <c r="V241" i="15"/>
  <c r="AA241" i="15"/>
  <c r="AG241" i="15"/>
  <c r="Z241" i="15"/>
  <c r="T241" i="15"/>
  <c r="W241" i="15"/>
  <c r="U241" i="15"/>
  <c r="X241" i="15"/>
  <c r="Z218" i="15"/>
  <c r="AB218" i="15"/>
  <c r="S218" i="15"/>
  <c r="R218" i="15"/>
  <c r="AE218" i="15"/>
  <c r="T218" i="15"/>
  <c r="AC218" i="15"/>
  <c r="AA218" i="15"/>
  <c r="AD218" i="15"/>
  <c r="W218" i="15"/>
  <c r="AF218" i="15"/>
  <c r="U218" i="15"/>
  <c r="X218" i="15"/>
  <c r="V218" i="15"/>
  <c r="Y218" i="15"/>
  <c r="AG218" i="15"/>
  <c r="AF241" i="15"/>
  <c r="AC240" i="15"/>
  <c r="Y240" i="15"/>
  <c r="AE240" i="15"/>
  <c r="T240" i="15"/>
  <c r="AA240" i="15"/>
  <c r="W240" i="15"/>
  <c r="R240" i="15"/>
  <c r="AD240" i="15"/>
  <c r="S240" i="15"/>
  <c r="U240" i="15"/>
  <c r="V240" i="15"/>
  <c r="Z240" i="15"/>
  <c r="AF240" i="15"/>
  <c r="AB240" i="15"/>
  <c r="AG240" i="15"/>
  <c r="X240" i="15"/>
  <c r="AC241" i="15"/>
  <c r="AB241" i="15"/>
  <c r="S241" i="15"/>
  <c r="Y241" i="15"/>
  <c r="R241" i="15"/>
  <c r="Z229" i="15"/>
  <c r="AB229" i="15"/>
  <c r="AC229" i="15"/>
  <c r="AA229" i="15"/>
  <c r="AE229" i="15"/>
  <c r="AD229" i="15"/>
  <c r="R229" i="15"/>
  <c r="S229" i="15"/>
  <c r="W229" i="15"/>
  <c r="AF229" i="15"/>
  <c r="T229" i="15"/>
  <c r="AG229" i="15"/>
  <c r="U229" i="15"/>
  <c r="X229" i="15"/>
  <c r="Y229" i="15"/>
  <c r="V229" i="15"/>
  <c r="AD241" i="15"/>
  <c r="G230" i="15"/>
  <c r="BA230" i="2"/>
  <c r="BB230" i="2" s="1"/>
  <c r="BC230" i="2"/>
  <c r="BD230" i="2" s="1"/>
  <c r="U692" i="2"/>
  <c r="U693" i="2"/>
  <c r="U694" i="2"/>
  <c r="U695" i="2"/>
  <c r="W692" i="2"/>
  <c r="W693" i="2"/>
  <c r="W694" i="2"/>
  <c r="W695" i="2"/>
  <c r="V692" i="2"/>
  <c r="V693" i="2"/>
  <c r="V694" i="2"/>
  <c r="V695" i="2"/>
  <c r="X692" i="2"/>
  <c r="X693" i="2"/>
  <c r="X694" i="2"/>
  <c r="X695" i="2"/>
  <c r="U680" i="2"/>
  <c r="U681" i="2"/>
  <c r="U682" i="2"/>
  <c r="U683" i="2"/>
  <c r="W680" i="2"/>
  <c r="W681" i="2"/>
  <c r="W682" i="2"/>
  <c r="W683" i="2"/>
  <c r="X680" i="2"/>
  <c r="X681" i="2"/>
  <c r="X682" i="2"/>
  <c r="X683" i="2"/>
  <c r="V680" i="2"/>
  <c r="V681" i="2"/>
  <c r="V682" i="2"/>
  <c r="V683" i="2"/>
  <c r="U505" i="2"/>
  <c r="U504" i="2"/>
  <c r="U506" i="2"/>
  <c r="U507" i="2"/>
  <c r="W506" i="2"/>
  <c r="W507" i="2"/>
  <c r="W504" i="2"/>
  <c r="W505" i="2"/>
  <c r="X507" i="2"/>
  <c r="X506" i="2"/>
  <c r="X505" i="2"/>
  <c r="X504" i="2"/>
  <c r="V504" i="2"/>
  <c r="V507" i="2"/>
  <c r="V505" i="2"/>
  <c r="V506" i="2"/>
  <c r="X361" i="2"/>
  <c r="X360" i="2"/>
  <c r="X362" i="2"/>
  <c r="V357" i="2"/>
  <c r="V362" i="2"/>
  <c r="V361" i="2"/>
  <c r="V360" i="2"/>
  <c r="W360" i="2"/>
  <c r="W361" i="2"/>
  <c r="W362" i="2"/>
  <c r="U360" i="2"/>
  <c r="U362" i="2"/>
  <c r="U361" i="2"/>
  <c r="BC241" i="2"/>
  <c r="I242" i="2"/>
  <c r="G242" i="15" s="1"/>
  <c r="W685" i="2"/>
  <c r="W684" i="2"/>
  <c r="W686" i="2"/>
  <c r="W687" i="2"/>
  <c r="W688" i="2"/>
  <c r="W689" i="2"/>
  <c r="W690" i="2"/>
  <c r="W691" i="2"/>
  <c r="X685" i="2"/>
  <c r="X684" i="2"/>
  <c r="X686" i="2"/>
  <c r="X687" i="2"/>
  <c r="X688" i="2"/>
  <c r="X689" i="2"/>
  <c r="X690" i="2"/>
  <c r="X691" i="2"/>
  <c r="U688" i="2"/>
  <c r="U689" i="2"/>
  <c r="U690" i="2"/>
  <c r="U691" i="2"/>
  <c r="U684" i="2"/>
  <c r="U686" i="2"/>
  <c r="U685" i="2"/>
  <c r="U687" i="2"/>
  <c r="V685" i="2"/>
  <c r="V684" i="2"/>
  <c r="V686" i="2"/>
  <c r="V687" i="2"/>
  <c r="V688" i="2"/>
  <c r="V689" i="2"/>
  <c r="V690" i="2"/>
  <c r="V691" i="2"/>
  <c r="V522" i="2"/>
  <c r="V521" i="2"/>
  <c r="V530" i="2"/>
  <c r="V528" i="2"/>
  <c r="V531" i="2"/>
  <c r="V527" i="2"/>
  <c r="V523" i="2"/>
  <c r="V526" i="2"/>
  <c r="V525" i="2"/>
  <c r="V524" i="2"/>
  <c r="V529" i="2"/>
  <c r="X522" i="2"/>
  <c r="X529" i="2"/>
  <c r="X527" i="2"/>
  <c r="X530" i="2"/>
  <c r="X528" i="2"/>
  <c r="X526" i="2"/>
  <c r="X525" i="2"/>
  <c r="X521" i="2"/>
  <c r="X524" i="2"/>
  <c r="X523" i="2"/>
  <c r="X531" i="2"/>
  <c r="U521" i="2"/>
  <c r="U525" i="2"/>
  <c r="U530" i="2"/>
  <c r="U531" i="2"/>
  <c r="U529" i="2"/>
  <c r="U523" i="2"/>
  <c r="U528" i="2"/>
  <c r="U527" i="2"/>
  <c r="U522" i="2"/>
  <c r="U526" i="2"/>
  <c r="U524" i="2"/>
  <c r="W525" i="2"/>
  <c r="W530" i="2"/>
  <c r="W524" i="2"/>
  <c r="W523" i="2"/>
  <c r="W528" i="2"/>
  <c r="W529" i="2"/>
  <c r="W527" i="2"/>
  <c r="W526" i="2"/>
  <c r="W522" i="2"/>
  <c r="W521" i="2"/>
  <c r="W531" i="2"/>
  <c r="U225" i="2"/>
  <c r="U219" i="2"/>
  <c r="U224" i="2"/>
  <c r="U227" i="2"/>
  <c r="U229" i="2"/>
  <c r="U228" i="2"/>
  <c r="U220" i="2"/>
  <c r="U223" i="2"/>
  <c r="U226" i="2"/>
  <c r="U221" i="2"/>
  <c r="U222" i="2"/>
  <c r="W508" i="2"/>
  <c r="W517" i="2"/>
  <c r="W516" i="2"/>
  <c r="W518" i="2"/>
  <c r="W515" i="2"/>
  <c r="W514" i="2"/>
  <c r="W513" i="2"/>
  <c r="W509" i="2"/>
  <c r="W512" i="2"/>
  <c r="W511" i="2"/>
  <c r="W510" i="2"/>
  <c r="V510" i="2"/>
  <c r="V513" i="2"/>
  <c r="V509" i="2"/>
  <c r="V508" i="2"/>
  <c r="V517" i="2"/>
  <c r="V518" i="2"/>
  <c r="V516" i="2"/>
  <c r="V511" i="2"/>
  <c r="V515" i="2"/>
  <c r="V514" i="2"/>
  <c r="V512" i="2"/>
  <c r="U513" i="2"/>
  <c r="U512" i="2"/>
  <c r="U509" i="2"/>
  <c r="U518" i="2"/>
  <c r="U508" i="2"/>
  <c r="U511" i="2"/>
  <c r="U517" i="2"/>
  <c r="U516" i="2"/>
  <c r="U510" i="2"/>
  <c r="U515" i="2"/>
  <c r="U514" i="2"/>
  <c r="X511" i="2"/>
  <c r="X510" i="2"/>
  <c r="X516" i="2"/>
  <c r="X517" i="2"/>
  <c r="X515" i="2"/>
  <c r="X518" i="2"/>
  <c r="X514" i="2"/>
  <c r="X513" i="2"/>
  <c r="X508" i="2"/>
  <c r="X512" i="2"/>
  <c r="X509" i="2"/>
  <c r="U676" i="2"/>
  <c r="U677" i="2"/>
  <c r="U673" i="2"/>
  <c r="U675" i="2"/>
  <c r="U674" i="2"/>
  <c r="U672" i="2"/>
  <c r="U679" i="2"/>
  <c r="U678" i="2"/>
  <c r="U231" i="2"/>
  <c r="U236" i="2"/>
  <c r="U241" i="2"/>
  <c r="U240" i="2"/>
  <c r="U233" i="2"/>
  <c r="U238" i="2"/>
  <c r="U235" i="2"/>
  <c r="U234" i="2"/>
  <c r="U237" i="2"/>
  <c r="U232" i="2"/>
  <c r="U239" i="2"/>
  <c r="U499" i="2"/>
  <c r="U503" i="2"/>
  <c r="U502" i="2"/>
  <c r="U500" i="2"/>
  <c r="U501" i="2"/>
  <c r="U498" i="2"/>
  <c r="U496" i="2"/>
  <c r="U497" i="2"/>
  <c r="U358" i="2"/>
  <c r="U354" i="2"/>
  <c r="U353" i="2"/>
  <c r="U356" i="2"/>
  <c r="U357" i="2"/>
  <c r="U352" i="2"/>
  <c r="U355" i="2"/>
  <c r="U359" i="2"/>
  <c r="U351" i="2"/>
  <c r="D6" i="18"/>
  <c r="E62" i="5"/>
  <c r="C46" i="18"/>
  <c r="D46" i="18" s="1"/>
  <c r="C62" i="5"/>
  <c r="BA241" i="2"/>
  <c r="V353" i="2"/>
  <c r="V352" i="2"/>
  <c r="V355" i="2"/>
  <c r="V358" i="2"/>
  <c r="V359" i="2"/>
  <c r="V351" i="2"/>
  <c r="V356" i="2"/>
  <c r="V354" i="2"/>
  <c r="D18" i="18"/>
  <c r="D33" i="18"/>
  <c r="F33" i="18" s="1"/>
  <c r="W358" i="2"/>
  <c r="W357" i="2"/>
  <c r="W355" i="2"/>
  <c r="W351" i="2"/>
  <c r="W353" i="2"/>
  <c r="W359" i="2"/>
  <c r="W352" i="2"/>
  <c r="W356" i="2"/>
  <c r="W354" i="2"/>
  <c r="X359" i="2"/>
  <c r="X356" i="2"/>
  <c r="X357" i="2"/>
  <c r="X358" i="2"/>
  <c r="X354" i="2"/>
  <c r="X352" i="2"/>
  <c r="X351" i="2"/>
  <c r="X355" i="2"/>
  <c r="X353" i="2"/>
  <c r="Z242" i="15" l="1"/>
  <c r="BB242" i="15" s="1"/>
  <c r="AE242" i="15"/>
  <c r="BG242" i="15" s="1"/>
  <c r="AC242" i="15"/>
  <c r="BE242" i="15" s="1"/>
  <c r="R242" i="15"/>
  <c r="AT242" i="15" s="1"/>
  <c r="S242" i="15"/>
  <c r="AU242" i="15" s="1"/>
  <c r="AA242" i="15"/>
  <c r="BC242" i="15" s="1"/>
  <c r="AB242" i="15"/>
  <c r="BD242" i="15" s="1"/>
  <c r="W242" i="15"/>
  <c r="AY242" i="15" s="1"/>
  <c r="U242" i="15"/>
  <c r="AW242" i="15" s="1"/>
  <c r="X242" i="15"/>
  <c r="AZ242" i="15" s="1"/>
  <c r="AD242" i="15"/>
  <c r="BF242" i="15" s="1"/>
  <c r="T242" i="15"/>
  <c r="AV242" i="15" s="1"/>
  <c r="V242" i="15"/>
  <c r="AX242" i="15" s="1"/>
  <c r="AG242" i="15"/>
  <c r="BI242" i="15" s="1"/>
  <c r="Y242" i="15"/>
  <c r="BA242" i="15" s="1"/>
  <c r="AF242" i="15"/>
  <c r="BH242" i="15" s="1"/>
  <c r="Z230" i="15"/>
  <c r="BB230" i="15" s="1"/>
  <c r="AA230" i="15"/>
  <c r="BC230" i="15" s="1"/>
  <c r="AB230" i="15"/>
  <c r="BD230" i="15" s="1"/>
  <c r="S230" i="15"/>
  <c r="AU230" i="15" s="1"/>
  <c r="R230" i="15"/>
  <c r="AT230" i="15" s="1"/>
  <c r="AE230" i="15"/>
  <c r="BG230" i="15" s="1"/>
  <c r="W230" i="15"/>
  <c r="AY230" i="15" s="1"/>
  <c r="AC230" i="15"/>
  <c r="BE230" i="15" s="1"/>
  <c r="U230" i="15"/>
  <c r="AW230" i="15" s="1"/>
  <c r="T230" i="15"/>
  <c r="AV230" i="15" s="1"/>
  <c r="AF230" i="15"/>
  <c r="BH230" i="15" s="1"/>
  <c r="X230" i="15"/>
  <c r="AZ230" i="15" s="1"/>
  <c r="AG230" i="15"/>
  <c r="BI230" i="15" s="1"/>
  <c r="AD230" i="15"/>
  <c r="BF230" i="15" s="1"/>
  <c r="V230" i="15"/>
  <c r="AX230" i="15" s="1"/>
  <c r="Y230" i="15"/>
  <c r="BA230" i="15" s="1"/>
  <c r="BC242" i="2"/>
  <c r="BD242" i="2" s="1"/>
  <c r="BA242" i="2"/>
  <c r="BB242" i="2" s="1"/>
  <c r="G7" i="1" l="1"/>
  <c r="G12" i="1"/>
  <c r="G49" i="1"/>
  <c r="G52" i="1"/>
  <c r="G60" i="1"/>
  <c r="G26" i="1"/>
  <c r="G8" i="1"/>
  <c r="G78" i="1"/>
  <c r="G10" i="1"/>
  <c r="G28" i="1"/>
  <c r="G29" i="1"/>
  <c r="G96" i="1"/>
  <c r="G53" i="1"/>
  <c r="G68" i="1"/>
  <c r="G15" i="1"/>
  <c r="G79" i="1"/>
  <c r="G67" i="1"/>
  <c r="G86" i="1"/>
  <c r="G38" i="1"/>
  <c r="G6" i="1"/>
  <c r="G62" i="1"/>
  <c r="G87" i="1"/>
  <c r="G37" i="1"/>
  <c r="G55" i="1"/>
  <c r="G16" i="1"/>
  <c r="G46" i="1"/>
  <c r="G70" i="1"/>
  <c r="G95" i="1"/>
  <c r="G47" i="1"/>
  <c r="G75" i="1"/>
  <c r="G76" i="1"/>
  <c r="G4" i="1"/>
  <c r="G17" i="1"/>
  <c r="G2" i="1"/>
  <c r="G27" i="1"/>
  <c r="G36" i="1"/>
  <c r="G5" i="1"/>
  <c r="G90" i="1"/>
  <c r="G11" i="1"/>
  <c r="G25" i="1"/>
  <c r="G91" i="1"/>
  <c r="G32" i="1"/>
  <c r="G56" i="1"/>
  <c r="G9" i="1"/>
  <c r="G35" i="1"/>
  <c r="G66" i="1"/>
  <c r="G84" i="1"/>
  <c r="G33" i="1"/>
  <c r="G77" i="1"/>
  <c r="G34" i="1"/>
  <c r="G13" i="1"/>
  <c r="G89" i="1"/>
  <c r="G65" i="1"/>
  <c r="G54" i="1"/>
  <c r="G3" i="1"/>
  <c r="G85" i="1"/>
  <c r="G18" i="1"/>
  <c r="G14" i="1"/>
  <c r="G94" i="1"/>
  <c r="G69" i="1"/>
  <c r="G93" i="1"/>
  <c r="G39" i="1"/>
  <c r="G88" i="1"/>
  <c r="G72" i="1"/>
  <c r="G48" i="1"/>
  <c r="G71" i="1"/>
  <c r="G73" i="1"/>
  <c r="G61" i="1"/>
  <c r="G74" i="1"/>
  <c r="G24" i="1"/>
  <c r="G80" i="1"/>
  <c r="G22" i="1"/>
  <c r="G64" i="1"/>
  <c r="G23" i="1"/>
  <c r="G92" i="1"/>
  <c r="G30" i="1"/>
  <c r="G41" i="1"/>
  <c r="G50" i="1"/>
  <c r="G42" i="1"/>
  <c r="G40" i="1"/>
  <c r="G57" i="1"/>
  <c r="G51" i="1"/>
  <c r="AU90" i="1" l="1"/>
  <c r="AH90" i="1"/>
  <c r="AK90" i="1"/>
  <c r="AU77" i="1"/>
  <c r="AK77" i="1"/>
  <c r="AH77" i="1"/>
  <c r="AN77" i="1" s="1"/>
  <c r="AK80" i="1"/>
  <c r="AU80" i="1"/>
  <c r="AH80" i="1"/>
  <c r="AN80" i="1" s="1"/>
  <c r="AK87" i="1"/>
  <c r="AU87" i="1"/>
  <c r="AH87" i="1"/>
  <c r="AK73" i="1"/>
  <c r="AU73" i="1"/>
  <c r="AH73" i="1"/>
  <c r="AK71" i="1"/>
  <c r="AH71" i="1"/>
  <c r="AU71" i="1"/>
  <c r="AK75" i="1"/>
  <c r="AU75" i="1"/>
  <c r="AH75" i="1"/>
  <c r="AN75" i="1" s="1"/>
  <c r="AK86" i="1"/>
  <c r="AU86" i="1"/>
  <c r="AH86" i="1"/>
  <c r="AK46" i="1"/>
  <c r="AU46" i="1"/>
  <c r="AH46" i="1"/>
  <c r="AH96" i="1"/>
  <c r="AU96" i="1"/>
  <c r="AK96" i="1"/>
  <c r="AU66" i="1"/>
  <c r="AK66" i="1"/>
  <c r="AH66" i="1"/>
  <c r="AN66" i="1" s="1"/>
  <c r="AK62" i="1"/>
  <c r="AU62" i="1"/>
  <c r="AH62" i="1"/>
  <c r="AN62" i="1" s="1"/>
  <c r="AU85" i="1"/>
  <c r="AK85" i="1"/>
  <c r="AH85" i="1"/>
  <c r="AK76" i="1"/>
  <c r="AU76" i="1"/>
  <c r="AH76" i="1"/>
  <c r="AN76" i="1" s="1"/>
  <c r="AK50" i="1"/>
  <c r="AU50" i="1"/>
  <c r="AH50" i="1"/>
  <c r="AN50" i="1" s="1"/>
  <c r="AK48" i="1"/>
  <c r="AU48" i="1"/>
  <c r="AH48" i="1"/>
  <c r="AN48" i="1" s="1"/>
  <c r="AU65" i="1"/>
  <c r="AK65" i="1"/>
  <c r="AH65" i="1"/>
  <c r="AU91" i="1"/>
  <c r="AK91" i="1"/>
  <c r="AH91" i="1"/>
  <c r="AN91" i="1" s="1"/>
  <c r="AK47" i="1"/>
  <c r="AU47" i="1"/>
  <c r="AH47" i="1"/>
  <c r="AN47" i="1" s="1"/>
  <c r="AU67" i="1"/>
  <c r="AH67" i="1"/>
  <c r="AK67" i="1"/>
  <c r="AK60" i="1"/>
  <c r="AU60" i="1"/>
  <c r="AH60" i="1"/>
  <c r="AU64" i="1"/>
  <c r="AK64" i="1"/>
  <c r="AH64" i="1"/>
  <c r="AN64" i="1" s="1"/>
  <c r="AK55" i="1"/>
  <c r="AU55" i="1"/>
  <c r="AH55" i="1"/>
  <c r="AN55" i="1" s="1"/>
  <c r="AH84" i="1"/>
  <c r="AN84" i="1" s="1"/>
  <c r="AU84" i="1"/>
  <c r="AK84" i="1"/>
  <c r="AU57" i="1"/>
  <c r="AK57" i="1"/>
  <c r="AH57" i="1"/>
  <c r="AU78" i="1"/>
  <c r="AK78" i="1"/>
  <c r="AH78" i="1"/>
  <c r="AN78" i="1" s="1"/>
  <c r="AU72" i="1"/>
  <c r="AK72" i="1"/>
  <c r="AH72" i="1"/>
  <c r="AN72" i="1" s="1"/>
  <c r="AU79" i="1"/>
  <c r="AK79" i="1"/>
  <c r="AH79" i="1"/>
  <c r="AU52" i="1"/>
  <c r="AK52" i="1"/>
  <c r="AH52" i="1"/>
  <c r="AK93" i="1"/>
  <c r="AU93" i="1"/>
  <c r="AH93" i="1"/>
  <c r="AN93" i="1" s="1"/>
  <c r="AH69" i="1"/>
  <c r="AU69" i="1"/>
  <c r="AK69" i="1"/>
  <c r="AH94" i="1"/>
  <c r="AN94" i="1" s="1"/>
  <c r="AK94" i="1"/>
  <c r="AU94" i="1"/>
  <c r="AU51" i="1"/>
  <c r="AK51" i="1"/>
  <c r="AH51" i="1"/>
  <c r="AO51" i="1" s="1"/>
  <c r="AK74" i="1"/>
  <c r="AU74" i="1"/>
  <c r="AH74" i="1"/>
  <c r="AK61" i="1"/>
  <c r="AU61" i="1"/>
  <c r="AH61" i="1"/>
  <c r="AN61" i="1" s="1"/>
  <c r="AK56" i="1"/>
  <c r="AH56" i="1"/>
  <c r="AN56" i="1" s="1"/>
  <c r="AU56" i="1"/>
  <c r="AH54" i="1"/>
  <c r="AU54" i="1"/>
  <c r="AK54" i="1"/>
  <c r="AK89" i="1"/>
  <c r="AU89" i="1"/>
  <c r="AH89" i="1"/>
  <c r="AN89" i="1" s="1"/>
  <c r="AU95" i="1"/>
  <c r="AH95" i="1"/>
  <c r="AN95" i="1" s="1"/>
  <c r="AK95" i="1"/>
  <c r="AU92" i="1"/>
  <c r="AH92" i="1"/>
  <c r="AK92" i="1"/>
  <c r="AK88" i="1"/>
  <c r="AU88" i="1"/>
  <c r="AH88" i="1"/>
  <c r="AU70" i="1"/>
  <c r="AH70" i="1"/>
  <c r="AO70" i="1" s="1"/>
  <c r="AK70" i="1"/>
  <c r="AK49" i="1"/>
  <c r="AU49" i="1"/>
  <c r="AH49" i="1"/>
  <c r="AN49" i="1" s="1"/>
  <c r="AH68" i="1"/>
  <c r="AN68" i="1" s="1"/>
  <c r="AU68" i="1"/>
  <c r="AK68" i="1"/>
  <c r="AU53" i="1"/>
  <c r="AK53" i="1"/>
  <c r="AH53" i="1"/>
  <c r="AU27" i="1"/>
  <c r="AK27" i="1"/>
  <c r="AH27" i="1"/>
  <c r="AN27" i="1" s="1"/>
  <c r="AU24" i="1"/>
  <c r="AK24" i="1"/>
  <c r="AH24" i="1"/>
  <c r="AN24" i="1" s="1"/>
  <c r="AU14" i="1"/>
  <c r="AK14" i="1"/>
  <c r="AH14" i="1"/>
  <c r="AK2" i="1"/>
  <c r="AU2" i="1"/>
  <c r="AH2" i="1"/>
  <c r="AO2" i="1" s="1"/>
  <c r="AU28" i="1"/>
  <c r="AH28" i="1"/>
  <c r="AK28" i="1"/>
  <c r="AH18" i="1"/>
  <c r="AK18" i="1"/>
  <c r="AU18" i="1"/>
  <c r="AU35" i="1"/>
  <c r="AK35" i="1"/>
  <c r="AH35" i="1"/>
  <c r="AN35" i="1" s="1"/>
  <c r="AK17" i="1"/>
  <c r="AU17" i="1"/>
  <c r="AH17" i="1"/>
  <c r="AO17" i="1" s="1"/>
  <c r="AK10" i="1"/>
  <c r="AU10" i="1"/>
  <c r="AH10" i="1"/>
  <c r="AK36" i="1"/>
  <c r="AU36" i="1"/>
  <c r="AH36" i="1"/>
  <c r="AN36" i="1" s="1"/>
  <c r="AK37" i="1"/>
  <c r="AU37" i="1"/>
  <c r="AH37" i="1"/>
  <c r="AN37" i="1" s="1"/>
  <c r="AK6" i="1"/>
  <c r="AU6" i="1"/>
  <c r="AH6" i="1"/>
  <c r="AO6" i="1" s="1"/>
  <c r="AU38" i="1"/>
  <c r="AK38" i="1"/>
  <c r="AH38" i="1"/>
  <c r="AU41" i="1"/>
  <c r="AK41" i="1"/>
  <c r="AH41" i="1"/>
  <c r="AN41" i="1" s="1"/>
  <c r="AK30" i="1"/>
  <c r="AU30" i="1"/>
  <c r="AH30" i="1"/>
  <c r="AN30" i="1" s="1"/>
  <c r="AU25" i="1"/>
  <c r="AK25" i="1"/>
  <c r="AH25" i="1"/>
  <c r="AK29" i="1"/>
  <c r="AH29" i="1"/>
  <c r="AU29" i="1"/>
  <c r="AH42" i="1"/>
  <c r="AN42" i="1" s="1"/>
  <c r="AU42" i="1"/>
  <c r="AK42" i="1"/>
  <c r="AU26" i="1"/>
  <c r="AH26" i="1"/>
  <c r="AN26" i="1" s="1"/>
  <c r="AK26" i="1"/>
  <c r="AU13" i="1"/>
  <c r="AK13" i="1"/>
  <c r="AH13" i="1"/>
  <c r="AO13" i="1" s="1"/>
  <c r="AK11" i="1"/>
  <c r="AU11" i="1"/>
  <c r="AH11" i="1"/>
  <c r="AU15" i="1"/>
  <c r="AH15" i="1"/>
  <c r="AK15" i="1"/>
  <c r="AK22" i="1"/>
  <c r="AU22" i="1"/>
  <c r="AH22" i="1"/>
  <c r="AU9" i="1"/>
  <c r="AK9" i="1"/>
  <c r="AH9" i="1"/>
  <c r="AO9" i="1" s="1"/>
  <c r="AU3" i="1"/>
  <c r="AH3" i="1"/>
  <c r="AO3" i="1" s="1"/>
  <c r="AK3" i="1"/>
  <c r="AU8" i="1"/>
  <c r="AK8" i="1"/>
  <c r="AH8" i="1"/>
  <c r="AU23" i="1"/>
  <c r="AK23" i="1"/>
  <c r="AH23" i="1"/>
  <c r="AN23" i="1" s="1"/>
  <c r="AU39" i="1"/>
  <c r="AK39" i="1"/>
  <c r="AH39" i="1"/>
  <c r="AK34" i="1"/>
  <c r="AU34" i="1"/>
  <c r="AH34" i="1"/>
  <c r="AN34" i="1" s="1"/>
  <c r="AK12" i="1"/>
  <c r="AU12" i="1"/>
  <c r="AH12" i="1"/>
  <c r="AK33" i="1"/>
  <c r="AU33" i="1"/>
  <c r="AH33" i="1"/>
  <c r="AN33" i="1" s="1"/>
  <c r="AU40" i="1"/>
  <c r="AK40" i="1"/>
  <c r="AH40" i="1"/>
  <c r="AU4" i="1"/>
  <c r="AK4" i="1"/>
  <c r="AH4" i="1"/>
  <c r="AU32" i="1"/>
  <c r="AK32" i="1"/>
  <c r="AH32" i="1"/>
  <c r="AN32" i="1" s="1"/>
  <c r="AU5" i="1"/>
  <c r="AK5" i="1"/>
  <c r="AH5" i="1"/>
  <c r="AO5" i="1" s="1"/>
  <c r="AK16" i="1"/>
  <c r="AU16" i="1"/>
  <c r="AH16" i="1"/>
  <c r="AH7" i="1"/>
  <c r="AO7" i="1" s="1"/>
  <c r="AU7" i="1"/>
  <c r="AK7" i="1"/>
  <c r="R69" i="1"/>
  <c r="AC69" i="1"/>
  <c r="AW33" i="1"/>
  <c r="AC33" i="1"/>
  <c r="R33" i="1"/>
  <c r="R36" i="1"/>
  <c r="AC36" i="1"/>
  <c r="AC55" i="1"/>
  <c r="R55" i="1"/>
  <c r="AC96" i="1"/>
  <c r="R96" i="1"/>
  <c r="R29" i="1"/>
  <c r="AC29" i="1"/>
  <c r="AW87" i="1"/>
  <c r="R87" i="1"/>
  <c r="AC87" i="1"/>
  <c r="R35" i="1"/>
  <c r="AC35" i="1"/>
  <c r="AW6" i="1"/>
  <c r="AC6" i="1"/>
  <c r="R6" i="1"/>
  <c r="AW92" i="1"/>
  <c r="R92" i="1"/>
  <c r="AC92" i="1"/>
  <c r="R71" i="1"/>
  <c r="AC71" i="1"/>
  <c r="AC86" i="1"/>
  <c r="R86" i="1"/>
  <c r="AC26" i="1"/>
  <c r="R26" i="1"/>
  <c r="R37" i="1"/>
  <c r="AC37" i="1"/>
  <c r="AC24" i="1"/>
  <c r="R24" i="1"/>
  <c r="AW2" i="1"/>
  <c r="AC2" i="1"/>
  <c r="R2" i="1"/>
  <c r="AC62" i="1"/>
  <c r="R62" i="1"/>
  <c r="AC9" i="1"/>
  <c r="R9" i="1"/>
  <c r="R73" i="1"/>
  <c r="AC73" i="1"/>
  <c r="AC56" i="1"/>
  <c r="R56" i="1"/>
  <c r="AC48" i="1"/>
  <c r="R48" i="1"/>
  <c r="AC65" i="1"/>
  <c r="R65" i="1"/>
  <c r="R91" i="1"/>
  <c r="AC91" i="1"/>
  <c r="AC47" i="1"/>
  <c r="R47" i="1"/>
  <c r="R67" i="1"/>
  <c r="AC67" i="1"/>
  <c r="AC60" i="1"/>
  <c r="R60" i="1"/>
  <c r="AC42" i="1"/>
  <c r="R42" i="1"/>
  <c r="AC80" i="1"/>
  <c r="R80" i="1"/>
  <c r="AC84" i="1"/>
  <c r="R84" i="1"/>
  <c r="AC28" i="1"/>
  <c r="R28" i="1"/>
  <c r="AC10" i="1"/>
  <c r="R10" i="1"/>
  <c r="AC85" i="1"/>
  <c r="R85" i="1"/>
  <c r="AC30" i="1"/>
  <c r="R30" i="1"/>
  <c r="AC8" i="1"/>
  <c r="R8" i="1"/>
  <c r="AC32" i="1"/>
  <c r="R32" i="1"/>
  <c r="AC89" i="1"/>
  <c r="R89" i="1"/>
  <c r="R25" i="1"/>
  <c r="AC25" i="1"/>
  <c r="AC95" i="1"/>
  <c r="R95" i="1"/>
  <c r="AC79" i="1"/>
  <c r="R79" i="1"/>
  <c r="AC52" i="1"/>
  <c r="R52" i="1"/>
  <c r="AC49" i="1"/>
  <c r="R49" i="1"/>
  <c r="AC22" i="1"/>
  <c r="R22" i="1"/>
  <c r="R94" i="1"/>
  <c r="AC94" i="1"/>
  <c r="AC41" i="1"/>
  <c r="R41" i="1"/>
  <c r="AW14" i="1"/>
  <c r="AC14" i="1"/>
  <c r="R14" i="1"/>
  <c r="AC18" i="1"/>
  <c r="R18" i="1"/>
  <c r="AC51" i="1"/>
  <c r="R51" i="1"/>
  <c r="AW4" i="1"/>
  <c r="AC4" i="1"/>
  <c r="R4" i="1"/>
  <c r="AC76" i="1"/>
  <c r="R76" i="1"/>
  <c r="AW54" i="1"/>
  <c r="AC54" i="1"/>
  <c r="R54" i="1"/>
  <c r="AC12" i="1"/>
  <c r="R12" i="1"/>
  <c r="AC50" i="1"/>
  <c r="R50" i="1"/>
  <c r="AC27" i="1"/>
  <c r="R27" i="1"/>
  <c r="R66" i="1"/>
  <c r="AC66" i="1"/>
  <c r="R74" i="1"/>
  <c r="AC74" i="1"/>
  <c r="AC17" i="1"/>
  <c r="R17" i="1"/>
  <c r="AC61" i="1"/>
  <c r="R61" i="1"/>
  <c r="AC78" i="1"/>
  <c r="R78" i="1"/>
  <c r="AC3" i="1"/>
  <c r="R3" i="1"/>
  <c r="AC38" i="1"/>
  <c r="R38" i="1"/>
  <c r="AC75" i="1"/>
  <c r="R75" i="1"/>
  <c r="AW72" i="1"/>
  <c r="R72" i="1"/>
  <c r="AC72" i="1"/>
  <c r="R88" i="1"/>
  <c r="AC88" i="1"/>
  <c r="AW13" i="1"/>
  <c r="R13" i="1"/>
  <c r="AC13" i="1"/>
  <c r="AW11" i="1"/>
  <c r="R11" i="1"/>
  <c r="AC11" i="1"/>
  <c r="AC70" i="1"/>
  <c r="R70" i="1"/>
  <c r="AC15" i="1"/>
  <c r="R15" i="1"/>
  <c r="AC57" i="1"/>
  <c r="R57" i="1"/>
  <c r="AC23" i="1"/>
  <c r="R23" i="1"/>
  <c r="AC39" i="1"/>
  <c r="R39" i="1"/>
  <c r="AC34" i="1"/>
  <c r="R34" i="1"/>
  <c r="AW90" i="1"/>
  <c r="R90" i="1"/>
  <c r="AC90" i="1"/>
  <c r="R46" i="1"/>
  <c r="AC46" i="1"/>
  <c r="AW68" i="1"/>
  <c r="AC68" i="1"/>
  <c r="R68" i="1"/>
  <c r="AC40" i="1"/>
  <c r="R40" i="1"/>
  <c r="AW64" i="1"/>
  <c r="AC64" i="1"/>
  <c r="R64" i="1"/>
  <c r="AW93" i="1"/>
  <c r="R93" i="1"/>
  <c r="AC93" i="1"/>
  <c r="AW77" i="1"/>
  <c r="AC77" i="1"/>
  <c r="R77" i="1"/>
  <c r="AC5" i="1"/>
  <c r="R5" i="1"/>
  <c r="AW16" i="1"/>
  <c r="AC16" i="1"/>
  <c r="R16" i="1"/>
  <c r="AC53" i="1"/>
  <c r="R53" i="1"/>
  <c r="AW7" i="1"/>
  <c r="AC7" i="1"/>
  <c r="R7" i="1"/>
  <c r="AW91" i="1"/>
  <c r="AW26" i="1"/>
  <c r="AW53" i="1"/>
  <c r="AN17" i="1"/>
  <c r="AW27" i="1"/>
  <c r="AW35" i="1"/>
  <c r="AN85" i="1"/>
  <c r="AW12" i="1"/>
  <c r="AW22" i="1"/>
  <c r="AN7" i="1"/>
  <c r="N675" i="2"/>
  <c r="L678" i="15" s="1"/>
  <c r="N674" i="2"/>
  <c r="L677" i="15" s="1"/>
  <c r="N673" i="2"/>
  <c r="L676" i="15" s="1"/>
  <c r="N672" i="2"/>
  <c r="L675" i="15" s="1"/>
  <c r="N679" i="2"/>
  <c r="L682" i="15" s="1"/>
  <c r="N677" i="2"/>
  <c r="L680" i="15" s="1"/>
  <c r="N676" i="2"/>
  <c r="L679" i="15" s="1"/>
  <c r="N678" i="2"/>
  <c r="L681" i="15" s="1"/>
  <c r="N240" i="2"/>
  <c r="L240" i="15" s="1"/>
  <c r="N231" i="2"/>
  <c r="L231" i="15" s="1"/>
  <c r="N241" i="2"/>
  <c r="L241" i="15" s="1"/>
  <c r="N232" i="2"/>
  <c r="L232" i="15" s="1"/>
  <c r="N239" i="2"/>
  <c r="L239" i="15" s="1"/>
  <c r="N234" i="2"/>
  <c r="L234" i="15" s="1"/>
  <c r="N237" i="2"/>
  <c r="L237" i="15" s="1"/>
  <c r="N236" i="2"/>
  <c r="L236" i="15" s="1"/>
  <c r="N235" i="2"/>
  <c r="L235" i="15" s="1"/>
  <c r="N238" i="2"/>
  <c r="L238" i="15" s="1"/>
  <c r="N233" i="2"/>
  <c r="L233" i="15" s="1"/>
  <c r="N225" i="2"/>
  <c r="L225" i="15" s="1"/>
  <c r="N228" i="2"/>
  <c r="L228" i="15" s="1"/>
  <c r="N221" i="2"/>
  <c r="L221" i="15" s="1"/>
  <c r="N226" i="2"/>
  <c r="L226" i="15" s="1"/>
  <c r="N229" i="2"/>
  <c r="L229" i="15" s="1"/>
  <c r="N224" i="2"/>
  <c r="L224" i="15" s="1"/>
  <c r="N222" i="2"/>
  <c r="L222" i="15" s="1"/>
  <c r="N220" i="2"/>
  <c r="L220" i="15" s="1"/>
  <c r="N227" i="2"/>
  <c r="L227" i="15" s="1"/>
  <c r="N219" i="2"/>
  <c r="L219" i="15" s="1"/>
  <c r="N223" i="2"/>
  <c r="L223" i="15" s="1"/>
  <c r="AW42" i="1"/>
  <c r="AW49" i="1"/>
  <c r="AW78" i="1"/>
  <c r="AW17" i="1"/>
  <c r="AN9" i="1"/>
  <c r="AW60" i="1"/>
  <c r="AN67" i="1"/>
  <c r="AN46" i="1"/>
  <c r="AW47" i="1"/>
  <c r="AN22" i="1"/>
  <c r="AN52" i="1"/>
  <c r="AN54" i="1"/>
  <c r="AW8" i="1"/>
  <c r="AN28" i="1"/>
  <c r="AN60" i="1"/>
  <c r="AN87" i="1"/>
  <c r="AN71" i="1"/>
  <c r="AN38" i="1"/>
  <c r="AW30" i="1"/>
  <c r="AW25" i="1"/>
  <c r="AN92" i="1"/>
  <c r="AW84" i="1"/>
  <c r="AW9" i="1"/>
  <c r="AN25" i="1"/>
  <c r="AW36" i="1"/>
  <c r="AW24" i="1"/>
  <c r="AW89" i="1"/>
  <c r="AN53" i="1"/>
  <c r="AW85" i="1"/>
  <c r="AW75" i="1"/>
  <c r="AW3" i="1"/>
  <c r="AN74" i="1"/>
  <c r="AW62" i="1"/>
  <c r="AW94" i="1"/>
  <c r="AW56" i="1"/>
  <c r="AW38" i="1"/>
  <c r="AW52" i="1"/>
  <c r="AN40" i="1"/>
  <c r="AN51" i="1"/>
  <c r="AW51" i="1"/>
  <c r="AW41" i="1"/>
  <c r="AN5" i="1"/>
  <c r="AW5" i="1"/>
  <c r="AW29" i="1"/>
  <c r="AN29" i="1"/>
  <c r="AW57" i="1"/>
  <c r="AN57" i="1"/>
  <c r="AW88" i="1"/>
  <c r="AN88" i="1"/>
  <c r="AW86" i="1"/>
  <c r="AN86" i="1"/>
  <c r="AW39" i="1"/>
  <c r="AN39" i="1"/>
  <c r="AW10" i="1"/>
  <c r="AW70" i="1"/>
  <c r="AN70" i="1"/>
  <c r="AW73" i="1"/>
  <c r="AN73" i="1"/>
  <c r="AW76" i="1"/>
  <c r="AW69" i="1"/>
  <c r="AN69" i="1"/>
  <c r="AW96" i="1"/>
  <c r="AN96" i="1"/>
  <c r="AW48" i="1"/>
  <c r="AN90" i="1"/>
  <c r="AW65" i="1"/>
  <c r="AW71" i="1"/>
  <c r="AN6" i="1"/>
  <c r="AW55" i="1"/>
  <c r="AW40" i="1"/>
  <c r="AW23" i="1"/>
  <c r="AW46" i="1"/>
  <c r="AW67" i="1"/>
  <c r="AW15" i="1"/>
  <c r="AW28" i="1"/>
  <c r="AN13" i="1"/>
  <c r="AW18" i="1"/>
  <c r="AW61" i="1"/>
  <c r="AW80" i="1"/>
  <c r="AN65" i="1"/>
  <c r="AN2" i="1"/>
  <c r="AW95" i="1"/>
  <c r="AW37" i="1"/>
  <c r="AW74" i="1"/>
  <c r="AW66" i="1"/>
  <c r="AW32" i="1"/>
  <c r="AW79" i="1"/>
  <c r="AW50" i="1"/>
  <c r="AN3" i="1"/>
  <c r="AW34" i="1"/>
  <c r="AN79" i="1"/>
  <c r="AN4" i="1" l="1"/>
  <c r="AO4" i="1"/>
  <c r="AO8" i="1"/>
  <c r="AN8" i="1" s="1"/>
  <c r="AO14" i="1"/>
  <c r="AN14" i="1" s="1"/>
  <c r="AO16" i="1"/>
  <c r="AN16" i="1" s="1"/>
  <c r="AO15" i="1"/>
  <c r="AN15" i="1" s="1"/>
  <c r="AO18" i="1"/>
  <c r="AN18" i="1" s="1"/>
  <c r="AO11" i="1"/>
  <c r="AN11" i="1" s="1"/>
  <c r="AO10" i="1"/>
  <c r="AN10" i="1" s="1"/>
  <c r="AO12" i="1"/>
  <c r="AN12" i="1" s="1"/>
  <c r="N375" i="2"/>
  <c r="S92" i="1"/>
  <c r="O772" i="2" s="1"/>
  <c r="S91" i="1"/>
  <c r="O771" i="2" s="1"/>
  <c r="S90" i="1"/>
  <c r="O770" i="2" s="1"/>
  <c r="S89" i="1"/>
  <c r="O769" i="2" s="1"/>
  <c r="T87" i="1"/>
  <c r="N766" i="2"/>
  <c r="L769" i="15" s="1"/>
  <c r="V85" i="1"/>
  <c r="U84" i="1"/>
  <c r="Z84" i="1" s="1"/>
  <c r="X764" i="2" s="1"/>
  <c r="T78" i="1"/>
  <c r="V79" i="1"/>
  <c r="T77" i="1"/>
  <c r="T76" i="1"/>
  <c r="T75" i="1"/>
  <c r="N754" i="2"/>
  <c r="L757" i="15" s="1"/>
  <c r="U73" i="1"/>
  <c r="Z73" i="1" s="1"/>
  <c r="X753" i="2" s="1"/>
  <c r="V71" i="1"/>
  <c r="V70" i="1"/>
  <c r="V69" i="1"/>
  <c r="U68" i="1"/>
  <c r="U67" i="1"/>
  <c r="Z67" i="1" s="1"/>
  <c r="X747" i="2" s="1"/>
  <c r="N745" i="2"/>
  <c r="L748" i="15" s="1"/>
  <c r="T64" i="1"/>
  <c r="N26" i="2"/>
  <c r="L26" i="15" s="1"/>
  <c r="BI26" i="15" s="1"/>
  <c r="N780" i="2"/>
  <c r="AX780" i="2" s="1"/>
  <c r="V94" i="1"/>
  <c r="N423" i="2"/>
  <c r="L422" i="15" s="1"/>
  <c r="BH422" i="15" s="1"/>
  <c r="V36" i="1"/>
  <c r="N731" i="2"/>
  <c r="L734" i="15" s="1"/>
  <c r="BH734" i="15" s="1"/>
  <c r="V62" i="1"/>
  <c r="T731" i="2" s="1"/>
  <c r="N719" i="2"/>
  <c r="L722" i="15" s="1"/>
  <c r="BI722" i="15" s="1"/>
  <c r="U93" i="1"/>
  <c r="Q773" i="2" s="1"/>
  <c r="U17" i="1"/>
  <c r="Q185" i="2" s="1"/>
  <c r="N635" i="2"/>
  <c r="L638" i="15" s="1"/>
  <c r="BC638" i="15" s="1"/>
  <c r="V14" i="1"/>
  <c r="N623" i="2"/>
  <c r="L626" i="15" s="1"/>
  <c r="AY626" i="15" s="1"/>
  <c r="V96" i="1"/>
  <c r="N170" i="2"/>
  <c r="L170" i="15" s="1"/>
  <c r="BD170" i="15" s="1"/>
  <c r="N611" i="2"/>
  <c r="AX611" i="2" s="1"/>
  <c r="T95" i="1"/>
  <c r="N707" i="2"/>
  <c r="L710" i="15" s="1"/>
  <c r="BA710" i="15" s="1"/>
  <c r="U16" i="1"/>
  <c r="Z16" i="1" s="1"/>
  <c r="X181" i="2" s="1"/>
  <c r="N447" i="2"/>
  <c r="L446" i="15" s="1"/>
  <c r="AU446" i="15" s="1"/>
  <c r="N435" i="2"/>
  <c r="L434" i="15" s="1"/>
  <c r="AZ434" i="15" s="1"/>
  <c r="V37" i="1"/>
  <c r="AX224" i="15"/>
  <c r="AV224" i="15"/>
  <c r="BC224" i="15"/>
  <c r="BE224" i="15"/>
  <c r="BA224" i="15"/>
  <c r="AU224" i="15"/>
  <c r="AT224" i="15"/>
  <c r="BH224" i="15"/>
  <c r="AY224" i="15"/>
  <c r="BG224" i="15"/>
  <c r="BF224" i="15"/>
  <c r="AW224" i="15"/>
  <c r="BD224" i="15"/>
  <c r="BI224" i="15"/>
  <c r="AZ224" i="15"/>
  <c r="BB224" i="15"/>
  <c r="BF238" i="15"/>
  <c r="AZ238" i="15"/>
  <c r="AU238" i="15"/>
  <c r="BD238" i="15"/>
  <c r="AW238" i="15"/>
  <c r="BC238" i="15"/>
  <c r="BH238" i="15"/>
  <c r="AY238" i="15"/>
  <c r="AV238" i="15"/>
  <c r="AT238" i="15"/>
  <c r="AX238" i="15"/>
  <c r="BB238" i="15"/>
  <c r="BI238" i="15"/>
  <c r="BG238" i="15"/>
  <c r="BE238" i="15"/>
  <c r="BA238" i="15"/>
  <c r="BD680" i="15"/>
  <c r="BC680" i="15"/>
  <c r="AV680" i="15"/>
  <c r="AU680" i="15"/>
  <c r="AX680" i="15"/>
  <c r="AY680" i="15"/>
  <c r="BG680" i="15"/>
  <c r="BB680" i="15"/>
  <c r="BF680" i="15"/>
  <c r="AZ680" i="15"/>
  <c r="BA680" i="15"/>
  <c r="AT680" i="15"/>
  <c r="BH680" i="15"/>
  <c r="BE680" i="15"/>
  <c r="AW680" i="15"/>
  <c r="BI680" i="15"/>
  <c r="BA678" i="15"/>
  <c r="AV678" i="15"/>
  <c r="AW678" i="15"/>
  <c r="BC678" i="15"/>
  <c r="AY678" i="15"/>
  <c r="AU678" i="15"/>
  <c r="BD678" i="15"/>
  <c r="BI678" i="15"/>
  <c r="BB678" i="15"/>
  <c r="BE678" i="15"/>
  <c r="BG678" i="15"/>
  <c r="AZ678" i="15"/>
  <c r="BF678" i="15"/>
  <c r="AT678" i="15"/>
  <c r="BH678" i="15"/>
  <c r="AX678" i="15"/>
  <c r="AY223" i="15"/>
  <c r="AX223" i="15"/>
  <c r="AW223" i="15"/>
  <c r="BH223" i="15"/>
  <c r="BG223" i="15"/>
  <c r="BB223" i="15"/>
  <c r="BC223" i="15"/>
  <c r="BF223" i="15"/>
  <c r="BD223" i="15"/>
  <c r="AT223" i="15"/>
  <c r="BA223" i="15"/>
  <c r="AZ223" i="15"/>
  <c r="BE223" i="15"/>
  <c r="AU223" i="15"/>
  <c r="BI223" i="15"/>
  <c r="AV223" i="15"/>
  <c r="BA219" i="15"/>
  <c r="AW219" i="15"/>
  <c r="BH219" i="15"/>
  <c r="BG219" i="15"/>
  <c r="BF219" i="15"/>
  <c r="BI219" i="15"/>
  <c r="AZ219" i="15"/>
  <c r="AV219" i="15"/>
  <c r="AX219" i="15"/>
  <c r="AY219" i="15"/>
  <c r="BE219" i="15"/>
  <c r="AU219" i="15"/>
  <c r="BC219" i="15"/>
  <c r="BD219" i="15"/>
  <c r="BB219" i="15"/>
  <c r="AT219" i="15"/>
  <c r="BA235" i="15"/>
  <c r="AX235" i="15"/>
  <c r="BD235" i="15"/>
  <c r="AV235" i="15"/>
  <c r="AT235" i="15"/>
  <c r="BF235" i="15"/>
  <c r="BC235" i="15"/>
  <c r="AY235" i="15"/>
  <c r="AU235" i="15"/>
  <c r="BH235" i="15"/>
  <c r="AW235" i="15"/>
  <c r="BE235" i="15"/>
  <c r="BB235" i="15"/>
  <c r="BI235" i="15"/>
  <c r="BG235" i="15"/>
  <c r="AZ235" i="15"/>
  <c r="BC682" i="15"/>
  <c r="AY682" i="15"/>
  <c r="AW682" i="15"/>
  <c r="BE682" i="15"/>
  <c r="BA682" i="15"/>
  <c r="BH682" i="15"/>
  <c r="AX682" i="15"/>
  <c r="BD682" i="15"/>
  <c r="AV682" i="15"/>
  <c r="AU682" i="15"/>
  <c r="AT682" i="15"/>
  <c r="BG682" i="15"/>
  <c r="BI682" i="15"/>
  <c r="AZ682" i="15"/>
  <c r="BB682" i="15"/>
  <c r="BF682" i="15"/>
  <c r="BI220" i="15"/>
  <c r="BD220" i="15"/>
  <c r="AW220" i="15"/>
  <c r="BF220" i="15"/>
  <c r="BG220" i="15"/>
  <c r="BA220" i="15"/>
  <c r="BC220" i="15"/>
  <c r="BE220" i="15"/>
  <c r="AX220" i="15"/>
  <c r="BB220" i="15"/>
  <c r="AV220" i="15"/>
  <c r="AZ220" i="15"/>
  <c r="AY220" i="15"/>
  <c r="BH220" i="15"/>
  <c r="AT220" i="15"/>
  <c r="AU220" i="15"/>
  <c r="AT234" i="15"/>
  <c r="AW234" i="15"/>
  <c r="BH234" i="15"/>
  <c r="BF234" i="15"/>
  <c r="AV234" i="15"/>
  <c r="BI234" i="15"/>
  <c r="AY234" i="15"/>
  <c r="BC234" i="15"/>
  <c r="BD234" i="15"/>
  <c r="AZ234" i="15"/>
  <c r="AX234" i="15"/>
  <c r="BG234" i="15"/>
  <c r="BE234" i="15"/>
  <c r="BB234" i="15"/>
  <c r="AU234" i="15"/>
  <c r="BA234" i="15"/>
  <c r="BE227" i="15"/>
  <c r="AZ227" i="15"/>
  <c r="BG227" i="15"/>
  <c r="AX227" i="15"/>
  <c r="BI227" i="15"/>
  <c r="AV227" i="15"/>
  <c r="BC227" i="15"/>
  <c r="BH227" i="15"/>
  <c r="AY227" i="15"/>
  <c r="AW227" i="15"/>
  <c r="BA227" i="15"/>
  <c r="BD227" i="15"/>
  <c r="AU227" i="15"/>
  <c r="AT227" i="15"/>
  <c r="BF227" i="15"/>
  <c r="BB227" i="15"/>
  <c r="BH236" i="15"/>
  <c r="BE236" i="15"/>
  <c r="AZ236" i="15"/>
  <c r="AW236" i="15"/>
  <c r="BA236" i="15"/>
  <c r="BB236" i="15"/>
  <c r="BC236" i="15"/>
  <c r="AU236" i="15"/>
  <c r="BF236" i="15"/>
  <c r="BD236" i="15"/>
  <c r="BG236" i="15"/>
  <c r="AX236" i="15"/>
  <c r="AY236" i="15"/>
  <c r="AT236" i="15"/>
  <c r="AV236" i="15"/>
  <c r="BI236" i="15"/>
  <c r="BC675" i="15"/>
  <c r="AW675" i="15"/>
  <c r="BD675" i="15"/>
  <c r="BG675" i="15"/>
  <c r="AV675" i="15"/>
  <c r="BB675" i="15"/>
  <c r="AU675" i="15"/>
  <c r="BE675" i="15"/>
  <c r="BA675" i="15"/>
  <c r="BI675" i="15"/>
  <c r="BF675" i="15"/>
  <c r="AZ675" i="15"/>
  <c r="BH675" i="15"/>
  <c r="AY675" i="15"/>
  <c r="AX675" i="15"/>
  <c r="AT675" i="15"/>
  <c r="BH237" i="15"/>
  <c r="BE237" i="15"/>
  <c r="AV237" i="15"/>
  <c r="BF237" i="15"/>
  <c r="BG237" i="15"/>
  <c r="BD237" i="15"/>
  <c r="AZ237" i="15"/>
  <c r="BI237" i="15"/>
  <c r="AT237" i="15"/>
  <c r="BB237" i="15"/>
  <c r="AW237" i="15"/>
  <c r="AU237" i="15"/>
  <c r="AY237" i="15"/>
  <c r="AX237" i="15"/>
  <c r="BC237" i="15"/>
  <c r="BA237" i="15"/>
  <c r="AU676" i="15"/>
  <c r="AW676" i="15"/>
  <c r="AZ676" i="15"/>
  <c r="BF676" i="15"/>
  <c r="AT676" i="15"/>
  <c r="AV676" i="15"/>
  <c r="BA676" i="15"/>
  <c r="BD676" i="15"/>
  <c r="BB676" i="15"/>
  <c r="AX676" i="15"/>
  <c r="BC676" i="15"/>
  <c r="BH676" i="15"/>
  <c r="BE676" i="15"/>
  <c r="BG676" i="15"/>
  <c r="BI676" i="15"/>
  <c r="AY676" i="15"/>
  <c r="BC677" i="15"/>
  <c r="AU677" i="15"/>
  <c r="BH677" i="15"/>
  <c r="BI677" i="15"/>
  <c r="BE677" i="15"/>
  <c r="AT677" i="15"/>
  <c r="BA677" i="15"/>
  <c r="AY677" i="15"/>
  <c r="AV677" i="15"/>
  <c r="BD677" i="15"/>
  <c r="AZ677" i="15"/>
  <c r="AW677" i="15"/>
  <c r="BF677" i="15"/>
  <c r="BG677" i="15"/>
  <c r="AX677" i="15"/>
  <c r="BB677" i="15"/>
  <c r="BB239" i="15"/>
  <c r="AU239" i="15"/>
  <c r="AV239" i="15"/>
  <c r="AZ239" i="15"/>
  <c r="AX239" i="15"/>
  <c r="BD239" i="15"/>
  <c r="BH239" i="15"/>
  <c r="BA239" i="15"/>
  <c r="BC239" i="15"/>
  <c r="BG239" i="15"/>
  <c r="AY239" i="15"/>
  <c r="AT239" i="15"/>
  <c r="BI239" i="15"/>
  <c r="BE239" i="15"/>
  <c r="BF239" i="15"/>
  <c r="AW239" i="15"/>
  <c r="AT222" i="15"/>
  <c r="AY222" i="15"/>
  <c r="AW222" i="15"/>
  <c r="AV222" i="15"/>
  <c r="BE222" i="15"/>
  <c r="BA222" i="15"/>
  <c r="BF222" i="15"/>
  <c r="BD222" i="15"/>
  <c r="BH222" i="15"/>
  <c r="BB222" i="15"/>
  <c r="BI222" i="15"/>
  <c r="BG222" i="15"/>
  <c r="AZ222" i="15"/>
  <c r="AX222" i="15"/>
  <c r="AU222" i="15"/>
  <c r="BC222" i="15"/>
  <c r="AT221" i="15"/>
  <c r="AV221" i="15"/>
  <c r="BH221" i="15"/>
  <c r="AU221" i="15"/>
  <c r="BB221" i="15"/>
  <c r="BC221" i="15"/>
  <c r="AZ221" i="15"/>
  <c r="BE221" i="15"/>
  <c r="AY221" i="15"/>
  <c r="AX221" i="15"/>
  <c r="BA221" i="15"/>
  <c r="BD221" i="15"/>
  <c r="BF221" i="15"/>
  <c r="BG221" i="15"/>
  <c r="AW221" i="15"/>
  <c r="BI221" i="15"/>
  <c r="BA231" i="15"/>
  <c r="AX231" i="15"/>
  <c r="BD231" i="15"/>
  <c r="AW231" i="15"/>
  <c r="BF231" i="15"/>
  <c r="AV231" i="15"/>
  <c r="BH231" i="15"/>
  <c r="BI231" i="15"/>
  <c r="AT231" i="15"/>
  <c r="AY231" i="15"/>
  <c r="BG231" i="15"/>
  <c r="AU231" i="15"/>
  <c r="BE231" i="15"/>
  <c r="BB231" i="15"/>
  <c r="AZ231" i="15"/>
  <c r="BC231" i="15"/>
  <c r="AZ228" i="15"/>
  <c r="BA228" i="15"/>
  <c r="BD228" i="15"/>
  <c r="AW228" i="15"/>
  <c r="BG228" i="15"/>
  <c r="BI228" i="15"/>
  <c r="BC228" i="15"/>
  <c r="BH228" i="15"/>
  <c r="AV228" i="15"/>
  <c r="AX228" i="15"/>
  <c r="AY228" i="15"/>
  <c r="BF228" i="15"/>
  <c r="AU228" i="15"/>
  <c r="AT228" i="15"/>
  <c r="BB228" i="15"/>
  <c r="BE228" i="15"/>
  <c r="AT225" i="15"/>
  <c r="AY225" i="15"/>
  <c r="BG225" i="15"/>
  <c r="BA225" i="15"/>
  <c r="AW225" i="15"/>
  <c r="BH225" i="15"/>
  <c r="AZ225" i="15"/>
  <c r="AU225" i="15"/>
  <c r="BF225" i="15"/>
  <c r="BI225" i="15"/>
  <c r="BB225" i="15"/>
  <c r="AX225" i="15"/>
  <c r="AV225" i="15"/>
  <c r="BE225" i="15"/>
  <c r="BD225" i="15"/>
  <c r="BC225" i="15"/>
  <c r="BC681" i="15"/>
  <c r="AU681" i="15"/>
  <c r="AX681" i="15"/>
  <c r="BD681" i="15"/>
  <c r="AW681" i="15"/>
  <c r="AT681" i="15"/>
  <c r="BH681" i="15"/>
  <c r="BE681" i="15"/>
  <c r="AV681" i="15"/>
  <c r="AZ681" i="15"/>
  <c r="AY681" i="15"/>
  <c r="BB681" i="15"/>
  <c r="BG681" i="15"/>
  <c r="BA681" i="15"/>
  <c r="BF681" i="15"/>
  <c r="BI681" i="15"/>
  <c r="BG229" i="15"/>
  <c r="AY229" i="15"/>
  <c r="AT229" i="15"/>
  <c r="AU229" i="15"/>
  <c r="BC229" i="15"/>
  <c r="BD229" i="15"/>
  <c r="BI229" i="15"/>
  <c r="AW229" i="15"/>
  <c r="AZ229" i="15"/>
  <c r="BA229" i="15"/>
  <c r="BB229" i="15"/>
  <c r="BF229" i="15"/>
  <c r="BE229" i="15"/>
  <c r="BH229" i="15"/>
  <c r="AX229" i="15"/>
  <c r="AV229" i="15"/>
  <c r="AW232" i="15"/>
  <c r="AY232" i="15"/>
  <c r="BD232" i="15"/>
  <c r="BF232" i="15"/>
  <c r="AV232" i="15"/>
  <c r="BA232" i="15"/>
  <c r="AX232" i="15"/>
  <c r="AU232" i="15"/>
  <c r="BG232" i="15"/>
  <c r="BE232" i="15"/>
  <c r="AZ232" i="15"/>
  <c r="AT232" i="15"/>
  <c r="BI232" i="15"/>
  <c r="BC232" i="15"/>
  <c r="BB232" i="15"/>
  <c r="BH232" i="15"/>
  <c r="BG226" i="15"/>
  <c r="BH226" i="15"/>
  <c r="AY226" i="15"/>
  <c r="AV226" i="15"/>
  <c r="BF226" i="15"/>
  <c r="BA226" i="15"/>
  <c r="BI226" i="15"/>
  <c r="AT226" i="15"/>
  <c r="BD226" i="15"/>
  <c r="BE226" i="15"/>
  <c r="AX226" i="15"/>
  <c r="AW226" i="15"/>
  <c r="AU226" i="15"/>
  <c r="BC226" i="15"/>
  <c r="BB226" i="15"/>
  <c r="AZ226" i="15"/>
  <c r="BG241" i="15"/>
  <c r="BB241" i="15"/>
  <c r="AT241" i="15"/>
  <c r="AU241" i="15"/>
  <c r="BA241" i="15"/>
  <c r="BE241" i="15"/>
  <c r="AV241" i="15"/>
  <c r="AZ241" i="15"/>
  <c r="AW241" i="15"/>
  <c r="BC241" i="15"/>
  <c r="AY241" i="15"/>
  <c r="BH241" i="15"/>
  <c r="BI241" i="15"/>
  <c r="BD241" i="15"/>
  <c r="AX241" i="15"/>
  <c r="BF241" i="15"/>
  <c r="BH240" i="15"/>
  <c r="AY240" i="15"/>
  <c r="AZ240" i="15"/>
  <c r="BD240" i="15"/>
  <c r="BC240" i="15"/>
  <c r="BB240" i="15"/>
  <c r="AV240" i="15"/>
  <c r="BA240" i="15"/>
  <c r="AT240" i="15"/>
  <c r="BF240" i="15"/>
  <c r="BI240" i="15"/>
  <c r="AX240" i="15"/>
  <c r="BE240" i="15"/>
  <c r="AU240" i="15"/>
  <c r="AW240" i="15"/>
  <c r="BG240" i="15"/>
  <c r="BE233" i="15"/>
  <c r="BD233" i="15"/>
  <c r="BH233" i="15"/>
  <c r="BI233" i="15"/>
  <c r="BC233" i="15"/>
  <c r="AX233" i="15"/>
  <c r="BA233" i="15"/>
  <c r="AW233" i="15"/>
  <c r="AZ233" i="15"/>
  <c r="BG233" i="15"/>
  <c r="AT233" i="15"/>
  <c r="AU233" i="15"/>
  <c r="AY233" i="15"/>
  <c r="BB233" i="15"/>
  <c r="BF233" i="15"/>
  <c r="AV233" i="15"/>
  <c r="AV679" i="15"/>
  <c r="BH679" i="15"/>
  <c r="BC679" i="15"/>
  <c r="AX679" i="15"/>
  <c r="BB679" i="15"/>
  <c r="BE679" i="15"/>
  <c r="AT679" i="15"/>
  <c r="BF679" i="15"/>
  <c r="BI679" i="15"/>
  <c r="AU679" i="15"/>
  <c r="BD679" i="15"/>
  <c r="BA679" i="15"/>
  <c r="AW679" i="15"/>
  <c r="AZ679" i="15"/>
  <c r="BG679" i="15"/>
  <c r="AY679" i="15"/>
  <c r="N728" i="2"/>
  <c r="L731" i="15" s="1"/>
  <c r="N730" i="2"/>
  <c r="L733" i="15" s="1"/>
  <c r="N729" i="2"/>
  <c r="L732" i="15" s="1"/>
  <c r="N727" i="2"/>
  <c r="L730" i="15" s="1"/>
  <c r="U61" i="1"/>
  <c r="Q719" i="2" s="1"/>
  <c r="N716" i="2"/>
  <c r="L719" i="15" s="1"/>
  <c r="N715" i="2"/>
  <c r="L718" i="15" s="1"/>
  <c r="N717" i="2"/>
  <c r="L720" i="15" s="1"/>
  <c r="N718" i="2"/>
  <c r="L721" i="15" s="1"/>
  <c r="N705" i="2"/>
  <c r="L708" i="15" s="1"/>
  <c r="N704" i="2"/>
  <c r="L707" i="15" s="1"/>
  <c r="N706" i="2"/>
  <c r="L709" i="15" s="1"/>
  <c r="N703" i="2"/>
  <c r="L706" i="15" s="1"/>
  <c r="U57" i="1"/>
  <c r="N668" i="2"/>
  <c r="L671" i="15" s="1"/>
  <c r="N669" i="2"/>
  <c r="L672" i="15" s="1"/>
  <c r="N671" i="2"/>
  <c r="L674" i="15" s="1"/>
  <c r="N670" i="2"/>
  <c r="L673" i="15" s="1"/>
  <c r="U56" i="1"/>
  <c r="Q652" i="2" s="1"/>
  <c r="N657" i="2"/>
  <c r="L660" i="15" s="1"/>
  <c r="N659" i="2"/>
  <c r="L662" i="15" s="1"/>
  <c r="N658" i="2"/>
  <c r="L661" i="15" s="1"/>
  <c r="N656" i="2"/>
  <c r="L659" i="15" s="1"/>
  <c r="V55" i="1"/>
  <c r="T641" i="2" s="1"/>
  <c r="N644" i="2"/>
  <c r="L647" i="15" s="1"/>
  <c r="N647" i="2"/>
  <c r="L650" i="15" s="1"/>
  <c r="N646" i="2"/>
  <c r="L649" i="15" s="1"/>
  <c r="N645" i="2"/>
  <c r="L648" i="15" s="1"/>
  <c r="N632" i="2"/>
  <c r="L635" i="15" s="1"/>
  <c r="N631" i="2"/>
  <c r="L634" i="15" s="1"/>
  <c r="N634" i="2"/>
  <c r="L637" i="15" s="1"/>
  <c r="N633" i="2"/>
  <c r="L636" i="15" s="1"/>
  <c r="N613" i="2"/>
  <c r="L616" i="15" s="1"/>
  <c r="N619" i="2"/>
  <c r="L622" i="15" s="1"/>
  <c r="N622" i="2"/>
  <c r="L625" i="15" s="1"/>
  <c r="N621" i="2"/>
  <c r="L624" i="15" s="1"/>
  <c r="N620" i="2"/>
  <c r="L623" i="15" s="1"/>
  <c r="U52" i="1"/>
  <c r="Q611" i="2" s="1"/>
  <c r="N610" i="2"/>
  <c r="N609" i="2"/>
  <c r="N608" i="2"/>
  <c r="N607" i="2"/>
  <c r="U50" i="1"/>
  <c r="N591" i="2"/>
  <c r="L588" i="15" s="1"/>
  <c r="N593" i="2"/>
  <c r="L590" i="15" s="1"/>
  <c r="N592" i="2"/>
  <c r="L589" i="15" s="1"/>
  <c r="U49" i="1"/>
  <c r="N579" i="2"/>
  <c r="L576" i="15" s="1"/>
  <c r="N578" i="2"/>
  <c r="L575" i="15" s="1"/>
  <c r="N581" i="2"/>
  <c r="L578" i="15" s="1"/>
  <c r="N580" i="2"/>
  <c r="L577" i="15" s="1"/>
  <c r="V48" i="1"/>
  <c r="T564" i="2" s="1"/>
  <c r="N567" i="2"/>
  <c r="L564" i="15" s="1"/>
  <c r="N569" i="2"/>
  <c r="L566" i="15" s="1"/>
  <c r="N568" i="2"/>
  <c r="L565" i="15" s="1"/>
  <c r="N566" i="2"/>
  <c r="L563" i="15" s="1"/>
  <c r="N556" i="2"/>
  <c r="L553" i="15" s="1"/>
  <c r="N555" i="2"/>
  <c r="L552" i="15" s="1"/>
  <c r="N557" i="2"/>
  <c r="L554" i="15" s="1"/>
  <c r="V46" i="1"/>
  <c r="T538" i="2" s="1"/>
  <c r="N544" i="2"/>
  <c r="L541" i="15" s="1"/>
  <c r="N545" i="2"/>
  <c r="L542" i="15" s="1"/>
  <c r="N543" i="2"/>
  <c r="L540" i="15" s="1"/>
  <c r="N492" i="2"/>
  <c r="L491" i="15" s="1"/>
  <c r="N495" i="2"/>
  <c r="L494" i="15" s="1"/>
  <c r="N494" i="2"/>
  <c r="L493" i="15" s="1"/>
  <c r="N493" i="2"/>
  <c r="L492" i="15" s="1"/>
  <c r="N481" i="2"/>
  <c r="L480" i="15" s="1"/>
  <c r="N483" i="2"/>
  <c r="L482" i="15" s="1"/>
  <c r="N482" i="2"/>
  <c r="L481" i="15" s="1"/>
  <c r="N480" i="2"/>
  <c r="L479" i="15" s="1"/>
  <c r="U40" i="1"/>
  <c r="Z40" i="1" s="1"/>
  <c r="X464" i="2" s="1"/>
  <c r="N471" i="2"/>
  <c r="L470" i="15" s="1"/>
  <c r="N470" i="2"/>
  <c r="L469" i="15" s="1"/>
  <c r="N469" i="2"/>
  <c r="L468" i="15" s="1"/>
  <c r="N468" i="2"/>
  <c r="L467" i="15" s="1"/>
  <c r="U39" i="1"/>
  <c r="Q454" i="2" s="1"/>
  <c r="N456" i="2"/>
  <c r="L455" i="15" s="1"/>
  <c r="N459" i="2"/>
  <c r="L458" i="15" s="1"/>
  <c r="N458" i="2"/>
  <c r="L457" i="15" s="1"/>
  <c r="N457" i="2"/>
  <c r="L456" i="15" s="1"/>
  <c r="N440" i="2"/>
  <c r="L439" i="15" s="1"/>
  <c r="N443" i="2"/>
  <c r="L442" i="15" s="1"/>
  <c r="N446" i="2"/>
  <c r="L445" i="15" s="1"/>
  <c r="N445" i="2"/>
  <c r="L444" i="15" s="1"/>
  <c r="N444" i="2"/>
  <c r="L443" i="15" s="1"/>
  <c r="N432" i="2"/>
  <c r="L431" i="15" s="1"/>
  <c r="N431" i="2"/>
  <c r="L430" i="15" s="1"/>
  <c r="N434" i="2"/>
  <c r="L433" i="15" s="1"/>
  <c r="N433" i="2"/>
  <c r="L432" i="15" s="1"/>
  <c r="N420" i="2"/>
  <c r="L419" i="15" s="1"/>
  <c r="N422" i="2"/>
  <c r="L421" i="15" s="1"/>
  <c r="N421" i="2"/>
  <c r="L420" i="15" s="1"/>
  <c r="N419" i="2"/>
  <c r="L418" i="15" s="1"/>
  <c r="V35" i="1"/>
  <c r="T406" i="2" s="1"/>
  <c r="N411" i="2"/>
  <c r="L410" i="15" s="1"/>
  <c r="N410" i="2"/>
  <c r="L409" i="15" s="1"/>
  <c r="N409" i="2"/>
  <c r="L408" i="15" s="1"/>
  <c r="N408" i="2"/>
  <c r="L407" i="15" s="1"/>
  <c r="N389" i="2"/>
  <c r="L388" i="15" s="1"/>
  <c r="N397" i="2"/>
  <c r="L396" i="15" s="1"/>
  <c r="N399" i="2"/>
  <c r="L398" i="15" s="1"/>
  <c r="N398" i="2"/>
  <c r="L397" i="15" s="1"/>
  <c r="N396" i="2"/>
  <c r="L395" i="15" s="1"/>
  <c r="V33" i="1"/>
  <c r="T378" i="2" s="1"/>
  <c r="N385" i="2"/>
  <c r="L384" i="15" s="1"/>
  <c r="N384" i="2"/>
  <c r="L383" i="15" s="1"/>
  <c r="N387" i="2"/>
  <c r="L386" i="15" s="1"/>
  <c r="N386" i="2"/>
  <c r="L385" i="15" s="1"/>
  <c r="N371" i="2"/>
  <c r="L371" i="15" s="1"/>
  <c r="N372" i="2"/>
  <c r="L372" i="15" s="1"/>
  <c r="N374" i="2"/>
  <c r="L374" i="15" s="1"/>
  <c r="N373" i="2"/>
  <c r="L373" i="15" s="1"/>
  <c r="V30" i="1"/>
  <c r="X30" i="1" s="1"/>
  <c r="N350" i="2"/>
  <c r="L350" i="15" s="1"/>
  <c r="N349" i="2"/>
  <c r="L349" i="15" s="1"/>
  <c r="N347" i="2"/>
  <c r="L347" i="15" s="1"/>
  <c r="N348" i="2"/>
  <c r="L348" i="15" s="1"/>
  <c r="V29" i="1"/>
  <c r="T328" i="2" s="1"/>
  <c r="N338" i="2"/>
  <c r="L338" i="15" s="1"/>
  <c r="N336" i="2"/>
  <c r="L336" i="15" s="1"/>
  <c r="N337" i="2"/>
  <c r="L337" i="15" s="1"/>
  <c r="N335" i="2"/>
  <c r="L335" i="15" s="1"/>
  <c r="U28" i="1"/>
  <c r="Q315" i="2" s="1"/>
  <c r="N326" i="2"/>
  <c r="L326" i="15" s="1"/>
  <c r="N324" i="2"/>
  <c r="L324" i="15" s="1"/>
  <c r="N325" i="2"/>
  <c r="L325" i="15" s="1"/>
  <c r="N323" i="2"/>
  <c r="L323" i="15" s="1"/>
  <c r="U27" i="1"/>
  <c r="Q304" i="2" s="1"/>
  <c r="N313" i="2"/>
  <c r="L313" i="15" s="1"/>
  <c r="N314" i="2"/>
  <c r="L314" i="15" s="1"/>
  <c r="N312" i="2"/>
  <c r="L312" i="15" s="1"/>
  <c r="N311" i="2"/>
  <c r="L311" i="15" s="1"/>
  <c r="U26" i="1"/>
  <c r="Q291" i="2" s="1"/>
  <c r="N302" i="2"/>
  <c r="L302" i="15" s="1"/>
  <c r="N301" i="2"/>
  <c r="L301" i="15" s="1"/>
  <c r="N300" i="2"/>
  <c r="L300" i="15" s="1"/>
  <c r="N299" i="2"/>
  <c r="L299" i="15" s="1"/>
  <c r="S25" i="1"/>
  <c r="O282" i="2" s="1"/>
  <c r="N289" i="2"/>
  <c r="L289" i="15" s="1"/>
  <c r="N287" i="2"/>
  <c r="L287" i="15" s="1"/>
  <c r="N288" i="2"/>
  <c r="L288" i="15" s="1"/>
  <c r="N290" i="2"/>
  <c r="L290" i="15" s="1"/>
  <c r="N269" i="2"/>
  <c r="L269" i="15" s="1"/>
  <c r="N278" i="2"/>
  <c r="L278" i="15" s="1"/>
  <c r="N277" i="2"/>
  <c r="L277" i="15" s="1"/>
  <c r="N276" i="2"/>
  <c r="L276" i="15" s="1"/>
  <c r="N275" i="2"/>
  <c r="L275" i="15" s="1"/>
  <c r="V23" i="1"/>
  <c r="T260" i="2" s="1"/>
  <c r="N265" i="2"/>
  <c r="L265" i="15" s="1"/>
  <c r="N266" i="2"/>
  <c r="L266" i="15" s="1"/>
  <c r="N264" i="2"/>
  <c r="L264" i="15" s="1"/>
  <c r="N263" i="2"/>
  <c r="L263" i="15" s="1"/>
  <c r="V22" i="1"/>
  <c r="T249" i="2" s="1"/>
  <c r="N254" i="2"/>
  <c r="L254" i="15" s="1"/>
  <c r="N253" i="2"/>
  <c r="L253" i="15" s="1"/>
  <c r="N252" i="2"/>
  <c r="L252" i="15" s="1"/>
  <c r="N251" i="2"/>
  <c r="L251" i="15" s="1"/>
  <c r="V13" i="1"/>
  <c r="T135" i="2" s="1"/>
  <c r="N146" i="2"/>
  <c r="L146" i="15" s="1"/>
  <c r="U12" i="1"/>
  <c r="Q125" i="2" s="1"/>
  <c r="N134" i="2"/>
  <c r="L134" i="15" s="1"/>
  <c r="U11" i="1"/>
  <c r="Q117" i="2" s="1"/>
  <c r="N122" i="2"/>
  <c r="L122" i="15" s="1"/>
  <c r="V10" i="1"/>
  <c r="T110" i="2" s="1"/>
  <c r="N110" i="2"/>
  <c r="L110" i="15" s="1"/>
  <c r="V9" i="1"/>
  <c r="T92" i="2" s="1"/>
  <c r="N97" i="2"/>
  <c r="L97" i="15" s="1"/>
  <c r="N98" i="2"/>
  <c r="L98" i="15" s="1"/>
  <c r="N96" i="2"/>
  <c r="L96" i="15" s="1"/>
  <c r="N76" i="2"/>
  <c r="L76" i="15" s="1"/>
  <c r="N85" i="2"/>
  <c r="L85" i="15" s="1"/>
  <c r="N86" i="2"/>
  <c r="L86" i="15" s="1"/>
  <c r="N84" i="2"/>
  <c r="L84" i="15" s="1"/>
  <c r="V7" i="1"/>
  <c r="X7" i="1" s="1"/>
  <c r="N73" i="2"/>
  <c r="L73" i="15" s="1"/>
  <c r="N72" i="2"/>
  <c r="L72" i="15" s="1"/>
  <c r="N74" i="2"/>
  <c r="L74" i="15" s="1"/>
  <c r="U6" i="1"/>
  <c r="Q57" i="2" s="1"/>
  <c r="N61" i="2"/>
  <c r="L61" i="15" s="1"/>
  <c r="N62" i="2"/>
  <c r="L62" i="15" s="1"/>
  <c r="N59" i="2"/>
  <c r="L59" i="15" s="1"/>
  <c r="N60" i="2"/>
  <c r="L60" i="15" s="1"/>
  <c r="S5" i="1"/>
  <c r="O41" i="2" s="1"/>
  <c r="N49" i="2"/>
  <c r="L49" i="15" s="1"/>
  <c r="N48" i="2"/>
  <c r="L48" i="15" s="1"/>
  <c r="N50" i="2"/>
  <c r="L50" i="15" s="1"/>
  <c r="N47" i="2"/>
  <c r="L47" i="15" s="1"/>
  <c r="U4" i="1"/>
  <c r="Q34" i="2" s="1"/>
  <c r="N36" i="2"/>
  <c r="L36" i="15" s="1"/>
  <c r="N38" i="2"/>
  <c r="L38" i="15" s="1"/>
  <c r="N37" i="2"/>
  <c r="L37" i="15" s="1"/>
  <c r="N35" i="2"/>
  <c r="L35" i="15" s="1"/>
  <c r="AY26" i="2"/>
  <c r="AX26" i="2"/>
  <c r="BB26" i="2"/>
  <c r="BD26" i="2"/>
  <c r="N18" i="2"/>
  <c r="L18" i="15" s="1"/>
  <c r="N24" i="2"/>
  <c r="L24" i="15" s="1"/>
  <c r="N25" i="2"/>
  <c r="L25" i="15" s="1"/>
  <c r="N23" i="2"/>
  <c r="L23" i="15" s="1"/>
  <c r="N22" i="2"/>
  <c r="L22" i="15" s="1"/>
  <c r="N11" i="2"/>
  <c r="L11" i="15" s="1"/>
  <c r="N13" i="2"/>
  <c r="L13" i="15" s="1"/>
  <c r="N12" i="2"/>
  <c r="L12" i="15" s="1"/>
  <c r="N14" i="2"/>
  <c r="L14" i="15" s="1"/>
  <c r="AY67" i="1"/>
  <c r="BA67" i="1" s="1"/>
  <c r="AY47" i="1"/>
  <c r="BA47" i="1" s="1"/>
  <c r="AY8" i="1"/>
  <c r="BA8" i="1" s="1"/>
  <c r="S62" i="1"/>
  <c r="O731" i="2" s="1"/>
  <c r="N734" i="2"/>
  <c r="L737" i="15" s="1"/>
  <c r="N738" i="2"/>
  <c r="L741" i="15" s="1"/>
  <c r="N737" i="2"/>
  <c r="L740" i="15" s="1"/>
  <c r="N736" i="2"/>
  <c r="L739" i="15" s="1"/>
  <c r="N735" i="2"/>
  <c r="L738" i="15" s="1"/>
  <c r="N733" i="2"/>
  <c r="L736" i="15" s="1"/>
  <c r="N732" i="2"/>
  <c r="L735" i="15" s="1"/>
  <c r="U80" i="1"/>
  <c r="N761" i="2"/>
  <c r="L764" i="15" s="1"/>
  <c r="V18" i="1"/>
  <c r="T196" i="2" s="1"/>
  <c r="N218" i="2"/>
  <c r="L218" i="15" s="1"/>
  <c r="N216" i="2"/>
  <c r="L216" i="15" s="1"/>
  <c r="N217" i="2"/>
  <c r="L217" i="15" s="1"/>
  <c r="N215" i="2"/>
  <c r="L215" i="15" s="1"/>
  <c r="N213" i="2"/>
  <c r="L213" i="15" s="1"/>
  <c r="N211" i="2"/>
  <c r="L211" i="15" s="1"/>
  <c r="N209" i="2"/>
  <c r="L209" i="15" s="1"/>
  <c r="N208" i="2"/>
  <c r="L208" i="15" s="1"/>
  <c r="N214" i="2"/>
  <c r="L214" i="15" s="1"/>
  <c r="N207" i="2"/>
  <c r="L207" i="15" s="1"/>
  <c r="N212" i="2"/>
  <c r="L212" i="15" s="1"/>
  <c r="N210" i="2"/>
  <c r="L210" i="15" s="1"/>
  <c r="T92" i="1"/>
  <c r="U71" i="1"/>
  <c r="V64" i="1"/>
  <c r="X64" i="1" s="1"/>
  <c r="V744" i="2" s="1"/>
  <c r="U75" i="1"/>
  <c r="Z75" i="1" s="1"/>
  <c r="X755" i="2" s="1"/>
  <c r="N772" i="2"/>
  <c r="L775" i="15" s="1"/>
  <c r="T90" i="1"/>
  <c r="N771" i="2"/>
  <c r="L774" i="15" s="1"/>
  <c r="V86" i="1"/>
  <c r="U86" i="1"/>
  <c r="T69" i="1"/>
  <c r="S69" i="1"/>
  <c r="O749" i="2" s="1"/>
  <c r="S86" i="1"/>
  <c r="O766" i="2" s="1"/>
  <c r="N749" i="2"/>
  <c r="L752" i="15" s="1"/>
  <c r="V87" i="1"/>
  <c r="T86" i="1"/>
  <c r="T91" i="1"/>
  <c r="S87" i="1"/>
  <c r="O767" i="2" s="1"/>
  <c r="N767" i="2"/>
  <c r="L770" i="15" s="1"/>
  <c r="U91" i="1"/>
  <c r="U69" i="1"/>
  <c r="Z69" i="1" s="1"/>
  <c r="X749" i="2" s="1"/>
  <c r="T71" i="1"/>
  <c r="V91" i="1"/>
  <c r="S71" i="1"/>
  <c r="O751" i="2" s="1"/>
  <c r="S79" i="1"/>
  <c r="O759" i="2" s="1"/>
  <c r="N751" i="2"/>
  <c r="L754" i="15" s="1"/>
  <c r="N758" i="2"/>
  <c r="L761" i="15" s="1"/>
  <c r="S68" i="1"/>
  <c r="O748" i="2" s="1"/>
  <c r="T68" i="1"/>
  <c r="W68" i="1" s="1"/>
  <c r="U748" i="2" s="1"/>
  <c r="N748" i="2"/>
  <c r="L751" i="15" s="1"/>
  <c r="AT89" i="1"/>
  <c r="AZ89" i="1" s="1"/>
  <c r="N600" i="2"/>
  <c r="L603" i="15" s="1"/>
  <c r="N602" i="2"/>
  <c r="L605" i="15" s="1"/>
  <c r="T18" i="1"/>
  <c r="Y18" i="1" s="1"/>
  <c r="N206" i="2"/>
  <c r="L206" i="15" s="1"/>
  <c r="V52" i="1"/>
  <c r="T611" i="2" s="1"/>
  <c r="T46" i="1"/>
  <c r="N601" i="2"/>
  <c r="N534" i="2"/>
  <c r="L531" i="15" s="1"/>
  <c r="N603" i="2"/>
  <c r="L606" i="15" s="1"/>
  <c r="S46" i="1"/>
  <c r="O542" i="2" s="1"/>
  <c r="N605" i="2"/>
  <c r="L608" i="15" s="1"/>
  <c r="N81" i="2"/>
  <c r="L81" i="15" s="1"/>
  <c r="N365" i="2"/>
  <c r="L365" i="15" s="1"/>
  <c r="T52" i="1"/>
  <c r="P611" i="2" s="1"/>
  <c r="N367" i="2"/>
  <c r="AY367" i="2" s="1"/>
  <c r="N205" i="2"/>
  <c r="L205" i="15" s="1"/>
  <c r="N538" i="2"/>
  <c r="AX538" i="2" s="1"/>
  <c r="N201" i="2"/>
  <c r="N604" i="2"/>
  <c r="L607" i="15" s="1"/>
  <c r="N536" i="2"/>
  <c r="L533" i="15" s="1"/>
  <c r="N606" i="2"/>
  <c r="L609" i="15" s="1"/>
  <c r="S32" i="1"/>
  <c r="N537" i="2"/>
  <c r="BD537" i="2" s="1"/>
  <c r="N541" i="2"/>
  <c r="L538" i="15" s="1"/>
  <c r="S52" i="1"/>
  <c r="O611" i="2" s="1"/>
  <c r="U46" i="1"/>
  <c r="Q541" i="2" s="1"/>
  <c r="N540" i="2"/>
  <c r="BB540" i="2" s="1"/>
  <c r="N539" i="2"/>
  <c r="L536" i="15" s="1"/>
  <c r="N535" i="2"/>
  <c r="BD535" i="2" s="1"/>
  <c r="N542" i="2"/>
  <c r="T70" i="1"/>
  <c r="N770" i="2"/>
  <c r="L773" i="15" s="1"/>
  <c r="S77" i="1"/>
  <c r="O757" i="2" s="1"/>
  <c r="N769" i="2"/>
  <c r="L772" i="15" s="1"/>
  <c r="U78" i="1"/>
  <c r="W78" i="1" s="1"/>
  <c r="U758" i="2" s="1"/>
  <c r="V78" i="1"/>
  <c r="S78" i="1"/>
  <c r="O758" i="2" s="1"/>
  <c r="S33" i="1"/>
  <c r="O381" i="2" s="1"/>
  <c r="N570" i="2"/>
  <c r="L567" i="15" s="1"/>
  <c r="AY24" i="1"/>
  <c r="BA24" i="1" s="1"/>
  <c r="S75" i="1"/>
  <c r="O755" i="2" s="1"/>
  <c r="AY95" i="1"/>
  <c r="BA95" i="1" s="1"/>
  <c r="U89" i="1"/>
  <c r="Z89" i="1" s="1"/>
  <c r="X769" i="2" s="1"/>
  <c r="T89" i="1"/>
  <c r="U85" i="1"/>
  <c r="S73" i="1"/>
  <c r="O753" i="2" s="1"/>
  <c r="T85" i="1"/>
  <c r="N753" i="2"/>
  <c r="L756" i="15" s="1"/>
  <c r="S64" i="1"/>
  <c r="O744" i="2" s="1"/>
  <c r="N744" i="2"/>
  <c r="L747" i="15" s="1"/>
  <c r="N202" i="2"/>
  <c r="L202" i="15" s="1"/>
  <c r="N198" i="2"/>
  <c r="N573" i="2"/>
  <c r="L570" i="15" s="1"/>
  <c r="N203" i="2"/>
  <c r="L203" i="15" s="1"/>
  <c r="N132" i="2"/>
  <c r="L132" i="15" s="1"/>
  <c r="T48" i="1"/>
  <c r="P561" i="2" s="1"/>
  <c r="U76" i="1"/>
  <c r="W76" i="1" s="1"/>
  <c r="U756" i="2" s="1"/>
  <c r="N756" i="2"/>
  <c r="L759" i="15" s="1"/>
  <c r="T74" i="1"/>
  <c r="N329" i="2"/>
  <c r="L329" i="15" s="1"/>
  <c r="N378" i="2"/>
  <c r="L377" i="15" s="1"/>
  <c r="U30" i="1"/>
  <c r="N667" i="2"/>
  <c r="N660" i="2"/>
  <c r="S57" i="1"/>
  <c r="O661" i="2" s="1"/>
  <c r="T33" i="1"/>
  <c r="Y33" i="1" s="1"/>
  <c r="N377" i="2"/>
  <c r="L376" i="15" s="1"/>
  <c r="N636" i="2"/>
  <c r="BD636" i="2" s="1"/>
  <c r="N643" i="2"/>
  <c r="L646" i="15" s="1"/>
  <c r="V57" i="1"/>
  <c r="X57" i="1" s="1"/>
  <c r="N64" i="2"/>
  <c r="L64" i="15" s="1"/>
  <c r="N197" i="2"/>
  <c r="BB197" i="2" s="1"/>
  <c r="V17" i="1"/>
  <c r="T191" i="2" s="1"/>
  <c r="N559" i="2"/>
  <c r="S48" i="1"/>
  <c r="O562" i="2" s="1"/>
  <c r="N562" i="2"/>
  <c r="T7" i="1"/>
  <c r="P66" i="2" s="1"/>
  <c r="N65" i="2"/>
  <c r="L65" i="15" s="1"/>
  <c r="S7" i="1"/>
  <c r="O69" i="2" s="1"/>
  <c r="N123" i="2"/>
  <c r="L123" i="15" s="1"/>
  <c r="N125" i="2"/>
  <c r="L125" i="15" s="1"/>
  <c r="N130" i="2"/>
  <c r="AX130" i="2" s="1"/>
  <c r="N126" i="2"/>
  <c r="L126" i="15" s="1"/>
  <c r="N124" i="2"/>
  <c r="L124" i="15" s="1"/>
  <c r="N127" i="2"/>
  <c r="L127" i="15" s="1"/>
  <c r="N129" i="2"/>
  <c r="T12" i="1"/>
  <c r="P124" i="2" s="1"/>
  <c r="N128" i="2"/>
  <c r="N363" i="2"/>
  <c r="AY363" i="2" s="1"/>
  <c r="E63" i="5" s="1"/>
  <c r="N637" i="2"/>
  <c r="N666" i="2"/>
  <c r="L669" i="15" s="1"/>
  <c r="N572" i="2"/>
  <c r="BB572" i="2" s="1"/>
  <c r="N369" i="2"/>
  <c r="L369" i="15" s="1"/>
  <c r="N661" i="2"/>
  <c r="AX661" i="2" s="1"/>
  <c r="S49" i="1"/>
  <c r="O576" i="2" s="1"/>
  <c r="N370" i="2"/>
  <c r="L370" i="15" s="1"/>
  <c r="N577" i="2"/>
  <c r="BD577" i="2" s="1"/>
  <c r="N364" i="2"/>
  <c r="V32" i="1"/>
  <c r="T375" i="2" s="1"/>
  <c r="N664" i="2"/>
  <c r="N571" i="2"/>
  <c r="AX571" i="2" s="1"/>
  <c r="N368" i="2"/>
  <c r="L368" i="15" s="1"/>
  <c r="U35" i="1"/>
  <c r="Q400" i="2" s="1"/>
  <c r="S28" i="1"/>
  <c r="O321" i="2" s="1"/>
  <c r="N402" i="2"/>
  <c r="L401" i="15" s="1"/>
  <c r="S35" i="1"/>
  <c r="O400" i="2" s="1"/>
  <c r="N407" i="2"/>
  <c r="BB407" i="2" s="1"/>
  <c r="N193" i="2"/>
  <c r="L193" i="15" s="1"/>
  <c r="N662" i="2"/>
  <c r="L665" i="15" s="1"/>
  <c r="N575" i="2"/>
  <c r="BD575" i="2" s="1"/>
  <c r="T57" i="1"/>
  <c r="P660" i="2" s="1"/>
  <c r="N333" i="2"/>
  <c r="U29" i="1"/>
  <c r="Q329" i="2" s="1"/>
  <c r="N327" i="2"/>
  <c r="L327" i="15" s="1"/>
  <c r="N331" i="2"/>
  <c r="L331" i="15" s="1"/>
  <c r="N343" i="2"/>
  <c r="BD343" i="2" s="1"/>
  <c r="N565" i="2"/>
  <c r="BB565" i="2" s="1"/>
  <c r="T30" i="1"/>
  <c r="P343" i="2" s="1"/>
  <c r="N776" i="2"/>
  <c r="AG353" i="2" s="1"/>
  <c r="AH353" i="2" s="1"/>
  <c r="N563" i="2"/>
  <c r="BD563" i="2" s="1"/>
  <c r="S96" i="1"/>
  <c r="O776" i="2" s="1"/>
  <c r="O777" i="2" s="1"/>
  <c r="O778" i="2" s="1"/>
  <c r="N560" i="2"/>
  <c r="L557" i="15" s="1"/>
  <c r="N346" i="2"/>
  <c r="L346" i="15" s="1"/>
  <c r="N561" i="2"/>
  <c r="N564" i="2"/>
  <c r="L561" i="15" s="1"/>
  <c r="N345" i="2"/>
  <c r="L345" i="15" s="1"/>
  <c r="T96" i="1"/>
  <c r="Y96" i="1" s="1"/>
  <c r="W776" i="2" s="1"/>
  <c r="W777" i="2" s="1"/>
  <c r="W778" i="2" s="1"/>
  <c r="S30" i="1"/>
  <c r="O345" i="2" s="1"/>
  <c r="N558" i="2"/>
  <c r="AX558" i="2" s="1"/>
  <c r="C79" i="5" s="1"/>
  <c r="N339" i="2"/>
  <c r="BD339" i="2" s="1"/>
  <c r="N342" i="2"/>
  <c r="L342" i="15" s="1"/>
  <c r="N344" i="2"/>
  <c r="L344" i="15" s="1"/>
  <c r="N376" i="2"/>
  <c r="N638" i="2"/>
  <c r="N406" i="2"/>
  <c r="N315" i="2"/>
  <c r="U47" i="1"/>
  <c r="Z47" i="1" s="1"/>
  <c r="N404" i="2"/>
  <c r="BB404" i="2" s="1"/>
  <c r="AT17" i="1"/>
  <c r="AL17" i="1" s="1"/>
  <c r="N187" i="2"/>
  <c r="L187" i="15" s="1"/>
  <c r="N184" i="2"/>
  <c r="L184" i="15" s="1"/>
  <c r="T28" i="1"/>
  <c r="Y28" i="1" s="1"/>
  <c r="N642" i="2"/>
  <c r="AY642" i="2" s="1"/>
  <c r="N268" i="2"/>
  <c r="BB268" i="2" s="1"/>
  <c r="N319" i="2"/>
  <c r="BD319" i="2" s="1"/>
  <c r="N113" i="2"/>
  <c r="AX113" i="2" s="1"/>
  <c r="N640" i="2"/>
  <c r="AY640" i="2" s="1"/>
  <c r="S40" i="1"/>
  <c r="N639" i="2"/>
  <c r="L642" i="15" s="1"/>
  <c r="N273" i="2"/>
  <c r="L273" i="15" s="1"/>
  <c r="N462" i="2"/>
  <c r="L461" i="15" s="1"/>
  <c r="N317" i="2"/>
  <c r="AY317" i="2" s="1"/>
  <c r="U55" i="1"/>
  <c r="Q638" i="2" s="1"/>
  <c r="N641" i="2"/>
  <c r="N272" i="2"/>
  <c r="BB272" i="2" s="1"/>
  <c r="N320" i="2"/>
  <c r="L320" i="15" s="1"/>
  <c r="S55" i="1"/>
  <c r="O643" i="2" s="1"/>
  <c r="N274" i="2"/>
  <c r="N189" i="2"/>
  <c r="L189" i="15" s="1"/>
  <c r="N69" i="2"/>
  <c r="T29" i="1"/>
  <c r="Y29" i="1" s="1"/>
  <c r="V12" i="1"/>
  <c r="T128" i="2" s="1"/>
  <c r="N194" i="2"/>
  <c r="L194" i="15" s="1"/>
  <c r="N330" i="2"/>
  <c r="BD330" i="2" s="1"/>
  <c r="N71" i="2"/>
  <c r="L71" i="15" s="1"/>
  <c r="N332" i="2"/>
  <c r="L332" i="15" s="1"/>
  <c r="S24" i="1"/>
  <c r="O272" i="2" s="1"/>
  <c r="N460" i="2"/>
  <c r="L459" i="15" s="1"/>
  <c r="N461" i="2"/>
  <c r="N464" i="2"/>
  <c r="N463" i="2"/>
  <c r="L462" i="15" s="1"/>
  <c r="N574" i="2"/>
  <c r="L571" i="15" s="1"/>
  <c r="N68" i="2"/>
  <c r="AX68" i="2" s="1"/>
  <c r="N271" i="2"/>
  <c r="L271" i="15" s="1"/>
  <c r="V3" i="1"/>
  <c r="T26" i="2" s="1"/>
  <c r="N665" i="2"/>
  <c r="BB665" i="2" s="1"/>
  <c r="N328" i="2"/>
  <c r="AY328" i="2" s="1"/>
  <c r="N116" i="2"/>
  <c r="BB116" i="2" s="1"/>
  <c r="N334" i="2"/>
  <c r="L334" i="15" s="1"/>
  <c r="N67" i="2"/>
  <c r="L67" i="15" s="1"/>
  <c r="N551" i="2"/>
  <c r="T24" i="1"/>
  <c r="N195" i="2"/>
  <c r="N70" i="2"/>
  <c r="N133" i="2"/>
  <c r="BB133" i="2" s="1"/>
  <c r="S4" i="1"/>
  <c r="O33" i="2" s="1"/>
  <c r="N267" i="2"/>
  <c r="N196" i="2"/>
  <c r="BB196" i="2" s="1"/>
  <c r="N102" i="2"/>
  <c r="L102" i="15" s="1"/>
  <c r="N66" i="2"/>
  <c r="BD66" i="2" s="1"/>
  <c r="N131" i="2"/>
  <c r="L131" i="15" s="1"/>
  <c r="U18" i="1"/>
  <c r="Q200" i="2" s="1"/>
  <c r="N100" i="2"/>
  <c r="BB100" i="2" s="1"/>
  <c r="N63" i="2"/>
  <c r="S12" i="1"/>
  <c r="O130" i="2" s="1"/>
  <c r="N200" i="2"/>
  <c r="N103" i="2"/>
  <c r="BB103" i="2" s="1"/>
  <c r="N185" i="2"/>
  <c r="AX185" i="2" s="1"/>
  <c r="S17" i="1"/>
  <c r="O183" i="2" s="1"/>
  <c r="N550" i="2"/>
  <c r="L547" i="15" s="1"/>
  <c r="V24" i="1"/>
  <c r="X24" i="1" s="1"/>
  <c r="S53" i="1"/>
  <c r="O623" i="2" s="1"/>
  <c r="U24" i="1"/>
  <c r="Z24" i="1" s="1"/>
  <c r="S11" i="1"/>
  <c r="O122" i="2" s="1"/>
  <c r="N340" i="2"/>
  <c r="N270" i="2"/>
  <c r="AX270" i="2" s="1"/>
  <c r="N341" i="2"/>
  <c r="S22" i="1"/>
  <c r="N191" i="2"/>
  <c r="L191" i="15" s="1"/>
  <c r="T55" i="1"/>
  <c r="P641" i="2" s="1"/>
  <c r="N615" i="2"/>
  <c r="L618" i="15" s="1"/>
  <c r="N188" i="2"/>
  <c r="AY188" i="2" s="1"/>
  <c r="N107" i="2"/>
  <c r="AY107" i="2" s="1"/>
  <c r="N467" i="2"/>
  <c r="L466" i="15" s="1"/>
  <c r="N192" i="2"/>
  <c r="AX192" i="2" s="1"/>
  <c r="T17" i="1"/>
  <c r="P191" i="2" s="1"/>
  <c r="N104" i="2"/>
  <c r="L104" i="15" s="1"/>
  <c r="N466" i="2"/>
  <c r="N190" i="2"/>
  <c r="N30" i="2"/>
  <c r="N465" i="2"/>
  <c r="L464" i="15" s="1"/>
  <c r="T40" i="1"/>
  <c r="N183" i="2"/>
  <c r="BB183" i="2" s="1"/>
  <c r="N186" i="2"/>
  <c r="L186" i="15" s="1"/>
  <c r="AT7" i="1"/>
  <c r="AM7" i="1" s="1"/>
  <c r="S76" i="1"/>
  <c r="O756" i="2" s="1"/>
  <c r="V73" i="1"/>
  <c r="V74" i="1"/>
  <c r="X74" i="1" s="1"/>
  <c r="V754" i="2" s="1"/>
  <c r="N451" i="2"/>
  <c r="N318" i="2"/>
  <c r="U22" i="1"/>
  <c r="N322" i="2"/>
  <c r="T49" i="1"/>
  <c r="P573" i="2" s="1"/>
  <c r="V53" i="1"/>
  <c r="T623" i="2" s="1"/>
  <c r="N618" i="2"/>
  <c r="AX618" i="2" s="1"/>
  <c r="N27" i="2"/>
  <c r="N106" i="2"/>
  <c r="AY106" i="2" s="1"/>
  <c r="N250" i="2"/>
  <c r="N614" i="2"/>
  <c r="L617" i="15" s="1"/>
  <c r="T35" i="1"/>
  <c r="P401" i="2" s="1"/>
  <c r="N19" i="2"/>
  <c r="V49" i="1"/>
  <c r="N108" i="2"/>
  <c r="N247" i="2"/>
  <c r="L247" i="15" s="1"/>
  <c r="S29" i="1"/>
  <c r="O334" i="2" s="1"/>
  <c r="N99" i="2"/>
  <c r="L99" i="15" s="1"/>
  <c r="T22" i="1"/>
  <c r="P244" i="2" s="1"/>
  <c r="N244" i="2"/>
  <c r="N576" i="2"/>
  <c r="L573" i="15" s="1"/>
  <c r="N181" i="2"/>
  <c r="AX181" i="2" s="1"/>
  <c r="N750" i="2"/>
  <c r="L753" i="15" s="1"/>
  <c r="N617" i="2"/>
  <c r="L620" i="15" s="1"/>
  <c r="V76" i="1"/>
  <c r="N17" i="2"/>
  <c r="N454" i="2"/>
  <c r="U74" i="1"/>
  <c r="Z74" i="1" s="1"/>
  <c r="X754" i="2" s="1"/>
  <c r="V4" i="1"/>
  <c r="N16" i="2"/>
  <c r="N455" i="2"/>
  <c r="V90" i="1"/>
  <c r="X90" i="1" s="1"/>
  <c r="V770" i="2" s="1"/>
  <c r="U96" i="1"/>
  <c r="Q776" i="2" s="1"/>
  <c r="Q777" i="2" s="1"/>
  <c r="Q778" i="2" s="1"/>
  <c r="U10" i="1"/>
  <c r="Q574" i="2"/>
  <c r="N32" i="2"/>
  <c r="L32" i="15" s="1"/>
  <c r="N616" i="2"/>
  <c r="BB616" i="2" s="1"/>
  <c r="S70" i="1"/>
  <c r="O750" i="2" s="1"/>
  <c r="U48" i="1"/>
  <c r="AY85" i="1"/>
  <c r="BA85" i="1" s="1"/>
  <c r="U5" i="1"/>
  <c r="Q39" i="2" s="1"/>
  <c r="U3" i="1"/>
  <c r="Q26" i="2" s="1"/>
  <c r="N109" i="2"/>
  <c r="L109" i="15" s="1"/>
  <c r="T73" i="1"/>
  <c r="W73" i="1" s="1"/>
  <c r="U753" i="2" s="1"/>
  <c r="U70" i="1"/>
  <c r="Q750" i="2" s="1"/>
  <c r="S74" i="1"/>
  <c r="O754" i="2" s="1"/>
  <c r="T10" i="1"/>
  <c r="P108" i="2" s="1"/>
  <c r="V40" i="1"/>
  <c r="S10" i="1"/>
  <c r="N101" i="2"/>
  <c r="N452" i="2"/>
  <c r="N105" i="2"/>
  <c r="N448" i="2"/>
  <c r="BD448" i="2" s="1"/>
  <c r="N43" i="2"/>
  <c r="L43" i="15" s="1"/>
  <c r="T3" i="1"/>
  <c r="P26" i="2" s="1"/>
  <c r="V39" i="1"/>
  <c r="T448" i="2" s="1"/>
  <c r="N453" i="2"/>
  <c r="N246" i="2"/>
  <c r="BD246" i="2" s="1"/>
  <c r="S39" i="1"/>
  <c r="O450" i="2" s="1"/>
  <c r="T47" i="1"/>
  <c r="P551" i="2" s="1"/>
  <c r="N316" i="2"/>
  <c r="L316" i="15" s="1"/>
  <c r="N548" i="2"/>
  <c r="N321" i="2"/>
  <c r="N245" i="2"/>
  <c r="L245" i="15" s="1"/>
  <c r="N450" i="2"/>
  <c r="N40" i="2"/>
  <c r="L40" i="15" s="1"/>
  <c r="N248" i="2"/>
  <c r="AX248" i="2" s="1"/>
  <c r="N449" i="2"/>
  <c r="L448" i="15" s="1"/>
  <c r="T39" i="1"/>
  <c r="P453" i="2" s="1"/>
  <c r="N554" i="2"/>
  <c r="N39" i="2"/>
  <c r="BD39" i="2" s="1"/>
  <c r="N547" i="2"/>
  <c r="AY547" i="2" s="1"/>
  <c r="N249" i="2"/>
  <c r="N21" i="2"/>
  <c r="N553" i="2"/>
  <c r="N15" i="2"/>
  <c r="N663" i="2"/>
  <c r="N243" i="2"/>
  <c r="S47" i="1"/>
  <c r="T5" i="1"/>
  <c r="P43" i="2" s="1"/>
  <c r="X55" i="1"/>
  <c r="T640" i="2"/>
  <c r="T638" i="2"/>
  <c r="T639" i="2"/>
  <c r="T636" i="2"/>
  <c r="T643" i="2"/>
  <c r="T637" i="2"/>
  <c r="T642" i="2"/>
  <c r="N46" i="2"/>
  <c r="N20" i="2"/>
  <c r="V5" i="1"/>
  <c r="N42" i="2"/>
  <c r="BD42" i="2" s="1"/>
  <c r="S3" i="1"/>
  <c r="O26" i="2" s="1"/>
  <c r="N44" i="2"/>
  <c r="L44" i="15" s="1"/>
  <c r="V28" i="1"/>
  <c r="N41" i="2"/>
  <c r="N45" i="2"/>
  <c r="AY45" i="2" s="1"/>
  <c r="Q600" i="2"/>
  <c r="Q602" i="2"/>
  <c r="Z52" i="1"/>
  <c r="X611" i="2" s="1"/>
  <c r="Q605" i="2"/>
  <c r="Q604" i="2"/>
  <c r="Q601" i="2"/>
  <c r="Y87" i="1"/>
  <c r="W767" i="2" s="1"/>
  <c r="P767" i="2"/>
  <c r="N204" i="2"/>
  <c r="BB204" i="2" s="1"/>
  <c r="N366" i="2"/>
  <c r="T53" i="1"/>
  <c r="P623" i="2" s="1"/>
  <c r="N546" i="2"/>
  <c r="L543" i="15" s="1"/>
  <c r="V68" i="1"/>
  <c r="S18" i="1"/>
  <c r="O206" i="2" s="1"/>
  <c r="T32" i="1"/>
  <c r="V47" i="1"/>
  <c r="N549" i="2"/>
  <c r="U32" i="1"/>
  <c r="Q375" i="2" s="1"/>
  <c r="AY68" i="1"/>
  <c r="BA68" i="1" s="1"/>
  <c r="N199" i="2"/>
  <c r="N612" i="2"/>
  <c r="N552" i="2"/>
  <c r="U53" i="1"/>
  <c r="Q623" i="2" s="1"/>
  <c r="U7" i="1"/>
  <c r="Z68" i="1"/>
  <c r="X748" i="2" s="1"/>
  <c r="Q748" i="2"/>
  <c r="T534" i="2"/>
  <c r="T540" i="2"/>
  <c r="Q449" i="2"/>
  <c r="X48" i="1"/>
  <c r="T559" i="2"/>
  <c r="T562" i="2"/>
  <c r="T558" i="2"/>
  <c r="N381" i="2"/>
  <c r="L380" i="15" s="1"/>
  <c r="N33" i="2"/>
  <c r="L33" i="15" s="1"/>
  <c r="N383" i="2"/>
  <c r="N29" i="2"/>
  <c r="AX29" i="2" s="1"/>
  <c r="N403" i="2"/>
  <c r="N34" i="2"/>
  <c r="AX34" i="2" s="1"/>
  <c r="N405" i="2"/>
  <c r="N31" i="2"/>
  <c r="L31" i="15" s="1"/>
  <c r="N401" i="2"/>
  <c r="T4" i="1"/>
  <c r="N400" i="2"/>
  <c r="AY9" i="1"/>
  <c r="BA9" i="1" s="1"/>
  <c r="AY46" i="1"/>
  <c r="BA46" i="1" s="1"/>
  <c r="Q188" i="2"/>
  <c r="N757" i="2"/>
  <c r="L760" i="15" s="1"/>
  <c r="N755" i="2"/>
  <c r="L758" i="15" s="1"/>
  <c r="Q753" i="2"/>
  <c r="U87" i="1"/>
  <c r="W87" i="1" s="1"/>
  <c r="U767" i="2" s="1"/>
  <c r="AY89" i="1"/>
  <c r="BA89" i="1" s="1"/>
  <c r="AY92" i="1"/>
  <c r="BA92" i="1" s="1"/>
  <c r="AY30" i="1"/>
  <c r="BA30" i="1" s="1"/>
  <c r="N760" i="2"/>
  <c r="L763" i="15" s="1"/>
  <c r="AY23" i="1"/>
  <c r="BA23" i="1" s="1"/>
  <c r="U79" i="1"/>
  <c r="Q759" i="2" s="1"/>
  <c r="Q747" i="2"/>
  <c r="AY7" i="1"/>
  <c r="BA7" i="1" s="1"/>
  <c r="S80" i="1"/>
  <c r="AY55" i="1"/>
  <c r="BA55" i="1" s="1"/>
  <c r="T84" i="1"/>
  <c r="W84" i="1" s="1"/>
  <c r="U764" i="2" s="1"/>
  <c r="AT24" i="1"/>
  <c r="N764" i="2"/>
  <c r="L767" i="15" s="1"/>
  <c r="AY84" i="1"/>
  <c r="BA84" i="1" s="1"/>
  <c r="AY25" i="1"/>
  <c r="BA25" i="1" s="1"/>
  <c r="S65" i="1"/>
  <c r="O745" i="2" s="1"/>
  <c r="T65" i="1"/>
  <c r="Y65" i="1" s="1"/>
  <c r="W745" i="2" s="1"/>
  <c r="AT84" i="1"/>
  <c r="S84" i="1"/>
  <c r="O764" i="2" s="1"/>
  <c r="AT52" i="1"/>
  <c r="N747" i="2"/>
  <c r="L750" i="15" s="1"/>
  <c r="T80" i="1"/>
  <c r="P760" i="2" s="1"/>
  <c r="AY36" i="1"/>
  <c r="BA36" i="1" s="1"/>
  <c r="N28" i="2"/>
  <c r="L28" i="15" s="1"/>
  <c r="AT33" i="1"/>
  <c r="AY40" i="1"/>
  <c r="BA40" i="1" s="1"/>
  <c r="AT4" i="1"/>
  <c r="N382" i="2"/>
  <c r="T79" i="1"/>
  <c r="Y79" i="1" s="1"/>
  <c r="W759" i="2" s="1"/>
  <c r="AT78" i="1"/>
  <c r="S85" i="1"/>
  <c r="O765" i="2" s="1"/>
  <c r="N765" i="2"/>
  <c r="L768" i="15" s="1"/>
  <c r="N379" i="2"/>
  <c r="N380" i="2"/>
  <c r="Q570" i="2"/>
  <c r="N651" i="2"/>
  <c r="L654" i="15" s="1"/>
  <c r="N584" i="2"/>
  <c r="L581" i="15" s="1"/>
  <c r="N589" i="2"/>
  <c r="N649" i="2"/>
  <c r="Q651" i="2"/>
  <c r="U15" i="1"/>
  <c r="Q170" i="2" s="1"/>
  <c r="N304" i="2"/>
  <c r="L304" i="15" s="1"/>
  <c r="N582" i="2"/>
  <c r="N309" i="2"/>
  <c r="L309" i="15" s="1"/>
  <c r="N586" i="2"/>
  <c r="N303" i="2"/>
  <c r="V50" i="1"/>
  <c r="N583" i="2"/>
  <c r="L580" i="15" s="1"/>
  <c r="N629" i="2"/>
  <c r="L632" i="15" s="1"/>
  <c r="N773" i="2"/>
  <c r="BD773" i="2" s="1"/>
  <c r="T50" i="1"/>
  <c r="N310" i="2"/>
  <c r="U36" i="1"/>
  <c r="Q423" i="2" s="1"/>
  <c r="S50" i="1"/>
  <c r="O586" i="2" s="1"/>
  <c r="T93" i="1"/>
  <c r="P773" i="2" s="1"/>
  <c r="N585" i="2"/>
  <c r="AT28" i="1"/>
  <c r="T37" i="1"/>
  <c r="P435" i="2" s="1"/>
  <c r="N88" i="2"/>
  <c r="L88" i="15" s="1"/>
  <c r="N79" i="2"/>
  <c r="L79" i="15" s="1"/>
  <c r="N587" i="2"/>
  <c r="N8" i="2"/>
  <c r="S8" i="1"/>
  <c r="N590" i="2"/>
  <c r="N588" i="2"/>
  <c r="Q191" i="2"/>
  <c r="U33" i="1"/>
  <c r="T380" i="2"/>
  <c r="N150" i="2"/>
  <c r="N153" i="2"/>
  <c r="N149" i="2"/>
  <c r="N388" i="2"/>
  <c r="N711" i="2"/>
  <c r="L714" i="15" s="1"/>
  <c r="N158" i="2"/>
  <c r="Q186" i="2"/>
  <c r="T376" i="2"/>
  <c r="X33" i="1"/>
  <c r="N709" i="2"/>
  <c r="T379" i="2"/>
  <c r="Q666" i="2"/>
  <c r="Z93" i="1"/>
  <c r="X773" i="2" s="1"/>
  <c r="Q660" i="2"/>
  <c r="Z57" i="1"/>
  <c r="Q662" i="2"/>
  <c r="Q664" i="2"/>
  <c r="Q663" i="2"/>
  <c r="Q667" i="2"/>
  <c r="T382" i="2"/>
  <c r="Q661" i="2"/>
  <c r="Q585" i="2"/>
  <c r="V80" i="1"/>
  <c r="Q779" i="2"/>
  <c r="Q586" i="2"/>
  <c r="Z50" i="1"/>
  <c r="N779" i="2"/>
  <c r="AX779" i="2" s="1"/>
  <c r="S93" i="1"/>
  <c r="O779" i="2" s="1"/>
  <c r="Q584" i="2"/>
  <c r="N774" i="2"/>
  <c r="BD774" i="2" s="1"/>
  <c r="S61" i="1"/>
  <c r="O719" i="2" s="1"/>
  <c r="U37" i="1"/>
  <c r="Q435" i="2" s="1"/>
  <c r="S37" i="1"/>
  <c r="O435" i="2" s="1"/>
  <c r="S34" i="1"/>
  <c r="N390" i="2"/>
  <c r="N10" i="2"/>
  <c r="N3" i="2"/>
  <c r="BD3" i="2" s="1"/>
  <c r="N430" i="2"/>
  <c r="L429" i="15" s="1"/>
  <c r="N759" i="2"/>
  <c r="L762" i="15" s="1"/>
  <c r="N163" i="2"/>
  <c r="N415" i="2"/>
  <c r="L414" i="15" s="1"/>
  <c r="V15" i="1"/>
  <c r="T163" i="2" s="1"/>
  <c r="Q582" i="2"/>
  <c r="Z27" i="1"/>
  <c r="N308" i="2"/>
  <c r="L308" i="15" s="1"/>
  <c r="N306" i="2"/>
  <c r="N305" i="2"/>
  <c r="L305" i="15" s="1"/>
  <c r="T61" i="1"/>
  <c r="P719" i="2" s="1"/>
  <c r="Q764" i="2"/>
  <c r="Q583" i="2"/>
  <c r="Q589" i="2"/>
  <c r="Q587" i="2"/>
  <c r="AT87" i="1"/>
  <c r="AY64" i="1"/>
  <c r="BA64" i="1" s="1"/>
  <c r="T94" i="1"/>
  <c r="P774" i="2" s="1"/>
  <c r="S94" i="1"/>
  <c r="O774" i="2" s="1"/>
  <c r="AT13" i="1"/>
  <c r="N174" i="2"/>
  <c r="N257" i="2"/>
  <c r="T259" i="2"/>
  <c r="N262" i="2"/>
  <c r="N111" i="2"/>
  <c r="Q653" i="2"/>
  <c r="N182" i="2"/>
  <c r="Q178" i="2"/>
  <c r="T16" i="1"/>
  <c r="P178" i="2" s="1"/>
  <c r="N117" i="2"/>
  <c r="N292" i="2"/>
  <c r="S16" i="1"/>
  <c r="O171" i="2" s="1"/>
  <c r="AT37" i="1"/>
  <c r="N121" i="2"/>
  <c r="U9" i="1"/>
  <c r="Q298" i="2"/>
  <c r="AT56" i="1"/>
  <c r="N650" i="2"/>
  <c r="N424" i="2"/>
  <c r="V8" i="1"/>
  <c r="N77" i="2"/>
  <c r="V11" i="1"/>
  <c r="N120" i="2"/>
  <c r="N92" i="2"/>
  <c r="S23" i="1"/>
  <c r="N291" i="2"/>
  <c r="N414" i="2"/>
  <c r="N173" i="2"/>
  <c r="Q175" i="2"/>
  <c r="Q171" i="2"/>
  <c r="T56" i="1"/>
  <c r="Q649" i="2"/>
  <c r="Q573" i="2"/>
  <c r="N83" i="2"/>
  <c r="N112" i="2"/>
  <c r="T9" i="1"/>
  <c r="N260" i="2"/>
  <c r="L260" i="15" s="1"/>
  <c r="N293" i="2"/>
  <c r="L293" i="15" s="1"/>
  <c r="N176" i="2"/>
  <c r="Q177" i="2"/>
  <c r="N95" i="2"/>
  <c r="T23" i="1"/>
  <c r="Q181" i="2"/>
  <c r="Q183" i="2"/>
  <c r="N255" i="2"/>
  <c r="N294" i="2"/>
  <c r="Q179" i="2"/>
  <c r="N653" i="2"/>
  <c r="S56" i="1"/>
  <c r="N7" i="2"/>
  <c r="L7" i="15" s="1"/>
  <c r="AT8" i="1"/>
  <c r="N82" i="2"/>
  <c r="L82" i="15" s="1"/>
  <c r="Q193" i="2"/>
  <c r="T11" i="1"/>
  <c r="P122" i="2" s="1"/>
  <c r="N93" i="2"/>
  <c r="Q192" i="2"/>
  <c r="Q648" i="2"/>
  <c r="N259" i="2"/>
  <c r="S26" i="1"/>
  <c r="N416" i="2"/>
  <c r="N172" i="2"/>
  <c r="Q180" i="2"/>
  <c r="T27" i="1"/>
  <c r="V27" i="1"/>
  <c r="S27" i="1"/>
  <c r="T2" i="1"/>
  <c r="N700" i="2"/>
  <c r="L703" i="15" s="1"/>
  <c r="V56" i="1"/>
  <c r="N655" i="2"/>
  <c r="S2" i="1"/>
  <c r="N5" i="2"/>
  <c r="L5" i="15" s="1"/>
  <c r="N429" i="2"/>
  <c r="L428" i="15" s="1"/>
  <c r="T8" i="1"/>
  <c r="N119" i="2"/>
  <c r="N91" i="2"/>
  <c r="N258" i="2"/>
  <c r="L258" i="15" s="1"/>
  <c r="N413" i="2"/>
  <c r="N171" i="2"/>
  <c r="Q588" i="2"/>
  <c r="Q118" i="2"/>
  <c r="N256" i="2"/>
  <c r="N4" i="2"/>
  <c r="N654" i="2"/>
  <c r="N80" i="2"/>
  <c r="N114" i="2"/>
  <c r="N87" i="2"/>
  <c r="Q319" i="2"/>
  <c r="N179" i="2"/>
  <c r="Q174" i="2"/>
  <c r="N180" i="2"/>
  <c r="N652" i="2"/>
  <c r="N426" i="2"/>
  <c r="N75" i="2"/>
  <c r="N417" i="2"/>
  <c r="L416" i="15" s="1"/>
  <c r="N175" i="2"/>
  <c r="L175" i="15" s="1"/>
  <c r="Q184" i="2"/>
  <c r="N9" i="2"/>
  <c r="N701" i="2"/>
  <c r="L704" i="15" s="1"/>
  <c r="N6" i="2"/>
  <c r="U8" i="1"/>
  <c r="N428" i="2"/>
  <c r="N78" i="2"/>
  <c r="N118" i="2"/>
  <c r="S9" i="1"/>
  <c r="N177" i="2"/>
  <c r="T60" i="1"/>
  <c r="P707" i="2" s="1"/>
  <c r="N261" i="2"/>
  <c r="L261" i="15" s="1"/>
  <c r="N412" i="2"/>
  <c r="L411" i="15" s="1"/>
  <c r="N307" i="2"/>
  <c r="L307" i="15" s="1"/>
  <c r="N648" i="2"/>
  <c r="T256" i="2"/>
  <c r="N115" i="2"/>
  <c r="N90" i="2"/>
  <c r="L90" i="15" s="1"/>
  <c r="V26" i="1"/>
  <c r="N178" i="2"/>
  <c r="Q172" i="2"/>
  <c r="Q194" i="2"/>
  <c r="V93" i="1"/>
  <c r="T773" i="2" s="1"/>
  <c r="AY28" i="1"/>
  <c r="BA28" i="1" s="1"/>
  <c r="AY66" i="1"/>
  <c r="BA66" i="1" s="1"/>
  <c r="AT27" i="1"/>
  <c r="T6" i="1"/>
  <c r="U90" i="1"/>
  <c r="AT60" i="1"/>
  <c r="V67" i="1"/>
  <c r="T747" i="2" s="1"/>
  <c r="T67" i="1"/>
  <c r="W67" i="1" s="1"/>
  <c r="U747" i="2" s="1"/>
  <c r="AT46" i="1"/>
  <c r="AY4" i="1"/>
  <c r="BA4" i="1" s="1"/>
  <c r="AT71" i="1"/>
  <c r="S67" i="1"/>
  <c r="O747" i="2" s="1"/>
  <c r="AT36" i="1"/>
  <c r="AT55" i="1"/>
  <c r="AY75" i="1"/>
  <c r="BA75" i="1" s="1"/>
  <c r="AY54" i="1"/>
  <c r="BA54" i="1" s="1"/>
  <c r="AY32" i="1"/>
  <c r="BA32" i="1" s="1"/>
  <c r="AT75" i="1"/>
  <c r="AY52" i="1"/>
  <c r="BA52" i="1" s="1"/>
  <c r="AY17" i="1"/>
  <c r="BA17" i="1" s="1"/>
  <c r="AT57" i="1"/>
  <c r="V89" i="1"/>
  <c r="X89" i="1" s="1"/>
  <c r="V769" i="2" s="1"/>
  <c r="AY71" i="1"/>
  <c r="BA71" i="1" s="1"/>
  <c r="AY50" i="1"/>
  <c r="BA50" i="1" s="1"/>
  <c r="AT3" i="1"/>
  <c r="AY73" i="1"/>
  <c r="BA73" i="1" s="1"/>
  <c r="U64" i="1"/>
  <c r="W64" i="1" s="1"/>
  <c r="U744" i="2" s="1"/>
  <c r="V16" i="1"/>
  <c r="T177" i="2" s="1"/>
  <c r="Q190" i="2"/>
  <c r="Q576" i="2"/>
  <c r="T26" i="1"/>
  <c r="N295" i="2"/>
  <c r="Z49" i="1"/>
  <c r="Q189" i="2"/>
  <c r="AX676" i="2"/>
  <c r="AY676" i="2"/>
  <c r="BD676" i="2"/>
  <c r="BB676" i="2"/>
  <c r="AX677" i="2"/>
  <c r="AY677" i="2"/>
  <c r="BD677" i="2"/>
  <c r="BB677" i="2"/>
  <c r="AX679" i="2"/>
  <c r="AY679" i="2"/>
  <c r="BD679" i="2"/>
  <c r="BB679" i="2"/>
  <c r="X678" i="2"/>
  <c r="X677" i="2"/>
  <c r="X676" i="2"/>
  <c r="X675" i="2"/>
  <c r="X673" i="2"/>
  <c r="X672" i="2"/>
  <c r="X674" i="2"/>
  <c r="X679" i="2"/>
  <c r="AX672" i="2"/>
  <c r="C89" i="5" s="1"/>
  <c r="AY672" i="2"/>
  <c r="E89" i="5" s="1"/>
  <c r="BD672" i="2"/>
  <c r="BB672" i="2"/>
  <c r="O674" i="2"/>
  <c r="O673" i="2"/>
  <c r="O679" i="2"/>
  <c r="O672" i="2"/>
  <c r="O678" i="2"/>
  <c r="O675" i="2"/>
  <c r="O676" i="2"/>
  <c r="O677" i="2"/>
  <c r="N298" i="2"/>
  <c r="L298" i="15" s="1"/>
  <c r="AX673" i="2"/>
  <c r="AY673" i="2"/>
  <c r="BD673" i="2"/>
  <c r="BB673" i="2"/>
  <c r="AX674" i="2"/>
  <c r="AY674" i="2"/>
  <c r="BD674" i="2"/>
  <c r="BB674" i="2"/>
  <c r="AX675" i="2"/>
  <c r="AY675" i="2"/>
  <c r="BD675" i="2"/>
  <c r="BB675" i="2"/>
  <c r="T675" i="2"/>
  <c r="T679" i="2"/>
  <c r="T677" i="2"/>
  <c r="T678" i="2"/>
  <c r="T676" i="2"/>
  <c r="T674" i="2"/>
  <c r="T673" i="2"/>
  <c r="T672" i="2"/>
  <c r="P673" i="2"/>
  <c r="P672" i="2"/>
  <c r="P679" i="2"/>
  <c r="P678" i="2"/>
  <c r="P677" i="2"/>
  <c r="P674" i="2"/>
  <c r="P676" i="2"/>
  <c r="P675" i="2"/>
  <c r="N296" i="2"/>
  <c r="AX678" i="2"/>
  <c r="AY678" i="2"/>
  <c r="BD678" i="2"/>
  <c r="BB678" i="2"/>
  <c r="Q672" i="2"/>
  <c r="Q676" i="2"/>
  <c r="Q677" i="2"/>
  <c r="Q679" i="2"/>
  <c r="Q678" i="2"/>
  <c r="Q673" i="2"/>
  <c r="Q674" i="2"/>
  <c r="Q675" i="2"/>
  <c r="N490" i="2"/>
  <c r="N500" i="2"/>
  <c r="L499" i="15" s="1"/>
  <c r="N502" i="2"/>
  <c r="L501" i="15" s="1"/>
  <c r="N498" i="2"/>
  <c r="L497" i="15" s="1"/>
  <c r="N497" i="2"/>
  <c r="L496" i="15" s="1"/>
  <c r="N496" i="2"/>
  <c r="L495" i="15" s="1"/>
  <c r="N501" i="2"/>
  <c r="L500" i="15" s="1"/>
  <c r="N499" i="2"/>
  <c r="L498" i="15" s="1"/>
  <c r="N503" i="2"/>
  <c r="L502" i="15" s="1"/>
  <c r="AT26" i="1"/>
  <c r="P219" i="2"/>
  <c r="P224" i="2"/>
  <c r="P229" i="2"/>
  <c r="P227" i="2"/>
  <c r="P228" i="2"/>
  <c r="P225" i="2"/>
  <c r="P222" i="2"/>
  <c r="P221" i="2"/>
  <c r="P226" i="2"/>
  <c r="P220" i="2"/>
  <c r="P223" i="2"/>
  <c r="P241" i="2"/>
  <c r="P239" i="2"/>
  <c r="P237" i="2"/>
  <c r="P238" i="2"/>
  <c r="P235" i="2"/>
  <c r="P233" i="2"/>
  <c r="P234" i="2"/>
  <c r="P240" i="2"/>
  <c r="P231" i="2"/>
  <c r="P232" i="2"/>
  <c r="P236" i="2"/>
  <c r="AX227" i="2"/>
  <c r="AY227" i="2"/>
  <c r="BB227" i="2"/>
  <c r="BD227" i="2"/>
  <c r="AX238" i="2"/>
  <c r="AY238" i="2"/>
  <c r="BB238" i="2"/>
  <c r="BD238" i="2"/>
  <c r="O240" i="2"/>
  <c r="O231" i="2"/>
  <c r="O232" i="2"/>
  <c r="O234" i="2"/>
  <c r="O241" i="2"/>
  <c r="O239" i="2"/>
  <c r="O236" i="2"/>
  <c r="O237" i="2"/>
  <c r="O238" i="2"/>
  <c r="O235" i="2"/>
  <c r="O233" i="2"/>
  <c r="AX220" i="2"/>
  <c r="AY220" i="2"/>
  <c r="BB220" i="2"/>
  <c r="BD220" i="2"/>
  <c r="AX235" i="2"/>
  <c r="AY235" i="2"/>
  <c r="BB235" i="2"/>
  <c r="BD235" i="2"/>
  <c r="AX222" i="2"/>
  <c r="AY222" i="2"/>
  <c r="BD222" i="2"/>
  <c r="BB222" i="2"/>
  <c r="AX236" i="2"/>
  <c r="AY236" i="2"/>
  <c r="BD236" i="2"/>
  <c r="BB236" i="2"/>
  <c r="AY224" i="2"/>
  <c r="AX224" i="2"/>
  <c r="BB224" i="2"/>
  <c r="BD224" i="2"/>
  <c r="AX237" i="2"/>
  <c r="AY237" i="2"/>
  <c r="BB237" i="2"/>
  <c r="BD237" i="2"/>
  <c r="AX229" i="2"/>
  <c r="AY229" i="2"/>
  <c r="BB229" i="2"/>
  <c r="BD229" i="2"/>
  <c r="AX234" i="2"/>
  <c r="BD234" i="2"/>
  <c r="AY234" i="2"/>
  <c r="BB234" i="2"/>
  <c r="Z17" i="1"/>
  <c r="Q226" i="2"/>
  <c r="Q219" i="2"/>
  <c r="Q228" i="2"/>
  <c r="Q229" i="2"/>
  <c r="Q221" i="2"/>
  <c r="Q220" i="2"/>
  <c r="Q227" i="2"/>
  <c r="Q224" i="2"/>
  <c r="Q223" i="2"/>
  <c r="Q222" i="2"/>
  <c r="Q225" i="2"/>
  <c r="AX226" i="2"/>
  <c r="AY226" i="2"/>
  <c r="BB226" i="2"/>
  <c r="BD226" i="2"/>
  <c r="AX239" i="2"/>
  <c r="AY239" i="2"/>
  <c r="BB239" i="2"/>
  <c r="BD239" i="2"/>
  <c r="V222" i="2"/>
  <c r="V219" i="2"/>
  <c r="V229" i="2"/>
  <c r="V227" i="2"/>
  <c r="V226" i="2"/>
  <c r="V225" i="2"/>
  <c r="V228" i="2"/>
  <c r="V223" i="2"/>
  <c r="V221" i="2"/>
  <c r="V220" i="2"/>
  <c r="V224" i="2"/>
  <c r="AX221" i="2"/>
  <c r="AY221" i="2"/>
  <c r="BD221" i="2"/>
  <c r="BB221" i="2"/>
  <c r="AX232" i="2"/>
  <c r="AY232" i="2"/>
  <c r="BB232" i="2"/>
  <c r="BD232" i="2"/>
  <c r="AX228" i="2"/>
  <c r="AY228" i="2"/>
  <c r="BB228" i="2"/>
  <c r="BD228" i="2"/>
  <c r="AX241" i="2"/>
  <c r="AY241" i="2"/>
  <c r="BB241" i="2"/>
  <c r="BD241" i="2"/>
  <c r="V232" i="2"/>
  <c r="V231" i="2"/>
  <c r="V241" i="2"/>
  <c r="V239" i="2"/>
  <c r="V235" i="2"/>
  <c r="V240" i="2"/>
  <c r="V237" i="2"/>
  <c r="V238" i="2"/>
  <c r="V233" i="2"/>
  <c r="V236" i="2"/>
  <c r="V234" i="2"/>
  <c r="AX225" i="2"/>
  <c r="AY225" i="2"/>
  <c r="BB225" i="2"/>
  <c r="BD225" i="2"/>
  <c r="Q241" i="2"/>
  <c r="Q233" i="2"/>
  <c r="Q239" i="2"/>
  <c r="Q238" i="2"/>
  <c r="Q237" i="2"/>
  <c r="Q235" i="2"/>
  <c r="Q236" i="2"/>
  <c r="Q232" i="2"/>
  <c r="Q234" i="2"/>
  <c r="Q240" i="2"/>
  <c r="Q231" i="2"/>
  <c r="AX231" i="2"/>
  <c r="AY231" i="2"/>
  <c r="BB231" i="2"/>
  <c r="BD231" i="2"/>
  <c r="AX223" i="2"/>
  <c r="AY223" i="2"/>
  <c r="BB223" i="2"/>
  <c r="BD223" i="2"/>
  <c r="T229" i="2"/>
  <c r="T227" i="2"/>
  <c r="T225" i="2"/>
  <c r="T223" i="2"/>
  <c r="T221" i="2"/>
  <c r="T222" i="2"/>
  <c r="T224" i="2"/>
  <c r="T226" i="2"/>
  <c r="T220" i="2"/>
  <c r="T228" i="2"/>
  <c r="T219" i="2"/>
  <c r="AX240" i="2"/>
  <c r="AY240" i="2"/>
  <c r="BB240" i="2"/>
  <c r="BD240" i="2"/>
  <c r="O221" i="2"/>
  <c r="O228" i="2"/>
  <c r="O226" i="2"/>
  <c r="O224" i="2"/>
  <c r="O227" i="2"/>
  <c r="O222" i="2"/>
  <c r="O229" i="2"/>
  <c r="O220" i="2"/>
  <c r="O219" i="2"/>
  <c r="O223" i="2"/>
  <c r="O225" i="2"/>
  <c r="AX219" i="2"/>
  <c r="AY219" i="2"/>
  <c r="BB219" i="2"/>
  <c r="BD219" i="2"/>
  <c r="AX233" i="2"/>
  <c r="AY233" i="2"/>
  <c r="BB233" i="2"/>
  <c r="BD233" i="2"/>
  <c r="T241" i="2"/>
  <c r="T239" i="2"/>
  <c r="T237" i="2"/>
  <c r="T235" i="2"/>
  <c r="T233" i="2"/>
  <c r="T240" i="2"/>
  <c r="T238" i="2"/>
  <c r="T236" i="2"/>
  <c r="T234" i="2"/>
  <c r="T232" i="2"/>
  <c r="T231" i="2"/>
  <c r="N713" i="2"/>
  <c r="N418" i="2"/>
  <c r="Q124" i="2"/>
  <c r="V61" i="1"/>
  <c r="T719" i="2" s="1"/>
  <c r="Q575" i="2"/>
  <c r="N94" i="2"/>
  <c r="L94" i="15" s="1"/>
  <c r="Q295" i="2"/>
  <c r="Q577" i="2"/>
  <c r="Q187" i="2"/>
  <c r="N89" i="2"/>
  <c r="N297" i="2"/>
  <c r="AY18" i="1"/>
  <c r="BA18" i="1" s="1"/>
  <c r="Q708" i="2"/>
  <c r="Q711" i="2"/>
  <c r="Q710" i="2"/>
  <c r="N441" i="2"/>
  <c r="AT38" i="1"/>
  <c r="N160" i="2"/>
  <c r="T38" i="1"/>
  <c r="P447" i="2" s="1"/>
  <c r="V34" i="1"/>
  <c r="N148" i="2"/>
  <c r="L148" i="15" s="1"/>
  <c r="N625" i="2"/>
  <c r="S15" i="1"/>
  <c r="O161" i="2" s="1"/>
  <c r="N442" i="2"/>
  <c r="N628" i="2"/>
  <c r="N165" i="2"/>
  <c r="N697" i="2"/>
  <c r="N391" i="2"/>
  <c r="N437" i="2"/>
  <c r="N157" i="2"/>
  <c r="L157" i="15" s="1"/>
  <c r="N699" i="2"/>
  <c r="L702" i="15" s="1"/>
  <c r="N438" i="2"/>
  <c r="N395" i="2"/>
  <c r="L394" i="15" s="1"/>
  <c r="N147" i="2"/>
  <c r="N626" i="2"/>
  <c r="N164" i="2"/>
  <c r="N159" i="2"/>
  <c r="L159" i="15" s="1"/>
  <c r="N708" i="2"/>
  <c r="L711" i="15" s="1"/>
  <c r="N155" i="2"/>
  <c r="N624" i="2"/>
  <c r="L627" i="15" s="1"/>
  <c r="N166" i="2"/>
  <c r="N696" i="2"/>
  <c r="N394" i="2"/>
  <c r="N439" i="2"/>
  <c r="N156" i="2"/>
  <c r="T54" i="1"/>
  <c r="P635" i="2" s="1"/>
  <c r="N436" i="2"/>
  <c r="L435" i="15" s="1"/>
  <c r="T34" i="1"/>
  <c r="U14" i="1"/>
  <c r="Q156" i="2" s="1"/>
  <c r="T14" i="1"/>
  <c r="P153" i="2" s="1"/>
  <c r="S54" i="1"/>
  <c r="O635" i="2" s="1"/>
  <c r="N168" i="2"/>
  <c r="S14" i="1"/>
  <c r="O154" i="2" s="1"/>
  <c r="N627" i="2"/>
  <c r="T136" i="2"/>
  <c r="N162" i="2"/>
  <c r="N714" i="2"/>
  <c r="S60" i="1"/>
  <c r="O707" i="2" s="1"/>
  <c r="N698" i="2"/>
  <c r="N702" i="2"/>
  <c r="S38" i="1"/>
  <c r="O447" i="2" s="1"/>
  <c r="N392" i="2"/>
  <c r="N151" i="2"/>
  <c r="N630" i="2"/>
  <c r="T137" i="2"/>
  <c r="N167" i="2"/>
  <c r="T25" i="1"/>
  <c r="N154" i="2"/>
  <c r="N161" i="2"/>
  <c r="L161" i="15" s="1"/>
  <c r="N710" i="2"/>
  <c r="L713" i="15" s="1"/>
  <c r="Q709" i="2"/>
  <c r="N720" i="2"/>
  <c r="N725" i="2"/>
  <c r="X9" i="1"/>
  <c r="Q316" i="2"/>
  <c r="Q293" i="2"/>
  <c r="N281" i="2"/>
  <c r="L281" i="15" s="1"/>
  <c r="Q321" i="2"/>
  <c r="Q572" i="2"/>
  <c r="AY38" i="1"/>
  <c r="BA38" i="1" s="1"/>
  <c r="N425" i="2"/>
  <c r="U34" i="1"/>
  <c r="N393" i="2"/>
  <c r="N427" i="2"/>
  <c r="L426" i="15" s="1"/>
  <c r="N152" i="2"/>
  <c r="N484" i="2"/>
  <c r="S36" i="1"/>
  <c r="O423" i="2" s="1"/>
  <c r="T36" i="1"/>
  <c r="P423" i="2" s="1"/>
  <c r="T62" i="1"/>
  <c r="P731" i="2" s="1"/>
  <c r="N723" i="2"/>
  <c r="Q714" i="2"/>
  <c r="Q712" i="2"/>
  <c r="N169" i="2"/>
  <c r="L169" i="15" s="1"/>
  <c r="N489" i="2"/>
  <c r="N282" i="2"/>
  <c r="N140" i="2"/>
  <c r="T15" i="1"/>
  <c r="N135" i="2"/>
  <c r="N491" i="2"/>
  <c r="N285" i="2"/>
  <c r="N51" i="2"/>
  <c r="N56" i="2"/>
  <c r="N136" i="2"/>
  <c r="L136" i="15" s="1"/>
  <c r="V42" i="1"/>
  <c r="N487" i="2"/>
  <c r="Q294" i="2"/>
  <c r="N721" i="2"/>
  <c r="L724" i="15" s="1"/>
  <c r="N724" i="2"/>
  <c r="N488" i="2"/>
  <c r="T142" i="2"/>
  <c r="N137" i="2"/>
  <c r="N286" i="2"/>
  <c r="N726" i="2"/>
  <c r="S42" i="1"/>
  <c r="T139" i="2"/>
  <c r="N775" i="2"/>
  <c r="AX775" i="2" s="1"/>
  <c r="X13" i="1"/>
  <c r="S13" i="1"/>
  <c r="N58" i="2"/>
  <c r="U42" i="1"/>
  <c r="N280" i="2"/>
  <c r="L280" i="15" s="1"/>
  <c r="N54" i="2"/>
  <c r="S95" i="1"/>
  <c r="O775" i="2" s="1"/>
  <c r="AT42" i="1"/>
  <c r="N279" i="2"/>
  <c r="AT95" i="1"/>
  <c r="S6" i="1"/>
  <c r="N485" i="2"/>
  <c r="N53" i="2"/>
  <c r="T140" i="2"/>
  <c r="T42" i="1"/>
  <c r="U2" i="1"/>
  <c r="Q755" i="2"/>
  <c r="AT25" i="1"/>
  <c r="N142" i="2"/>
  <c r="N144" i="2"/>
  <c r="V2" i="1"/>
  <c r="N722" i="2"/>
  <c r="L725" i="15" s="1"/>
  <c r="T13" i="1"/>
  <c r="P146" i="2" s="1"/>
  <c r="V75" i="1"/>
  <c r="X75" i="1" s="1"/>
  <c r="V755" i="2" s="1"/>
  <c r="N139" i="2"/>
  <c r="N145" i="2"/>
  <c r="Q53" i="2"/>
  <c r="N486" i="2"/>
  <c r="N712" i="2"/>
  <c r="N284" i="2"/>
  <c r="N52" i="2"/>
  <c r="N141" i="2"/>
  <c r="N283" i="2"/>
  <c r="N138" i="2"/>
  <c r="Z61" i="1"/>
  <c r="X719" i="2" s="1"/>
  <c r="N55" i="2"/>
  <c r="N143" i="2"/>
  <c r="L143" i="15" s="1"/>
  <c r="T261" i="2"/>
  <c r="U23" i="1"/>
  <c r="V54" i="1"/>
  <c r="T635" i="2" s="1"/>
  <c r="U54" i="1"/>
  <c r="Q635" i="2" s="1"/>
  <c r="AT79" i="1"/>
  <c r="AT2" i="1"/>
  <c r="N57" i="2"/>
  <c r="Q54" i="2"/>
  <c r="Q760" i="2"/>
  <c r="AT11" i="1"/>
  <c r="V6" i="1"/>
  <c r="AY78" i="1"/>
  <c r="BA78" i="1" s="1"/>
  <c r="T258" i="2"/>
  <c r="T744" i="2"/>
  <c r="T262" i="2"/>
  <c r="AY49" i="1"/>
  <c r="BA49" i="1" s="1"/>
  <c r="AY35" i="1"/>
  <c r="BA35" i="1" s="1"/>
  <c r="U13" i="1"/>
  <c r="U38" i="1"/>
  <c r="Q447" i="2" s="1"/>
  <c r="V38" i="1"/>
  <c r="T447" i="2" s="1"/>
  <c r="AY74" i="1"/>
  <c r="BA74" i="1" s="1"/>
  <c r="U92" i="1"/>
  <c r="W92" i="1" s="1"/>
  <c r="U772" i="2" s="1"/>
  <c r="V92" i="1"/>
  <c r="AT34" i="1"/>
  <c r="AY22" i="1"/>
  <c r="BA22" i="1" s="1"/>
  <c r="AY87" i="1"/>
  <c r="BA87" i="1" s="1"/>
  <c r="AY56" i="1"/>
  <c r="BA56" i="1" s="1"/>
  <c r="AY48" i="1"/>
  <c r="BA48" i="1" s="1"/>
  <c r="AY96" i="1"/>
  <c r="BA96" i="1" s="1"/>
  <c r="U25" i="1"/>
  <c r="V25" i="1"/>
  <c r="AT16" i="1"/>
  <c r="AT50" i="1"/>
  <c r="Z26" i="1"/>
  <c r="AT6" i="1"/>
  <c r="AT86" i="1"/>
  <c r="V65" i="1"/>
  <c r="U65" i="1"/>
  <c r="AT40" i="1"/>
  <c r="AY29" i="1"/>
  <c r="BA29" i="1" s="1"/>
  <c r="V84" i="1"/>
  <c r="AY53" i="1"/>
  <c r="BA53" i="1" s="1"/>
  <c r="Q322" i="2"/>
  <c r="U94" i="1"/>
  <c r="AY41" i="1"/>
  <c r="BA41" i="1" s="1"/>
  <c r="AY51" i="1"/>
  <c r="BA51" i="1" s="1"/>
  <c r="V95" i="1"/>
  <c r="U95" i="1"/>
  <c r="W95" i="1" s="1"/>
  <c r="U775" i="2" s="1"/>
  <c r="Z12" i="1"/>
  <c r="X134" i="2" s="1"/>
  <c r="Q126" i="2"/>
  <c r="Q129" i="2"/>
  <c r="Q132" i="2"/>
  <c r="Q127" i="2"/>
  <c r="Q123" i="2"/>
  <c r="Q128" i="2"/>
  <c r="Q130" i="2"/>
  <c r="V77" i="1"/>
  <c r="U77" i="1"/>
  <c r="W77" i="1" s="1"/>
  <c r="U757" i="2" s="1"/>
  <c r="AY6" i="1"/>
  <c r="BA6" i="1" s="1"/>
  <c r="AT94" i="1"/>
  <c r="AT29" i="1"/>
  <c r="AY16" i="1"/>
  <c r="BA16" i="1" s="1"/>
  <c r="AY3" i="1"/>
  <c r="BA3" i="1" s="1"/>
  <c r="AY70" i="1"/>
  <c r="BA70" i="1" s="1"/>
  <c r="U62" i="1"/>
  <c r="Q731" i="2" s="1"/>
  <c r="AY91" i="1"/>
  <c r="BA91" i="1" s="1"/>
  <c r="AY61" i="1"/>
  <c r="BA61" i="1" s="1"/>
  <c r="AT69" i="1"/>
  <c r="AT39" i="1"/>
  <c r="AT64" i="1"/>
  <c r="AY34" i="1"/>
  <c r="BA34" i="1" s="1"/>
  <c r="AY13" i="1"/>
  <c r="BA13" i="1" s="1"/>
  <c r="AT14" i="1"/>
  <c r="AT35" i="1"/>
  <c r="AT15" i="1"/>
  <c r="AT18" i="1"/>
  <c r="AT12" i="1"/>
  <c r="AY5" i="1"/>
  <c r="BA5" i="1" s="1"/>
  <c r="V60" i="1"/>
  <c r="T707" i="2" s="1"/>
  <c r="U60" i="1"/>
  <c r="Q707" i="2" s="1"/>
  <c r="AY42" i="1"/>
  <c r="BA42" i="1" s="1"/>
  <c r="AY10" i="1"/>
  <c r="BA10" i="1" s="1"/>
  <c r="T770" i="2"/>
  <c r="AY77" i="1"/>
  <c r="BA77" i="1" s="1"/>
  <c r="AY80" i="1"/>
  <c r="BA80" i="1" s="1"/>
  <c r="Y74" i="1"/>
  <c r="W754" i="2" s="1"/>
  <c r="P754" i="2"/>
  <c r="AX76" i="2"/>
  <c r="BD76" i="2"/>
  <c r="AY76" i="2"/>
  <c r="O540" i="2"/>
  <c r="O538" i="2"/>
  <c r="O534" i="2"/>
  <c r="AY37" i="1"/>
  <c r="BA37" i="1" s="1"/>
  <c r="Y73" i="1"/>
  <c r="W753" i="2" s="1"/>
  <c r="BB389" i="2"/>
  <c r="BD389" i="2"/>
  <c r="AY389" i="2"/>
  <c r="Y77" i="1"/>
  <c r="W757" i="2" s="1"/>
  <c r="P757" i="2"/>
  <c r="AT9" i="1"/>
  <c r="P769" i="2"/>
  <c r="Y89" i="1"/>
  <c r="W769" i="2" s="1"/>
  <c r="AY539" i="2"/>
  <c r="AT91" i="1"/>
  <c r="BB203" i="2"/>
  <c r="AT10" i="1"/>
  <c r="BB780" i="2"/>
  <c r="AY780" i="2"/>
  <c r="O40" i="2"/>
  <c r="O42" i="2"/>
  <c r="O39" i="2"/>
  <c r="O45" i="2"/>
  <c r="O46" i="2"/>
  <c r="O43" i="2"/>
  <c r="O44" i="2"/>
  <c r="X179" i="2"/>
  <c r="X174" i="2"/>
  <c r="X182" i="2"/>
  <c r="X171" i="2"/>
  <c r="X172" i="2"/>
  <c r="X180" i="2"/>
  <c r="X176" i="2"/>
  <c r="X173" i="2"/>
  <c r="X175" i="2"/>
  <c r="X178" i="2"/>
  <c r="AT74" i="1"/>
  <c r="AY11" i="1"/>
  <c r="BA11" i="1" s="1"/>
  <c r="AY90" i="1"/>
  <c r="BA90" i="1" s="1"/>
  <c r="AY60" i="1"/>
  <c r="BA60" i="1" s="1"/>
  <c r="AY2" i="1"/>
  <c r="BA2" i="1" s="1"/>
  <c r="BD440" i="2"/>
  <c r="P758" i="2"/>
  <c r="Y78" i="1"/>
  <c r="W758" i="2" s="1"/>
  <c r="AT77" i="1"/>
  <c r="BD81" i="2"/>
  <c r="AY535" i="2"/>
  <c r="Q405" i="2"/>
  <c r="P751" i="2"/>
  <c r="Y71" i="1"/>
  <c r="W751" i="2" s="1"/>
  <c r="AY33" i="1"/>
  <c r="BA33" i="1" s="1"/>
  <c r="X86" i="1"/>
  <c r="V766" i="2" s="1"/>
  <c r="T766" i="2"/>
  <c r="AY72" i="1"/>
  <c r="BA72" i="1" s="1"/>
  <c r="AY15" i="1"/>
  <c r="BA15" i="1" s="1"/>
  <c r="AY93" i="1"/>
  <c r="BA93" i="1" s="1"/>
  <c r="Q758" i="2"/>
  <c r="Z78" i="1"/>
  <c r="X758" i="2" s="1"/>
  <c r="BB322" i="2"/>
  <c r="AT48" i="1"/>
  <c r="Y92" i="1"/>
  <c r="W772" i="2" s="1"/>
  <c r="P772" i="2"/>
  <c r="AY534" i="2"/>
  <c r="E77" i="5" s="1"/>
  <c r="P197" i="2"/>
  <c r="AY26" i="1"/>
  <c r="BA26" i="1" s="1"/>
  <c r="AY57" i="1"/>
  <c r="BA57" i="1" s="1"/>
  <c r="AT80" i="1"/>
  <c r="P750" i="2"/>
  <c r="Y70" i="1"/>
  <c r="W750" i="2" s="1"/>
  <c r="AT47" i="1"/>
  <c r="N596" i="2"/>
  <c r="L593" i="15" s="1"/>
  <c r="N597" i="2"/>
  <c r="L594" i="15" s="1"/>
  <c r="N595" i="2"/>
  <c r="L592" i="15" s="1"/>
  <c r="N598" i="2"/>
  <c r="L595" i="15" s="1"/>
  <c r="N599" i="2"/>
  <c r="L596" i="15" s="1"/>
  <c r="V51" i="1"/>
  <c r="S51" i="1"/>
  <c r="N594" i="2"/>
  <c r="L591" i="15" s="1"/>
  <c r="T51" i="1"/>
  <c r="AT51" i="1"/>
  <c r="U51" i="1"/>
  <c r="Q766" i="2"/>
  <c r="Z86" i="1"/>
  <c r="X766" i="2" s="1"/>
  <c r="AY79" i="1"/>
  <c r="BA79" i="1" s="1"/>
  <c r="N752" i="2"/>
  <c r="L755" i="15" s="1"/>
  <c r="T72" i="1"/>
  <c r="AT72" i="1"/>
  <c r="S72" i="1"/>
  <c r="O752" i="2" s="1"/>
  <c r="U72" i="1"/>
  <c r="V72" i="1"/>
  <c r="X78" i="1"/>
  <c r="V758" i="2" s="1"/>
  <c r="T758" i="2"/>
  <c r="O65" i="2"/>
  <c r="AY39" i="1"/>
  <c r="BA39" i="1" s="1"/>
  <c r="AT22" i="1"/>
  <c r="AT93" i="1"/>
  <c r="AT70" i="1"/>
  <c r="AY65" i="1"/>
  <c r="BA65" i="1" s="1"/>
  <c r="N746" i="2"/>
  <c r="L749" i="15" s="1"/>
  <c r="T66" i="1"/>
  <c r="AT66" i="1"/>
  <c r="U66" i="1"/>
  <c r="S66" i="1"/>
  <c r="O746" i="2" s="1"/>
  <c r="V66" i="1"/>
  <c r="AT68" i="1"/>
  <c r="O318" i="2"/>
  <c r="O317" i="2"/>
  <c r="P381" i="2"/>
  <c r="P377" i="2"/>
  <c r="AT92" i="1"/>
  <c r="BB206" i="2"/>
  <c r="AX206" i="2"/>
  <c r="AY206" i="2"/>
  <c r="AY18" i="2"/>
  <c r="BD18" i="2"/>
  <c r="BB18" i="2"/>
  <c r="AX18" i="2"/>
  <c r="AX613" i="2"/>
  <c r="BB613" i="2"/>
  <c r="BD613" i="2"/>
  <c r="AT96" i="1"/>
  <c r="P766" i="2"/>
  <c r="Y86" i="1"/>
  <c r="W766" i="2" s="1"/>
  <c r="T771" i="2"/>
  <c r="X91" i="1"/>
  <c r="V771" i="2" s="1"/>
  <c r="O663" i="2"/>
  <c r="O662" i="2"/>
  <c r="O660" i="2"/>
  <c r="AY637" i="2"/>
  <c r="BD637" i="2"/>
  <c r="BB637" i="2"/>
  <c r="AY536" i="2"/>
  <c r="AX536" i="2"/>
  <c r="Z71" i="1"/>
  <c r="X751" i="2" s="1"/>
  <c r="Q751" i="2"/>
  <c r="N768" i="2"/>
  <c r="L771" i="15" s="1"/>
  <c r="S88" i="1"/>
  <c r="O768" i="2" s="1"/>
  <c r="AT88" i="1"/>
  <c r="T88" i="1"/>
  <c r="V88" i="1"/>
  <c r="U88" i="1"/>
  <c r="AY62" i="1"/>
  <c r="BA62" i="1" s="1"/>
  <c r="O281" i="2"/>
  <c r="O283" i="2"/>
  <c r="O285" i="2"/>
  <c r="O280" i="2"/>
  <c r="O286" i="2"/>
  <c r="AT53" i="1"/>
  <c r="AG438" i="2"/>
  <c r="AG561" i="2"/>
  <c r="AG463" i="2"/>
  <c r="AG378" i="2"/>
  <c r="AG395" i="2"/>
  <c r="AT67" i="1"/>
  <c r="P67" i="2"/>
  <c r="P70" i="2"/>
  <c r="O559" i="2"/>
  <c r="O561" i="2"/>
  <c r="P749" i="2"/>
  <c r="Y69" i="1"/>
  <c r="W749" i="2" s="1"/>
  <c r="Y64" i="1"/>
  <c r="W744" i="2" s="1"/>
  <c r="P744" i="2"/>
  <c r="AY12" i="1"/>
  <c r="BA12" i="1" s="1"/>
  <c r="O723" i="2"/>
  <c r="O726" i="2"/>
  <c r="O724" i="2"/>
  <c r="O722" i="2"/>
  <c r="O720" i="2"/>
  <c r="O721" i="2"/>
  <c r="AX333" i="2"/>
  <c r="AT32" i="1"/>
  <c r="BB541" i="2"/>
  <c r="AY541" i="2"/>
  <c r="AT54" i="1"/>
  <c r="AY76" i="1"/>
  <c r="BA76" i="1" s="1"/>
  <c r="Q756" i="2"/>
  <c r="Z76" i="1"/>
  <c r="X756" i="2" s="1"/>
  <c r="P755" i="2"/>
  <c r="Y75" i="1"/>
  <c r="W755" i="2" s="1"/>
  <c r="BD542" i="2"/>
  <c r="AT85" i="1"/>
  <c r="BB201" i="2"/>
  <c r="Y95" i="1"/>
  <c r="W775" i="2" s="1"/>
  <c r="P775" i="2"/>
  <c r="O365" i="2"/>
  <c r="O363" i="2"/>
  <c r="O368" i="2"/>
  <c r="O367" i="2"/>
  <c r="O370" i="2"/>
  <c r="AX363" i="2"/>
  <c r="C63" i="5" s="1"/>
  <c r="N474" i="2"/>
  <c r="L473" i="15" s="1"/>
  <c r="N475" i="2"/>
  <c r="L474" i="15" s="1"/>
  <c r="N479" i="2"/>
  <c r="L478" i="15" s="1"/>
  <c r="N476" i="2"/>
  <c r="L475" i="15" s="1"/>
  <c r="N473" i="2"/>
  <c r="L472" i="15" s="1"/>
  <c r="N478" i="2"/>
  <c r="L477" i="15" s="1"/>
  <c r="N472" i="2"/>
  <c r="L471" i="15" s="1"/>
  <c r="N477" i="2"/>
  <c r="L476" i="15" s="1"/>
  <c r="S41" i="1"/>
  <c r="T41" i="1"/>
  <c r="AT41" i="1"/>
  <c r="U41" i="1"/>
  <c r="V41" i="1"/>
  <c r="Y68" i="1"/>
  <c r="W748" i="2" s="1"/>
  <c r="P748" i="2"/>
  <c r="BD667" i="2"/>
  <c r="BB667" i="2"/>
  <c r="AX667" i="2"/>
  <c r="AY27" i="1"/>
  <c r="BA27" i="1" s="1"/>
  <c r="P562" i="2"/>
  <c r="P563" i="2"/>
  <c r="P564" i="2"/>
  <c r="P558" i="2"/>
  <c r="P560" i="2"/>
  <c r="P565" i="2"/>
  <c r="BD113" i="2"/>
  <c r="AY377" i="2"/>
  <c r="BB636" i="2"/>
  <c r="AX636" i="2"/>
  <c r="C86" i="5" s="1"/>
  <c r="AT23" i="1"/>
  <c r="AT30" i="1"/>
  <c r="AX343" i="2"/>
  <c r="Z85" i="1"/>
  <c r="X765" i="2" s="1"/>
  <c r="Q765" i="2"/>
  <c r="AX202" i="2"/>
  <c r="AY88" i="1"/>
  <c r="BA88" i="1" s="1"/>
  <c r="AT62" i="1"/>
  <c r="AX369" i="2"/>
  <c r="AT76" i="1"/>
  <c r="BB560" i="2"/>
  <c r="BD560" i="2"/>
  <c r="P663" i="2"/>
  <c r="AT90" i="1"/>
  <c r="AX123" i="2"/>
  <c r="BK754" i="2" s="1"/>
  <c r="BB123" i="2"/>
  <c r="BL754" i="2" s="1"/>
  <c r="AY123" i="2"/>
  <c r="Q771" i="2"/>
  <c r="Z91" i="1"/>
  <c r="X771" i="2" s="1"/>
  <c r="O341" i="2"/>
  <c r="O342" i="2"/>
  <c r="O339" i="2"/>
  <c r="O346" i="2"/>
  <c r="BB270" i="2"/>
  <c r="AY86" i="1"/>
  <c r="BA86" i="1" s="1"/>
  <c r="AY170" i="2"/>
  <c r="BD170" i="2"/>
  <c r="BB170" i="2"/>
  <c r="AX170" i="2"/>
  <c r="AT49" i="1"/>
  <c r="BB329" i="2"/>
  <c r="AY329" i="2"/>
  <c r="BD329" i="2"/>
  <c r="X76" i="1"/>
  <c r="V756" i="2" s="1"/>
  <c r="T756" i="2"/>
  <c r="AT5" i="1"/>
  <c r="O606" i="2"/>
  <c r="AY14" i="1"/>
  <c r="BA14" i="1" s="1"/>
  <c r="AY69" i="1"/>
  <c r="BA69" i="1" s="1"/>
  <c r="BD666" i="2"/>
  <c r="X87" i="1"/>
  <c r="V767" i="2" s="1"/>
  <c r="T767" i="2"/>
  <c r="O383" i="2"/>
  <c r="O379" i="2"/>
  <c r="O378" i="2"/>
  <c r="O377" i="2"/>
  <c r="O382" i="2"/>
  <c r="O376" i="2"/>
  <c r="O380" i="2"/>
  <c r="P770" i="2"/>
  <c r="Y90" i="1"/>
  <c r="W770" i="2" s="1"/>
  <c r="BB125" i="2"/>
  <c r="Y46" i="1"/>
  <c r="P541" i="2"/>
  <c r="P540" i="2"/>
  <c r="P771" i="2"/>
  <c r="Y91" i="1"/>
  <c r="W771" i="2" s="1"/>
  <c r="BB346" i="2"/>
  <c r="AY269" i="2"/>
  <c r="BB269" i="2"/>
  <c r="BD269" i="2"/>
  <c r="AX269" i="2"/>
  <c r="P765" i="2"/>
  <c r="Y85" i="1"/>
  <c r="W765" i="2" s="1"/>
  <c r="BD570" i="2"/>
  <c r="AY570" i="2"/>
  <c r="E80" i="5" s="1"/>
  <c r="AX570" i="2"/>
  <c r="C80" i="5" s="1"/>
  <c r="BB570" i="2"/>
  <c r="AY94" i="1"/>
  <c r="BA94" i="1" s="1"/>
  <c r="AT61" i="1"/>
  <c r="P764" i="2"/>
  <c r="Y84" i="1"/>
  <c r="W764" i="2" s="1"/>
  <c r="AT73" i="1"/>
  <c r="AT65" i="1"/>
  <c r="P756" i="2"/>
  <c r="Y76" i="1"/>
  <c r="W756" i="2" s="1"/>
  <c r="P71" i="2" l="1"/>
  <c r="BB538" i="2"/>
  <c r="BD203" i="2"/>
  <c r="T197" i="2"/>
  <c r="AG630" i="2"/>
  <c r="AG533" i="2"/>
  <c r="AH533" i="2" s="1"/>
  <c r="AG520" i="2"/>
  <c r="AH520" i="2" s="1"/>
  <c r="BD123" i="2"/>
  <c r="AY316" i="2"/>
  <c r="T381" i="2"/>
  <c r="T536" i="2"/>
  <c r="AG743" i="2"/>
  <c r="AH743" i="2" s="1"/>
  <c r="AG375" i="2"/>
  <c r="AH375" i="2" s="1"/>
  <c r="O364" i="2"/>
  <c r="O375" i="2"/>
  <c r="P369" i="2"/>
  <c r="P375" i="2"/>
  <c r="P759" i="2"/>
  <c r="AY375" i="2"/>
  <c r="AX375" i="2"/>
  <c r="BB375" i="2"/>
  <c r="BD375" i="2"/>
  <c r="AX346" i="2"/>
  <c r="P661" i="2"/>
  <c r="O366" i="2"/>
  <c r="T667" i="2"/>
  <c r="O340" i="2"/>
  <c r="Y48" i="1"/>
  <c r="BD536" i="2"/>
  <c r="BD534" i="2"/>
  <c r="P559" i="2"/>
  <c r="O319" i="2"/>
  <c r="AG484" i="2"/>
  <c r="T662" i="2"/>
  <c r="AY64" i="2"/>
  <c r="AG585" i="2"/>
  <c r="AG382" i="2"/>
  <c r="AY342" i="2"/>
  <c r="T143" i="2"/>
  <c r="O560" i="2"/>
  <c r="T206" i="2"/>
  <c r="BD538" i="2"/>
  <c r="T138" i="2"/>
  <c r="T141" i="2"/>
  <c r="AG596" i="2"/>
  <c r="AG571" i="2"/>
  <c r="AH571" i="2" s="1"/>
  <c r="P317" i="2"/>
  <c r="AY369" i="2"/>
  <c r="AY125" i="2"/>
  <c r="BD369" i="2"/>
  <c r="O322" i="2"/>
  <c r="AX440" i="2"/>
  <c r="AX603" i="2"/>
  <c r="AX541" i="2"/>
  <c r="BD541" i="2"/>
  <c r="BB440" i="2"/>
  <c r="AX643" i="2"/>
  <c r="AY440" i="2"/>
  <c r="BB643" i="2"/>
  <c r="Q606" i="2"/>
  <c r="AX329" i="2"/>
  <c r="AX81" i="2"/>
  <c r="AX368" i="2"/>
  <c r="BB327" i="2"/>
  <c r="BL771" i="2" s="1"/>
  <c r="P665" i="2"/>
  <c r="BD202" i="2"/>
  <c r="AY368" i="2"/>
  <c r="Q296" i="2"/>
  <c r="P200" i="2"/>
  <c r="O667" i="2"/>
  <c r="BD346" i="2"/>
  <c r="O64" i="2"/>
  <c r="BD615" i="2"/>
  <c r="AX600" i="2"/>
  <c r="C83" i="5" s="1"/>
  <c r="AX573" i="2"/>
  <c r="T88" i="2"/>
  <c r="T563" i="2"/>
  <c r="BD365" i="2"/>
  <c r="O66" i="2"/>
  <c r="Q55" i="2"/>
  <c r="O605" i="2"/>
  <c r="AX604" i="2"/>
  <c r="AG587" i="2"/>
  <c r="AH587" i="2" s="1"/>
  <c r="AX378" i="2"/>
  <c r="AY573" i="2"/>
  <c r="T91" i="2"/>
  <c r="T560" i="2"/>
  <c r="O602" i="2"/>
  <c r="BD273" i="2"/>
  <c r="AG583" i="2"/>
  <c r="AH583" i="2" s="1"/>
  <c r="O279" i="2"/>
  <c r="O664" i="2"/>
  <c r="BD368" i="2"/>
  <c r="BD573" i="2"/>
  <c r="Q51" i="2"/>
  <c r="Q309" i="2"/>
  <c r="T561" i="2"/>
  <c r="T145" i="2"/>
  <c r="T257" i="2"/>
  <c r="Q173" i="2"/>
  <c r="Z56" i="1"/>
  <c r="Q655" i="2"/>
  <c r="T565" i="2"/>
  <c r="AX194" i="2"/>
  <c r="O603" i="2"/>
  <c r="AY132" i="2"/>
  <c r="O604" i="2"/>
  <c r="BB132" i="2"/>
  <c r="AX331" i="2"/>
  <c r="Q58" i="2"/>
  <c r="O600" i="2"/>
  <c r="BD377" i="2"/>
  <c r="AX319" i="2"/>
  <c r="BD643" i="2"/>
  <c r="BB205" i="2"/>
  <c r="P65" i="2"/>
  <c r="AG637" i="2"/>
  <c r="AH637" i="2" s="1"/>
  <c r="O284" i="2"/>
  <c r="O666" i="2"/>
  <c r="AY613" i="2"/>
  <c r="P202" i="2"/>
  <c r="X177" i="2"/>
  <c r="BD780" i="2"/>
  <c r="BB76" i="2"/>
  <c r="Q131" i="2"/>
  <c r="Q297" i="2"/>
  <c r="T255" i="2"/>
  <c r="Q307" i="2"/>
  <c r="Z28" i="1"/>
  <c r="X316" i="2" s="1"/>
  <c r="Q650" i="2"/>
  <c r="T204" i="2"/>
  <c r="Q455" i="2"/>
  <c r="Z6" i="1"/>
  <c r="BB666" i="2"/>
  <c r="AX377" i="2"/>
  <c r="P132" i="2"/>
  <c r="AG453" i="2"/>
  <c r="AG724" i="2"/>
  <c r="AH724" i="2" s="1"/>
  <c r="P382" i="2"/>
  <c r="AX65" i="2"/>
  <c r="AX389" i="2"/>
  <c r="Q318" i="2"/>
  <c r="Q713" i="2"/>
  <c r="Q320" i="2"/>
  <c r="Q176" i="2"/>
  <c r="Q182" i="2"/>
  <c r="T541" i="2"/>
  <c r="AX316" i="2"/>
  <c r="T751" i="2"/>
  <c r="X71" i="1"/>
  <c r="V751" i="2" s="1"/>
  <c r="X46" i="1"/>
  <c r="V542" i="2" s="1"/>
  <c r="AG437" i="2"/>
  <c r="AG615" i="2"/>
  <c r="BD776" i="2"/>
  <c r="AG601" i="2"/>
  <c r="AH601" i="2" s="1"/>
  <c r="O665" i="2"/>
  <c r="BB573" i="2"/>
  <c r="Q205" i="2"/>
  <c r="AY270" i="2"/>
  <c r="AY113" i="2"/>
  <c r="Q536" i="2"/>
  <c r="AY643" i="2"/>
  <c r="Q548" i="2"/>
  <c r="Q549" i="2"/>
  <c r="P327" i="2"/>
  <c r="P330" i="2"/>
  <c r="AY639" i="2"/>
  <c r="BB639" i="2"/>
  <c r="AG586" i="2"/>
  <c r="AG617" i="2"/>
  <c r="AH617" i="2" s="1"/>
  <c r="AG363" i="2"/>
  <c r="AH363" i="2" s="1"/>
  <c r="T93" i="2"/>
  <c r="BD204" i="2"/>
  <c r="AY334" i="2"/>
  <c r="AG640" i="2"/>
  <c r="AH640" i="2" s="1"/>
  <c r="AG390" i="2"/>
  <c r="AG412" i="2"/>
  <c r="AH412" i="2" s="1"/>
  <c r="AG573" i="2"/>
  <c r="AH573" i="2" s="1"/>
  <c r="AG464" i="2"/>
  <c r="AH464" i="2" s="1"/>
  <c r="X29" i="1"/>
  <c r="V334" i="2" s="1"/>
  <c r="Q546" i="2"/>
  <c r="BD103" i="2"/>
  <c r="AY571" i="2"/>
  <c r="Q332" i="2"/>
  <c r="BD571" i="2"/>
  <c r="BB423" i="2"/>
  <c r="BB193" i="2"/>
  <c r="P603" i="2"/>
  <c r="AY423" i="2"/>
  <c r="BD423" i="2"/>
  <c r="T765" i="2"/>
  <c r="X85" i="1"/>
  <c r="V765" i="2" s="1"/>
  <c r="T423" i="2"/>
  <c r="T413" i="2"/>
  <c r="T414" i="2"/>
  <c r="T416" i="2"/>
  <c r="X36" i="1"/>
  <c r="V423" i="2" s="1"/>
  <c r="T418" i="2"/>
  <c r="T412" i="2"/>
  <c r="T415" i="2"/>
  <c r="T417" i="2"/>
  <c r="P333" i="2"/>
  <c r="Q547" i="2"/>
  <c r="BD564" i="2"/>
  <c r="P329" i="2"/>
  <c r="Q552" i="2"/>
  <c r="AY564" i="2"/>
  <c r="X79" i="1"/>
  <c r="V759" i="2" s="1"/>
  <c r="T759" i="2"/>
  <c r="Q554" i="2"/>
  <c r="T750" i="2"/>
  <c r="X70" i="1"/>
  <c r="V750" i="2" s="1"/>
  <c r="Z70" i="1"/>
  <c r="X750" i="2" s="1"/>
  <c r="X69" i="1"/>
  <c r="V749" i="2" s="1"/>
  <c r="T749" i="2"/>
  <c r="AX423" i="2"/>
  <c r="BD465" i="2"/>
  <c r="Q333" i="2"/>
  <c r="P328" i="2"/>
  <c r="Q553" i="2"/>
  <c r="BB465" i="2"/>
  <c r="BB369" i="2"/>
  <c r="Q327" i="2"/>
  <c r="P572" i="2"/>
  <c r="P331" i="2"/>
  <c r="Q330" i="2"/>
  <c r="AY193" i="2"/>
  <c r="BF26" i="15"/>
  <c r="AV26" i="15"/>
  <c r="BD635" i="2"/>
  <c r="BB635" i="2"/>
  <c r="O404" i="2"/>
  <c r="O401" i="2"/>
  <c r="Q453" i="2"/>
  <c r="O403" i="2"/>
  <c r="BD467" i="2"/>
  <c r="O71" i="2"/>
  <c r="T383" i="2"/>
  <c r="P550" i="2"/>
  <c r="AX635" i="2"/>
  <c r="AY635" i="2"/>
  <c r="Q40" i="2"/>
  <c r="Q450" i="2"/>
  <c r="P334" i="2"/>
  <c r="Q45" i="2"/>
  <c r="O344" i="2"/>
  <c r="BD344" i="2"/>
  <c r="O541" i="2"/>
  <c r="AX404" i="2"/>
  <c r="AY194" i="2"/>
  <c r="Q464" i="2"/>
  <c r="AX666" i="2"/>
  <c r="O316" i="2"/>
  <c r="AY187" i="2"/>
  <c r="BB187" i="2"/>
  <c r="BH26" i="15"/>
  <c r="AX26" i="15"/>
  <c r="P332" i="2"/>
  <c r="Q331" i="2"/>
  <c r="T199" i="2"/>
  <c r="BD26" i="15"/>
  <c r="BD639" i="2"/>
  <c r="Q551" i="2"/>
  <c r="Q46" i="2"/>
  <c r="BB191" i="2"/>
  <c r="Q334" i="2"/>
  <c r="P664" i="2"/>
  <c r="AY346" i="2"/>
  <c r="P666" i="2"/>
  <c r="O564" i="2"/>
  <c r="P662" i="2"/>
  <c r="BD189" i="2"/>
  <c r="T198" i="2"/>
  <c r="AY448" i="2"/>
  <c r="E70" i="5" s="1"/>
  <c r="AX191" i="2"/>
  <c r="BB26" i="15"/>
  <c r="Y57" i="1"/>
  <c r="W670" i="2" s="1"/>
  <c r="AY202" i="2"/>
  <c r="P129" i="2"/>
  <c r="BB202" i="2"/>
  <c r="Q43" i="2"/>
  <c r="P125" i="2"/>
  <c r="BB402" i="2"/>
  <c r="BE26" i="15"/>
  <c r="P604" i="2"/>
  <c r="Q452" i="2"/>
  <c r="AT26" i="15"/>
  <c r="P554" i="2"/>
  <c r="BC26" i="15"/>
  <c r="AX193" i="2"/>
  <c r="Q542" i="2"/>
  <c r="AW26" i="15"/>
  <c r="O273" i="2"/>
  <c r="Z46" i="1"/>
  <c r="X539" i="2" s="1"/>
  <c r="AX467" i="2"/>
  <c r="Q460" i="2"/>
  <c r="AZ638" i="15"/>
  <c r="AX132" i="2"/>
  <c r="Q406" i="2"/>
  <c r="Q462" i="2"/>
  <c r="AX447" i="2"/>
  <c r="AZ26" i="15"/>
  <c r="AU26" i="15"/>
  <c r="BA26" i="15"/>
  <c r="BG26" i="15"/>
  <c r="P370" i="2"/>
  <c r="AX639" i="2"/>
  <c r="Q550" i="2"/>
  <c r="P131" i="2"/>
  <c r="P64" i="2"/>
  <c r="T666" i="2"/>
  <c r="BB81" i="2"/>
  <c r="T542" i="2"/>
  <c r="Q467" i="2"/>
  <c r="Q463" i="2"/>
  <c r="T340" i="2"/>
  <c r="Q461" i="2"/>
  <c r="T105" i="2"/>
  <c r="BE638" i="15"/>
  <c r="AY26" i="15"/>
  <c r="T435" i="2"/>
  <c r="T427" i="2"/>
  <c r="T426" i="2"/>
  <c r="T430" i="2"/>
  <c r="X37" i="1"/>
  <c r="V435" i="2" s="1"/>
  <c r="T429" i="2"/>
  <c r="T424" i="2"/>
  <c r="T425" i="2"/>
  <c r="T428" i="2"/>
  <c r="BB623" i="2"/>
  <c r="AX623" i="2"/>
  <c r="AX707" i="2"/>
  <c r="BD327" i="2"/>
  <c r="Q115" i="2"/>
  <c r="BD68" i="2"/>
  <c r="P601" i="2"/>
  <c r="AX550" i="2"/>
  <c r="O369" i="2"/>
  <c r="P602" i="2"/>
  <c r="X23" i="1"/>
  <c r="V265" i="2" s="1"/>
  <c r="BD447" i="2"/>
  <c r="BB447" i="2"/>
  <c r="Y52" i="1"/>
  <c r="W611" i="2" s="1"/>
  <c r="Q537" i="2"/>
  <c r="AY447" i="2"/>
  <c r="AY370" i="2"/>
  <c r="AX602" i="2"/>
  <c r="Q538" i="2"/>
  <c r="BD707" i="2"/>
  <c r="AY707" i="2"/>
  <c r="AU422" i="15"/>
  <c r="AX205" i="2"/>
  <c r="BF638" i="15"/>
  <c r="AW638" i="15"/>
  <c r="AX638" i="15"/>
  <c r="AX731" i="2"/>
  <c r="BB273" i="2"/>
  <c r="BD623" i="2"/>
  <c r="AU638" i="15"/>
  <c r="AY185" i="2"/>
  <c r="O30" i="2"/>
  <c r="BH638" i="15"/>
  <c r="AV626" i="15"/>
  <c r="AT638" i="15"/>
  <c r="AX626" i="15"/>
  <c r="BC710" i="15"/>
  <c r="AW626" i="15"/>
  <c r="BA638" i="15"/>
  <c r="BF710" i="15"/>
  <c r="BI638" i="15"/>
  <c r="BD435" i="2"/>
  <c r="AZ446" i="15"/>
  <c r="AY710" i="15"/>
  <c r="AW734" i="15"/>
  <c r="AT734" i="15"/>
  <c r="AV638" i="15"/>
  <c r="BF422" i="15"/>
  <c r="BB435" i="2"/>
  <c r="BE710" i="15"/>
  <c r="BI626" i="15"/>
  <c r="AX435" i="2"/>
  <c r="BH626" i="15"/>
  <c r="BB446" i="15"/>
  <c r="BG734" i="15"/>
  <c r="BG446" i="15"/>
  <c r="AY623" i="2"/>
  <c r="BF446" i="15"/>
  <c r="AW446" i="15"/>
  <c r="AY638" i="15"/>
  <c r="AT710" i="15"/>
  <c r="BI710" i="15"/>
  <c r="BD719" i="2"/>
  <c r="AY719" i="2"/>
  <c r="BA434" i="15"/>
  <c r="AV446" i="15"/>
  <c r="AZ722" i="15"/>
  <c r="BB719" i="2"/>
  <c r="BB434" i="15"/>
  <c r="BC722" i="15"/>
  <c r="AV170" i="15"/>
  <c r="BG170" i="15"/>
  <c r="AY435" i="2"/>
  <c r="AX719" i="2"/>
  <c r="AT446" i="15"/>
  <c r="AU710" i="15"/>
  <c r="BD638" i="15"/>
  <c r="BG638" i="15"/>
  <c r="AT722" i="15"/>
  <c r="BE422" i="15"/>
  <c r="BH446" i="15"/>
  <c r="AV722" i="15"/>
  <c r="AY731" i="2"/>
  <c r="BC446" i="15"/>
  <c r="AZ710" i="15"/>
  <c r="AT626" i="15"/>
  <c r="BB638" i="15"/>
  <c r="BE722" i="15"/>
  <c r="BD434" i="15"/>
  <c r="BI446" i="15"/>
  <c r="AW710" i="15"/>
  <c r="AU626" i="15"/>
  <c r="AU722" i="15"/>
  <c r="T776" i="2"/>
  <c r="T777" i="2" s="1"/>
  <c r="T778" i="2" s="1"/>
  <c r="X96" i="1"/>
  <c r="V776" i="2" s="1"/>
  <c r="V777" i="2" s="1"/>
  <c r="V778" i="2" s="1"/>
  <c r="BD731" i="2"/>
  <c r="BF434" i="15"/>
  <c r="BD446" i="15"/>
  <c r="BH722" i="15"/>
  <c r="AZ734" i="15"/>
  <c r="BB170" i="15"/>
  <c r="AX422" i="15"/>
  <c r="BB731" i="2"/>
  <c r="BA446" i="15"/>
  <c r="AY722" i="15"/>
  <c r="BF734" i="15"/>
  <c r="AU170" i="15"/>
  <c r="BD422" i="15"/>
  <c r="AT170" i="15"/>
  <c r="BB422" i="15"/>
  <c r="AX434" i="15"/>
  <c r="AX722" i="15"/>
  <c r="BA722" i="15"/>
  <c r="BH170" i="15"/>
  <c r="AZ422" i="15"/>
  <c r="BC434" i="15"/>
  <c r="BB722" i="15"/>
  <c r="AW722" i="15"/>
  <c r="BA422" i="15"/>
  <c r="AW434" i="15"/>
  <c r="AY446" i="15"/>
  <c r="BE446" i="15"/>
  <c r="BC626" i="15"/>
  <c r="BG722" i="15"/>
  <c r="BB734" i="15"/>
  <c r="AW422" i="15"/>
  <c r="BD722" i="15"/>
  <c r="AU734" i="15"/>
  <c r="AU434" i="15"/>
  <c r="AX446" i="15"/>
  <c r="AZ626" i="15"/>
  <c r="BF722" i="15"/>
  <c r="AX734" i="15"/>
  <c r="AY422" i="15"/>
  <c r="BH434" i="15"/>
  <c r="AV734" i="15"/>
  <c r="AT422" i="15"/>
  <c r="T158" i="2"/>
  <c r="T152" i="2"/>
  <c r="T157" i="2"/>
  <c r="X14" i="1"/>
  <c r="V152" i="2" s="1"/>
  <c r="T154" i="2"/>
  <c r="T148" i="2"/>
  <c r="T155" i="2"/>
  <c r="T156" i="2"/>
  <c r="T153" i="2"/>
  <c r="T149" i="2"/>
  <c r="T150" i="2"/>
  <c r="T147" i="2"/>
  <c r="T151" i="2"/>
  <c r="AY434" i="15"/>
  <c r="BG710" i="15"/>
  <c r="BE626" i="15"/>
  <c r="L614" i="15"/>
  <c r="BA734" i="15"/>
  <c r="AY170" i="15"/>
  <c r="BI422" i="15"/>
  <c r="BE434" i="15"/>
  <c r="BH710" i="15"/>
  <c r="BD626" i="15"/>
  <c r="BF170" i="15"/>
  <c r="AV422" i="15"/>
  <c r="AX170" i="15"/>
  <c r="BE170" i="15"/>
  <c r="BI434" i="15"/>
  <c r="BG434" i="15"/>
  <c r="AV710" i="15"/>
  <c r="BB710" i="15"/>
  <c r="BG626" i="15"/>
  <c r="BB626" i="15"/>
  <c r="BD734" i="15"/>
  <c r="BE734" i="15"/>
  <c r="AW170" i="15"/>
  <c r="BA170" i="15"/>
  <c r="BC422" i="15"/>
  <c r="AT434" i="15"/>
  <c r="AV434" i="15"/>
  <c r="AX710" i="15"/>
  <c r="BD710" i="15"/>
  <c r="BF626" i="15"/>
  <c r="BA626" i="15"/>
  <c r="BC734" i="15"/>
  <c r="AY734" i="15"/>
  <c r="BI170" i="15"/>
  <c r="AZ170" i="15"/>
  <c r="BG422" i="15"/>
  <c r="BB707" i="2"/>
  <c r="BI734" i="15"/>
  <c r="BC170" i="15"/>
  <c r="O343" i="2"/>
  <c r="BB343" i="2"/>
  <c r="AX330" i="2"/>
  <c r="Q306" i="2"/>
  <c r="Q308" i="2"/>
  <c r="AX344" i="2"/>
  <c r="AX537" i="2"/>
  <c r="AX605" i="2"/>
  <c r="T405" i="2"/>
  <c r="P319" i="2"/>
  <c r="AG698" i="2"/>
  <c r="AH698" i="2" s="1"/>
  <c r="AG642" i="2"/>
  <c r="AH642" i="2" s="1"/>
  <c r="AG575" i="2"/>
  <c r="BB378" i="2"/>
  <c r="Q56" i="2"/>
  <c r="Y47" i="1"/>
  <c r="W550" i="2" s="1"/>
  <c r="AX342" i="2"/>
  <c r="P203" i="2"/>
  <c r="T90" i="2"/>
  <c r="T401" i="2"/>
  <c r="BD550" i="2"/>
  <c r="AX31" i="2"/>
  <c r="Q310" i="2"/>
  <c r="Q401" i="2"/>
  <c r="AY666" i="2"/>
  <c r="BD185" i="2"/>
  <c r="BB536" i="2"/>
  <c r="P379" i="2"/>
  <c r="BB534" i="2"/>
  <c r="Q603" i="2"/>
  <c r="P548" i="2"/>
  <c r="BB467" i="2"/>
  <c r="P199" i="2"/>
  <c r="O315" i="2"/>
  <c r="AY197" i="2"/>
  <c r="AY460" i="2"/>
  <c r="E71" i="5" s="1"/>
  <c r="T665" i="2"/>
  <c r="P605" i="2"/>
  <c r="BD316" i="2"/>
  <c r="BB334" i="2"/>
  <c r="AG428" i="2"/>
  <c r="AX776" i="2"/>
  <c r="B58" i="5" s="1"/>
  <c r="B57" i="5" s="1"/>
  <c r="P15" i="2"/>
  <c r="AX203" i="2"/>
  <c r="O601" i="2"/>
  <c r="AG584" i="2"/>
  <c r="AG355" i="2"/>
  <c r="AH355" i="2" s="1"/>
  <c r="AG613" i="2"/>
  <c r="AH613" i="2" s="1"/>
  <c r="AG368" i="2"/>
  <c r="AH368" i="2" s="1"/>
  <c r="AY365" i="2"/>
  <c r="BB64" i="2"/>
  <c r="BD104" i="2"/>
  <c r="AG603" i="2"/>
  <c r="AH603" i="2" s="1"/>
  <c r="AG559" i="2"/>
  <c r="AH559" i="2" s="1"/>
  <c r="AG455" i="2"/>
  <c r="AG366" i="2"/>
  <c r="AH366" i="2" s="1"/>
  <c r="AX327" i="2"/>
  <c r="BK771" i="2" s="1"/>
  <c r="AX126" i="2"/>
  <c r="T87" i="2"/>
  <c r="T270" i="2"/>
  <c r="O402" i="2"/>
  <c r="AY130" i="2"/>
  <c r="AY563" i="2"/>
  <c r="AY550" i="2"/>
  <c r="AX317" i="2"/>
  <c r="AX187" i="2"/>
  <c r="BD187" i="2"/>
  <c r="O320" i="2"/>
  <c r="Q202" i="2"/>
  <c r="BB344" i="2"/>
  <c r="BD124" i="2"/>
  <c r="AY345" i="2"/>
  <c r="BD540" i="2"/>
  <c r="BB124" i="2"/>
  <c r="BD127" i="2"/>
  <c r="BB127" i="2"/>
  <c r="T329" i="2"/>
  <c r="AY319" i="2"/>
  <c r="AX563" i="2"/>
  <c r="AY186" i="2"/>
  <c r="AG394" i="2"/>
  <c r="AG535" i="2"/>
  <c r="AG655" i="2"/>
  <c r="AH655" i="2" s="1"/>
  <c r="BD402" i="2"/>
  <c r="AX125" i="2"/>
  <c r="Q636" i="2"/>
  <c r="BB537" i="2"/>
  <c r="AY402" i="2"/>
  <c r="AY71" i="2"/>
  <c r="BB71" i="2"/>
  <c r="Q640" i="2"/>
  <c r="Q642" i="2"/>
  <c r="Z55" i="1"/>
  <c r="X644" i="2" s="1"/>
  <c r="BD558" i="2"/>
  <c r="Q637" i="2"/>
  <c r="BD125" i="2"/>
  <c r="O67" i="2"/>
  <c r="AY327" i="2"/>
  <c r="AY203" i="2"/>
  <c r="Q113" i="2"/>
  <c r="BB331" i="2"/>
  <c r="Q112" i="2"/>
  <c r="Q111" i="2"/>
  <c r="T200" i="2"/>
  <c r="Q201" i="2"/>
  <c r="Q641" i="2"/>
  <c r="AX71" i="2"/>
  <c r="P547" i="2"/>
  <c r="BB104" i="2"/>
  <c r="BD99" i="2"/>
  <c r="AX540" i="2"/>
  <c r="Q403" i="2"/>
  <c r="T247" i="2"/>
  <c r="T246" i="2"/>
  <c r="P318" i="2"/>
  <c r="AG383" i="2"/>
  <c r="AH383" i="2" s="1"/>
  <c r="AG539" i="2"/>
  <c r="AH539" i="2" s="1"/>
  <c r="AG376" i="2"/>
  <c r="AH376" i="2" s="1"/>
  <c r="AG551" i="2"/>
  <c r="AH551" i="2" s="1"/>
  <c r="T661" i="2"/>
  <c r="BB130" i="2"/>
  <c r="AY662" i="2"/>
  <c r="P552" i="2"/>
  <c r="AY104" i="2"/>
  <c r="AY273" i="2"/>
  <c r="P322" i="2"/>
  <c r="T664" i="2"/>
  <c r="P201" i="2"/>
  <c r="AX565" i="2"/>
  <c r="P205" i="2"/>
  <c r="Q32" i="2"/>
  <c r="AX616" i="2"/>
  <c r="P196" i="2"/>
  <c r="BB102" i="2"/>
  <c r="BB184" i="2"/>
  <c r="AX184" i="2"/>
  <c r="BD107" i="2"/>
  <c r="BD449" i="2"/>
  <c r="T452" i="2"/>
  <c r="AY449" i="2"/>
  <c r="T453" i="2"/>
  <c r="BB181" i="2"/>
  <c r="O332" i="2"/>
  <c r="T272" i="2"/>
  <c r="AY378" i="2"/>
  <c r="P618" i="2"/>
  <c r="P616" i="2"/>
  <c r="BB194" i="2"/>
  <c r="Q120" i="2"/>
  <c r="Z39" i="1"/>
  <c r="X459" i="2" s="1"/>
  <c r="P546" i="2"/>
  <c r="P549" i="2"/>
  <c r="AX104" i="2"/>
  <c r="AX662" i="2"/>
  <c r="X39" i="1"/>
  <c r="V456" i="2" s="1"/>
  <c r="AY184" i="2"/>
  <c r="AY558" i="2"/>
  <c r="E79" i="5" s="1"/>
  <c r="X18" i="1"/>
  <c r="V200" i="2" s="1"/>
  <c r="T273" i="2"/>
  <c r="P245" i="2"/>
  <c r="T205" i="2"/>
  <c r="BD378" i="2"/>
  <c r="P206" i="2"/>
  <c r="BB449" i="2"/>
  <c r="BB662" i="2"/>
  <c r="AY127" i="2"/>
  <c r="AG558" i="2"/>
  <c r="AH558" i="2" s="1"/>
  <c r="AG357" i="2"/>
  <c r="AH357" i="2" s="1"/>
  <c r="AG377" i="2"/>
  <c r="AH377" i="2" s="1"/>
  <c r="AG625" i="2"/>
  <c r="O573" i="2"/>
  <c r="AX460" i="2"/>
  <c r="C71" i="5" s="1"/>
  <c r="AG472" i="2"/>
  <c r="AH472" i="2" s="1"/>
  <c r="AG413" i="2"/>
  <c r="AH413" i="2" s="1"/>
  <c r="AG699" i="2"/>
  <c r="AH699" i="2" s="1"/>
  <c r="AG465" i="2"/>
  <c r="AH465" i="2" s="1"/>
  <c r="AG554" i="2"/>
  <c r="AH554" i="2" s="1"/>
  <c r="O570" i="2"/>
  <c r="T195" i="2"/>
  <c r="P553" i="2"/>
  <c r="T660" i="2"/>
  <c r="BD193" i="2"/>
  <c r="BB320" i="2"/>
  <c r="BD197" i="2"/>
  <c r="BB370" i="2"/>
  <c r="AX370" i="2"/>
  <c r="AG711" i="2"/>
  <c r="AH711" i="2" s="1"/>
  <c r="AG565" i="2"/>
  <c r="AH565" i="2" s="1"/>
  <c r="AG441" i="2"/>
  <c r="AG474" i="2"/>
  <c r="AH474" i="2" s="1"/>
  <c r="AG664" i="2"/>
  <c r="BD268" i="2"/>
  <c r="AY81" i="2"/>
  <c r="Q540" i="2"/>
  <c r="BB342" i="2"/>
  <c r="BB317" i="2"/>
  <c r="BD404" i="2"/>
  <c r="O539" i="2"/>
  <c r="Q31" i="2"/>
  <c r="BB186" i="2"/>
  <c r="BB550" i="2"/>
  <c r="P16" i="2"/>
  <c r="P44" i="2"/>
  <c r="AG537" i="2"/>
  <c r="AH537" i="2" s="1"/>
  <c r="AG574" i="2"/>
  <c r="AH574" i="2" s="1"/>
  <c r="AG473" i="2"/>
  <c r="AG467" i="2"/>
  <c r="AH467" i="2" s="1"/>
  <c r="AG702" i="2"/>
  <c r="AH702" i="2" s="1"/>
  <c r="AG660" i="2"/>
  <c r="AH660" i="2" s="1"/>
  <c r="AX365" i="2"/>
  <c r="AX64" i="2"/>
  <c r="P400" i="2"/>
  <c r="Q206" i="2"/>
  <c r="BD460" i="2"/>
  <c r="BD370" i="2"/>
  <c r="AY320" i="2"/>
  <c r="Q196" i="2"/>
  <c r="Q29" i="2"/>
  <c r="T539" i="2"/>
  <c r="Q465" i="2"/>
  <c r="Q466" i="2"/>
  <c r="T537" i="2"/>
  <c r="T103" i="2"/>
  <c r="Q195" i="2"/>
  <c r="BB460" i="2"/>
  <c r="AX99" i="2"/>
  <c r="BK752" i="2" s="1"/>
  <c r="P41" i="2"/>
  <c r="O112" i="2"/>
  <c r="O115" i="2"/>
  <c r="Q407" i="2"/>
  <c r="BD572" i="2"/>
  <c r="O199" i="2"/>
  <c r="AX186" i="2"/>
  <c r="AX572" i="2"/>
  <c r="O32" i="2"/>
  <c r="BD186" i="2"/>
  <c r="BD181" i="2"/>
  <c r="AX273" i="2"/>
  <c r="O28" i="2"/>
  <c r="BD65" i="2"/>
  <c r="T202" i="2"/>
  <c r="O116" i="2"/>
  <c r="Q199" i="2"/>
  <c r="P405" i="2"/>
  <c r="BB99" i="2"/>
  <c r="BL752" i="2" s="1"/>
  <c r="O119" i="2"/>
  <c r="AY124" i="2"/>
  <c r="P600" i="2"/>
  <c r="Q33" i="2"/>
  <c r="Q198" i="2"/>
  <c r="Y35" i="1"/>
  <c r="W410" i="2" s="1"/>
  <c r="AX124" i="2"/>
  <c r="P606" i="2"/>
  <c r="Z3" i="1"/>
  <c r="X26" i="2" s="1"/>
  <c r="Q204" i="2"/>
  <c r="P20" i="2"/>
  <c r="AY99" i="2"/>
  <c r="O113" i="2"/>
  <c r="O31" i="2"/>
  <c r="AY344" i="2"/>
  <c r="BB368" i="2"/>
  <c r="BD271" i="2"/>
  <c r="BD32" i="2"/>
  <c r="O114" i="2"/>
  <c r="AX320" i="2"/>
  <c r="P45" i="2"/>
  <c r="BD617" i="2"/>
  <c r="Q203" i="2"/>
  <c r="P402" i="2"/>
  <c r="AX615" i="2"/>
  <c r="AG541" i="2"/>
  <c r="AH541" i="2" s="1"/>
  <c r="AG667" i="2"/>
  <c r="AG588" i="2"/>
  <c r="AH588" i="2" s="1"/>
  <c r="AG722" i="2"/>
  <c r="AH722" i="2" s="1"/>
  <c r="AG414" i="2"/>
  <c r="AH414" i="2" s="1"/>
  <c r="AG546" i="2"/>
  <c r="AH546" i="2" s="1"/>
  <c r="O111" i="2"/>
  <c r="AY67" i="2"/>
  <c r="AG491" i="2"/>
  <c r="AG405" i="2"/>
  <c r="AH405" i="2" s="1"/>
  <c r="AG649" i="2"/>
  <c r="AH649" i="2" s="1"/>
  <c r="AG364" i="2"/>
  <c r="AG475" i="2"/>
  <c r="AG570" i="2"/>
  <c r="AH570" i="2" s="1"/>
  <c r="AG454" i="2"/>
  <c r="AH454" i="2" s="1"/>
  <c r="AG708" i="2"/>
  <c r="AH708" i="2" s="1"/>
  <c r="AG540" i="2"/>
  <c r="AH540" i="2" s="1"/>
  <c r="AG663" i="2"/>
  <c r="AH663" i="2" s="1"/>
  <c r="AG369" i="2"/>
  <c r="AH369" i="2" s="1"/>
  <c r="AG416" i="2"/>
  <c r="AH416" i="2" s="1"/>
  <c r="AG606" i="2"/>
  <c r="AH606" i="2" s="1"/>
  <c r="AG550" i="2"/>
  <c r="AH550" i="2" s="1"/>
  <c r="AG440" i="2"/>
  <c r="AH440" i="2" s="1"/>
  <c r="AG452" i="2"/>
  <c r="AG701" i="2"/>
  <c r="AH701" i="2" s="1"/>
  <c r="AG572" i="2"/>
  <c r="AH572" i="2" s="1"/>
  <c r="AG490" i="2"/>
  <c r="AG665" i="2"/>
  <c r="AH665" i="2" s="1"/>
  <c r="O268" i="2"/>
  <c r="Q274" i="2"/>
  <c r="AX334" i="2"/>
  <c r="AG379" i="2"/>
  <c r="AH379" i="2" s="1"/>
  <c r="AG478" i="2"/>
  <c r="AG424" i="2"/>
  <c r="AH424" i="2" s="1"/>
  <c r="AG700" i="2"/>
  <c r="AH700" i="2" s="1"/>
  <c r="AG710" i="2"/>
  <c r="AH710" i="2" s="1"/>
  <c r="AG723" i="2"/>
  <c r="AH723" i="2" s="1"/>
  <c r="AG605" i="2"/>
  <c r="AH605" i="2" s="1"/>
  <c r="AG726" i="2"/>
  <c r="AG629" i="2"/>
  <c r="AH629" i="2" s="1"/>
  <c r="AG662" i="2"/>
  <c r="AH662" i="2" s="1"/>
  <c r="AY776" i="2"/>
  <c r="D40" i="18" s="1"/>
  <c r="F40" i="18" s="1"/>
  <c r="Q271" i="2"/>
  <c r="AX407" i="2"/>
  <c r="BB614" i="2"/>
  <c r="AG370" i="2"/>
  <c r="AH370" i="2" s="1"/>
  <c r="AG426" i="2"/>
  <c r="AH426" i="2" s="1"/>
  <c r="AG436" i="2"/>
  <c r="AH436" i="2" s="1"/>
  <c r="AG648" i="2"/>
  <c r="AG590" i="2"/>
  <c r="AH590" i="2" s="1"/>
  <c r="AG594" i="2"/>
  <c r="AG653" i="2"/>
  <c r="AH653" i="2" s="1"/>
  <c r="AG652" i="2"/>
  <c r="AH652" i="2" s="1"/>
  <c r="AG429" i="2"/>
  <c r="AG549" i="2"/>
  <c r="AH549" i="2" s="1"/>
  <c r="O572" i="2"/>
  <c r="AG599" i="2"/>
  <c r="AG406" i="2"/>
  <c r="AH406" i="2" s="1"/>
  <c r="AG713" i="2"/>
  <c r="AH713" i="2" s="1"/>
  <c r="AG450" i="2"/>
  <c r="AG552" i="2"/>
  <c r="AH552" i="2" s="1"/>
  <c r="AG427" i="2"/>
  <c r="AH427" i="2" s="1"/>
  <c r="AG404" i="2"/>
  <c r="AH404" i="2" s="1"/>
  <c r="AG597" i="2"/>
  <c r="AH597" i="2" s="1"/>
  <c r="BB776" i="2"/>
  <c r="AG367" i="2"/>
  <c r="AH367" i="2" s="1"/>
  <c r="BB316" i="2"/>
  <c r="AX44" i="2"/>
  <c r="O195" i="2"/>
  <c r="AX560" i="2"/>
  <c r="BD67" i="2"/>
  <c r="T454" i="2"/>
  <c r="T618" i="2"/>
  <c r="O614" i="2"/>
  <c r="T104" i="2"/>
  <c r="T455" i="2"/>
  <c r="AG589" i="2"/>
  <c r="AH589" i="2" s="1"/>
  <c r="AG403" i="2"/>
  <c r="AH403" i="2" s="1"/>
  <c r="AG430" i="2"/>
  <c r="AH430" i="2" s="1"/>
  <c r="AG542" i="2"/>
  <c r="AH542" i="2" s="1"/>
  <c r="AG402" i="2"/>
  <c r="AH402" i="2" s="1"/>
  <c r="AG393" i="2"/>
  <c r="AH393" i="2" s="1"/>
  <c r="AG709" i="2"/>
  <c r="AH709" i="2" s="1"/>
  <c r="AG725" i="2"/>
  <c r="AH725" i="2" s="1"/>
  <c r="AG624" i="2"/>
  <c r="AH624" i="2" s="1"/>
  <c r="AG476" i="2"/>
  <c r="AH476" i="2" s="1"/>
  <c r="AG351" i="2"/>
  <c r="AH351" i="2" s="1"/>
  <c r="AG616" i="2"/>
  <c r="AG618" i="2"/>
  <c r="AH618" i="2" s="1"/>
  <c r="AG661" i="2"/>
  <c r="AH661" i="2" s="1"/>
  <c r="P448" i="2"/>
  <c r="AX614" i="2"/>
  <c r="AG720" i="2"/>
  <c r="AG697" i="2"/>
  <c r="AH697" i="2" s="1"/>
  <c r="AG641" i="2"/>
  <c r="AH641" i="2" s="1"/>
  <c r="AG538" i="2"/>
  <c r="AH538" i="2" s="1"/>
  <c r="AG487" i="2"/>
  <c r="AH487" i="2" s="1"/>
  <c r="AG407" i="2"/>
  <c r="AH407" i="2" s="1"/>
  <c r="AG380" i="2"/>
  <c r="AH380" i="2" s="1"/>
  <c r="AG562" i="2"/>
  <c r="AH562" i="2" s="1"/>
  <c r="AG536" i="2"/>
  <c r="AH536" i="2" s="1"/>
  <c r="AG388" i="2"/>
  <c r="AH388" i="2" s="1"/>
  <c r="AG564" i="2"/>
  <c r="AG460" i="2"/>
  <c r="AG651" i="2"/>
  <c r="AH651" i="2" s="1"/>
  <c r="AG358" i="2"/>
  <c r="AH358" i="2" s="1"/>
  <c r="AG365" i="2"/>
  <c r="AH365" i="2" s="1"/>
  <c r="AG547" i="2"/>
  <c r="AH547" i="2" s="1"/>
  <c r="BD64" i="2"/>
  <c r="O574" i="2"/>
  <c r="T400" i="2"/>
  <c r="Y39" i="1"/>
  <c r="W459" i="2" s="1"/>
  <c r="AY614" i="2"/>
  <c r="BD614" i="2"/>
  <c r="BD334" i="2"/>
  <c r="AG489" i="2"/>
  <c r="AG466" i="2"/>
  <c r="AH466" i="2" s="1"/>
  <c r="AG442" i="2"/>
  <c r="AH442" i="2" s="1"/>
  <c r="AG602" i="2"/>
  <c r="AH602" i="2" s="1"/>
  <c r="AG614" i="2"/>
  <c r="AH614" i="2" s="1"/>
  <c r="AG486" i="2"/>
  <c r="AH486" i="2" s="1"/>
  <c r="AG496" i="2"/>
  <c r="AH496" i="2" s="1"/>
  <c r="Q270" i="2"/>
  <c r="P102" i="2"/>
  <c r="BB131" i="2"/>
  <c r="AY272" i="2"/>
  <c r="P109" i="2"/>
  <c r="BD131" i="2"/>
  <c r="Q267" i="2"/>
  <c r="P101" i="2"/>
  <c r="Y10" i="1"/>
  <c r="W110" i="2" s="1"/>
  <c r="P455" i="2"/>
  <c r="AG696" i="2"/>
  <c r="AH696" i="2" s="1"/>
  <c r="AG576" i="2"/>
  <c r="AH576" i="2" s="1"/>
  <c r="AG604" i="2"/>
  <c r="AH604" i="2" s="1"/>
  <c r="AG392" i="2"/>
  <c r="AH392" i="2" s="1"/>
  <c r="AG638" i="2"/>
  <c r="AH638" i="2" s="1"/>
  <c r="AG639" i="2"/>
  <c r="AH639" i="2" s="1"/>
  <c r="AG485" i="2"/>
  <c r="AG582" i="2"/>
  <c r="AH582" i="2" s="1"/>
  <c r="AG654" i="2"/>
  <c r="AH654" i="2" s="1"/>
  <c r="AG417" i="2"/>
  <c r="AH417" i="2" s="1"/>
  <c r="AG627" i="2"/>
  <c r="AH627" i="2" s="1"/>
  <c r="AG389" i="2"/>
  <c r="AH389" i="2" s="1"/>
  <c r="AG401" i="2"/>
  <c r="AH401" i="2" s="1"/>
  <c r="AG462" i="2"/>
  <c r="AH462" i="2" s="1"/>
  <c r="AG612" i="2"/>
  <c r="AH612" i="2" s="1"/>
  <c r="AG626" i="2"/>
  <c r="Q269" i="2"/>
  <c r="BD342" i="2"/>
  <c r="BD126" i="2"/>
  <c r="T332" i="2"/>
  <c r="P451" i="2"/>
  <c r="AG477" i="2"/>
  <c r="AH477" i="2" s="1"/>
  <c r="AG461" i="2"/>
  <c r="AH461" i="2" s="1"/>
  <c r="AG560" i="2"/>
  <c r="AG548" i="2"/>
  <c r="AH548" i="2" s="1"/>
  <c r="AG563" i="2"/>
  <c r="AH563" i="2" s="1"/>
  <c r="AG598" i="2"/>
  <c r="AG712" i="2"/>
  <c r="AH712" i="2" s="1"/>
  <c r="AG400" i="2"/>
  <c r="AH400" i="2" s="1"/>
  <c r="AG391" i="2"/>
  <c r="AG352" i="2"/>
  <c r="AH352" i="2" s="1"/>
  <c r="AG534" i="2"/>
  <c r="AH534" i="2" s="1"/>
  <c r="AG354" i="2"/>
  <c r="AH354" i="2" s="1"/>
  <c r="AG628" i="2"/>
  <c r="AH628" i="2" s="1"/>
  <c r="AG449" i="2"/>
  <c r="AH449" i="2" s="1"/>
  <c r="AG553" i="2"/>
  <c r="AH553" i="2" s="1"/>
  <c r="AG488" i="2"/>
  <c r="AH488" i="2" s="1"/>
  <c r="O571" i="2"/>
  <c r="T331" i="2"/>
  <c r="P450" i="2"/>
  <c r="Q273" i="2"/>
  <c r="P452" i="2"/>
  <c r="P454" i="2"/>
  <c r="AG356" i="2"/>
  <c r="AH356" i="2" s="1"/>
  <c r="AG714" i="2"/>
  <c r="Q451" i="2"/>
  <c r="O70" i="2"/>
  <c r="X22" i="1"/>
  <c r="V253" i="2" s="1"/>
  <c r="BB45" i="2"/>
  <c r="BD194" i="2"/>
  <c r="AX449" i="2"/>
  <c r="AX606" i="2"/>
  <c r="P776" i="2"/>
  <c r="P777" i="2" s="1"/>
  <c r="P778" i="2" s="1"/>
  <c r="Q404" i="2"/>
  <c r="AX109" i="2"/>
  <c r="AY34" i="2"/>
  <c r="AY462" i="2"/>
  <c r="T535" i="2"/>
  <c r="BB377" i="2"/>
  <c r="BD132" i="2"/>
  <c r="P249" i="2"/>
  <c r="BD462" i="2"/>
  <c r="BD331" i="2"/>
  <c r="P107" i="2"/>
  <c r="T95" i="2"/>
  <c r="T89" i="2"/>
  <c r="X35" i="1"/>
  <c r="V408" i="2" s="1"/>
  <c r="T451" i="2"/>
  <c r="BD332" i="2"/>
  <c r="AY116" i="2"/>
  <c r="AG643" i="2"/>
  <c r="AH643" i="2" s="1"/>
  <c r="AG418" i="2"/>
  <c r="AG415" i="2"/>
  <c r="AH415" i="2" s="1"/>
  <c r="AG451" i="2"/>
  <c r="AH451" i="2" s="1"/>
  <c r="AG359" i="2"/>
  <c r="AH359" i="2" s="1"/>
  <c r="AG577" i="2"/>
  <c r="AH577" i="2" s="1"/>
  <c r="AG595" i="2"/>
  <c r="AH595" i="2" s="1"/>
  <c r="AG636" i="2"/>
  <c r="AH636" i="2" s="1"/>
  <c r="AG381" i="2"/>
  <c r="AH381" i="2" s="1"/>
  <c r="AG425" i="2"/>
  <c r="AG439" i="2"/>
  <c r="AG721" i="2"/>
  <c r="AG479" i="2"/>
  <c r="AH479" i="2" s="1"/>
  <c r="AG600" i="2"/>
  <c r="AH600" i="2" s="1"/>
  <c r="AG650" i="2"/>
  <c r="AH650" i="2" s="1"/>
  <c r="AG448" i="2"/>
  <c r="AH448" i="2" s="1"/>
  <c r="N777" i="2"/>
  <c r="AG666" i="2"/>
  <c r="AH666" i="2" s="1"/>
  <c r="Q272" i="2"/>
  <c r="BB365" i="2"/>
  <c r="O267" i="2"/>
  <c r="AY126" i="2"/>
  <c r="P104" i="2"/>
  <c r="O575" i="2"/>
  <c r="Q52" i="2"/>
  <c r="T404" i="2"/>
  <c r="P449" i="2"/>
  <c r="T449" i="2"/>
  <c r="BB126" i="2"/>
  <c r="P106" i="2"/>
  <c r="O618" i="2"/>
  <c r="T403" i="2"/>
  <c r="T402" i="2"/>
  <c r="AY246" i="2"/>
  <c r="Z18" i="1"/>
  <c r="X196" i="2" s="1"/>
  <c r="BD546" i="2"/>
  <c r="O118" i="2"/>
  <c r="AY617" i="2"/>
  <c r="P18" i="2"/>
  <c r="BB462" i="2"/>
  <c r="AY331" i="2"/>
  <c r="P248" i="2"/>
  <c r="BD109" i="2"/>
  <c r="AY615" i="2"/>
  <c r="T450" i="2"/>
  <c r="BD184" i="2"/>
  <c r="P321" i="2"/>
  <c r="T269" i="2"/>
  <c r="T663" i="2"/>
  <c r="P250" i="2"/>
  <c r="O68" i="2"/>
  <c r="O405" i="2"/>
  <c r="BD618" i="2"/>
  <c r="Q402" i="2"/>
  <c r="BB661" i="2"/>
  <c r="BB615" i="2"/>
  <c r="BB328" i="2"/>
  <c r="Y22" i="1"/>
  <c r="W252" i="2" s="1"/>
  <c r="AX462" i="2"/>
  <c r="Z35" i="1"/>
  <c r="X411" i="2" s="1"/>
  <c r="BD34" i="2"/>
  <c r="O121" i="2"/>
  <c r="BB617" i="2"/>
  <c r="P185" i="2"/>
  <c r="P574" i="2"/>
  <c r="Q197" i="2"/>
  <c r="P406" i="2"/>
  <c r="O120" i="2"/>
  <c r="Y5" i="1"/>
  <c r="W49" i="2" s="1"/>
  <c r="BD71" i="2"/>
  <c r="P246" i="2"/>
  <c r="AY576" i="2"/>
  <c r="AX271" i="2"/>
  <c r="Q119" i="2"/>
  <c r="T612" i="2"/>
  <c r="BB271" i="2"/>
  <c r="O117" i="2"/>
  <c r="AX67" i="2"/>
  <c r="Q28" i="2"/>
  <c r="BB345" i="2"/>
  <c r="AY65" i="2"/>
  <c r="O725" i="2"/>
  <c r="T615" i="2"/>
  <c r="BD576" i="2"/>
  <c r="AY271" i="2"/>
  <c r="AX534" i="2"/>
  <c r="C47" i="18" s="1"/>
  <c r="D47" i="18" s="1"/>
  <c r="P100" i="2"/>
  <c r="AX402" i="2"/>
  <c r="Q116" i="2"/>
  <c r="Q114" i="2"/>
  <c r="T245" i="2"/>
  <c r="P184" i="2"/>
  <c r="P99" i="2"/>
  <c r="T407" i="2"/>
  <c r="T327" i="2"/>
  <c r="T243" i="2"/>
  <c r="T334" i="2"/>
  <c r="T244" i="2"/>
  <c r="T330" i="2"/>
  <c r="T250" i="2"/>
  <c r="T346" i="2"/>
  <c r="X10" i="1"/>
  <c r="V108" i="2" s="1"/>
  <c r="BB31" i="2"/>
  <c r="BD662" i="2"/>
  <c r="Q21" i="2"/>
  <c r="T201" i="2"/>
  <c r="T341" i="2"/>
  <c r="Z4" i="1"/>
  <c r="X36" i="2" s="1"/>
  <c r="Q30" i="2"/>
  <c r="Q303" i="2"/>
  <c r="T248" i="2"/>
  <c r="T333" i="2"/>
  <c r="AG500" i="2"/>
  <c r="P188" i="2"/>
  <c r="P189" i="2"/>
  <c r="V333" i="2"/>
  <c r="P183" i="2"/>
  <c r="P187" i="2"/>
  <c r="BA477" i="15"/>
  <c r="BE477" i="15"/>
  <c r="BB477" i="15"/>
  <c r="AV477" i="15"/>
  <c r="AY477" i="15"/>
  <c r="BF477" i="15"/>
  <c r="BH477" i="15"/>
  <c r="AW477" i="15"/>
  <c r="AX477" i="15"/>
  <c r="AT477" i="15"/>
  <c r="BG477" i="15"/>
  <c r="BI477" i="15"/>
  <c r="BC477" i="15"/>
  <c r="BD477" i="15"/>
  <c r="AU477" i="15"/>
  <c r="AZ477" i="15"/>
  <c r="BD141" i="2"/>
  <c r="L141" i="15"/>
  <c r="AY485" i="2"/>
  <c r="L484" i="15"/>
  <c r="BB724" i="2"/>
  <c r="L727" i="15"/>
  <c r="AX285" i="2"/>
  <c r="L285" i="15"/>
  <c r="BD723" i="2"/>
  <c r="L726" i="15"/>
  <c r="AX425" i="2"/>
  <c r="L424" i="15"/>
  <c r="BA159" i="15"/>
  <c r="AX159" i="15"/>
  <c r="BG159" i="15"/>
  <c r="AW159" i="15"/>
  <c r="AU159" i="15"/>
  <c r="AZ159" i="15"/>
  <c r="AY159" i="15"/>
  <c r="BI159" i="15"/>
  <c r="BF159" i="15"/>
  <c r="AT159" i="15"/>
  <c r="BH159" i="15"/>
  <c r="AV159" i="15"/>
  <c r="BC159" i="15"/>
  <c r="BB159" i="15"/>
  <c r="BE159" i="15"/>
  <c r="BD159" i="15"/>
  <c r="AY165" i="2"/>
  <c r="L165" i="15"/>
  <c r="AT94" i="15"/>
  <c r="BH94" i="15"/>
  <c r="BB94" i="15"/>
  <c r="BE94" i="15"/>
  <c r="AW94" i="15"/>
  <c r="AY94" i="15"/>
  <c r="AX94" i="15"/>
  <c r="AU94" i="15"/>
  <c r="BI94" i="15"/>
  <c r="AV94" i="15"/>
  <c r="BG94" i="15"/>
  <c r="BD94" i="15"/>
  <c r="BF94" i="15"/>
  <c r="AZ94" i="15"/>
  <c r="BC94" i="15"/>
  <c r="BA94" i="15"/>
  <c r="AW501" i="15"/>
  <c r="BH501" i="15"/>
  <c r="AX501" i="15"/>
  <c r="BI501" i="15"/>
  <c r="AY501" i="15"/>
  <c r="BD501" i="15"/>
  <c r="BG501" i="15"/>
  <c r="BE501" i="15"/>
  <c r="BB501" i="15"/>
  <c r="AU501" i="15"/>
  <c r="BC501" i="15"/>
  <c r="BA501" i="15"/>
  <c r="AZ501" i="15"/>
  <c r="AT501" i="15"/>
  <c r="BF501" i="15"/>
  <c r="AV501" i="15"/>
  <c r="BD261" i="15"/>
  <c r="AY261" i="15"/>
  <c r="BI261" i="15"/>
  <c r="BB261" i="15"/>
  <c r="BA261" i="15"/>
  <c r="AU261" i="15"/>
  <c r="BC261" i="15"/>
  <c r="AT261" i="15"/>
  <c r="AW261" i="15"/>
  <c r="AV261" i="15"/>
  <c r="AX261" i="15"/>
  <c r="BH261" i="15"/>
  <c r="BE261" i="15"/>
  <c r="BG261" i="15"/>
  <c r="AZ261" i="15"/>
  <c r="BF261" i="15"/>
  <c r="AZ704" i="15"/>
  <c r="BE704" i="15"/>
  <c r="AU704" i="15"/>
  <c r="BA704" i="15"/>
  <c r="BB704" i="15"/>
  <c r="BC704" i="15"/>
  <c r="BF704" i="15"/>
  <c r="AY704" i="15"/>
  <c r="BG704" i="15"/>
  <c r="AW704" i="15"/>
  <c r="AT704" i="15"/>
  <c r="BH704" i="15"/>
  <c r="BD704" i="15"/>
  <c r="BI704" i="15"/>
  <c r="AX704" i="15"/>
  <c r="AV704" i="15"/>
  <c r="AX179" i="2"/>
  <c r="L179" i="15"/>
  <c r="AY171" i="2"/>
  <c r="L171" i="15"/>
  <c r="BA703" i="15"/>
  <c r="AZ703" i="15"/>
  <c r="AY703" i="15"/>
  <c r="AW703" i="15"/>
  <c r="BC703" i="15"/>
  <c r="AV703" i="15"/>
  <c r="AT703" i="15"/>
  <c r="AU703" i="15"/>
  <c r="AX703" i="15"/>
  <c r="BG703" i="15"/>
  <c r="BD703" i="15"/>
  <c r="BB703" i="15"/>
  <c r="BF703" i="15"/>
  <c r="BI703" i="15"/>
  <c r="BE703" i="15"/>
  <c r="BH703" i="15"/>
  <c r="BB255" i="2"/>
  <c r="BL765" i="2" s="1"/>
  <c r="L255" i="15"/>
  <c r="AX414" i="2"/>
  <c r="L413" i="15"/>
  <c r="AX111" i="2"/>
  <c r="BK753" i="2" s="1"/>
  <c r="L111" i="15"/>
  <c r="BD582" i="2"/>
  <c r="L579" i="15"/>
  <c r="BB379" i="2"/>
  <c r="L378" i="15"/>
  <c r="AY405" i="2"/>
  <c r="L404" i="15"/>
  <c r="BB549" i="2"/>
  <c r="L546" i="15"/>
  <c r="BB39" i="2"/>
  <c r="BL747" i="2" s="1"/>
  <c r="L39" i="15"/>
  <c r="BB101" i="2"/>
  <c r="L101" i="15"/>
  <c r="AY17" i="2"/>
  <c r="L17" i="15"/>
  <c r="AX318" i="2"/>
  <c r="L318" i="15"/>
  <c r="AX466" i="2"/>
  <c r="L465" i="15"/>
  <c r="BD270" i="2"/>
  <c r="L270" i="15"/>
  <c r="BD63" i="2"/>
  <c r="L63" i="15"/>
  <c r="BB464" i="2"/>
  <c r="L463" i="15"/>
  <c r="BB274" i="2"/>
  <c r="L274" i="15"/>
  <c r="BB113" i="2"/>
  <c r="L113" i="15"/>
  <c r="BD638" i="2"/>
  <c r="L641" i="15"/>
  <c r="BE557" i="15"/>
  <c r="AT557" i="15"/>
  <c r="AV557" i="15"/>
  <c r="BB557" i="15"/>
  <c r="BG557" i="15"/>
  <c r="BH557" i="15"/>
  <c r="AY557" i="15"/>
  <c r="BI557" i="15"/>
  <c r="AU557" i="15"/>
  <c r="AX557" i="15"/>
  <c r="AZ557" i="15"/>
  <c r="BF557" i="15"/>
  <c r="BA557" i="15"/>
  <c r="AW557" i="15"/>
  <c r="BC557" i="15"/>
  <c r="BD557" i="15"/>
  <c r="BB575" i="2"/>
  <c r="L572" i="15"/>
  <c r="AY364" i="2"/>
  <c r="L364" i="15"/>
  <c r="BB129" i="2"/>
  <c r="L129" i="15"/>
  <c r="BD559" i="2"/>
  <c r="L556" i="15"/>
  <c r="BE536" i="15"/>
  <c r="BF536" i="15"/>
  <c r="AY536" i="15"/>
  <c r="AU536" i="15"/>
  <c r="BH536" i="15"/>
  <c r="BD536" i="15"/>
  <c r="AX536" i="15"/>
  <c r="BC536" i="15"/>
  <c r="BA536" i="15"/>
  <c r="BI536" i="15"/>
  <c r="AZ536" i="15"/>
  <c r="BG536" i="15"/>
  <c r="AT536" i="15"/>
  <c r="AV536" i="15"/>
  <c r="AW536" i="15"/>
  <c r="BB536" i="15"/>
  <c r="BB205" i="15"/>
  <c r="AW205" i="15"/>
  <c r="BC205" i="15"/>
  <c r="BF205" i="15"/>
  <c r="AY205" i="15"/>
  <c r="AV205" i="15"/>
  <c r="AU205" i="15"/>
  <c r="AX205" i="15"/>
  <c r="BI205" i="15"/>
  <c r="BG205" i="15"/>
  <c r="BH205" i="15"/>
  <c r="AZ205" i="15"/>
  <c r="BA205" i="15"/>
  <c r="AT205" i="15"/>
  <c r="BE205" i="15"/>
  <c r="BD205" i="15"/>
  <c r="BE206" i="15"/>
  <c r="AX206" i="15"/>
  <c r="AT206" i="15"/>
  <c r="AU206" i="15"/>
  <c r="BD206" i="15"/>
  <c r="BF206" i="15"/>
  <c r="AZ206" i="15"/>
  <c r="BA206" i="15"/>
  <c r="BI206" i="15"/>
  <c r="AV206" i="15"/>
  <c r="BG206" i="15"/>
  <c r="BB206" i="15"/>
  <c r="AW206" i="15"/>
  <c r="AY206" i="15"/>
  <c r="BC206" i="15"/>
  <c r="BH206" i="15"/>
  <c r="BA207" i="15"/>
  <c r="BG207" i="15"/>
  <c r="AX207" i="15"/>
  <c r="AV207" i="15"/>
  <c r="BC207" i="15"/>
  <c r="BE207" i="15"/>
  <c r="AY207" i="15"/>
  <c r="BD207" i="15"/>
  <c r="BI207" i="15"/>
  <c r="BF207" i="15"/>
  <c r="AW207" i="15"/>
  <c r="AZ207" i="15"/>
  <c r="AU207" i="15"/>
  <c r="BH207" i="15"/>
  <c r="BB207" i="15"/>
  <c r="AT207" i="15"/>
  <c r="BG14" i="15"/>
  <c r="BI14" i="15"/>
  <c r="BB14" i="15"/>
  <c r="BC14" i="15"/>
  <c r="BA14" i="15"/>
  <c r="AX14" i="15"/>
  <c r="AY14" i="15"/>
  <c r="AW14" i="15"/>
  <c r="BF14" i="15"/>
  <c r="AU14" i="15"/>
  <c r="BE14" i="15"/>
  <c r="AZ14" i="15"/>
  <c r="AV14" i="15"/>
  <c r="AT14" i="15"/>
  <c r="BH14" i="15"/>
  <c r="BD14" i="15"/>
  <c r="BI59" i="15"/>
  <c r="BB59" i="15"/>
  <c r="AY59" i="15"/>
  <c r="BE59" i="15"/>
  <c r="AZ59" i="15"/>
  <c r="AW59" i="15"/>
  <c r="BC59" i="15"/>
  <c r="BH59" i="15"/>
  <c r="AV59" i="15"/>
  <c r="AX59" i="15"/>
  <c r="AT59" i="15"/>
  <c r="AU59" i="15"/>
  <c r="BG59" i="15"/>
  <c r="BA59" i="15"/>
  <c r="BD59" i="15"/>
  <c r="BF59" i="15"/>
  <c r="BD96" i="15"/>
  <c r="BB96" i="15"/>
  <c r="AX96" i="15"/>
  <c r="BG96" i="15"/>
  <c r="BE96" i="15"/>
  <c r="AY96" i="15"/>
  <c r="AU96" i="15"/>
  <c r="AT96" i="15"/>
  <c r="AV96" i="15"/>
  <c r="BI96" i="15"/>
  <c r="BF96" i="15"/>
  <c r="BA96" i="15"/>
  <c r="BH96" i="15"/>
  <c r="AW96" i="15"/>
  <c r="BC96" i="15"/>
  <c r="AZ96" i="15"/>
  <c r="AY251" i="15"/>
  <c r="BG251" i="15"/>
  <c r="AV251" i="15"/>
  <c r="AT251" i="15"/>
  <c r="AU251" i="15"/>
  <c r="BI251" i="15"/>
  <c r="BH251" i="15"/>
  <c r="AX251" i="15"/>
  <c r="BB251" i="15"/>
  <c r="BD251" i="15"/>
  <c r="BA251" i="15"/>
  <c r="BE251" i="15"/>
  <c r="BC251" i="15"/>
  <c r="AW251" i="15"/>
  <c r="AZ251" i="15"/>
  <c r="BF251" i="15"/>
  <c r="AY277" i="15"/>
  <c r="BI277" i="15"/>
  <c r="BB277" i="15"/>
  <c r="BD277" i="15"/>
  <c r="AU277" i="15"/>
  <c r="BH277" i="15"/>
  <c r="BF277" i="15"/>
  <c r="BC277" i="15"/>
  <c r="BG277" i="15"/>
  <c r="AV277" i="15"/>
  <c r="BE277" i="15"/>
  <c r="AX277" i="15"/>
  <c r="BA277" i="15"/>
  <c r="AZ277" i="15"/>
  <c r="AT277" i="15"/>
  <c r="AW277" i="15"/>
  <c r="AU337" i="15"/>
  <c r="BH337" i="15"/>
  <c r="BE337" i="15"/>
  <c r="BG337" i="15"/>
  <c r="AZ337" i="15"/>
  <c r="BF337" i="15"/>
  <c r="BC337" i="15"/>
  <c r="BA337" i="15"/>
  <c r="AV337" i="15"/>
  <c r="BI337" i="15"/>
  <c r="BD337" i="15"/>
  <c r="AW337" i="15"/>
  <c r="AT337" i="15"/>
  <c r="AX337" i="15"/>
  <c r="BB337" i="15"/>
  <c r="AY337" i="15"/>
  <c r="BC371" i="15"/>
  <c r="AX371" i="15"/>
  <c r="AW371" i="15"/>
  <c r="BD371" i="15"/>
  <c r="AU371" i="15"/>
  <c r="BI371" i="15"/>
  <c r="BA371" i="15"/>
  <c r="BB371" i="15"/>
  <c r="AV371" i="15"/>
  <c r="BG371" i="15"/>
  <c r="BH371" i="15"/>
  <c r="AT371" i="15"/>
  <c r="AZ371" i="15"/>
  <c r="AY371" i="15"/>
  <c r="BF371" i="15"/>
  <c r="BE371" i="15"/>
  <c r="BD408" i="15"/>
  <c r="BC408" i="15"/>
  <c r="AU408" i="15"/>
  <c r="BI408" i="15"/>
  <c r="BE408" i="15"/>
  <c r="BF408" i="15"/>
  <c r="AY408" i="15"/>
  <c r="AT408" i="15"/>
  <c r="AV408" i="15"/>
  <c r="BA408" i="15"/>
  <c r="AW408" i="15"/>
  <c r="BB408" i="15"/>
  <c r="BH408" i="15"/>
  <c r="AX408" i="15"/>
  <c r="BG408" i="15"/>
  <c r="AZ408" i="15"/>
  <c r="BG445" i="15"/>
  <c r="BC445" i="15"/>
  <c r="AW445" i="15"/>
  <c r="BF445" i="15"/>
  <c r="BE445" i="15"/>
  <c r="AU445" i="15"/>
  <c r="BD445" i="15"/>
  <c r="BA445" i="15"/>
  <c r="AZ445" i="15"/>
  <c r="BB445" i="15"/>
  <c r="BH445" i="15"/>
  <c r="BI445" i="15"/>
  <c r="AX445" i="15"/>
  <c r="AY445" i="15"/>
  <c r="AT445" i="15"/>
  <c r="AV445" i="15"/>
  <c r="BI467" i="15"/>
  <c r="AX467" i="15"/>
  <c r="BB467" i="15"/>
  <c r="AT467" i="15"/>
  <c r="AW467" i="15"/>
  <c r="AV467" i="15"/>
  <c r="BG467" i="15"/>
  <c r="BE467" i="15"/>
  <c r="BA467" i="15"/>
  <c r="AZ467" i="15"/>
  <c r="AU467" i="15"/>
  <c r="BD467" i="15"/>
  <c r="BH467" i="15"/>
  <c r="BC467" i="15"/>
  <c r="AY467" i="15"/>
  <c r="BF467" i="15"/>
  <c r="BI491" i="15"/>
  <c r="AW491" i="15"/>
  <c r="BF491" i="15"/>
  <c r="AY491" i="15"/>
  <c r="AX491" i="15"/>
  <c r="BD491" i="15"/>
  <c r="BH491" i="15"/>
  <c r="BA491" i="15"/>
  <c r="AV491" i="15"/>
  <c r="BG491" i="15"/>
  <c r="BC491" i="15"/>
  <c r="AU491" i="15"/>
  <c r="BB491" i="15"/>
  <c r="AT491" i="15"/>
  <c r="BE491" i="15"/>
  <c r="AZ491" i="15"/>
  <c r="L597" i="15"/>
  <c r="BI622" i="15"/>
  <c r="BB622" i="15"/>
  <c r="AU622" i="15"/>
  <c r="AX622" i="15"/>
  <c r="BC622" i="15"/>
  <c r="AT622" i="15"/>
  <c r="AV622" i="15"/>
  <c r="BG622" i="15"/>
  <c r="AY622" i="15"/>
  <c r="BD622" i="15"/>
  <c r="AZ622" i="15"/>
  <c r="BA622" i="15"/>
  <c r="BH622" i="15"/>
  <c r="BE622" i="15"/>
  <c r="BF622" i="15"/>
  <c r="AW622" i="15"/>
  <c r="BD673" i="15"/>
  <c r="BA673" i="15"/>
  <c r="BG673" i="15"/>
  <c r="BH673" i="15"/>
  <c r="AW673" i="15"/>
  <c r="AV673" i="15"/>
  <c r="BE673" i="15"/>
  <c r="BB673" i="15"/>
  <c r="BF673" i="15"/>
  <c r="BC673" i="15"/>
  <c r="AT673" i="15"/>
  <c r="AZ673" i="15"/>
  <c r="AU673" i="15"/>
  <c r="AY673" i="15"/>
  <c r="AX673" i="15"/>
  <c r="BI673" i="15"/>
  <c r="BH733" i="15"/>
  <c r="BF733" i="15"/>
  <c r="AW733" i="15"/>
  <c r="BI733" i="15"/>
  <c r="BE733" i="15"/>
  <c r="BA733" i="15"/>
  <c r="BB733" i="15"/>
  <c r="BD733" i="15"/>
  <c r="BG733" i="15"/>
  <c r="AV733" i="15"/>
  <c r="BC733" i="15"/>
  <c r="AZ733" i="15"/>
  <c r="AT733" i="15"/>
  <c r="AU733" i="15"/>
  <c r="AY733" i="15"/>
  <c r="AX733" i="15"/>
  <c r="AY472" i="15"/>
  <c r="AV472" i="15"/>
  <c r="BB472" i="15"/>
  <c r="BH472" i="15"/>
  <c r="BA472" i="15"/>
  <c r="BF472" i="15"/>
  <c r="BE472" i="15"/>
  <c r="AZ472" i="15"/>
  <c r="AW472" i="15"/>
  <c r="AX472" i="15"/>
  <c r="BD472" i="15"/>
  <c r="AT472" i="15"/>
  <c r="BC472" i="15"/>
  <c r="BG472" i="15"/>
  <c r="AU472" i="15"/>
  <c r="BI472" i="15"/>
  <c r="AX52" i="2"/>
  <c r="L52" i="15"/>
  <c r="AT725" i="15"/>
  <c r="BA725" i="15"/>
  <c r="BG725" i="15"/>
  <c r="BH725" i="15"/>
  <c r="AW725" i="15"/>
  <c r="BI725" i="15"/>
  <c r="BD725" i="15"/>
  <c r="AZ725" i="15"/>
  <c r="AU725" i="15"/>
  <c r="BB725" i="15"/>
  <c r="AV725" i="15"/>
  <c r="BF725" i="15"/>
  <c r="BE725" i="15"/>
  <c r="BC725" i="15"/>
  <c r="AX725" i="15"/>
  <c r="AY725" i="15"/>
  <c r="AY720" i="2"/>
  <c r="E93" i="5" s="1"/>
  <c r="L723" i="15"/>
  <c r="BB702" i="2"/>
  <c r="L705" i="15"/>
  <c r="BD164" i="2"/>
  <c r="L164" i="15"/>
  <c r="BD628" i="2"/>
  <c r="L631" i="15"/>
  <c r="BF499" i="15"/>
  <c r="BI499" i="15"/>
  <c r="AT499" i="15"/>
  <c r="AW499" i="15"/>
  <c r="BG499" i="15"/>
  <c r="AZ499" i="15"/>
  <c r="BC499" i="15"/>
  <c r="BB499" i="15"/>
  <c r="AY499" i="15"/>
  <c r="AX499" i="15"/>
  <c r="BA499" i="15"/>
  <c r="AV499" i="15"/>
  <c r="BE499" i="15"/>
  <c r="AU499" i="15"/>
  <c r="BH499" i="15"/>
  <c r="BD499" i="15"/>
  <c r="AX9" i="2"/>
  <c r="L9" i="15"/>
  <c r="BB413" i="2"/>
  <c r="L412" i="15"/>
  <c r="AX112" i="2"/>
  <c r="L112" i="15"/>
  <c r="AX291" i="2"/>
  <c r="BK768" i="2" s="1"/>
  <c r="L291" i="15"/>
  <c r="AY262" i="2"/>
  <c r="L262" i="15"/>
  <c r="BB588" i="2"/>
  <c r="L585" i="15"/>
  <c r="AX304" i="15"/>
  <c r="AW304" i="15"/>
  <c r="BF304" i="15"/>
  <c r="BA304" i="15"/>
  <c r="BG304" i="15"/>
  <c r="AU304" i="15"/>
  <c r="BI304" i="15"/>
  <c r="BB304" i="15"/>
  <c r="AV304" i="15"/>
  <c r="BD304" i="15"/>
  <c r="BH304" i="15"/>
  <c r="AY304" i="15"/>
  <c r="AT304" i="15"/>
  <c r="BC304" i="15"/>
  <c r="AZ304" i="15"/>
  <c r="BE304" i="15"/>
  <c r="BB34" i="2"/>
  <c r="L34" i="15"/>
  <c r="AY20" i="2"/>
  <c r="L20" i="15"/>
  <c r="AY554" i="2"/>
  <c r="L551" i="15"/>
  <c r="BB246" i="2"/>
  <c r="L246" i="15"/>
  <c r="BD616" i="2"/>
  <c r="L619" i="15"/>
  <c r="BB19" i="2"/>
  <c r="L19" i="15"/>
  <c r="BB451" i="2"/>
  <c r="L450" i="15"/>
  <c r="BG104" i="15"/>
  <c r="BE104" i="15"/>
  <c r="BD104" i="15"/>
  <c r="BF104" i="15"/>
  <c r="BB104" i="15"/>
  <c r="AZ104" i="15"/>
  <c r="AY104" i="15"/>
  <c r="BI104" i="15"/>
  <c r="BH104" i="15"/>
  <c r="AU104" i="15"/>
  <c r="AX104" i="15"/>
  <c r="AV104" i="15"/>
  <c r="BC104" i="15"/>
  <c r="BA104" i="15"/>
  <c r="AT104" i="15"/>
  <c r="AW104" i="15"/>
  <c r="BD340" i="2"/>
  <c r="L340" i="15"/>
  <c r="BD100" i="2"/>
  <c r="L100" i="15"/>
  <c r="BD551" i="2"/>
  <c r="L548" i="15"/>
  <c r="BB461" i="2"/>
  <c r="L460" i="15"/>
  <c r="BB319" i="2"/>
  <c r="L319" i="15"/>
  <c r="AX376" i="2"/>
  <c r="C64" i="5" s="1"/>
  <c r="L375" i="15"/>
  <c r="AX665" i="15"/>
  <c r="BI665" i="15"/>
  <c r="BF665" i="15"/>
  <c r="BB665" i="15"/>
  <c r="AZ665" i="15"/>
  <c r="AW665" i="15"/>
  <c r="AU665" i="15"/>
  <c r="BG665" i="15"/>
  <c r="AT665" i="15"/>
  <c r="AV665" i="15"/>
  <c r="BA665" i="15"/>
  <c r="AY665" i="15"/>
  <c r="BC665" i="15"/>
  <c r="BE665" i="15"/>
  <c r="BH665" i="15"/>
  <c r="BD665" i="15"/>
  <c r="AY577" i="2"/>
  <c r="L574" i="15"/>
  <c r="BD127" i="15"/>
  <c r="AU127" i="15"/>
  <c r="AX127" i="15"/>
  <c r="AY127" i="15"/>
  <c r="BC127" i="15"/>
  <c r="BG127" i="15"/>
  <c r="AV127" i="15"/>
  <c r="AT127" i="15"/>
  <c r="BF127" i="15"/>
  <c r="AZ127" i="15"/>
  <c r="BI127" i="15"/>
  <c r="AW127" i="15"/>
  <c r="BH127" i="15"/>
  <c r="BE127" i="15"/>
  <c r="BA127" i="15"/>
  <c r="BB127" i="15"/>
  <c r="BE377" i="15"/>
  <c r="AV377" i="15"/>
  <c r="BI377" i="15"/>
  <c r="BB377" i="15"/>
  <c r="AZ377" i="15"/>
  <c r="BF377" i="15"/>
  <c r="BD377" i="15"/>
  <c r="BG377" i="15"/>
  <c r="BC377" i="15"/>
  <c r="AW377" i="15"/>
  <c r="AU377" i="15"/>
  <c r="AT377" i="15"/>
  <c r="AY377" i="15"/>
  <c r="BA377" i="15"/>
  <c r="BH377" i="15"/>
  <c r="AX377" i="15"/>
  <c r="AY540" i="2"/>
  <c r="L537" i="15"/>
  <c r="AX367" i="2"/>
  <c r="L367" i="15"/>
  <c r="BC214" i="15"/>
  <c r="BA214" i="15"/>
  <c r="BE214" i="15"/>
  <c r="BD214" i="15"/>
  <c r="AW214" i="15"/>
  <c r="BH214" i="15"/>
  <c r="BF214" i="15"/>
  <c r="AU214" i="15"/>
  <c r="AX214" i="15"/>
  <c r="AV214" i="15"/>
  <c r="AT214" i="15"/>
  <c r="AY214" i="15"/>
  <c r="AZ214" i="15"/>
  <c r="BG214" i="15"/>
  <c r="BI214" i="15"/>
  <c r="BB214" i="15"/>
  <c r="BE735" i="15"/>
  <c r="AZ735" i="15"/>
  <c r="AU735" i="15"/>
  <c r="AX735" i="15"/>
  <c r="BC735" i="15"/>
  <c r="BI735" i="15"/>
  <c r="BA735" i="15"/>
  <c r="BD735" i="15"/>
  <c r="AV735" i="15"/>
  <c r="BG735" i="15"/>
  <c r="BB735" i="15"/>
  <c r="AY735" i="15"/>
  <c r="BH735" i="15"/>
  <c r="AW735" i="15"/>
  <c r="BF735" i="15"/>
  <c r="AT735" i="15"/>
  <c r="AU12" i="15"/>
  <c r="AW12" i="15"/>
  <c r="BF12" i="15"/>
  <c r="AT12" i="15"/>
  <c r="AX12" i="15"/>
  <c r="BI12" i="15"/>
  <c r="BD12" i="15"/>
  <c r="BC12" i="15"/>
  <c r="BE12" i="15"/>
  <c r="BH12" i="15"/>
  <c r="AZ12" i="15"/>
  <c r="BB12" i="15"/>
  <c r="BG12" i="15"/>
  <c r="AY12" i="15"/>
  <c r="AV12" i="15"/>
  <c r="BA12" i="15"/>
  <c r="AT35" i="15"/>
  <c r="BF35" i="15"/>
  <c r="AZ35" i="15"/>
  <c r="AV35" i="15"/>
  <c r="BG35" i="15"/>
  <c r="AW35" i="15"/>
  <c r="BB35" i="15"/>
  <c r="AX35" i="15"/>
  <c r="BA35" i="15"/>
  <c r="BH35" i="15"/>
  <c r="BI35" i="15"/>
  <c r="BE35" i="15"/>
  <c r="BC35" i="15"/>
  <c r="BD35" i="15"/>
  <c r="AY35" i="15"/>
  <c r="AU35" i="15"/>
  <c r="BB62" i="15"/>
  <c r="BH62" i="15"/>
  <c r="BI62" i="15"/>
  <c r="AV62" i="15"/>
  <c r="BE62" i="15"/>
  <c r="AX62" i="15"/>
  <c r="AZ62" i="15"/>
  <c r="AT62" i="15"/>
  <c r="BD62" i="15"/>
  <c r="BG62" i="15"/>
  <c r="AY62" i="15"/>
  <c r="AU62" i="15"/>
  <c r="BA62" i="15"/>
  <c r="BC62" i="15"/>
  <c r="AW62" i="15"/>
  <c r="BF62" i="15"/>
  <c r="AX98" i="15"/>
  <c r="AZ98" i="15"/>
  <c r="BI98" i="15"/>
  <c r="BD98" i="15"/>
  <c r="BG98" i="15"/>
  <c r="AV98" i="15"/>
  <c r="AU98" i="15"/>
  <c r="BA98" i="15"/>
  <c r="BF98" i="15"/>
  <c r="BB98" i="15"/>
  <c r="AY98" i="15"/>
  <c r="AW98" i="15"/>
  <c r="BE98" i="15"/>
  <c r="BH98" i="15"/>
  <c r="BC98" i="15"/>
  <c r="AT98" i="15"/>
  <c r="AW252" i="15"/>
  <c r="BI252" i="15"/>
  <c r="BC252" i="15"/>
  <c r="AZ252" i="15"/>
  <c r="AV252" i="15"/>
  <c r="BG252" i="15"/>
  <c r="AU252" i="15"/>
  <c r="BF252" i="15"/>
  <c r="BA252" i="15"/>
  <c r="AY252" i="15"/>
  <c r="BE252" i="15"/>
  <c r="BH252" i="15"/>
  <c r="BB252" i="15"/>
  <c r="BD252" i="15"/>
  <c r="AT252" i="15"/>
  <c r="AX252" i="15"/>
  <c r="BD278" i="15"/>
  <c r="BB278" i="15"/>
  <c r="BC278" i="15"/>
  <c r="BE278" i="15"/>
  <c r="AY278" i="15"/>
  <c r="AT278" i="15"/>
  <c r="BH278" i="15"/>
  <c r="AW278" i="15"/>
  <c r="BA278" i="15"/>
  <c r="BG278" i="15"/>
  <c r="AZ278" i="15"/>
  <c r="AV278" i="15"/>
  <c r="AU278" i="15"/>
  <c r="BF278" i="15"/>
  <c r="AX278" i="15"/>
  <c r="BI278" i="15"/>
  <c r="BC311" i="15"/>
  <c r="BB311" i="15"/>
  <c r="AV311" i="15"/>
  <c r="BF311" i="15"/>
  <c r="AW311" i="15"/>
  <c r="BI311" i="15"/>
  <c r="BG311" i="15"/>
  <c r="BE311" i="15"/>
  <c r="BA311" i="15"/>
  <c r="AZ311" i="15"/>
  <c r="AU311" i="15"/>
  <c r="AY311" i="15"/>
  <c r="AX311" i="15"/>
  <c r="BH311" i="15"/>
  <c r="AT311" i="15"/>
  <c r="BD311" i="15"/>
  <c r="AY336" i="15"/>
  <c r="BB336" i="15"/>
  <c r="BA336" i="15"/>
  <c r="AZ336" i="15"/>
  <c r="AV336" i="15"/>
  <c r="BD336" i="15"/>
  <c r="BE336" i="15"/>
  <c r="BH336" i="15"/>
  <c r="BC336" i="15"/>
  <c r="BI336" i="15"/>
  <c r="AX336" i="15"/>
  <c r="BF336" i="15"/>
  <c r="AU336" i="15"/>
  <c r="AT336" i="15"/>
  <c r="BG336" i="15"/>
  <c r="AW336" i="15"/>
  <c r="BG385" i="15"/>
  <c r="AU385" i="15"/>
  <c r="AX385" i="15"/>
  <c r="AY385" i="15"/>
  <c r="BE385" i="15"/>
  <c r="BA385" i="15"/>
  <c r="BI385" i="15"/>
  <c r="AT385" i="15"/>
  <c r="AZ385" i="15"/>
  <c r="BC385" i="15"/>
  <c r="BF385" i="15"/>
  <c r="BB385" i="15"/>
  <c r="AW385" i="15"/>
  <c r="BH385" i="15"/>
  <c r="AV385" i="15"/>
  <c r="BD385" i="15"/>
  <c r="AV409" i="15"/>
  <c r="AW409" i="15"/>
  <c r="BB409" i="15"/>
  <c r="AT409" i="15"/>
  <c r="AY409" i="15"/>
  <c r="BA409" i="15"/>
  <c r="BF409" i="15"/>
  <c r="BG409" i="15"/>
  <c r="AU409" i="15"/>
  <c r="AZ409" i="15"/>
  <c r="BI409" i="15"/>
  <c r="BD409" i="15"/>
  <c r="BH409" i="15"/>
  <c r="BC409" i="15"/>
  <c r="BE409" i="15"/>
  <c r="AX409" i="15"/>
  <c r="BD432" i="15"/>
  <c r="AW432" i="15"/>
  <c r="AX432" i="15"/>
  <c r="BH432" i="15"/>
  <c r="AU432" i="15"/>
  <c r="BC432" i="15"/>
  <c r="AT432" i="15"/>
  <c r="BA432" i="15"/>
  <c r="AZ432" i="15"/>
  <c r="BE432" i="15"/>
  <c r="BB432" i="15"/>
  <c r="AV432" i="15"/>
  <c r="BG432" i="15"/>
  <c r="AY432" i="15"/>
  <c r="BF432" i="15"/>
  <c r="BI432" i="15"/>
  <c r="BB442" i="15"/>
  <c r="AU442" i="15"/>
  <c r="BH442" i="15"/>
  <c r="BI442" i="15"/>
  <c r="AT442" i="15"/>
  <c r="BA442" i="15"/>
  <c r="BD442" i="15"/>
  <c r="BE442" i="15"/>
  <c r="BF442" i="15"/>
  <c r="AY442" i="15"/>
  <c r="AV442" i="15"/>
  <c r="AX442" i="15"/>
  <c r="AZ442" i="15"/>
  <c r="BC442" i="15"/>
  <c r="BG442" i="15"/>
  <c r="AW442" i="15"/>
  <c r="BF468" i="15"/>
  <c r="AX468" i="15"/>
  <c r="BC468" i="15"/>
  <c r="AT468" i="15"/>
  <c r="BG468" i="15"/>
  <c r="BE468" i="15"/>
  <c r="BB468" i="15"/>
  <c r="BH468" i="15"/>
  <c r="AW468" i="15"/>
  <c r="BD468" i="15"/>
  <c r="AU468" i="15"/>
  <c r="AY468" i="15"/>
  <c r="BI468" i="15"/>
  <c r="AZ468" i="15"/>
  <c r="BA468" i="15"/>
  <c r="AV468" i="15"/>
  <c r="BD540" i="15"/>
  <c r="BA540" i="15"/>
  <c r="BE540" i="15"/>
  <c r="BB540" i="15"/>
  <c r="AX540" i="15"/>
  <c r="AU540" i="15"/>
  <c r="AW540" i="15"/>
  <c r="BG540" i="15"/>
  <c r="AT540" i="15"/>
  <c r="BH540" i="15"/>
  <c r="AV540" i="15"/>
  <c r="BF540" i="15"/>
  <c r="AY540" i="15"/>
  <c r="BC540" i="15"/>
  <c r="AZ540" i="15"/>
  <c r="BI540" i="15"/>
  <c r="AW577" i="15"/>
  <c r="BA577" i="15"/>
  <c r="BB577" i="15"/>
  <c r="AX577" i="15"/>
  <c r="AV577" i="15"/>
  <c r="AT577" i="15"/>
  <c r="AY577" i="15"/>
  <c r="BD577" i="15"/>
  <c r="AU577" i="15"/>
  <c r="BF577" i="15"/>
  <c r="BI577" i="15"/>
  <c r="BC577" i="15"/>
  <c r="BE577" i="15"/>
  <c r="BG577" i="15"/>
  <c r="BH577" i="15"/>
  <c r="AZ577" i="15"/>
  <c r="L601" i="15"/>
  <c r="BH616" i="15"/>
  <c r="AV616" i="15"/>
  <c r="BB616" i="15"/>
  <c r="BC616" i="15"/>
  <c r="AY616" i="15"/>
  <c r="BD616" i="15"/>
  <c r="BE616" i="15"/>
  <c r="BA616" i="15"/>
  <c r="AZ616" i="15"/>
  <c r="BG616" i="15"/>
  <c r="AW616" i="15"/>
  <c r="AU616" i="15"/>
  <c r="AX616" i="15"/>
  <c r="BI616" i="15"/>
  <c r="BF616" i="15"/>
  <c r="AT616" i="15"/>
  <c r="AT674" i="15"/>
  <c r="BC674" i="15"/>
  <c r="AX674" i="15"/>
  <c r="BE674" i="15"/>
  <c r="AW674" i="15"/>
  <c r="BI674" i="15"/>
  <c r="AV674" i="15"/>
  <c r="BH674" i="15"/>
  <c r="BG674" i="15"/>
  <c r="AY674" i="15"/>
  <c r="AU674" i="15"/>
  <c r="BF674" i="15"/>
  <c r="BA674" i="15"/>
  <c r="BB674" i="15"/>
  <c r="BD674" i="15"/>
  <c r="AZ674" i="15"/>
  <c r="BG721" i="15"/>
  <c r="AV721" i="15"/>
  <c r="BE721" i="15"/>
  <c r="BF721" i="15"/>
  <c r="BB721" i="15"/>
  <c r="AW721" i="15"/>
  <c r="AU721" i="15"/>
  <c r="AT721" i="15"/>
  <c r="AY721" i="15"/>
  <c r="BD721" i="15"/>
  <c r="AX721" i="15"/>
  <c r="BA721" i="15"/>
  <c r="BH721" i="15"/>
  <c r="BI721" i="15"/>
  <c r="BC721" i="15"/>
  <c r="AZ721" i="15"/>
  <c r="AW731" i="15"/>
  <c r="BH731" i="15"/>
  <c r="BE731" i="15"/>
  <c r="BF731" i="15"/>
  <c r="AY731" i="15"/>
  <c r="BG731" i="15"/>
  <c r="AU731" i="15"/>
  <c r="BD731" i="15"/>
  <c r="BA731" i="15"/>
  <c r="AT731" i="15"/>
  <c r="AX731" i="15"/>
  <c r="AZ731" i="15"/>
  <c r="BC731" i="15"/>
  <c r="BB731" i="15"/>
  <c r="BI731" i="15"/>
  <c r="AV731" i="15"/>
  <c r="AY284" i="2"/>
  <c r="L284" i="15"/>
  <c r="AY442" i="2"/>
  <c r="L441" i="15"/>
  <c r="BD490" i="2"/>
  <c r="L489" i="15"/>
  <c r="BD87" i="2"/>
  <c r="L87" i="15"/>
  <c r="AW258" i="15"/>
  <c r="BA258" i="15"/>
  <c r="BB258" i="15"/>
  <c r="AV258" i="15"/>
  <c r="BD258" i="15"/>
  <c r="AU258" i="15"/>
  <c r="BF258" i="15"/>
  <c r="BH258" i="15"/>
  <c r="BE258" i="15"/>
  <c r="AY258" i="15"/>
  <c r="BC258" i="15"/>
  <c r="AX258" i="15"/>
  <c r="AT258" i="15"/>
  <c r="BG258" i="15"/>
  <c r="BI258" i="15"/>
  <c r="AZ258" i="15"/>
  <c r="AY93" i="2"/>
  <c r="L93" i="15"/>
  <c r="AU414" i="15"/>
  <c r="BI414" i="15"/>
  <c r="BB414" i="15"/>
  <c r="AV414" i="15"/>
  <c r="BG414" i="15"/>
  <c r="AZ414" i="15"/>
  <c r="AW414" i="15"/>
  <c r="BH414" i="15"/>
  <c r="AX414" i="15"/>
  <c r="BD414" i="15"/>
  <c r="BA414" i="15"/>
  <c r="BC414" i="15"/>
  <c r="BE414" i="15"/>
  <c r="BF414" i="15"/>
  <c r="AY414" i="15"/>
  <c r="AT414" i="15"/>
  <c r="BB46" i="2"/>
  <c r="L46" i="15"/>
  <c r="BB243" i="2"/>
  <c r="BL764" i="2" s="1"/>
  <c r="L243" i="15"/>
  <c r="BD453" i="2"/>
  <c r="L452" i="15"/>
  <c r="BH32" i="15"/>
  <c r="AT32" i="15"/>
  <c r="AZ32" i="15"/>
  <c r="AV32" i="15"/>
  <c r="BI32" i="15"/>
  <c r="AX32" i="15"/>
  <c r="BB32" i="15"/>
  <c r="BF32" i="15"/>
  <c r="AY32" i="15"/>
  <c r="BE32" i="15"/>
  <c r="BC32" i="15"/>
  <c r="BD32" i="15"/>
  <c r="BA32" i="15"/>
  <c r="AW32" i="15"/>
  <c r="AU32" i="15"/>
  <c r="BG32" i="15"/>
  <c r="AU620" i="15"/>
  <c r="AZ620" i="15"/>
  <c r="BG620" i="15"/>
  <c r="AY620" i="15"/>
  <c r="AX620" i="15"/>
  <c r="AT620" i="15"/>
  <c r="BD620" i="15"/>
  <c r="BH620" i="15"/>
  <c r="BA620" i="15"/>
  <c r="BE620" i="15"/>
  <c r="BF620" i="15"/>
  <c r="BC620" i="15"/>
  <c r="AW620" i="15"/>
  <c r="AV620" i="15"/>
  <c r="BI620" i="15"/>
  <c r="BB620" i="15"/>
  <c r="BB67" i="15"/>
  <c r="BC67" i="15"/>
  <c r="BI67" i="15"/>
  <c r="AZ67" i="15"/>
  <c r="BH67" i="15"/>
  <c r="BA67" i="15"/>
  <c r="AX67" i="15"/>
  <c r="BD67" i="15"/>
  <c r="AV67" i="15"/>
  <c r="BE67" i="15"/>
  <c r="AY67" i="15"/>
  <c r="BG67" i="15"/>
  <c r="BF67" i="15"/>
  <c r="AU67" i="15"/>
  <c r="AT67" i="15"/>
  <c r="AW67" i="15"/>
  <c r="BI459" i="15"/>
  <c r="BH459" i="15"/>
  <c r="BC459" i="15"/>
  <c r="BA459" i="15"/>
  <c r="BB459" i="15"/>
  <c r="AW459" i="15"/>
  <c r="BF459" i="15"/>
  <c r="AY459" i="15"/>
  <c r="AU459" i="15"/>
  <c r="AV459" i="15"/>
  <c r="AT459" i="15"/>
  <c r="BD459" i="15"/>
  <c r="BG459" i="15"/>
  <c r="BE459" i="15"/>
  <c r="AX459" i="15"/>
  <c r="AZ459" i="15"/>
  <c r="BH320" i="15"/>
  <c r="BG320" i="15"/>
  <c r="BB320" i="15"/>
  <c r="AX320" i="15"/>
  <c r="AU320" i="15"/>
  <c r="BD320" i="15"/>
  <c r="AV320" i="15"/>
  <c r="AT320" i="15"/>
  <c r="BI320" i="15"/>
  <c r="BF320" i="15"/>
  <c r="AW320" i="15"/>
  <c r="AY320" i="15"/>
  <c r="BA320" i="15"/>
  <c r="BC320" i="15"/>
  <c r="AZ320" i="15"/>
  <c r="BE320" i="15"/>
  <c r="AY268" i="2"/>
  <c r="L268" i="15"/>
  <c r="BA344" i="15"/>
  <c r="BG344" i="15"/>
  <c r="BF344" i="15"/>
  <c r="AZ344" i="15"/>
  <c r="AT344" i="15"/>
  <c r="BB344" i="15"/>
  <c r="AX344" i="15"/>
  <c r="AU344" i="15"/>
  <c r="BC344" i="15"/>
  <c r="AW344" i="15"/>
  <c r="AY344" i="15"/>
  <c r="BE344" i="15"/>
  <c r="BI344" i="15"/>
  <c r="BH344" i="15"/>
  <c r="BD344" i="15"/>
  <c r="AV344" i="15"/>
  <c r="BB563" i="2"/>
  <c r="L560" i="15"/>
  <c r="BC193" i="15"/>
  <c r="AX193" i="15"/>
  <c r="BD193" i="15"/>
  <c r="AU193" i="15"/>
  <c r="BG193" i="15"/>
  <c r="AV193" i="15"/>
  <c r="BE193" i="15"/>
  <c r="BF193" i="15"/>
  <c r="BA193" i="15"/>
  <c r="AT193" i="15"/>
  <c r="BI193" i="15"/>
  <c r="AZ193" i="15"/>
  <c r="BB193" i="15"/>
  <c r="BH193" i="15"/>
  <c r="AW193" i="15"/>
  <c r="AY193" i="15"/>
  <c r="BB370" i="15"/>
  <c r="AV370" i="15"/>
  <c r="AT370" i="15"/>
  <c r="AY370" i="15"/>
  <c r="BG370" i="15"/>
  <c r="BF370" i="15"/>
  <c r="BH370" i="15"/>
  <c r="AW370" i="15"/>
  <c r="AX370" i="15"/>
  <c r="BD370" i="15"/>
  <c r="BI370" i="15"/>
  <c r="BE370" i="15"/>
  <c r="AZ370" i="15"/>
  <c r="AU370" i="15"/>
  <c r="BC370" i="15"/>
  <c r="BA370" i="15"/>
  <c r="BF124" i="15"/>
  <c r="AX124" i="15"/>
  <c r="BI124" i="15"/>
  <c r="BG124" i="15"/>
  <c r="BC124" i="15"/>
  <c r="AW124" i="15"/>
  <c r="BA124" i="15"/>
  <c r="BH124" i="15"/>
  <c r="AV124" i="15"/>
  <c r="BD124" i="15"/>
  <c r="AY124" i="15"/>
  <c r="BE124" i="15"/>
  <c r="AZ124" i="15"/>
  <c r="AU124" i="15"/>
  <c r="AT124" i="15"/>
  <c r="BB124" i="15"/>
  <c r="AX197" i="2"/>
  <c r="L197" i="15"/>
  <c r="BI329" i="15"/>
  <c r="BF329" i="15"/>
  <c r="BH329" i="15"/>
  <c r="BB329" i="15"/>
  <c r="AV329" i="15"/>
  <c r="AZ329" i="15"/>
  <c r="BE329" i="15"/>
  <c r="BG329" i="15"/>
  <c r="AU329" i="15"/>
  <c r="BA329" i="15"/>
  <c r="AY329" i="15"/>
  <c r="AT329" i="15"/>
  <c r="AW329" i="15"/>
  <c r="BC329" i="15"/>
  <c r="AX329" i="15"/>
  <c r="BD329" i="15"/>
  <c r="AW208" i="15"/>
  <c r="BC208" i="15"/>
  <c r="AT208" i="15"/>
  <c r="BE208" i="15"/>
  <c r="AY208" i="15"/>
  <c r="AV208" i="15"/>
  <c r="BD208" i="15"/>
  <c r="BH208" i="15"/>
  <c r="AU208" i="15"/>
  <c r="BA208" i="15"/>
  <c r="BF208" i="15"/>
  <c r="AZ208" i="15"/>
  <c r="BG208" i="15"/>
  <c r="AX208" i="15"/>
  <c r="BI208" i="15"/>
  <c r="BB208" i="15"/>
  <c r="AW736" i="15"/>
  <c r="AX736" i="15"/>
  <c r="AT736" i="15"/>
  <c r="BF736" i="15"/>
  <c r="AV736" i="15"/>
  <c r="BI736" i="15"/>
  <c r="BD736" i="15"/>
  <c r="BB736" i="15"/>
  <c r="BA736" i="15"/>
  <c r="BG736" i="15"/>
  <c r="BC736" i="15"/>
  <c r="BH736" i="15"/>
  <c r="AZ736" i="15"/>
  <c r="BE736" i="15"/>
  <c r="AY736" i="15"/>
  <c r="AU736" i="15"/>
  <c r="AZ13" i="15"/>
  <c r="AY13" i="15"/>
  <c r="AU13" i="15"/>
  <c r="AX13" i="15"/>
  <c r="AV13" i="15"/>
  <c r="BD13" i="15"/>
  <c r="BB13" i="15"/>
  <c r="AT13" i="15"/>
  <c r="BF13" i="15"/>
  <c r="AW13" i="15"/>
  <c r="BI13" i="15"/>
  <c r="BE13" i="15"/>
  <c r="BG13" i="15"/>
  <c r="BA13" i="15"/>
  <c r="BC13" i="15"/>
  <c r="BH13" i="15"/>
  <c r="AW37" i="15"/>
  <c r="BG37" i="15"/>
  <c r="BE37" i="15"/>
  <c r="AX37" i="15"/>
  <c r="BF37" i="15"/>
  <c r="AV37" i="15"/>
  <c r="BC37" i="15"/>
  <c r="BH37" i="15"/>
  <c r="BA37" i="15"/>
  <c r="BI37" i="15"/>
  <c r="AZ37" i="15"/>
  <c r="AY37" i="15"/>
  <c r="AU37" i="15"/>
  <c r="AT37" i="15"/>
  <c r="BD37" i="15"/>
  <c r="BB37" i="15"/>
  <c r="BF61" i="15"/>
  <c r="AV61" i="15"/>
  <c r="AX61" i="15"/>
  <c r="BA61" i="15"/>
  <c r="BH61" i="15"/>
  <c r="BD61" i="15"/>
  <c r="BE61" i="15"/>
  <c r="AT61" i="15"/>
  <c r="BG61" i="15"/>
  <c r="BI61" i="15"/>
  <c r="AY61" i="15"/>
  <c r="AU61" i="15"/>
  <c r="BB61" i="15"/>
  <c r="AZ61" i="15"/>
  <c r="BC61" i="15"/>
  <c r="AW61" i="15"/>
  <c r="AW97" i="15"/>
  <c r="BB97" i="15"/>
  <c r="BH97" i="15"/>
  <c r="BC97" i="15"/>
  <c r="BI97" i="15"/>
  <c r="BG97" i="15"/>
  <c r="BF97" i="15"/>
  <c r="BE97" i="15"/>
  <c r="AZ97" i="15"/>
  <c r="AT97" i="15"/>
  <c r="AY97" i="15"/>
  <c r="BA97" i="15"/>
  <c r="AX97" i="15"/>
  <c r="BD97" i="15"/>
  <c r="AU97" i="15"/>
  <c r="AV97" i="15"/>
  <c r="AU253" i="15"/>
  <c r="BA253" i="15"/>
  <c r="AZ253" i="15"/>
  <c r="AT253" i="15"/>
  <c r="BE253" i="15"/>
  <c r="AV253" i="15"/>
  <c r="BG253" i="15"/>
  <c r="BI253" i="15"/>
  <c r="BF253" i="15"/>
  <c r="AX253" i="15"/>
  <c r="BB253" i="15"/>
  <c r="BC253" i="15"/>
  <c r="AY253" i="15"/>
  <c r="BD253" i="15"/>
  <c r="AW253" i="15"/>
  <c r="BH253" i="15"/>
  <c r="BI269" i="15"/>
  <c r="BA269" i="15"/>
  <c r="AX269" i="15"/>
  <c r="BC269" i="15"/>
  <c r="AT269" i="15"/>
  <c r="BH269" i="15"/>
  <c r="BD269" i="15"/>
  <c r="AV269" i="15"/>
  <c r="BE269" i="15"/>
  <c r="AU269" i="15"/>
  <c r="AW269" i="15"/>
  <c r="BB269" i="15"/>
  <c r="AZ269" i="15"/>
  <c r="BF269" i="15"/>
  <c r="BG269" i="15"/>
  <c r="AY269" i="15"/>
  <c r="AW312" i="15"/>
  <c r="BI312" i="15"/>
  <c r="AX312" i="15"/>
  <c r="AU312" i="15"/>
  <c r="BG312" i="15"/>
  <c r="AT312" i="15"/>
  <c r="BB312" i="15"/>
  <c r="BF312" i="15"/>
  <c r="BD312" i="15"/>
  <c r="AZ312" i="15"/>
  <c r="AY312" i="15"/>
  <c r="BA312" i="15"/>
  <c r="BH312" i="15"/>
  <c r="AV312" i="15"/>
  <c r="BE312" i="15"/>
  <c r="BC312" i="15"/>
  <c r="BE338" i="15"/>
  <c r="BH338" i="15"/>
  <c r="AX338" i="15"/>
  <c r="AV338" i="15"/>
  <c r="BB338" i="15"/>
  <c r="BA338" i="15"/>
  <c r="BG338" i="15"/>
  <c r="BF338" i="15"/>
  <c r="BC338" i="15"/>
  <c r="AZ338" i="15"/>
  <c r="BI338" i="15"/>
  <c r="AY338" i="15"/>
  <c r="BD338" i="15"/>
  <c r="AT338" i="15"/>
  <c r="AU338" i="15"/>
  <c r="AW338" i="15"/>
  <c r="AY386" i="15"/>
  <c r="AT386" i="15"/>
  <c r="AW386" i="15"/>
  <c r="AZ386" i="15"/>
  <c r="BG386" i="15"/>
  <c r="BC386" i="15"/>
  <c r="AV386" i="15"/>
  <c r="BF386" i="15"/>
  <c r="BH386" i="15"/>
  <c r="BI386" i="15"/>
  <c r="BE386" i="15"/>
  <c r="AU386" i="15"/>
  <c r="BD386" i="15"/>
  <c r="AX386" i="15"/>
  <c r="BB386" i="15"/>
  <c r="BA386" i="15"/>
  <c r="AX410" i="15"/>
  <c r="BD410" i="15"/>
  <c r="AY410" i="15"/>
  <c r="AU410" i="15"/>
  <c r="BH410" i="15"/>
  <c r="BA410" i="15"/>
  <c r="AT410" i="15"/>
  <c r="BC410" i="15"/>
  <c r="AW410" i="15"/>
  <c r="BG410" i="15"/>
  <c r="BF410" i="15"/>
  <c r="BE410" i="15"/>
  <c r="BI410" i="15"/>
  <c r="AZ410" i="15"/>
  <c r="AV410" i="15"/>
  <c r="BB410" i="15"/>
  <c r="AX433" i="15"/>
  <c r="BH433" i="15"/>
  <c r="BE433" i="15"/>
  <c r="BB433" i="15"/>
  <c r="AU433" i="15"/>
  <c r="AW433" i="15"/>
  <c r="BC433" i="15"/>
  <c r="BI433" i="15"/>
  <c r="AV433" i="15"/>
  <c r="AZ433" i="15"/>
  <c r="AT433" i="15"/>
  <c r="BA433" i="15"/>
  <c r="AY433" i="15"/>
  <c r="BG433" i="15"/>
  <c r="BF433" i="15"/>
  <c r="BD433" i="15"/>
  <c r="BG439" i="15"/>
  <c r="BF439" i="15"/>
  <c r="BA439" i="15"/>
  <c r="AZ439" i="15"/>
  <c r="BH439" i="15"/>
  <c r="BB439" i="15"/>
  <c r="BD439" i="15"/>
  <c r="AU439" i="15"/>
  <c r="AT439" i="15"/>
  <c r="AV439" i="15"/>
  <c r="BI439" i="15"/>
  <c r="BC439" i="15"/>
  <c r="AY439" i="15"/>
  <c r="AX439" i="15"/>
  <c r="BE439" i="15"/>
  <c r="AW439" i="15"/>
  <c r="BF469" i="15"/>
  <c r="BC469" i="15"/>
  <c r="BE469" i="15"/>
  <c r="AU469" i="15"/>
  <c r="AV469" i="15"/>
  <c r="BH469" i="15"/>
  <c r="AY469" i="15"/>
  <c r="BA469" i="15"/>
  <c r="AX469" i="15"/>
  <c r="AW469" i="15"/>
  <c r="BB469" i="15"/>
  <c r="AT469" i="15"/>
  <c r="BI469" i="15"/>
  <c r="BG469" i="15"/>
  <c r="AZ469" i="15"/>
  <c r="BD469" i="15"/>
  <c r="AU542" i="15"/>
  <c r="AZ542" i="15"/>
  <c r="AT542" i="15"/>
  <c r="BF542" i="15"/>
  <c r="BB542" i="15"/>
  <c r="BG542" i="15"/>
  <c r="AY542" i="15"/>
  <c r="BI542" i="15"/>
  <c r="BE542" i="15"/>
  <c r="BA542" i="15"/>
  <c r="BH542" i="15"/>
  <c r="BC542" i="15"/>
  <c r="AW542" i="15"/>
  <c r="AV542" i="15"/>
  <c r="BD542" i="15"/>
  <c r="AX542" i="15"/>
  <c r="AY578" i="15"/>
  <c r="AV578" i="15"/>
  <c r="BC578" i="15"/>
  <c r="BE578" i="15"/>
  <c r="AX578" i="15"/>
  <c r="BA578" i="15"/>
  <c r="BI578" i="15"/>
  <c r="BB578" i="15"/>
  <c r="AW578" i="15"/>
  <c r="AU578" i="15"/>
  <c r="AZ578" i="15"/>
  <c r="AT578" i="15"/>
  <c r="BH578" i="15"/>
  <c r="BF578" i="15"/>
  <c r="BD578" i="15"/>
  <c r="BG578" i="15"/>
  <c r="L602" i="15"/>
  <c r="BF648" i="15"/>
  <c r="AU648" i="15"/>
  <c r="BE648" i="15"/>
  <c r="AT648" i="15"/>
  <c r="AV648" i="15"/>
  <c r="AW648" i="15"/>
  <c r="BH648" i="15"/>
  <c r="AX648" i="15"/>
  <c r="BD648" i="15"/>
  <c r="BI648" i="15"/>
  <c r="BG648" i="15"/>
  <c r="BC648" i="15"/>
  <c r="BB648" i="15"/>
  <c r="AZ648" i="15"/>
  <c r="AY648" i="15"/>
  <c r="BA648" i="15"/>
  <c r="BI672" i="15"/>
  <c r="AU672" i="15"/>
  <c r="BF672" i="15"/>
  <c r="AZ672" i="15"/>
  <c r="BC672" i="15"/>
  <c r="AX672" i="15"/>
  <c r="BD672" i="15"/>
  <c r="AT672" i="15"/>
  <c r="AV672" i="15"/>
  <c r="BE672" i="15"/>
  <c r="BB672" i="15"/>
  <c r="BA672" i="15"/>
  <c r="BH672" i="15"/>
  <c r="AW672" i="15"/>
  <c r="BG672" i="15"/>
  <c r="AY672" i="15"/>
  <c r="AW720" i="15"/>
  <c r="AU720" i="15"/>
  <c r="BB720" i="15"/>
  <c r="BA720" i="15"/>
  <c r="AY720" i="15"/>
  <c r="BF720" i="15"/>
  <c r="AV720" i="15"/>
  <c r="AX720" i="15"/>
  <c r="AT720" i="15"/>
  <c r="BI720" i="15"/>
  <c r="AZ720" i="15"/>
  <c r="BE720" i="15"/>
  <c r="BD720" i="15"/>
  <c r="BC720" i="15"/>
  <c r="BG720" i="15"/>
  <c r="BH720" i="15"/>
  <c r="AU724" i="15"/>
  <c r="BF724" i="15"/>
  <c r="BE724" i="15"/>
  <c r="BB724" i="15"/>
  <c r="AX724" i="15"/>
  <c r="BD724" i="15"/>
  <c r="BG724" i="15"/>
  <c r="BC724" i="15"/>
  <c r="BI724" i="15"/>
  <c r="AW724" i="15"/>
  <c r="BA724" i="15"/>
  <c r="AT724" i="15"/>
  <c r="AV724" i="15"/>
  <c r="AY724" i="15"/>
  <c r="BH724" i="15"/>
  <c r="AZ724" i="15"/>
  <c r="BA435" i="15"/>
  <c r="BI435" i="15"/>
  <c r="BG435" i="15"/>
  <c r="BE435" i="15"/>
  <c r="AW435" i="15"/>
  <c r="BF435" i="15"/>
  <c r="BB435" i="15"/>
  <c r="AT435" i="15"/>
  <c r="BH435" i="15"/>
  <c r="AU435" i="15"/>
  <c r="BC435" i="15"/>
  <c r="AZ435" i="15"/>
  <c r="AX435" i="15"/>
  <c r="BD435" i="15"/>
  <c r="AV435" i="15"/>
  <c r="AY435" i="15"/>
  <c r="BA478" i="15"/>
  <c r="AX478" i="15"/>
  <c r="BF478" i="15"/>
  <c r="AV478" i="15"/>
  <c r="AY478" i="15"/>
  <c r="BC478" i="15"/>
  <c r="BB478" i="15"/>
  <c r="AT478" i="15"/>
  <c r="AW478" i="15"/>
  <c r="BI478" i="15"/>
  <c r="AZ478" i="15"/>
  <c r="BH478" i="15"/>
  <c r="BD478" i="15"/>
  <c r="BG478" i="15"/>
  <c r="BE478" i="15"/>
  <c r="AU478" i="15"/>
  <c r="BF143" i="15"/>
  <c r="BG143" i="15"/>
  <c r="BB143" i="15"/>
  <c r="BI143" i="15"/>
  <c r="BH143" i="15"/>
  <c r="AU143" i="15"/>
  <c r="BE143" i="15"/>
  <c r="AT143" i="15"/>
  <c r="BA143" i="15"/>
  <c r="AW143" i="15"/>
  <c r="AV143" i="15"/>
  <c r="AY143" i="15"/>
  <c r="AX143" i="15"/>
  <c r="AZ143" i="15"/>
  <c r="BD143" i="15"/>
  <c r="BC143" i="15"/>
  <c r="BB712" i="2"/>
  <c r="L715" i="15"/>
  <c r="BD144" i="2"/>
  <c r="L144" i="15"/>
  <c r="AY279" i="2"/>
  <c r="L279" i="15"/>
  <c r="AY491" i="2"/>
  <c r="L490" i="15"/>
  <c r="BA713" i="15"/>
  <c r="BG713" i="15"/>
  <c r="BH713" i="15"/>
  <c r="AT713" i="15"/>
  <c r="AY713" i="15"/>
  <c r="BI713" i="15"/>
  <c r="BF713" i="15"/>
  <c r="BE713" i="15"/>
  <c r="AV713" i="15"/>
  <c r="BB713" i="15"/>
  <c r="AW713" i="15"/>
  <c r="BC713" i="15"/>
  <c r="AU713" i="15"/>
  <c r="BD713" i="15"/>
  <c r="AX713" i="15"/>
  <c r="AZ713" i="15"/>
  <c r="BB147" i="2"/>
  <c r="BL756" i="2" s="1"/>
  <c r="L147" i="15"/>
  <c r="AX178" i="2"/>
  <c r="L178" i="15"/>
  <c r="AX114" i="2"/>
  <c r="L114" i="15"/>
  <c r="AX121" i="2"/>
  <c r="L121" i="15"/>
  <c r="BD163" i="2"/>
  <c r="L163" i="15"/>
  <c r="BB158" i="2"/>
  <c r="L158" i="15"/>
  <c r="AY590" i="2"/>
  <c r="L587" i="15"/>
  <c r="BB310" i="2"/>
  <c r="L310" i="15"/>
  <c r="BB403" i="2"/>
  <c r="L402" i="15"/>
  <c r="AY663" i="2"/>
  <c r="L666" i="15"/>
  <c r="AX448" i="15"/>
  <c r="BA448" i="15"/>
  <c r="AV448" i="15"/>
  <c r="AT448" i="15"/>
  <c r="AW448" i="15"/>
  <c r="AY448" i="15"/>
  <c r="BF448" i="15"/>
  <c r="AU448" i="15"/>
  <c r="AZ448" i="15"/>
  <c r="BD448" i="15"/>
  <c r="BB448" i="15"/>
  <c r="BC448" i="15"/>
  <c r="BG448" i="15"/>
  <c r="BE448" i="15"/>
  <c r="BH448" i="15"/>
  <c r="BI448" i="15"/>
  <c r="BF617" i="15"/>
  <c r="AV617" i="15"/>
  <c r="AY617" i="15"/>
  <c r="BC617" i="15"/>
  <c r="AX617" i="15"/>
  <c r="AW617" i="15"/>
  <c r="BD617" i="15"/>
  <c r="BE617" i="15"/>
  <c r="AT617" i="15"/>
  <c r="BB617" i="15"/>
  <c r="BG617" i="15"/>
  <c r="BI617" i="15"/>
  <c r="BA617" i="15"/>
  <c r="AZ617" i="15"/>
  <c r="AU617" i="15"/>
  <c r="BH617" i="15"/>
  <c r="BB192" i="2"/>
  <c r="L192" i="15"/>
  <c r="BG131" i="15"/>
  <c r="BE131" i="15"/>
  <c r="AU131" i="15"/>
  <c r="BH131" i="15"/>
  <c r="AT131" i="15"/>
  <c r="AZ131" i="15"/>
  <c r="AY131" i="15"/>
  <c r="AV131" i="15"/>
  <c r="BI131" i="15"/>
  <c r="BF131" i="15"/>
  <c r="BA131" i="15"/>
  <c r="AX131" i="15"/>
  <c r="BB131" i="15"/>
  <c r="BD131" i="15"/>
  <c r="BC131" i="15"/>
  <c r="AW131" i="15"/>
  <c r="BG334" i="15"/>
  <c r="AX334" i="15"/>
  <c r="BH334" i="15"/>
  <c r="AU334" i="15"/>
  <c r="BI334" i="15"/>
  <c r="AT334" i="15"/>
  <c r="AZ334" i="15"/>
  <c r="BB334" i="15"/>
  <c r="AY334" i="15"/>
  <c r="BE334" i="15"/>
  <c r="AV334" i="15"/>
  <c r="AW334" i="15"/>
  <c r="BC334" i="15"/>
  <c r="BA334" i="15"/>
  <c r="BF334" i="15"/>
  <c r="BD334" i="15"/>
  <c r="BD272" i="2"/>
  <c r="L272" i="15"/>
  <c r="AX642" i="2"/>
  <c r="L645" i="15"/>
  <c r="AX342" i="15"/>
  <c r="BB342" i="15"/>
  <c r="AV342" i="15"/>
  <c r="AU342" i="15"/>
  <c r="AY342" i="15"/>
  <c r="AZ342" i="15"/>
  <c r="BE342" i="15"/>
  <c r="BF342" i="15"/>
  <c r="BA342" i="15"/>
  <c r="BC342" i="15"/>
  <c r="BI342" i="15"/>
  <c r="AT342" i="15"/>
  <c r="BD342" i="15"/>
  <c r="AW342" i="15"/>
  <c r="BH342" i="15"/>
  <c r="BG342" i="15"/>
  <c r="AY407" i="2"/>
  <c r="L406" i="15"/>
  <c r="AY126" i="15"/>
  <c r="BB126" i="15"/>
  <c r="BH126" i="15"/>
  <c r="BF126" i="15"/>
  <c r="AV126" i="15"/>
  <c r="BA126" i="15"/>
  <c r="BI126" i="15"/>
  <c r="AX126" i="15"/>
  <c r="BC126" i="15"/>
  <c r="BE126" i="15"/>
  <c r="AW126" i="15"/>
  <c r="BG126" i="15"/>
  <c r="AT126" i="15"/>
  <c r="AU126" i="15"/>
  <c r="BD126" i="15"/>
  <c r="AZ126" i="15"/>
  <c r="BI64" i="15"/>
  <c r="AX64" i="15"/>
  <c r="AZ64" i="15"/>
  <c r="AT64" i="15"/>
  <c r="BB64" i="15"/>
  <c r="BD64" i="15"/>
  <c r="BC64" i="15"/>
  <c r="AV64" i="15"/>
  <c r="BG64" i="15"/>
  <c r="BA64" i="15"/>
  <c r="AU64" i="15"/>
  <c r="BF64" i="15"/>
  <c r="BH64" i="15"/>
  <c r="BE64" i="15"/>
  <c r="AY64" i="15"/>
  <c r="AW64" i="15"/>
  <c r="AX365" i="15"/>
  <c r="AW365" i="15"/>
  <c r="BE365" i="15"/>
  <c r="BD365" i="15"/>
  <c r="AV365" i="15"/>
  <c r="AU365" i="15"/>
  <c r="BA365" i="15"/>
  <c r="BF365" i="15"/>
  <c r="AZ365" i="15"/>
  <c r="BG365" i="15"/>
  <c r="BC365" i="15"/>
  <c r="AY365" i="15"/>
  <c r="BH365" i="15"/>
  <c r="AT365" i="15"/>
  <c r="BB365" i="15"/>
  <c r="BI365" i="15"/>
  <c r="BF209" i="15"/>
  <c r="BG209" i="15"/>
  <c r="BE209" i="15"/>
  <c r="AW209" i="15"/>
  <c r="BC209" i="15"/>
  <c r="BH209" i="15"/>
  <c r="AT209" i="15"/>
  <c r="AU209" i="15"/>
  <c r="AY209" i="15"/>
  <c r="BI209" i="15"/>
  <c r="AV209" i="15"/>
  <c r="BB209" i="15"/>
  <c r="BA209" i="15"/>
  <c r="AX209" i="15"/>
  <c r="BD209" i="15"/>
  <c r="AZ209" i="15"/>
  <c r="AU738" i="15"/>
  <c r="BF738" i="15"/>
  <c r="AW738" i="15"/>
  <c r="BB738" i="15"/>
  <c r="AT738" i="15"/>
  <c r="BC738" i="15"/>
  <c r="BE738" i="15"/>
  <c r="BG738" i="15"/>
  <c r="AV738" i="15"/>
  <c r="BH738" i="15"/>
  <c r="BA738" i="15"/>
  <c r="AY738" i="15"/>
  <c r="BD738" i="15"/>
  <c r="AX738" i="15"/>
  <c r="BI738" i="15"/>
  <c r="AZ738" i="15"/>
  <c r="AZ11" i="15"/>
  <c r="AW11" i="15"/>
  <c r="AU11" i="15"/>
  <c r="BH11" i="15"/>
  <c r="BB11" i="15"/>
  <c r="BC11" i="15"/>
  <c r="BD11" i="15"/>
  <c r="AX11" i="15"/>
  <c r="BE11" i="15"/>
  <c r="BG11" i="15"/>
  <c r="AV11" i="15"/>
  <c r="AY11" i="15"/>
  <c r="BA11" i="15"/>
  <c r="BF11" i="15"/>
  <c r="BI11" i="15"/>
  <c r="AT11" i="15"/>
  <c r="BI38" i="15"/>
  <c r="BE38" i="15"/>
  <c r="AY38" i="15"/>
  <c r="AX38" i="15"/>
  <c r="AZ38" i="15"/>
  <c r="BC38" i="15"/>
  <c r="BA38" i="15"/>
  <c r="AW38" i="15"/>
  <c r="BD38" i="15"/>
  <c r="AV38" i="15"/>
  <c r="BB38" i="15"/>
  <c r="BH38" i="15"/>
  <c r="AU38" i="15"/>
  <c r="BG38" i="15"/>
  <c r="AT38" i="15"/>
  <c r="BF38" i="15"/>
  <c r="AW254" i="15"/>
  <c r="BF254" i="15"/>
  <c r="BA254" i="15"/>
  <c r="AT254" i="15"/>
  <c r="BB254" i="15"/>
  <c r="BC254" i="15"/>
  <c r="BI254" i="15"/>
  <c r="AX254" i="15"/>
  <c r="BE254" i="15"/>
  <c r="BG254" i="15"/>
  <c r="AY254" i="15"/>
  <c r="AV254" i="15"/>
  <c r="BD254" i="15"/>
  <c r="BH254" i="15"/>
  <c r="AZ254" i="15"/>
  <c r="AU254" i="15"/>
  <c r="BD290" i="15"/>
  <c r="BI290" i="15"/>
  <c r="AV290" i="15"/>
  <c r="BA290" i="15"/>
  <c r="BB290" i="15"/>
  <c r="BE290" i="15"/>
  <c r="BH290" i="15"/>
  <c r="AT290" i="15"/>
  <c r="AZ290" i="15"/>
  <c r="AY290" i="15"/>
  <c r="AW290" i="15"/>
  <c r="BG290" i="15"/>
  <c r="AU290" i="15"/>
  <c r="BC290" i="15"/>
  <c r="AX290" i="15"/>
  <c r="BF290" i="15"/>
  <c r="AV314" i="15"/>
  <c r="BD314" i="15"/>
  <c r="BA314" i="15"/>
  <c r="AZ314" i="15"/>
  <c r="AT314" i="15"/>
  <c r="BB314" i="15"/>
  <c r="BI314" i="15"/>
  <c r="AU314" i="15"/>
  <c r="BE314" i="15"/>
  <c r="BG314" i="15"/>
  <c r="AW314" i="15"/>
  <c r="BH314" i="15"/>
  <c r="BC314" i="15"/>
  <c r="BF314" i="15"/>
  <c r="AY314" i="15"/>
  <c r="AX314" i="15"/>
  <c r="BH383" i="15"/>
  <c r="BD383" i="15"/>
  <c r="BI383" i="15"/>
  <c r="BC383" i="15"/>
  <c r="AW383" i="15"/>
  <c r="BA383" i="15"/>
  <c r="AV383" i="15"/>
  <c r="BE383" i="15"/>
  <c r="BB383" i="15"/>
  <c r="AX383" i="15"/>
  <c r="BG383" i="15"/>
  <c r="AZ383" i="15"/>
  <c r="AU383" i="15"/>
  <c r="AY383" i="15"/>
  <c r="AT383" i="15"/>
  <c r="BF383" i="15"/>
  <c r="AY430" i="15"/>
  <c r="BE430" i="15"/>
  <c r="AZ430" i="15"/>
  <c r="AV430" i="15"/>
  <c r="BB430" i="15"/>
  <c r="BI430" i="15"/>
  <c r="AW430" i="15"/>
  <c r="BG430" i="15"/>
  <c r="AU430" i="15"/>
  <c r="BF430" i="15"/>
  <c r="BA430" i="15"/>
  <c r="BC430" i="15"/>
  <c r="AX430" i="15"/>
  <c r="BD430" i="15"/>
  <c r="BH430" i="15"/>
  <c r="AT430" i="15"/>
  <c r="BA470" i="15"/>
  <c r="AX470" i="15"/>
  <c r="BH470" i="15"/>
  <c r="AZ470" i="15"/>
  <c r="BD470" i="15"/>
  <c r="AU470" i="15"/>
  <c r="BI470" i="15"/>
  <c r="AY470" i="15"/>
  <c r="BC470" i="15"/>
  <c r="AW470" i="15"/>
  <c r="BG470" i="15"/>
  <c r="BF470" i="15"/>
  <c r="AT470" i="15"/>
  <c r="BB470" i="15"/>
  <c r="AV470" i="15"/>
  <c r="BE470" i="15"/>
  <c r="BD541" i="15"/>
  <c r="AU541" i="15"/>
  <c r="BH541" i="15"/>
  <c r="BA541" i="15"/>
  <c r="BB541" i="15"/>
  <c r="BC541" i="15"/>
  <c r="AT541" i="15"/>
  <c r="AW541" i="15"/>
  <c r="BE541" i="15"/>
  <c r="BF541" i="15"/>
  <c r="AZ541" i="15"/>
  <c r="AX541" i="15"/>
  <c r="AY541" i="15"/>
  <c r="BI541" i="15"/>
  <c r="BG541" i="15"/>
  <c r="AV541" i="15"/>
  <c r="BD575" i="15"/>
  <c r="AY575" i="15"/>
  <c r="BC575" i="15"/>
  <c r="AW575" i="15"/>
  <c r="BG575" i="15"/>
  <c r="AV575" i="15"/>
  <c r="BI575" i="15"/>
  <c r="BH575" i="15"/>
  <c r="BA575" i="15"/>
  <c r="AZ575" i="15"/>
  <c r="BE575" i="15"/>
  <c r="BB575" i="15"/>
  <c r="AX575" i="15"/>
  <c r="AT575" i="15"/>
  <c r="BF575" i="15"/>
  <c r="AU575" i="15"/>
  <c r="L600" i="15"/>
  <c r="AU649" i="15"/>
  <c r="BH649" i="15"/>
  <c r="AT649" i="15"/>
  <c r="AZ649" i="15"/>
  <c r="AX649" i="15"/>
  <c r="AV649" i="15"/>
  <c r="BD649" i="15"/>
  <c r="BC649" i="15"/>
  <c r="BG649" i="15"/>
  <c r="AY649" i="15"/>
  <c r="BE649" i="15"/>
  <c r="BF649" i="15"/>
  <c r="AW649" i="15"/>
  <c r="BA649" i="15"/>
  <c r="BB649" i="15"/>
  <c r="BI649" i="15"/>
  <c r="AV671" i="15"/>
  <c r="AW671" i="15"/>
  <c r="BB671" i="15"/>
  <c r="AT671" i="15"/>
  <c r="AZ671" i="15"/>
  <c r="BD671" i="15"/>
  <c r="BA671" i="15"/>
  <c r="AU671" i="15"/>
  <c r="AY671" i="15"/>
  <c r="BE671" i="15"/>
  <c r="BI671" i="15"/>
  <c r="BH671" i="15"/>
  <c r="AX671" i="15"/>
  <c r="BG671" i="15"/>
  <c r="BC671" i="15"/>
  <c r="BF671" i="15"/>
  <c r="AT718" i="15"/>
  <c r="AX718" i="15"/>
  <c r="BG718" i="15"/>
  <c r="BA718" i="15"/>
  <c r="BD718" i="15"/>
  <c r="BI718" i="15"/>
  <c r="AZ718" i="15"/>
  <c r="AY718" i="15"/>
  <c r="BC718" i="15"/>
  <c r="AU718" i="15"/>
  <c r="BE718" i="15"/>
  <c r="BF718" i="15"/>
  <c r="AW718" i="15"/>
  <c r="AV718" i="15"/>
  <c r="BH718" i="15"/>
  <c r="BB718" i="15"/>
  <c r="AT475" i="15"/>
  <c r="BF475" i="15"/>
  <c r="AY475" i="15"/>
  <c r="BA475" i="15"/>
  <c r="BI475" i="15"/>
  <c r="AV475" i="15"/>
  <c r="AZ475" i="15"/>
  <c r="AX475" i="15"/>
  <c r="BH475" i="15"/>
  <c r="BG475" i="15"/>
  <c r="AW475" i="15"/>
  <c r="BE475" i="15"/>
  <c r="BD475" i="15"/>
  <c r="BC475" i="15"/>
  <c r="BB475" i="15"/>
  <c r="AU475" i="15"/>
  <c r="BD57" i="2"/>
  <c r="L57" i="15"/>
  <c r="AY698" i="2"/>
  <c r="L701" i="15"/>
  <c r="BB626" i="2"/>
  <c r="L629" i="15"/>
  <c r="BA474" i="15"/>
  <c r="BI474" i="15"/>
  <c r="AY474" i="15"/>
  <c r="BE474" i="15"/>
  <c r="AV474" i="15"/>
  <c r="BB474" i="15"/>
  <c r="AZ474" i="15"/>
  <c r="BD474" i="15"/>
  <c r="AX474" i="15"/>
  <c r="AW474" i="15"/>
  <c r="BC474" i="15"/>
  <c r="BG474" i="15"/>
  <c r="BH474" i="15"/>
  <c r="AU474" i="15"/>
  <c r="AT474" i="15"/>
  <c r="BF474" i="15"/>
  <c r="AX55" i="2"/>
  <c r="L55" i="15"/>
  <c r="BB486" i="2"/>
  <c r="L485" i="15"/>
  <c r="AY726" i="2"/>
  <c r="L729" i="15"/>
  <c r="BB135" i="2"/>
  <c r="BL755" i="2" s="1"/>
  <c r="L135" i="15"/>
  <c r="AW281" i="15"/>
  <c r="AV281" i="15"/>
  <c r="BF281" i="15"/>
  <c r="BE281" i="15"/>
  <c r="BA281" i="15"/>
  <c r="BC281" i="15"/>
  <c r="AY281" i="15"/>
  <c r="AZ281" i="15"/>
  <c r="AX281" i="15"/>
  <c r="BB281" i="15"/>
  <c r="BI281" i="15"/>
  <c r="BD281" i="15"/>
  <c r="AT281" i="15"/>
  <c r="BH281" i="15"/>
  <c r="AU281" i="15"/>
  <c r="BG281" i="15"/>
  <c r="BH161" i="15"/>
  <c r="BI161" i="15"/>
  <c r="AU161" i="15"/>
  <c r="BE161" i="15"/>
  <c r="BG161" i="15"/>
  <c r="BD161" i="15"/>
  <c r="AZ161" i="15"/>
  <c r="BC161" i="15"/>
  <c r="AV161" i="15"/>
  <c r="AX161" i="15"/>
  <c r="AW161" i="15"/>
  <c r="AT161" i="15"/>
  <c r="BB161" i="15"/>
  <c r="BF161" i="15"/>
  <c r="AY161" i="15"/>
  <c r="BA161" i="15"/>
  <c r="AX714" i="2"/>
  <c r="L717" i="15"/>
  <c r="BB156" i="2"/>
  <c r="L156" i="15"/>
  <c r="AV394" i="15"/>
  <c r="AX394" i="15"/>
  <c r="BE394" i="15"/>
  <c r="BF394" i="15"/>
  <c r="AT394" i="15"/>
  <c r="BI394" i="15"/>
  <c r="AU394" i="15"/>
  <c r="BA394" i="15"/>
  <c r="AZ394" i="15"/>
  <c r="BB394" i="15"/>
  <c r="BC394" i="15"/>
  <c r="BH394" i="15"/>
  <c r="BG394" i="15"/>
  <c r="BD394" i="15"/>
  <c r="AW394" i="15"/>
  <c r="AY394" i="15"/>
  <c r="AY625" i="2"/>
  <c r="L628" i="15"/>
  <c r="BD297" i="2"/>
  <c r="L297" i="15"/>
  <c r="AZ175" i="15"/>
  <c r="BF175" i="15"/>
  <c r="AU175" i="15"/>
  <c r="AY175" i="15"/>
  <c r="AT175" i="15"/>
  <c r="BB175" i="15"/>
  <c r="BC175" i="15"/>
  <c r="BG175" i="15"/>
  <c r="AV175" i="15"/>
  <c r="BI175" i="15"/>
  <c r="AW175" i="15"/>
  <c r="BE175" i="15"/>
  <c r="BH175" i="15"/>
  <c r="AX175" i="15"/>
  <c r="BD175" i="15"/>
  <c r="BA175" i="15"/>
  <c r="BB80" i="2"/>
  <c r="L80" i="15"/>
  <c r="AX91" i="2"/>
  <c r="L91" i="15"/>
  <c r="AX95" i="2"/>
  <c r="L95" i="15"/>
  <c r="BD83" i="2"/>
  <c r="L83" i="15"/>
  <c r="AX92" i="2"/>
  <c r="L92" i="15"/>
  <c r="BD257" i="2"/>
  <c r="L257" i="15"/>
  <c r="BF714" i="15"/>
  <c r="AU714" i="15"/>
  <c r="BI714" i="15"/>
  <c r="BA714" i="15"/>
  <c r="BG714" i="15"/>
  <c r="AW714" i="15"/>
  <c r="AY714" i="15"/>
  <c r="BH714" i="15"/>
  <c r="BC714" i="15"/>
  <c r="AV714" i="15"/>
  <c r="BE714" i="15"/>
  <c r="BD714" i="15"/>
  <c r="AX714" i="15"/>
  <c r="BB714" i="15"/>
  <c r="AT714" i="15"/>
  <c r="AZ714" i="15"/>
  <c r="AY29" i="2"/>
  <c r="L29" i="15"/>
  <c r="AX15" i="2"/>
  <c r="BK745" i="2" s="1"/>
  <c r="L15" i="15"/>
  <c r="BB248" i="2"/>
  <c r="L248" i="15"/>
  <c r="AY181" i="2"/>
  <c r="L181" i="15"/>
  <c r="BD250" i="2"/>
  <c r="L250" i="15"/>
  <c r="BH466" i="15"/>
  <c r="BA466" i="15"/>
  <c r="AU466" i="15"/>
  <c r="AY466" i="15"/>
  <c r="BC466" i="15"/>
  <c r="AX466" i="15"/>
  <c r="BI466" i="15"/>
  <c r="BF466" i="15"/>
  <c r="AW466" i="15"/>
  <c r="BD466" i="15"/>
  <c r="AV466" i="15"/>
  <c r="BG466" i="15"/>
  <c r="AT466" i="15"/>
  <c r="BB466" i="15"/>
  <c r="AZ466" i="15"/>
  <c r="BE466" i="15"/>
  <c r="AY66" i="2"/>
  <c r="L66" i="15"/>
  <c r="BD116" i="2"/>
  <c r="L116" i="15"/>
  <c r="BA332" i="15"/>
  <c r="BE332" i="15"/>
  <c r="AT332" i="15"/>
  <c r="BI332" i="15"/>
  <c r="AZ332" i="15"/>
  <c r="AV332" i="15"/>
  <c r="BC332" i="15"/>
  <c r="AW332" i="15"/>
  <c r="BG332" i="15"/>
  <c r="AY332" i="15"/>
  <c r="AU332" i="15"/>
  <c r="BH332" i="15"/>
  <c r="BD332" i="15"/>
  <c r="BF332" i="15"/>
  <c r="AX332" i="15"/>
  <c r="BB332" i="15"/>
  <c r="BD641" i="2"/>
  <c r="L644" i="15"/>
  <c r="AX339" i="2"/>
  <c r="E5" i="18" s="1"/>
  <c r="L339" i="15"/>
  <c r="AY661" i="2"/>
  <c r="L664" i="15"/>
  <c r="BD130" i="2"/>
  <c r="L130" i="15"/>
  <c r="BG538" i="15"/>
  <c r="AY538" i="15"/>
  <c r="AX538" i="15"/>
  <c r="AV538" i="15"/>
  <c r="BE538" i="15"/>
  <c r="AT538" i="15"/>
  <c r="AZ538" i="15"/>
  <c r="BF538" i="15"/>
  <c r="BA538" i="15"/>
  <c r="BH538" i="15"/>
  <c r="BC538" i="15"/>
  <c r="AU538" i="15"/>
  <c r="AW538" i="15"/>
  <c r="BI538" i="15"/>
  <c r="BD538" i="15"/>
  <c r="BB538" i="15"/>
  <c r="BH81" i="15"/>
  <c r="AU81" i="15"/>
  <c r="AW81" i="15"/>
  <c r="BC81" i="15"/>
  <c r="AV81" i="15"/>
  <c r="BI81" i="15"/>
  <c r="AZ81" i="15"/>
  <c r="BG81" i="15"/>
  <c r="BB81" i="15"/>
  <c r="AT81" i="15"/>
  <c r="AY81" i="15"/>
  <c r="BE81" i="15"/>
  <c r="BA81" i="15"/>
  <c r="AX81" i="15"/>
  <c r="BF81" i="15"/>
  <c r="BD81" i="15"/>
  <c r="BI211" i="15"/>
  <c r="AX211" i="15"/>
  <c r="AU211" i="15"/>
  <c r="AT211" i="15"/>
  <c r="BD211" i="15"/>
  <c r="AY211" i="15"/>
  <c r="AZ211" i="15"/>
  <c r="AW211" i="15"/>
  <c r="BH211" i="15"/>
  <c r="AV211" i="15"/>
  <c r="BG211" i="15"/>
  <c r="BA211" i="15"/>
  <c r="BC211" i="15"/>
  <c r="BB211" i="15"/>
  <c r="BF211" i="15"/>
  <c r="BE211" i="15"/>
  <c r="AU739" i="15"/>
  <c r="BD739" i="15"/>
  <c r="AX739" i="15"/>
  <c r="AY739" i="15"/>
  <c r="BI739" i="15"/>
  <c r="AZ739" i="15"/>
  <c r="AV739" i="15"/>
  <c r="BC739" i="15"/>
  <c r="AW739" i="15"/>
  <c r="AT739" i="15"/>
  <c r="BA739" i="15"/>
  <c r="BH739" i="15"/>
  <c r="BF739" i="15"/>
  <c r="BE739" i="15"/>
  <c r="BG739" i="15"/>
  <c r="BB739" i="15"/>
  <c r="AW22" i="15"/>
  <c r="BA22" i="15"/>
  <c r="AT22" i="15"/>
  <c r="BI22" i="15"/>
  <c r="AX22" i="15"/>
  <c r="BE22" i="15"/>
  <c r="AU22" i="15"/>
  <c r="BC22" i="15"/>
  <c r="BG22" i="15"/>
  <c r="BH22" i="15"/>
  <c r="AY22" i="15"/>
  <c r="BB22" i="15"/>
  <c r="BF22" i="15"/>
  <c r="AV22" i="15"/>
  <c r="BD22" i="15"/>
  <c r="AZ22" i="15"/>
  <c r="BC36" i="15"/>
  <c r="BA36" i="15"/>
  <c r="BE36" i="15"/>
  <c r="AW36" i="15"/>
  <c r="AU36" i="15"/>
  <c r="BD36" i="15"/>
  <c r="AX36" i="15"/>
  <c r="BF36" i="15"/>
  <c r="AZ36" i="15"/>
  <c r="AV36" i="15"/>
  <c r="BB36" i="15"/>
  <c r="BH36" i="15"/>
  <c r="AT36" i="15"/>
  <c r="AY36" i="15"/>
  <c r="BG36" i="15"/>
  <c r="BI36" i="15"/>
  <c r="BE74" i="15"/>
  <c r="BG74" i="15"/>
  <c r="BI74" i="15"/>
  <c r="AX74" i="15"/>
  <c r="BD74" i="15"/>
  <c r="BH74" i="15"/>
  <c r="BA74" i="15"/>
  <c r="AU74" i="15"/>
  <c r="BC74" i="15"/>
  <c r="AZ74" i="15"/>
  <c r="BB74" i="15"/>
  <c r="AW74" i="15"/>
  <c r="AT74" i="15"/>
  <c r="BF74" i="15"/>
  <c r="AV74" i="15"/>
  <c r="AY74" i="15"/>
  <c r="AV110" i="15"/>
  <c r="AZ110" i="15"/>
  <c r="BH110" i="15"/>
  <c r="BG110" i="15"/>
  <c r="AX110" i="15"/>
  <c r="BD110" i="15"/>
  <c r="BI110" i="15"/>
  <c r="AT110" i="15"/>
  <c r="BC110" i="15"/>
  <c r="AW110" i="15"/>
  <c r="BB110" i="15"/>
  <c r="BF110" i="15"/>
  <c r="AU110" i="15"/>
  <c r="BA110" i="15"/>
  <c r="BE110" i="15"/>
  <c r="AY110" i="15"/>
  <c r="BB288" i="15"/>
  <c r="AT288" i="15"/>
  <c r="BF288" i="15"/>
  <c r="BE288" i="15"/>
  <c r="BI288" i="15"/>
  <c r="AY288" i="15"/>
  <c r="BC288" i="15"/>
  <c r="AU288" i="15"/>
  <c r="BG288" i="15"/>
  <c r="AV288" i="15"/>
  <c r="AZ288" i="15"/>
  <c r="BH288" i="15"/>
  <c r="BA288" i="15"/>
  <c r="AX288" i="15"/>
  <c r="BD288" i="15"/>
  <c r="AW288" i="15"/>
  <c r="BD313" i="15"/>
  <c r="AY313" i="15"/>
  <c r="AT313" i="15"/>
  <c r="BB313" i="15"/>
  <c r="AX313" i="15"/>
  <c r="BC313" i="15"/>
  <c r="AU313" i="15"/>
  <c r="BA313" i="15"/>
  <c r="AW313" i="15"/>
  <c r="BF313" i="15"/>
  <c r="BH313" i="15"/>
  <c r="BG313" i="15"/>
  <c r="BE313" i="15"/>
  <c r="AV313" i="15"/>
  <c r="AZ313" i="15"/>
  <c r="BI313" i="15"/>
  <c r="BC348" i="15"/>
  <c r="BD348" i="15"/>
  <c r="BG348" i="15"/>
  <c r="AT348" i="15"/>
  <c r="BE348" i="15"/>
  <c r="AU348" i="15"/>
  <c r="BI348" i="15"/>
  <c r="BA348" i="15"/>
  <c r="AX348" i="15"/>
  <c r="BB348" i="15"/>
  <c r="BF348" i="15"/>
  <c r="AV348" i="15"/>
  <c r="AY348" i="15"/>
  <c r="BH348" i="15"/>
  <c r="AZ348" i="15"/>
  <c r="AW348" i="15"/>
  <c r="AX384" i="15"/>
  <c r="AY384" i="15"/>
  <c r="BB384" i="15"/>
  <c r="BF384" i="15"/>
  <c r="BH384" i="15"/>
  <c r="BA384" i="15"/>
  <c r="AW384" i="15"/>
  <c r="AT384" i="15"/>
  <c r="BE384" i="15"/>
  <c r="BG384" i="15"/>
  <c r="BI384" i="15"/>
  <c r="AV384" i="15"/>
  <c r="BC384" i="15"/>
  <c r="BD384" i="15"/>
  <c r="AU384" i="15"/>
  <c r="AZ384" i="15"/>
  <c r="BD418" i="15"/>
  <c r="AT418" i="15"/>
  <c r="BH418" i="15"/>
  <c r="AX418" i="15"/>
  <c r="BA418" i="15"/>
  <c r="BI418" i="15"/>
  <c r="AW418" i="15"/>
  <c r="BG418" i="15"/>
  <c r="BB418" i="15"/>
  <c r="AV418" i="15"/>
  <c r="BF418" i="15"/>
  <c r="AY418" i="15"/>
  <c r="AZ418" i="15"/>
  <c r="AU418" i="15"/>
  <c r="BE418" i="15"/>
  <c r="BC418" i="15"/>
  <c r="AZ431" i="15"/>
  <c r="AX431" i="15"/>
  <c r="BC431" i="15"/>
  <c r="BI431" i="15"/>
  <c r="BH431" i="15"/>
  <c r="BE431" i="15"/>
  <c r="BD431" i="15"/>
  <c r="BF431" i="15"/>
  <c r="BG431" i="15"/>
  <c r="AW431" i="15"/>
  <c r="AY431" i="15"/>
  <c r="BB431" i="15"/>
  <c r="AV431" i="15"/>
  <c r="AT431" i="15"/>
  <c r="AU431" i="15"/>
  <c r="BA431" i="15"/>
  <c r="BB576" i="15"/>
  <c r="AU576" i="15"/>
  <c r="AZ576" i="15"/>
  <c r="AY576" i="15"/>
  <c r="AX576" i="15"/>
  <c r="BG576" i="15"/>
  <c r="BI576" i="15"/>
  <c r="AV576" i="15"/>
  <c r="BE576" i="15"/>
  <c r="BH576" i="15"/>
  <c r="AW576" i="15"/>
  <c r="BD576" i="15"/>
  <c r="BA576" i="15"/>
  <c r="BF576" i="15"/>
  <c r="BC576" i="15"/>
  <c r="AT576" i="15"/>
  <c r="AX607" i="2"/>
  <c r="L610" i="15"/>
  <c r="BG650" i="15"/>
  <c r="AU650" i="15"/>
  <c r="BA650" i="15"/>
  <c r="BF650" i="15"/>
  <c r="AT650" i="15"/>
  <c r="BB650" i="15"/>
  <c r="BD650" i="15"/>
  <c r="AW650" i="15"/>
  <c r="AZ650" i="15"/>
  <c r="BC650" i="15"/>
  <c r="BH650" i="15"/>
  <c r="AV650" i="15"/>
  <c r="BE650" i="15"/>
  <c r="BI650" i="15"/>
  <c r="AY650" i="15"/>
  <c r="AX650" i="15"/>
  <c r="AW719" i="15"/>
  <c r="BG719" i="15"/>
  <c r="AU719" i="15"/>
  <c r="AT719" i="15"/>
  <c r="AZ719" i="15"/>
  <c r="BB719" i="15"/>
  <c r="BI719" i="15"/>
  <c r="BH719" i="15"/>
  <c r="BD719" i="15"/>
  <c r="AX719" i="15"/>
  <c r="AV719" i="15"/>
  <c r="BC719" i="15"/>
  <c r="BA719" i="15"/>
  <c r="AY719" i="15"/>
  <c r="BE719" i="15"/>
  <c r="BF719" i="15"/>
  <c r="AX473" i="15"/>
  <c r="BF473" i="15"/>
  <c r="BH473" i="15"/>
  <c r="AY473" i="15"/>
  <c r="BC473" i="15"/>
  <c r="BB473" i="15"/>
  <c r="AT473" i="15"/>
  <c r="BI473" i="15"/>
  <c r="BA473" i="15"/>
  <c r="BG473" i="15"/>
  <c r="AU473" i="15"/>
  <c r="AV473" i="15"/>
  <c r="BD473" i="15"/>
  <c r="AW473" i="15"/>
  <c r="BE473" i="15"/>
  <c r="AZ473" i="15"/>
  <c r="AY142" i="2"/>
  <c r="L142" i="15"/>
  <c r="AX286" i="2"/>
  <c r="L286" i="15"/>
  <c r="BD487" i="2"/>
  <c r="L486" i="15"/>
  <c r="AY154" i="2"/>
  <c r="L154" i="15"/>
  <c r="AY162" i="2"/>
  <c r="L162" i="15"/>
  <c r="AY439" i="2"/>
  <c r="L438" i="15"/>
  <c r="AY438" i="2"/>
  <c r="L437" i="15"/>
  <c r="AX148" i="15"/>
  <c r="BA148" i="15"/>
  <c r="BB148" i="15"/>
  <c r="AZ148" i="15"/>
  <c r="AW148" i="15"/>
  <c r="BF148" i="15"/>
  <c r="AY148" i="15"/>
  <c r="AT148" i="15"/>
  <c r="BD148" i="15"/>
  <c r="BH148" i="15"/>
  <c r="BI148" i="15"/>
  <c r="AV148" i="15"/>
  <c r="AU148" i="15"/>
  <c r="BE148" i="15"/>
  <c r="BC148" i="15"/>
  <c r="BG148" i="15"/>
  <c r="AY296" i="2"/>
  <c r="L296" i="15"/>
  <c r="AX177" i="2"/>
  <c r="L177" i="15"/>
  <c r="AT416" i="15"/>
  <c r="BA416" i="15"/>
  <c r="AW416" i="15"/>
  <c r="BF416" i="15"/>
  <c r="BC416" i="15"/>
  <c r="BE416" i="15"/>
  <c r="BI416" i="15"/>
  <c r="BH416" i="15"/>
  <c r="AV416" i="15"/>
  <c r="BD416" i="15"/>
  <c r="BG416" i="15"/>
  <c r="AZ416" i="15"/>
  <c r="AY416" i="15"/>
  <c r="AX416" i="15"/>
  <c r="BB416" i="15"/>
  <c r="AU416" i="15"/>
  <c r="AX654" i="2"/>
  <c r="L657" i="15"/>
  <c r="AY119" i="2"/>
  <c r="L119" i="15"/>
  <c r="BE82" i="15"/>
  <c r="BI82" i="15"/>
  <c r="BA82" i="15"/>
  <c r="BH82" i="15"/>
  <c r="AZ82" i="15"/>
  <c r="AU82" i="15"/>
  <c r="AW82" i="15"/>
  <c r="BG82" i="15"/>
  <c r="BB82" i="15"/>
  <c r="AT82" i="15"/>
  <c r="BD82" i="15"/>
  <c r="BF82" i="15"/>
  <c r="BC82" i="15"/>
  <c r="AY82" i="15"/>
  <c r="AX82" i="15"/>
  <c r="AV82" i="15"/>
  <c r="BD120" i="2"/>
  <c r="L120" i="15"/>
  <c r="AX174" i="2"/>
  <c r="L174" i="15"/>
  <c r="AX388" i="2"/>
  <c r="C65" i="5" s="1"/>
  <c r="L387" i="15"/>
  <c r="BD8" i="2"/>
  <c r="L8" i="15"/>
  <c r="AY382" i="2"/>
  <c r="L381" i="15"/>
  <c r="AX383" i="2"/>
  <c r="L382" i="15"/>
  <c r="AT543" i="15"/>
  <c r="BA543" i="15"/>
  <c r="AU543" i="15"/>
  <c r="BI543" i="15"/>
  <c r="BC543" i="15"/>
  <c r="BG543" i="15"/>
  <c r="BB543" i="15"/>
  <c r="BF543" i="15"/>
  <c r="AV543" i="15"/>
  <c r="BH543" i="15"/>
  <c r="AX543" i="15"/>
  <c r="AZ543" i="15"/>
  <c r="AY543" i="15"/>
  <c r="AW543" i="15"/>
  <c r="BE543" i="15"/>
  <c r="BD543" i="15"/>
  <c r="BI40" i="15"/>
  <c r="BA40" i="15"/>
  <c r="AX40" i="15"/>
  <c r="BF40" i="15"/>
  <c r="AV40" i="15"/>
  <c r="AT40" i="15"/>
  <c r="BD40" i="15"/>
  <c r="AW40" i="15"/>
  <c r="BH40" i="15"/>
  <c r="BB40" i="15"/>
  <c r="AZ40" i="15"/>
  <c r="BE40" i="15"/>
  <c r="BC40" i="15"/>
  <c r="BG40" i="15"/>
  <c r="AY40" i="15"/>
  <c r="AU40" i="15"/>
  <c r="AX43" i="15"/>
  <c r="BH43" i="15"/>
  <c r="AW43" i="15"/>
  <c r="BA43" i="15"/>
  <c r="BC43" i="15"/>
  <c r="BE43" i="15"/>
  <c r="AZ43" i="15"/>
  <c r="BF43" i="15"/>
  <c r="AY43" i="15"/>
  <c r="BB43" i="15"/>
  <c r="AT43" i="15"/>
  <c r="BG43" i="15"/>
  <c r="BI43" i="15"/>
  <c r="AU43" i="15"/>
  <c r="BD43" i="15"/>
  <c r="AV43" i="15"/>
  <c r="AW573" i="15"/>
  <c r="BC573" i="15"/>
  <c r="AX573" i="15"/>
  <c r="BB573" i="15"/>
  <c r="AZ573" i="15"/>
  <c r="AU573" i="15"/>
  <c r="BH573" i="15"/>
  <c r="BD573" i="15"/>
  <c r="BG573" i="15"/>
  <c r="BF573" i="15"/>
  <c r="AV573" i="15"/>
  <c r="AT573" i="15"/>
  <c r="BE573" i="15"/>
  <c r="BI573" i="15"/>
  <c r="AY573" i="15"/>
  <c r="BA573" i="15"/>
  <c r="BD106" i="2"/>
  <c r="L106" i="15"/>
  <c r="BB107" i="2"/>
  <c r="L107" i="15"/>
  <c r="AV102" i="15"/>
  <c r="BG102" i="15"/>
  <c r="AX102" i="15"/>
  <c r="BC102" i="15"/>
  <c r="BE102" i="15"/>
  <c r="AY102" i="15"/>
  <c r="AU102" i="15"/>
  <c r="BF102" i="15"/>
  <c r="BI102" i="15"/>
  <c r="BD102" i="15"/>
  <c r="BB102" i="15"/>
  <c r="AZ102" i="15"/>
  <c r="BH102" i="15"/>
  <c r="BA102" i="15"/>
  <c r="AW102" i="15"/>
  <c r="AT102" i="15"/>
  <c r="BD328" i="2"/>
  <c r="L328" i="15"/>
  <c r="AV71" i="15"/>
  <c r="AT71" i="15"/>
  <c r="AU71" i="15"/>
  <c r="BA71" i="15"/>
  <c r="BF71" i="15"/>
  <c r="BE71" i="15"/>
  <c r="BI71" i="15"/>
  <c r="BC71" i="15"/>
  <c r="BB71" i="15"/>
  <c r="BH71" i="15"/>
  <c r="BG71" i="15"/>
  <c r="AY71" i="15"/>
  <c r="AX71" i="15"/>
  <c r="BD71" i="15"/>
  <c r="AZ71" i="15"/>
  <c r="AW71" i="15"/>
  <c r="BF184" i="15"/>
  <c r="AY184" i="15"/>
  <c r="BH184" i="15"/>
  <c r="AT184" i="15"/>
  <c r="BA184" i="15"/>
  <c r="BD184" i="15"/>
  <c r="AW184" i="15"/>
  <c r="BB184" i="15"/>
  <c r="BI184" i="15"/>
  <c r="BC184" i="15"/>
  <c r="AU184" i="15"/>
  <c r="AX184" i="15"/>
  <c r="AZ184" i="15"/>
  <c r="BG184" i="15"/>
  <c r="BE184" i="15"/>
  <c r="AV184" i="15"/>
  <c r="BB558" i="2"/>
  <c r="L555" i="15"/>
  <c r="AY565" i="2"/>
  <c r="L562" i="15"/>
  <c r="BA401" i="15"/>
  <c r="AV401" i="15"/>
  <c r="BC401" i="15"/>
  <c r="BF401" i="15"/>
  <c r="AZ401" i="15"/>
  <c r="BD401" i="15"/>
  <c r="AU401" i="15"/>
  <c r="AT401" i="15"/>
  <c r="AW401" i="15"/>
  <c r="BE401" i="15"/>
  <c r="BH401" i="15"/>
  <c r="AY401" i="15"/>
  <c r="AX401" i="15"/>
  <c r="BB401" i="15"/>
  <c r="BI401" i="15"/>
  <c r="BG401" i="15"/>
  <c r="AZ369" i="15"/>
  <c r="BI369" i="15"/>
  <c r="AT369" i="15"/>
  <c r="BB369" i="15"/>
  <c r="AW369" i="15"/>
  <c r="BF369" i="15"/>
  <c r="BC369" i="15"/>
  <c r="BE369" i="15"/>
  <c r="AU369" i="15"/>
  <c r="AX369" i="15"/>
  <c r="BA369" i="15"/>
  <c r="BG369" i="15"/>
  <c r="BH369" i="15"/>
  <c r="BD369" i="15"/>
  <c r="AV369" i="15"/>
  <c r="AY369" i="15"/>
  <c r="BI125" i="15"/>
  <c r="BD125" i="15"/>
  <c r="BG125" i="15"/>
  <c r="BH125" i="15"/>
  <c r="AY125" i="15"/>
  <c r="AV125" i="15"/>
  <c r="BA125" i="15"/>
  <c r="BE125" i="15"/>
  <c r="AU125" i="15"/>
  <c r="AT125" i="15"/>
  <c r="AZ125" i="15"/>
  <c r="BB125" i="15"/>
  <c r="AW125" i="15"/>
  <c r="BF125" i="15"/>
  <c r="BC125" i="15"/>
  <c r="AX125" i="15"/>
  <c r="BF646" i="15"/>
  <c r="AZ646" i="15"/>
  <c r="BI646" i="15"/>
  <c r="BB646" i="15"/>
  <c r="AY646" i="15"/>
  <c r="AW646" i="15"/>
  <c r="BA646" i="15"/>
  <c r="AV646" i="15"/>
  <c r="AT646" i="15"/>
  <c r="BD646" i="15"/>
  <c r="BE646" i="15"/>
  <c r="BC646" i="15"/>
  <c r="BH646" i="15"/>
  <c r="AX646" i="15"/>
  <c r="BG646" i="15"/>
  <c r="AU646" i="15"/>
  <c r="AY537" i="2"/>
  <c r="L534" i="15"/>
  <c r="BH213" i="15"/>
  <c r="AY213" i="15"/>
  <c r="AX213" i="15"/>
  <c r="AV213" i="15"/>
  <c r="BD213" i="15"/>
  <c r="BE213" i="15"/>
  <c r="AZ213" i="15"/>
  <c r="AU213" i="15"/>
  <c r="BI213" i="15"/>
  <c r="BA213" i="15"/>
  <c r="BF213" i="15"/>
  <c r="AT213" i="15"/>
  <c r="AW213" i="15"/>
  <c r="BB213" i="15"/>
  <c r="BC213" i="15"/>
  <c r="BG213" i="15"/>
  <c r="AV740" i="15"/>
  <c r="AY740" i="15"/>
  <c r="AT740" i="15"/>
  <c r="BE740" i="15"/>
  <c r="BD740" i="15"/>
  <c r="BB740" i="15"/>
  <c r="AX740" i="15"/>
  <c r="BI740" i="15"/>
  <c r="AZ740" i="15"/>
  <c r="BF740" i="15"/>
  <c r="BG740" i="15"/>
  <c r="BA740" i="15"/>
  <c r="BC740" i="15"/>
  <c r="AW740" i="15"/>
  <c r="BH740" i="15"/>
  <c r="AU740" i="15"/>
  <c r="BB23" i="15"/>
  <c r="AY23" i="15"/>
  <c r="BG23" i="15"/>
  <c r="AW23" i="15"/>
  <c r="BI23" i="15"/>
  <c r="AX23" i="15"/>
  <c r="AV23" i="15"/>
  <c r="BE23" i="15"/>
  <c r="BD23" i="15"/>
  <c r="BF23" i="15"/>
  <c r="BA23" i="15"/>
  <c r="BC23" i="15"/>
  <c r="AZ23" i="15"/>
  <c r="AT23" i="15"/>
  <c r="AU23" i="15"/>
  <c r="BH23" i="15"/>
  <c r="BI72" i="15"/>
  <c r="AW72" i="15"/>
  <c r="BF72" i="15"/>
  <c r="AV72" i="15"/>
  <c r="BA72" i="15"/>
  <c r="BB72" i="15"/>
  <c r="AT72" i="15"/>
  <c r="BC72" i="15"/>
  <c r="BG72" i="15"/>
  <c r="AX72" i="15"/>
  <c r="BD72" i="15"/>
  <c r="BH72" i="15"/>
  <c r="AZ72" i="15"/>
  <c r="AY72" i="15"/>
  <c r="AU72" i="15"/>
  <c r="BE72" i="15"/>
  <c r="AY263" i="15"/>
  <c r="BC263" i="15"/>
  <c r="AW263" i="15"/>
  <c r="AX263" i="15"/>
  <c r="BE263" i="15"/>
  <c r="BH263" i="15"/>
  <c r="BA263" i="15"/>
  <c r="BI263" i="15"/>
  <c r="AT263" i="15"/>
  <c r="BB263" i="15"/>
  <c r="AU263" i="15"/>
  <c r="BG263" i="15"/>
  <c r="AZ263" i="15"/>
  <c r="BD263" i="15"/>
  <c r="AV263" i="15"/>
  <c r="BF263" i="15"/>
  <c r="AU287" i="15"/>
  <c r="AV287" i="15"/>
  <c r="BG287" i="15"/>
  <c r="AX287" i="15"/>
  <c r="BH287" i="15"/>
  <c r="AY287" i="15"/>
  <c r="AZ287" i="15"/>
  <c r="BI287" i="15"/>
  <c r="BB287" i="15"/>
  <c r="BD287" i="15"/>
  <c r="BF287" i="15"/>
  <c r="BE287" i="15"/>
  <c r="AW287" i="15"/>
  <c r="BA287" i="15"/>
  <c r="BC287" i="15"/>
  <c r="AT287" i="15"/>
  <c r="BH347" i="15"/>
  <c r="AW347" i="15"/>
  <c r="BI347" i="15"/>
  <c r="BE347" i="15"/>
  <c r="BA347" i="15"/>
  <c r="BF347" i="15"/>
  <c r="BB347" i="15"/>
  <c r="BD347" i="15"/>
  <c r="AU347" i="15"/>
  <c r="AZ347" i="15"/>
  <c r="BC347" i="15"/>
  <c r="AX347" i="15"/>
  <c r="AT347" i="15"/>
  <c r="AV347" i="15"/>
  <c r="AY347" i="15"/>
  <c r="BG347" i="15"/>
  <c r="BH420" i="15"/>
  <c r="AU420" i="15"/>
  <c r="BG420" i="15"/>
  <c r="BE420" i="15"/>
  <c r="BC420" i="15"/>
  <c r="AZ420" i="15"/>
  <c r="AX420" i="15"/>
  <c r="AW420" i="15"/>
  <c r="BD420" i="15"/>
  <c r="BA420" i="15"/>
  <c r="BB420" i="15"/>
  <c r="BI420" i="15"/>
  <c r="AV420" i="15"/>
  <c r="BF420" i="15"/>
  <c r="AY420" i="15"/>
  <c r="AT420" i="15"/>
  <c r="BA479" i="15"/>
  <c r="AU479" i="15"/>
  <c r="BH479" i="15"/>
  <c r="AY479" i="15"/>
  <c r="AX479" i="15"/>
  <c r="AW479" i="15"/>
  <c r="BI479" i="15"/>
  <c r="BF479" i="15"/>
  <c r="BD479" i="15"/>
  <c r="BG479" i="15"/>
  <c r="AT479" i="15"/>
  <c r="BB479" i="15"/>
  <c r="AZ479" i="15"/>
  <c r="BC479" i="15"/>
  <c r="AV479" i="15"/>
  <c r="BE479" i="15"/>
  <c r="BB554" i="15"/>
  <c r="BE554" i="15"/>
  <c r="AU554" i="15"/>
  <c r="BD554" i="15"/>
  <c r="BG554" i="15"/>
  <c r="AT554" i="15"/>
  <c r="AX554" i="15"/>
  <c r="BC554" i="15"/>
  <c r="BF554" i="15"/>
  <c r="BA554" i="15"/>
  <c r="AW554" i="15"/>
  <c r="AV554" i="15"/>
  <c r="AZ554" i="15"/>
  <c r="BI554" i="15"/>
  <c r="BH554" i="15"/>
  <c r="AY554" i="15"/>
  <c r="AX608" i="2"/>
  <c r="L611" i="15"/>
  <c r="BE647" i="15"/>
  <c r="AU647" i="15"/>
  <c r="BA647" i="15"/>
  <c r="AT647" i="15"/>
  <c r="AV647" i="15"/>
  <c r="BG647" i="15"/>
  <c r="AY647" i="15"/>
  <c r="BC647" i="15"/>
  <c r="AZ647" i="15"/>
  <c r="AX647" i="15"/>
  <c r="BD647" i="15"/>
  <c r="AW647" i="15"/>
  <c r="BF647" i="15"/>
  <c r="BH647" i="15"/>
  <c r="BI647" i="15"/>
  <c r="BB647" i="15"/>
  <c r="BG706" i="15"/>
  <c r="AW706" i="15"/>
  <c r="BC706" i="15"/>
  <c r="BE706" i="15"/>
  <c r="BD706" i="15"/>
  <c r="BA706" i="15"/>
  <c r="AU706" i="15"/>
  <c r="AV706" i="15"/>
  <c r="AX706" i="15"/>
  <c r="BI706" i="15"/>
  <c r="AY706" i="15"/>
  <c r="BH706" i="15"/>
  <c r="AT706" i="15"/>
  <c r="AZ706" i="15"/>
  <c r="BF706" i="15"/>
  <c r="BB706" i="15"/>
  <c r="AX137" i="2"/>
  <c r="L137" i="15"/>
  <c r="BD140" i="2"/>
  <c r="L140" i="15"/>
  <c r="AY484" i="2"/>
  <c r="E73" i="5" s="1"/>
  <c r="L483" i="15"/>
  <c r="BD394" i="2"/>
  <c r="L393" i="15"/>
  <c r="AX702" i="15"/>
  <c r="AZ702" i="15"/>
  <c r="BC702" i="15"/>
  <c r="BE702" i="15"/>
  <c r="AT702" i="15"/>
  <c r="BB702" i="15"/>
  <c r="BA702" i="15"/>
  <c r="AV702" i="15"/>
  <c r="BD702" i="15"/>
  <c r="BH702" i="15"/>
  <c r="AY702" i="15"/>
  <c r="AU702" i="15"/>
  <c r="BG702" i="15"/>
  <c r="AW702" i="15"/>
  <c r="BF702" i="15"/>
  <c r="BI702" i="15"/>
  <c r="BB418" i="2"/>
  <c r="L417" i="15"/>
  <c r="BA502" i="15"/>
  <c r="AX502" i="15"/>
  <c r="BH502" i="15"/>
  <c r="AY502" i="15"/>
  <c r="BG502" i="15"/>
  <c r="AZ502" i="15"/>
  <c r="BD502" i="15"/>
  <c r="BI502" i="15"/>
  <c r="BF502" i="15"/>
  <c r="BE502" i="15"/>
  <c r="BB502" i="15"/>
  <c r="AW502" i="15"/>
  <c r="AT502" i="15"/>
  <c r="AU502" i="15"/>
  <c r="AV502" i="15"/>
  <c r="BC502" i="15"/>
  <c r="AU90" i="15"/>
  <c r="AX90" i="15"/>
  <c r="BE90" i="15"/>
  <c r="AZ90" i="15"/>
  <c r="BD90" i="15"/>
  <c r="BG90" i="15"/>
  <c r="BF90" i="15"/>
  <c r="BI90" i="15"/>
  <c r="AT90" i="15"/>
  <c r="BC90" i="15"/>
  <c r="BB90" i="15"/>
  <c r="AY90" i="15"/>
  <c r="AV90" i="15"/>
  <c r="AW90" i="15"/>
  <c r="BH90" i="15"/>
  <c r="BA90" i="15"/>
  <c r="BB75" i="2"/>
  <c r="BL750" i="2" s="1"/>
  <c r="L75" i="15"/>
  <c r="AY4" i="2"/>
  <c r="L4" i="15"/>
  <c r="AY292" i="2"/>
  <c r="L292" i="15"/>
  <c r="AX149" i="2"/>
  <c r="L149" i="15"/>
  <c r="AY587" i="2"/>
  <c r="L584" i="15"/>
  <c r="AT632" i="15"/>
  <c r="BG632" i="15"/>
  <c r="AU632" i="15"/>
  <c r="BH632" i="15"/>
  <c r="AY632" i="15"/>
  <c r="BD632" i="15"/>
  <c r="AX632" i="15"/>
  <c r="AW632" i="15"/>
  <c r="AV632" i="15"/>
  <c r="BA632" i="15"/>
  <c r="BC632" i="15"/>
  <c r="BI632" i="15"/>
  <c r="BE632" i="15"/>
  <c r="BF632" i="15"/>
  <c r="BB632" i="15"/>
  <c r="AZ632" i="15"/>
  <c r="AX649" i="2"/>
  <c r="L652" i="15"/>
  <c r="BA33" i="15"/>
  <c r="BC33" i="15"/>
  <c r="AZ33" i="15"/>
  <c r="BG33" i="15"/>
  <c r="AW33" i="15"/>
  <c r="AU33" i="15"/>
  <c r="AV33" i="15"/>
  <c r="BF33" i="15"/>
  <c r="BD33" i="15"/>
  <c r="BI33" i="15"/>
  <c r="BH33" i="15"/>
  <c r="AT33" i="15"/>
  <c r="AY33" i="15"/>
  <c r="AX33" i="15"/>
  <c r="BB33" i="15"/>
  <c r="BE33" i="15"/>
  <c r="BD45" i="2"/>
  <c r="L45" i="15"/>
  <c r="BB553" i="2"/>
  <c r="L550" i="15"/>
  <c r="BD450" i="2"/>
  <c r="L449" i="15"/>
  <c r="AY244" i="2"/>
  <c r="L244" i="15"/>
  <c r="BD27" i="2"/>
  <c r="L27" i="15"/>
  <c r="AY186" i="15"/>
  <c r="AT186" i="15"/>
  <c r="AW186" i="15"/>
  <c r="BA186" i="15"/>
  <c r="AX186" i="15"/>
  <c r="BE186" i="15"/>
  <c r="BG186" i="15"/>
  <c r="AZ186" i="15"/>
  <c r="BB186" i="15"/>
  <c r="AU186" i="15"/>
  <c r="BC186" i="15"/>
  <c r="AV186" i="15"/>
  <c r="BH186" i="15"/>
  <c r="BI186" i="15"/>
  <c r="BF186" i="15"/>
  <c r="BD186" i="15"/>
  <c r="BB188" i="2"/>
  <c r="L188" i="15"/>
  <c r="BG547" i="15"/>
  <c r="BA547" i="15"/>
  <c r="BD547" i="15"/>
  <c r="BE547" i="15"/>
  <c r="AW547" i="15"/>
  <c r="AZ547" i="15"/>
  <c r="AX547" i="15"/>
  <c r="BI547" i="15"/>
  <c r="BC547" i="15"/>
  <c r="AV547" i="15"/>
  <c r="BF547" i="15"/>
  <c r="BH547" i="15"/>
  <c r="AT547" i="15"/>
  <c r="AY547" i="15"/>
  <c r="BB547" i="15"/>
  <c r="AU547" i="15"/>
  <c r="AX196" i="2"/>
  <c r="L196" i="15"/>
  <c r="BD665" i="2"/>
  <c r="L668" i="15"/>
  <c r="BB330" i="2"/>
  <c r="L330" i="15"/>
  <c r="BD317" i="2"/>
  <c r="L317" i="15"/>
  <c r="BB187" i="15"/>
  <c r="AT187" i="15"/>
  <c r="BG187" i="15"/>
  <c r="BH187" i="15"/>
  <c r="AV187" i="15"/>
  <c r="AU187" i="15"/>
  <c r="AZ187" i="15"/>
  <c r="BE187" i="15"/>
  <c r="BA187" i="15"/>
  <c r="AW187" i="15"/>
  <c r="BF187" i="15"/>
  <c r="AX187" i="15"/>
  <c r="BC187" i="15"/>
  <c r="AY187" i="15"/>
  <c r="BI187" i="15"/>
  <c r="BD187" i="15"/>
  <c r="AY343" i="2"/>
  <c r="L343" i="15"/>
  <c r="AY572" i="2"/>
  <c r="L569" i="15"/>
  <c r="BI123" i="15"/>
  <c r="AY123" i="15"/>
  <c r="AW123" i="15"/>
  <c r="AU123" i="15"/>
  <c r="BF123" i="15"/>
  <c r="AZ123" i="15"/>
  <c r="BA123" i="15"/>
  <c r="BG123" i="15"/>
  <c r="BD123" i="15"/>
  <c r="AV123" i="15"/>
  <c r="AT123" i="15"/>
  <c r="BB123" i="15"/>
  <c r="AX123" i="15"/>
  <c r="BE123" i="15"/>
  <c r="BC123" i="15"/>
  <c r="BH123" i="15"/>
  <c r="AY636" i="2"/>
  <c r="E86" i="5" s="1"/>
  <c r="L639" i="15"/>
  <c r="AT215" i="15"/>
  <c r="BF215" i="15"/>
  <c r="BD215" i="15"/>
  <c r="AW215" i="15"/>
  <c r="AX215" i="15"/>
  <c r="BE215" i="15"/>
  <c r="BC215" i="15"/>
  <c r="AV215" i="15"/>
  <c r="BA215" i="15"/>
  <c r="BI215" i="15"/>
  <c r="AU215" i="15"/>
  <c r="BB215" i="15"/>
  <c r="BH215" i="15"/>
  <c r="BG215" i="15"/>
  <c r="AY215" i="15"/>
  <c r="AZ215" i="15"/>
  <c r="AT741" i="15"/>
  <c r="AX741" i="15"/>
  <c r="BI741" i="15"/>
  <c r="AU741" i="15"/>
  <c r="BH741" i="15"/>
  <c r="AW741" i="15"/>
  <c r="BA741" i="15"/>
  <c r="AY741" i="15"/>
  <c r="BD741" i="15"/>
  <c r="BG741" i="15"/>
  <c r="BE741" i="15"/>
  <c r="BC741" i="15"/>
  <c r="AZ741" i="15"/>
  <c r="BF741" i="15"/>
  <c r="AV741" i="15"/>
  <c r="BB741" i="15"/>
  <c r="AZ25" i="15"/>
  <c r="AU25" i="15"/>
  <c r="AV25" i="15"/>
  <c r="BD25" i="15"/>
  <c r="BC25" i="15"/>
  <c r="AX25" i="15"/>
  <c r="BE25" i="15"/>
  <c r="AW25" i="15"/>
  <c r="BG25" i="15"/>
  <c r="BI25" i="15"/>
  <c r="AT25" i="15"/>
  <c r="BB25" i="15"/>
  <c r="BA25" i="15"/>
  <c r="BF25" i="15"/>
  <c r="AY25" i="15"/>
  <c r="BH25" i="15"/>
  <c r="AY47" i="15"/>
  <c r="AX47" i="15"/>
  <c r="BB47" i="15"/>
  <c r="AV47" i="15"/>
  <c r="AZ47" i="15"/>
  <c r="BD47" i="15"/>
  <c r="AU47" i="15"/>
  <c r="BF47" i="15"/>
  <c r="BG47" i="15"/>
  <c r="AW47" i="15"/>
  <c r="BA47" i="15"/>
  <c r="BI47" i="15"/>
  <c r="BH47" i="15"/>
  <c r="AT47" i="15"/>
  <c r="BE47" i="15"/>
  <c r="BC47" i="15"/>
  <c r="AT73" i="15"/>
  <c r="AV73" i="15"/>
  <c r="BC73" i="15"/>
  <c r="AW73" i="15"/>
  <c r="AZ73" i="15"/>
  <c r="BF73" i="15"/>
  <c r="BA73" i="15"/>
  <c r="BB73" i="15"/>
  <c r="AU73" i="15"/>
  <c r="BH73" i="15"/>
  <c r="AY73" i="15"/>
  <c r="AX73" i="15"/>
  <c r="BI73" i="15"/>
  <c r="BE73" i="15"/>
  <c r="BD73" i="15"/>
  <c r="BG73" i="15"/>
  <c r="AV122" i="15"/>
  <c r="BG122" i="15"/>
  <c r="BD122" i="15"/>
  <c r="AX122" i="15"/>
  <c r="AY122" i="15"/>
  <c r="AT122" i="15"/>
  <c r="AW122" i="15"/>
  <c r="AZ122" i="15"/>
  <c r="BF122" i="15"/>
  <c r="BC122" i="15"/>
  <c r="AU122" i="15"/>
  <c r="BB122" i="15"/>
  <c r="BI122" i="15"/>
  <c r="BH122" i="15"/>
  <c r="BA122" i="15"/>
  <c r="BE122" i="15"/>
  <c r="AZ264" i="15"/>
  <c r="BA264" i="15"/>
  <c r="AW264" i="15"/>
  <c r="BD264" i="15"/>
  <c r="BG264" i="15"/>
  <c r="BI264" i="15"/>
  <c r="AV264" i="15"/>
  <c r="BB264" i="15"/>
  <c r="AX264" i="15"/>
  <c r="AY264" i="15"/>
  <c r="BE264" i="15"/>
  <c r="BF264" i="15"/>
  <c r="BH264" i="15"/>
  <c r="BC264" i="15"/>
  <c r="AT264" i="15"/>
  <c r="AU264" i="15"/>
  <c r="AU289" i="15"/>
  <c r="AT289" i="15"/>
  <c r="BI289" i="15"/>
  <c r="AY289" i="15"/>
  <c r="BH289" i="15"/>
  <c r="BE289" i="15"/>
  <c r="BD289" i="15"/>
  <c r="BA289" i="15"/>
  <c r="AW289" i="15"/>
  <c r="AV289" i="15"/>
  <c r="BC289" i="15"/>
  <c r="AX289" i="15"/>
  <c r="AZ289" i="15"/>
  <c r="BF289" i="15"/>
  <c r="BB289" i="15"/>
  <c r="BG289" i="15"/>
  <c r="AX323" i="15"/>
  <c r="BC323" i="15"/>
  <c r="AV323" i="15"/>
  <c r="BD323" i="15"/>
  <c r="AU323" i="15"/>
  <c r="BF323" i="15"/>
  <c r="AW323" i="15"/>
  <c r="BB323" i="15"/>
  <c r="BH323" i="15"/>
  <c r="BI323" i="15"/>
  <c r="AZ323" i="15"/>
  <c r="AT323" i="15"/>
  <c r="BG323" i="15"/>
  <c r="BA323" i="15"/>
  <c r="BE323" i="15"/>
  <c r="AY323" i="15"/>
  <c r="AW349" i="15"/>
  <c r="BB349" i="15"/>
  <c r="BA349" i="15"/>
  <c r="AU349" i="15"/>
  <c r="BC349" i="15"/>
  <c r="BG349" i="15"/>
  <c r="AV349" i="15"/>
  <c r="BH349" i="15"/>
  <c r="AT349" i="15"/>
  <c r="AX349" i="15"/>
  <c r="BF349" i="15"/>
  <c r="BD349" i="15"/>
  <c r="BE349" i="15"/>
  <c r="AZ349" i="15"/>
  <c r="BI349" i="15"/>
  <c r="AY349" i="15"/>
  <c r="BG395" i="15"/>
  <c r="AY395" i="15"/>
  <c r="BE395" i="15"/>
  <c r="BD395" i="15"/>
  <c r="AV395" i="15"/>
  <c r="AU395" i="15"/>
  <c r="AX395" i="15"/>
  <c r="BB395" i="15"/>
  <c r="AZ395" i="15"/>
  <c r="BF395" i="15"/>
  <c r="BA395" i="15"/>
  <c r="AW395" i="15"/>
  <c r="BC395" i="15"/>
  <c r="AT395" i="15"/>
  <c r="BH395" i="15"/>
  <c r="BI395" i="15"/>
  <c r="AW421" i="15"/>
  <c r="AZ421" i="15"/>
  <c r="AX421" i="15"/>
  <c r="BG421" i="15"/>
  <c r="AT421" i="15"/>
  <c r="BI421" i="15"/>
  <c r="AV421" i="15"/>
  <c r="BB421" i="15"/>
  <c r="BE421" i="15"/>
  <c r="BH421" i="15"/>
  <c r="BD421" i="15"/>
  <c r="BF421" i="15"/>
  <c r="BA421" i="15"/>
  <c r="AY421" i="15"/>
  <c r="BC421" i="15"/>
  <c r="AU421" i="15"/>
  <c r="AX481" i="15"/>
  <c r="BF481" i="15"/>
  <c r="BE481" i="15"/>
  <c r="AW481" i="15"/>
  <c r="BG481" i="15"/>
  <c r="BC481" i="15"/>
  <c r="AU481" i="15"/>
  <c r="BA481" i="15"/>
  <c r="BB481" i="15"/>
  <c r="BI481" i="15"/>
  <c r="AT481" i="15"/>
  <c r="BD481" i="15"/>
  <c r="BH481" i="15"/>
  <c r="AY481" i="15"/>
  <c r="AZ481" i="15"/>
  <c r="AV481" i="15"/>
  <c r="BG552" i="15"/>
  <c r="BA552" i="15"/>
  <c r="BB552" i="15"/>
  <c r="BF552" i="15"/>
  <c r="BI552" i="15"/>
  <c r="AT552" i="15"/>
  <c r="AY552" i="15"/>
  <c r="BD552" i="15"/>
  <c r="BC552" i="15"/>
  <c r="AX552" i="15"/>
  <c r="AW552" i="15"/>
  <c r="AZ552" i="15"/>
  <c r="BE552" i="15"/>
  <c r="AU552" i="15"/>
  <c r="AV552" i="15"/>
  <c r="BH552" i="15"/>
  <c r="BE589" i="15"/>
  <c r="AV589" i="15"/>
  <c r="BF589" i="15"/>
  <c r="AT589" i="15"/>
  <c r="BI589" i="15"/>
  <c r="BG589" i="15"/>
  <c r="BC589" i="15"/>
  <c r="BD589" i="15"/>
  <c r="BB589" i="15"/>
  <c r="BA589" i="15"/>
  <c r="AX589" i="15"/>
  <c r="BH589" i="15"/>
  <c r="AU589" i="15"/>
  <c r="AY589" i="15"/>
  <c r="AW589" i="15"/>
  <c r="AZ589" i="15"/>
  <c r="AX609" i="2"/>
  <c r="L612" i="15"/>
  <c r="BB636" i="15"/>
  <c r="AV636" i="15"/>
  <c r="BF636" i="15"/>
  <c r="AZ636" i="15"/>
  <c r="BG636" i="15"/>
  <c r="BI636" i="15"/>
  <c r="AU636" i="15"/>
  <c r="AX636" i="15"/>
  <c r="BD636" i="15"/>
  <c r="AY636" i="15"/>
  <c r="AT636" i="15"/>
  <c r="BE636" i="15"/>
  <c r="BA636" i="15"/>
  <c r="BH636" i="15"/>
  <c r="BC636" i="15"/>
  <c r="AW636" i="15"/>
  <c r="AX709" i="15"/>
  <c r="BG709" i="15"/>
  <c r="AT709" i="15"/>
  <c r="AV709" i="15"/>
  <c r="AW709" i="15"/>
  <c r="AY709" i="15"/>
  <c r="BC709" i="15"/>
  <c r="BA709" i="15"/>
  <c r="BI709" i="15"/>
  <c r="BB709" i="15"/>
  <c r="BD709" i="15"/>
  <c r="AZ709" i="15"/>
  <c r="BF709" i="15"/>
  <c r="BE709" i="15"/>
  <c r="BH709" i="15"/>
  <c r="AU709" i="15"/>
  <c r="BD54" i="2"/>
  <c r="L54" i="15"/>
  <c r="BB282" i="2"/>
  <c r="L282" i="15"/>
  <c r="BD152" i="2"/>
  <c r="L152" i="15"/>
  <c r="BD167" i="2"/>
  <c r="L167" i="15"/>
  <c r="BB627" i="2"/>
  <c r="L630" i="15"/>
  <c r="BB696" i="2"/>
  <c r="L699" i="15"/>
  <c r="AW157" i="15"/>
  <c r="AU157" i="15"/>
  <c r="BD157" i="15"/>
  <c r="BE157" i="15"/>
  <c r="BH157" i="15"/>
  <c r="AY157" i="15"/>
  <c r="BF157" i="15"/>
  <c r="BC157" i="15"/>
  <c r="BB157" i="15"/>
  <c r="AX157" i="15"/>
  <c r="BI157" i="15"/>
  <c r="AZ157" i="15"/>
  <c r="AT157" i="15"/>
  <c r="AV157" i="15"/>
  <c r="BA157" i="15"/>
  <c r="BG157" i="15"/>
  <c r="BA498" i="15"/>
  <c r="AU498" i="15"/>
  <c r="BD498" i="15"/>
  <c r="BH498" i="15"/>
  <c r="AT498" i="15"/>
  <c r="AY498" i="15"/>
  <c r="BB498" i="15"/>
  <c r="BE498" i="15"/>
  <c r="AX498" i="15"/>
  <c r="AV498" i="15"/>
  <c r="BI498" i="15"/>
  <c r="AZ498" i="15"/>
  <c r="BG498" i="15"/>
  <c r="BF498" i="15"/>
  <c r="BC498" i="15"/>
  <c r="AW498" i="15"/>
  <c r="BB115" i="2"/>
  <c r="L115" i="15"/>
  <c r="AX118" i="2"/>
  <c r="L118" i="15"/>
  <c r="AX426" i="2"/>
  <c r="L425" i="15"/>
  <c r="AX256" i="2"/>
  <c r="L256" i="15"/>
  <c r="BF428" i="15"/>
  <c r="AU428" i="15"/>
  <c r="AV428" i="15"/>
  <c r="BE428" i="15"/>
  <c r="AT428" i="15"/>
  <c r="BC428" i="15"/>
  <c r="BI428" i="15"/>
  <c r="AY428" i="15"/>
  <c r="AX428" i="15"/>
  <c r="BD428" i="15"/>
  <c r="AZ428" i="15"/>
  <c r="BG428" i="15"/>
  <c r="AW428" i="15"/>
  <c r="BH428" i="15"/>
  <c r="BA428" i="15"/>
  <c r="BB428" i="15"/>
  <c r="BB172" i="2"/>
  <c r="L172" i="15"/>
  <c r="BC7" i="15"/>
  <c r="BF7" i="15"/>
  <c r="BA7" i="15"/>
  <c r="AV7" i="15"/>
  <c r="AW7" i="15"/>
  <c r="AX7" i="15"/>
  <c r="AZ7" i="15"/>
  <c r="BB7" i="15"/>
  <c r="BI7" i="15"/>
  <c r="BG7" i="15"/>
  <c r="BE7" i="15"/>
  <c r="AU7" i="15"/>
  <c r="BH7" i="15"/>
  <c r="AY7" i="15"/>
  <c r="AT7" i="15"/>
  <c r="BD7" i="15"/>
  <c r="AX176" i="2"/>
  <c r="L176" i="15"/>
  <c r="AX77" i="2"/>
  <c r="L77" i="15"/>
  <c r="AY117" i="2"/>
  <c r="L117" i="15"/>
  <c r="AX305" i="15"/>
  <c r="BB305" i="15"/>
  <c r="AW305" i="15"/>
  <c r="BI305" i="15"/>
  <c r="BC305" i="15"/>
  <c r="BF305" i="15"/>
  <c r="AY305" i="15"/>
  <c r="AZ305" i="15"/>
  <c r="BH305" i="15"/>
  <c r="BE305" i="15"/>
  <c r="AV305" i="15"/>
  <c r="BG305" i="15"/>
  <c r="AU305" i="15"/>
  <c r="AT305" i="15"/>
  <c r="BD305" i="15"/>
  <c r="BA305" i="15"/>
  <c r="BB709" i="2"/>
  <c r="L712" i="15"/>
  <c r="AY153" i="2"/>
  <c r="L153" i="15"/>
  <c r="AT79" i="15"/>
  <c r="BF79" i="15"/>
  <c r="BE79" i="15"/>
  <c r="AY79" i="15"/>
  <c r="BI79" i="15"/>
  <c r="AU79" i="15"/>
  <c r="BD79" i="15"/>
  <c r="BG79" i="15"/>
  <c r="AX79" i="15"/>
  <c r="AZ79" i="15"/>
  <c r="BH79" i="15"/>
  <c r="AW79" i="15"/>
  <c r="BC79" i="15"/>
  <c r="BB79" i="15"/>
  <c r="BA79" i="15"/>
  <c r="AV79" i="15"/>
  <c r="BD580" i="15"/>
  <c r="BI580" i="15"/>
  <c r="AV580" i="15"/>
  <c r="BA580" i="15"/>
  <c r="AX580" i="15"/>
  <c r="AZ580" i="15"/>
  <c r="BE580" i="15"/>
  <c r="AW580" i="15"/>
  <c r="BG580" i="15"/>
  <c r="BC580" i="15"/>
  <c r="AU580" i="15"/>
  <c r="AT580" i="15"/>
  <c r="BB580" i="15"/>
  <c r="BF580" i="15"/>
  <c r="BH580" i="15"/>
  <c r="AY580" i="15"/>
  <c r="AX589" i="2"/>
  <c r="L586" i="15"/>
  <c r="AY380" i="15"/>
  <c r="BA380" i="15"/>
  <c r="AW380" i="15"/>
  <c r="BC380" i="15"/>
  <c r="BE380" i="15"/>
  <c r="BB380" i="15"/>
  <c r="AX380" i="15"/>
  <c r="BD380" i="15"/>
  <c r="BI380" i="15"/>
  <c r="AZ380" i="15"/>
  <c r="AV380" i="15"/>
  <c r="BG380" i="15"/>
  <c r="AU380" i="15"/>
  <c r="AT380" i="15"/>
  <c r="BH380" i="15"/>
  <c r="BF380" i="15"/>
  <c r="AX552" i="2"/>
  <c r="L549" i="15"/>
  <c r="BD366" i="2"/>
  <c r="L366" i="15"/>
  <c r="AX41" i="2"/>
  <c r="L41" i="15"/>
  <c r="AX21" i="2"/>
  <c r="L21" i="15"/>
  <c r="AY245" i="15"/>
  <c r="AU245" i="15"/>
  <c r="AV245" i="15"/>
  <c r="BH245" i="15"/>
  <c r="BE245" i="15"/>
  <c r="BA245" i="15"/>
  <c r="BB245" i="15"/>
  <c r="AX245" i="15"/>
  <c r="AZ245" i="15"/>
  <c r="BD245" i="15"/>
  <c r="BF245" i="15"/>
  <c r="BC245" i="15"/>
  <c r="BI245" i="15"/>
  <c r="AW245" i="15"/>
  <c r="AT245" i="15"/>
  <c r="BG245" i="15"/>
  <c r="AX109" i="15"/>
  <c r="AW109" i="15"/>
  <c r="BE109" i="15"/>
  <c r="AT109" i="15"/>
  <c r="AZ109" i="15"/>
  <c r="AY109" i="15"/>
  <c r="AV109" i="15"/>
  <c r="BI109" i="15"/>
  <c r="BB109" i="15"/>
  <c r="AU109" i="15"/>
  <c r="BC109" i="15"/>
  <c r="BF109" i="15"/>
  <c r="BH109" i="15"/>
  <c r="BD109" i="15"/>
  <c r="BA109" i="15"/>
  <c r="BG109" i="15"/>
  <c r="BD455" i="2"/>
  <c r="L454" i="15"/>
  <c r="BB618" i="2"/>
  <c r="L621" i="15"/>
  <c r="AY183" i="2"/>
  <c r="L183" i="15"/>
  <c r="BI618" i="15"/>
  <c r="AX618" i="15"/>
  <c r="BA618" i="15"/>
  <c r="AY618" i="15"/>
  <c r="BE618" i="15"/>
  <c r="AU618" i="15"/>
  <c r="AT618" i="15"/>
  <c r="BH618" i="15"/>
  <c r="BD618" i="15"/>
  <c r="BF618" i="15"/>
  <c r="BC618" i="15"/>
  <c r="BG618" i="15"/>
  <c r="BB618" i="15"/>
  <c r="AV618" i="15"/>
  <c r="AW618" i="15"/>
  <c r="AZ618" i="15"/>
  <c r="AY267" i="2"/>
  <c r="L267" i="15"/>
  <c r="AZ194" i="15"/>
  <c r="BI194" i="15"/>
  <c r="AT194" i="15"/>
  <c r="BH194" i="15"/>
  <c r="AV194" i="15"/>
  <c r="BG194" i="15"/>
  <c r="AU194" i="15"/>
  <c r="BD194" i="15"/>
  <c r="AW194" i="15"/>
  <c r="BC194" i="15"/>
  <c r="BA194" i="15"/>
  <c r="BE194" i="15"/>
  <c r="AX194" i="15"/>
  <c r="BB194" i="15"/>
  <c r="BF194" i="15"/>
  <c r="AY194" i="15"/>
  <c r="BA461" i="15"/>
  <c r="AX461" i="15"/>
  <c r="AZ461" i="15"/>
  <c r="BB461" i="15"/>
  <c r="BF461" i="15"/>
  <c r="AV461" i="15"/>
  <c r="BE461" i="15"/>
  <c r="AW461" i="15"/>
  <c r="AY461" i="15"/>
  <c r="BD461" i="15"/>
  <c r="AU461" i="15"/>
  <c r="BI461" i="15"/>
  <c r="BC461" i="15"/>
  <c r="AT461" i="15"/>
  <c r="BH461" i="15"/>
  <c r="BG461" i="15"/>
  <c r="BA331" i="15"/>
  <c r="BB331" i="15"/>
  <c r="AV331" i="15"/>
  <c r="AT331" i="15"/>
  <c r="BE331" i="15"/>
  <c r="BI331" i="15"/>
  <c r="BF331" i="15"/>
  <c r="AU331" i="15"/>
  <c r="BD331" i="15"/>
  <c r="AY331" i="15"/>
  <c r="AX331" i="15"/>
  <c r="BC331" i="15"/>
  <c r="BG331" i="15"/>
  <c r="BH331" i="15"/>
  <c r="AZ331" i="15"/>
  <c r="AW331" i="15"/>
  <c r="BA669" i="15"/>
  <c r="AZ669" i="15"/>
  <c r="AT669" i="15"/>
  <c r="AU669" i="15"/>
  <c r="BH669" i="15"/>
  <c r="BC669" i="15"/>
  <c r="BB669" i="15"/>
  <c r="AX669" i="15"/>
  <c r="BG669" i="15"/>
  <c r="BD669" i="15"/>
  <c r="AY669" i="15"/>
  <c r="AV669" i="15"/>
  <c r="BE669" i="15"/>
  <c r="BF669" i="15"/>
  <c r="BI669" i="15"/>
  <c r="AW669" i="15"/>
  <c r="BA376" i="15"/>
  <c r="AX376" i="15"/>
  <c r="BI376" i="15"/>
  <c r="AU376" i="15"/>
  <c r="AV376" i="15"/>
  <c r="AW376" i="15"/>
  <c r="BF376" i="15"/>
  <c r="BG376" i="15"/>
  <c r="BB376" i="15"/>
  <c r="AY376" i="15"/>
  <c r="BD376" i="15"/>
  <c r="BC376" i="15"/>
  <c r="AZ376" i="15"/>
  <c r="AT376" i="15"/>
  <c r="BE376" i="15"/>
  <c r="BH376" i="15"/>
  <c r="AW132" i="15"/>
  <c r="BH132" i="15"/>
  <c r="AY132" i="15"/>
  <c r="AT132" i="15"/>
  <c r="AX132" i="15"/>
  <c r="BD132" i="15"/>
  <c r="BA132" i="15"/>
  <c r="BC132" i="15"/>
  <c r="BG132" i="15"/>
  <c r="AU132" i="15"/>
  <c r="AV132" i="15"/>
  <c r="BB132" i="15"/>
  <c r="BI132" i="15"/>
  <c r="BE132" i="15"/>
  <c r="BF132" i="15"/>
  <c r="AZ132" i="15"/>
  <c r="AU217" i="15"/>
  <c r="BD217" i="15"/>
  <c r="AW217" i="15"/>
  <c r="AZ217" i="15"/>
  <c r="AT217" i="15"/>
  <c r="BC217" i="15"/>
  <c r="BB217" i="15"/>
  <c r="BF217" i="15"/>
  <c r="AY217" i="15"/>
  <c r="AV217" i="15"/>
  <c r="BH217" i="15"/>
  <c r="BA217" i="15"/>
  <c r="AX217" i="15"/>
  <c r="BG217" i="15"/>
  <c r="BE217" i="15"/>
  <c r="BI217" i="15"/>
  <c r="AZ737" i="15"/>
  <c r="BB737" i="15"/>
  <c r="BA737" i="15"/>
  <c r="AX737" i="15"/>
  <c r="BC737" i="15"/>
  <c r="AU737" i="15"/>
  <c r="AW737" i="15"/>
  <c r="BD737" i="15"/>
  <c r="AY737" i="15"/>
  <c r="BE737" i="15"/>
  <c r="AV737" i="15"/>
  <c r="BG737" i="15"/>
  <c r="AT737" i="15"/>
  <c r="BF737" i="15"/>
  <c r="BI737" i="15"/>
  <c r="BH737" i="15"/>
  <c r="AX24" i="15"/>
  <c r="AV24" i="15"/>
  <c r="AW24" i="15"/>
  <c r="BD24" i="15"/>
  <c r="AZ24" i="15"/>
  <c r="AU24" i="15"/>
  <c r="BA24" i="15"/>
  <c r="BF24" i="15"/>
  <c r="BB24" i="15"/>
  <c r="AY24" i="15"/>
  <c r="BI24" i="15"/>
  <c r="BG24" i="15"/>
  <c r="BE24" i="15"/>
  <c r="BC24" i="15"/>
  <c r="BH24" i="15"/>
  <c r="AT24" i="15"/>
  <c r="BB50" i="15"/>
  <c r="AW50" i="15"/>
  <c r="BH50" i="15"/>
  <c r="BE50" i="15"/>
  <c r="BC50" i="15"/>
  <c r="AU50" i="15"/>
  <c r="BA50" i="15"/>
  <c r="BD50" i="15"/>
  <c r="BF50" i="15"/>
  <c r="AV50" i="15"/>
  <c r="AX50" i="15"/>
  <c r="AZ50" i="15"/>
  <c r="AT50" i="15"/>
  <c r="BG50" i="15"/>
  <c r="AY50" i="15"/>
  <c r="BI50" i="15"/>
  <c r="AY266" i="15"/>
  <c r="BD266" i="15"/>
  <c r="BE266" i="15"/>
  <c r="AU266" i="15"/>
  <c r="BA266" i="15"/>
  <c r="AT266" i="15"/>
  <c r="AZ266" i="15"/>
  <c r="BH266" i="15"/>
  <c r="BG266" i="15"/>
  <c r="BB266" i="15"/>
  <c r="BI266" i="15"/>
  <c r="AX266" i="15"/>
  <c r="AV266" i="15"/>
  <c r="AW266" i="15"/>
  <c r="BF266" i="15"/>
  <c r="BC266" i="15"/>
  <c r="BC325" i="15"/>
  <c r="BA325" i="15"/>
  <c r="AZ325" i="15"/>
  <c r="BG325" i="15"/>
  <c r="AV325" i="15"/>
  <c r="AT325" i="15"/>
  <c r="AU325" i="15"/>
  <c r="BD325" i="15"/>
  <c r="AX325" i="15"/>
  <c r="BF325" i="15"/>
  <c r="AW325" i="15"/>
  <c r="BE325" i="15"/>
  <c r="BB325" i="15"/>
  <c r="BH325" i="15"/>
  <c r="AY325" i="15"/>
  <c r="BI325" i="15"/>
  <c r="AX350" i="15"/>
  <c r="AW350" i="15"/>
  <c r="BD350" i="15"/>
  <c r="AU350" i="15"/>
  <c r="BG350" i="15"/>
  <c r="BF350" i="15"/>
  <c r="BE350" i="15"/>
  <c r="AV350" i="15"/>
  <c r="BA350" i="15"/>
  <c r="BI350" i="15"/>
  <c r="BB350" i="15"/>
  <c r="BC350" i="15"/>
  <c r="AZ350" i="15"/>
  <c r="BH350" i="15"/>
  <c r="AY350" i="15"/>
  <c r="AT350" i="15"/>
  <c r="AT397" i="15"/>
  <c r="BA397" i="15"/>
  <c r="AW397" i="15"/>
  <c r="AV397" i="15"/>
  <c r="AU397" i="15"/>
  <c r="AZ397" i="15"/>
  <c r="BD397" i="15"/>
  <c r="AX397" i="15"/>
  <c r="BH397" i="15"/>
  <c r="BE397" i="15"/>
  <c r="AY397" i="15"/>
  <c r="BC397" i="15"/>
  <c r="BI397" i="15"/>
  <c r="BF397" i="15"/>
  <c r="BB397" i="15"/>
  <c r="BG397" i="15"/>
  <c r="BA419" i="15"/>
  <c r="BD419" i="15"/>
  <c r="AW419" i="15"/>
  <c r="BH419" i="15"/>
  <c r="BG419" i="15"/>
  <c r="AU419" i="15"/>
  <c r="BF419" i="15"/>
  <c r="AZ419" i="15"/>
  <c r="AY419" i="15"/>
  <c r="BB419" i="15"/>
  <c r="AV419" i="15"/>
  <c r="AX419" i="15"/>
  <c r="AT419" i="15"/>
  <c r="BE419" i="15"/>
  <c r="BI419" i="15"/>
  <c r="BC419" i="15"/>
  <c r="BF456" i="15"/>
  <c r="BB456" i="15"/>
  <c r="AX456" i="15"/>
  <c r="BD456" i="15"/>
  <c r="BE456" i="15"/>
  <c r="AU456" i="15"/>
  <c r="AV456" i="15"/>
  <c r="AW456" i="15"/>
  <c r="AZ456" i="15"/>
  <c r="BI456" i="15"/>
  <c r="BA456" i="15"/>
  <c r="BG456" i="15"/>
  <c r="BH456" i="15"/>
  <c r="AY456" i="15"/>
  <c r="BC456" i="15"/>
  <c r="AT456" i="15"/>
  <c r="BA482" i="15"/>
  <c r="BF482" i="15"/>
  <c r="AV482" i="15"/>
  <c r="BG482" i="15"/>
  <c r="BC482" i="15"/>
  <c r="BB482" i="15"/>
  <c r="AX482" i="15"/>
  <c r="AT482" i="15"/>
  <c r="AU482" i="15"/>
  <c r="AY482" i="15"/>
  <c r="BI482" i="15"/>
  <c r="AW482" i="15"/>
  <c r="AZ482" i="15"/>
  <c r="BE482" i="15"/>
  <c r="BH482" i="15"/>
  <c r="BD482" i="15"/>
  <c r="AT553" i="15"/>
  <c r="AY553" i="15"/>
  <c r="AX553" i="15"/>
  <c r="BD553" i="15"/>
  <c r="AU553" i="15"/>
  <c r="AZ553" i="15"/>
  <c r="BH553" i="15"/>
  <c r="BG553" i="15"/>
  <c r="AW553" i="15"/>
  <c r="BC553" i="15"/>
  <c r="AV553" i="15"/>
  <c r="BA553" i="15"/>
  <c r="BB553" i="15"/>
  <c r="BF553" i="15"/>
  <c r="BE553" i="15"/>
  <c r="BI553" i="15"/>
  <c r="AV590" i="15"/>
  <c r="BF590" i="15"/>
  <c r="AY590" i="15"/>
  <c r="BD590" i="15"/>
  <c r="BI590" i="15"/>
  <c r="AW590" i="15"/>
  <c r="BE590" i="15"/>
  <c r="AX590" i="15"/>
  <c r="AT590" i="15"/>
  <c r="BB590" i="15"/>
  <c r="AU590" i="15"/>
  <c r="BA590" i="15"/>
  <c r="BG590" i="15"/>
  <c r="BC590" i="15"/>
  <c r="BH590" i="15"/>
  <c r="AZ590" i="15"/>
  <c r="AX610" i="2"/>
  <c r="L613" i="15"/>
  <c r="BB637" i="15"/>
  <c r="BE637" i="15"/>
  <c r="BF637" i="15"/>
  <c r="BC637" i="15"/>
  <c r="AU637" i="15"/>
  <c r="BA637" i="15"/>
  <c r="AX637" i="15"/>
  <c r="AV637" i="15"/>
  <c r="AZ637" i="15"/>
  <c r="BD637" i="15"/>
  <c r="BH637" i="15"/>
  <c r="AY637" i="15"/>
  <c r="BG637" i="15"/>
  <c r="AW637" i="15"/>
  <c r="BI637" i="15"/>
  <c r="AT637" i="15"/>
  <c r="BE659" i="15"/>
  <c r="BC659" i="15"/>
  <c r="AT659" i="15"/>
  <c r="BA659" i="15"/>
  <c r="BH659" i="15"/>
  <c r="BI659" i="15"/>
  <c r="BG659" i="15"/>
  <c r="AW659" i="15"/>
  <c r="AU659" i="15"/>
  <c r="AZ659" i="15"/>
  <c r="AV659" i="15"/>
  <c r="AY659" i="15"/>
  <c r="BD659" i="15"/>
  <c r="BF659" i="15"/>
  <c r="AX659" i="15"/>
  <c r="BB659" i="15"/>
  <c r="BH707" i="15"/>
  <c r="AW707" i="15"/>
  <c r="BI707" i="15"/>
  <c r="AX707" i="15"/>
  <c r="AT707" i="15"/>
  <c r="BF707" i="15"/>
  <c r="BG707" i="15"/>
  <c r="AY707" i="15"/>
  <c r="BD707" i="15"/>
  <c r="AZ707" i="15"/>
  <c r="BA707" i="15"/>
  <c r="AU707" i="15"/>
  <c r="BB707" i="15"/>
  <c r="AV707" i="15"/>
  <c r="BC707" i="15"/>
  <c r="BE707" i="15"/>
  <c r="AY138" i="2"/>
  <c r="L138" i="15"/>
  <c r="BD145" i="2"/>
  <c r="L145" i="15"/>
  <c r="AX280" i="15"/>
  <c r="BI280" i="15"/>
  <c r="BG280" i="15"/>
  <c r="BC280" i="15"/>
  <c r="BA280" i="15"/>
  <c r="BB280" i="15"/>
  <c r="BF280" i="15"/>
  <c r="BE280" i="15"/>
  <c r="AY280" i="15"/>
  <c r="AW280" i="15"/>
  <c r="BH280" i="15"/>
  <c r="AZ280" i="15"/>
  <c r="AU280" i="15"/>
  <c r="AT280" i="15"/>
  <c r="BD280" i="15"/>
  <c r="AV280" i="15"/>
  <c r="AY488" i="2"/>
  <c r="L487" i="15"/>
  <c r="BB489" i="2"/>
  <c r="L488" i="15"/>
  <c r="BB166" i="2"/>
  <c r="L166" i="15"/>
  <c r="BD437" i="2"/>
  <c r="L436" i="15"/>
  <c r="BD160" i="2"/>
  <c r="L160" i="15"/>
  <c r="BD89" i="2"/>
  <c r="L89" i="15"/>
  <c r="AZ500" i="15"/>
  <c r="AX500" i="15"/>
  <c r="AY500" i="15"/>
  <c r="BE500" i="15"/>
  <c r="BA500" i="15"/>
  <c r="BC500" i="15"/>
  <c r="AV500" i="15"/>
  <c r="BH500" i="15"/>
  <c r="BI500" i="15"/>
  <c r="BG500" i="15"/>
  <c r="AW500" i="15"/>
  <c r="BD500" i="15"/>
  <c r="AT500" i="15"/>
  <c r="AU500" i="15"/>
  <c r="BB500" i="15"/>
  <c r="BF500" i="15"/>
  <c r="AX78" i="2"/>
  <c r="L78" i="15"/>
  <c r="BD652" i="2"/>
  <c r="L655" i="15"/>
  <c r="AV5" i="15"/>
  <c r="AZ5" i="15"/>
  <c r="AX5" i="15"/>
  <c r="BB5" i="15"/>
  <c r="BH5" i="15"/>
  <c r="BA5" i="15"/>
  <c r="AW5" i="15"/>
  <c r="AT5" i="15"/>
  <c r="BE5" i="15"/>
  <c r="AY5" i="15"/>
  <c r="BG5" i="15"/>
  <c r="BD5" i="15"/>
  <c r="BC5" i="15"/>
  <c r="BI5" i="15"/>
  <c r="BF5" i="15"/>
  <c r="AU5" i="15"/>
  <c r="AY416" i="2"/>
  <c r="L415" i="15"/>
  <c r="AW293" i="15"/>
  <c r="AU293" i="15"/>
  <c r="BB293" i="15"/>
  <c r="BF293" i="15"/>
  <c r="AV293" i="15"/>
  <c r="AZ293" i="15"/>
  <c r="BH293" i="15"/>
  <c r="AT293" i="15"/>
  <c r="BA293" i="15"/>
  <c r="BC293" i="15"/>
  <c r="AY293" i="15"/>
  <c r="BD293" i="15"/>
  <c r="AX293" i="15"/>
  <c r="BG293" i="15"/>
  <c r="BE293" i="15"/>
  <c r="BI293" i="15"/>
  <c r="BB306" i="2"/>
  <c r="L306" i="15"/>
  <c r="BI429" i="15"/>
  <c r="BC429" i="15"/>
  <c r="BA429" i="15"/>
  <c r="AZ429" i="15"/>
  <c r="AY429" i="15"/>
  <c r="AV429" i="15"/>
  <c r="BD429" i="15"/>
  <c r="AW429" i="15"/>
  <c r="BF429" i="15"/>
  <c r="BG429" i="15"/>
  <c r="AT429" i="15"/>
  <c r="BB429" i="15"/>
  <c r="BE429" i="15"/>
  <c r="AU429" i="15"/>
  <c r="BH429" i="15"/>
  <c r="AX429" i="15"/>
  <c r="AX150" i="2"/>
  <c r="L150" i="15"/>
  <c r="AX88" i="15"/>
  <c r="BA88" i="15"/>
  <c r="BC88" i="15"/>
  <c r="BI88" i="15"/>
  <c r="BF88" i="15"/>
  <c r="BE88" i="15"/>
  <c r="BD88" i="15"/>
  <c r="AW88" i="15"/>
  <c r="AZ88" i="15"/>
  <c r="AY88" i="15"/>
  <c r="BG88" i="15"/>
  <c r="BB88" i="15"/>
  <c r="AT88" i="15"/>
  <c r="AU88" i="15"/>
  <c r="AV88" i="15"/>
  <c r="BH88" i="15"/>
  <c r="BG581" i="15"/>
  <c r="AY581" i="15"/>
  <c r="BB581" i="15"/>
  <c r="AW581" i="15"/>
  <c r="BF581" i="15"/>
  <c r="AV581" i="15"/>
  <c r="BA581" i="15"/>
  <c r="BC581" i="15"/>
  <c r="AX581" i="15"/>
  <c r="BE581" i="15"/>
  <c r="AU581" i="15"/>
  <c r="AZ581" i="15"/>
  <c r="BI581" i="15"/>
  <c r="AT581" i="15"/>
  <c r="BH581" i="15"/>
  <c r="BD581" i="15"/>
  <c r="AY400" i="2"/>
  <c r="E66" i="5" s="1"/>
  <c r="L399" i="15"/>
  <c r="AX612" i="2"/>
  <c r="C84" i="5" s="1"/>
  <c r="L615" i="15"/>
  <c r="AY204" i="2"/>
  <c r="L204" i="15"/>
  <c r="BD249" i="2"/>
  <c r="L249" i="15"/>
  <c r="BD321" i="2"/>
  <c r="L321" i="15"/>
  <c r="AY16" i="2"/>
  <c r="L16" i="15"/>
  <c r="BA99" i="15"/>
  <c r="BI99" i="15"/>
  <c r="BE99" i="15"/>
  <c r="AZ99" i="15"/>
  <c r="AV99" i="15"/>
  <c r="AX99" i="15"/>
  <c r="AW99" i="15"/>
  <c r="AT99" i="15"/>
  <c r="BD99" i="15"/>
  <c r="BB99" i="15"/>
  <c r="BC99" i="15"/>
  <c r="BH99" i="15"/>
  <c r="AY99" i="15"/>
  <c r="BG99" i="15"/>
  <c r="BF99" i="15"/>
  <c r="AU99" i="15"/>
  <c r="BB185" i="2"/>
  <c r="L185" i="15"/>
  <c r="AV271" i="15"/>
  <c r="BG271" i="15"/>
  <c r="AY271" i="15"/>
  <c r="AZ271" i="15"/>
  <c r="BH271" i="15"/>
  <c r="AT271" i="15"/>
  <c r="BF271" i="15"/>
  <c r="BI271" i="15"/>
  <c r="AU271" i="15"/>
  <c r="BE271" i="15"/>
  <c r="BB271" i="15"/>
  <c r="AW271" i="15"/>
  <c r="BA271" i="15"/>
  <c r="BD271" i="15"/>
  <c r="AX271" i="15"/>
  <c r="BC271" i="15"/>
  <c r="AZ273" i="15"/>
  <c r="BF273" i="15"/>
  <c r="BD273" i="15"/>
  <c r="AV273" i="15"/>
  <c r="AY273" i="15"/>
  <c r="BI273" i="15"/>
  <c r="AX273" i="15"/>
  <c r="AU273" i="15"/>
  <c r="BA273" i="15"/>
  <c r="BE273" i="15"/>
  <c r="BH273" i="15"/>
  <c r="BC273" i="15"/>
  <c r="AT273" i="15"/>
  <c r="BG273" i="15"/>
  <c r="AW273" i="15"/>
  <c r="BB273" i="15"/>
  <c r="AY404" i="2"/>
  <c r="L403" i="15"/>
  <c r="AV345" i="15"/>
  <c r="BB345" i="15"/>
  <c r="AZ345" i="15"/>
  <c r="BD345" i="15"/>
  <c r="AW345" i="15"/>
  <c r="BA345" i="15"/>
  <c r="BC345" i="15"/>
  <c r="AY345" i="15"/>
  <c r="BG345" i="15"/>
  <c r="BF345" i="15"/>
  <c r="BE345" i="15"/>
  <c r="BI345" i="15"/>
  <c r="AX345" i="15"/>
  <c r="AU345" i="15"/>
  <c r="AT345" i="15"/>
  <c r="BH345" i="15"/>
  <c r="BI327" i="15"/>
  <c r="BH327" i="15"/>
  <c r="BA327" i="15"/>
  <c r="AY327" i="15"/>
  <c r="AW327" i="15"/>
  <c r="AV327" i="15"/>
  <c r="BB327" i="15"/>
  <c r="AZ327" i="15"/>
  <c r="AT327" i="15"/>
  <c r="BE327" i="15"/>
  <c r="AU327" i="15"/>
  <c r="BG327" i="15"/>
  <c r="BC327" i="15"/>
  <c r="AX327" i="15"/>
  <c r="BD327" i="15"/>
  <c r="BF327" i="15"/>
  <c r="AX368" i="15"/>
  <c r="BE368" i="15"/>
  <c r="BA368" i="15"/>
  <c r="BF368" i="15"/>
  <c r="AV368" i="15"/>
  <c r="BH368" i="15"/>
  <c r="AW368" i="15"/>
  <c r="BG368" i="15"/>
  <c r="AZ368" i="15"/>
  <c r="BC368" i="15"/>
  <c r="AY368" i="15"/>
  <c r="BI368" i="15"/>
  <c r="BB368" i="15"/>
  <c r="BD368" i="15"/>
  <c r="AT368" i="15"/>
  <c r="AU368" i="15"/>
  <c r="AX637" i="2"/>
  <c r="L640" i="15"/>
  <c r="AX65" i="15"/>
  <c r="AU65" i="15"/>
  <c r="AZ65" i="15"/>
  <c r="AV65" i="15"/>
  <c r="BE65" i="15"/>
  <c r="BD65" i="15"/>
  <c r="AY65" i="15"/>
  <c r="BA65" i="15"/>
  <c r="BB65" i="15"/>
  <c r="BI65" i="15"/>
  <c r="BF65" i="15"/>
  <c r="BG65" i="15"/>
  <c r="BC65" i="15"/>
  <c r="AW65" i="15"/>
  <c r="AT65" i="15"/>
  <c r="BH65" i="15"/>
  <c r="AT203" i="15"/>
  <c r="BG203" i="15"/>
  <c r="AU203" i="15"/>
  <c r="BC203" i="15"/>
  <c r="AX203" i="15"/>
  <c r="AZ203" i="15"/>
  <c r="BF203" i="15"/>
  <c r="AY203" i="15"/>
  <c r="BE203" i="15"/>
  <c r="BB203" i="15"/>
  <c r="BI203" i="15"/>
  <c r="AW203" i="15"/>
  <c r="BD203" i="15"/>
  <c r="BH203" i="15"/>
  <c r="BA203" i="15"/>
  <c r="AV203" i="15"/>
  <c r="BB533" i="15"/>
  <c r="BI533" i="15"/>
  <c r="AT533" i="15"/>
  <c r="BD533" i="15"/>
  <c r="AY533" i="15"/>
  <c r="BA533" i="15"/>
  <c r="AV533" i="15"/>
  <c r="AX533" i="15"/>
  <c r="AW533" i="15"/>
  <c r="BH533" i="15"/>
  <c r="BE533" i="15"/>
  <c r="BG533" i="15"/>
  <c r="AU533" i="15"/>
  <c r="AZ533" i="15"/>
  <c r="BF533" i="15"/>
  <c r="BC533" i="15"/>
  <c r="AX531" i="15"/>
  <c r="AU531" i="15"/>
  <c r="BD531" i="15"/>
  <c r="AW531" i="15"/>
  <c r="AV531" i="15"/>
  <c r="AY531" i="15"/>
  <c r="BB531" i="15"/>
  <c r="BC531" i="15"/>
  <c r="AT531" i="15"/>
  <c r="BG531" i="15"/>
  <c r="BA531" i="15"/>
  <c r="AZ531" i="15"/>
  <c r="BI531" i="15"/>
  <c r="BH531" i="15"/>
  <c r="BF531" i="15"/>
  <c r="BE531" i="15"/>
  <c r="AZ216" i="15"/>
  <c r="BG216" i="15"/>
  <c r="AV216" i="15"/>
  <c r="BE216" i="15"/>
  <c r="AX216" i="15"/>
  <c r="BH216" i="15"/>
  <c r="BA216" i="15"/>
  <c r="AT216" i="15"/>
  <c r="BC216" i="15"/>
  <c r="AW216" i="15"/>
  <c r="BF216" i="15"/>
  <c r="AU216" i="15"/>
  <c r="BB216" i="15"/>
  <c r="AY216" i="15"/>
  <c r="BD216" i="15"/>
  <c r="BI216" i="15"/>
  <c r="AV18" i="15"/>
  <c r="AZ18" i="15"/>
  <c r="AU18" i="15"/>
  <c r="AW18" i="15"/>
  <c r="BF18" i="15"/>
  <c r="BI18" i="15"/>
  <c r="BB18" i="15"/>
  <c r="AY18" i="15"/>
  <c r="BC18" i="15"/>
  <c r="BD18" i="15"/>
  <c r="BE18" i="15"/>
  <c r="AX18" i="15"/>
  <c r="BG18" i="15"/>
  <c r="BA18" i="15"/>
  <c r="AT18" i="15"/>
  <c r="BH18" i="15"/>
  <c r="BF48" i="15"/>
  <c r="BD48" i="15"/>
  <c r="AZ48" i="15"/>
  <c r="AY48" i="15"/>
  <c r="AU48" i="15"/>
  <c r="BC48" i="15"/>
  <c r="AV48" i="15"/>
  <c r="AX48" i="15"/>
  <c r="BB48" i="15"/>
  <c r="BH48" i="15"/>
  <c r="AT48" i="15"/>
  <c r="BI48" i="15"/>
  <c r="BE48" i="15"/>
  <c r="BG48" i="15"/>
  <c r="BA48" i="15"/>
  <c r="AW48" i="15"/>
  <c r="BF84" i="15"/>
  <c r="BI84" i="15"/>
  <c r="AZ84" i="15"/>
  <c r="AV84" i="15"/>
  <c r="BH84" i="15"/>
  <c r="BB84" i="15"/>
  <c r="BC84" i="15"/>
  <c r="BE84" i="15"/>
  <c r="AY84" i="15"/>
  <c r="AW84" i="15"/>
  <c r="AU84" i="15"/>
  <c r="AT84" i="15"/>
  <c r="BA84" i="15"/>
  <c r="AX84" i="15"/>
  <c r="BG84" i="15"/>
  <c r="BD84" i="15"/>
  <c r="BH134" i="15"/>
  <c r="BB134" i="15"/>
  <c r="AV134" i="15"/>
  <c r="AU134" i="15"/>
  <c r="BA134" i="15"/>
  <c r="AY134" i="15"/>
  <c r="AT134" i="15"/>
  <c r="AW134" i="15"/>
  <c r="BG134" i="15"/>
  <c r="BF134" i="15"/>
  <c r="BI134" i="15"/>
  <c r="AX134" i="15"/>
  <c r="BC134" i="15"/>
  <c r="BD134" i="15"/>
  <c r="BE134" i="15"/>
  <c r="AZ134" i="15"/>
  <c r="BG265" i="15"/>
  <c r="AZ265" i="15"/>
  <c r="AU265" i="15"/>
  <c r="AY265" i="15"/>
  <c r="BE265" i="15"/>
  <c r="BA265" i="15"/>
  <c r="BB265" i="15"/>
  <c r="BI265" i="15"/>
  <c r="BF265" i="15"/>
  <c r="BD265" i="15"/>
  <c r="AW265" i="15"/>
  <c r="AV265" i="15"/>
  <c r="BC265" i="15"/>
  <c r="AT265" i="15"/>
  <c r="BH265" i="15"/>
  <c r="AX265" i="15"/>
  <c r="AZ299" i="15"/>
  <c r="BI299" i="15"/>
  <c r="BD299" i="15"/>
  <c r="BB299" i="15"/>
  <c r="BE299" i="15"/>
  <c r="AY299" i="15"/>
  <c r="AV299" i="15"/>
  <c r="BF299" i="15"/>
  <c r="AU299" i="15"/>
  <c r="BA299" i="15"/>
  <c r="BC299" i="15"/>
  <c r="BH299" i="15"/>
  <c r="BG299" i="15"/>
  <c r="AX299" i="15"/>
  <c r="AW299" i="15"/>
  <c r="AT299" i="15"/>
  <c r="BA324" i="15"/>
  <c r="AV324" i="15"/>
  <c r="BB324" i="15"/>
  <c r="AT324" i="15"/>
  <c r="BG324" i="15"/>
  <c r="AX324" i="15"/>
  <c r="AU324" i="15"/>
  <c r="BI324" i="15"/>
  <c r="AZ324" i="15"/>
  <c r="AY324" i="15"/>
  <c r="BC324" i="15"/>
  <c r="BH324" i="15"/>
  <c r="BF324" i="15"/>
  <c r="BE324" i="15"/>
  <c r="AW324" i="15"/>
  <c r="BD324" i="15"/>
  <c r="AW398" i="15"/>
  <c r="AV398" i="15"/>
  <c r="BE398" i="15"/>
  <c r="BH398" i="15"/>
  <c r="AY398" i="15"/>
  <c r="BA398" i="15"/>
  <c r="BC398" i="15"/>
  <c r="BI398" i="15"/>
  <c r="AU398" i="15"/>
  <c r="BG398" i="15"/>
  <c r="AX398" i="15"/>
  <c r="AZ398" i="15"/>
  <c r="BB398" i="15"/>
  <c r="AT398" i="15"/>
  <c r="BF398" i="15"/>
  <c r="BD398" i="15"/>
  <c r="AW457" i="15"/>
  <c r="AT457" i="15"/>
  <c r="BA457" i="15"/>
  <c r="AZ457" i="15"/>
  <c r="AY457" i="15"/>
  <c r="BC457" i="15"/>
  <c r="BH457" i="15"/>
  <c r="AV457" i="15"/>
  <c r="AU457" i="15"/>
  <c r="BI457" i="15"/>
  <c r="BD457" i="15"/>
  <c r="AX457" i="15"/>
  <c r="BB457" i="15"/>
  <c r="BF457" i="15"/>
  <c r="BG457" i="15"/>
  <c r="BE457" i="15"/>
  <c r="AX480" i="15"/>
  <c r="BA480" i="15"/>
  <c r="BI480" i="15"/>
  <c r="AU480" i="15"/>
  <c r="BB480" i="15"/>
  <c r="AW480" i="15"/>
  <c r="AZ480" i="15"/>
  <c r="BF480" i="15"/>
  <c r="BH480" i="15"/>
  <c r="AV480" i="15"/>
  <c r="AT480" i="15"/>
  <c r="BE480" i="15"/>
  <c r="AY480" i="15"/>
  <c r="BC480" i="15"/>
  <c r="BD480" i="15"/>
  <c r="BG480" i="15"/>
  <c r="BA563" i="15"/>
  <c r="BD563" i="15"/>
  <c r="AY563" i="15"/>
  <c r="BF563" i="15"/>
  <c r="AU563" i="15"/>
  <c r="AT563" i="15"/>
  <c r="AW563" i="15"/>
  <c r="BC563" i="15"/>
  <c r="BH563" i="15"/>
  <c r="BG563" i="15"/>
  <c r="BB563" i="15"/>
  <c r="AZ563" i="15"/>
  <c r="BI563" i="15"/>
  <c r="AX563" i="15"/>
  <c r="BE563" i="15"/>
  <c r="AV563" i="15"/>
  <c r="AW588" i="15"/>
  <c r="BE588" i="15"/>
  <c r="BC588" i="15"/>
  <c r="BF588" i="15"/>
  <c r="AX588" i="15"/>
  <c r="AV588" i="15"/>
  <c r="BI588" i="15"/>
  <c r="BB588" i="15"/>
  <c r="BD588" i="15"/>
  <c r="BH588" i="15"/>
  <c r="AU588" i="15"/>
  <c r="BA588" i="15"/>
  <c r="AZ588" i="15"/>
  <c r="AT588" i="15"/>
  <c r="BG588" i="15"/>
  <c r="AY588" i="15"/>
  <c r="BB634" i="15"/>
  <c r="BF634" i="15"/>
  <c r="AT634" i="15"/>
  <c r="BA634" i="15"/>
  <c r="BI634" i="15"/>
  <c r="AX634" i="15"/>
  <c r="AV634" i="15"/>
  <c r="AU634" i="15"/>
  <c r="BD634" i="15"/>
  <c r="AZ634" i="15"/>
  <c r="BE634" i="15"/>
  <c r="BG634" i="15"/>
  <c r="AY634" i="15"/>
  <c r="BC634" i="15"/>
  <c r="AW634" i="15"/>
  <c r="BH634" i="15"/>
  <c r="AZ661" i="15"/>
  <c r="BE661" i="15"/>
  <c r="BF661" i="15"/>
  <c r="AT661" i="15"/>
  <c r="BH661" i="15"/>
  <c r="BA661" i="15"/>
  <c r="AU661" i="15"/>
  <c r="BD661" i="15"/>
  <c r="AX661" i="15"/>
  <c r="AW661" i="15"/>
  <c r="AV661" i="15"/>
  <c r="AY661" i="15"/>
  <c r="BI661" i="15"/>
  <c r="BC661" i="15"/>
  <c r="BG661" i="15"/>
  <c r="BB661" i="15"/>
  <c r="AU708" i="15"/>
  <c r="AY708" i="15"/>
  <c r="BC708" i="15"/>
  <c r="BF708" i="15"/>
  <c r="AX708" i="15"/>
  <c r="AV708" i="15"/>
  <c r="AZ708" i="15"/>
  <c r="BI708" i="15"/>
  <c r="BH708" i="15"/>
  <c r="BA708" i="15"/>
  <c r="AT708" i="15"/>
  <c r="BE708" i="15"/>
  <c r="BD708" i="15"/>
  <c r="AW708" i="15"/>
  <c r="BG708" i="15"/>
  <c r="BB708" i="15"/>
  <c r="AX283" i="2"/>
  <c r="L283" i="15"/>
  <c r="BD139" i="2"/>
  <c r="L139" i="15"/>
  <c r="BA136" i="15"/>
  <c r="AW136" i="15"/>
  <c r="BD136" i="15"/>
  <c r="BB136" i="15"/>
  <c r="BF136" i="15"/>
  <c r="AZ136" i="15"/>
  <c r="AT136" i="15"/>
  <c r="BH136" i="15"/>
  <c r="AY136" i="15"/>
  <c r="BC136" i="15"/>
  <c r="AV136" i="15"/>
  <c r="BI136" i="15"/>
  <c r="BE136" i="15"/>
  <c r="AX136" i="15"/>
  <c r="AU136" i="15"/>
  <c r="BG136" i="15"/>
  <c r="BB169" i="15"/>
  <c r="BI169" i="15"/>
  <c r="AY169" i="15"/>
  <c r="BC169" i="15"/>
  <c r="AU169" i="15"/>
  <c r="AZ169" i="15"/>
  <c r="AV169" i="15"/>
  <c r="BD169" i="15"/>
  <c r="AX169" i="15"/>
  <c r="BA169" i="15"/>
  <c r="AT169" i="15"/>
  <c r="BE169" i="15"/>
  <c r="BG169" i="15"/>
  <c r="BH169" i="15"/>
  <c r="AW169" i="15"/>
  <c r="BF169" i="15"/>
  <c r="AU426" i="15"/>
  <c r="BG426" i="15"/>
  <c r="BA426" i="15"/>
  <c r="AW426" i="15"/>
  <c r="AY426" i="15"/>
  <c r="AX426" i="15"/>
  <c r="BB426" i="15"/>
  <c r="BF426" i="15"/>
  <c r="BD426" i="15"/>
  <c r="BH426" i="15"/>
  <c r="AV426" i="15"/>
  <c r="AT426" i="15"/>
  <c r="BE426" i="15"/>
  <c r="BC426" i="15"/>
  <c r="BI426" i="15"/>
  <c r="AZ426" i="15"/>
  <c r="BD630" i="2"/>
  <c r="L633" i="15"/>
  <c r="BB168" i="2"/>
  <c r="L168" i="15"/>
  <c r="BI627" i="15"/>
  <c r="BH627" i="15"/>
  <c r="BG627" i="15"/>
  <c r="AX627" i="15"/>
  <c r="AY627" i="15"/>
  <c r="AT627" i="15"/>
  <c r="BD627" i="15"/>
  <c r="AU627" i="15"/>
  <c r="BF627" i="15"/>
  <c r="BC627" i="15"/>
  <c r="AV627" i="15"/>
  <c r="BA627" i="15"/>
  <c r="AW627" i="15"/>
  <c r="AZ627" i="15"/>
  <c r="BE627" i="15"/>
  <c r="BB627" i="15"/>
  <c r="BB391" i="2"/>
  <c r="L390" i="15"/>
  <c r="BD713" i="2"/>
  <c r="L716" i="15"/>
  <c r="AX495" i="15"/>
  <c r="AT495" i="15"/>
  <c r="AU495" i="15"/>
  <c r="BC495" i="15"/>
  <c r="BB495" i="15"/>
  <c r="BA495" i="15"/>
  <c r="AW495" i="15"/>
  <c r="AY495" i="15"/>
  <c r="BD495" i="15"/>
  <c r="BG495" i="15"/>
  <c r="BI495" i="15"/>
  <c r="BH495" i="15"/>
  <c r="BF495" i="15"/>
  <c r="BE495" i="15"/>
  <c r="AV495" i="15"/>
  <c r="AZ495" i="15"/>
  <c r="AX295" i="2"/>
  <c r="L295" i="15"/>
  <c r="AY648" i="2"/>
  <c r="E87" i="5" s="1"/>
  <c r="L651" i="15"/>
  <c r="BB428" i="2"/>
  <c r="L427" i="15"/>
  <c r="BD180" i="2"/>
  <c r="L180" i="15"/>
  <c r="AX653" i="2"/>
  <c r="L656" i="15"/>
  <c r="BA260" i="15"/>
  <c r="AX260" i="15"/>
  <c r="AY260" i="15"/>
  <c r="BE260" i="15"/>
  <c r="BD260" i="15"/>
  <c r="AT260" i="15"/>
  <c r="AW260" i="15"/>
  <c r="BC260" i="15"/>
  <c r="AV260" i="15"/>
  <c r="BF260" i="15"/>
  <c r="BI260" i="15"/>
  <c r="AZ260" i="15"/>
  <c r="BG260" i="15"/>
  <c r="BB260" i="15"/>
  <c r="AU260" i="15"/>
  <c r="BH260" i="15"/>
  <c r="AX424" i="2"/>
  <c r="C68" i="5" s="1"/>
  <c r="L423" i="15"/>
  <c r="BH308" i="15"/>
  <c r="AU308" i="15"/>
  <c r="BC308" i="15"/>
  <c r="BA308" i="15"/>
  <c r="BE308" i="15"/>
  <c r="BF308" i="15"/>
  <c r="BB308" i="15"/>
  <c r="BI308" i="15"/>
  <c r="BG308" i="15"/>
  <c r="AV308" i="15"/>
  <c r="AX308" i="15"/>
  <c r="BD308" i="15"/>
  <c r="AT308" i="15"/>
  <c r="AW308" i="15"/>
  <c r="AY308" i="15"/>
  <c r="AZ308" i="15"/>
  <c r="BD303" i="2"/>
  <c r="L303" i="15"/>
  <c r="AV654" i="15"/>
  <c r="BI654" i="15"/>
  <c r="BA654" i="15"/>
  <c r="BD654" i="15"/>
  <c r="AU654" i="15"/>
  <c r="BC654" i="15"/>
  <c r="BB654" i="15"/>
  <c r="BE654" i="15"/>
  <c r="AX654" i="15"/>
  <c r="BF654" i="15"/>
  <c r="AZ654" i="15"/>
  <c r="BH654" i="15"/>
  <c r="AW654" i="15"/>
  <c r="BG654" i="15"/>
  <c r="AY654" i="15"/>
  <c r="AT654" i="15"/>
  <c r="AY199" i="2"/>
  <c r="L199" i="15"/>
  <c r="AV44" i="15"/>
  <c r="AX44" i="15"/>
  <c r="AY44" i="15"/>
  <c r="BG44" i="15"/>
  <c r="BD44" i="15"/>
  <c r="AZ44" i="15"/>
  <c r="AU44" i="15"/>
  <c r="BA44" i="15"/>
  <c r="BF44" i="15"/>
  <c r="BC44" i="15"/>
  <c r="BH44" i="15"/>
  <c r="BB44" i="15"/>
  <c r="AW44" i="15"/>
  <c r="BI44" i="15"/>
  <c r="AT44" i="15"/>
  <c r="BE44" i="15"/>
  <c r="AX548" i="2"/>
  <c r="L545" i="15"/>
  <c r="AX448" i="2"/>
  <c r="C70" i="5" s="1"/>
  <c r="L447" i="15"/>
  <c r="BI464" i="15"/>
  <c r="AX464" i="15"/>
  <c r="BF464" i="15"/>
  <c r="BE464" i="15"/>
  <c r="BB464" i="15"/>
  <c r="AW464" i="15"/>
  <c r="AY464" i="15"/>
  <c r="AU464" i="15"/>
  <c r="BG464" i="15"/>
  <c r="BD464" i="15"/>
  <c r="BA464" i="15"/>
  <c r="AZ464" i="15"/>
  <c r="BC464" i="15"/>
  <c r="BH464" i="15"/>
  <c r="AV464" i="15"/>
  <c r="AT464" i="15"/>
  <c r="BE191" i="15"/>
  <c r="BH191" i="15"/>
  <c r="BA191" i="15"/>
  <c r="AZ191" i="15"/>
  <c r="BG191" i="15"/>
  <c r="AY191" i="15"/>
  <c r="BF191" i="15"/>
  <c r="AT191" i="15"/>
  <c r="AU191" i="15"/>
  <c r="BD191" i="15"/>
  <c r="BC191" i="15"/>
  <c r="BI191" i="15"/>
  <c r="AX191" i="15"/>
  <c r="AV191" i="15"/>
  <c r="BB191" i="15"/>
  <c r="AW191" i="15"/>
  <c r="AX103" i="2"/>
  <c r="L103" i="15"/>
  <c r="AY133" i="2"/>
  <c r="L133" i="15"/>
  <c r="BB68" i="2"/>
  <c r="L68" i="15"/>
  <c r="BC642" i="15"/>
  <c r="AW642" i="15"/>
  <c r="AT642" i="15"/>
  <c r="BI642" i="15"/>
  <c r="BG642" i="15"/>
  <c r="AU642" i="15"/>
  <c r="BF642" i="15"/>
  <c r="BE642" i="15"/>
  <c r="AX642" i="15"/>
  <c r="BA642" i="15"/>
  <c r="BH642" i="15"/>
  <c r="AY642" i="15"/>
  <c r="AV642" i="15"/>
  <c r="BB642" i="15"/>
  <c r="AZ642" i="15"/>
  <c r="BD642" i="15"/>
  <c r="BD561" i="15"/>
  <c r="BB561" i="15"/>
  <c r="AU561" i="15"/>
  <c r="BA561" i="15"/>
  <c r="AW561" i="15"/>
  <c r="BC561" i="15"/>
  <c r="AT561" i="15"/>
  <c r="AX561" i="15"/>
  <c r="BH561" i="15"/>
  <c r="BE561" i="15"/>
  <c r="BF561" i="15"/>
  <c r="AV561" i="15"/>
  <c r="BI561" i="15"/>
  <c r="AY561" i="15"/>
  <c r="AZ561" i="15"/>
  <c r="BG561" i="15"/>
  <c r="BB571" i="2"/>
  <c r="L568" i="15"/>
  <c r="BD363" i="2"/>
  <c r="L363" i="15"/>
  <c r="BC570" i="15"/>
  <c r="AX570" i="15"/>
  <c r="AZ570" i="15"/>
  <c r="AW570" i="15"/>
  <c r="BF570" i="15"/>
  <c r="BD570" i="15"/>
  <c r="BI570" i="15"/>
  <c r="BH570" i="15"/>
  <c r="AT570" i="15"/>
  <c r="BG570" i="15"/>
  <c r="BA570" i="15"/>
  <c r="BE570" i="15"/>
  <c r="AY570" i="15"/>
  <c r="AV570" i="15"/>
  <c r="AU570" i="15"/>
  <c r="BB570" i="15"/>
  <c r="AX601" i="2"/>
  <c r="L604" i="15"/>
  <c r="AV218" i="15"/>
  <c r="BG218" i="15"/>
  <c r="BB218" i="15"/>
  <c r="AW218" i="15"/>
  <c r="BE218" i="15"/>
  <c r="AZ218" i="15"/>
  <c r="AU218" i="15"/>
  <c r="BC218" i="15"/>
  <c r="BI218" i="15"/>
  <c r="BA218" i="15"/>
  <c r="AX218" i="15"/>
  <c r="BF218" i="15"/>
  <c r="BD218" i="15"/>
  <c r="AT218" i="15"/>
  <c r="AY218" i="15"/>
  <c r="BH218" i="15"/>
  <c r="AY49" i="15"/>
  <c r="BI49" i="15"/>
  <c r="AT49" i="15"/>
  <c r="BD49" i="15"/>
  <c r="BC49" i="15"/>
  <c r="AW49" i="15"/>
  <c r="AZ49" i="15"/>
  <c r="BB49" i="15"/>
  <c r="BA49" i="15"/>
  <c r="BE49" i="15"/>
  <c r="AU49" i="15"/>
  <c r="AX49" i="15"/>
  <c r="BF49" i="15"/>
  <c r="BG49" i="15"/>
  <c r="BH49" i="15"/>
  <c r="AV49" i="15"/>
  <c r="AT86" i="15"/>
  <c r="BG86" i="15"/>
  <c r="AX86" i="15"/>
  <c r="AZ86" i="15"/>
  <c r="AV86" i="15"/>
  <c r="BE86" i="15"/>
  <c r="AY86" i="15"/>
  <c r="BH86" i="15"/>
  <c r="AU86" i="15"/>
  <c r="AW86" i="15"/>
  <c r="BF86" i="15"/>
  <c r="BI86" i="15"/>
  <c r="BA86" i="15"/>
  <c r="BB86" i="15"/>
  <c r="BC86" i="15"/>
  <c r="BD86" i="15"/>
  <c r="BC300" i="15"/>
  <c r="BI300" i="15"/>
  <c r="AZ300" i="15"/>
  <c r="AW300" i="15"/>
  <c r="BH300" i="15"/>
  <c r="BF300" i="15"/>
  <c r="BB300" i="15"/>
  <c r="BE300" i="15"/>
  <c r="AV300" i="15"/>
  <c r="AU300" i="15"/>
  <c r="AT300" i="15"/>
  <c r="AY300" i="15"/>
  <c r="BG300" i="15"/>
  <c r="BD300" i="15"/>
  <c r="BA300" i="15"/>
  <c r="AX300" i="15"/>
  <c r="BC326" i="15"/>
  <c r="BD326" i="15"/>
  <c r="AZ326" i="15"/>
  <c r="AV326" i="15"/>
  <c r="BE326" i="15"/>
  <c r="AW326" i="15"/>
  <c r="BB326" i="15"/>
  <c r="AY326" i="15"/>
  <c r="BI326" i="15"/>
  <c r="BH326" i="15"/>
  <c r="AU326" i="15"/>
  <c r="BG326" i="15"/>
  <c r="AT326" i="15"/>
  <c r="BF326" i="15"/>
  <c r="AX326" i="15"/>
  <c r="BA326" i="15"/>
  <c r="BB373" i="15"/>
  <c r="BC373" i="15"/>
  <c r="BE373" i="15"/>
  <c r="BD373" i="15"/>
  <c r="AW373" i="15"/>
  <c r="AU373" i="15"/>
  <c r="BF373" i="15"/>
  <c r="BI373" i="15"/>
  <c r="AV373" i="15"/>
  <c r="BG373" i="15"/>
  <c r="AX373" i="15"/>
  <c r="BA373" i="15"/>
  <c r="AT373" i="15"/>
  <c r="AY373" i="15"/>
  <c r="BH373" i="15"/>
  <c r="AZ373" i="15"/>
  <c r="AU396" i="15"/>
  <c r="AV396" i="15"/>
  <c r="AX396" i="15"/>
  <c r="BI396" i="15"/>
  <c r="BD396" i="15"/>
  <c r="BB396" i="15"/>
  <c r="AW396" i="15"/>
  <c r="AY396" i="15"/>
  <c r="BE396" i="15"/>
  <c r="AZ396" i="15"/>
  <c r="BA396" i="15"/>
  <c r="BH396" i="15"/>
  <c r="AT396" i="15"/>
  <c r="BF396" i="15"/>
  <c r="BC396" i="15"/>
  <c r="BG396" i="15"/>
  <c r="BD458" i="15"/>
  <c r="AU458" i="15"/>
  <c r="BI458" i="15"/>
  <c r="BB458" i="15"/>
  <c r="BG458" i="15"/>
  <c r="AZ458" i="15"/>
  <c r="AW458" i="15"/>
  <c r="BC458" i="15"/>
  <c r="AT458" i="15"/>
  <c r="BF458" i="15"/>
  <c r="AY458" i="15"/>
  <c r="BE458" i="15"/>
  <c r="BH458" i="15"/>
  <c r="AV458" i="15"/>
  <c r="AX458" i="15"/>
  <c r="BA458" i="15"/>
  <c r="BA492" i="15"/>
  <c r="AX492" i="15"/>
  <c r="BH492" i="15"/>
  <c r="AW492" i="15"/>
  <c r="AT492" i="15"/>
  <c r="AY492" i="15"/>
  <c r="BC492" i="15"/>
  <c r="AU492" i="15"/>
  <c r="AV492" i="15"/>
  <c r="BD492" i="15"/>
  <c r="AZ492" i="15"/>
  <c r="BF492" i="15"/>
  <c r="BI492" i="15"/>
  <c r="BG492" i="15"/>
  <c r="BE492" i="15"/>
  <c r="BB492" i="15"/>
  <c r="BA565" i="15"/>
  <c r="BD565" i="15"/>
  <c r="AT565" i="15"/>
  <c r="BH565" i="15"/>
  <c r="AW565" i="15"/>
  <c r="BE565" i="15"/>
  <c r="BC565" i="15"/>
  <c r="AU565" i="15"/>
  <c r="AV565" i="15"/>
  <c r="AY565" i="15"/>
  <c r="AZ565" i="15"/>
  <c r="BI565" i="15"/>
  <c r="BG565" i="15"/>
  <c r="BB565" i="15"/>
  <c r="AX565" i="15"/>
  <c r="BF565" i="15"/>
  <c r="BA623" i="15"/>
  <c r="BD623" i="15"/>
  <c r="BE623" i="15"/>
  <c r="AY623" i="15"/>
  <c r="AZ623" i="15"/>
  <c r="BI623" i="15"/>
  <c r="AV623" i="15"/>
  <c r="BB623" i="15"/>
  <c r="AX623" i="15"/>
  <c r="AU623" i="15"/>
  <c r="BH623" i="15"/>
  <c r="AT623" i="15"/>
  <c r="BG623" i="15"/>
  <c r="AW623" i="15"/>
  <c r="BF623" i="15"/>
  <c r="BC623" i="15"/>
  <c r="BA635" i="15"/>
  <c r="AY635" i="15"/>
  <c r="BH635" i="15"/>
  <c r="AV635" i="15"/>
  <c r="BE635" i="15"/>
  <c r="AW635" i="15"/>
  <c r="AX635" i="15"/>
  <c r="AU635" i="15"/>
  <c r="AT635" i="15"/>
  <c r="BF635" i="15"/>
  <c r="BC635" i="15"/>
  <c r="BI635" i="15"/>
  <c r="BG635" i="15"/>
  <c r="AZ635" i="15"/>
  <c r="BD635" i="15"/>
  <c r="BB635" i="15"/>
  <c r="BB662" i="15"/>
  <c r="BA662" i="15"/>
  <c r="BC662" i="15"/>
  <c r="AU662" i="15"/>
  <c r="AX662" i="15"/>
  <c r="AT662" i="15"/>
  <c r="BE662" i="15"/>
  <c r="AY662" i="15"/>
  <c r="BH662" i="15"/>
  <c r="AW662" i="15"/>
  <c r="BF662" i="15"/>
  <c r="BG662" i="15"/>
  <c r="AV662" i="15"/>
  <c r="BD662" i="15"/>
  <c r="AZ662" i="15"/>
  <c r="BI662" i="15"/>
  <c r="AX476" i="15"/>
  <c r="AW476" i="15"/>
  <c r="AZ476" i="15"/>
  <c r="BI476" i="15"/>
  <c r="BG476" i="15"/>
  <c r="BD476" i="15"/>
  <c r="BA476" i="15"/>
  <c r="BF476" i="15"/>
  <c r="BB476" i="15"/>
  <c r="BC476" i="15"/>
  <c r="AY476" i="15"/>
  <c r="BE476" i="15"/>
  <c r="AU476" i="15"/>
  <c r="AV476" i="15"/>
  <c r="AT476" i="15"/>
  <c r="BH476" i="15"/>
  <c r="BB58" i="2"/>
  <c r="L58" i="15"/>
  <c r="BB56" i="2"/>
  <c r="L56" i="15"/>
  <c r="AY393" i="2"/>
  <c r="L392" i="15"/>
  <c r="AY725" i="2"/>
  <c r="L728" i="15"/>
  <c r="BD151" i="2"/>
  <c r="L151" i="15"/>
  <c r="AX155" i="2"/>
  <c r="L155" i="15"/>
  <c r="AX697" i="2"/>
  <c r="L700" i="15"/>
  <c r="AX441" i="2"/>
  <c r="L440" i="15"/>
  <c r="BA496" i="15"/>
  <c r="AX496" i="15"/>
  <c r="BI496" i="15"/>
  <c r="AY496" i="15"/>
  <c r="BH496" i="15"/>
  <c r="BE496" i="15"/>
  <c r="BG496" i="15"/>
  <c r="BB496" i="15"/>
  <c r="AZ496" i="15"/>
  <c r="BD496" i="15"/>
  <c r="AW496" i="15"/>
  <c r="AT496" i="15"/>
  <c r="BC496" i="15"/>
  <c r="BF496" i="15"/>
  <c r="AU496" i="15"/>
  <c r="AV496" i="15"/>
  <c r="BD298" i="15"/>
  <c r="BI298" i="15"/>
  <c r="BC298" i="15"/>
  <c r="BF298" i="15"/>
  <c r="AX298" i="15"/>
  <c r="BB298" i="15"/>
  <c r="BA298" i="15"/>
  <c r="AT298" i="15"/>
  <c r="AU298" i="15"/>
  <c r="BE298" i="15"/>
  <c r="BG298" i="15"/>
  <c r="AV298" i="15"/>
  <c r="AY298" i="15"/>
  <c r="BH298" i="15"/>
  <c r="AW298" i="15"/>
  <c r="AZ298" i="15"/>
  <c r="AU307" i="15"/>
  <c r="AV307" i="15"/>
  <c r="BG307" i="15"/>
  <c r="AZ307" i="15"/>
  <c r="BD307" i="15"/>
  <c r="BH307" i="15"/>
  <c r="BA307" i="15"/>
  <c r="AX307" i="15"/>
  <c r="BB307" i="15"/>
  <c r="BI307" i="15"/>
  <c r="AY307" i="15"/>
  <c r="BE307" i="15"/>
  <c r="BC307" i="15"/>
  <c r="BF307" i="15"/>
  <c r="AT307" i="15"/>
  <c r="AW307" i="15"/>
  <c r="AY655" i="2"/>
  <c r="L658" i="15"/>
  <c r="AX259" i="2"/>
  <c r="L259" i="15"/>
  <c r="AY650" i="2"/>
  <c r="L653" i="15"/>
  <c r="BB182" i="2"/>
  <c r="L182" i="15"/>
  <c r="BB10" i="2"/>
  <c r="L10" i="15"/>
  <c r="AX586" i="2"/>
  <c r="L583" i="15"/>
  <c r="AZ28" i="15"/>
  <c r="BF28" i="15"/>
  <c r="AY28" i="15"/>
  <c r="AU28" i="15"/>
  <c r="AX28" i="15"/>
  <c r="BI28" i="15"/>
  <c r="BA28" i="15"/>
  <c r="BE28" i="15"/>
  <c r="BC28" i="15"/>
  <c r="BB28" i="15"/>
  <c r="AT28" i="15"/>
  <c r="AW28" i="15"/>
  <c r="BH28" i="15"/>
  <c r="AV28" i="15"/>
  <c r="BD28" i="15"/>
  <c r="BG28" i="15"/>
  <c r="BB401" i="2"/>
  <c r="L400" i="15"/>
  <c r="BI316" i="15"/>
  <c r="AX316" i="15"/>
  <c r="BD316" i="15"/>
  <c r="AV316" i="15"/>
  <c r="BF316" i="15"/>
  <c r="AZ316" i="15"/>
  <c r="BG316" i="15"/>
  <c r="BH316" i="15"/>
  <c r="BE316" i="15"/>
  <c r="BA316" i="15"/>
  <c r="AW316" i="15"/>
  <c r="AU316" i="15"/>
  <c r="AY316" i="15"/>
  <c r="BC316" i="15"/>
  <c r="BB316" i="15"/>
  <c r="AT316" i="15"/>
  <c r="BD105" i="2"/>
  <c r="L105" i="15"/>
  <c r="AZ247" i="15"/>
  <c r="BE247" i="15"/>
  <c r="BG247" i="15"/>
  <c r="AY247" i="15"/>
  <c r="BH247" i="15"/>
  <c r="AW247" i="15"/>
  <c r="AV247" i="15"/>
  <c r="BD247" i="15"/>
  <c r="AX247" i="15"/>
  <c r="BI247" i="15"/>
  <c r="BB247" i="15"/>
  <c r="BF247" i="15"/>
  <c r="AT247" i="15"/>
  <c r="BA247" i="15"/>
  <c r="AU247" i="15"/>
  <c r="BC247" i="15"/>
  <c r="BD322" i="2"/>
  <c r="L322" i="15"/>
  <c r="BB30" i="2"/>
  <c r="L30" i="15"/>
  <c r="BB200" i="2"/>
  <c r="L200" i="15"/>
  <c r="BD70" i="2"/>
  <c r="L70" i="15"/>
  <c r="BG571" i="15"/>
  <c r="BF571" i="15"/>
  <c r="BC571" i="15"/>
  <c r="BH571" i="15"/>
  <c r="BB571" i="15"/>
  <c r="AW571" i="15"/>
  <c r="AV571" i="15"/>
  <c r="AT571" i="15"/>
  <c r="AZ571" i="15"/>
  <c r="AX571" i="15"/>
  <c r="BA571" i="15"/>
  <c r="BI571" i="15"/>
  <c r="BD571" i="15"/>
  <c r="AU571" i="15"/>
  <c r="BE571" i="15"/>
  <c r="AY571" i="15"/>
  <c r="BB69" i="2"/>
  <c r="L69" i="15"/>
  <c r="AX315" i="2"/>
  <c r="BK770" i="2" s="1"/>
  <c r="L315" i="15"/>
  <c r="BB561" i="2"/>
  <c r="L558" i="15"/>
  <c r="AY333" i="2"/>
  <c r="L333" i="15"/>
  <c r="AX664" i="2"/>
  <c r="L667" i="15"/>
  <c r="AX128" i="2"/>
  <c r="L128" i="15"/>
  <c r="AX562" i="2"/>
  <c r="L559" i="15"/>
  <c r="AX660" i="2"/>
  <c r="C88" i="5" s="1"/>
  <c r="L663" i="15"/>
  <c r="BB198" i="2"/>
  <c r="L198" i="15"/>
  <c r="AY542" i="2"/>
  <c r="L539" i="15"/>
  <c r="AX201" i="2"/>
  <c r="L201" i="15"/>
  <c r="BE210" i="15"/>
  <c r="AY210" i="15"/>
  <c r="BF210" i="15"/>
  <c r="AV210" i="15"/>
  <c r="AZ210" i="15"/>
  <c r="AW210" i="15"/>
  <c r="AT210" i="15"/>
  <c r="BD210" i="15"/>
  <c r="BG210" i="15"/>
  <c r="BB210" i="15"/>
  <c r="BC210" i="15"/>
  <c r="BI210" i="15"/>
  <c r="AU210" i="15"/>
  <c r="BH210" i="15"/>
  <c r="AX210" i="15"/>
  <c r="BA210" i="15"/>
  <c r="BI85" i="15"/>
  <c r="AY85" i="15"/>
  <c r="BB85" i="15"/>
  <c r="BF85" i="15"/>
  <c r="AU85" i="15"/>
  <c r="BC85" i="15"/>
  <c r="AX85" i="15"/>
  <c r="BH85" i="15"/>
  <c r="BG85" i="15"/>
  <c r="BA85" i="15"/>
  <c r="BD85" i="15"/>
  <c r="AZ85" i="15"/>
  <c r="BE85" i="15"/>
  <c r="AW85" i="15"/>
  <c r="AT85" i="15"/>
  <c r="AV85" i="15"/>
  <c r="BE146" i="15"/>
  <c r="BD146" i="15"/>
  <c r="BI146" i="15"/>
  <c r="BB146" i="15"/>
  <c r="AY146" i="15"/>
  <c r="BC146" i="15"/>
  <c r="AX146" i="15"/>
  <c r="BG146" i="15"/>
  <c r="BF146" i="15"/>
  <c r="AW146" i="15"/>
  <c r="BA146" i="15"/>
  <c r="BH146" i="15"/>
  <c r="AV146" i="15"/>
  <c r="AU146" i="15"/>
  <c r="AT146" i="15"/>
  <c r="AZ146" i="15"/>
  <c r="BF275" i="15"/>
  <c r="BD275" i="15"/>
  <c r="AY275" i="15"/>
  <c r="BH275" i="15"/>
  <c r="BG275" i="15"/>
  <c r="AZ275" i="15"/>
  <c r="AW275" i="15"/>
  <c r="AT275" i="15"/>
  <c r="AU275" i="15"/>
  <c r="BA275" i="15"/>
  <c r="BE275" i="15"/>
  <c r="BB275" i="15"/>
  <c r="BC275" i="15"/>
  <c r="BI275" i="15"/>
  <c r="AX275" i="15"/>
  <c r="AV275" i="15"/>
  <c r="AZ301" i="15"/>
  <c r="AT301" i="15"/>
  <c r="BI301" i="15"/>
  <c r="AW301" i="15"/>
  <c r="BG301" i="15"/>
  <c r="BC301" i="15"/>
  <c r="BH301" i="15"/>
  <c r="AV301" i="15"/>
  <c r="AX301" i="15"/>
  <c r="AU301" i="15"/>
  <c r="BF301" i="15"/>
  <c r="AY301" i="15"/>
  <c r="BA301" i="15"/>
  <c r="BD301" i="15"/>
  <c r="BB301" i="15"/>
  <c r="BE301" i="15"/>
  <c r="BH374" i="15"/>
  <c r="BI374" i="15"/>
  <c r="BC374" i="15"/>
  <c r="AW374" i="15"/>
  <c r="AZ374" i="15"/>
  <c r="BA374" i="15"/>
  <c r="AT374" i="15"/>
  <c r="AY374" i="15"/>
  <c r="BD374" i="15"/>
  <c r="BE374" i="15"/>
  <c r="BF374" i="15"/>
  <c r="AX374" i="15"/>
  <c r="BB374" i="15"/>
  <c r="AU374" i="15"/>
  <c r="BG374" i="15"/>
  <c r="AV374" i="15"/>
  <c r="BF388" i="15"/>
  <c r="BG388" i="15"/>
  <c r="BA388" i="15"/>
  <c r="AU388" i="15"/>
  <c r="BB388" i="15"/>
  <c r="BI388" i="15"/>
  <c r="AT388" i="15"/>
  <c r="AV388" i="15"/>
  <c r="AX388" i="15"/>
  <c r="AW388" i="15"/>
  <c r="BD388" i="15"/>
  <c r="AY388" i="15"/>
  <c r="BC388" i="15"/>
  <c r="AZ388" i="15"/>
  <c r="BE388" i="15"/>
  <c r="BH388" i="15"/>
  <c r="BH443" i="15"/>
  <c r="AU443" i="15"/>
  <c r="AX443" i="15"/>
  <c r="BG443" i="15"/>
  <c r="BA443" i="15"/>
  <c r="AV443" i="15"/>
  <c r="BC443" i="15"/>
  <c r="AW443" i="15"/>
  <c r="BD443" i="15"/>
  <c r="BI443" i="15"/>
  <c r="BF443" i="15"/>
  <c r="AZ443" i="15"/>
  <c r="BE443" i="15"/>
  <c r="BB443" i="15"/>
  <c r="AT443" i="15"/>
  <c r="AY443" i="15"/>
  <c r="AU455" i="15"/>
  <c r="AT455" i="15"/>
  <c r="AW455" i="15"/>
  <c r="BG455" i="15"/>
  <c r="BC455" i="15"/>
  <c r="AY455" i="15"/>
  <c r="BB455" i="15"/>
  <c r="BH455" i="15"/>
  <c r="BD455" i="15"/>
  <c r="BF455" i="15"/>
  <c r="BA455" i="15"/>
  <c r="BI455" i="15"/>
  <c r="BE455" i="15"/>
  <c r="AV455" i="15"/>
  <c r="AX455" i="15"/>
  <c r="AZ455" i="15"/>
  <c r="AX493" i="15"/>
  <c r="AW493" i="15"/>
  <c r="BC493" i="15"/>
  <c r="BH493" i="15"/>
  <c r="BA493" i="15"/>
  <c r="AZ493" i="15"/>
  <c r="BG493" i="15"/>
  <c r="BE493" i="15"/>
  <c r="BI493" i="15"/>
  <c r="AU493" i="15"/>
  <c r="BF493" i="15"/>
  <c r="AY493" i="15"/>
  <c r="BD493" i="15"/>
  <c r="AT493" i="15"/>
  <c r="BB493" i="15"/>
  <c r="AV493" i="15"/>
  <c r="BH566" i="15"/>
  <c r="AY566" i="15"/>
  <c r="BI566" i="15"/>
  <c r="BF566" i="15"/>
  <c r="AZ566" i="15"/>
  <c r="BC566" i="15"/>
  <c r="BG566" i="15"/>
  <c r="AW566" i="15"/>
  <c r="BD566" i="15"/>
  <c r="AU566" i="15"/>
  <c r="BA566" i="15"/>
  <c r="BE566" i="15"/>
  <c r="BB566" i="15"/>
  <c r="AV566" i="15"/>
  <c r="AT566" i="15"/>
  <c r="AX566" i="15"/>
  <c r="L598" i="15"/>
  <c r="AW624" i="15"/>
  <c r="BD624" i="15"/>
  <c r="AT624" i="15"/>
  <c r="BG624" i="15"/>
  <c r="BC624" i="15"/>
  <c r="BH624" i="15"/>
  <c r="BF624" i="15"/>
  <c r="BB624" i="15"/>
  <c r="BI624" i="15"/>
  <c r="AV624" i="15"/>
  <c r="AY624" i="15"/>
  <c r="BE624" i="15"/>
  <c r="AZ624" i="15"/>
  <c r="AU624" i="15"/>
  <c r="AX624" i="15"/>
  <c r="BA624" i="15"/>
  <c r="AY660" i="15"/>
  <c r="AT660" i="15"/>
  <c r="BD660" i="15"/>
  <c r="AZ660" i="15"/>
  <c r="AW660" i="15"/>
  <c r="BF660" i="15"/>
  <c r="BA660" i="15"/>
  <c r="AU660" i="15"/>
  <c r="BH660" i="15"/>
  <c r="BB660" i="15"/>
  <c r="BG660" i="15"/>
  <c r="BC660" i="15"/>
  <c r="AX660" i="15"/>
  <c r="BE660" i="15"/>
  <c r="BI660" i="15"/>
  <c r="AV660" i="15"/>
  <c r="BF730" i="15"/>
  <c r="AX730" i="15"/>
  <c r="AY730" i="15"/>
  <c r="AW730" i="15"/>
  <c r="BH730" i="15"/>
  <c r="BC730" i="15"/>
  <c r="BB730" i="15"/>
  <c r="AT730" i="15"/>
  <c r="AV730" i="15"/>
  <c r="BE730" i="15"/>
  <c r="BA730" i="15"/>
  <c r="AU730" i="15"/>
  <c r="AZ730" i="15"/>
  <c r="BI730" i="15"/>
  <c r="BD730" i="15"/>
  <c r="BG730" i="15"/>
  <c r="AX471" i="15"/>
  <c r="BA471" i="15"/>
  <c r="BI471" i="15"/>
  <c r="AZ471" i="15"/>
  <c r="BC471" i="15"/>
  <c r="AW471" i="15"/>
  <c r="AV471" i="15"/>
  <c r="BD471" i="15"/>
  <c r="AY471" i="15"/>
  <c r="AT471" i="15"/>
  <c r="AU471" i="15"/>
  <c r="BF471" i="15"/>
  <c r="BG471" i="15"/>
  <c r="BB471" i="15"/>
  <c r="BH471" i="15"/>
  <c r="BE471" i="15"/>
  <c r="BD53" i="2"/>
  <c r="L53" i="15"/>
  <c r="BB51" i="2"/>
  <c r="BL748" i="2" s="1"/>
  <c r="L51" i="15"/>
  <c r="AY392" i="2"/>
  <c r="L391" i="15"/>
  <c r="BC711" i="15"/>
  <c r="BA711" i="15"/>
  <c r="AV711" i="15"/>
  <c r="AX711" i="15"/>
  <c r="AU711" i="15"/>
  <c r="BI711" i="15"/>
  <c r="BB711" i="15"/>
  <c r="BF711" i="15"/>
  <c r="BG711" i="15"/>
  <c r="AT711" i="15"/>
  <c r="BD711" i="15"/>
  <c r="BE711" i="15"/>
  <c r="AZ711" i="15"/>
  <c r="AY711" i="15"/>
  <c r="BH711" i="15"/>
  <c r="AW711" i="15"/>
  <c r="BF497" i="15"/>
  <c r="BG497" i="15"/>
  <c r="BE497" i="15"/>
  <c r="BI497" i="15"/>
  <c r="BH497" i="15"/>
  <c r="AZ497" i="15"/>
  <c r="BB497" i="15"/>
  <c r="AX497" i="15"/>
  <c r="BA497" i="15"/>
  <c r="BC497" i="15"/>
  <c r="AV497" i="15"/>
  <c r="AW497" i="15"/>
  <c r="AU497" i="15"/>
  <c r="AT497" i="15"/>
  <c r="BD497" i="15"/>
  <c r="AY497" i="15"/>
  <c r="AW411" i="15"/>
  <c r="BA411" i="15"/>
  <c r="AX411" i="15"/>
  <c r="AT411" i="15"/>
  <c r="AY411" i="15"/>
  <c r="AU411" i="15"/>
  <c r="BB411" i="15"/>
  <c r="BF411" i="15"/>
  <c r="BG411" i="15"/>
  <c r="AV411" i="15"/>
  <c r="BI411" i="15"/>
  <c r="BE411" i="15"/>
  <c r="BH411" i="15"/>
  <c r="BD411" i="15"/>
  <c r="BC411" i="15"/>
  <c r="AZ411" i="15"/>
  <c r="AY6" i="2"/>
  <c r="L6" i="15"/>
  <c r="BB294" i="2"/>
  <c r="L294" i="15"/>
  <c r="BD173" i="2"/>
  <c r="L173" i="15"/>
  <c r="AY390" i="2"/>
  <c r="L389" i="15"/>
  <c r="AY585" i="2"/>
  <c r="L582" i="15"/>
  <c r="AU309" i="15"/>
  <c r="AZ309" i="15"/>
  <c r="AY309" i="15"/>
  <c r="BB309" i="15"/>
  <c r="BI309" i="15"/>
  <c r="BH309" i="15"/>
  <c r="BC309" i="15"/>
  <c r="BA309" i="15"/>
  <c r="BD309" i="15"/>
  <c r="AW309" i="15"/>
  <c r="BF309" i="15"/>
  <c r="BG309" i="15"/>
  <c r="AX309" i="15"/>
  <c r="AV309" i="15"/>
  <c r="AT309" i="15"/>
  <c r="BE309" i="15"/>
  <c r="AY380" i="2"/>
  <c r="L379" i="15"/>
  <c r="AV31" i="15"/>
  <c r="AY31" i="15"/>
  <c r="AU31" i="15"/>
  <c r="BH31" i="15"/>
  <c r="BI31" i="15"/>
  <c r="AX31" i="15"/>
  <c r="BG31" i="15"/>
  <c r="AW31" i="15"/>
  <c r="BB31" i="15"/>
  <c r="BA31" i="15"/>
  <c r="BC31" i="15"/>
  <c r="BD31" i="15"/>
  <c r="BF31" i="15"/>
  <c r="AZ31" i="15"/>
  <c r="BE31" i="15"/>
  <c r="AT31" i="15"/>
  <c r="AY42" i="2"/>
  <c r="L42" i="15"/>
  <c r="BD547" i="2"/>
  <c r="L544" i="15"/>
  <c r="BB452" i="2"/>
  <c r="L451" i="15"/>
  <c r="BD454" i="2"/>
  <c r="L453" i="15"/>
  <c r="BB108" i="2"/>
  <c r="L108" i="15"/>
  <c r="AY190" i="2"/>
  <c r="L190" i="15"/>
  <c r="BD341" i="2"/>
  <c r="L341" i="15"/>
  <c r="BD195" i="2"/>
  <c r="L195" i="15"/>
  <c r="BI462" i="15"/>
  <c r="AU462" i="15"/>
  <c r="BF462" i="15"/>
  <c r="AY462" i="15"/>
  <c r="AW462" i="15"/>
  <c r="BH462" i="15"/>
  <c r="BD462" i="15"/>
  <c r="BA462" i="15"/>
  <c r="AZ462" i="15"/>
  <c r="AX462" i="15"/>
  <c r="AT462" i="15"/>
  <c r="BB462" i="15"/>
  <c r="BE462" i="15"/>
  <c r="AV462" i="15"/>
  <c r="BG462" i="15"/>
  <c r="BC462" i="15"/>
  <c r="BD189" i="15"/>
  <c r="AW189" i="15"/>
  <c r="BH189" i="15"/>
  <c r="BB189" i="15"/>
  <c r="BE189" i="15"/>
  <c r="BC189" i="15"/>
  <c r="AZ189" i="15"/>
  <c r="AT189" i="15"/>
  <c r="BA189" i="15"/>
  <c r="AY189" i="15"/>
  <c r="AX189" i="15"/>
  <c r="BI189" i="15"/>
  <c r="AV189" i="15"/>
  <c r="BF189" i="15"/>
  <c r="AU189" i="15"/>
  <c r="BG189" i="15"/>
  <c r="BD640" i="2"/>
  <c r="L643" i="15"/>
  <c r="AX406" i="2"/>
  <c r="L405" i="15"/>
  <c r="BD346" i="15"/>
  <c r="AW346" i="15"/>
  <c r="AV346" i="15"/>
  <c r="AX346" i="15"/>
  <c r="AY346" i="15"/>
  <c r="BA346" i="15"/>
  <c r="BG346" i="15"/>
  <c r="BH346" i="15"/>
  <c r="AU346" i="15"/>
  <c r="BB346" i="15"/>
  <c r="AZ346" i="15"/>
  <c r="BF346" i="15"/>
  <c r="BI346" i="15"/>
  <c r="BE346" i="15"/>
  <c r="AT346" i="15"/>
  <c r="BC346" i="15"/>
  <c r="AY667" i="2"/>
  <c r="L670" i="15"/>
  <c r="BI202" i="15"/>
  <c r="AX202" i="15"/>
  <c r="AW202" i="15"/>
  <c r="BG202" i="15"/>
  <c r="BE202" i="15"/>
  <c r="AY202" i="15"/>
  <c r="AU202" i="15"/>
  <c r="AV202" i="15"/>
  <c r="AZ202" i="15"/>
  <c r="BH202" i="15"/>
  <c r="BB202" i="15"/>
  <c r="BA202" i="15"/>
  <c r="BC202" i="15"/>
  <c r="AT202" i="15"/>
  <c r="BF202" i="15"/>
  <c r="BD202" i="15"/>
  <c r="BC567" i="15"/>
  <c r="BH567" i="15"/>
  <c r="BF567" i="15"/>
  <c r="BB567" i="15"/>
  <c r="AZ567" i="15"/>
  <c r="AV567" i="15"/>
  <c r="BG567" i="15"/>
  <c r="AT567" i="15"/>
  <c r="AX567" i="15"/>
  <c r="AU567" i="15"/>
  <c r="BA567" i="15"/>
  <c r="BE567" i="15"/>
  <c r="AY567" i="15"/>
  <c r="AW567" i="15"/>
  <c r="BD567" i="15"/>
  <c r="BI567" i="15"/>
  <c r="AX535" i="2"/>
  <c r="L532" i="15"/>
  <c r="AY538" i="2"/>
  <c r="L535" i="15"/>
  <c r="BC212" i="15"/>
  <c r="AX212" i="15"/>
  <c r="AY212" i="15"/>
  <c r="AW212" i="15"/>
  <c r="BA212" i="15"/>
  <c r="BB212" i="15"/>
  <c r="BD212" i="15"/>
  <c r="BF212" i="15"/>
  <c r="AV212" i="15"/>
  <c r="BH212" i="15"/>
  <c r="BG212" i="15"/>
  <c r="BI212" i="15"/>
  <c r="AZ212" i="15"/>
  <c r="BE212" i="15"/>
  <c r="AT212" i="15"/>
  <c r="AU212" i="15"/>
  <c r="AU60" i="15"/>
  <c r="AY60" i="15"/>
  <c r="BG60" i="15"/>
  <c r="AW60" i="15"/>
  <c r="BC60" i="15"/>
  <c r="AZ60" i="15"/>
  <c r="BH60" i="15"/>
  <c r="AX60" i="15"/>
  <c r="BD60" i="15"/>
  <c r="AV60" i="15"/>
  <c r="BE60" i="15"/>
  <c r="AT60" i="15"/>
  <c r="BB60" i="15"/>
  <c r="BA60" i="15"/>
  <c r="BF60" i="15"/>
  <c r="BI60" i="15"/>
  <c r="BF76" i="15"/>
  <c r="BA76" i="15"/>
  <c r="AY76" i="15"/>
  <c r="AU76" i="15"/>
  <c r="BH76" i="15"/>
  <c r="AT76" i="15"/>
  <c r="BB76" i="15"/>
  <c r="BE76" i="15"/>
  <c r="BC76" i="15"/>
  <c r="AX76" i="15"/>
  <c r="BI76" i="15"/>
  <c r="AV76" i="15"/>
  <c r="AW76" i="15"/>
  <c r="AZ76" i="15"/>
  <c r="BG76" i="15"/>
  <c r="BD76" i="15"/>
  <c r="BD276" i="15"/>
  <c r="AZ276" i="15"/>
  <c r="BH276" i="15"/>
  <c r="BI276" i="15"/>
  <c r="BF276" i="15"/>
  <c r="AX276" i="15"/>
  <c r="AU276" i="15"/>
  <c r="BG276" i="15"/>
  <c r="BA276" i="15"/>
  <c r="BE276" i="15"/>
  <c r="AW276" i="15"/>
  <c r="AT276" i="15"/>
  <c r="AV276" i="15"/>
  <c r="BB276" i="15"/>
  <c r="BC276" i="15"/>
  <c r="AY276" i="15"/>
  <c r="BI302" i="15"/>
  <c r="BH302" i="15"/>
  <c r="AW302" i="15"/>
  <c r="BB302" i="15"/>
  <c r="BF302" i="15"/>
  <c r="AT302" i="15"/>
  <c r="AV302" i="15"/>
  <c r="BE302" i="15"/>
  <c r="BD302" i="15"/>
  <c r="BA302" i="15"/>
  <c r="AU302" i="15"/>
  <c r="AX302" i="15"/>
  <c r="AY302" i="15"/>
  <c r="BG302" i="15"/>
  <c r="AZ302" i="15"/>
  <c r="BC302" i="15"/>
  <c r="AT335" i="15"/>
  <c r="BG335" i="15"/>
  <c r="BD335" i="15"/>
  <c r="AZ335" i="15"/>
  <c r="BH335" i="15"/>
  <c r="AW335" i="15"/>
  <c r="BB335" i="15"/>
  <c r="BA335" i="15"/>
  <c r="AU335" i="15"/>
  <c r="AV335" i="15"/>
  <c r="AX335" i="15"/>
  <c r="BC335" i="15"/>
  <c r="AY335" i="15"/>
  <c r="BF335" i="15"/>
  <c r="BE335" i="15"/>
  <c r="BI335" i="15"/>
  <c r="AV372" i="15"/>
  <c r="AU372" i="15"/>
  <c r="BI372" i="15"/>
  <c r="BE372" i="15"/>
  <c r="BG372" i="15"/>
  <c r="AX372" i="15"/>
  <c r="AW372" i="15"/>
  <c r="BB372" i="15"/>
  <c r="AZ372" i="15"/>
  <c r="BC372" i="15"/>
  <c r="AY372" i="15"/>
  <c r="BF372" i="15"/>
  <c r="BA372" i="15"/>
  <c r="AT372" i="15"/>
  <c r="BH372" i="15"/>
  <c r="BD372" i="15"/>
  <c r="AV407" i="15"/>
  <c r="BF407" i="15"/>
  <c r="BA407" i="15"/>
  <c r="BC407" i="15"/>
  <c r="BI407" i="15"/>
  <c r="BG407" i="15"/>
  <c r="BD407" i="15"/>
  <c r="AZ407" i="15"/>
  <c r="BE407" i="15"/>
  <c r="AW407" i="15"/>
  <c r="AY407" i="15"/>
  <c r="AU407" i="15"/>
  <c r="BB407" i="15"/>
  <c r="AT407" i="15"/>
  <c r="BH407" i="15"/>
  <c r="AX407" i="15"/>
  <c r="AX444" i="15"/>
  <c r="BF444" i="15"/>
  <c r="AV444" i="15"/>
  <c r="BE444" i="15"/>
  <c r="BB444" i="15"/>
  <c r="AZ444" i="15"/>
  <c r="AW444" i="15"/>
  <c r="BH444" i="15"/>
  <c r="AT444" i="15"/>
  <c r="AU444" i="15"/>
  <c r="BI444" i="15"/>
  <c r="BA444" i="15"/>
  <c r="BD444" i="15"/>
  <c r="BC444" i="15"/>
  <c r="BG444" i="15"/>
  <c r="AY444" i="15"/>
  <c r="AX494" i="15"/>
  <c r="AY494" i="15"/>
  <c r="BH494" i="15"/>
  <c r="BE494" i="15"/>
  <c r="BI494" i="15"/>
  <c r="BC494" i="15"/>
  <c r="AV494" i="15"/>
  <c r="AT494" i="15"/>
  <c r="BB494" i="15"/>
  <c r="AZ494" i="15"/>
  <c r="BA494" i="15"/>
  <c r="AU494" i="15"/>
  <c r="BD494" i="15"/>
  <c r="BG494" i="15"/>
  <c r="BF494" i="15"/>
  <c r="AW494" i="15"/>
  <c r="AX564" i="15"/>
  <c r="AZ564" i="15"/>
  <c r="BE564" i="15"/>
  <c r="BC564" i="15"/>
  <c r="AY564" i="15"/>
  <c r="AU564" i="15"/>
  <c r="BD564" i="15"/>
  <c r="BH564" i="15"/>
  <c r="BI564" i="15"/>
  <c r="AW564" i="15"/>
  <c r="AV564" i="15"/>
  <c r="AT564" i="15"/>
  <c r="BF564" i="15"/>
  <c r="BA564" i="15"/>
  <c r="BG564" i="15"/>
  <c r="BB564" i="15"/>
  <c r="L599" i="15"/>
  <c r="BH625" i="15"/>
  <c r="BE625" i="15"/>
  <c r="BB625" i="15"/>
  <c r="BC625" i="15"/>
  <c r="AT625" i="15"/>
  <c r="AW625" i="15"/>
  <c r="AU625" i="15"/>
  <c r="AY625" i="15"/>
  <c r="BI625" i="15"/>
  <c r="AV625" i="15"/>
  <c r="AX625" i="15"/>
  <c r="BG625" i="15"/>
  <c r="BA625" i="15"/>
  <c r="BF625" i="15"/>
  <c r="BD625" i="15"/>
  <c r="AZ625" i="15"/>
  <c r="AU732" i="15"/>
  <c r="BI732" i="15"/>
  <c r="BD732" i="15"/>
  <c r="AT732" i="15"/>
  <c r="AY732" i="15"/>
  <c r="BB732" i="15"/>
  <c r="AZ732" i="15"/>
  <c r="BA732" i="15"/>
  <c r="BH732" i="15"/>
  <c r="AV732" i="15"/>
  <c r="BF732" i="15"/>
  <c r="AX732" i="15"/>
  <c r="BC732" i="15"/>
  <c r="AW732" i="15"/>
  <c r="BG732" i="15"/>
  <c r="BE732" i="15"/>
  <c r="T345" i="2"/>
  <c r="P364" i="2"/>
  <c r="Q167" i="2"/>
  <c r="AY552" i="2"/>
  <c r="T343" i="2"/>
  <c r="Q448" i="2"/>
  <c r="P366" i="2"/>
  <c r="P367" i="2"/>
  <c r="Y32" i="1"/>
  <c r="Y17" i="1"/>
  <c r="W192" i="2" s="1"/>
  <c r="T123" i="2"/>
  <c r="P365" i="2"/>
  <c r="P363" i="2"/>
  <c r="V332" i="2"/>
  <c r="T344" i="2"/>
  <c r="AX45" i="2"/>
  <c r="BB244" i="2"/>
  <c r="AY330" i="2"/>
  <c r="AY46" i="2"/>
  <c r="AX246" i="2"/>
  <c r="BD19" i="2"/>
  <c r="BD461" i="2"/>
  <c r="BD583" i="2"/>
  <c r="BB583" i="2"/>
  <c r="AY381" i="2"/>
  <c r="T102" i="2"/>
  <c r="T109" i="2"/>
  <c r="BB105" i="2"/>
  <c r="T106" i="2"/>
  <c r="AY39" i="2"/>
  <c r="O455" i="2"/>
  <c r="BD20" i="2"/>
  <c r="W2" i="1"/>
  <c r="T63" i="2"/>
  <c r="T70" i="2"/>
  <c r="P780" i="2"/>
  <c r="AX20" i="2"/>
  <c r="BB20" i="2"/>
  <c r="T66" i="2"/>
  <c r="T342" i="2"/>
  <c r="AG731" i="2"/>
  <c r="AH731" i="2" s="1"/>
  <c r="AG740" i="2"/>
  <c r="AH740" i="2" s="1"/>
  <c r="AG742" i="2"/>
  <c r="AH742" i="2" s="1"/>
  <c r="AG741" i="2"/>
  <c r="AH741" i="2" s="1"/>
  <c r="AG739" i="2"/>
  <c r="AH739" i="2" s="1"/>
  <c r="P730" i="2"/>
  <c r="P729" i="2"/>
  <c r="P728" i="2"/>
  <c r="P727" i="2"/>
  <c r="AG719" i="2"/>
  <c r="AH719" i="2" s="1"/>
  <c r="AG729" i="2"/>
  <c r="AH729" i="2" s="1"/>
  <c r="AG730" i="2"/>
  <c r="AH730" i="2" s="1"/>
  <c r="AG728" i="2"/>
  <c r="AH728" i="2" s="1"/>
  <c r="AG727" i="2"/>
  <c r="AH727" i="2" s="1"/>
  <c r="AX727" i="2"/>
  <c r="AY727" i="2"/>
  <c r="BB727" i="2"/>
  <c r="BD727" i="2"/>
  <c r="T729" i="2"/>
  <c r="T728" i="2"/>
  <c r="T727" i="2"/>
  <c r="T730" i="2"/>
  <c r="T67" i="2"/>
  <c r="O728" i="2"/>
  <c r="O730" i="2"/>
  <c r="O727" i="2"/>
  <c r="O729" i="2"/>
  <c r="AX729" i="2"/>
  <c r="AY729" i="2"/>
  <c r="BD729" i="2"/>
  <c r="BB729" i="2"/>
  <c r="Q730" i="2"/>
  <c r="Q729" i="2"/>
  <c r="Q728" i="2"/>
  <c r="Q727" i="2"/>
  <c r="T65" i="2"/>
  <c r="AY730" i="2"/>
  <c r="AX730" i="2"/>
  <c r="BB730" i="2"/>
  <c r="BD730" i="2"/>
  <c r="AY728" i="2"/>
  <c r="AX728" i="2"/>
  <c r="BD728" i="2"/>
  <c r="BB728" i="2"/>
  <c r="AG707" i="2"/>
  <c r="AH707" i="2" s="1"/>
  <c r="AG717" i="2"/>
  <c r="AH717" i="2" s="1"/>
  <c r="AG716" i="2"/>
  <c r="AH716" i="2" s="1"/>
  <c r="AG718" i="2"/>
  <c r="AH718" i="2" s="1"/>
  <c r="AG715" i="2"/>
  <c r="AH715" i="2" s="1"/>
  <c r="Y61" i="1"/>
  <c r="W719" i="2" s="1"/>
  <c r="P718" i="2"/>
  <c r="P717" i="2"/>
  <c r="P716" i="2"/>
  <c r="P715" i="2"/>
  <c r="AX718" i="2"/>
  <c r="BB718" i="2"/>
  <c r="BD718" i="2"/>
  <c r="AY718" i="2"/>
  <c r="AX717" i="2"/>
  <c r="AY717" i="2"/>
  <c r="BB717" i="2"/>
  <c r="BD717" i="2"/>
  <c r="T711" i="2"/>
  <c r="T717" i="2"/>
  <c r="T716" i="2"/>
  <c r="T715" i="2"/>
  <c r="T718" i="2"/>
  <c r="AX715" i="2"/>
  <c r="AY715" i="2"/>
  <c r="BB715" i="2"/>
  <c r="BD715" i="2"/>
  <c r="O710" i="2"/>
  <c r="O716" i="2"/>
  <c r="O715" i="2"/>
  <c r="O718" i="2"/>
  <c r="O717" i="2"/>
  <c r="AX716" i="2"/>
  <c r="BD716" i="2"/>
  <c r="BB716" i="2"/>
  <c r="AY716" i="2"/>
  <c r="X718" i="2"/>
  <c r="X717" i="2"/>
  <c r="X716" i="2"/>
  <c r="X715" i="2"/>
  <c r="Q718" i="2"/>
  <c r="Q717" i="2"/>
  <c r="Q716" i="2"/>
  <c r="Q715" i="2"/>
  <c r="AX665" i="2"/>
  <c r="P706" i="2"/>
  <c r="P705" i="2"/>
  <c r="P703" i="2"/>
  <c r="P704" i="2"/>
  <c r="O701" i="2"/>
  <c r="O706" i="2"/>
  <c r="O704" i="2"/>
  <c r="O705" i="2"/>
  <c r="O703" i="2"/>
  <c r="AX703" i="2"/>
  <c r="AY703" i="2"/>
  <c r="BD703" i="2"/>
  <c r="BB703" i="2"/>
  <c r="Q706" i="2"/>
  <c r="Q705" i="2"/>
  <c r="Q704" i="2"/>
  <c r="Q703" i="2"/>
  <c r="AG706" i="2"/>
  <c r="AH706" i="2" s="1"/>
  <c r="AG705" i="2"/>
  <c r="AH705" i="2" s="1"/>
  <c r="AG704" i="2"/>
  <c r="AH704" i="2" s="1"/>
  <c r="AG703" i="2"/>
  <c r="AH703" i="2" s="1"/>
  <c r="AY706" i="2"/>
  <c r="AX706" i="2"/>
  <c r="BB706" i="2"/>
  <c r="BD706" i="2"/>
  <c r="T705" i="2"/>
  <c r="T704" i="2"/>
  <c r="T703" i="2"/>
  <c r="T706" i="2"/>
  <c r="AY704" i="2"/>
  <c r="AX704" i="2"/>
  <c r="BD704" i="2"/>
  <c r="BB704" i="2"/>
  <c r="AX705" i="2"/>
  <c r="AY705" i="2"/>
  <c r="BD705" i="2"/>
  <c r="BB705" i="2"/>
  <c r="AG695" i="2"/>
  <c r="AH695" i="2" s="1"/>
  <c r="AG694" i="2"/>
  <c r="AH694" i="2" s="1"/>
  <c r="AG693" i="2"/>
  <c r="AH693" i="2" s="1"/>
  <c r="AG692" i="2"/>
  <c r="AH692" i="2" s="1"/>
  <c r="AG682" i="2"/>
  <c r="AH682" i="2" s="1"/>
  <c r="AG683" i="2"/>
  <c r="AH683" i="2" s="1"/>
  <c r="AG681" i="2"/>
  <c r="AH681" i="2" s="1"/>
  <c r="AG680" i="2"/>
  <c r="AH680" i="2" s="1"/>
  <c r="AY31" i="2"/>
  <c r="T339" i="2"/>
  <c r="AG669" i="2"/>
  <c r="AH669" i="2" s="1"/>
  <c r="AG668" i="2"/>
  <c r="AH668" i="2" s="1"/>
  <c r="AG671" i="2"/>
  <c r="AH671" i="2" s="1"/>
  <c r="AG670" i="2"/>
  <c r="AH670" i="2" s="1"/>
  <c r="T670" i="2"/>
  <c r="T669" i="2"/>
  <c r="T668" i="2"/>
  <c r="T671" i="2"/>
  <c r="V668" i="2"/>
  <c r="V671" i="2"/>
  <c r="V670" i="2"/>
  <c r="V669" i="2"/>
  <c r="X663" i="2"/>
  <c r="X671" i="2"/>
  <c r="X670" i="2"/>
  <c r="X669" i="2"/>
  <c r="X668" i="2"/>
  <c r="O671" i="2"/>
  <c r="O670" i="2"/>
  <c r="O669" i="2"/>
  <c r="O668" i="2"/>
  <c r="AX670" i="2"/>
  <c r="AY670" i="2"/>
  <c r="BD670" i="2"/>
  <c r="BB670" i="2"/>
  <c r="AX671" i="2"/>
  <c r="AY671" i="2"/>
  <c r="BD671" i="2"/>
  <c r="BB671" i="2"/>
  <c r="W57" i="1"/>
  <c r="U665" i="2" s="1"/>
  <c r="P671" i="2"/>
  <c r="P670" i="2"/>
  <c r="P669" i="2"/>
  <c r="P668" i="2"/>
  <c r="AX669" i="2"/>
  <c r="BD669" i="2"/>
  <c r="AY669" i="2"/>
  <c r="BB669" i="2"/>
  <c r="AX668" i="2"/>
  <c r="BD668" i="2"/>
  <c r="AY668" i="2"/>
  <c r="BB668" i="2"/>
  <c r="Q665" i="2"/>
  <c r="Q671" i="2"/>
  <c r="Q670" i="2"/>
  <c r="Q669" i="2"/>
  <c r="Q668" i="2"/>
  <c r="AY105" i="2"/>
  <c r="P652" i="2"/>
  <c r="P659" i="2"/>
  <c r="P658" i="2"/>
  <c r="P656" i="2"/>
  <c r="P657" i="2"/>
  <c r="O656" i="2"/>
  <c r="O657" i="2"/>
  <c r="O659" i="2"/>
  <c r="O658" i="2"/>
  <c r="Z79" i="1"/>
  <c r="X759" i="2" s="1"/>
  <c r="AG658" i="2"/>
  <c r="AH658" i="2" s="1"/>
  <c r="AG657" i="2"/>
  <c r="AH657" i="2" s="1"/>
  <c r="AG659" i="2"/>
  <c r="AH659" i="2" s="1"/>
  <c r="AG656" i="2"/>
  <c r="AH656" i="2" s="1"/>
  <c r="AY656" i="2"/>
  <c r="BB656" i="2"/>
  <c r="BD656" i="2"/>
  <c r="AX656" i="2"/>
  <c r="T658" i="2"/>
  <c r="T657" i="2"/>
  <c r="T656" i="2"/>
  <c r="T659" i="2"/>
  <c r="X648" i="2"/>
  <c r="X659" i="2"/>
  <c r="X658" i="2"/>
  <c r="X657" i="2"/>
  <c r="X656" i="2"/>
  <c r="AY658" i="2"/>
  <c r="AX658" i="2"/>
  <c r="BB658" i="2"/>
  <c r="BD658" i="2"/>
  <c r="AY659" i="2"/>
  <c r="BB659" i="2"/>
  <c r="BD659" i="2"/>
  <c r="AX659" i="2"/>
  <c r="AY657" i="2"/>
  <c r="BD657" i="2"/>
  <c r="BB657" i="2"/>
  <c r="AX657" i="2"/>
  <c r="Q654" i="2"/>
  <c r="Q659" i="2"/>
  <c r="Q658" i="2"/>
  <c r="Q657" i="2"/>
  <c r="Q656" i="2"/>
  <c r="Q639" i="2"/>
  <c r="Q647" i="2"/>
  <c r="Q646" i="2"/>
  <c r="Q645" i="2"/>
  <c r="Q644" i="2"/>
  <c r="V641" i="2"/>
  <c r="V644" i="2"/>
  <c r="V647" i="2"/>
  <c r="V646" i="2"/>
  <c r="V645" i="2"/>
  <c r="P637" i="2"/>
  <c r="P647" i="2"/>
  <c r="P646" i="2"/>
  <c r="P645" i="2"/>
  <c r="P644" i="2"/>
  <c r="AY645" i="2"/>
  <c r="AX645" i="2"/>
  <c r="BB645" i="2"/>
  <c r="BD645" i="2"/>
  <c r="AY646" i="2"/>
  <c r="BD646" i="2"/>
  <c r="BB646" i="2"/>
  <c r="AX646" i="2"/>
  <c r="O637" i="2"/>
  <c r="O644" i="2"/>
  <c r="O647" i="2"/>
  <c r="O646" i="2"/>
  <c r="O645" i="2"/>
  <c r="AY647" i="2"/>
  <c r="AX647" i="2"/>
  <c r="BB647" i="2"/>
  <c r="BD647" i="2"/>
  <c r="AY644" i="2"/>
  <c r="AX644" i="2"/>
  <c r="BB644" i="2"/>
  <c r="BD644" i="2"/>
  <c r="AG635" i="2"/>
  <c r="AH635" i="2" s="1"/>
  <c r="AG646" i="2"/>
  <c r="AH646" i="2" s="1"/>
  <c r="AG647" i="2"/>
  <c r="AH647" i="2" s="1"/>
  <c r="AG645" i="2"/>
  <c r="AH645" i="2" s="1"/>
  <c r="AG644" i="2"/>
  <c r="AH644" i="2" s="1"/>
  <c r="T646" i="2"/>
  <c r="T645" i="2"/>
  <c r="T644" i="2"/>
  <c r="T647" i="2"/>
  <c r="T71" i="2"/>
  <c r="O616" i="2"/>
  <c r="V329" i="2"/>
  <c r="V331" i="2"/>
  <c r="AY450" i="2"/>
  <c r="AY467" i="2"/>
  <c r="AY332" i="2"/>
  <c r="P320" i="2"/>
  <c r="BB339" i="2"/>
  <c r="BL772" i="2" s="1"/>
  <c r="O407" i="2"/>
  <c r="BD661" i="2"/>
  <c r="W90" i="1"/>
  <c r="U770" i="2" s="1"/>
  <c r="T68" i="2"/>
  <c r="V330" i="2"/>
  <c r="BB332" i="2"/>
  <c r="AY339" i="2"/>
  <c r="O406" i="2"/>
  <c r="T69" i="2"/>
  <c r="AX332" i="2"/>
  <c r="Q121" i="2"/>
  <c r="T64" i="2"/>
  <c r="O624" i="2"/>
  <c r="O632" i="2"/>
  <c r="O631" i="2"/>
  <c r="O634" i="2"/>
  <c r="O633" i="2"/>
  <c r="P634" i="2"/>
  <c r="P633" i="2"/>
  <c r="P632" i="2"/>
  <c r="P631" i="2"/>
  <c r="Q634" i="2"/>
  <c r="Q633" i="2"/>
  <c r="Q632" i="2"/>
  <c r="Q631" i="2"/>
  <c r="AG623" i="2"/>
  <c r="AH623" i="2" s="1"/>
  <c r="AG632" i="2"/>
  <c r="AH632" i="2" s="1"/>
  <c r="AG631" i="2"/>
  <c r="AH631" i="2" s="1"/>
  <c r="AG634" i="2"/>
  <c r="AH634" i="2" s="1"/>
  <c r="AG633" i="2"/>
  <c r="AH633" i="2" s="1"/>
  <c r="AY633" i="2"/>
  <c r="AX633" i="2"/>
  <c r="BD633" i="2"/>
  <c r="BB633" i="2"/>
  <c r="T633" i="2"/>
  <c r="T632" i="2"/>
  <c r="T631" i="2"/>
  <c r="T634" i="2"/>
  <c r="AY634" i="2"/>
  <c r="AX634" i="2"/>
  <c r="BB634" i="2"/>
  <c r="BD634" i="2"/>
  <c r="AY631" i="2"/>
  <c r="AX631" i="2"/>
  <c r="BD631" i="2"/>
  <c r="BB631" i="2"/>
  <c r="AY632" i="2"/>
  <c r="AX632" i="2"/>
  <c r="BD632" i="2"/>
  <c r="BB632" i="2"/>
  <c r="Q617" i="2"/>
  <c r="Q622" i="2"/>
  <c r="Q621" i="2"/>
  <c r="Q620" i="2"/>
  <c r="Q619" i="2"/>
  <c r="P615" i="2"/>
  <c r="P622" i="2"/>
  <c r="P621" i="2"/>
  <c r="P620" i="2"/>
  <c r="P619" i="2"/>
  <c r="AG611" i="2"/>
  <c r="AH611" i="2" s="1"/>
  <c r="AG619" i="2"/>
  <c r="AH619" i="2" s="1"/>
  <c r="AG622" i="2"/>
  <c r="AH622" i="2" s="1"/>
  <c r="AG621" i="2"/>
  <c r="AH621" i="2" s="1"/>
  <c r="AG620" i="2"/>
  <c r="AH620" i="2" s="1"/>
  <c r="O612" i="2"/>
  <c r="O619" i="2"/>
  <c r="O622" i="2"/>
  <c r="O621" i="2"/>
  <c r="O620" i="2"/>
  <c r="T101" i="2"/>
  <c r="AY620" i="2"/>
  <c r="AX620" i="2"/>
  <c r="BD620" i="2"/>
  <c r="BB620" i="2"/>
  <c r="AX621" i="2"/>
  <c r="AY621" i="2"/>
  <c r="BD621" i="2"/>
  <c r="BB621" i="2"/>
  <c r="T616" i="2"/>
  <c r="T621" i="2"/>
  <c r="T620" i="2"/>
  <c r="T619" i="2"/>
  <c r="T622" i="2"/>
  <c r="AY622" i="2"/>
  <c r="AX622" i="2"/>
  <c r="BB622" i="2"/>
  <c r="BD622" i="2"/>
  <c r="AX619" i="2"/>
  <c r="AY619" i="2"/>
  <c r="BB619" i="2"/>
  <c r="BD619" i="2"/>
  <c r="T604" i="2"/>
  <c r="T609" i="2"/>
  <c r="T608" i="2"/>
  <c r="T607" i="2"/>
  <c r="T610" i="2"/>
  <c r="X601" i="2"/>
  <c r="X610" i="2"/>
  <c r="X609" i="2"/>
  <c r="X608" i="2"/>
  <c r="X607" i="2"/>
  <c r="W52" i="1"/>
  <c r="U611" i="2" s="1"/>
  <c r="P610" i="2"/>
  <c r="P609" i="2"/>
  <c r="P608" i="2"/>
  <c r="P607" i="2"/>
  <c r="AG609" i="2"/>
  <c r="AH609" i="2" s="1"/>
  <c r="AG608" i="2"/>
  <c r="AH608" i="2" s="1"/>
  <c r="AG607" i="2"/>
  <c r="AH607" i="2" s="1"/>
  <c r="AG610" i="2"/>
  <c r="AH610" i="2" s="1"/>
  <c r="O610" i="2"/>
  <c r="O609" i="2"/>
  <c r="O608" i="2"/>
  <c r="O607" i="2"/>
  <c r="Q610" i="2"/>
  <c r="Q609" i="2"/>
  <c r="Q608" i="2"/>
  <c r="Q607" i="2"/>
  <c r="T100" i="2"/>
  <c r="W71" i="1"/>
  <c r="U751" i="2" s="1"/>
  <c r="X588" i="2"/>
  <c r="X593" i="2"/>
  <c r="X591" i="2"/>
  <c r="X592" i="2"/>
  <c r="O584" i="2"/>
  <c r="O593" i="2"/>
  <c r="O592" i="2"/>
  <c r="O591" i="2"/>
  <c r="P584" i="2"/>
  <c r="P593" i="2"/>
  <c r="P592" i="2"/>
  <c r="P591" i="2"/>
  <c r="AG591" i="2"/>
  <c r="AH591" i="2" s="1"/>
  <c r="AG592" i="2"/>
  <c r="AH592" i="2" s="1"/>
  <c r="AG593" i="2"/>
  <c r="AH593" i="2" s="1"/>
  <c r="AY592" i="2"/>
  <c r="AX592" i="2"/>
  <c r="BD592" i="2"/>
  <c r="BB592" i="2"/>
  <c r="AY593" i="2"/>
  <c r="AX593" i="2"/>
  <c r="BD593" i="2"/>
  <c r="BB593" i="2"/>
  <c r="AY591" i="2"/>
  <c r="AX591" i="2"/>
  <c r="BD591" i="2"/>
  <c r="BB591" i="2"/>
  <c r="T589" i="2"/>
  <c r="T592" i="2"/>
  <c r="T591" i="2"/>
  <c r="T593" i="2"/>
  <c r="Q590" i="2"/>
  <c r="Q593" i="2"/>
  <c r="Q592" i="2"/>
  <c r="Q591" i="2"/>
  <c r="AG579" i="2"/>
  <c r="AH579" i="2" s="1"/>
  <c r="AG580" i="2"/>
  <c r="AH580" i="2" s="1"/>
  <c r="AG578" i="2"/>
  <c r="AH578" i="2" s="1"/>
  <c r="AG581" i="2"/>
  <c r="AH581" i="2" s="1"/>
  <c r="O577" i="2"/>
  <c r="O578" i="2"/>
  <c r="O581" i="2"/>
  <c r="O580" i="2"/>
  <c r="O579" i="2"/>
  <c r="P614" i="2"/>
  <c r="W49" i="1"/>
  <c r="U571" i="2" s="1"/>
  <c r="P581" i="2"/>
  <c r="P580" i="2"/>
  <c r="P579" i="2"/>
  <c r="P578" i="2"/>
  <c r="AY580" i="2"/>
  <c r="AX580" i="2"/>
  <c r="BD580" i="2"/>
  <c r="BB580" i="2"/>
  <c r="AX581" i="2"/>
  <c r="AY581" i="2"/>
  <c r="BB581" i="2"/>
  <c r="BD581" i="2"/>
  <c r="T571" i="2"/>
  <c r="T580" i="2"/>
  <c r="T579" i="2"/>
  <c r="T578" i="2"/>
  <c r="T581" i="2"/>
  <c r="AY578" i="2"/>
  <c r="AX578" i="2"/>
  <c r="BB578" i="2"/>
  <c r="BD578" i="2"/>
  <c r="X570" i="2"/>
  <c r="X581" i="2"/>
  <c r="X580" i="2"/>
  <c r="X579" i="2"/>
  <c r="X578" i="2"/>
  <c r="AX579" i="2"/>
  <c r="AY579" i="2"/>
  <c r="BD579" i="2"/>
  <c r="BB579" i="2"/>
  <c r="Q571" i="2"/>
  <c r="Q581" i="2"/>
  <c r="Q580" i="2"/>
  <c r="Q579" i="2"/>
  <c r="Q578" i="2"/>
  <c r="Q561" i="2"/>
  <c r="Q569" i="2"/>
  <c r="Q568" i="2"/>
  <c r="Q567" i="2"/>
  <c r="Q566" i="2"/>
  <c r="O558" i="2"/>
  <c r="O566" i="2"/>
  <c r="O569" i="2"/>
  <c r="O568" i="2"/>
  <c r="O567" i="2"/>
  <c r="AG568" i="2"/>
  <c r="AH568" i="2" s="1"/>
  <c r="AG567" i="2"/>
  <c r="AH567" i="2" s="1"/>
  <c r="AG566" i="2"/>
  <c r="AH566" i="2" s="1"/>
  <c r="AG569" i="2"/>
  <c r="AH569" i="2" s="1"/>
  <c r="V566" i="2"/>
  <c r="V569" i="2"/>
  <c r="V568" i="2"/>
  <c r="V567" i="2"/>
  <c r="AX566" i="2"/>
  <c r="AY566" i="2"/>
  <c r="BB566" i="2"/>
  <c r="BD566" i="2"/>
  <c r="P569" i="2"/>
  <c r="P568" i="2"/>
  <c r="P567" i="2"/>
  <c r="P566" i="2"/>
  <c r="AX568" i="2"/>
  <c r="AY568" i="2"/>
  <c r="BD568" i="2"/>
  <c r="BB568" i="2"/>
  <c r="W569" i="2"/>
  <c r="W568" i="2"/>
  <c r="W567" i="2"/>
  <c r="W566" i="2"/>
  <c r="AX569" i="2"/>
  <c r="AY569" i="2"/>
  <c r="BB569" i="2"/>
  <c r="BD569" i="2"/>
  <c r="AX567" i="2"/>
  <c r="AY567" i="2"/>
  <c r="BD567" i="2"/>
  <c r="BB567" i="2"/>
  <c r="T568" i="2"/>
  <c r="T567" i="2"/>
  <c r="T566" i="2"/>
  <c r="T569" i="2"/>
  <c r="P557" i="2"/>
  <c r="P556" i="2"/>
  <c r="P555" i="2"/>
  <c r="T548" i="2"/>
  <c r="T556" i="2"/>
  <c r="T555" i="2"/>
  <c r="T557" i="2"/>
  <c r="O546" i="2"/>
  <c r="O557" i="2"/>
  <c r="O555" i="2"/>
  <c r="O556" i="2"/>
  <c r="Q557" i="2"/>
  <c r="Q556" i="2"/>
  <c r="Q555" i="2"/>
  <c r="BB424" i="2"/>
  <c r="W555" i="2"/>
  <c r="X556" i="2"/>
  <c r="X557" i="2"/>
  <c r="X555" i="2"/>
  <c r="AY618" i="2"/>
  <c r="AX557" i="2"/>
  <c r="AY557" i="2"/>
  <c r="BB557" i="2"/>
  <c r="BD557" i="2"/>
  <c r="AG555" i="2"/>
  <c r="AH555" i="2" s="1"/>
  <c r="AG557" i="2"/>
  <c r="AH557" i="2" s="1"/>
  <c r="AG556" i="2"/>
  <c r="AH556" i="2" s="1"/>
  <c r="AX555" i="2"/>
  <c r="AY555" i="2"/>
  <c r="BD555" i="2"/>
  <c r="BB555" i="2"/>
  <c r="BB109" i="2"/>
  <c r="P753" i="2"/>
  <c r="AX556" i="2"/>
  <c r="AY556" i="2"/>
  <c r="BD556" i="2"/>
  <c r="BB556" i="2"/>
  <c r="V543" i="2"/>
  <c r="Q545" i="2"/>
  <c r="Q544" i="2"/>
  <c r="Q543" i="2"/>
  <c r="W545" i="2"/>
  <c r="W544" i="2"/>
  <c r="W543" i="2"/>
  <c r="AG545" i="2"/>
  <c r="AH545" i="2" s="1"/>
  <c r="AG544" i="2"/>
  <c r="AH544" i="2" s="1"/>
  <c r="AG543" i="2"/>
  <c r="AH543" i="2" s="1"/>
  <c r="O545" i="2"/>
  <c r="O544" i="2"/>
  <c r="O543" i="2"/>
  <c r="P542" i="2"/>
  <c r="P545" i="2"/>
  <c r="P543" i="2"/>
  <c r="P544" i="2"/>
  <c r="AX543" i="2"/>
  <c r="AY543" i="2"/>
  <c r="BD543" i="2"/>
  <c r="BB543" i="2"/>
  <c r="AX545" i="2"/>
  <c r="AY545" i="2"/>
  <c r="BB545" i="2"/>
  <c r="BD545" i="2"/>
  <c r="AY544" i="2"/>
  <c r="AX544" i="2"/>
  <c r="BD544" i="2"/>
  <c r="BB544" i="2"/>
  <c r="T544" i="2"/>
  <c r="T543" i="2"/>
  <c r="T545" i="2"/>
  <c r="AG519" i="2"/>
  <c r="AH519" i="2" s="1"/>
  <c r="AG532" i="2"/>
  <c r="AH532" i="2" s="1"/>
  <c r="BD552" i="2"/>
  <c r="AY453" i="2"/>
  <c r="BB552" i="2"/>
  <c r="T108" i="2"/>
  <c r="AG504" i="2"/>
  <c r="AH504" i="2" s="1"/>
  <c r="AG505" i="2"/>
  <c r="AH505" i="2" s="1"/>
  <c r="AG507" i="2"/>
  <c r="AH507" i="2" s="1"/>
  <c r="AG506" i="2"/>
  <c r="AH506" i="2" s="1"/>
  <c r="T99" i="2"/>
  <c r="P495" i="2"/>
  <c r="P494" i="2"/>
  <c r="P493" i="2"/>
  <c r="P492" i="2"/>
  <c r="Q484" i="2"/>
  <c r="Q495" i="2"/>
  <c r="Q494" i="2"/>
  <c r="Q493" i="2"/>
  <c r="Q492" i="2"/>
  <c r="AG492" i="2"/>
  <c r="AH492" i="2" s="1"/>
  <c r="AG493" i="2"/>
  <c r="AH493" i="2" s="1"/>
  <c r="AG495" i="2"/>
  <c r="AH495" i="2" s="1"/>
  <c r="AG494" i="2"/>
  <c r="AH494" i="2" s="1"/>
  <c r="O492" i="2"/>
  <c r="O495" i="2"/>
  <c r="O494" i="2"/>
  <c r="O493" i="2"/>
  <c r="AY493" i="2"/>
  <c r="AX493" i="2"/>
  <c r="BD493" i="2"/>
  <c r="BB493" i="2"/>
  <c r="AY494" i="2"/>
  <c r="AX494" i="2"/>
  <c r="BD494" i="2"/>
  <c r="BB494" i="2"/>
  <c r="AY495" i="2"/>
  <c r="AX495" i="2"/>
  <c r="BD495" i="2"/>
  <c r="BB495" i="2"/>
  <c r="T494" i="2"/>
  <c r="T493" i="2"/>
  <c r="T492" i="2"/>
  <c r="T495" i="2"/>
  <c r="AY492" i="2"/>
  <c r="AX492" i="2"/>
  <c r="BD492" i="2"/>
  <c r="BB492" i="2"/>
  <c r="O483" i="2"/>
  <c r="O482" i="2"/>
  <c r="O481" i="2"/>
  <c r="O480" i="2"/>
  <c r="T482" i="2"/>
  <c r="T481" i="2"/>
  <c r="T480" i="2"/>
  <c r="T483" i="2"/>
  <c r="Q483" i="2"/>
  <c r="Q482" i="2"/>
  <c r="Q481" i="2"/>
  <c r="Q480" i="2"/>
  <c r="AY480" i="2"/>
  <c r="AX480" i="2"/>
  <c r="BD480" i="2"/>
  <c r="BB480" i="2"/>
  <c r="P483" i="2"/>
  <c r="P482" i="2"/>
  <c r="P481" i="2"/>
  <c r="P480" i="2"/>
  <c r="AG481" i="2"/>
  <c r="AH481" i="2" s="1"/>
  <c r="AG483" i="2"/>
  <c r="AH483" i="2" s="1"/>
  <c r="AG482" i="2"/>
  <c r="AH482" i="2" s="1"/>
  <c r="AG480" i="2"/>
  <c r="AH480" i="2" s="1"/>
  <c r="BD482" i="2"/>
  <c r="AY482" i="2"/>
  <c r="AX482" i="2"/>
  <c r="BB482" i="2"/>
  <c r="AX483" i="2"/>
  <c r="AY483" i="2"/>
  <c r="BD483" i="2"/>
  <c r="BB483" i="2"/>
  <c r="AY481" i="2"/>
  <c r="AX481" i="2"/>
  <c r="BD481" i="2"/>
  <c r="BB481" i="2"/>
  <c r="X467" i="2"/>
  <c r="X471" i="2"/>
  <c r="X470" i="2"/>
  <c r="X469" i="2"/>
  <c r="X468" i="2"/>
  <c r="T462" i="2"/>
  <c r="T470" i="2"/>
  <c r="T469" i="2"/>
  <c r="T468" i="2"/>
  <c r="T471" i="2"/>
  <c r="AG471" i="2"/>
  <c r="AH471" i="2" s="1"/>
  <c r="AG470" i="2"/>
  <c r="AH470" i="2" s="1"/>
  <c r="AG469" i="2"/>
  <c r="AH469" i="2" s="1"/>
  <c r="AG468" i="2"/>
  <c r="AH468" i="2" s="1"/>
  <c r="Y40" i="1"/>
  <c r="W465" i="2" s="1"/>
  <c r="P471" i="2"/>
  <c r="P470" i="2"/>
  <c r="P469" i="2"/>
  <c r="P468" i="2"/>
  <c r="AX468" i="2"/>
  <c r="AY468" i="2"/>
  <c r="BD468" i="2"/>
  <c r="BB468" i="2"/>
  <c r="O467" i="2"/>
  <c r="O471" i="2"/>
  <c r="O470" i="2"/>
  <c r="O469" i="2"/>
  <c r="O468" i="2"/>
  <c r="AX469" i="2"/>
  <c r="AY469" i="2"/>
  <c r="BD469" i="2"/>
  <c r="BB469" i="2"/>
  <c r="BD470" i="2"/>
  <c r="AX470" i="2"/>
  <c r="AY470" i="2"/>
  <c r="BB470" i="2"/>
  <c r="BD471" i="2"/>
  <c r="AY471" i="2"/>
  <c r="AX471" i="2"/>
  <c r="BB471" i="2"/>
  <c r="Q471" i="2"/>
  <c r="Q470" i="2"/>
  <c r="Q469" i="2"/>
  <c r="Q468" i="2"/>
  <c r="T458" i="2"/>
  <c r="T457" i="2"/>
  <c r="T456" i="2"/>
  <c r="T459" i="2"/>
  <c r="W456" i="2"/>
  <c r="X458" i="2"/>
  <c r="X457" i="2"/>
  <c r="AG447" i="2"/>
  <c r="AH447" i="2" s="1"/>
  <c r="AG456" i="2"/>
  <c r="AH456" i="2" s="1"/>
  <c r="AG459" i="2"/>
  <c r="AH459" i="2" s="1"/>
  <c r="AG458" i="2"/>
  <c r="AH458" i="2" s="1"/>
  <c r="AG457" i="2"/>
  <c r="AH457" i="2" s="1"/>
  <c r="AX457" i="2"/>
  <c r="AY457" i="2"/>
  <c r="BD457" i="2"/>
  <c r="BB457" i="2"/>
  <c r="AX458" i="2"/>
  <c r="AY458" i="2"/>
  <c r="BD458" i="2"/>
  <c r="BB458" i="2"/>
  <c r="O454" i="2"/>
  <c r="O457" i="2"/>
  <c r="O459" i="2"/>
  <c r="O456" i="2"/>
  <c r="O458" i="2"/>
  <c r="AX459" i="2"/>
  <c r="AY459" i="2"/>
  <c r="BD459" i="2"/>
  <c r="BB459" i="2"/>
  <c r="AX456" i="2"/>
  <c r="AY456" i="2"/>
  <c r="BB456" i="2"/>
  <c r="BD456" i="2"/>
  <c r="W39" i="1"/>
  <c r="U451" i="2" s="1"/>
  <c r="P459" i="2"/>
  <c r="P458" i="2"/>
  <c r="P457" i="2"/>
  <c r="P456" i="2"/>
  <c r="Q459" i="2"/>
  <c r="Q458" i="2"/>
  <c r="Q457" i="2"/>
  <c r="Q456" i="2"/>
  <c r="T445" i="2"/>
  <c r="T444" i="2"/>
  <c r="T443" i="2"/>
  <c r="T446" i="2"/>
  <c r="Q446" i="2"/>
  <c r="Q445" i="2"/>
  <c r="Q444" i="2"/>
  <c r="Q443" i="2"/>
  <c r="O443" i="2"/>
  <c r="O446" i="2"/>
  <c r="O445" i="2"/>
  <c r="O444" i="2"/>
  <c r="AG435" i="2"/>
  <c r="AH435" i="2" s="1"/>
  <c r="AG443" i="2"/>
  <c r="AH443" i="2" s="1"/>
  <c r="AG446" i="2"/>
  <c r="AH446" i="2" s="1"/>
  <c r="AG445" i="2"/>
  <c r="AH445" i="2" s="1"/>
  <c r="AG444" i="2"/>
  <c r="AH444" i="2" s="1"/>
  <c r="AX444" i="2"/>
  <c r="AY444" i="2"/>
  <c r="BD444" i="2"/>
  <c r="BB444" i="2"/>
  <c r="AX445" i="2"/>
  <c r="AY445" i="2"/>
  <c r="BD445" i="2"/>
  <c r="BB445" i="2"/>
  <c r="AX446" i="2"/>
  <c r="AY446" i="2"/>
  <c r="BB446" i="2"/>
  <c r="BD446" i="2"/>
  <c r="AX443" i="2"/>
  <c r="AY443" i="2"/>
  <c r="BB443" i="2"/>
  <c r="BD443" i="2"/>
  <c r="P446" i="2"/>
  <c r="P445" i="2"/>
  <c r="P444" i="2"/>
  <c r="P443" i="2"/>
  <c r="AG423" i="2"/>
  <c r="AH423" i="2" s="1"/>
  <c r="AG433" i="2"/>
  <c r="AH433" i="2" s="1"/>
  <c r="AG432" i="2"/>
  <c r="AH432" i="2" s="1"/>
  <c r="AG431" i="2"/>
  <c r="AH431" i="2" s="1"/>
  <c r="AG434" i="2"/>
  <c r="AH434" i="2" s="1"/>
  <c r="V429" i="2"/>
  <c r="P429" i="2"/>
  <c r="P434" i="2"/>
  <c r="P433" i="2"/>
  <c r="P432" i="2"/>
  <c r="P431" i="2"/>
  <c r="O430" i="2"/>
  <c r="O431" i="2"/>
  <c r="O434" i="2"/>
  <c r="O433" i="2"/>
  <c r="O432" i="2"/>
  <c r="Q429" i="2"/>
  <c r="Q434" i="2"/>
  <c r="Q433" i="2"/>
  <c r="Q432" i="2"/>
  <c r="Q431" i="2"/>
  <c r="AX433" i="2"/>
  <c r="AY433" i="2"/>
  <c r="BD433" i="2"/>
  <c r="BB433" i="2"/>
  <c r="BD31" i="2"/>
  <c r="AX434" i="2"/>
  <c r="AY434" i="2"/>
  <c r="BB434" i="2"/>
  <c r="BD434" i="2"/>
  <c r="AX431" i="2"/>
  <c r="AY431" i="2"/>
  <c r="BB431" i="2"/>
  <c r="BD431" i="2"/>
  <c r="AX432" i="2"/>
  <c r="AY432" i="2"/>
  <c r="BD432" i="2"/>
  <c r="BB432" i="2"/>
  <c r="T433" i="2"/>
  <c r="T432" i="2"/>
  <c r="T431" i="2"/>
  <c r="T434" i="2"/>
  <c r="P422" i="2"/>
  <c r="P421" i="2"/>
  <c r="P420" i="2"/>
  <c r="P419" i="2"/>
  <c r="O412" i="2"/>
  <c r="O419" i="2"/>
  <c r="O422" i="2"/>
  <c r="O421" i="2"/>
  <c r="O420" i="2"/>
  <c r="Q413" i="2"/>
  <c r="Q422" i="2"/>
  <c r="Q421" i="2"/>
  <c r="Q420" i="2"/>
  <c r="Q419" i="2"/>
  <c r="AX419" i="2"/>
  <c r="AY419" i="2"/>
  <c r="BB419" i="2"/>
  <c r="BD419" i="2"/>
  <c r="V419" i="2"/>
  <c r="V422" i="2"/>
  <c r="V421" i="2"/>
  <c r="V420" i="2"/>
  <c r="AX421" i="2"/>
  <c r="AY421" i="2"/>
  <c r="BD421" i="2"/>
  <c r="BB421" i="2"/>
  <c r="AG421" i="2"/>
  <c r="AH421" i="2" s="1"/>
  <c r="AG422" i="2"/>
  <c r="AH422" i="2" s="1"/>
  <c r="AG420" i="2"/>
  <c r="AH420" i="2" s="1"/>
  <c r="AG419" i="2"/>
  <c r="AH419" i="2" s="1"/>
  <c r="AX422" i="2"/>
  <c r="AY422" i="2"/>
  <c r="BB422" i="2"/>
  <c r="BD422" i="2"/>
  <c r="AX420" i="2"/>
  <c r="AY420" i="2"/>
  <c r="BD420" i="2"/>
  <c r="BB420" i="2"/>
  <c r="T421" i="2"/>
  <c r="T420" i="2"/>
  <c r="T419" i="2"/>
  <c r="T422" i="2"/>
  <c r="P407" i="2"/>
  <c r="P411" i="2"/>
  <c r="P410" i="2"/>
  <c r="P409" i="2"/>
  <c r="P408" i="2"/>
  <c r="AG408" i="2"/>
  <c r="AH408" i="2" s="1"/>
  <c r="AG410" i="2"/>
  <c r="AH410" i="2" s="1"/>
  <c r="AG409" i="2"/>
  <c r="AH409" i="2" s="1"/>
  <c r="AG411" i="2"/>
  <c r="AH411" i="2" s="1"/>
  <c r="O411" i="2"/>
  <c r="O410" i="2"/>
  <c r="O409" i="2"/>
  <c r="O408" i="2"/>
  <c r="BD46" i="2"/>
  <c r="P193" i="2"/>
  <c r="Q411" i="2"/>
  <c r="Q410" i="2"/>
  <c r="Q409" i="2"/>
  <c r="Q408" i="2"/>
  <c r="AX408" i="2"/>
  <c r="AY408" i="2"/>
  <c r="BD408" i="2"/>
  <c r="BB408" i="2"/>
  <c r="AX409" i="2"/>
  <c r="AY409" i="2"/>
  <c r="BB409" i="2"/>
  <c r="BD409" i="2"/>
  <c r="AX410" i="2"/>
  <c r="BD410" i="2"/>
  <c r="BB410" i="2"/>
  <c r="AY410" i="2"/>
  <c r="AX411" i="2"/>
  <c r="AY411" i="2"/>
  <c r="BB411" i="2"/>
  <c r="BD411" i="2"/>
  <c r="T410" i="2"/>
  <c r="T409" i="2"/>
  <c r="T408" i="2"/>
  <c r="T411" i="2"/>
  <c r="T395" i="2"/>
  <c r="T398" i="2"/>
  <c r="T397" i="2"/>
  <c r="T396" i="2"/>
  <c r="T399" i="2"/>
  <c r="Z34" i="1"/>
  <c r="X391" i="2" s="1"/>
  <c r="Q399" i="2"/>
  <c r="Q398" i="2"/>
  <c r="Q397" i="2"/>
  <c r="Q396" i="2"/>
  <c r="AG399" i="2"/>
  <c r="AH399" i="2" s="1"/>
  <c r="AG398" i="2"/>
  <c r="AH398" i="2" s="1"/>
  <c r="AG396" i="2"/>
  <c r="AH396" i="2" s="1"/>
  <c r="AG397" i="2"/>
  <c r="AH397" i="2" s="1"/>
  <c r="AY396" i="2"/>
  <c r="AX396" i="2"/>
  <c r="BB396" i="2"/>
  <c r="BD396" i="2"/>
  <c r="P399" i="2"/>
  <c r="P398" i="2"/>
  <c r="P397" i="2"/>
  <c r="P396" i="2"/>
  <c r="AY398" i="2"/>
  <c r="AX398" i="2"/>
  <c r="BD398" i="2"/>
  <c r="BB398" i="2"/>
  <c r="AY399" i="2"/>
  <c r="AX399" i="2"/>
  <c r="BB399" i="2"/>
  <c r="BD399" i="2"/>
  <c r="AY397" i="2"/>
  <c r="AX397" i="2"/>
  <c r="BD397" i="2"/>
  <c r="BB397" i="2"/>
  <c r="O399" i="2"/>
  <c r="O398" i="2"/>
  <c r="O397" i="2"/>
  <c r="O396" i="2"/>
  <c r="AG384" i="2"/>
  <c r="AH384" i="2" s="1"/>
  <c r="AG387" i="2"/>
  <c r="AH387" i="2" s="1"/>
  <c r="AG386" i="2"/>
  <c r="AH386" i="2" s="1"/>
  <c r="AG385" i="2"/>
  <c r="AH385" i="2" s="1"/>
  <c r="V380" i="2"/>
  <c r="V384" i="2"/>
  <c r="V386" i="2"/>
  <c r="V387" i="2"/>
  <c r="V385" i="2"/>
  <c r="Q380" i="2"/>
  <c r="Q387" i="2"/>
  <c r="Q386" i="2"/>
  <c r="Q385" i="2"/>
  <c r="Q384" i="2"/>
  <c r="P387" i="2"/>
  <c r="P386" i="2"/>
  <c r="P385" i="2"/>
  <c r="P384" i="2"/>
  <c r="W386" i="2"/>
  <c r="W385" i="2"/>
  <c r="W384" i="2"/>
  <c r="W387" i="2"/>
  <c r="AY386" i="2"/>
  <c r="AX386" i="2"/>
  <c r="BD386" i="2"/>
  <c r="BB386" i="2"/>
  <c r="AY387" i="2"/>
  <c r="AX387" i="2"/>
  <c r="BB387" i="2"/>
  <c r="BD387" i="2"/>
  <c r="O387" i="2"/>
  <c r="O386" i="2"/>
  <c r="O385" i="2"/>
  <c r="O384" i="2"/>
  <c r="AY384" i="2"/>
  <c r="AX384" i="2"/>
  <c r="BB384" i="2"/>
  <c r="BD384" i="2"/>
  <c r="AY385" i="2"/>
  <c r="AX385" i="2"/>
  <c r="BD385" i="2"/>
  <c r="BB385" i="2"/>
  <c r="T377" i="2"/>
  <c r="T386" i="2"/>
  <c r="T385" i="2"/>
  <c r="T384" i="2"/>
  <c r="T387" i="2"/>
  <c r="T367" i="2"/>
  <c r="T373" i="2"/>
  <c r="T372" i="2"/>
  <c r="T371" i="2"/>
  <c r="T374" i="2"/>
  <c r="AG371" i="2"/>
  <c r="AH371" i="2" s="1"/>
  <c r="AG374" i="2"/>
  <c r="AH374" i="2" s="1"/>
  <c r="AG372" i="2"/>
  <c r="AH372" i="2" s="1"/>
  <c r="AG373" i="2"/>
  <c r="AH373" i="2" s="1"/>
  <c r="Q374" i="2"/>
  <c r="Q373" i="2"/>
  <c r="Q372" i="2"/>
  <c r="Q371" i="2"/>
  <c r="O371" i="2"/>
  <c r="O374" i="2"/>
  <c r="O373" i="2"/>
  <c r="O372" i="2"/>
  <c r="AX373" i="2"/>
  <c r="AY373" i="2"/>
  <c r="BD373" i="2"/>
  <c r="BB373" i="2"/>
  <c r="P368" i="2"/>
  <c r="P374" i="2"/>
  <c r="P373" i="2"/>
  <c r="P372" i="2"/>
  <c r="P371" i="2"/>
  <c r="AY374" i="2"/>
  <c r="AX374" i="2"/>
  <c r="BB374" i="2"/>
  <c r="BD374" i="2"/>
  <c r="AY372" i="2"/>
  <c r="AX372" i="2"/>
  <c r="BD372" i="2"/>
  <c r="BB372" i="2"/>
  <c r="AY371" i="2"/>
  <c r="AX371" i="2"/>
  <c r="BB371" i="2"/>
  <c r="BD371" i="2"/>
  <c r="AG361" i="2"/>
  <c r="AH361" i="2" s="1"/>
  <c r="AG362" i="2"/>
  <c r="AH362" i="2" s="1"/>
  <c r="AG360" i="2"/>
  <c r="AH360" i="2" s="1"/>
  <c r="AY340" i="2"/>
  <c r="O350" i="2"/>
  <c r="O348" i="2"/>
  <c r="O349" i="2"/>
  <c r="O347" i="2"/>
  <c r="Q339" i="2"/>
  <c r="Q349" i="2"/>
  <c r="Q347" i="2"/>
  <c r="Q350" i="2"/>
  <c r="Q348" i="2"/>
  <c r="AX348" i="2"/>
  <c r="AY348" i="2"/>
  <c r="BD348" i="2"/>
  <c r="BB348" i="2"/>
  <c r="AX347" i="2"/>
  <c r="AY347" i="2"/>
  <c r="BB347" i="2"/>
  <c r="BD347" i="2"/>
  <c r="V350" i="2"/>
  <c r="V348" i="2"/>
  <c r="V349" i="2"/>
  <c r="V347" i="2"/>
  <c r="AX349" i="2"/>
  <c r="AY349" i="2"/>
  <c r="BD349" i="2"/>
  <c r="BB349" i="2"/>
  <c r="P349" i="2"/>
  <c r="P347" i="2"/>
  <c r="P350" i="2"/>
  <c r="P348" i="2"/>
  <c r="AX350" i="2"/>
  <c r="AY350" i="2"/>
  <c r="BB350" i="2"/>
  <c r="BD350" i="2"/>
  <c r="T350" i="2"/>
  <c r="T348" i="2"/>
  <c r="T349" i="2"/>
  <c r="T347" i="2"/>
  <c r="T107" i="2"/>
  <c r="AX335" i="2"/>
  <c r="AY335" i="2"/>
  <c r="BB335" i="2"/>
  <c r="BD335" i="2"/>
  <c r="O327" i="2"/>
  <c r="O337" i="2"/>
  <c r="O335" i="2"/>
  <c r="O336" i="2"/>
  <c r="O338" i="2"/>
  <c r="P338" i="2"/>
  <c r="P337" i="2"/>
  <c r="P335" i="2"/>
  <c r="P336" i="2"/>
  <c r="Z29" i="1"/>
  <c r="X328" i="2" s="1"/>
  <c r="Q337" i="2"/>
  <c r="Q335" i="2"/>
  <c r="Q338" i="2"/>
  <c r="Q336" i="2"/>
  <c r="AX337" i="2"/>
  <c r="AY337" i="2"/>
  <c r="BB337" i="2"/>
  <c r="BD337" i="2"/>
  <c r="W338" i="2"/>
  <c r="W336" i="2"/>
  <c r="W337" i="2"/>
  <c r="W335" i="2"/>
  <c r="AX336" i="2"/>
  <c r="AY336" i="2"/>
  <c r="BB336" i="2"/>
  <c r="BD336" i="2"/>
  <c r="V327" i="2"/>
  <c r="V338" i="2"/>
  <c r="V336" i="2"/>
  <c r="V337" i="2"/>
  <c r="V335" i="2"/>
  <c r="AX338" i="2"/>
  <c r="AY338" i="2"/>
  <c r="BB338" i="2"/>
  <c r="BD338" i="2"/>
  <c r="T338" i="2"/>
  <c r="T336" i="2"/>
  <c r="T335" i="2"/>
  <c r="T337" i="2"/>
  <c r="W326" i="2"/>
  <c r="W324" i="2"/>
  <c r="W323" i="2"/>
  <c r="W325" i="2"/>
  <c r="T320" i="2"/>
  <c r="T323" i="2"/>
  <c r="T326" i="2"/>
  <c r="T324" i="2"/>
  <c r="T325" i="2"/>
  <c r="AX323" i="2"/>
  <c r="AY323" i="2"/>
  <c r="BB323" i="2"/>
  <c r="BD323" i="2"/>
  <c r="P325" i="2"/>
  <c r="P323" i="2"/>
  <c r="P324" i="2"/>
  <c r="P326" i="2"/>
  <c r="AX325" i="2"/>
  <c r="AY325" i="2"/>
  <c r="BD325" i="2"/>
  <c r="BB325" i="2"/>
  <c r="AX324" i="2"/>
  <c r="AY324" i="2"/>
  <c r="BD324" i="2"/>
  <c r="BB324" i="2"/>
  <c r="O324" i="2"/>
  <c r="O325" i="2"/>
  <c r="O323" i="2"/>
  <c r="O326" i="2"/>
  <c r="AX326" i="2"/>
  <c r="AY326" i="2"/>
  <c r="BB326" i="2"/>
  <c r="BD326" i="2"/>
  <c r="Q317" i="2"/>
  <c r="Q325" i="2"/>
  <c r="Q323" i="2"/>
  <c r="Q326" i="2"/>
  <c r="Q324" i="2"/>
  <c r="X307" i="2"/>
  <c r="X311" i="2"/>
  <c r="X313" i="2"/>
  <c r="X314" i="2"/>
  <c r="X312" i="2"/>
  <c r="O304" i="2"/>
  <c r="O313" i="2"/>
  <c r="O312" i="2"/>
  <c r="O314" i="2"/>
  <c r="O311" i="2"/>
  <c r="T306" i="2"/>
  <c r="T312" i="2"/>
  <c r="T314" i="2"/>
  <c r="T311" i="2"/>
  <c r="T313" i="2"/>
  <c r="P311" i="2"/>
  <c r="P314" i="2"/>
  <c r="P312" i="2"/>
  <c r="P313" i="2"/>
  <c r="AY311" i="2"/>
  <c r="AX311" i="2"/>
  <c r="BD311" i="2"/>
  <c r="BB311" i="2"/>
  <c r="AY312" i="2"/>
  <c r="BD312" i="2"/>
  <c r="BB312" i="2"/>
  <c r="AX312" i="2"/>
  <c r="AY314" i="2"/>
  <c r="BD314" i="2"/>
  <c r="BB314" i="2"/>
  <c r="AX314" i="2"/>
  <c r="AY313" i="2"/>
  <c r="AX313" i="2"/>
  <c r="BB313" i="2"/>
  <c r="BD313" i="2"/>
  <c r="Q305" i="2"/>
  <c r="Q313" i="2"/>
  <c r="Q314" i="2"/>
  <c r="Q312" i="2"/>
  <c r="Q311" i="2"/>
  <c r="P299" i="2"/>
  <c r="P302" i="2"/>
  <c r="P300" i="2"/>
  <c r="P301" i="2"/>
  <c r="O291" i="2"/>
  <c r="O301" i="2"/>
  <c r="O299" i="2"/>
  <c r="O300" i="2"/>
  <c r="O302" i="2"/>
  <c r="AY299" i="2"/>
  <c r="AX299" i="2"/>
  <c r="BB299" i="2"/>
  <c r="BD299" i="2"/>
  <c r="T295" i="2"/>
  <c r="T300" i="2"/>
  <c r="T302" i="2"/>
  <c r="T299" i="2"/>
  <c r="T301" i="2"/>
  <c r="AX300" i="2"/>
  <c r="AY300" i="2"/>
  <c r="BD300" i="2"/>
  <c r="BB300" i="2"/>
  <c r="X299" i="2"/>
  <c r="X301" i="2"/>
  <c r="X302" i="2"/>
  <c r="X300" i="2"/>
  <c r="AY301" i="2"/>
  <c r="AX301" i="2"/>
  <c r="BB301" i="2"/>
  <c r="BD301" i="2"/>
  <c r="AX302" i="2"/>
  <c r="AY302" i="2"/>
  <c r="BB302" i="2"/>
  <c r="BD302" i="2"/>
  <c r="Q292" i="2"/>
  <c r="Q301" i="2"/>
  <c r="Q299" i="2"/>
  <c r="Q300" i="2"/>
  <c r="Q302" i="2"/>
  <c r="P290" i="2"/>
  <c r="P287" i="2"/>
  <c r="P288" i="2"/>
  <c r="P289" i="2"/>
  <c r="T288" i="2"/>
  <c r="T289" i="2"/>
  <c r="T290" i="2"/>
  <c r="T287" i="2"/>
  <c r="AY290" i="2"/>
  <c r="AX290" i="2"/>
  <c r="BB290" i="2"/>
  <c r="BD290" i="2"/>
  <c r="Q287" i="2"/>
  <c r="Q288" i="2"/>
  <c r="Q289" i="2"/>
  <c r="Q290" i="2"/>
  <c r="AY288" i="2"/>
  <c r="AX288" i="2"/>
  <c r="BB288" i="2"/>
  <c r="BD288" i="2"/>
  <c r="AX287" i="2"/>
  <c r="AY287" i="2"/>
  <c r="BB287" i="2"/>
  <c r="BD287" i="2"/>
  <c r="AX289" i="2"/>
  <c r="AY289" i="2"/>
  <c r="BB289" i="2"/>
  <c r="BD289" i="2"/>
  <c r="O289" i="2"/>
  <c r="O287" i="2"/>
  <c r="O288" i="2"/>
  <c r="O290" i="2"/>
  <c r="P274" i="2"/>
  <c r="P275" i="2"/>
  <c r="P276" i="2"/>
  <c r="P278" i="2"/>
  <c r="P277" i="2"/>
  <c r="Q268" i="2"/>
  <c r="Q278" i="2"/>
  <c r="Q277" i="2"/>
  <c r="Q276" i="2"/>
  <c r="Q275" i="2"/>
  <c r="O274" i="2"/>
  <c r="O277" i="2"/>
  <c r="O276" i="2"/>
  <c r="O275" i="2"/>
  <c r="O278" i="2"/>
  <c r="X276" i="2"/>
  <c r="X275" i="2"/>
  <c r="X277" i="2"/>
  <c r="X278" i="2"/>
  <c r="T274" i="2"/>
  <c r="T276" i="2"/>
  <c r="T275" i="2"/>
  <c r="T278" i="2"/>
  <c r="T277" i="2"/>
  <c r="AY275" i="2"/>
  <c r="AX275" i="2"/>
  <c r="BD275" i="2"/>
  <c r="BB275" i="2"/>
  <c r="V277" i="2"/>
  <c r="V278" i="2"/>
  <c r="V275" i="2"/>
  <c r="V276" i="2"/>
  <c r="AY276" i="2"/>
  <c r="BD276" i="2"/>
  <c r="BB276" i="2"/>
  <c r="AX276" i="2"/>
  <c r="AX277" i="2"/>
  <c r="AY277" i="2"/>
  <c r="BD277" i="2"/>
  <c r="BB277" i="2"/>
  <c r="AY278" i="2"/>
  <c r="BD278" i="2"/>
  <c r="AX278" i="2"/>
  <c r="BB278" i="2"/>
  <c r="Q754" i="2"/>
  <c r="Q262" i="2"/>
  <c r="Q263" i="2"/>
  <c r="Q265" i="2"/>
  <c r="Q266" i="2"/>
  <c r="Q264" i="2"/>
  <c r="AY263" i="2"/>
  <c r="AX263" i="2"/>
  <c r="BB263" i="2"/>
  <c r="BD263" i="2"/>
  <c r="AY264" i="2"/>
  <c r="AX264" i="2"/>
  <c r="BD264" i="2"/>
  <c r="BB264" i="2"/>
  <c r="AY266" i="2"/>
  <c r="AX266" i="2"/>
  <c r="BD266" i="2"/>
  <c r="BB266" i="2"/>
  <c r="AY265" i="2"/>
  <c r="AX265" i="2"/>
  <c r="BB265" i="2"/>
  <c r="BD265" i="2"/>
  <c r="P255" i="2"/>
  <c r="P266" i="2"/>
  <c r="P263" i="2"/>
  <c r="P265" i="2"/>
  <c r="P264" i="2"/>
  <c r="O261" i="2"/>
  <c r="O265" i="2"/>
  <c r="O264" i="2"/>
  <c r="O263" i="2"/>
  <c r="O266" i="2"/>
  <c r="T264" i="2"/>
  <c r="T263" i="2"/>
  <c r="T266" i="2"/>
  <c r="T265" i="2"/>
  <c r="W253" i="2"/>
  <c r="V243" i="2"/>
  <c r="V254" i="2"/>
  <c r="V251" i="2"/>
  <c r="P252" i="2"/>
  <c r="P254" i="2"/>
  <c r="P253" i="2"/>
  <c r="P251" i="2"/>
  <c r="AY251" i="2"/>
  <c r="BB251" i="2"/>
  <c r="BD251" i="2"/>
  <c r="AX251" i="2"/>
  <c r="O250" i="2"/>
  <c r="O253" i="2"/>
  <c r="O254" i="2"/>
  <c r="O252" i="2"/>
  <c r="O251" i="2"/>
  <c r="AY252" i="2"/>
  <c r="AX252" i="2"/>
  <c r="BD252" i="2"/>
  <c r="BB252" i="2"/>
  <c r="Q245" i="2"/>
  <c r="Q251" i="2"/>
  <c r="Q253" i="2"/>
  <c r="Q252" i="2"/>
  <c r="Q254" i="2"/>
  <c r="AY253" i="2"/>
  <c r="BB253" i="2"/>
  <c r="BD253" i="2"/>
  <c r="AX253" i="2"/>
  <c r="AY254" i="2"/>
  <c r="AX254" i="2"/>
  <c r="BD254" i="2"/>
  <c r="BB254" i="2"/>
  <c r="T252" i="2"/>
  <c r="T251" i="2"/>
  <c r="T254" i="2"/>
  <c r="T253" i="2"/>
  <c r="X67" i="1"/>
  <c r="V747" i="2" s="1"/>
  <c r="O141" i="2"/>
  <c r="O146" i="2"/>
  <c r="V142" i="2"/>
  <c r="V146" i="2"/>
  <c r="Q135" i="2"/>
  <c r="Q146" i="2"/>
  <c r="P588" i="2"/>
  <c r="AY146" i="2"/>
  <c r="AX146" i="2"/>
  <c r="BB146" i="2"/>
  <c r="BD146" i="2"/>
  <c r="T144" i="2"/>
  <c r="T146" i="2"/>
  <c r="T133" i="2"/>
  <c r="T134" i="2"/>
  <c r="O131" i="2"/>
  <c r="O134" i="2"/>
  <c r="P128" i="2"/>
  <c r="P134" i="2"/>
  <c r="AX134" i="2"/>
  <c r="AY134" i="2"/>
  <c r="BD134" i="2"/>
  <c r="BB134" i="2"/>
  <c r="Q133" i="2"/>
  <c r="Q134" i="2"/>
  <c r="AH382" i="2"/>
  <c r="T120" i="2"/>
  <c r="T122" i="2"/>
  <c r="AX122" i="2"/>
  <c r="AY122" i="2"/>
  <c r="BB122" i="2"/>
  <c r="BD122" i="2"/>
  <c r="Z11" i="1"/>
  <c r="Q122" i="2"/>
  <c r="P103" i="2"/>
  <c r="P110" i="2"/>
  <c r="Q109" i="2"/>
  <c r="Q110" i="2"/>
  <c r="O101" i="2"/>
  <c r="O110" i="2"/>
  <c r="AX110" i="2"/>
  <c r="AY110" i="2"/>
  <c r="BB110" i="2"/>
  <c r="BD110" i="2"/>
  <c r="P93" i="2"/>
  <c r="P98" i="2"/>
  <c r="P96" i="2"/>
  <c r="P97" i="2"/>
  <c r="BD248" i="2"/>
  <c r="O714" i="2"/>
  <c r="Q93" i="2"/>
  <c r="Q96" i="2"/>
  <c r="Q98" i="2"/>
  <c r="Q97" i="2"/>
  <c r="O95" i="2"/>
  <c r="O97" i="2"/>
  <c r="O98" i="2"/>
  <c r="O96" i="2"/>
  <c r="AY96" i="2"/>
  <c r="AX96" i="2"/>
  <c r="BD96" i="2"/>
  <c r="BB96" i="2"/>
  <c r="P17" i="2"/>
  <c r="V87" i="2"/>
  <c r="V98" i="2"/>
  <c r="V97" i="2"/>
  <c r="V96" i="2"/>
  <c r="AY98" i="2"/>
  <c r="AX98" i="2"/>
  <c r="BB98" i="2"/>
  <c r="BD98" i="2"/>
  <c r="AX97" i="2"/>
  <c r="AY97" i="2"/>
  <c r="BB97" i="2"/>
  <c r="BD97" i="2"/>
  <c r="T94" i="2"/>
  <c r="T96" i="2"/>
  <c r="T98" i="2"/>
  <c r="T97" i="2"/>
  <c r="P78" i="2"/>
  <c r="P84" i="2"/>
  <c r="P86" i="2"/>
  <c r="P85" i="2"/>
  <c r="Q75" i="2"/>
  <c r="Q86" i="2"/>
  <c r="Q84" i="2"/>
  <c r="Q85" i="2"/>
  <c r="O77" i="2"/>
  <c r="O85" i="2"/>
  <c r="O84" i="2"/>
  <c r="O86" i="2"/>
  <c r="T75" i="2"/>
  <c r="T84" i="2"/>
  <c r="T85" i="2"/>
  <c r="T86" i="2"/>
  <c r="AX84" i="2"/>
  <c r="AY84" i="2"/>
  <c r="BD84" i="2"/>
  <c r="BB84" i="2"/>
  <c r="AX86" i="2"/>
  <c r="AY86" i="2"/>
  <c r="BB86" i="2"/>
  <c r="BD86" i="2"/>
  <c r="AY85" i="2"/>
  <c r="AX85" i="2"/>
  <c r="BB85" i="2"/>
  <c r="BD85" i="2"/>
  <c r="O63" i="2"/>
  <c r="O73" i="2"/>
  <c r="O72" i="2"/>
  <c r="O74" i="2"/>
  <c r="Q63" i="2"/>
  <c r="Q73" i="2"/>
  <c r="Q72" i="2"/>
  <c r="Q74" i="2"/>
  <c r="P74" i="2"/>
  <c r="P72" i="2"/>
  <c r="P73" i="2"/>
  <c r="AY74" i="2"/>
  <c r="AX74" i="2"/>
  <c r="BB74" i="2"/>
  <c r="BD74" i="2"/>
  <c r="AY72" i="2"/>
  <c r="AX72" i="2"/>
  <c r="BB72" i="2"/>
  <c r="BD72" i="2"/>
  <c r="AY73" i="2"/>
  <c r="AX73" i="2"/>
  <c r="BB73" i="2"/>
  <c r="BD73" i="2"/>
  <c r="V68" i="2"/>
  <c r="V73" i="2"/>
  <c r="V74" i="2"/>
  <c r="V72" i="2"/>
  <c r="T72" i="2"/>
  <c r="T73" i="2"/>
  <c r="T74" i="2"/>
  <c r="X56" i="2"/>
  <c r="X59" i="2"/>
  <c r="X62" i="2"/>
  <c r="X61" i="2"/>
  <c r="X60" i="2"/>
  <c r="O61" i="2"/>
  <c r="O62" i="2"/>
  <c r="O60" i="2"/>
  <c r="O59" i="2"/>
  <c r="AX60" i="2"/>
  <c r="AY60" i="2"/>
  <c r="BB60" i="2"/>
  <c r="BD60" i="2"/>
  <c r="AX59" i="2"/>
  <c r="AY59" i="2"/>
  <c r="BB59" i="2"/>
  <c r="BD59" i="2"/>
  <c r="T60" i="2"/>
  <c r="T59" i="2"/>
  <c r="T61" i="2"/>
  <c r="T62" i="2"/>
  <c r="P53" i="2"/>
  <c r="P59" i="2"/>
  <c r="P61" i="2"/>
  <c r="P60" i="2"/>
  <c r="P62" i="2"/>
  <c r="AX62" i="2"/>
  <c r="AY62" i="2"/>
  <c r="BD62" i="2"/>
  <c r="BB62" i="2"/>
  <c r="AY61" i="2"/>
  <c r="AX61" i="2"/>
  <c r="BB61" i="2"/>
  <c r="BD61" i="2"/>
  <c r="Q59" i="2"/>
  <c r="Q60" i="2"/>
  <c r="Q62" i="2"/>
  <c r="Q61" i="2"/>
  <c r="Q42" i="2"/>
  <c r="Q49" i="2"/>
  <c r="Q47" i="2"/>
  <c r="Q48" i="2"/>
  <c r="Q50" i="2"/>
  <c r="AX47" i="2"/>
  <c r="AY47" i="2"/>
  <c r="BB47" i="2"/>
  <c r="BD47" i="2"/>
  <c r="T42" i="2"/>
  <c r="T48" i="2"/>
  <c r="T47" i="2"/>
  <c r="T50" i="2"/>
  <c r="T49" i="2"/>
  <c r="P40" i="2"/>
  <c r="P50" i="2"/>
  <c r="P47" i="2"/>
  <c r="P48" i="2"/>
  <c r="P49" i="2"/>
  <c r="AX50" i="2"/>
  <c r="AY50" i="2"/>
  <c r="BB50" i="2"/>
  <c r="BD50" i="2"/>
  <c r="AX48" i="2"/>
  <c r="AY48" i="2"/>
  <c r="BB48" i="2"/>
  <c r="BD48" i="2"/>
  <c r="AX49" i="2"/>
  <c r="AY49" i="2"/>
  <c r="BB49" i="2"/>
  <c r="BD49" i="2"/>
  <c r="O49" i="2"/>
  <c r="O48" i="2"/>
  <c r="O50" i="2"/>
  <c r="O47" i="2"/>
  <c r="Y4" i="1"/>
  <c r="W28" i="2" s="1"/>
  <c r="P35" i="2"/>
  <c r="P36" i="2"/>
  <c r="P38" i="2"/>
  <c r="P37" i="2"/>
  <c r="O35" i="2"/>
  <c r="O37" i="2"/>
  <c r="O38" i="2"/>
  <c r="O36" i="2"/>
  <c r="X4" i="1"/>
  <c r="V29" i="2" s="1"/>
  <c r="T37" i="2"/>
  <c r="T36" i="2"/>
  <c r="T35" i="2"/>
  <c r="T38" i="2"/>
  <c r="AX35" i="2"/>
  <c r="AY35" i="2"/>
  <c r="BB35" i="2"/>
  <c r="BD35" i="2"/>
  <c r="T124" i="2"/>
  <c r="AY37" i="2"/>
  <c r="AX37" i="2"/>
  <c r="BB37" i="2"/>
  <c r="BD37" i="2"/>
  <c r="AX38" i="2"/>
  <c r="AY38" i="2"/>
  <c r="BB38" i="2"/>
  <c r="BD38" i="2"/>
  <c r="AX36" i="2"/>
  <c r="AY36" i="2"/>
  <c r="BD36" i="2"/>
  <c r="BB36" i="2"/>
  <c r="Q27" i="2"/>
  <c r="Q35" i="2"/>
  <c r="Q36" i="2"/>
  <c r="Q38" i="2"/>
  <c r="Q37" i="2"/>
  <c r="T19" i="2"/>
  <c r="T23" i="2"/>
  <c r="T22" i="2"/>
  <c r="T25" i="2"/>
  <c r="T24" i="2"/>
  <c r="Q18" i="2"/>
  <c r="Q25" i="2"/>
  <c r="Q22" i="2"/>
  <c r="Q23" i="2"/>
  <c r="Q24" i="2"/>
  <c r="P19" i="2"/>
  <c r="P25" i="2"/>
  <c r="P23" i="2"/>
  <c r="P22" i="2"/>
  <c r="P24" i="2"/>
  <c r="X22" i="2"/>
  <c r="AY22" i="2"/>
  <c r="AX22" i="2"/>
  <c r="BB22" i="2"/>
  <c r="BD22" i="2"/>
  <c r="O18" i="2"/>
  <c r="O24" i="2"/>
  <c r="O23" i="2"/>
  <c r="O25" i="2"/>
  <c r="O22" i="2"/>
  <c r="AY23" i="2"/>
  <c r="BB23" i="2"/>
  <c r="BD23" i="2"/>
  <c r="AX23" i="2"/>
  <c r="AY25" i="2"/>
  <c r="BB25" i="2"/>
  <c r="BD25" i="2"/>
  <c r="AX25" i="2"/>
  <c r="AY24" i="2"/>
  <c r="AX24" i="2"/>
  <c r="BD24" i="2"/>
  <c r="BB24" i="2"/>
  <c r="T5" i="2"/>
  <c r="T12" i="2"/>
  <c r="T14" i="2"/>
  <c r="T11" i="2"/>
  <c r="T13" i="2"/>
  <c r="P5" i="2"/>
  <c r="P13" i="2"/>
  <c r="P12" i="2"/>
  <c r="P14" i="2"/>
  <c r="P11" i="2"/>
  <c r="Q10" i="2"/>
  <c r="Q14" i="2"/>
  <c r="Q12" i="2"/>
  <c r="Q11" i="2"/>
  <c r="Q13" i="2"/>
  <c r="AY14" i="2"/>
  <c r="AX14" i="2"/>
  <c r="BB14" i="2"/>
  <c r="BD14" i="2"/>
  <c r="AY12" i="2"/>
  <c r="AX12" i="2"/>
  <c r="BB12" i="2"/>
  <c r="BD12" i="2"/>
  <c r="O6" i="2"/>
  <c r="O13" i="2"/>
  <c r="O12" i="2"/>
  <c r="O14" i="2"/>
  <c r="O11" i="2"/>
  <c r="AY13" i="2"/>
  <c r="AX13" i="2"/>
  <c r="BD13" i="2"/>
  <c r="BB13" i="2"/>
  <c r="AY11" i="2"/>
  <c r="AX11" i="2"/>
  <c r="BB11" i="2"/>
  <c r="BD11" i="2"/>
  <c r="Y67" i="1"/>
  <c r="W747" i="2" s="1"/>
  <c r="P617" i="2"/>
  <c r="P613" i="2"/>
  <c r="AY649" i="2"/>
  <c r="AX340" i="2"/>
  <c r="O636" i="2"/>
  <c r="BB340" i="2"/>
  <c r="AY551" i="2"/>
  <c r="T309" i="2"/>
  <c r="P257" i="2"/>
  <c r="O639" i="2"/>
  <c r="AX551" i="2"/>
  <c r="AX310" i="2"/>
  <c r="P612" i="2"/>
  <c r="AY310" i="2"/>
  <c r="Q160" i="2"/>
  <c r="O711" i="2"/>
  <c r="O708" i="2"/>
  <c r="AY80" i="2"/>
  <c r="AX80" i="2"/>
  <c r="AX46" i="2"/>
  <c r="Q69" i="2"/>
  <c r="T737" i="2"/>
  <c r="T736" i="2"/>
  <c r="T735" i="2"/>
  <c r="T732" i="2"/>
  <c r="T734" i="2"/>
  <c r="T733" i="2"/>
  <c r="T738" i="2"/>
  <c r="Q732" i="2"/>
  <c r="Q738" i="2"/>
  <c r="Q737" i="2"/>
  <c r="Q733" i="2"/>
  <c r="Q736" i="2"/>
  <c r="Q735" i="2"/>
  <c r="Q734" i="2"/>
  <c r="AY732" i="2"/>
  <c r="E94" i="5" s="1"/>
  <c r="AX732" i="2"/>
  <c r="C94" i="5" s="1"/>
  <c r="BD732" i="2"/>
  <c r="BB732" i="2"/>
  <c r="AX733" i="2"/>
  <c r="AY733" i="2"/>
  <c r="BD733" i="2"/>
  <c r="BB733" i="2"/>
  <c r="P737" i="2"/>
  <c r="P736" i="2"/>
  <c r="P735" i="2"/>
  <c r="P733" i="2"/>
  <c r="P732" i="2"/>
  <c r="P738" i="2"/>
  <c r="P734" i="2"/>
  <c r="AG732" i="2"/>
  <c r="AH732" i="2" s="1"/>
  <c r="AG733" i="2"/>
  <c r="AH733" i="2" s="1"/>
  <c r="AG735" i="2"/>
  <c r="AH735" i="2" s="1"/>
  <c r="AG738" i="2"/>
  <c r="AH738" i="2" s="1"/>
  <c r="AG737" i="2"/>
  <c r="AH737" i="2" s="1"/>
  <c r="AG736" i="2"/>
  <c r="AH736" i="2" s="1"/>
  <c r="AG734" i="2"/>
  <c r="AH734" i="2" s="1"/>
  <c r="AY735" i="2"/>
  <c r="AX735" i="2"/>
  <c r="BD735" i="2"/>
  <c r="BB735" i="2"/>
  <c r="AX736" i="2"/>
  <c r="AY736" i="2"/>
  <c r="BD736" i="2"/>
  <c r="BB736" i="2"/>
  <c r="AX737" i="2"/>
  <c r="AY737" i="2"/>
  <c r="BD737" i="2"/>
  <c r="BB737" i="2"/>
  <c r="AX738" i="2"/>
  <c r="AY738" i="2"/>
  <c r="BD738" i="2"/>
  <c r="BB738" i="2"/>
  <c r="AY734" i="2"/>
  <c r="AX734" i="2"/>
  <c r="BD734" i="2"/>
  <c r="BB734" i="2"/>
  <c r="AX773" i="2"/>
  <c r="AB773" i="2" s="1"/>
  <c r="AC773" i="2" s="1"/>
  <c r="P745" i="2"/>
  <c r="O734" i="2"/>
  <c r="O732" i="2"/>
  <c r="O733" i="2"/>
  <c r="O738" i="2"/>
  <c r="O737" i="2"/>
  <c r="O736" i="2"/>
  <c r="O735" i="2"/>
  <c r="AG687" i="2"/>
  <c r="AH687" i="2" s="1"/>
  <c r="AG690" i="2"/>
  <c r="AH690" i="2" s="1"/>
  <c r="AG684" i="2"/>
  <c r="AH684" i="2" s="1"/>
  <c r="AG689" i="2"/>
  <c r="AH689" i="2" s="1"/>
  <c r="AG686" i="2"/>
  <c r="AH686" i="2" s="1"/>
  <c r="AG685" i="2"/>
  <c r="AH685" i="2" s="1"/>
  <c r="AG691" i="2"/>
  <c r="AH691" i="2" s="1"/>
  <c r="AG688" i="2"/>
  <c r="AH688" i="2" s="1"/>
  <c r="Q744" i="2"/>
  <c r="BD426" i="2"/>
  <c r="W80" i="1"/>
  <c r="P761" i="2"/>
  <c r="T760" i="2"/>
  <c r="T761" i="2"/>
  <c r="O760" i="2"/>
  <c r="O761" i="2"/>
  <c r="Z80" i="1"/>
  <c r="Q761" i="2"/>
  <c r="BD415" i="2"/>
  <c r="BB426" i="2"/>
  <c r="AG508" i="2"/>
  <c r="AH508" i="2" s="1"/>
  <c r="AG524" i="2"/>
  <c r="AH524" i="2" s="1"/>
  <c r="AG523" i="2"/>
  <c r="AH523" i="2" s="1"/>
  <c r="AG522" i="2"/>
  <c r="AH522" i="2" s="1"/>
  <c r="AG521" i="2"/>
  <c r="AH521" i="2" s="1"/>
  <c r="AG531" i="2"/>
  <c r="AH531" i="2" s="1"/>
  <c r="AG530" i="2"/>
  <c r="AH530" i="2" s="1"/>
  <c r="AG528" i="2"/>
  <c r="AH528" i="2" s="1"/>
  <c r="AG525" i="2"/>
  <c r="AH525" i="2" s="1"/>
  <c r="AG529" i="2"/>
  <c r="AH529" i="2" s="1"/>
  <c r="AG527" i="2"/>
  <c r="AH527" i="2" s="1"/>
  <c r="AG526" i="2"/>
  <c r="AH526" i="2" s="1"/>
  <c r="AX212" i="2"/>
  <c r="AY212" i="2"/>
  <c r="BD212" i="2"/>
  <c r="BB212" i="2"/>
  <c r="AX207" i="2"/>
  <c r="E22" i="18" s="1"/>
  <c r="AY207" i="2"/>
  <c r="BB207" i="2"/>
  <c r="BD207" i="2"/>
  <c r="P204" i="2"/>
  <c r="P218" i="2"/>
  <c r="P217" i="2"/>
  <c r="P215" i="2"/>
  <c r="P213" i="2"/>
  <c r="P211" i="2"/>
  <c r="P209" i="2"/>
  <c r="P210" i="2"/>
  <c r="P207" i="2"/>
  <c r="P216" i="2"/>
  <c r="P214" i="2"/>
  <c r="P208" i="2"/>
  <c r="P212" i="2"/>
  <c r="AY214" i="2"/>
  <c r="AX214" i="2"/>
  <c r="BB214" i="2"/>
  <c r="BD214" i="2"/>
  <c r="Q217" i="2"/>
  <c r="Q215" i="2"/>
  <c r="Q213" i="2"/>
  <c r="Q211" i="2"/>
  <c r="Q209" i="2"/>
  <c r="Q208" i="2"/>
  <c r="Q210" i="2"/>
  <c r="Q216" i="2"/>
  <c r="Q212" i="2"/>
  <c r="Q218" i="2"/>
  <c r="Q214" i="2"/>
  <c r="Q207" i="2"/>
  <c r="AX208" i="2"/>
  <c r="AY208" i="2"/>
  <c r="BD208" i="2"/>
  <c r="BB208" i="2"/>
  <c r="V213" i="2"/>
  <c r="V209" i="2"/>
  <c r="V217" i="2"/>
  <c r="V218" i="2"/>
  <c r="V216" i="2"/>
  <c r="V214" i="2"/>
  <c r="V212" i="2"/>
  <c r="V210" i="2"/>
  <c r="V208" i="2"/>
  <c r="V207" i="2"/>
  <c r="V215" i="2"/>
  <c r="V211" i="2"/>
  <c r="AX209" i="2"/>
  <c r="AY209" i="2"/>
  <c r="BB209" i="2"/>
  <c r="BD209" i="2"/>
  <c r="X218" i="2"/>
  <c r="X216" i="2"/>
  <c r="X214" i="2"/>
  <c r="X212" i="2"/>
  <c r="X210" i="2"/>
  <c r="X208" i="2"/>
  <c r="X207" i="2"/>
  <c r="X213" i="2"/>
  <c r="X217" i="2"/>
  <c r="X215" i="2"/>
  <c r="X211" i="2"/>
  <c r="X209" i="2"/>
  <c r="AY211" i="2"/>
  <c r="AX211" i="2"/>
  <c r="BB211" i="2"/>
  <c r="BD211" i="2"/>
  <c r="W218" i="2"/>
  <c r="W216" i="2"/>
  <c r="W214" i="2"/>
  <c r="W212" i="2"/>
  <c r="W210" i="2"/>
  <c r="W208" i="2"/>
  <c r="W207" i="2"/>
  <c r="W217" i="2"/>
  <c r="W209" i="2"/>
  <c r="W215" i="2"/>
  <c r="W211" i="2"/>
  <c r="W213" i="2"/>
  <c r="AY213" i="2"/>
  <c r="AX213" i="2"/>
  <c r="BD213" i="2"/>
  <c r="BB213" i="2"/>
  <c r="AY215" i="2"/>
  <c r="AX215" i="2"/>
  <c r="BD215" i="2"/>
  <c r="BB215" i="2"/>
  <c r="O197" i="2"/>
  <c r="O207" i="2"/>
  <c r="O214" i="2"/>
  <c r="O217" i="2"/>
  <c r="O215" i="2"/>
  <c r="O213" i="2"/>
  <c r="O211" i="2"/>
  <c r="O209" i="2"/>
  <c r="O218" i="2"/>
  <c r="O216" i="2"/>
  <c r="O210" i="2"/>
  <c r="O212" i="2"/>
  <c r="O208" i="2"/>
  <c r="AX217" i="2"/>
  <c r="AY217" i="2"/>
  <c r="BD217" i="2"/>
  <c r="BB217" i="2"/>
  <c r="AY216" i="2"/>
  <c r="AX216" i="2"/>
  <c r="BB216" i="2"/>
  <c r="BD216" i="2"/>
  <c r="AY218" i="2"/>
  <c r="AX218" i="2"/>
  <c r="BD218" i="2"/>
  <c r="BB218" i="2"/>
  <c r="AX210" i="2"/>
  <c r="AY210" i="2"/>
  <c r="BB210" i="2"/>
  <c r="BD210" i="2"/>
  <c r="T203" i="2"/>
  <c r="T207" i="2"/>
  <c r="T218" i="2"/>
  <c r="T216" i="2"/>
  <c r="T214" i="2"/>
  <c r="T212" i="2"/>
  <c r="T210" i="2"/>
  <c r="T208" i="2"/>
  <c r="T217" i="2"/>
  <c r="T213" i="2"/>
  <c r="T215" i="2"/>
  <c r="T211" i="2"/>
  <c r="T209" i="2"/>
  <c r="BB773" i="2"/>
  <c r="AX322" i="2"/>
  <c r="AX774" i="2"/>
  <c r="E39" i="18" s="1"/>
  <c r="G39" i="18" s="1"/>
  <c r="AY191" i="2"/>
  <c r="AY68" i="2"/>
  <c r="AY774" i="2"/>
  <c r="D10" i="18" s="1"/>
  <c r="O181" i="2"/>
  <c r="BB586" i="2"/>
  <c r="BD191" i="2"/>
  <c r="Q328" i="2"/>
  <c r="O551" i="2"/>
  <c r="BD663" i="2"/>
  <c r="AX66" i="2"/>
  <c r="AY5" i="2"/>
  <c r="BD586" i="2"/>
  <c r="O7" i="2"/>
  <c r="O452" i="2"/>
  <c r="AY243" i="2"/>
  <c r="D17" i="18" s="1"/>
  <c r="O449" i="2"/>
  <c r="P590" i="2"/>
  <c r="O451" i="2"/>
  <c r="Q163" i="2"/>
  <c r="BD554" i="2"/>
  <c r="O204" i="2"/>
  <c r="AY250" i="2"/>
  <c r="O201" i="2"/>
  <c r="Q169" i="2"/>
  <c r="Q162" i="2"/>
  <c r="Z15" i="1"/>
  <c r="X167" i="2" s="1"/>
  <c r="AG675" i="2"/>
  <c r="AH675" i="2" s="1"/>
  <c r="BB66" i="2"/>
  <c r="P655" i="2"/>
  <c r="AY546" i="2"/>
  <c r="E78" i="5" s="1"/>
  <c r="BD15" i="2"/>
  <c r="AX546" i="2"/>
  <c r="C78" i="5" s="1"/>
  <c r="AY15" i="2"/>
  <c r="BB546" i="2"/>
  <c r="BB15" i="2"/>
  <c r="BL745" i="2" s="1"/>
  <c r="BB27" i="2"/>
  <c r="BL746" i="2" s="1"/>
  <c r="AX27" i="2"/>
  <c r="BK746" i="2" s="1"/>
  <c r="AH453" i="2"/>
  <c r="AX465" i="2"/>
  <c r="AX381" i="2"/>
  <c r="O329" i="2"/>
  <c r="O712" i="2"/>
  <c r="O333" i="2"/>
  <c r="AY465" i="2"/>
  <c r="BB400" i="2"/>
  <c r="BB381" i="2"/>
  <c r="AY322" i="2"/>
  <c r="X460" i="2"/>
  <c r="P577" i="2"/>
  <c r="P460" i="2"/>
  <c r="X461" i="2"/>
  <c r="O293" i="2"/>
  <c r="AX400" i="2"/>
  <c r="C66" i="5" s="1"/>
  <c r="BD43" i="2"/>
  <c r="P570" i="2"/>
  <c r="X462" i="2"/>
  <c r="AX247" i="2"/>
  <c r="P575" i="2"/>
  <c r="T187" i="2"/>
  <c r="T194" i="2"/>
  <c r="O713" i="2"/>
  <c r="O292" i="2"/>
  <c r="BD381" i="2"/>
  <c r="BB43" i="2"/>
  <c r="BB542" i="2"/>
  <c r="AY249" i="2"/>
  <c r="BB199" i="2"/>
  <c r="P539" i="2"/>
  <c r="AX584" i="2"/>
  <c r="AX249" i="2"/>
  <c r="BD199" i="2"/>
  <c r="AY584" i="2"/>
  <c r="P710" i="2"/>
  <c r="BB249" i="2"/>
  <c r="X466" i="2"/>
  <c r="P535" i="2"/>
  <c r="BB584" i="2"/>
  <c r="AY247" i="2"/>
  <c r="P711" i="2"/>
  <c r="Q247" i="2"/>
  <c r="P713" i="2"/>
  <c r="P537" i="2"/>
  <c r="AY43" i="2"/>
  <c r="AX43" i="2"/>
  <c r="X463" i="2"/>
  <c r="P538" i="2"/>
  <c r="BD584" i="2"/>
  <c r="BD247" i="2"/>
  <c r="AX450" i="2"/>
  <c r="P709" i="2"/>
  <c r="O463" i="2"/>
  <c r="P536" i="2"/>
  <c r="Y3" i="1"/>
  <c r="W26" i="2" s="1"/>
  <c r="BD400" i="2"/>
  <c r="BD201" i="2"/>
  <c r="AH586" i="2"/>
  <c r="AX204" i="2"/>
  <c r="X465" i="2"/>
  <c r="P534" i="2"/>
  <c r="P21" i="2"/>
  <c r="BB247" i="2"/>
  <c r="BB450" i="2"/>
  <c r="P708" i="2"/>
  <c r="O460" i="2"/>
  <c r="BB774" i="2"/>
  <c r="Q41" i="2"/>
  <c r="AX70" i="2"/>
  <c r="AY158" i="2"/>
  <c r="BB333" i="2"/>
  <c r="BB44" i="2"/>
  <c r="O123" i="2"/>
  <c r="AX42" i="2"/>
  <c r="AY174" i="2"/>
  <c r="O178" i="2"/>
  <c r="BB174" i="2"/>
  <c r="BB448" i="2"/>
  <c r="BB41" i="2"/>
  <c r="AX33" i="2"/>
  <c r="T584" i="2"/>
  <c r="T30" i="2"/>
  <c r="O182" i="2"/>
  <c r="BD174" i="2"/>
  <c r="T34" i="2"/>
  <c r="AX5" i="2"/>
  <c r="BD78" i="2"/>
  <c r="Q415" i="2"/>
  <c r="AY33" i="2"/>
  <c r="P256" i="2"/>
  <c r="AX390" i="2"/>
  <c r="X573" i="2"/>
  <c r="P582" i="2"/>
  <c r="BB111" i="2"/>
  <c r="BL753" i="2" s="1"/>
  <c r="AY111" i="2"/>
  <c r="BD90" i="2"/>
  <c r="T310" i="2"/>
  <c r="T303" i="2"/>
  <c r="AY388" i="2"/>
  <c r="E65" i="5" s="1"/>
  <c r="P172" i="2"/>
  <c r="AX547" i="2"/>
  <c r="AX617" i="2"/>
  <c r="AY426" i="2"/>
  <c r="BD390" i="2"/>
  <c r="P425" i="2"/>
  <c r="Q250" i="2"/>
  <c r="AX542" i="2"/>
  <c r="Q249" i="2"/>
  <c r="BD562" i="2"/>
  <c r="AX198" i="2"/>
  <c r="O462" i="2"/>
  <c r="Z22" i="1"/>
  <c r="X248" i="2" s="1"/>
  <c r="O464" i="2"/>
  <c r="BB574" i="2"/>
  <c r="X603" i="2"/>
  <c r="O465" i="2"/>
  <c r="Q246" i="2"/>
  <c r="AY560" i="2"/>
  <c r="BD128" i="2"/>
  <c r="BD198" i="2"/>
  <c r="AX30" i="2"/>
  <c r="AY198" i="2"/>
  <c r="AY30" i="2"/>
  <c r="BD315" i="2"/>
  <c r="BD574" i="2"/>
  <c r="AY109" i="2"/>
  <c r="AY200" i="2"/>
  <c r="X606" i="2"/>
  <c r="BB128" i="2"/>
  <c r="AX574" i="2"/>
  <c r="BB315" i="2"/>
  <c r="BL770" i="2" s="1"/>
  <c r="AY575" i="2"/>
  <c r="T44" i="2"/>
  <c r="AX464" i="2"/>
  <c r="AY128" i="2"/>
  <c r="AY315" i="2"/>
  <c r="AY108" i="2"/>
  <c r="AX575" i="2"/>
  <c r="X5" i="1"/>
  <c r="V43" i="2" s="1"/>
  <c r="BB245" i="2"/>
  <c r="BD333" i="2"/>
  <c r="AY660" i="2"/>
  <c r="E88" i="5" s="1"/>
  <c r="O126" i="2"/>
  <c r="BB660" i="2"/>
  <c r="Q340" i="2"/>
  <c r="AY27" i="2"/>
  <c r="BD660" i="2"/>
  <c r="AX69" i="2"/>
  <c r="O638" i="2"/>
  <c r="BB376" i="2"/>
  <c r="AY461" i="2"/>
  <c r="AX200" i="2"/>
  <c r="X3" i="1"/>
  <c r="V26" i="2" s="1"/>
  <c r="O585" i="2"/>
  <c r="O709" i="2"/>
  <c r="P404" i="2"/>
  <c r="Q643" i="2"/>
  <c r="Q243" i="2"/>
  <c r="BD108" i="2"/>
  <c r="O590" i="2"/>
  <c r="BB70" i="2"/>
  <c r="AX306" i="2"/>
  <c r="AY454" i="2"/>
  <c r="AY100" i="2"/>
  <c r="AY201" i="2"/>
  <c r="AX341" i="2"/>
  <c r="P123" i="2"/>
  <c r="BD367" i="2"/>
  <c r="AY205" i="2"/>
  <c r="AH560" i="2"/>
  <c r="AH667" i="2"/>
  <c r="AH535" i="2"/>
  <c r="AH378" i="2"/>
  <c r="AX267" i="2"/>
  <c r="BK766" i="2" s="1"/>
  <c r="BB577" i="2"/>
  <c r="AX403" i="2"/>
  <c r="AX190" i="2"/>
  <c r="AY561" i="2"/>
  <c r="P198" i="2"/>
  <c r="Q346" i="2"/>
  <c r="T605" i="2"/>
  <c r="P403" i="2"/>
  <c r="Q248" i="2"/>
  <c r="P667" i="2"/>
  <c r="AX585" i="2"/>
  <c r="P39" i="2"/>
  <c r="AX108" i="2"/>
  <c r="BD388" i="2"/>
  <c r="AY306" i="2"/>
  <c r="T39" i="2"/>
  <c r="BD17" i="2"/>
  <c r="AX100" i="2"/>
  <c r="P126" i="2"/>
  <c r="BB367" i="2"/>
  <c r="BD205" i="2"/>
  <c r="Q19" i="2"/>
  <c r="AX577" i="2"/>
  <c r="AY403" i="2"/>
  <c r="P271" i="2"/>
  <c r="AX561" i="2"/>
  <c r="O243" i="2"/>
  <c r="P195" i="2"/>
  <c r="BB383" i="2"/>
  <c r="Q345" i="2"/>
  <c r="BB453" i="2"/>
  <c r="BB551" i="2"/>
  <c r="AX244" i="2"/>
  <c r="Q15" i="2"/>
  <c r="BD206" i="2"/>
  <c r="AX127" i="2"/>
  <c r="T613" i="2"/>
  <c r="BD561" i="2"/>
  <c r="Q341" i="2"/>
  <c r="BB535" i="2"/>
  <c r="O19" i="2"/>
  <c r="BD376" i="2"/>
  <c r="O427" i="2"/>
  <c r="BD308" i="2"/>
  <c r="O424" i="2"/>
  <c r="BB308" i="2"/>
  <c r="P586" i="2"/>
  <c r="BD243" i="2"/>
  <c r="Q244" i="2"/>
  <c r="P583" i="2"/>
  <c r="AH452" i="2"/>
  <c r="V105" i="2"/>
  <c r="O453" i="2"/>
  <c r="AG677" i="2"/>
  <c r="AH677" i="2" s="1"/>
  <c r="AG674" i="2"/>
  <c r="AH674" i="2" s="1"/>
  <c r="AG497" i="2"/>
  <c r="AH497" i="2" s="1"/>
  <c r="Y94" i="1"/>
  <c r="W780" i="2" s="1"/>
  <c r="BB454" i="2"/>
  <c r="P585" i="2"/>
  <c r="BB554" i="2"/>
  <c r="O269" i="2"/>
  <c r="O196" i="2"/>
  <c r="BD407" i="2"/>
  <c r="BB303" i="2"/>
  <c r="BL769" i="2" s="1"/>
  <c r="O448" i="2"/>
  <c r="AX195" i="2"/>
  <c r="BK760" i="2" s="1"/>
  <c r="X52" i="1"/>
  <c r="V611" i="2" s="1"/>
  <c r="T601" i="2"/>
  <c r="AG498" i="2"/>
  <c r="AH498" i="2" s="1"/>
  <c r="AX117" i="2"/>
  <c r="Q166" i="2"/>
  <c r="BD30" i="2"/>
  <c r="O203" i="2"/>
  <c r="O200" i="2"/>
  <c r="T185" i="2"/>
  <c r="O294" i="2"/>
  <c r="BD255" i="2"/>
  <c r="P46" i="2"/>
  <c r="O582" i="2"/>
  <c r="AY70" i="2"/>
  <c r="BD245" i="2"/>
  <c r="BB291" i="2"/>
  <c r="BL768" i="2" s="1"/>
  <c r="AY452" i="2"/>
  <c r="O248" i="2"/>
  <c r="AY32" i="2"/>
  <c r="O128" i="2"/>
  <c r="BD464" i="2"/>
  <c r="AY548" i="2"/>
  <c r="AY255" i="2"/>
  <c r="BD424" i="2"/>
  <c r="X27" i="1"/>
  <c r="V303" i="2" s="1"/>
  <c r="P42" i="2"/>
  <c r="Y37" i="1"/>
  <c r="W435" i="2" s="1"/>
  <c r="BB638" i="2"/>
  <c r="AX19" i="2"/>
  <c r="O249" i="2"/>
  <c r="O133" i="2"/>
  <c r="AX255" i="2"/>
  <c r="BK765" i="2" s="1"/>
  <c r="AX454" i="2"/>
  <c r="AY574" i="2"/>
  <c r="AX463" i="2"/>
  <c r="O553" i="2"/>
  <c r="P267" i="2"/>
  <c r="AY63" i="2"/>
  <c r="AY78" i="2"/>
  <c r="AY616" i="2"/>
  <c r="AY129" i="2"/>
  <c r="Y24" i="1"/>
  <c r="W271" i="2" s="1"/>
  <c r="Q343" i="2"/>
  <c r="BD364" i="2"/>
  <c r="V69" i="2"/>
  <c r="V71" i="2"/>
  <c r="AY418" i="2"/>
  <c r="BB17" i="2"/>
  <c r="AY464" i="2"/>
  <c r="Q342" i="2"/>
  <c r="O107" i="2"/>
  <c r="BB539" i="2"/>
  <c r="AX63" i="2"/>
  <c r="BK749" i="2" s="1"/>
  <c r="V65" i="2"/>
  <c r="V196" i="2"/>
  <c r="AX17" i="2"/>
  <c r="BD401" i="2"/>
  <c r="AH616" i="2"/>
  <c r="Z30" i="1"/>
  <c r="X345" i="2" s="1"/>
  <c r="O102" i="2"/>
  <c r="AY318" i="2"/>
  <c r="BD274" i="2"/>
  <c r="BD539" i="2"/>
  <c r="T602" i="2"/>
  <c r="V64" i="2"/>
  <c r="AX401" i="2"/>
  <c r="Y12" i="1"/>
  <c r="W134" i="2" s="1"/>
  <c r="AY588" i="2"/>
  <c r="BB318" i="2"/>
  <c r="V66" i="2"/>
  <c r="O3" i="2"/>
  <c r="O297" i="2"/>
  <c r="V70" i="2"/>
  <c r="O296" i="2"/>
  <c r="O9" i="2"/>
  <c r="BB380" i="2"/>
  <c r="AY341" i="2"/>
  <c r="AX101" i="2"/>
  <c r="AY195" i="2"/>
  <c r="T364" i="2"/>
  <c r="T603" i="2"/>
  <c r="T606" i="2"/>
  <c r="V63" i="2"/>
  <c r="O298" i="2"/>
  <c r="O5" i="2"/>
  <c r="BD380" i="2"/>
  <c r="AY101" i="2"/>
  <c r="BB321" i="2"/>
  <c r="O124" i="2"/>
  <c r="AY559" i="2"/>
  <c r="BB195" i="2"/>
  <c r="AX158" i="2"/>
  <c r="AH463" i="2"/>
  <c r="AY638" i="2"/>
  <c r="O127" i="2"/>
  <c r="Q344" i="2"/>
  <c r="T363" i="2"/>
  <c r="T600" i="2"/>
  <c r="BD28" i="2"/>
  <c r="O295" i="2"/>
  <c r="BD80" i="2"/>
  <c r="AX129" i="2"/>
  <c r="AY175" i="2"/>
  <c r="AY90" i="2"/>
  <c r="BB78" i="2"/>
  <c r="BB405" i="2"/>
  <c r="BD129" i="2"/>
  <c r="P269" i="2"/>
  <c r="O100" i="2"/>
  <c r="T546" i="2"/>
  <c r="P270" i="2"/>
  <c r="AX638" i="2"/>
  <c r="O246" i="2"/>
  <c r="O106" i="2"/>
  <c r="AX539" i="2"/>
  <c r="AG502" i="2"/>
  <c r="AH502" i="2" s="1"/>
  <c r="AG678" i="2"/>
  <c r="AH678" i="2" s="1"/>
  <c r="BB94" i="2"/>
  <c r="BD306" i="2"/>
  <c r="BD549" i="2"/>
  <c r="AY451" i="2"/>
  <c r="BD779" i="2"/>
  <c r="BB585" i="2"/>
  <c r="T582" i="2"/>
  <c r="BD318" i="2"/>
  <c r="BD585" i="2"/>
  <c r="V203" i="2"/>
  <c r="T293" i="2"/>
  <c r="BB42" i="2"/>
  <c r="V67" i="2"/>
  <c r="BD117" i="2"/>
  <c r="BD190" i="2"/>
  <c r="AY553" i="2"/>
  <c r="X305" i="2"/>
  <c r="BD553" i="2"/>
  <c r="AX366" i="2"/>
  <c r="O17" i="2"/>
  <c r="X310" i="2"/>
  <c r="BD10" i="2"/>
  <c r="AY366" i="2"/>
  <c r="BB28" i="2"/>
  <c r="O191" i="2"/>
  <c r="AX135" i="2"/>
  <c r="BK755" i="2" s="1"/>
  <c r="AY248" i="2"/>
  <c r="X303" i="2"/>
  <c r="V197" i="2"/>
  <c r="AY401" i="2"/>
  <c r="BB366" i="2"/>
  <c r="AY28" i="2"/>
  <c r="O83" i="2"/>
  <c r="T16" i="2"/>
  <c r="X304" i="2"/>
  <c r="AX380" i="2"/>
  <c r="Q16" i="2"/>
  <c r="AX183" i="2"/>
  <c r="BK759" i="2" s="1"/>
  <c r="AY41" i="2"/>
  <c r="AX321" i="2"/>
  <c r="Q20" i="2"/>
  <c r="P428" i="2"/>
  <c r="AX257" i="2"/>
  <c r="AY773" i="2"/>
  <c r="D38" i="18" s="1"/>
  <c r="F38" i="18" s="1"/>
  <c r="Q416" i="2"/>
  <c r="AY83" i="2"/>
  <c r="BB83" i="2"/>
  <c r="AH585" i="2"/>
  <c r="P273" i="2"/>
  <c r="AY19" i="2"/>
  <c r="AX32" i="2"/>
  <c r="BD9" i="2"/>
  <c r="BD262" i="2"/>
  <c r="P268" i="2"/>
  <c r="BB32" i="2"/>
  <c r="O105" i="2"/>
  <c r="BB63" i="2"/>
  <c r="BL749" i="2" s="1"/>
  <c r="P426" i="2"/>
  <c r="P272" i="2"/>
  <c r="Q17" i="2"/>
  <c r="BD183" i="2"/>
  <c r="BD41" i="2"/>
  <c r="X50" i="1"/>
  <c r="V590" i="2" s="1"/>
  <c r="O198" i="2"/>
  <c r="BD200" i="2"/>
  <c r="T552" i="2"/>
  <c r="BD158" i="2"/>
  <c r="P589" i="2"/>
  <c r="AX405" i="2"/>
  <c r="AX554" i="2"/>
  <c r="T617" i="2"/>
  <c r="O205" i="2"/>
  <c r="T17" i="2"/>
  <c r="AY69" i="2"/>
  <c r="X53" i="1"/>
  <c r="V623" i="2" s="1"/>
  <c r="O202" i="2"/>
  <c r="AX243" i="2"/>
  <c r="BK764" i="2" s="1"/>
  <c r="T15" i="2"/>
  <c r="BD69" i="2"/>
  <c r="O15" i="2"/>
  <c r="P462" i="2"/>
  <c r="O429" i="2"/>
  <c r="AX105" i="2"/>
  <c r="P576" i="2"/>
  <c r="O328" i="2"/>
  <c r="P463" i="2"/>
  <c r="Q559" i="2"/>
  <c r="O331" i="2"/>
  <c r="P461" i="2"/>
  <c r="Q564" i="2"/>
  <c r="T127" i="2"/>
  <c r="Q614" i="2"/>
  <c r="P571" i="2"/>
  <c r="O330" i="2"/>
  <c r="O188" i="2"/>
  <c r="P464" i="2"/>
  <c r="V328" i="2"/>
  <c r="BD29" i="2"/>
  <c r="AX107" i="2"/>
  <c r="T268" i="2"/>
  <c r="AH584" i="2"/>
  <c r="Q613" i="2"/>
  <c r="T614" i="2"/>
  <c r="Y49" i="1"/>
  <c r="W570" i="2" s="1"/>
  <c r="T21" i="2"/>
  <c r="O192" i="2"/>
  <c r="P467" i="2"/>
  <c r="T131" i="2"/>
  <c r="AY583" i="2"/>
  <c r="BD403" i="2"/>
  <c r="T585" i="2"/>
  <c r="Q612" i="2"/>
  <c r="X12" i="1"/>
  <c r="W75" i="1"/>
  <c r="U755" i="2" s="1"/>
  <c r="W18" i="1"/>
  <c r="O587" i="2"/>
  <c r="BB40" i="2"/>
  <c r="T45" i="2"/>
  <c r="T40" i="2"/>
  <c r="X649" i="2"/>
  <c r="Q618" i="2"/>
  <c r="Q615" i="2"/>
  <c r="BD21" i="2"/>
  <c r="Q767" i="2"/>
  <c r="AL89" i="1"/>
  <c r="AM89" i="1"/>
  <c r="P51" i="2"/>
  <c r="BB630" i="2"/>
  <c r="BB388" i="2"/>
  <c r="T590" i="2"/>
  <c r="Q749" i="2"/>
  <c r="P747" i="2"/>
  <c r="AY702" i="2"/>
  <c r="AG499" i="2"/>
  <c r="AH499" i="2" s="1"/>
  <c r="AG676" i="2"/>
  <c r="AH676" i="2" s="1"/>
  <c r="W69" i="1"/>
  <c r="U749" i="2" s="1"/>
  <c r="W86" i="1"/>
  <c r="U766" i="2" s="1"/>
  <c r="V381" i="2"/>
  <c r="BD79" i="2"/>
  <c r="BB548" i="2"/>
  <c r="Z87" i="1"/>
  <c r="X767" i="2" s="1"/>
  <c r="W91" i="1"/>
  <c r="U771" i="2" s="1"/>
  <c r="T710" i="2"/>
  <c r="Q424" i="2"/>
  <c r="T27" i="2"/>
  <c r="BD52" i="2"/>
  <c r="Y14" i="1"/>
  <c r="W157" i="2" s="1"/>
  <c r="T460" i="2"/>
  <c r="T551" i="2"/>
  <c r="Q769" i="2"/>
  <c r="W85" i="1"/>
  <c r="U765" i="2" s="1"/>
  <c r="O426" i="2"/>
  <c r="T583" i="2"/>
  <c r="T588" i="2"/>
  <c r="T554" i="2"/>
  <c r="AG503" i="2"/>
  <c r="AH503" i="2" s="1"/>
  <c r="AG501" i="2"/>
  <c r="AH501" i="2" s="1"/>
  <c r="AG679" i="2"/>
  <c r="AH679" i="2" s="1"/>
  <c r="Y80" i="1"/>
  <c r="X80" i="1"/>
  <c r="W46" i="1"/>
  <c r="W70" i="1"/>
  <c r="U750" i="2" s="1"/>
  <c r="AX305" i="2"/>
  <c r="Q417" i="2"/>
  <c r="Z53" i="1"/>
  <c r="X623" i="2" s="1"/>
  <c r="Q616" i="2"/>
  <c r="AX553" i="2"/>
  <c r="T267" i="2"/>
  <c r="T271" i="2"/>
  <c r="AY274" i="2"/>
  <c r="AX274" i="2"/>
  <c r="O466" i="2"/>
  <c r="O461" i="2"/>
  <c r="O537" i="2"/>
  <c r="O535" i="2"/>
  <c r="O536" i="2"/>
  <c r="O8" i="2"/>
  <c r="O10" i="2"/>
  <c r="O652" i="2"/>
  <c r="O651" i="2"/>
  <c r="BB390" i="2"/>
  <c r="V198" i="2"/>
  <c r="P427" i="2"/>
  <c r="AX576" i="2"/>
  <c r="BB67" i="2"/>
  <c r="O640" i="2"/>
  <c r="AX640" i="2"/>
  <c r="BB640" i="2"/>
  <c r="W50" i="1"/>
  <c r="P587" i="2"/>
  <c r="Y50" i="1"/>
  <c r="BB29" i="2"/>
  <c r="BB612" i="2"/>
  <c r="AY612" i="2"/>
  <c r="E84" i="5" s="1"/>
  <c r="BD44" i="2"/>
  <c r="AY44" i="2"/>
  <c r="BB190" i="2"/>
  <c r="Y55" i="1"/>
  <c r="W641" i="2" s="1"/>
  <c r="P643" i="2"/>
  <c r="P640" i="2"/>
  <c r="O185" i="2"/>
  <c r="O186" i="2"/>
  <c r="P346" i="2"/>
  <c r="P340" i="2"/>
  <c r="T370" i="2"/>
  <c r="T369" i="2"/>
  <c r="P68" i="2"/>
  <c r="P69" i="2"/>
  <c r="T651" i="2"/>
  <c r="T653" i="2"/>
  <c r="O428" i="2"/>
  <c r="O425" i="2"/>
  <c r="BD383" i="2"/>
  <c r="AY383" i="2"/>
  <c r="O20" i="2"/>
  <c r="O547" i="2"/>
  <c r="O552" i="2"/>
  <c r="BD452" i="2"/>
  <c r="AX452" i="2"/>
  <c r="BD466" i="2"/>
  <c r="AY466" i="2"/>
  <c r="BB466" i="2"/>
  <c r="BD345" i="2"/>
  <c r="AX345" i="2"/>
  <c r="BB364" i="2"/>
  <c r="AX364" i="2"/>
  <c r="Q539" i="2"/>
  <c r="Q534" i="2"/>
  <c r="Q535" i="2"/>
  <c r="BB629" i="2"/>
  <c r="AX199" i="2"/>
  <c r="Z5" i="1"/>
  <c r="X43" i="2" s="1"/>
  <c r="Q44" i="2"/>
  <c r="AY103" i="2"/>
  <c r="O303" i="2"/>
  <c r="W56" i="1"/>
  <c r="T587" i="2"/>
  <c r="T586" i="2"/>
  <c r="X605" i="2"/>
  <c r="O99" i="2"/>
  <c r="O109" i="2"/>
  <c r="Q560" i="2"/>
  <c r="Q565" i="2"/>
  <c r="AY192" i="2"/>
  <c r="BD192" i="2"/>
  <c r="O129" i="2"/>
  <c r="O125" i="2"/>
  <c r="O132" i="2"/>
  <c r="AX133" i="2"/>
  <c r="BD133" i="2"/>
  <c r="T18" i="2"/>
  <c r="T20" i="2"/>
  <c r="W28" i="1"/>
  <c r="P315" i="2"/>
  <c r="P316" i="2"/>
  <c r="AY376" i="2"/>
  <c r="E64" i="5" s="1"/>
  <c r="T186" i="2"/>
  <c r="X17" i="1"/>
  <c r="V188" i="2" s="1"/>
  <c r="T189" i="2"/>
  <c r="T188" i="2"/>
  <c r="T193" i="2"/>
  <c r="T190" i="2"/>
  <c r="T184" i="2"/>
  <c r="BB82" i="2"/>
  <c r="AY82" i="2"/>
  <c r="X308" i="2"/>
  <c r="X665" i="2"/>
  <c r="AX582" i="2"/>
  <c r="C81" i="5" s="1"/>
  <c r="BB582" i="2"/>
  <c r="AX188" i="2"/>
  <c r="O550" i="2"/>
  <c r="T192" i="2"/>
  <c r="T183" i="2"/>
  <c r="AX272" i="2"/>
  <c r="AH364" i="2"/>
  <c r="AH460" i="2"/>
  <c r="AH664" i="2"/>
  <c r="BD565" i="2"/>
  <c r="AH455" i="2"/>
  <c r="AH615" i="2"/>
  <c r="Z37" i="1"/>
  <c r="X435" i="2" s="1"/>
  <c r="BB642" i="2"/>
  <c r="AY8" i="2"/>
  <c r="BD548" i="2"/>
  <c r="BD612" i="2"/>
  <c r="AX453" i="2"/>
  <c r="P105" i="2"/>
  <c r="P642" i="2"/>
  <c r="P342" i="2"/>
  <c r="AY57" i="2"/>
  <c r="AH450" i="2"/>
  <c r="Q104" i="2"/>
  <c r="BD294" i="2"/>
  <c r="AY294" i="2"/>
  <c r="AX583" i="2"/>
  <c r="BB257" i="2"/>
  <c r="AX415" i="2"/>
  <c r="P30" i="2"/>
  <c r="P29" i="2"/>
  <c r="AY257" i="2"/>
  <c r="BD33" i="2"/>
  <c r="BB33" i="2"/>
  <c r="AX588" i="2"/>
  <c r="AH428" i="2"/>
  <c r="BB91" i="2"/>
  <c r="Z48" i="1"/>
  <c r="X565" i="2" s="1"/>
  <c r="Z64" i="1"/>
  <c r="X744" i="2" s="1"/>
  <c r="W89" i="1"/>
  <c r="U769" i="2" s="1"/>
  <c r="BD650" i="2"/>
  <c r="P27" i="2"/>
  <c r="Q103" i="2"/>
  <c r="AG673" i="2"/>
  <c r="AH673" i="2" s="1"/>
  <c r="O628" i="2"/>
  <c r="W74" i="1"/>
  <c r="U754" i="2" s="1"/>
  <c r="T754" i="2"/>
  <c r="AG672" i="2"/>
  <c r="AH672" i="2" s="1"/>
  <c r="AX83" i="2"/>
  <c r="AY653" i="2"/>
  <c r="AY582" i="2"/>
  <c r="E81" i="5" s="1"/>
  <c r="Q428" i="2"/>
  <c r="BB163" i="2"/>
  <c r="AY94" i="2"/>
  <c r="P430" i="2"/>
  <c r="P424" i="2"/>
  <c r="P28" i="2"/>
  <c r="X655" i="2"/>
  <c r="BB260" i="2"/>
  <c r="P34" i="2"/>
  <c r="AX79" i="2"/>
  <c r="BD442" i="2"/>
  <c r="BB442" i="2"/>
  <c r="Q71" i="2"/>
  <c r="X47" i="1"/>
  <c r="V550" i="2" s="1"/>
  <c r="O629" i="2"/>
  <c r="AX28" i="2"/>
  <c r="AX629" i="2"/>
  <c r="AY629" i="2"/>
  <c r="BB21" i="2"/>
  <c r="O630" i="2"/>
  <c r="T76" i="2"/>
  <c r="P75" i="2"/>
  <c r="X587" i="2"/>
  <c r="V638" i="2"/>
  <c r="X583" i="2"/>
  <c r="Q379" i="2"/>
  <c r="AY21" i="2"/>
  <c r="Q100" i="2"/>
  <c r="AY88" i="2"/>
  <c r="BD379" i="2"/>
  <c r="Q92" i="2"/>
  <c r="BD629" i="2"/>
  <c r="AX379" i="2"/>
  <c r="Q95" i="2"/>
  <c r="AY424" i="2"/>
  <c r="E68" i="5" s="1"/>
  <c r="AY379" i="2"/>
  <c r="O390" i="2"/>
  <c r="BD56" i="2"/>
  <c r="BD699" i="2"/>
  <c r="T576" i="2"/>
  <c r="BD135" i="2"/>
  <c r="AY135" i="2"/>
  <c r="P151" i="2"/>
  <c r="T83" i="2"/>
  <c r="BB382" i="2"/>
  <c r="BD382" i="2"/>
  <c r="Q390" i="2"/>
  <c r="V637" i="2"/>
  <c r="BB699" i="2"/>
  <c r="P158" i="2"/>
  <c r="BD711" i="2"/>
  <c r="BD188" i="2"/>
  <c r="BD413" i="2"/>
  <c r="BB711" i="2"/>
  <c r="V640" i="2"/>
  <c r="AX82" i="2"/>
  <c r="BD82" i="2"/>
  <c r="AY303" i="2"/>
  <c r="BD649" i="2"/>
  <c r="BB649" i="2"/>
  <c r="O21" i="2"/>
  <c r="O548" i="2"/>
  <c r="O554" i="2"/>
  <c r="AX245" i="2"/>
  <c r="AY245" i="2"/>
  <c r="V102" i="2"/>
  <c r="V101" i="2"/>
  <c r="AX461" i="2"/>
  <c r="O642" i="2"/>
  <c r="O641" i="2"/>
  <c r="BD406" i="2"/>
  <c r="AY406" i="2"/>
  <c r="BB406" i="2"/>
  <c r="AY664" i="2"/>
  <c r="BB664" i="2"/>
  <c r="BD664" i="2"/>
  <c r="BB363" i="2"/>
  <c r="BB65" i="2"/>
  <c r="AX308" i="2"/>
  <c r="AY308" i="2"/>
  <c r="AY586" i="2"/>
  <c r="BD405" i="2"/>
  <c r="AY549" i="2"/>
  <c r="AY321" i="2"/>
  <c r="BD101" i="2"/>
  <c r="BB455" i="2"/>
  <c r="AY455" i="2"/>
  <c r="AX455" i="2"/>
  <c r="AX451" i="2"/>
  <c r="P636" i="2"/>
  <c r="P638" i="2"/>
  <c r="P639" i="2"/>
  <c r="O184" i="2"/>
  <c r="O194" i="2"/>
  <c r="O189" i="2"/>
  <c r="O187" i="2"/>
  <c r="AX102" i="2"/>
  <c r="BD102" i="2"/>
  <c r="AY102" i="2"/>
  <c r="W30" i="1"/>
  <c r="P339" i="2"/>
  <c r="P344" i="2"/>
  <c r="P345" i="2"/>
  <c r="P341" i="2"/>
  <c r="T368" i="2"/>
  <c r="X32" i="1"/>
  <c r="V375" i="2" s="1"/>
  <c r="T366" i="2"/>
  <c r="T365" i="2"/>
  <c r="P63" i="2"/>
  <c r="Y7" i="1"/>
  <c r="W67" i="2" s="1"/>
  <c r="BB309" i="2"/>
  <c r="T547" i="2"/>
  <c r="T549" i="2"/>
  <c r="T550" i="2"/>
  <c r="T553" i="2"/>
  <c r="T41" i="2"/>
  <c r="T43" i="2"/>
  <c r="T46" i="2"/>
  <c r="BB250" i="2"/>
  <c r="AX250" i="2"/>
  <c r="BD196" i="2"/>
  <c r="AY196" i="2"/>
  <c r="AX116" i="2"/>
  <c r="O270" i="2"/>
  <c r="O271" i="2"/>
  <c r="BD320" i="2"/>
  <c r="BB562" i="2"/>
  <c r="AY562" i="2"/>
  <c r="O80" i="2"/>
  <c r="AY651" i="2"/>
  <c r="BB651" i="2"/>
  <c r="AX651" i="2"/>
  <c r="BD651" i="2"/>
  <c r="AX382" i="2"/>
  <c r="X600" i="2"/>
  <c r="X602" i="2"/>
  <c r="X604" i="2"/>
  <c r="AX663" i="2"/>
  <c r="BB663" i="2"/>
  <c r="BB547" i="2"/>
  <c r="O104" i="2"/>
  <c r="O103" i="2"/>
  <c r="O108" i="2"/>
  <c r="BD16" i="2"/>
  <c r="BB16" i="2"/>
  <c r="AX16" i="2"/>
  <c r="BD244" i="2"/>
  <c r="O247" i="2"/>
  <c r="O244" i="2"/>
  <c r="O245" i="2"/>
  <c r="BB267" i="2"/>
  <c r="BL766" i="2" s="1"/>
  <c r="BD267" i="2"/>
  <c r="AX328" i="2"/>
  <c r="AX268" i="2"/>
  <c r="BB564" i="2"/>
  <c r="AX564" i="2"/>
  <c r="W12" i="1"/>
  <c r="P133" i="2"/>
  <c r="P130" i="2"/>
  <c r="P127" i="2"/>
  <c r="O565" i="2"/>
  <c r="O563" i="2"/>
  <c r="Q65" i="2"/>
  <c r="Q66" i="2"/>
  <c r="Q64" i="2"/>
  <c r="AX39" i="2"/>
  <c r="BK747" i="2" s="1"/>
  <c r="T465" i="2"/>
  <c r="T461" i="2"/>
  <c r="T32" i="2"/>
  <c r="T33" i="2"/>
  <c r="T31" i="2"/>
  <c r="T29" i="2"/>
  <c r="P243" i="2"/>
  <c r="P247" i="2"/>
  <c r="W17" i="1"/>
  <c r="U192" i="2" s="1"/>
  <c r="P192" i="2"/>
  <c r="P194" i="2"/>
  <c r="P186" i="2"/>
  <c r="P190" i="2"/>
  <c r="BB341" i="2"/>
  <c r="O29" i="2"/>
  <c r="O27" i="2"/>
  <c r="O34" i="2"/>
  <c r="AY665" i="2"/>
  <c r="BB641" i="2"/>
  <c r="AX641" i="2"/>
  <c r="AY641" i="2"/>
  <c r="BB559" i="2"/>
  <c r="AX559" i="2"/>
  <c r="P383" i="2"/>
  <c r="P378" i="2"/>
  <c r="P376" i="2"/>
  <c r="P380" i="2"/>
  <c r="X577" i="2"/>
  <c r="X572" i="2"/>
  <c r="X574" i="2"/>
  <c r="BD291" i="2"/>
  <c r="AY291" i="2"/>
  <c r="AX430" i="2"/>
  <c r="AY430" i="2"/>
  <c r="V383" i="2"/>
  <c r="BB258" i="2"/>
  <c r="AY258" i="2"/>
  <c r="O16" i="2"/>
  <c r="BB106" i="2"/>
  <c r="Q67" i="2"/>
  <c r="BB576" i="2"/>
  <c r="O549" i="2"/>
  <c r="BD451" i="2"/>
  <c r="BD642" i="2"/>
  <c r="O190" i="2"/>
  <c r="AX106" i="2"/>
  <c r="T28" i="2"/>
  <c r="Y30" i="1"/>
  <c r="W342" i="2" s="1"/>
  <c r="Q70" i="2"/>
  <c r="W4" i="1"/>
  <c r="P32" i="2"/>
  <c r="P31" i="2"/>
  <c r="P33" i="2"/>
  <c r="V248" i="2"/>
  <c r="V249" i="2"/>
  <c r="Y53" i="1"/>
  <c r="W623" i="2" s="1"/>
  <c r="BD40" i="2"/>
  <c r="AX40" i="2"/>
  <c r="AY40" i="2"/>
  <c r="Q101" i="2"/>
  <c r="Q106" i="2"/>
  <c r="Q105" i="2"/>
  <c r="T570" i="2"/>
  <c r="T572" i="2"/>
  <c r="W40" i="1"/>
  <c r="P465" i="2"/>
  <c r="P466" i="2"/>
  <c r="O615" i="2"/>
  <c r="O617" i="2"/>
  <c r="O613" i="2"/>
  <c r="AY131" i="2"/>
  <c r="AX131" i="2"/>
  <c r="AY463" i="2"/>
  <c r="BB463" i="2"/>
  <c r="BD463" i="2"/>
  <c r="AY189" i="2"/>
  <c r="BB189" i="2"/>
  <c r="AX189" i="2"/>
  <c r="AX304" i="2"/>
  <c r="AH561" i="2"/>
  <c r="AH575" i="2"/>
  <c r="AH564" i="2"/>
  <c r="BB652" i="2"/>
  <c r="Z10" i="1"/>
  <c r="Q376" i="2"/>
  <c r="BB79" i="2"/>
  <c r="AY79" i="2"/>
  <c r="AX8" i="2"/>
  <c r="X309" i="2"/>
  <c r="X306" i="2"/>
  <c r="BB655" i="2"/>
  <c r="BB414" i="2"/>
  <c r="AY414" i="2"/>
  <c r="BB589" i="2"/>
  <c r="BD589" i="2"/>
  <c r="BD414" i="2"/>
  <c r="BD175" i="2"/>
  <c r="Q378" i="2"/>
  <c r="T292" i="2"/>
  <c r="AX10" i="2"/>
  <c r="AY589" i="2"/>
  <c r="O157" i="2"/>
  <c r="AX294" i="2"/>
  <c r="O193" i="2"/>
  <c r="BD588" i="2"/>
  <c r="T574" i="2"/>
  <c r="BD590" i="2"/>
  <c r="O627" i="2"/>
  <c r="V346" i="2"/>
  <c r="X779" i="2"/>
  <c r="Q558" i="2"/>
  <c r="T129" i="2"/>
  <c r="T464" i="2"/>
  <c r="T132" i="2"/>
  <c r="T125" i="2"/>
  <c r="V342" i="2"/>
  <c r="BD149" i="2"/>
  <c r="BB8" i="2"/>
  <c r="Q563" i="2"/>
  <c r="AX163" i="2"/>
  <c r="Q381" i="2"/>
  <c r="AX309" i="2"/>
  <c r="BD486" i="2"/>
  <c r="AY163" i="2"/>
  <c r="T169" i="2"/>
  <c r="O4" i="2"/>
  <c r="P90" i="2"/>
  <c r="P95" i="2"/>
  <c r="AX258" i="2"/>
  <c r="X589" i="2"/>
  <c r="V343" i="2"/>
  <c r="BB295" i="2"/>
  <c r="W29" i="1"/>
  <c r="AG512" i="2"/>
  <c r="AH512" i="2" s="1"/>
  <c r="BD260" i="2"/>
  <c r="AY260" i="2"/>
  <c r="T319" i="2"/>
  <c r="AZ17" i="1"/>
  <c r="O156" i="2"/>
  <c r="T322" i="2"/>
  <c r="W35" i="1"/>
  <c r="T573" i="2"/>
  <c r="Q389" i="2"/>
  <c r="BB590" i="2"/>
  <c r="BD309" i="2"/>
  <c r="AG518" i="2"/>
  <c r="AH518" i="2" s="1"/>
  <c r="T317" i="2"/>
  <c r="X28" i="1"/>
  <c r="X590" i="2"/>
  <c r="X585" i="2"/>
  <c r="Q430" i="2"/>
  <c r="T463" i="2"/>
  <c r="AY630" i="2"/>
  <c r="P648" i="2"/>
  <c r="AH390" i="2"/>
  <c r="Q427" i="2"/>
  <c r="BB153" i="2"/>
  <c r="T467" i="2"/>
  <c r="X40" i="1"/>
  <c r="T466" i="2"/>
  <c r="V340" i="2"/>
  <c r="BD310" i="2"/>
  <c r="AX549" i="2"/>
  <c r="V344" i="2"/>
  <c r="BB650" i="2"/>
  <c r="AG511" i="2"/>
  <c r="AH511" i="2" s="1"/>
  <c r="AG517" i="2"/>
  <c r="AH517" i="2" s="1"/>
  <c r="AG516" i="2"/>
  <c r="AH516" i="2" s="1"/>
  <c r="AG513" i="2"/>
  <c r="AH513" i="2" s="1"/>
  <c r="AG515" i="2"/>
  <c r="AH515" i="2" s="1"/>
  <c r="AG514" i="2"/>
  <c r="AH514" i="2" s="1"/>
  <c r="BD304" i="2"/>
  <c r="AG509" i="2"/>
  <c r="AH509" i="2" s="1"/>
  <c r="AG510" i="2"/>
  <c r="AH510" i="2" s="1"/>
  <c r="T575" i="2"/>
  <c r="AM17" i="1"/>
  <c r="AX153" i="2"/>
  <c r="V339" i="2"/>
  <c r="O394" i="2"/>
  <c r="Q382" i="2"/>
  <c r="O388" i="2"/>
  <c r="AX260" i="2"/>
  <c r="T160" i="2"/>
  <c r="W47" i="1"/>
  <c r="BD428" i="2"/>
  <c r="T126" i="2"/>
  <c r="AX711" i="2"/>
  <c r="T321" i="2"/>
  <c r="T130" i="2"/>
  <c r="W55" i="1"/>
  <c r="Q108" i="2"/>
  <c r="Q68" i="2"/>
  <c r="W24" i="1"/>
  <c r="Q562" i="2"/>
  <c r="AY486" i="2"/>
  <c r="V643" i="2"/>
  <c r="X49" i="1"/>
  <c r="Z96" i="1"/>
  <c r="X776" i="2" s="1"/>
  <c r="X777" i="2" s="1"/>
  <c r="X778" i="2" s="1"/>
  <c r="Q102" i="2"/>
  <c r="Q107" i="2"/>
  <c r="BB114" i="2"/>
  <c r="T577" i="2"/>
  <c r="Z7" i="1"/>
  <c r="AX630" i="2"/>
  <c r="Q99" i="2"/>
  <c r="T315" i="2"/>
  <c r="Q149" i="2"/>
  <c r="T318" i="2"/>
  <c r="BD118" i="2"/>
  <c r="AY56" i="2"/>
  <c r="AY164" i="2"/>
  <c r="W48" i="1"/>
  <c r="V639" i="2"/>
  <c r="W22" i="1"/>
  <c r="V642" i="2"/>
  <c r="AZ7" i="1"/>
  <c r="AL7" i="1"/>
  <c r="AX159" i="2"/>
  <c r="BK757" i="2" s="1"/>
  <c r="AH491" i="2"/>
  <c r="X73" i="1"/>
  <c r="V753" i="2" s="1"/>
  <c r="T753" i="2"/>
  <c r="W96" i="1"/>
  <c r="U776" i="2" s="1"/>
  <c r="U777" i="2" s="1"/>
  <c r="U778" i="2" s="1"/>
  <c r="W10" i="1"/>
  <c r="X584" i="2"/>
  <c r="V636" i="2"/>
  <c r="W3" i="1"/>
  <c r="U26" i="2" s="1"/>
  <c r="W53" i="1"/>
  <c r="U623" i="2" s="1"/>
  <c r="W5" i="1"/>
  <c r="V341" i="2"/>
  <c r="V345" i="2"/>
  <c r="T316" i="2"/>
  <c r="AZ30" i="1"/>
  <c r="AL30" i="1"/>
  <c r="AM30" i="1"/>
  <c r="AZ23" i="1"/>
  <c r="AL23" i="1"/>
  <c r="AM23" i="1"/>
  <c r="AZ22" i="1"/>
  <c r="AL22" i="1"/>
  <c r="AM22" i="1"/>
  <c r="AZ51" i="1"/>
  <c r="AL51" i="1"/>
  <c r="AM51" i="1"/>
  <c r="AZ18" i="1"/>
  <c r="AL18" i="1"/>
  <c r="AM18" i="1"/>
  <c r="AZ6" i="1"/>
  <c r="AM6" i="1"/>
  <c r="AL6" i="1"/>
  <c r="AZ11" i="1"/>
  <c r="AL11" i="1"/>
  <c r="AM11" i="1"/>
  <c r="AZ78" i="1"/>
  <c r="AM78" i="1"/>
  <c r="AL78" i="1"/>
  <c r="AZ41" i="1"/>
  <c r="AL41" i="1"/>
  <c r="AM41" i="1"/>
  <c r="AZ47" i="1"/>
  <c r="AL47" i="1"/>
  <c r="AM47" i="1"/>
  <c r="AZ80" i="1"/>
  <c r="AL80" i="1"/>
  <c r="AM80" i="1"/>
  <c r="AZ15" i="1"/>
  <c r="AL15" i="1"/>
  <c r="AM15" i="1"/>
  <c r="AZ29" i="1"/>
  <c r="AL29" i="1"/>
  <c r="AM29" i="1"/>
  <c r="AZ62" i="1"/>
  <c r="AL62" i="1"/>
  <c r="AM62" i="1"/>
  <c r="AZ92" i="1"/>
  <c r="AL92" i="1"/>
  <c r="AM92" i="1"/>
  <c r="AZ35" i="1"/>
  <c r="AL35" i="1"/>
  <c r="AM35" i="1"/>
  <c r="AZ94" i="1"/>
  <c r="AL94" i="1"/>
  <c r="AM94" i="1"/>
  <c r="AZ46" i="1"/>
  <c r="AM46" i="1"/>
  <c r="AL46" i="1"/>
  <c r="AZ37" i="1"/>
  <c r="AL37" i="1"/>
  <c r="AM37" i="1"/>
  <c r="AZ52" i="1"/>
  <c r="AL52" i="1"/>
  <c r="AM52" i="1"/>
  <c r="AZ66" i="1"/>
  <c r="AL66" i="1"/>
  <c r="AM66" i="1"/>
  <c r="AZ9" i="1"/>
  <c r="AL9" i="1"/>
  <c r="AM9" i="1"/>
  <c r="AZ14" i="1"/>
  <c r="AL14" i="1"/>
  <c r="AM14" i="1"/>
  <c r="AZ39" i="1"/>
  <c r="AM39" i="1"/>
  <c r="AL39" i="1"/>
  <c r="AZ72" i="1"/>
  <c r="AL72" i="1"/>
  <c r="AM72" i="1"/>
  <c r="AZ48" i="1"/>
  <c r="AL48" i="1"/>
  <c r="AM48" i="1"/>
  <c r="AZ10" i="1"/>
  <c r="AL10" i="1"/>
  <c r="AM10" i="1"/>
  <c r="AZ69" i="1"/>
  <c r="AL69" i="1"/>
  <c r="AM69" i="1"/>
  <c r="AZ2" i="1"/>
  <c r="AM2" i="1"/>
  <c r="AL2" i="1"/>
  <c r="AZ13" i="1"/>
  <c r="AM13" i="1"/>
  <c r="AL13" i="1"/>
  <c r="AZ4" i="1"/>
  <c r="AL4" i="1"/>
  <c r="AM4" i="1"/>
  <c r="AZ84" i="1"/>
  <c r="AM84" i="1"/>
  <c r="AL84" i="1"/>
  <c r="AZ73" i="1"/>
  <c r="AL73" i="1"/>
  <c r="AM73" i="1"/>
  <c r="AZ53" i="1"/>
  <c r="AL53" i="1"/>
  <c r="AM53" i="1"/>
  <c r="AZ77" i="1"/>
  <c r="AL77" i="1"/>
  <c r="AM77" i="1"/>
  <c r="AZ79" i="1"/>
  <c r="AM79" i="1"/>
  <c r="AL79" i="1"/>
  <c r="AZ57" i="1"/>
  <c r="AM57" i="1"/>
  <c r="AL57" i="1"/>
  <c r="AZ60" i="1"/>
  <c r="AM60" i="1"/>
  <c r="AL60" i="1"/>
  <c r="AZ49" i="1"/>
  <c r="AL49" i="1"/>
  <c r="AM49" i="1"/>
  <c r="AZ90" i="1"/>
  <c r="AL90" i="1"/>
  <c r="AM90" i="1"/>
  <c r="AZ65" i="1"/>
  <c r="AL65" i="1"/>
  <c r="AM65" i="1"/>
  <c r="AZ5" i="1"/>
  <c r="AL5" i="1"/>
  <c r="AM5" i="1"/>
  <c r="AZ91" i="1"/>
  <c r="AL91" i="1"/>
  <c r="AM91" i="1"/>
  <c r="AZ64" i="1"/>
  <c r="AL64" i="1"/>
  <c r="AM64" i="1"/>
  <c r="AZ50" i="1"/>
  <c r="AL50" i="1"/>
  <c r="AM50" i="1"/>
  <c r="AZ34" i="1"/>
  <c r="AL34" i="1"/>
  <c r="AM34" i="1"/>
  <c r="AZ25" i="1"/>
  <c r="AL25" i="1"/>
  <c r="AM25" i="1"/>
  <c r="AZ95" i="1"/>
  <c r="AL95" i="1"/>
  <c r="AM95" i="1"/>
  <c r="AZ55" i="1"/>
  <c r="AL55" i="1"/>
  <c r="AM55" i="1"/>
  <c r="AZ70" i="1"/>
  <c r="AL70" i="1"/>
  <c r="AM70" i="1"/>
  <c r="AZ74" i="1"/>
  <c r="AL74" i="1"/>
  <c r="AM74" i="1"/>
  <c r="AZ38" i="1"/>
  <c r="AM38" i="1"/>
  <c r="AL38" i="1"/>
  <c r="AZ3" i="1"/>
  <c r="AL3" i="1"/>
  <c r="AM3" i="1"/>
  <c r="AZ36" i="1"/>
  <c r="AL36" i="1"/>
  <c r="AM36" i="1"/>
  <c r="AZ33" i="1"/>
  <c r="AL33" i="1"/>
  <c r="AM33" i="1"/>
  <c r="AZ67" i="1"/>
  <c r="AL67" i="1"/>
  <c r="AM67" i="1"/>
  <c r="AZ40" i="1"/>
  <c r="AL40" i="1"/>
  <c r="AM40" i="1"/>
  <c r="AZ16" i="1"/>
  <c r="AL16" i="1"/>
  <c r="AM16" i="1"/>
  <c r="AZ27" i="1"/>
  <c r="AL27" i="1"/>
  <c r="AM27" i="1"/>
  <c r="AZ87" i="1"/>
  <c r="AL87" i="1"/>
  <c r="AM87" i="1"/>
  <c r="AZ76" i="1"/>
  <c r="AL76" i="1"/>
  <c r="AM76" i="1"/>
  <c r="AZ61" i="1"/>
  <c r="AL61" i="1"/>
  <c r="AM61" i="1"/>
  <c r="AZ54" i="1"/>
  <c r="AL54" i="1"/>
  <c r="AM54" i="1"/>
  <c r="AZ32" i="1"/>
  <c r="AL32" i="1"/>
  <c r="AM32" i="1"/>
  <c r="AZ26" i="1"/>
  <c r="AM26" i="1"/>
  <c r="AL26" i="1"/>
  <c r="AZ8" i="1"/>
  <c r="AL8" i="1"/>
  <c r="AM8" i="1"/>
  <c r="AZ56" i="1"/>
  <c r="AL56" i="1"/>
  <c r="AM56" i="1"/>
  <c r="AZ85" i="1"/>
  <c r="AL85" i="1"/>
  <c r="AM85" i="1"/>
  <c r="AZ88" i="1"/>
  <c r="AL88" i="1"/>
  <c r="AM88" i="1"/>
  <c r="AZ75" i="1"/>
  <c r="AL75" i="1"/>
  <c r="AM75" i="1"/>
  <c r="AZ24" i="1"/>
  <c r="AL24" i="1"/>
  <c r="AM24" i="1"/>
  <c r="AZ96" i="1"/>
  <c r="AL96" i="1"/>
  <c r="AM96" i="1"/>
  <c r="AZ68" i="1"/>
  <c r="AL68" i="1"/>
  <c r="AM68" i="1"/>
  <c r="AZ93" i="1"/>
  <c r="AL93" i="1"/>
  <c r="AM93" i="1"/>
  <c r="AZ12" i="1"/>
  <c r="AM12" i="1"/>
  <c r="AL12" i="1"/>
  <c r="AZ86" i="1"/>
  <c r="AL86" i="1"/>
  <c r="AM86" i="1"/>
  <c r="AZ42" i="1"/>
  <c r="AL42" i="1"/>
  <c r="AM42" i="1"/>
  <c r="AZ71" i="1"/>
  <c r="AL71" i="1"/>
  <c r="AM71" i="1"/>
  <c r="AZ28" i="1"/>
  <c r="AM28" i="1"/>
  <c r="AL28" i="1"/>
  <c r="Q370" i="2"/>
  <c r="Q368" i="2"/>
  <c r="Q369" i="2"/>
  <c r="Q364" i="2"/>
  <c r="Q363" i="2"/>
  <c r="Q367" i="2"/>
  <c r="Q366" i="2"/>
  <c r="Q365" i="2"/>
  <c r="Z32" i="1"/>
  <c r="X375" i="2" s="1"/>
  <c r="W7" i="1"/>
  <c r="W32" i="1"/>
  <c r="U375" i="2" s="1"/>
  <c r="T748" i="2"/>
  <c r="X68" i="1"/>
  <c r="V748" i="2" s="1"/>
  <c r="W79" i="1"/>
  <c r="U759" i="2" s="1"/>
  <c r="V564" i="2"/>
  <c r="V559" i="2"/>
  <c r="V562" i="2"/>
  <c r="V560" i="2"/>
  <c r="V565" i="2"/>
  <c r="V561" i="2"/>
  <c r="V563" i="2"/>
  <c r="V558" i="2"/>
  <c r="V404" i="2"/>
  <c r="V402" i="2"/>
  <c r="V401" i="2"/>
  <c r="V534" i="2"/>
  <c r="V540" i="2"/>
  <c r="V535" i="2"/>
  <c r="V536" i="2"/>
  <c r="V537" i="2"/>
  <c r="W72" i="1"/>
  <c r="U752" i="2" s="1"/>
  <c r="W88" i="1"/>
  <c r="U768" i="2" s="1"/>
  <c r="W66" i="1"/>
  <c r="U746" i="2" s="1"/>
  <c r="W65" i="1"/>
  <c r="U745" i="2" s="1"/>
  <c r="AY144" i="2"/>
  <c r="BB144" i="2"/>
  <c r="AX144" i="2"/>
  <c r="W51" i="1"/>
  <c r="AH625" i="2"/>
  <c r="W41" i="1"/>
  <c r="P779" i="2"/>
  <c r="W93" i="1"/>
  <c r="P722" i="2"/>
  <c r="W62" i="1"/>
  <c r="U731" i="2" s="1"/>
  <c r="P626" i="2"/>
  <c r="W54" i="1"/>
  <c r="U635" i="2" s="1"/>
  <c r="W94" i="1"/>
  <c r="P712" i="2"/>
  <c r="W61" i="1"/>
  <c r="U719" i="2" s="1"/>
  <c r="P699" i="2"/>
  <c r="W60" i="1"/>
  <c r="U707" i="2" s="1"/>
  <c r="P174" i="2"/>
  <c r="W16" i="1"/>
  <c r="W37" i="1"/>
  <c r="U435" i="2" s="1"/>
  <c r="P144" i="2"/>
  <c r="W13" i="1"/>
  <c r="U146" i="2" s="1"/>
  <c r="P150" i="2"/>
  <c r="W14" i="1"/>
  <c r="W26" i="1"/>
  <c r="W23" i="1"/>
  <c r="P395" i="2"/>
  <c r="W34" i="1"/>
  <c r="P282" i="2"/>
  <c r="W25" i="1"/>
  <c r="Y27" i="1"/>
  <c r="W27" i="1"/>
  <c r="P91" i="2"/>
  <c r="W9" i="1"/>
  <c r="P159" i="2"/>
  <c r="W15" i="1"/>
  <c r="P441" i="2"/>
  <c r="W38" i="1"/>
  <c r="U447" i="2" s="1"/>
  <c r="P77" i="2"/>
  <c r="W8" i="1"/>
  <c r="Y11" i="1"/>
  <c r="W121" i="2" s="1"/>
  <c r="W11" i="1"/>
  <c r="U122" i="2" s="1"/>
  <c r="Y6" i="1"/>
  <c r="W6" i="1"/>
  <c r="W33" i="1"/>
  <c r="P487" i="2"/>
  <c r="W42" i="1"/>
  <c r="P417" i="2"/>
  <c r="W36" i="1"/>
  <c r="U423" i="2" s="1"/>
  <c r="BB164" i="2"/>
  <c r="BB52" i="2"/>
  <c r="O93" i="2"/>
  <c r="AX56" i="2"/>
  <c r="AY91" i="2"/>
  <c r="BB720" i="2"/>
  <c r="BD696" i="2"/>
  <c r="T78" i="2"/>
  <c r="X660" i="2"/>
  <c r="O81" i="2"/>
  <c r="T769" i="2"/>
  <c r="BB118" i="2"/>
  <c r="AY118" i="2"/>
  <c r="Q425" i="2"/>
  <c r="BB427" i="2"/>
  <c r="P54" i="2"/>
  <c r="O87" i="2"/>
  <c r="BB87" i="2"/>
  <c r="BL751" i="2" s="1"/>
  <c r="AY87" i="2"/>
  <c r="BD178" i="2"/>
  <c r="O89" i="2"/>
  <c r="BD417" i="2"/>
  <c r="AX156" i="2"/>
  <c r="BB417" i="2"/>
  <c r="F89" i="5"/>
  <c r="F79" i="5"/>
  <c r="Y38" i="1"/>
  <c r="W447" i="2" s="1"/>
  <c r="BB121" i="2"/>
  <c r="AX487" i="2"/>
  <c r="P442" i="2"/>
  <c r="Q148" i="2"/>
  <c r="BB296" i="2"/>
  <c r="BB259" i="2"/>
  <c r="AY711" i="2"/>
  <c r="T708" i="2"/>
  <c r="T714" i="2"/>
  <c r="AX147" i="2"/>
  <c r="BK756" i="2" s="1"/>
  <c r="BB279" i="2"/>
  <c r="BL767" i="2" s="1"/>
  <c r="O395" i="2"/>
  <c r="BB120" i="2"/>
  <c r="O392" i="2"/>
  <c r="AX279" i="2"/>
  <c r="BK767" i="2" s="1"/>
  <c r="BD720" i="2"/>
  <c r="T712" i="2"/>
  <c r="AX720" i="2"/>
  <c r="C93" i="5" s="1"/>
  <c r="AH439" i="2"/>
  <c r="O489" i="2"/>
  <c r="AX486" i="2"/>
  <c r="AY177" i="2"/>
  <c r="AH485" i="2"/>
  <c r="P485" i="2"/>
  <c r="Y42" i="1"/>
  <c r="W485" i="2" s="1"/>
  <c r="AH630" i="2"/>
  <c r="AH489" i="2"/>
  <c r="P87" i="2"/>
  <c r="O177" i="2"/>
  <c r="Q392" i="2"/>
  <c r="P630" i="2"/>
  <c r="Y9" i="1"/>
  <c r="X8" i="1"/>
  <c r="V81" i="2" s="1"/>
  <c r="V382" i="2"/>
  <c r="BD179" i="2"/>
  <c r="O75" i="2"/>
  <c r="AX303" i="2"/>
  <c r="BK769" i="2" s="1"/>
  <c r="BB77" i="2"/>
  <c r="AX296" i="2"/>
  <c r="AY713" i="2"/>
  <c r="AX164" i="2"/>
  <c r="AX297" i="2"/>
  <c r="AX713" i="2"/>
  <c r="T294" i="2"/>
  <c r="T117" i="2"/>
  <c r="AY297" i="2"/>
  <c r="Q395" i="2"/>
  <c r="AX262" i="2"/>
  <c r="P629" i="2"/>
  <c r="T391" i="2"/>
  <c r="AH395" i="2"/>
  <c r="P89" i="2"/>
  <c r="V379" i="2"/>
  <c r="BD93" i="2"/>
  <c r="AY77" i="2"/>
  <c r="BB297" i="2"/>
  <c r="Q488" i="2"/>
  <c r="Q161" i="2"/>
  <c r="O173" i="2"/>
  <c r="Q159" i="2"/>
  <c r="Q490" i="2"/>
  <c r="Q164" i="2"/>
  <c r="T297" i="2"/>
  <c r="T116" i="2"/>
  <c r="P79" i="2"/>
  <c r="BB262" i="2"/>
  <c r="P88" i="2"/>
  <c r="BB93" i="2"/>
  <c r="L3" i="15"/>
  <c r="BE3" i="15" s="1"/>
  <c r="AX119" i="2"/>
  <c r="X26" i="1"/>
  <c r="V296" i="2" s="1"/>
  <c r="T121" i="2"/>
  <c r="Q487" i="2"/>
  <c r="AX93" i="2"/>
  <c r="BD77" i="2"/>
  <c r="T113" i="2"/>
  <c r="Q165" i="2"/>
  <c r="T298" i="2"/>
  <c r="P152" i="2"/>
  <c r="P81" i="2"/>
  <c r="BB437" i="2"/>
  <c r="BB142" i="2"/>
  <c r="Y93" i="1"/>
  <c r="W773" i="2" s="1"/>
  <c r="P164" i="2"/>
  <c r="BD430" i="2"/>
  <c r="BB779" i="2"/>
  <c r="AY149" i="2"/>
  <c r="T291" i="2"/>
  <c r="P94" i="2"/>
  <c r="O491" i="2"/>
  <c r="P157" i="2"/>
  <c r="P76" i="2"/>
  <c r="P160" i="2"/>
  <c r="O773" i="2"/>
  <c r="BB430" i="2"/>
  <c r="AY779" i="2"/>
  <c r="P92" i="2"/>
  <c r="V377" i="2"/>
  <c r="X666" i="2"/>
  <c r="AX590" i="2"/>
  <c r="X15" i="1"/>
  <c r="V161" i="2" s="1"/>
  <c r="P306" i="2"/>
  <c r="BB149" i="2"/>
  <c r="AY52" i="2"/>
  <c r="Q168" i="2"/>
  <c r="T296" i="2"/>
  <c r="O487" i="2"/>
  <c r="P147" i="2"/>
  <c r="Y8" i="1"/>
  <c r="W75" i="2" s="1"/>
  <c r="V378" i="2"/>
  <c r="X664" i="2"/>
  <c r="BD153" i="2"/>
  <c r="AY697" i="2"/>
  <c r="AX160" i="2"/>
  <c r="AY156" i="2"/>
  <c r="BD296" i="2"/>
  <c r="BB487" i="2"/>
  <c r="AY654" i="2"/>
  <c r="AY75" i="2"/>
  <c r="O393" i="2"/>
  <c r="X582" i="2"/>
  <c r="AY304" i="2"/>
  <c r="AY114" i="2"/>
  <c r="AX75" i="2"/>
  <c r="BK750" i="2" s="1"/>
  <c r="BB304" i="2"/>
  <c r="BD305" i="2"/>
  <c r="BD295" i="2"/>
  <c r="X586" i="2"/>
  <c r="T161" i="2"/>
  <c r="BD88" i="2"/>
  <c r="AH720" i="2"/>
  <c r="P116" i="2"/>
  <c r="BD654" i="2"/>
  <c r="T168" i="2"/>
  <c r="BB88" i="2"/>
  <c r="O700" i="2"/>
  <c r="P418" i="2"/>
  <c r="BD722" i="2"/>
  <c r="O166" i="2"/>
  <c r="BB722" i="2"/>
  <c r="BB628" i="2"/>
  <c r="AX427" i="2"/>
  <c r="BD587" i="2"/>
  <c r="P121" i="2"/>
  <c r="AX709" i="2"/>
  <c r="AX587" i="2"/>
  <c r="BB3" i="2"/>
  <c r="BL744" i="2" s="1"/>
  <c r="O698" i="2"/>
  <c r="O176" i="2"/>
  <c r="BD5" i="2"/>
  <c r="BB9" i="2"/>
  <c r="T304" i="2"/>
  <c r="BD51" i="2"/>
  <c r="P303" i="2"/>
  <c r="O583" i="2"/>
  <c r="V153" i="2"/>
  <c r="V206" i="2"/>
  <c r="O94" i="2"/>
  <c r="T388" i="2"/>
  <c r="AX416" i="2"/>
  <c r="Q414" i="2"/>
  <c r="AH441" i="2"/>
  <c r="P57" i="2"/>
  <c r="T82" i="2"/>
  <c r="X667" i="2"/>
  <c r="BB292" i="2"/>
  <c r="BD177" i="2"/>
  <c r="O78" i="2"/>
  <c r="P115" i="2"/>
  <c r="T164" i="2"/>
  <c r="AY3" i="2"/>
  <c r="D31" i="18" s="1"/>
  <c r="F31" i="18" s="1"/>
  <c r="BB587" i="2"/>
  <c r="BB117" i="2"/>
  <c r="BB5" i="2"/>
  <c r="AY51" i="2"/>
  <c r="O152" i="2"/>
  <c r="P714" i="2"/>
  <c r="AX413" i="2"/>
  <c r="O588" i="2"/>
  <c r="V204" i="2"/>
  <c r="BB416" i="2"/>
  <c r="Q418" i="2"/>
  <c r="Z36" i="1"/>
  <c r="X423" i="2" s="1"/>
  <c r="P58" i="2"/>
  <c r="T80" i="2"/>
  <c r="X662" i="2"/>
  <c r="BD292" i="2"/>
  <c r="O696" i="2"/>
  <c r="O76" i="2"/>
  <c r="T159" i="2"/>
  <c r="BD150" i="2"/>
  <c r="AY413" i="2"/>
  <c r="O589" i="2"/>
  <c r="V202" i="2"/>
  <c r="O92" i="2"/>
  <c r="AY10" i="2"/>
  <c r="BD416" i="2"/>
  <c r="Q412" i="2"/>
  <c r="P56" i="2"/>
  <c r="T79" i="2"/>
  <c r="V376" i="2"/>
  <c r="X661" i="2"/>
  <c r="AX292" i="2"/>
  <c r="AY305" i="2"/>
  <c r="O79" i="2"/>
  <c r="T165" i="2"/>
  <c r="AY150" i="2"/>
  <c r="V205" i="2"/>
  <c r="BB653" i="2"/>
  <c r="P52" i="2"/>
  <c r="AY415" i="2"/>
  <c r="BB305" i="2"/>
  <c r="O82" i="2"/>
  <c r="T166" i="2"/>
  <c r="BB150" i="2"/>
  <c r="BD114" i="2"/>
  <c r="BB415" i="2"/>
  <c r="BD75" i="2"/>
  <c r="AY160" i="2"/>
  <c r="BB429" i="2"/>
  <c r="T167" i="2"/>
  <c r="AY309" i="2"/>
  <c r="BD137" i="2"/>
  <c r="BD293" i="2"/>
  <c r="P155" i="2"/>
  <c r="AY696" i="2"/>
  <c r="E91" i="5" s="1"/>
  <c r="BD489" i="2"/>
  <c r="AX696" i="2"/>
  <c r="O389" i="2"/>
  <c r="Q377" i="2"/>
  <c r="O391" i="2"/>
  <c r="Q383" i="2"/>
  <c r="Q426" i="2"/>
  <c r="BD709" i="2"/>
  <c r="Z33" i="1"/>
  <c r="AX88" i="2"/>
  <c r="AX650" i="2"/>
  <c r="BD258" i="2"/>
  <c r="AY709" i="2"/>
  <c r="AY427" i="2"/>
  <c r="AX3" i="2"/>
  <c r="BK744" i="2" s="1"/>
  <c r="AH721" i="2"/>
  <c r="AX628" i="2"/>
  <c r="T170" i="2"/>
  <c r="AX293" i="2"/>
  <c r="BD439" i="2"/>
  <c r="T162" i="2"/>
  <c r="BB293" i="2"/>
  <c r="P490" i="2"/>
  <c r="AY293" i="2"/>
  <c r="AY489" i="2"/>
  <c r="P416" i="2"/>
  <c r="P141" i="2"/>
  <c r="P137" i="2"/>
  <c r="AY173" i="2"/>
  <c r="BB284" i="2"/>
  <c r="P412" i="2"/>
  <c r="BB281" i="2"/>
  <c r="BD427" i="2"/>
  <c r="BB160" i="2"/>
  <c r="BB697" i="2"/>
  <c r="AY412" i="2"/>
  <c r="E67" i="5" s="1"/>
  <c r="AX491" i="2"/>
  <c r="BD697" i="2"/>
  <c r="AX722" i="2"/>
  <c r="O138" i="2"/>
  <c r="BB137" i="2"/>
  <c r="BD279" i="2"/>
  <c r="BB726" i="2"/>
  <c r="AX167" i="2"/>
  <c r="AH425" i="2"/>
  <c r="AX393" i="2"/>
  <c r="AX710" i="2"/>
  <c r="BB393" i="2"/>
  <c r="AY710" i="2"/>
  <c r="BD393" i="2"/>
  <c r="AY151" i="2"/>
  <c r="AX151" i="2"/>
  <c r="BB151" i="2"/>
  <c r="O416" i="2"/>
  <c r="AY281" i="2"/>
  <c r="BB171" i="2"/>
  <c r="BL758" i="2" s="1"/>
  <c r="AY172" i="2"/>
  <c r="AX171" i="2"/>
  <c r="BK758" i="2" s="1"/>
  <c r="BB714" i="2"/>
  <c r="O417" i="2"/>
  <c r="AH714" i="2"/>
  <c r="AY167" i="2"/>
  <c r="BD307" i="2"/>
  <c r="BD726" i="2"/>
  <c r="BD721" i="2"/>
  <c r="BB167" i="2"/>
  <c r="AX173" i="2"/>
  <c r="AY307" i="2"/>
  <c r="BB307" i="2"/>
  <c r="AH484" i="2"/>
  <c r="BD714" i="2"/>
  <c r="BD284" i="2"/>
  <c r="AX307" i="2"/>
  <c r="BB285" i="2"/>
  <c r="BD147" i="2"/>
  <c r="P413" i="2"/>
  <c r="AX138" i="2"/>
  <c r="BD285" i="2"/>
  <c r="AY487" i="2"/>
  <c r="V149" i="2"/>
  <c r="V150" i="2"/>
  <c r="V148" i="2"/>
  <c r="V157" i="2"/>
  <c r="AX57" i="2"/>
  <c r="O56" i="2"/>
  <c r="O55" i="2"/>
  <c r="O57" i="2"/>
  <c r="AY280" i="2"/>
  <c r="O442" i="2"/>
  <c r="BD148" i="2"/>
  <c r="AY148" i="2"/>
  <c r="O308" i="2"/>
  <c r="O307" i="2"/>
  <c r="O654" i="2"/>
  <c r="P650" i="2"/>
  <c r="P649" i="2"/>
  <c r="AX120" i="2"/>
  <c r="AY120" i="2"/>
  <c r="AY121" i="2"/>
  <c r="BB698" i="2"/>
  <c r="BB178" i="2"/>
  <c r="AY178" i="2"/>
  <c r="AY9" i="2"/>
  <c r="X317" i="2"/>
  <c r="BD91" i="2"/>
  <c r="T305" i="2"/>
  <c r="T308" i="2"/>
  <c r="T307" i="2"/>
  <c r="V424" i="2"/>
  <c r="BD111" i="2"/>
  <c r="P625" i="2"/>
  <c r="BB159" i="2"/>
  <c r="BL757" i="2" s="1"/>
  <c r="BD159" i="2"/>
  <c r="AY159" i="2"/>
  <c r="P439" i="2"/>
  <c r="AY179" i="2"/>
  <c r="P310" i="2"/>
  <c r="O174" i="2"/>
  <c r="O180" i="2"/>
  <c r="BD702" i="2"/>
  <c r="O150" i="2"/>
  <c r="O155" i="2"/>
  <c r="O147" i="2"/>
  <c r="O153" i="2"/>
  <c r="AY708" i="2"/>
  <c r="E92" i="5" s="1"/>
  <c r="AX708" i="2"/>
  <c r="C92" i="5" s="1"/>
  <c r="AY437" i="2"/>
  <c r="AX437" i="2"/>
  <c r="X34" i="1"/>
  <c r="T390" i="2"/>
  <c r="T394" i="2"/>
  <c r="T393" i="2"/>
  <c r="AX418" i="2"/>
  <c r="BD418" i="2"/>
  <c r="BB280" i="2"/>
  <c r="BD142" i="2"/>
  <c r="Q491" i="2"/>
  <c r="Z42" i="1"/>
  <c r="Q489" i="2"/>
  <c r="O485" i="2"/>
  <c r="O486" i="2"/>
  <c r="O488" i="2"/>
  <c r="P167" i="2"/>
  <c r="P166" i="2"/>
  <c r="P724" i="2"/>
  <c r="P721" i="2"/>
  <c r="Q485" i="2"/>
  <c r="AX698" i="2"/>
  <c r="BD280" i="2"/>
  <c r="O484" i="2"/>
  <c r="AX143" i="2"/>
  <c r="AX280" i="2"/>
  <c r="BD156" i="2"/>
  <c r="AX626" i="2"/>
  <c r="AY626" i="2"/>
  <c r="BB713" i="2"/>
  <c r="AX175" i="2"/>
  <c r="BB175" i="2"/>
  <c r="P83" i="2"/>
  <c r="P82" i="2"/>
  <c r="P80" i="2"/>
  <c r="P119" i="2"/>
  <c r="P111" i="2"/>
  <c r="P114" i="2"/>
  <c r="P118" i="2"/>
  <c r="P113" i="2"/>
  <c r="BB176" i="2"/>
  <c r="BD176" i="2"/>
  <c r="AY176" i="2"/>
  <c r="BD112" i="2"/>
  <c r="AY112" i="2"/>
  <c r="T81" i="2"/>
  <c r="T77" i="2"/>
  <c r="O158" i="2"/>
  <c r="AX94" i="2"/>
  <c r="O437" i="2"/>
  <c r="Q486" i="2"/>
  <c r="O148" i="2"/>
  <c r="BD94" i="2"/>
  <c r="O490" i="2"/>
  <c r="V156" i="2"/>
  <c r="AX142" i="2"/>
  <c r="O439" i="2"/>
  <c r="O145" i="2"/>
  <c r="O142" i="2"/>
  <c r="O137" i="2"/>
  <c r="AY137" i="2"/>
  <c r="O699" i="2"/>
  <c r="O697" i="2"/>
  <c r="O702" i="2"/>
  <c r="AX439" i="2"/>
  <c r="BD165" i="2"/>
  <c r="AX165" i="2"/>
  <c r="BD441" i="2"/>
  <c r="AY261" i="2"/>
  <c r="BD261" i="2"/>
  <c r="O90" i="2"/>
  <c r="O88" i="2"/>
  <c r="O91" i="2"/>
  <c r="AX417" i="2"/>
  <c r="AY417" i="2"/>
  <c r="AX87" i="2"/>
  <c r="BK751" i="2" s="1"/>
  <c r="AX429" i="2"/>
  <c r="AY429" i="2"/>
  <c r="BD429" i="2"/>
  <c r="AX172" i="2"/>
  <c r="BD172" i="2"/>
  <c r="V147" i="2"/>
  <c r="BB439" i="2"/>
  <c r="O413" i="2"/>
  <c r="O414" i="2"/>
  <c r="O415" i="2"/>
  <c r="BB710" i="2"/>
  <c r="BD710" i="2"/>
  <c r="AX442" i="2"/>
  <c r="X576" i="2"/>
  <c r="X571" i="2"/>
  <c r="X575" i="2"/>
  <c r="P143" i="2"/>
  <c r="P138" i="2"/>
  <c r="P139" i="2"/>
  <c r="P136" i="2"/>
  <c r="AX489" i="2"/>
  <c r="Q394" i="2"/>
  <c r="Q388" i="2"/>
  <c r="P154" i="2"/>
  <c r="P156" i="2"/>
  <c r="P148" i="2"/>
  <c r="P149" i="2"/>
  <c r="AX395" i="2"/>
  <c r="X61" i="1"/>
  <c r="V719" i="2" s="1"/>
  <c r="T709" i="2"/>
  <c r="T713" i="2"/>
  <c r="AY295" i="2"/>
  <c r="BB90" i="2"/>
  <c r="AX90" i="2"/>
  <c r="AY428" i="2"/>
  <c r="AX428" i="2"/>
  <c r="BD655" i="2"/>
  <c r="AX655" i="2"/>
  <c r="BD259" i="2"/>
  <c r="AY259" i="2"/>
  <c r="O140" i="2"/>
  <c r="BB179" i="2"/>
  <c r="BB261" i="2"/>
  <c r="X321" i="2"/>
  <c r="AY652" i="2"/>
  <c r="P142" i="2"/>
  <c r="BB112" i="2"/>
  <c r="P112" i="2"/>
  <c r="BB654" i="2"/>
  <c r="V154" i="2"/>
  <c r="O149" i="2"/>
  <c r="AX702" i="2"/>
  <c r="O151" i="2"/>
  <c r="BB57" i="2"/>
  <c r="V151" i="2"/>
  <c r="T392" i="2"/>
  <c r="BB165" i="2"/>
  <c r="BD626" i="2"/>
  <c r="O144" i="2"/>
  <c r="AX261" i="2"/>
  <c r="BB441" i="2"/>
  <c r="AX652" i="2"/>
  <c r="BD171" i="2"/>
  <c r="P117" i="2"/>
  <c r="AY147" i="2"/>
  <c r="O135" i="2"/>
  <c r="AY714" i="2"/>
  <c r="AY441" i="2"/>
  <c r="O418" i="2"/>
  <c r="P120" i="2"/>
  <c r="O625" i="2"/>
  <c r="P55" i="2"/>
  <c r="Y36" i="1"/>
  <c r="W423" i="2" s="1"/>
  <c r="AH437" i="2"/>
  <c r="AH429" i="2"/>
  <c r="O780" i="2"/>
  <c r="O626" i="2"/>
  <c r="AY722" i="2"/>
  <c r="AY628" i="2"/>
  <c r="P415" i="2"/>
  <c r="BB173" i="2"/>
  <c r="AH394" i="2"/>
  <c r="AH626" i="2"/>
  <c r="AY283" i="2"/>
  <c r="AX726" i="2"/>
  <c r="AH726" i="2"/>
  <c r="BD425" i="2"/>
  <c r="BD491" i="2"/>
  <c r="BD648" i="2"/>
  <c r="O51" i="2"/>
  <c r="P285" i="2"/>
  <c r="AY425" i="2"/>
  <c r="O53" i="2"/>
  <c r="O52" i="2"/>
  <c r="P280" i="2"/>
  <c r="BB425" i="2"/>
  <c r="BD412" i="2"/>
  <c r="BB412" i="2"/>
  <c r="AX412" i="2"/>
  <c r="C67" i="5" s="1"/>
  <c r="AY721" i="2"/>
  <c r="AX721" i="2"/>
  <c r="BD484" i="2"/>
  <c r="T178" i="2"/>
  <c r="BB485" i="2"/>
  <c r="AY54" i="2"/>
  <c r="AX54" i="2"/>
  <c r="BD143" i="2"/>
  <c r="BB721" i="2"/>
  <c r="AX284" i="2"/>
  <c r="AY285" i="2"/>
  <c r="AX485" i="2"/>
  <c r="BB54" i="2"/>
  <c r="BB648" i="2"/>
  <c r="T180" i="2"/>
  <c r="AX648" i="2"/>
  <c r="C87" i="5" s="1"/>
  <c r="X652" i="2"/>
  <c r="P170" i="2"/>
  <c r="P163" i="2"/>
  <c r="P168" i="2"/>
  <c r="P169" i="2"/>
  <c r="P291" i="2"/>
  <c r="T649" i="2"/>
  <c r="AX484" i="2"/>
  <c r="BB484" i="2"/>
  <c r="BB154" i="2"/>
  <c r="AY182" i="2"/>
  <c r="T648" i="2"/>
  <c r="X650" i="2"/>
  <c r="AX701" i="2"/>
  <c r="O260" i="2"/>
  <c r="Q78" i="2"/>
  <c r="BD391" i="2"/>
  <c r="AY391" i="2"/>
  <c r="P438" i="2"/>
  <c r="P440" i="2"/>
  <c r="P437" i="2"/>
  <c r="P436" i="2"/>
  <c r="BD119" i="2"/>
  <c r="BB119" i="2"/>
  <c r="P308" i="2"/>
  <c r="P309" i="2"/>
  <c r="P304" i="2"/>
  <c r="P307" i="2"/>
  <c r="T112" i="2"/>
  <c r="X11" i="1"/>
  <c r="T114" i="2"/>
  <c r="T115" i="2"/>
  <c r="O175" i="2"/>
  <c r="O172" i="2"/>
  <c r="AX699" i="2"/>
  <c r="AY699" i="2"/>
  <c r="BB298" i="2"/>
  <c r="AY298" i="2"/>
  <c r="AX298" i="2"/>
  <c r="P696" i="2"/>
  <c r="P701" i="2"/>
  <c r="P702" i="2"/>
  <c r="P175" i="2"/>
  <c r="P258" i="2"/>
  <c r="BD298" i="2"/>
  <c r="BB436" i="2"/>
  <c r="AY436" i="2"/>
  <c r="E69" i="5" s="1"/>
  <c r="AX436" i="2"/>
  <c r="C69" i="5" s="1"/>
  <c r="BD436" i="2"/>
  <c r="BB157" i="2"/>
  <c r="AX157" i="2"/>
  <c r="P7" i="2"/>
  <c r="P3" i="2"/>
  <c r="P4" i="2"/>
  <c r="P6" i="2"/>
  <c r="Z9" i="1"/>
  <c r="Q91" i="2"/>
  <c r="Q88" i="2"/>
  <c r="P390" i="2"/>
  <c r="V415" i="2"/>
  <c r="V417" i="2"/>
  <c r="Y62" i="1"/>
  <c r="W731" i="2" s="1"/>
  <c r="O440" i="2"/>
  <c r="O438" i="2"/>
  <c r="AX148" i="2"/>
  <c r="O306" i="2"/>
  <c r="O310" i="2"/>
  <c r="O309" i="2"/>
  <c r="O655" i="2"/>
  <c r="O650" i="2"/>
  <c r="Y15" i="1"/>
  <c r="W168" i="2" s="1"/>
  <c r="P697" i="2"/>
  <c r="P723" i="2"/>
  <c r="BD115" i="2"/>
  <c r="P654" i="2"/>
  <c r="BB256" i="2"/>
  <c r="P391" i="2"/>
  <c r="P284" i="2"/>
  <c r="O441" i="2"/>
  <c r="AY95" i="2"/>
  <c r="AY286" i="2"/>
  <c r="BB286" i="2"/>
  <c r="AX152" i="2"/>
  <c r="BB152" i="2"/>
  <c r="P624" i="2"/>
  <c r="P627" i="2"/>
  <c r="AX154" i="2"/>
  <c r="BD698" i="2"/>
  <c r="T118" i="2"/>
  <c r="AX182" i="2"/>
  <c r="X56" i="1"/>
  <c r="AY152" i="2"/>
  <c r="Y54" i="1"/>
  <c r="W635" i="2" s="1"/>
  <c r="O648" i="2"/>
  <c r="AH391" i="2"/>
  <c r="X651" i="2"/>
  <c r="AY157" i="2"/>
  <c r="AY256" i="2"/>
  <c r="P388" i="2"/>
  <c r="P279" i="2"/>
  <c r="P698" i="2"/>
  <c r="BD701" i="2"/>
  <c r="BB95" i="2"/>
  <c r="O256" i="2"/>
  <c r="Q79" i="2"/>
  <c r="O139" i="2"/>
  <c r="O136" i="2"/>
  <c r="O143" i="2"/>
  <c r="AX51" i="2"/>
  <c r="BK748" i="2" s="1"/>
  <c r="BD157" i="2"/>
  <c r="BD6" i="2"/>
  <c r="AX161" i="2"/>
  <c r="P281" i="2"/>
  <c r="BB701" i="2"/>
  <c r="O436" i="2"/>
  <c r="BD95" i="2"/>
  <c r="AX700" i="2"/>
  <c r="Q76" i="2"/>
  <c r="P491" i="2"/>
  <c r="P486" i="2"/>
  <c r="P489" i="2"/>
  <c r="P488" i="2"/>
  <c r="BD281" i="2"/>
  <c r="AX281" i="2"/>
  <c r="O257" i="2"/>
  <c r="O258" i="2"/>
  <c r="O259" i="2"/>
  <c r="O262" i="2"/>
  <c r="P394" i="2"/>
  <c r="P389" i="2"/>
  <c r="T655" i="2"/>
  <c r="AY7" i="2"/>
  <c r="BD7" i="2"/>
  <c r="AX180" i="2"/>
  <c r="BD256" i="2"/>
  <c r="Q89" i="2"/>
  <c r="AX136" i="2"/>
  <c r="BB136" i="2"/>
  <c r="Q90" i="2"/>
  <c r="BB140" i="2"/>
  <c r="AY140" i="2"/>
  <c r="P700" i="2"/>
  <c r="AY701" i="2"/>
  <c r="BB700" i="2"/>
  <c r="O255" i="2"/>
  <c r="Q81" i="2"/>
  <c r="P414" i="2"/>
  <c r="BD392" i="2"/>
  <c r="AX392" i="2"/>
  <c r="O168" i="2"/>
  <c r="O159" i="2"/>
  <c r="O170" i="2"/>
  <c r="O167" i="2"/>
  <c r="BB4" i="2"/>
  <c r="BD4" i="2"/>
  <c r="P177" i="2"/>
  <c r="BB624" i="2"/>
  <c r="AY624" i="2"/>
  <c r="E85" i="5" s="1"/>
  <c r="AX624" i="2"/>
  <c r="C85" i="5" s="1"/>
  <c r="X93" i="1"/>
  <c r="T779" i="2"/>
  <c r="Y23" i="1"/>
  <c r="P260" i="2"/>
  <c r="Q155" i="2"/>
  <c r="O169" i="2"/>
  <c r="P297" i="2"/>
  <c r="P261" i="2"/>
  <c r="Q157" i="2"/>
  <c r="Y56" i="1"/>
  <c r="P651" i="2"/>
  <c r="P653" i="2"/>
  <c r="BD136" i="2"/>
  <c r="O305" i="2"/>
  <c r="X654" i="2"/>
  <c r="BB148" i="2"/>
  <c r="AY136" i="2"/>
  <c r="P295" i="2"/>
  <c r="AY627" i="2"/>
  <c r="BD182" i="2"/>
  <c r="Y2" i="1"/>
  <c r="O649" i="2"/>
  <c r="AX140" i="2"/>
  <c r="P182" i="2"/>
  <c r="P10" i="2"/>
  <c r="AY115" i="2"/>
  <c r="P165" i="2"/>
  <c r="O163" i="2"/>
  <c r="AX6" i="2"/>
  <c r="BD161" i="2"/>
  <c r="BD624" i="2"/>
  <c r="P393" i="2"/>
  <c r="P262" i="2"/>
  <c r="AX627" i="2"/>
  <c r="T111" i="2"/>
  <c r="P8" i="2"/>
  <c r="P161" i="2"/>
  <c r="AX7" i="2"/>
  <c r="P484" i="2"/>
  <c r="O165" i="2"/>
  <c r="BB6" i="2"/>
  <c r="AY161" i="2"/>
  <c r="BD92" i="2"/>
  <c r="P392" i="2"/>
  <c r="BD700" i="2"/>
  <c r="Q153" i="2"/>
  <c r="Q154" i="2"/>
  <c r="Q152" i="2"/>
  <c r="Q147" i="2"/>
  <c r="AY490" i="2"/>
  <c r="AX490" i="2"/>
  <c r="BB490" i="2"/>
  <c r="Y26" i="1"/>
  <c r="P296" i="2"/>
  <c r="P294" i="2"/>
  <c r="P292" i="2"/>
  <c r="Q77" i="2"/>
  <c r="Q80" i="2"/>
  <c r="Z8" i="1"/>
  <c r="Q83" i="2"/>
  <c r="Q82" i="2"/>
  <c r="T654" i="2"/>
  <c r="P171" i="2"/>
  <c r="P179" i="2"/>
  <c r="P173" i="2"/>
  <c r="P176" i="2"/>
  <c r="Y16" i="1"/>
  <c r="W172" i="2" s="1"/>
  <c r="Q150" i="2"/>
  <c r="O164" i="2"/>
  <c r="AX166" i="2"/>
  <c r="BD625" i="2"/>
  <c r="AX625" i="2"/>
  <c r="BB625" i="2"/>
  <c r="BB180" i="2"/>
  <c r="AY180" i="2"/>
  <c r="P298" i="2"/>
  <c r="AY166" i="2"/>
  <c r="BB155" i="2"/>
  <c r="BD155" i="2"/>
  <c r="AY155" i="2"/>
  <c r="T652" i="2"/>
  <c r="BD166" i="2"/>
  <c r="Y25" i="1"/>
  <c r="P283" i="2"/>
  <c r="P286" i="2"/>
  <c r="Z14" i="1"/>
  <c r="X157" i="2" s="1"/>
  <c r="AX115" i="2"/>
  <c r="AX4" i="2"/>
  <c r="O653" i="2"/>
  <c r="P726" i="2"/>
  <c r="BD154" i="2"/>
  <c r="P181" i="2"/>
  <c r="O162" i="2"/>
  <c r="X653" i="2"/>
  <c r="P725" i="2"/>
  <c r="P293" i="2"/>
  <c r="BD627" i="2"/>
  <c r="Q158" i="2"/>
  <c r="BB92" i="2"/>
  <c r="P720" i="2"/>
  <c r="O179" i="2"/>
  <c r="P180" i="2"/>
  <c r="P259" i="2"/>
  <c r="T119" i="2"/>
  <c r="P305" i="2"/>
  <c r="BD286" i="2"/>
  <c r="T650" i="2"/>
  <c r="P9" i="2"/>
  <c r="Q151" i="2"/>
  <c r="P162" i="2"/>
  <c r="P628" i="2"/>
  <c r="BB7" i="2"/>
  <c r="BB392" i="2"/>
  <c r="O160" i="2"/>
  <c r="BB161" i="2"/>
  <c r="AY92" i="2"/>
  <c r="Y34" i="1"/>
  <c r="AX724" i="2"/>
  <c r="Q94" i="2"/>
  <c r="AY700" i="2"/>
  <c r="BD283" i="2"/>
  <c r="BB283" i="2"/>
  <c r="AY53" i="2"/>
  <c r="AX53" i="2"/>
  <c r="BB53" i="2"/>
  <c r="BB775" i="2"/>
  <c r="AY775" i="2"/>
  <c r="D41" i="18" s="1"/>
  <c r="F41" i="18" s="1"/>
  <c r="BD775" i="2"/>
  <c r="Q87" i="2"/>
  <c r="Y60" i="1"/>
  <c r="W707" i="2" s="1"/>
  <c r="BB438" i="2"/>
  <c r="BD121" i="2"/>
  <c r="Q393" i="2"/>
  <c r="T389" i="2"/>
  <c r="BD653" i="2"/>
  <c r="AH438" i="2"/>
  <c r="P140" i="2"/>
  <c r="O54" i="2"/>
  <c r="BB177" i="2"/>
  <c r="BD708" i="2"/>
  <c r="BB491" i="2"/>
  <c r="Q391" i="2"/>
  <c r="O58" i="2"/>
  <c r="BB708" i="2"/>
  <c r="V428" i="2"/>
  <c r="T181" i="2"/>
  <c r="P135" i="2"/>
  <c r="AH418" i="2"/>
  <c r="AH648" i="2"/>
  <c r="AH490" i="2"/>
  <c r="Y13" i="1"/>
  <c r="W146" i="2" s="1"/>
  <c r="T171" i="2"/>
  <c r="T179" i="2"/>
  <c r="BD485" i="2"/>
  <c r="T176" i="2"/>
  <c r="T174" i="2"/>
  <c r="T175" i="2"/>
  <c r="T172" i="2"/>
  <c r="X16" i="1"/>
  <c r="V180" i="2" s="1"/>
  <c r="Z90" i="1"/>
  <c r="X770" i="2" s="1"/>
  <c r="Q770" i="2"/>
  <c r="AX391" i="2"/>
  <c r="BD168" i="2"/>
  <c r="AY168" i="2"/>
  <c r="BK763" i="2"/>
  <c r="AX723" i="2"/>
  <c r="T182" i="2"/>
  <c r="T173" i="2"/>
  <c r="BB723" i="2"/>
  <c r="BB725" i="2"/>
  <c r="BB138" i="2"/>
  <c r="BD138" i="2"/>
  <c r="AX168" i="2"/>
  <c r="BD162" i="2"/>
  <c r="BL763" i="2"/>
  <c r="BL759" i="2"/>
  <c r="BL762" i="2"/>
  <c r="AY724" i="2"/>
  <c r="AY394" i="2"/>
  <c r="V414" i="2"/>
  <c r="BK762" i="2"/>
  <c r="V675" i="2"/>
  <c r="V674" i="2"/>
  <c r="V679" i="2"/>
  <c r="V672" i="2"/>
  <c r="V678" i="2"/>
  <c r="V677" i="2"/>
  <c r="V676" i="2"/>
  <c r="V673" i="2"/>
  <c r="BD724" i="2"/>
  <c r="AX162" i="2"/>
  <c r="BB395" i="2"/>
  <c r="W679" i="2"/>
  <c r="W672" i="2"/>
  <c r="W678" i="2"/>
  <c r="W677" i="2"/>
  <c r="W676" i="2"/>
  <c r="W675" i="2"/>
  <c r="W674" i="2"/>
  <c r="W673" i="2"/>
  <c r="P145" i="2"/>
  <c r="BB162" i="2"/>
  <c r="BD395" i="2"/>
  <c r="AX438" i="2"/>
  <c r="AX89" i="2"/>
  <c r="AY395" i="2"/>
  <c r="BD438" i="2"/>
  <c r="AX488" i="2"/>
  <c r="BB89" i="2"/>
  <c r="V413" i="2"/>
  <c r="Q496" i="2"/>
  <c r="Q499" i="2"/>
  <c r="Q497" i="2"/>
  <c r="Q500" i="2"/>
  <c r="Q503" i="2"/>
  <c r="Q502" i="2"/>
  <c r="Q501" i="2"/>
  <c r="Q498" i="2"/>
  <c r="O501" i="2"/>
  <c r="O499" i="2"/>
  <c r="O502" i="2"/>
  <c r="O497" i="2"/>
  <c r="O496" i="2"/>
  <c r="O500" i="2"/>
  <c r="O498" i="2"/>
  <c r="O503" i="2"/>
  <c r="AY496" i="2"/>
  <c r="E74" i="5" s="1"/>
  <c r="AX496" i="2"/>
  <c r="C74" i="5" s="1"/>
  <c r="BD496" i="2"/>
  <c r="BB496" i="2"/>
  <c r="T496" i="2"/>
  <c r="T499" i="2"/>
  <c r="T498" i="2"/>
  <c r="T497" i="2"/>
  <c r="T503" i="2"/>
  <c r="T501" i="2"/>
  <c r="T500" i="2"/>
  <c r="T502" i="2"/>
  <c r="W499" i="2"/>
  <c r="W503" i="2"/>
  <c r="W496" i="2"/>
  <c r="W502" i="2"/>
  <c r="W501" i="2"/>
  <c r="W498" i="2"/>
  <c r="W500" i="2"/>
  <c r="W497" i="2"/>
  <c r="AY497" i="2"/>
  <c r="AX497" i="2"/>
  <c r="BD497" i="2"/>
  <c r="BB497" i="2"/>
  <c r="P499" i="2"/>
  <c r="P497" i="2"/>
  <c r="P500" i="2"/>
  <c r="P498" i="2"/>
  <c r="P501" i="2"/>
  <c r="P502" i="2"/>
  <c r="P496" i="2"/>
  <c r="P503" i="2"/>
  <c r="BB143" i="2"/>
  <c r="X713" i="2"/>
  <c r="AY723" i="2"/>
  <c r="AX394" i="2"/>
  <c r="AX498" i="2"/>
  <c r="AY498" i="2"/>
  <c r="BD498" i="2"/>
  <c r="BB498" i="2"/>
  <c r="AY143" i="2"/>
  <c r="X712" i="2"/>
  <c r="BB394" i="2"/>
  <c r="AY502" i="2"/>
  <c r="AX502" i="2"/>
  <c r="BD502" i="2"/>
  <c r="BB502" i="2"/>
  <c r="AY503" i="2"/>
  <c r="AX503" i="2"/>
  <c r="BD503" i="2"/>
  <c r="BB503" i="2"/>
  <c r="AY500" i="2"/>
  <c r="AX500" i="2"/>
  <c r="BD500" i="2"/>
  <c r="BB500" i="2"/>
  <c r="AY499" i="2"/>
  <c r="AX499" i="2"/>
  <c r="BD499" i="2"/>
  <c r="BB499" i="2"/>
  <c r="AH500" i="2"/>
  <c r="X499" i="2"/>
  <c r="X496" i="2"/>
  <c r="X498" i="2"/>
  <c r="X503" i="2"/>
  <c r="X502" i="2"/>
  <c r="X501" i="2"/>
  <c r="X500" i="2"/>
  <c r="X497" i="2"/>
  <c r="AX501" i="2"/>
  <c r="AY501" i="2"/>
  <c r="BD501" i="2"/>
  <c r="BB501" i="2"/>
  <c r="AY89" i="2"/>
  <c r="W240" i="2"/>
  <c r="W233" i="2"/>
  <c r="W238" i="2"/>
  <c r="W236" i="2"/>
  <c r="W234" i="2"/>
  <c r="W232" i="2"/>
  <c r="W237" i="2"/>
  <c r="W231" i="2"/>
  <c r="W235" i="2"/>
  <c r="W241" i="2"/>
  <c r="W239" i="2"/>
  <c r="X240" i="2"/>
  <c r="X231" i="2"/>
  <c r="X238" i="2"/>
  <c r="X234" i="2"/>
  <c r="X236" i="2"/>
  <c r="X237" i="2"/>
  <c r="X239" i="2"/>
  <c r="X241" i="2"/>
  <c r="X232" i="2"/>
  <c r="X235" i="2"/>
  <c r="X233" i="2"/>
  <c r="W221" i="2"/>
  <c r="W229" i="2"/>
  <c r="W227" i="2"/>
  <c r="W228" i="2"/>
  <c r="W223" i="2"/>
  <c r="W225" i="2"/>
  <c r="W219" i="2"/>
  <c r="W224" i="2"/>
  <c r="W222" i="2"/>
  <c r="W220" i="2"/>
  <c r="W226" i="2"/>
  <c r="X229" i="2"/>
  <c r="X228" i="2"/>
  <c r="X223" i="2"/>
  <c r="X227" i="2"/>
  <c r="X225" i="2"/>
  <c r="X221" i="2"/>
  <c r="X226" i="2"/>
  <c r="X220" i="2"/>
  <c r="X219" i="2"/>
  <c r="X224" i="2"/>
  <c r="X222" i="2"/>
  <c r="X193" i="2"/>
  <c r="X184" i="2"/>
  <c r="X189" i="2"/>
  <c r="X192" i="2"/>
  <c r="X188" i="2"/>
  <c r="X187" i="2"/>
  <c r="X190" i="2"/>
  <c r="X183" i="2"/>
  <c r="X194" i="2"/>
  <c r="X191" i="2"/>
  <c r="X185" i="2"/>
  <c r="X186" i="2"/>
  <c r="V412" i="2"/>
  <c r="AY139" i="2"/>
  <c r="X710" i="2"/>
  <c r="X709" i="2"/>
  <c r="AX725" i="2"/>
  <c r="BD725" i="2"/>
  <c r="T485" i="2"/>
  <c r="T489" i="2"/>
  <c r="BD488" i="2"/>
  <c r="AY282" i="2"/>
  <c r="V416" i="2"/>
  <c r="V418" i="2"/>
  <c r="V92" i="2"/>
  <c r="V93" i="2"/>
  <c r="V88" i="2"/>
  <c r="V95" i="2"/>
  <c r="V89" i="2"/>
  <c r="V91" i="2"/>
  <c r="V94" i="2"/>
  <c r="V90" i="2"/>
  <c r="AX139" i="2"/>
  <c r="T487" i="2"/>
  <c r="T488" i="2"/>
  <c r="BD282" i="2"/>
  <c r="BB488" i="2"/>
  <c r="BD55" i="2"/>
  <c r="X57" i="2"/>
  <c r="AX282" i="2"/>
  <c r="AX169" i="2"/>
  <c r="BB169" i="2"/>
  <c r="AX141" i="2"/>
  <c r="BB55" i="2"/>
  <c r="AY169" i="2"/>
  <c r="T484" i="2"/>
  <c r="BB141" i="2"/>
  <c r="X55" i="2"/>
  <c r="BD169" i="2"/>
  <c r="T490" i="2"/>
  <c r="AY141" i="2"/>
  <c r="AY55" i="2"/>
  <c r="T486" i="2"/>
  <c r="V140" i="2"/>
  <c r="V144" i="2"/>
  <c r="AY712" i="2"/>
  <c r="V141" i="2"/>
  <c r="V137" i="2"/>
  <c r="T755" i="2"/>
  <c r="V143" i="2"/>
  <c r="V136" i="2"/>
  <c r="AH596" i="2"/>
  <c r="X42" i="1"/>
  <c r="T491" i="2"/>
  <c r="AH598" i="2"/>
  <c r="V138" i="2"/>
  <c r="V135" i="2"/>
  <c r="V139" i="2"/>
  <c r="V145" i="2"/>
  <c r="Q259" i="2"/>
  <c r="Q9" i="2"/>
  <c r="Q260" i="2"/>
  <c r="X708" i="2"/>
  <c r="AH599" i="2"/>
  <c r="X714" i="2"/>
  <c r="X711" i="2"/>
  <c r="AX58" i="2"/>
  <c r="BD58" i="2"/>
  <c r="AY145" i="2"/>
  <c r="AH594" i="2"/>
  <c r="AY58" i="2"/>
  <c r="X53" i="2"/>
  <c r="X51" i="2"/>
  <c r="X52" i="2"/>
  <c r="BD712" i="2"/>
  <c r="AX712" i="2"/>
  <c r="AX145" i="2"/>
  <c r="Z2" i="1"/>
  <c r="Q6" i="2"/>
  <c r="Q8" i="2"/>
  <c r="Q4" i="2"/>
  <c r="Q5" i="2"/>
  <c r="Q7" i="2"/>
  <c r="Q3" i="2"/>
  <c r="T10" i="2"/>
  <c r="T7" i="2"/>
  <c r="T8" i="2"/>
  <c r="T4" i="2"/>
  <c r="T6" i="2"/>
  <c r="T9" i="2"/>
  <c r="T3" i="2"/>
  <c r="X2" i="1"/>
  <c r="Q136" i="2"/>
  <c r="X58" i="2"/>
  <c r="X54" i="2"/>
  <c r="BB145" i="2"/>
  <c r="BB139" i="2"/>
  <c r="Z54" i="1"/>
  <c r="X635" i="2" s="1"/>
  <c r="Q630" i="2"/>
  <c r="Q628" i="2"/>
  <c r="Q626" i="2"/>
  <c r="Q627" i="2"/>
  <c r="Q624" i="2"/>
  <c r="Q625" i="2"/>
  <c r="Q629" i="2"/>
  <c r="T627" i="2"/>
  <c r="X54" i="1"/>
  <c r="V635" i="2" s="1"/>
  <c r="T630" i="2"/>
  <c r="T626" i="2"/>
  <c r="T624" i="2"/>
  <c r="T625" i="2"/>
  <c r="T628" i="2"/>
  <c r="T629" i="2"/>
  <c r="T58" i="2"/>
  <c r="T55" i="2"/>
  <c r="X6" i="1"/>
  <c r="T57" i="2"/>
  <c r="T53" i="2"/>
  <c r="T51" i="2"/>
  <c r="T52" i="2"/>
  <c r="T56" i="2"/>
  <c r="T54" i="2"/>
  <c r="Q257" i="2"/>
  <c r="Q261" i="2"/>
  <c r="Q255" i="2"/>
  <c r="Q256" i="2"/>
  <c r="Q258" i="2"/>
  <c r="Z23" i="1"/>
  <c r="V262" i="2"/>
  <c r="V261" i="2"/>
  <c r="V259" i="2"/>
  <c r="V257" i="2"/>
  <c r="V256" i="2"/>
  <c r="V258" i="2"/>
  <c r="V260" i="2"/>
  <c r="V255" i="2"/>
  <c r="X84" i="1"/>
  <c r="V764" i="2" s="1"/>
  <c r="T764" i="2"/>
  <c r="Z65" i="1"/>
  <c r="X745" i="2" s="1"/>
  <c r="Q745" i="2"/>
  <c r="X92" i="1"/>
  <c r="V772" i="2" s="1"/>
  <c r="T772" i="2"/>
  <c r="T745" i="2"/>
  <c r="X65" i="1"/>
  <c r="V745" i="2" s="1"/>
  <c r="Z92" i="1"/>
  <c r="X772" i="2" s="1"/>
  <c r="Q772" i="2"/>
  <c r="T279" i="2"/>
  <c r="T282" i="2"/>
  <c r="T284" i="2"/>
  <c r="T280" i="2"/>
  <c r="T285" i="2"/>
  <c r="X25" i="1"/>
  <c r="T283" i="2"/>
  <c r="T281" i="2"/>
  <c r="T286" i="2"/>
  <c r="X94" i="1"/>
  <c r="T774" i="2"/>
  <c r="T780" i="2"/>
  <c r="Q281" i="2"/>
  <c r="Z25" i="1"/>
  <c r="Q284" i="2"/>
  <c r="Q280" i="2"/>
  <c r="Q279" i="2"/>
  <c r="Q283" i="2"/>
  <c r="Q285" i="2"/>
  <c r="Q286" i="2"/>
  <c r="Q282" i="2"/>
  <c r="T441" i="2"/>
  <c r="T437" i="2"/>
  <c r="T440" i="2"/>
  <c r="T442" i="2"/>
  <c r="T439" i="2"/>
  <c r="T436" i="2"/>
  <c r="T438" i="2"/>
  <c r="X38" i="1"/>
  <c r="V447" i="2" s="1"/>
  <c r="Q780" i="2"/>
  <c r="Z94" i="1"/>
  <c r="Q774" i="2"/>
  <c r="Q438" i="2"/>
  <c r="Q442" i="2"/>
  <c r="Q440" i="2"/>
  <c r="Z38" i="1"/>
  <c r="X447" i="2" s="1"/>
  <c r="Q436" i="2"/>
  <c r="Q441" i="2"/>
  <c r="Q437" i="2"/>
  <c r="Q439" i="2"/>
  <c r="X297" i="2"/>
  <c r="X295" i="2"/>
  <c r="X294" i="2"/>
  <c r="X291" i="2"/>
  <c r="X296" i="2"/>
  <c r="X292" i="2"/>
  <c r="X298" i="2"/>
  <c r="X293" i="2"/>
  <c r="Q145" i="2"/>
  <c r="Q143" i="2"/>
  <c r="Q140" i="2"/>
  <c r="Q142" i="2"/>
  <c r="Q139" i="2"/>
  <c r="Q138" i="2"/>
  <c r="Z13" i="1"/>
  <c r="X146" i="2" s="1"/>
  <c r="Q137" i="2"/>
  <c r="Q141" i="2"/>
  <c r="Q144" i="2"/>
  <c r="X128" i="2"/>
  <c r="X131" i="2"/>
  <c r="X126" i="2"/>
  <c r="X132" i="2"/>
  <c r="X133" i="2"/>
  <c r="X130" i="2"/>
  <c r="X123" i="2"/>
  <c r="X127" i="2"/>
  <c r="X125" i="2"/>
  <c r="X129" i="2"/>
  <c r="X124" i="2"/>
  <c r="Z95" i="1"/>
  <c r="X775" i="2" s="1"/>
  <c r="Q775" i="2"/>
  <c r="Z60" i="1"/>
  <c r="X707" i="2" s="1"/>
  <c r="Q702" i="2"/>
  <c r="Q701" i="2"/>
  <c r="Q699" i="2"/>
  <c r="Q697" i="2"/>
  <c r="Q696" i="2"/>
  <c r="Q698" i="2"/>
  <c r="Q700" i="2"/>
  <c r="X95" i="1"/>
  <c r="V775" i="2" s="1"/>
  <c r="T775" i="2"/>
  <c r="T700" i="2"/>
  <c r="T697" i="2"/>
  <c r="X60" i="1"/>
  <c r="V707" i="2" s="1"/>
  <c r="T696" i="2"/>
  <c r="T698" i="2"/>
  <c r="T699" i="2"/>
  <c r="T702" i="2"/>
  <c r="T701" i="2"/>
  <c r="Z77" i="1"/>
  <c r="X757" i="2" s="1"/>
  <c r="Q757" i="2"/>
  <c r="X77" i="1"/>
  <c r="V757" i="2" s="1"/>
  <c r="T757" i="2"/>
  <c r="AH473" i="2"/>
  <c r="T720" i="2"/>
  <c r="T721" i="2"/>
  <c r="T723" i="2"/>
  <c r="T724" i="2"/>
  <c r="X62" i="1"/>
  <c r="V731" i="2" s="1"/>
  <c r="T726" i="2"/>
  <c r="T722" i="2"/>
  <c r="T725" i="2"/>
  <c r="Q725" i="2"/>
  <c r="Q726" i="2"/>
  <c r="Q723" i="2"/>
  <c r="Q724" i="2"/>
  <c r="Q722" i="2"/>
  <c r="Q721" i="2"/>
  <c r="Q720" i="2"/>
  <c r="Z62" i="1"/>
  <c r="X731" i="2" s="1"/>
  <c r="AY476" i="2"/>
  <c r="BB476" i="2"/>
  <c r="BD476" i="2"/>
  <c r="AX476" i="2"/>
  <c r="D26" i="18"/>
  <c r="D25" i="18"/>
  <c r="M594" i="2"/>
  <c r="K591" i="15" s="1"/>
  <c r="AX594" i="2"/>
  <c r="X401" i="2"/>
  <c r="X403" i="2"/>
  <c r="X400" i="2"/>
  <c r="W102" i="2"/>
  <c r="W106" i="2"/>
  <c r="X41" i="1"/>
  <c r="T478" i="2"/>
  <c r="T475" i="2"/>
  <c r="T476" i="2"/>
  <c r="T474" i="2"/>
  <c r="T473" i="2"/>
  <c r="T479" i="2"/>
  <c r="T477" i="2"/>
  <c r="T472" i="2"/>
  <c r="BB479" i="2"/>
  <c r="BD479" i="2"/>
  <c r="AY479" i="2"/>
  <c r="AX479" i="2"/>
  <c r="V662" i="2"/>
  <c r="V661" i="2"/>
  <c r="V665" i="2"/>
  <c r="V667" i="2"/>
  <c r="V666" i="2"/>
  <c r="V664" i="2"/>
  <c r="V660" i="2"/>
  <c r="V663" i="2"/>
  <c r="P752" i="2"/>
  <c r="Y72" i="1"/>
  <c r="W752" i="2" s="1"/>
  <c r="E35" i="18"/>
  <c r="G35" i="18" s="1"/>
  <c r="E14" i="18"/>
  <c r="E27" i="18"/>
  <c r="E28" i="18"/>
  <c r="F28" i="18" s="1"/>
  <c r="G28" i="18" s="1"/>
  <c r="Z41" i="1"/>
  <c r="Q472" i="2"/>
  <c r="Q476" i="2"/>
  <c r="Q475" i="2"/>
  <c r="Q474" i="2"/>
  <c r="Q478" i="2"/>
  <c r="Q473" i="2"/>
  <c r="Q479" i="2"/>
  <c r="Q477" i="2"/>
  <c r="AY475" i="2"/>
  <c r="AX475" i="2"/>
  <c r="BB475" i="2"/>
  <c r="BD475" i="2"/>
  <c r="W315" i="2"/>
  <c r="W322" i="2"/>
  <c r="W320" i="2"/>
  <c r="W319" i="2"/>
  <c r="W318" i="2"/>
  <c r="W316" i="2"/>
  <c r="W317" i="2"/>
  <c r="W321" i="2"/>
  <c r="AD779" i="2"/>
  <c r="AB779" i="2"/>
  <c r="AC779" i="2" s="1"/>
  <c r="X18" i="2"/>
  <c r="X20" i="2"/>
  <c r="X19" i="2"/>
  <c r="X17" i="2"/>
  <c r="X15" i="2"/>
  <c r="X16" i="2"/>
  <c r="X21" i="2"/>
  <c r="O596" i="2"/>
  <c r="O599" i="2"/>
  <c r="O597" i="2"/>
  <c r="O595" i="2"/>
  <c r="O598" i="2"/>
  <c r="O594" i="2"/>
  <c r="Z88" i="1"/>
  <c r="X768" i="2" s="1"/>
  <c r="Q768" i="2"/>
  <c r="W546" i="2"/>
  <c r="W537" i="2"/>
  <c r="W541" i="2"/>
  <c r="W536" i="2"/>
  <c r="W542" i="2"/>
  <c r="W535" i="2"/>
  <c r="W538" i="2"/>
  <c r="W540" i="2"/>
  <c r="W539" i="2"/>
  <c r="W534" i="2"/>
  <c r="BD474" i="2"/>
  <c r="AY474" i="2"/>
  <c r="BB474" i="2"/>
  <c r="AX474" i="2"/>
  <c r="T768" i="2"/>
  <c r="X88" i="1"/>
  <c r="V768" i="2" s="1"/>
  <c r="X51" i="1"/>
  <c r="T597" i="2"/>
  <c r="T595" i="2"/>
  <c r="T596" i="2"/>
  <c r="T598" i="2"/>
  <c r="T599" i="2"/>
  <c r="T594" i="2"/>
  <c r="X554" i="2"/>
  <c r="X552" i="2"/>
  <c r="X551" i="2"/>
  <c r="X553" i="2"/>
  <c r="X549" i="2"/>
  <c r="X546" i="2"/>
  <c r="X548" i="2"/>
  <c r="X550" i="2"/>
  <c r="X547" i="2"/>
  <c r="Y41" i="1"/>
  <c r="P473" i="2"/>
  <c r="P474" i="2"/>
  <c r="P477" i="2"/>
  <c r="P479" i="2"/>
  <c r="P475" i="2"/>
  <c r="P472" i="2"/>
  <c r="P476" i="2"/>
  <c r="P478" i="2"/>
  <c r="P768" i="2"/>
  <c r="Y88" i="1"/>
  <c r="W768" i="2" s="1"/>
  <c r="X269" i="2"/>
  <c r="X268" i="2"/>
  <c r="X273" i="2"/>
  <c r="X271" i="2"/>
  <c r="X267" i="2"/>
  <c r="X272" i="2"/>
  <c r="X274" i="2"/>
  <c r="X270" i="2"/>
  <c r="W243" i="2"/>
  <c r="W248" i="2"/>
  <c r="W249" i="2"/>
  <c r="W245" i="2"/>
  <c r="W246" i="2"/>
  <c r="W247" i="2"/>
  <c r="W250" i="2"/>
  <c r="W244" i="2"/>
  <c r="AX599" i="2"/>
  <c r="W604" i="2"/>
  <c r="W601" i="2"/>
  <c r="W603" i="2"/>
  <c r="W600" i="2"/>
  <c r="N778" i="2"/>
  <c r="BB777" i="2"/>
  <c r="AX777" i="2"/>
  <c r="AD777" i="2" s="1"/>
  <c r="AY777" i="2"/>
  <c r="BD777" i="2"/>
  <c r="X66" i="1"/>
  <c r="V746" i="2" s="1"/>
  <c r="T746" i="2"/>
  <c r="E23" i="18"/>
  <c r="X538" i="2"/>
  <c r="X541" i="2"/>
  <c r="BD477" i="2"/>
  <c r="AY477" i="2"/>
  <c r="BB477" i="2"/>
  <c r="AX477" i="2"/>
  <c r="W382" i="2"/>
  <c r="W376" i="2"/>
  <c r="W378" i="2"/>
  <c r="W381" i="2"/>
  <c r="W377" i="2"/>
  <c r="W380" i="2"/>
  <c r="W379" i="2"/>
  <c r="W383" i="2"/>
  <c r="AX598" i="2"/>
  <c r="W188" i="2"/>
  <c r="W191" i="2"/>
  <c r="W661" i="2"/>
  <c r="BD472" i="2"/>
  <c r="AY472" i="2"/>
  <c r="E72" i="5" s="1"/>
  <c r="BB472" i="2"/>
  <c r="AX472" i="2"/>
  <c r="C72" i="5" s="1"/>
  <c r="AH478" i="2"/>
  <c r="E18" i="18"/>
  <c r="F18" i="18" s="1"/>
  <c r="G18" i="18" s="1"/>
  <c r="AB776" i="2"/>
  <c r="E40" i="18"/>
  <c r="G40" i="18" s="1"/>
  <c r="Q746" i="2"/>
  <c r="Z66" i="1"/>
  <c r="X746" i="2" s="1"/>
  <c r="Z51" i="1"/>
  <c r="Q597" i="2"/>
  <c r="Q599" i="2"/>
  <c r="Q596" i="2"/>
  <c r="Q595" i="2"/>
  <c r="Q594" i="2"/>
  <c r="Q598" i="2"/>
  <c r="AX595" i="2"/>
  <c r="W204" i="2"/>
  <c r="W196" i="2"/>
  <c r="W203" i="2"/>
  <c r="W200" i="2"/>
  <c r="W199" i="2"/>
  <c r="W198" i="2"/>
  <c r="W201" i="2"/>
  <c r="W195" i="2"/>
  <c r="W206" i="2"/>
  <c r="W197" i="2"/>
  <c r="W202" i="2"/>
  <c r="W205" i="2"/>
  <c r="AB780" i="2"/>
  <c r="AC780" i="2" s="1"/>
  <c r="AD780" i="2"/>
  <c r="O474" i="2"/>
  <c r="O473" i="2"/>
  <c r="O476" i="2"/>
  <c r="O472" i="2"/>
  <c r="O475" i="2"/>
  <c r="O477" i="2"/>
  <c r="O479" i="2"/>
  <c r="O478" i="2"/>
  <c r="W402" i="2"/>
  <c r="W45" i="2"/>
  <c r="W41" i="2"/>
  <c r="W43" i="2"/>
  <c r="W44" i="2"/>
  <c r="W39" i="2"/>
  <c r="X199" i="2"/>
  <c r="X197" i="2"/>
  <c r="X206" i="2"/>
  <c r="X198" i="2"/>
  <c r="X205" i="2"/>
  <c r="X202" i="2"/>
  <c r="X201" i="2"/>
  <c r="X195" i="2"/>
  <c r="W562" i="2"/>
  <c r="W565" i="2"/>
  <c r="W564" i="2"/>
  <c r="W558" i="2"/>
  <c r="W561" i="2"/>
  <c r="W559" i="2"/>
  <c r="W560" i="2"/>
  <c r="W563" i="2"/>
  <c r="V271" i="2"/>
  <c r="V273" i="2"/>
  <c r="V268" i="2"/>
  <c r="V270" i="2"/>
  <c r="V267" i="2"/>
  <c r="V269" i="2"/>
  <c r="V272" i="2"/>
  <c r="V274" i="2"/>
  <c r="T752" i="2"/>
  <c r="X72" i="1"/>
  <c r="V752" i="2" s="1"/>
  <c r="AX597" i="2"/>
  <c r="W453" i="2"/>
  <c r="W452" i="2"/>
  <c r="W450" i="2"/>
  <c r="W448" i="2"/>
  <c r="X637" i="2"/>
  <c r="X636" i="2"/>
  <c r="X640" i="2"/>
  <c r="X639" i="2"/>
  <c r="X642" i="2"/>
  <c r="X641" i="2"/>
  <c r="X638" i="2"/>
  <c r="X643" i="2"/>
  <c r="Y66" i="1"/>
  <c r="W746" i="2" s="1"/>
  <c r="P746" i="2"/>
  <c r="Z72" i="1"/>
  <c r="X752" i="2" s="1"/>
  <c r="Q752" i="2"/>
  <c r="AX596" i="2"/>
  <c r="W327" i="2"/>
  <c r="W334" i="2"/>
  <c r="W331" i="2"/>
  <c r="W333" i="2"/>
  <c r="W330" i="2"/>
  <c r="W328" i="2"/>
  <c r="W329" i="2"/>
  <c r="W332" i="2"/>
  <c r="AD775" i="2"/>
  <c r="C55" i="18"/>
  <c r="D55" i="18" s="1"/>
  <c r="E41" i="18"/>
  <c r="G41" i="18" s="1"/>
  <c r="AB775" i="2"/>
  <c r="AC775" i="2" s="1"/>
  <c r="V453" i="2"/>
  <c r="AY478" i="2"/>
  <c r="BB478" i="2"/>
  <c r="AX478" i="2"/>
  <c r="BD478" i="2"/>
  <c r="AX473" i="2"/>
  <c r="BD473" i="2"/>
  <c r="AY473" i="2"/>
  <c r="BB473" i="2"/>
  <c r="AH475" i="2"/>
  <c r="Y51" i="1"/>
  <c r="P596" i="2"/>
  <c r="P595" i="2"/>
  <c r="P598" i="2"/>
  <c r="P599" i="2"/>
  <c r="P594" i="2"/>
  <c r="P597" i="2"/>
  <c r="D19" i="18"/>
  <c r="D7" i="18"/>
  <c r="D34" i="18"/>
  <c r="F34" i="18" s="1"/>
  <c r="D14" i="18"/>
  <c r="D8" i="18"/>
  <c r="D11" i="18"/>
  <c r="D5" i="18"/>
  <c r="D3" i="18"/>
  <c r="D12" i="18"/>
  <c r="W251" i="2" l="1"/>
  <c r="V266" i="2"/>
  <c r="V195" i="2"/>
  <c r="W254" i="2"/>
  <c r="V199" i="2"/>
  <c r="V201" i="2"/>
  <c r="X25" i="2"/>
  <c r="V263" i="2"/>
  <c r="X23" i="2"/>
  <c r="V264" i="2"/>
  <c r="X24" i="2"/>
  <c r="V407" i="2"/>
  <c r="W372" i="2"/>
  <c r="W375" i="2"/>
  <c r="V400" i="2"/>
  <c r="W185" i="2"/>
  <c r="W194" i="2"/>
  <c r="W189" i="2"/>
  <c r="W100" i="2"/>
  <c r="W458" i="2"/>
  <c r="V452" i="2"/>
  <c r="W455" i="2"/>
  <c r="W400" i="2"/>
  <c r="W664" i="2"/>
  <c r="V427" i="2"/>
  <c r="V430" i="2"/>
  <c r="V107" i="2"/>
  <c r="V432" i="2"/>
  <c r="W408" i="2"/>
  <c r="W666" i="2"/>
  <c r="V451" i="2"/>
  <c r="V454" i="2"/>
  <c r="W660" i="2"/>
  <c r="V425" i="2"/>
  <c r="W669" i="2"/>
  <c r="W454" i="2"/>
  <c r="W665" i="2"/>
  <c r="V426" i="2"/>
  <c r="W404" i="2"/>
  <c r="W663" i="2"/>
  <c r="W662" i="2"/>
  <c r="V99" i="2"/>
  <c r="V106" i="2"/>
  <c r="V457" i="2"/>
  <c r="V449" i="2"/>
  <c r="W667" i="2"/>
  <c r="W406" i="2"/>
  <c r="V109" i="2"/>
  <c r="V455" i="2"/>
  <c r="W449" i="2"/>
  <c r="W407" i="2"/>
  <c r="W405" i="2"/>
  <c r="W403" i="2"/>
  <c r="V450" i="2"/>
  <c r="W451" i="2"/>
  <c r="V448" i="2"/>
  <c r="W671" i="2"/>
  <c r="V459" i="2"/>
  <c r="V434" i="2"/>
  <c r="V110" i="2"/>
  <c r="W552" i="2"/>
  <c r="X407" i="2"/>
  <c r="W186" i="2"/>
  <c r="X27" i="2"/>
  <c r="V100" i="2"/>
  <c r="W457" i="2"/>
  <c r="V103" i="2"/>
  <c r="V104" i="2"/>
  <c r="X28" i="2"/>
  <c r="X409" i="2"/>
  <c r="W668" i="2"/>
  <c r="V458" i="2"/>
  <c r="F62" i="5"/>
  <c r="DJ33" i="12" s="1"/>
  <c r="DK97" i="12"/>
  <c r="DK75" i="12"/>
  <c r="DK92" i="12"/>
  <c r="DK98" i="12"/>
  <c r="DK96" i="12"/>
  <c r="DK52" i="12"/>
  <c r="DK64" i="12"/>
  <c r="DK76" i="12"/>
  <c r="DK88" i="12"/>
  <c r="DK81" i="12"/>
  <c r="DK99" i="12"/>
  <c r="DK100" i="12"/>
  <c r="DK54" i="12"/>
  <c r="DK66" i="12"/>
  <c r="DK78" i="12"/>
  <c r="DK90" i="12"/>
  <c r="DK67" i="12"/>
  <c r="DK79" i="12"/>
  <c r="DK91" i="12"/>
  <c r="DK57" i="12"/>
  <c r="DK69" i="12"/>
  <c r="DK55" i="12"/>
  <c r="DK68" i="12"/>
  <c r="DK60" i="12"/>
  <c r="DK58" i="12"/>
  <c r="DK47" i="12"/>
  <c r="DK59" i="12"/>
  <c r="DK71" i="12"/>
  <c r="DK83" i="12"/>
  <c r="DK48" i="12"/>
  <c r="DK72" i="12"/>
  <c r="DK49" i="12"/>
  <c r="DK61" i="12"/>
  <c r="DK73" i="12"/>
  <c r="DK85" i="12"/>
  <c r="DK74" i="12"/>
  <c r="DK51" i="12"/>
  <c r="DK63" i="12"/>
  <c r="DK70" i="12"/>
  <c r="DK82" i="12"/>
  <c r="DK84" i="12"/>
  <c r="DK50" i="12"/>
  <c r="DK62" i="12"/>
  <c r="DK86" i="12"/>
  <c r="DK87" i="12"/>
  <c r="DK53" i="12"/>
  <c r="DK65" i="12"/>
  <c r="DK77" i="12"/>
  <c r="DK89" i="12"/>
  <c r="DK56" i="12"/>
  <c r="DK80" i="12"/>
  <c r="DK12" i="12"/>
  <c r="DK41" i="12"/>
  <c r="DK13" i="12"/>
  <c r="DK14" i="12"/>
  <c r="DK15" i="12"/>
  <c r="V433" i="2"/>
  <c r="V431" i="2"/>
  <c r="W547" i="2"/>
  <c r="W710" i="2"/>
  <c r="X200" i="2"/>
  <c r="W193" i="2"/>
  <c r="X540" i="2"/>
  <c r="W548" i="2"/>
  <c r="W712" i="2"/>
  <c r="W104" i="2"/>
  <c r="D27" i="18"/>
  <c r="F27" i="18" s="1"/>
  <c r="G27" i="18" s="1"/>
  <c r="X320" i="2"/>
  <c r="V155" i="2"/>
  <c r="V541" i="2"/>
  <c r="X449" i="2"/>
  <c r="V250" i="2"/>
  <c r="X34" i="2"/>
  <c r="X32" i="2"/>
  <c r="X37" i="2"/>
  <c r="V545" i="2"/>
  <c r="W556" i="2"/>
  <c r="W609" i="2"/>
  <c r="X323" i="2"/>
  <c r="F80" i="5"/>
  <c r="V539" i="2"/>
  <c r="F75" i="5"/>
  <c r="DJ60" i="12" s="1"/>
  <c r="V247" i="2"/>
  <c r="V544" i="2"/>
  <c r="W711" i="2"/>
  <c r="W101" i="2"/>
  <c r="X448" i="2"/>
  <c r="X543" i="2"/>
  <c r="W554" i="2"/>
  <c r="W713" i="2"/>
  <c r="W50" i="2"/>
  <c r="X545" i="2"/>
  <c r="X324" i="2"/>
  <c r="X544" i="2"/>
  <c r="F70" i="5"/>
  <c r="DJ55" i="12" s="1"/>
  <c r="E21" i="18"/>
  <c r="C77" i="5"/>
  <c r="F77" i="5" s="1"/>
  <c r="W606" i="2"/>
  <c r="F76" i="5"/>
  <c r="DJ100" i="12" s="1"/>
  <c r="W605" i="2"/>
  <c r="X408" i="2"/>
  <c r="W557" i="2"/>
  <c r="W608" i="2"/>
  <c r="X534" i="2"/>
  <c r="W610" i="2"/>
  <c r="X536" i="2"/>
  <c r="X322" i="2"/>
  <c r="X451" i="2"/>
  <c r="X325" i="2"/>
  <c r="X204" i="2"/>
  <c r="X535" i="2"/>
  <c r="W708" i="2"/>
  <c r="X404" i="2"/>
  <c r="X31" i="2"/>
  <c r="W553" i="2"/>
  <c r="V406" i="2"/>
  <c r="X454" i="2"/>
  <c r="V245" i="2"/>
  <c r="V246" i="2"/>
  <c r="X33" i="2"/>
  <c r="V252" i="2"/>
  <c r="X326" i="2"/>
  <c r="X456" i="2"/>
  <c r="X318" i="2"/>
  <c r="F90" i="5"/>
  <c r="DL105" i="12" s="1"/>
  <c r="W99" i="2"/>
  <c r="X319" i="2"/>
  <c r="X450" i="2"/>
  <c r="W607" i="2"/>
  <c r="X542" i="2"/>
  <c r="W103" i="2"/>
  <c r="X452" i="2"/>
  <c r="X30" i="2"/>
  <c r="W551" i="2"/>
  <c r="X315" i="2"/>
  <c r="V538" i="2"/>
  <c r="V244" i="2"/>
  <c r="F63" i="5"/>
  <c r="DJ48" i="12" s="1"/>
  <c r="AD776" i="2"/>
  <c r="X405" i="2"/>
  <c r="W40" i="2"/>
  <c r="E19" i="18"/>
  <c r="F19" i="18" s="1"/>
  <c r="G19" i="18" s="1"/>
  <c r="W190" i="2"/>
  <c r="W549" i="2"/>
  <c r="D24" i="18"/>
  <c r="V403" i="2"/>
  <c r="X455" i="2"/>
  <c r="X203" i="2"/>
  <c r="W46" i="2"/>
  <c r="E20" i="18"/>
  <c r="W183" i="2"/>
  <c r="X537" i="2"/>
  <c r="X402" i="2"/>
  <c r="W42" i="2"/>
  <c r="C54" i="18"/>
  <c r="D54" i="18" s="1"/>
  <c r="W187" i="2"/>
  <c r="W602" i="2"/>
  <c r="X406" i="2"/>
  <c r="V158" i="2"/>
  <c r="V405" i="2"/>
  <c r="X453" i="2"/>
  <c r="V410" i="2"/>
  <c r="X35" i="2"/>
  <c r="X29" i="2"/>
  <c r="DL38" i="12"/>
  <c r="DL39" i="12"/>
  <c r="DL8" i="12"/>
  <c r="DJ21" i="12"/>
  <c r="X410" i="2"/>
  <c r="X38" i="2"/>
  <c r="X327" i="2"/>
  <c r="W48" i="2"/>
  <c r="W47" i="2"/>
  <c r="V411" i="2"/>
  <c r="F86" i="5"/>
  <c r="V409" i="2"/>
  <c r="E31" i="18"/>
  <c r="G31" i="18" s="1"/>
  <c r="E3" i="18"/>
  <c r="F3" i="18" s="1"/>
  <c r="G3" i="18" s="1"/>
  <c r="W109" i="2"/>
  <c r="X395" i="2"/>
  <c r="W709" i="2"/>
  <c r="W714" i="2"/>
  <c r="X645" i="2"/>
  <c r="V30" i="2"/>
  <c r="V27" i="2"/>
  <c r="X392" i="2"/>
  <c r="X646" i="2"/>
  <c r="F71" i="5"/>
  <c r="DJ56" i="12" s="1"/>
  <c r="W401" i="2"/>
  <c r="BK772" i="2"/>
  <c r="X647" i="2"/>
  <c r="X332" i="2"/>
  <c r="W409" i="2"/>
  <c r="X329" i="2"/>
  <c r="X394" i="2"/>
  <c r="X393" i="2"/>
  <c r="W462" i="2"/>
  <c r="W464" i="2"/>
  <c r="W461" i="2"/>
  <c r="X390" i="2"/>
  <c r="W411" i="2"/>
  <c r="E32" i="18"/>
  <c r="G32" i="18" s="1"/>
  <c r="W466" i="2"/>
  <c r="V34" i="2"/>
  <c r="V32" i="2"/>
  <c r="X388" i="2"/>
  <c r="W374" i="2"/>
  <c r="W460" i="2"/>
  <c r="V33" i="2"/>
  <c r="V31" i="2"/>
  <c r="F87" i="5"/>
  <c r="W18" i="2"/>
  <c r="W19" i="2"/>
  <c r="V44" i="2"/>
  <c r="W269" i="2"/>
  <c r="D4" i="18"/>
  <c r="C45" i="18"/>
  <c r="D45" i="18" s="1"/>
  <c r="X42" i="2"/>
  <c r="W463" i="2"/>
  <c r="W184" i="2"/>
  <c r="V28" i="2"/>
  <c r="U450" i="2"/>
  <c r="U455" i="2"/>
  <c r="X334" i="2"/>
  <c r="X389" i="2"/>
  <c r="W107" i="2"/>
  <c r="W108" i="2"/>
  <c r="W105" i="2"/>
  <c r="F93" i="5"/>
  <c r="F64" i="5"/>
  <c r="DJ49" i="12" s="1"/>
  <c r="W575" i="2"/>
  <c r="W774" i="2"/>
  <c r="X429" i="2"/>
  <c r="X331" i="2"/>
  <c r="X330" i="2"/>
  <c r="X333" i="2"/>
  <c r="V584" i="2"/>
  <c r="W273" i="2"/>
  <c r="W267" i="2"/>
  <c r="V308" i="2"/>
  <c r="X39" i="2"/>
  <c r="W32" i="2"/>
  <c r="W27" i="2"/>
  <c r="D32" i="18"/>
  <c r="F32" i="18" s="1"/>
  <c r="W31" i="2"/>
  <c r="W467" i="2"/>
  <c r="W29" i="2"/>
  <c r="W33" i="2"/>
  <c r="V586" i="2"/>
  <c r="U667" i="2"/>
  <c r="X168" i="2"/>
  <c r="X159" i="2"/>
  <c r="W34" i="2"/>
  <c r="U448" i="2"/>
  <c r="F68" i="5"/>
  <c r="DJ53" i="12" s="1"/>
  <c r="F66" i="5"/>
  <c r="DJ51" i="12" s="1"/>
  <c r="W364" i="2"/>
  <c r="W369" i="2"/>
  <c r="U664" i="2"/>
  <c r="U662" i="2"/>
  <c r="W30" i="2"/>
  <c r="U600" i="2"/>
  <c r="U660" i="2"/>
  <c r="U576" i="2"/>
  <c r="V307" i="2"/>
  <c r="W370" i="2"/>
  <c r="W16" i="2"/>
  <c r="U575" i="2"/>
  <c r="E36" i="18"/>
  <c r="G36" i="18" s="1"/>
  <c r="V305" i="2"/>
  <c r="W363" i="2"/>
  <c r="W270" i="2"/>
  <c r="V306" i="2"/>
  <c r="W367" i="2"/>
  <c r="W15" i="2"/>
  <c r="U574" i="2"/>
  <c r="X344" i="2"/>
  <c r="X161" i="2"/>
  <c r="X425" i="2"/>
  <c r="X166" i="2"/>
  <c r="V45" i="2"/>
  <c r="X165" i="2"/>
  <c r="X245" i="2"/>
  <c r="U570" i="2"/>
  <c r="V582" i="2"/>
  <c r="X243" i="2"/>
  <c r="U666" i="2"/>
  <c r="V587" i="2"/>
  <c r="X170" i="2"/>
  <c r="X615" i="2"/>
  <c r="W158" i="2"/>
  <c r="W147" i="2"/>
  <c r="W153" i="2"/>
  <c r="X160" i="2"/>
  <c r="W124" i="2"/>
  <c r="E26" i="18"/>
  <c r="F26" i="18" s="1"/>
  <c r="G26" i="18" s="1"/>
  <c r="W152" i="2"/>
  <c r="W424" i="2"/>
  <c r="W129" i="2"/>
  <c r="W425" i="2"/>
  <c r="X250" i="2"/>
  <c r="X343" i="2"/>
  <c r="U663" i="2"/>
  <c r="U604" i="2"/>
  <c r="W366" i="2"/>
  <c r="F65" i="5"/>
  <c r="DJ50" i="12" s="1"/>
  <c r="V589" i="2"/>
  <c r="W155" i="2"/>
  <c r="W642" i="2"/>
  <c r="X247" i="2"/>
  <c r="W640" i="2"/>
  <c r="W368" i="2"/>
  <c r="D13" i="18"/>
  <c r="W66" i="2"/>
  <c r="V585" i="2"/>
  <c r="X164" i="2"/>
  <c r="X342" i="2"/>
  <c r="F84" i="5"/>
  <c r="W154" i="2"/>
  <c r="W636" i="2"/>
  <c r="U601" i="2"/>
  <c r="W639" i="2"/>
  <c r="W643" i="2"/>
  <c r="W365" i="2"/>
  <c r="U605" i="2"/>
  <c r="W637" i="2"/>
  <c r="W638" i="2"/>
  <c r="W130" i="2"/>
  <c r="E11" i="18"/>
  <c r="F11" i="18" s="1"/>
  <c r="G11" i="18" s="1"/>
  <c r="V588" i="2"/>
  <c r="W148" i="2"/>
  <c r="X169" i="2"/>
  <c r="X249" i="2"/>
  <c r="X346" i="2"/>
  <c r="W125" i="2"/>
  <c r="W429" i="2"/>
  <c r="D39" i="18"/>
  <c r="F39" i="18" s="1"/>
  <c r="D9" i="18"/>
  <c r="V583" i="2"/>
  <c r="W150" i="2"/>
  <c r="X162" i="2"/>
  <c r="X244" i="2"/>
  <c r="X341" i="2"/>
  <c r="W131" i="2"/>
  <c r="W426" i="2"/>
  <c r="V39" i="2"/>
  <c r="V16" i="2"/>
  <c r="U572" i="2"/>
  <c r="F88" i="5"/>
  <c r="W151" i="2"/>
  <c r="X163" i="2"/>
  <c r="X426" i="2"/>
  <c r="V41" i="2"/>
  <c r="V553" i="2"/>
  <c r="W371" i="2"/>
  <c r="X40" i="2"/>
  <c r="X45" i="2"/>
  <c r="W577" i="2"/>
  <c r="V46" i="2"/>
  <c r="AD773" i="2"/>
  <c r="C53" i="18"/>
  <c r="D53" i="18" s="1"/>
  <c r="AD774" i="2"/>
  <c r="W71" i="2"/>
  <c r="X339" i="2"/>
  <c r="W132" i="2"/>
  <c r="U573" i="2"/>
  <c r="W68" i="2"/>
  <c r="W149" i="2"/>
  <c r="V297" i="2"/>
  <c r="X340" i="2"/>
  <c r="W126" i="2"/>
  <c r="W428" i="2"/>
  <c r="V21" i="2"/>
  <c r="W373" i="2"/>
  <c r="W70" i="2"/>
  <c r="W69" i="2"/>
  <c r="W65" i="2"/>
  <c r="AB774" i="2"/>
  <c r="AC774" i="2" s="1"/>
  <c r="W63" i="2"/>
  <c r="W156" i="2"/>
  <c r="X430" i="2"/>
  <c r="X246" i="2"/>
  <c r="W427" i="2"/>
  <c r="U453" i="2"/>
  <c r="AT405" i="15"/>
  <c r="AY405" i="15"/>
  <c r="BE405" i="15"/>
  <c r="AU405" i="15"/>
  <c r="AW405" i="15"/>
  <c r="BG405" i="15"/>
  <c r="BH405" i="15"/>
  <c r="AZ405" i="15"/>
  <c r="BB405" i="15"/>
  <c r="BF405" i="15"/>
  <c r="BD405" i="15"/>
  <c r="BI405" i="15"/>
  <c r="AV405" i="15"/>
  <c r="BC405" i="15"/>
  <c r="AX405" i="15"/>
  <c r="BA405" i="15"/>
  <c r="BA195" i="15"/>
  <c r="AW195" i="15"/>
  <c r="BG195" i="15"/>
  <c r="BI195" i="15"/>
  <c r="AY195" i="15"/>
  <c r="BB195" i="15"/>
  <c r="AT195" i="15"/>
  <c r="BE195" i="15"/>
  <c r="BC195" i="15"/>
  <c r="AX195" i="15"/>
  <c r="AZ195" i="15"/>
  <c r="AU195" i="15"/>
  <c r="AV195" i="15"/>
  <c r="BF195" i="15"/>
  <c r="BD195" i="15"/>
  <c r="BH195" i="15"/>
  <c r="BH544" i="15"/>
  <c r="BC544" i="15"/>
  <c r="BB544" i="15"/>
  <c r="AV544" i="15"/>
  <c r="BA544" i="15"/>
  <c r="AX544" i="15"/>
  <c r="BE544" i="15"/>
  <c r="AW544" i="15"/>
  <c r="BI544" i="15"/>
  <c r="BD544" i="15"/>
  <c r="AZ544" i="15"/>
  <c r="BG544" i="15"/>
  <c r="AY544" i="15"/>
  <c r="AU544" i="15"/>
  <c r="AT544" i="15"/>
  <c r="BF544" i="15"/>
  <c r="BG391" i="15"/>
  <c r="BH391" i="15"/>
  <c r="BE391" i="15"/>
  <c r="AZ391" i="15"/>
  <c r="BI391" i="15"/>
  <c r="BC391" i="15"/>
  <c r="AV391" i="15"/>
  <c r="AX391" i="15"/>
  <c r="AW391" i="15"/>
  <c r="AT391" i="15"/>
  <c r="BB391" i="15"/>
  <c r="BF391" i="15"/>
  <c r="AU391" i="15"/>
  <c r="BA391" i="15"/>
  <c r="AY391" i="15"/>
  <c r="BD391" i="15"/>
  <c r="BE198" i="15"/>
  <c r="AV198" i="15"/>
  <c r="BB198" i="15"/>
  <c r="BA198" i="15"/>
  <c r="AY198" i="15"/>
  <c r="BI198" i="15"/>
  <c r="BD198" i="15"/>
  <c r="AX198" i="15"/>
  <c r="AZ198" i="15"/>
  <c r="BG198" i="15"/>
  <c r="BH198" i="15"/>
  <c r="BC198" i="15"/>
  <c r="AU198" i="15"/>
  <c r="AW198" i="15"/>
  <c r="BF198" i="15"/>
  <c r="AT198" i="15"/>
  <c r="BC558" i="15"/>
  <c r="BE558" i="15"/>
  <c r="BD558" i="15"/>
  <c r="BF558" i="15"/>
  <c r="BB558" i="15"/>
  <c r="AW558" i="15"/>
  <c r="BH558" i="15"/>
  <c r="BA558" i="15"/>
  <c r="AU558" i="15"/>
  <c r="AZ558" i="15"/>
  <c r="BI558" i="15"/>
  <c r="AY558" i="15"/>
  <c r="AT558" i="15"/>
  <c r="AX558" i="15"/>
  <c r="BG558" i="15"/>
  <c r="AV558" i="15"/>
  <c r="BA200" i="15"/>
  <c r="BF200" i="15"/>
  <c r="BH200" i="15"/>
  <c r="AT200" i="15"/>
  <c r="AV200" i="15"/>
  <c r="AU200" i="15"/>
  <c r="AW200" i="15"/>
  <c r="BE200" i="15"/>
  <c r="BG200" i="15"/>
  <c r="BI200" i="15"/>
  <c r="AY200" i="15"/>
  <c r="BD200" i="15"/>
  <c r="AZ200" i="15"/>
  <c r="BB200" i="15"/>
  <c r="AX200" i="15"/>
  <c r="BC200" i="15"/>
  <c r="BB10" i="15"/>
  <c r="AU10" i="15"/>
  <c r="BI10" i="15"/>
  <c r="BH10" i="15"/>
  <c r="AX10" i="15"/>
  <c r="BD10" i="15"/>
  <c r="AV10" i="15"/>
  <c r="AY10" i="15"/>
  <c r="AT10" i="15"/>
  <c r="AW10" i="15"/>
  <c r="BA10" i="15"/>
  <c r="AZ10" i="15"/>
  <c r="BC10" i="15"/>
  <c r="BE10" i="15"/>
  <c r="BG10" i="15"/>
  <c r="BF10" i="15"/>
  <c r="BA700" i="15"/>
  <c r="AU700" i="15"/>
  <c r="AV700" i="15"/>
  <c r="AW700" i="15"/>
  <c r="BH700" i="15"/>
  <c r="BB700" i="15"/>
  <c r="BF700" i="15"/>
  <c r="AX700" i="15"/>
  <c r="AY700" i="15"/>
  <c r="BI700" i="15"/>
  <c r="BE700" i="15"/>
  <c r="BC700" i="15"/>
  <c r="AZ700" i="15"/>
  <c r="BG700" i="15"/>
  <c r="AT700" i="15"/>
  <c r="BD700" i="15"/>
  <c r="AV58" i="15"/>
  <c r="AY58" i="15"/>
  <c r="AT58" i="15"/>
  <c r="AW58" i="15"/>
  <c r="AX58" i="15"/>
  <c r="BH58" i="15"/>
  <c r="BB58" i="15"/>
  <c r="BE58" i="15"/>
  <c r="AU58" i="15"/>
  <c r="BF58" i="15"/>
  <c r="BA58" i="15"/>
  <c r="BI58" i="15"/>
  <c r="BC58" i="15"/>
  <c r="BD58" i="15"/>
  <c r="AZ58" i="15"/>
  <c r="BG58" i="15"/>
  <c r="BC427" i="15"/>
  <c r="AU427" i="15"/>
  <c r="BH427" i="15"/>
  <c r="BG427" i="15"/>
  <c r="AT427" i="15"/>
  <c r="AZ427" i="15"/>
  <c r="BB427" i="15"/>
  <c r="BI427" i="15"/>
  <c r="BE427" i="15"/>
  <c r="AY427" i="15"/>
  <c r="BF427" i="15"/>
  <c r="BD427" i="15"/>
  <c r="AW427" i="15"/>
  <c r="BA427" i="15"/>
  <c r="AX427" i="15"/>
  <c r="AV427" i="15"/>
  <c r="AX390" i="15"/>
  <c r="BA390" i="15"/>
  <c r="BE390" i="15"/>
  <c r="AU390" i="15"/>
  <c r="BD390" i="15"/>
  <c r="BF390" i="15"/>
  <c r="AT390" i="15"/>
  <c r="AY390" i="15"/>
  <c r="BB390" i="15"/>
  <c r="BG390" i="15"/>
  <c r="AZ390" i="15"/>
  <c r="BC390" i="15"/>
  <c r="BI390" i="15"/>
  <c r="BH390" i="15"/>
  <c r="AW390" i="15"/>
  <c r="AV390" i="15"/>
  <c r="BG283" i="15"/>
  <c r="BD283" i="15"/>
  <c r="BA283" i="15"/>
  <c r="BF283" i="15"/>
  <c r="AV283" i="15"/>
  <c r="AY283" i="15"/>
  <c r="AU283" i="15"/>
  <c r="AW283" i="15"/>
  <c r="BH283" i="15"/>
  <c r="BC283" i="15"/>
  <c r="BB283" i="15"/>
  <c r="AZ283" i="15"/>
  <c r="BE283" i="15"/>
  <c r="AT283" i="15"/>
  <c r="BI283" i="15"/>
  <c r="AX283" i="15"/>
  <c r="BC403" i="15"/>
  <c r="BB403" i="15"/>
  <c r="AZ403" i="15"/>
  <c r="AV403" i="15"/>
  <c r="BF403" i="15"/>
  <c r="BD403" i="15"/>
  <c r="AU403" i="15"/>
  <c r="BE403" i="15"/>
  <c r="BH403" i="15"/>
  <c r="BG403" i="15"/>
  <c r="BI403" i="15"/>
  <c r="AT403" i="15"/>
  <c r="AY403" i="15"/>
  <c r="BA403" i="15"/>
  <c r="AW403" i="15"/>
  <c r="AX403" i="15"/>
  <c r="BI615" i="15"/>
  <c r="BH615" i="15"/>
  <c r="BC615" i="15"/>
  <c r="BA615" i="15"/>
  <c r="AW615" i="15"/>
  <c r="AU615" i="15"/>
  <c r="BB615" i="15"/>
  <c r="BE615" i="15"/>
  <c r="AY615" i="15"/>
  <c r="BF615" i="15"/>
  <c r="BD615" i="15"/>
  <c r="AV615" i="15"/>
  <c r="AT615" i="15"/>
  <c r="BG615" i="15"/>
  <c r="AX615" i="15"/>
  <c r="AZ615" i="15"/>
  <c r="AX150" i="15"/>
  <c r="AV150" i="15"/>
  <c r="BD150" i="15"/>
  <c r="AT150" i="15"/>
  <c r="BF150" i="15"/>
  <c r="BH150" i="15"/>
  <c r="BA150" i="15"/>
  <c r="AU150" i="15"/>
  <c r="BE150" i="15"/>
  <c r="BG150" i="15"/>
  <c r="AY150" i="15"/>
  <c r="AW150" i="15"/>
  <c r="BI150" i="15"/>
  <c r="BC150" i="15"/>
  <c r="BB150" i="15"/>
  <c r="AZ150" i="15"/>
  <c r="BA415" i="15"/>
  <c r="AY415" i="15"/>
  <c r="AX415" i="15"/>
  <c r="BE415" i="15"/>
  <c r="BC415" i="15"/>
  <c r="BD415" i="15"/>
  <c r="AU415" i="15"/>
  <c r="BH415" i="15"/>
  <c r="AV415" i="15"/>
  <c r="AT415" i="15"/>
  <c r="BG415" i="15"/>
  <c r="BI415" i="15"/>
  <c r="BB415" i="15"/>
  <c r="AZ415" i="15"/>
  <c r="AW415" i="15"/>
  <c r="BF415" i="15"/>
  <c r="AX487" i="15"/>
  <c r="AW487" i="15"/>
  <c r="BA487" i="15"/>
  <c r="AZ487" i="15"/>
  <c r="BF487" i="15"/>
  <c r="BI487" i="15"/>
  <c r="AT487" i="15"/>
  <c r="AU487" i="15"/>
  <c r="BE487" i="15"/>
  <c r="BG487" i="15"/>
  <c r="AY487" i="15"/>
  <c r="AV487" i="15"/>
  <c r="BD487" i="15"/>
  <c r="BC487" i="15"/>
  <c r="BB487" i="15"/>
  <c r="BH487" i="15"/>
  <c r="AY621" i="15"/>
  <c r="AV621" i="15"/>
  <c r="AT621" i="15"/>
  <c r="BI621" i="15"/>
  <c r="AX621" i="15"/>
  <c r="BD621" i="15"/>
  <c r="BG621" i="15"/>
  <c r="BC621" i="15"/>
  <c r="AZ621" i="15"/>
  <c r="AW621" i="15"/>
  <c r="BA621" i="15"/>
  <c r="BH621" i="15"/>
  <c r="BF621" i="15"/>
  <c r="AU621" i="15"/>
  <c r="BB621" i="15"/>
  <c r="BE621" i="15"/>
  <c r="BA21" i="15"/>
  <c r="BI21" i="15"/>
  <c r="AY21" i="15"/>
  <c r="AT21" i="15"/>
  <c r="AU21" i="15"/>
  <c r="AW21" i="15"/>
  <c r="BF21" i="15"/>
  <c r="BB21" i="15"/>
  <c r="BH21" i="15"/>
  <c r="AV21" i="15"/>
  <c r="AX21" i="15"/>
  <c r="BD21" i="15"/>
  <c r="BG21" i="15"/>
  <c r="AZ21" i="15"/>
  <c r="BC21" i="15"/>
  <c r="BE21" i="15"/>
  <c r="BC586" i="15"/>
  <c r="AZ586" i="15"/>
  <c r="BE586" i="15"/>
  <c r="BG586" i="15"/>
  <c r="AV586" i="15"/>
  <c r="BB586" i="15"/>
  <c r="AU586" i="15"/>
  <c r="BD586" i="15"/>
  <c r="BA586" i="15"/>
  <c r="BF586" i="15"/>
  <c r="BH586" i="15"/>
  <c r="AY586" i="15"/>
  <c r="AX586" i="15"/>
  <c r="BI586" i="15"/>
  <c r="AT586" i="15"/>
  <c r="AW586" i="15"/>
  <c r="BG712" i="15"/>
  <c r="BI712" i="15"/>
  <c r="AW712" i="15"/>
  <c r="AY712" i="15"/>
  <c r="BH712" i="15"/>
  <c r="BD712" i="15"/>
  <c r="AZ712" i="15"/>
  <c r="AT712" i="15"/>
  <c r="BF712" i="15"/>
  <c r="BE712" i="15"/>
  <c r="BC712" i="15"/>
  <c r="AU712" i="15"/>
  <c r="BB712" i="15"/>
  <c r="AV712" i="15"/>
  <c r="BA712" i="15"/>
  <c r="AX712" i="15"/>
  <c r="BA425" i="15"/>
  <c r="AX425" i="15"/>
  <c r="BG425" i="15"/>
  <c r="AU425" i="15"/>
  <c r="AT425" i="15"/>
  <c r="AZ425" i="15"/>
  <c r="BB425" i="15"/>
  <c r="BI425" i="15"/>
  <c r="BF425" i="15"/>
  <c r="AW425" i="15"/>
  <c r="BH425" i="15"/>
  <c r="AY425" i="15"/>
  <c r="BD425" i="15"/>
  <c r="BE425" i="15"/>
  <c r="BC425" i="15"/>
  <c r="AV425" i="15"/>
  <c r="AU54" i="15"/>
  <c r="AV54" i="15"/>
  <c r="AX54" i="15"/>
  <c r="AW54" i="15"/>
  <c r="AY54" i="15"/>
  <c r="BA54" i="15"/>
  <c r="BB54" i="15"/>
  <c r="AT54" i="15"/>
  <c r="BD54" i="15"/>
  <c r="BG54" i="15"/>
  <c r="BF54" i="15"/>
  <c r="BE54" i="15"/>
  <c r="BH54" i="15"/>
  <c r="BI54" i="15"/>
  <c r="BC54" i="15"/>
  <c r="AZ54" i="15"/>
  <c r="AU639" i="15"/>
  <c r="BC639" i="15"/>
  <c r="BI639" i="15"/>
  <c r="BH639" i="15"/>
  <c r="BE639" i="15"/>
  <c r="AV639" i="15"/>
  <c r="AT639" i="15"/>
  <c r="BG639" i="15"/>
  <c r="BA639" i="15"/>
  <c r="AZ639" i="15"/>
  <c r="BD639" i="15"/>
  <c r="AX639" i="15"/>
  <c r="BF639" i="15"/>
  <c r="AW639" i="15"/>
  <c r="AY639" i="15"/>
  <c r="BB639" i="15"/>
  <c r="AX449" i="15"/>
  <c r="BC449" i="15"/>
  <c r="AZ449" i="15"/>
  <c r="AU449" i="15"/>
  <c r="BG449" i="15"/>
  <c r="BA449" i="15"/>
  <c r="BE449" i="15"/>
  <c r="BB449" i="15"/>
  <c r="AT449" i="15"/>
  <c r="AV449" i="15"/>
  <c r="BF449" i="15"/>
  <c r="BH449" i="15"/>
  <c r="BD449" i="15"/>
  <c r="BI449" i="15"/>
  <c r="AY449" i="15"/>
  <c r="AW449" i="15"/>
  <c r="AW75" i="15"/>
  <c r="BH75" i="15"/>
  <c r="AX75" i="15"/>
  <c r="AU75" i="15"/>
  <c r="BE75" i="15"/>
  <c r="BF75" i="15"/>
  <c r="AZ75" i="15"/>
  <c r="BA75" i="15"/>
  <c r="BI75" i="15"/>
  <c r="BG75" i="15"/>
  <c r="BD75" i="15"/>
  <c r="AV75" i="15"/>
  <c r="AY75" i="15"/>
  <c r="BC75" i="15"/>
  <c r="AT75" i="15"/>
  <c r="BB75" i="15"/>
  <c r="BH381" i="15"/>
  <c r="BE381" i="15"/>
  <c r="AV381" i="15"/>
  <c r="BC381" i="15"/>
  <c r="AT381" i="15"/>
  <c r="BA381" i="15"/>
  <c r="AY381" i="15"/>
  <c r="AW381" i="15"/>
  <c r="BF381" i="15"/>
  <c r="BD381" i="15"/>
  <c r="AU381" i="15"/>
  <c r="AX381" i="15"/>
  <c r="BB381" i="15"/>
  <c r="BG381" i="15"/>
  <c r="BI381" i="15"/>
  <c r="AZ381" i="15"/>
  <c r="BC296" i="15"/>
  <c r="BE296" i="15"/>
  <c r="AY296" i="15"/>
  <c r="BD296" i="15"/>
  <c r="BH296" i="15"/>
  <c r="AX296" i="15"/>
  <c r="BB296" i="15"/>
  <c r="AZ296" i="15"/>
  <c r="BF296" i="15"/>
  <c r="BI296" i="15"/>
  <c r="AU296" i="15"/>
  <c r="BG296" i="15"/>
  <c r="AW296" i="15"/>
  <c r="AT296" i="15"/>
  <c r="AV296" i="15"/>
  <c r="BA296" i="15"/>
  <c r="AT154" i="15"/>
  <c r="AU154" i="15"/>
  <c r="BC154" i="15"/>
  <c r="BE154" i="15"/>
  <c r="BF154" i="15"/>
  <c r="AZ154" i="15"/>
  <c r="BG154" i="15"/>
  <c r="BB154" i="15"/>
  <c r="BH154" i="15"/>
  <c r="AV154" i="15"/>
  <c r="BA154" i="15"/>
  <c r="AX154" i="15"/>
  <c r="BD154" i="15"/>
  <c r="BI154" i="15"/>
  <c r="AY154" i="15"/>
  <c r="AW154" i="15"/>
  <c r="AU664" i="15"/>
  <c r="BB664" i="15"/>
  <c r="AY664" i="15"/>
  <c r="AW664" i="15"/>
  <c r="BI664" i="15"/>
  <c r="AX664" i="15"/>
  <c r="BF664" i="15"/>
  <c r="BH664" i="15"/>
  <c r="BE664" i="15"/>
  <c r="BD664" i="15"/>
  <c r="AZ664" i="15"/>
  <c r="AV664" i="15"/>
  <c r="BG664" i="15"/>
  <c r="BA664" i="15"/>
  <c r="AT664" i="15"/>
  <c r="BC664" i="15"/>
  <c r="BI66" i="15"/>
  <c r="BF66" i="15"/>
  <c r="AT66" i="15"/>
  <c r="AZ66" i="15"/>
  <c r="AX66" i="15"/>
  <c r="BE66" i="15"/>
  <c r="AY66" i="15"/>
  <c r="AV66" i="15"/>
  <c r="BD66" i="15"/>
  <c r="BG66" i="15"/>
  <c r="AW66" i="15"/>
  <c r="BC66" i="15"/>
  <c r="BA66" i="15"/>
  <c r="BB66" i="15"/>
  <c r="BH66" i="15"/>
  <c r="AU66" i="15"/>
  <c r="BI15" i="15"/>
  <c r="BA15" i="15"/>
  <c r="BE15" i="15"/>
  <c r="AY15" i="15"/>
  <c r="BH15" i="15"/>
  <c r="AZ15" i="15"/>
  <c r="BG15" i="15"/>
  <c r="AX15" i="15"/>
  <c r="BB15" i="15"/>
  <c r="AU15" i="15"/>
  <c r="AW15" i="15"/>
  <c r="BF15" i="15"/>
  <c r="BD15" i="15"/>
  <c r="AV15" i="15"/>
  <c r="BC15" i="15"/>
  <c r="AT15" i="15"/>
  <c r="BA83" i="15"/>
  <c r="AV83" i="15"/>
  <c r="BE83" i="15"/>
  <c r="AX83" i="15"/>
  <c r="BD83" i="15"/>
  <c r="AU83" i="15"/>
  <c r="AT83" i="15"/>
  <c r="AY83" i="15"/>
  <c r="BH83" i="15"/>
  <c r="AZ83" i="15"/>
  <c r="BC83" i="15"/>
  <c r="BB83" i="15"/>
  <c r="BI83" i="15"/>
  <c r="BG83" i="15"/>
  <c r="BF83" i="15"/>
  <c r="AW83" i="15"/>
  <c r="BC297" i="15"/>
  <c r="AW297" i="15"/>
  <c r="AY297" i="15"/>
  <c r="BA297" i="15"/>
  <c r="BI297" i="15"/>
  <c r="BE297" i="15"/>
  <c r="BD297" i="15"/>
  <c r="AU297" i="15"/>
  <c r="AX297" i="15"/>
  <c r="AV297" i="15"/>
  <c r="AZ297" i="15"/>
  <c r="BG297" i="15"/>
  <c r="BF297" i="15"/>
  <c r="BH297" i="15"/>
  <c r="BB297" i="15"/>
  <c r="AT297" i="15"/>
  <c r="AX485" i="15"/>
  <c r="BA485" i="15"/>
  <c r="BF485" i="15"/>
  <c r="AT485" i="15"/>
  <c r="AW485" i="15"/>
  <c r="BE485" i="15"/>
  <c r="BB485" i="15"/>
  <c r="BD485" i="15"/>
  <c r="AZ485" i="15"/>
  <c r="BG485" i="15"/>
  <c r="AY485" i="15"/>
  <c r="BC485" i="15"/>
  <c r="BI485" i="15"/>
  <c r="AV485" i="15"/>
  <c r="AU485" i="15"/>
  <c r="BH485" i="15"/>
  <c r="BE57" i="15"/>
  <c r="BB57" i="15"/>
  <c r="AX57" i="15"/>
  <c r="BA57" i="15"/>
  <c r="BC57" i="15"/>
  <c r="AT57" i="15"/>
  <c r="AU57" i="15"/>
  <c r="AW57" i="15"/>
  <c r="BF57" i="15"/>
  <c r="AY57" i="15"/>
  <c r="BH57" i="15"/>
  <c r="BG57" i="15"/>
  <c r="BD57" i="15"/>
  <c r="AZ57" i="15"/>
  <c r="BI57" i="15"/>
  <c r="AV57" i="15"/>
  <c r="AV666" i="15"/>
  <c r="AZ666" i="15"/>
  <c r="BH666" i="15"/>
  <c r="BB666" i="15"/>
  <c r="AY666" i="15"/>
  <c r="AU666" i="15"/>
  <c r="AX666" i="15"/>
  <c r="BD666" i="15"/>
  <c r="BE666" i="15"/>
  <c r="AT666" i="15"/>
  <c r="BC666" i="15"/>
  <c r="BA666" i="15"/>
  <c r="AW666" i="15"/>
  <c r="BG666" i="15"/>
  <c r="BI666" i="15"/>
  <c r="BF666" i="15"/>
  <c r="AX121" i="15"/>
  <c r="AY121" i="15"/>
  <c r="BA121" i="15"/>
  <c r="BD121" i="15"/>
  <c r="AZ121" i="15"/>
  <c r="AV121" i="15"/>
  <c r="BH121" i="15"/>
  <c r="BE121" i="15"/>
  <c r="BC121" i="15"/>
  <c r="AU121" i="15"/>
  <c r="AW121" i="15"/>
  <c r="BG121" i="15"/>
  <c r="AT121" i="15"/>
  <c r="BI121" i="15"/>
  <c r="BF121" i="15"/>
  <c r="BB121" i="15"/>
  <c r="BA490" i="15"/>
  <c r="BI490" i="15"/>
  <c r="AT490" i="15"/>
  <c r="BH490" i="15"/>
  <c r="AU490" i="15"/>
  <c r="BD490" i="15"/>
  <c r="AV490" i="15"/>
  <c r="BB490" i="15"/>
  <c r="AX490" i="15"/>
  <c r="BF490" i="15"/>
  <c r="AZ490" i="15"/>
  <c r="BG490" i="15"/>
  <c r="BC490" i="15"/>
  <c r="BE490" i="15"/>
  <c r="AY490" i="15"/>
  <c r="AW490" i="15"/>
  <c r="AX46" i="15"/>
  <c r="BE46" i="15"/>
  <c r="BC46" i="15"/>
  <c r="AW46" i="15"/>
  <c r="AU46" i="15"/>
  <c r="AZ46" i="15"/>
  <c r="BH46" i="15"/>
  <c r="AV46" i="15"/>
  <c r="BD46" i="15"/>
  <c r="AT46" i="15"/>
  <c r="AY46" i="15"/>
  <c r="BF46" i="15"/>
  <c r="BI46" i="15"/>
  <c r="BG46" i="15"/>
  <c r="BB46" i="15"/>
  <c r="BA46" i="15"/>
  <c r="BF87" i="15"/>
  <c r="AX87" i="15"/>
  <c r="BI87" i="15"/>
  <c r="AV87" i="15"/>
  <c r="BG87" i="15"/>
  <c r="AU87" i="15"/>
  <c r="AZ87" i="15"/>
  <c r="AY87" i="15"/>
  <c r="BH87" i="15"/>
  <c r="BA87" i="15"/>
  <c r="AT87" i="15"/>
  <c r="BE87" i="15"/>
  <c r="BC87" i="15"/>
  <c r="BB87" i="15"/>
  <c r="AW87" i="15"/>
  <c r="BD87" i="15"/>
  <c r="BE537" i="15"/>
  <c r="AW537" i="15"/>
  <c r="BG537" i="15"/>
  <c r="BC537" i="15"/>
  <c r="BI537" i="15"/>
  <c r="AX537" i="15"/>
  <c r="BA537" i="15"/>
  <c r="AY537" i="15"/>
  <c r="AZ537" i="15"/>
  <c r="BD537" i="15"/>
  <c r="AV537" i="15"/>
  <c r="BH537" i="15"/>
  <c r="AT537" i="15"/>
  <c r="BF537" i="15"/>
  <c r="BB537" i="15"/>
  <c r="AU537" i="15"/>
  <c r="BD100" i="15"/>
  <c r="BG100" i="15"/>
  <c r="BA100" i="15"/>
  <c r="BC100" i="15"/>
  <c r="BH100" i="15"/>
  <c r="AX100" i="15"/>
  <c r="BI100" i="15"/>
  <c r="AU100" i="15"/>
  <c r="AZ100" i="15"/>
  <c r="AT100" i="15"/>
  <c r="BB100" i="15"/>
  <c r="AV100" i="15"/>
  <c r="AW100" i="15"/>
  <c r="AY100" i="15"/>
  <c r="BF100" i="15"/>
  <c r="BE100" i="15"/>
  <c r="BD619" i="15"/>
  <c r="AV619" i="15"/>
  <c r="BH619" i="15"/>
  <c r="BG619" i="15"/>
  <c r="AU619" i="15"/>
  <c r="BC619" i="15"/>
  <c r="AZ619" i="15"/>
  <c r="AW619" i="15"/>
  <c r="BI619" i="15"/>
  <c r="AY619" i="15"/>
  <c r="AT619" i="15"/>
  <c r="BB619" i="15"/>
  <c r="BA619" i="15"/>
  <c r="AX619" i="15"/>
  <c r="BE619" i="15"/>
  <c r="BF619" i="15"/>
  <c r="AY9" i="15"/>
  <c r="BD9" i="15"/>
  <c r="AX9" i="15"/>
  <c r="BB9" i="15"/>
  <c r="BC9" i="15"/>
  <c r="AU9" i="15"/>
  <c r="BF9" i="15"/>
  <c r="AT9" i="15"/>
  <c r="AV9" i="15"/>
  <c r="BG9" i="15"/>
  <c r="BI9" i="15"/>
  <c r="BH9" i="15"/>
  <c r="BE9" i="15"/>
  <c r="AZ9" i="15"/>
  <c r="AW9" i="15"/>
  <c r="BA9" i="15"/>
  <c r="AV723" i="15"/>
  <c r="BI723" i="15"/>
  <c r="BH723" i="15"/>
  <c r="BF723" i="15"/>
  <c r="BC723" i="15"/>
  <c r="AY723" i="15"/>
  <c r="AX723" i="15"/>
  <c r="AU723" i="15"/>
  <c r="BE723" i="15"/>
  <c r="AT723" i="15"/>
  <c r="BB723" i="15"/>
  <c r="AW723" i="15"/>
  <c r="BA723" i="15"/>
  <c r="BD723" i="15"/>
  <c r="BG723" i="15"/>
  <c r="AZ723" i="15"/>
  <c r="BB270" i="15"/>
  <c r="AV270" i="15"/>
  <c r="BD270" i="15"/>
  <c r="BF270" i="15"/>
  <c r="AX270" i="15"/>
  <c r="AY270" i="15"/>
  <c r="BI270" i="15"/>
  <c r="BC270" i="15"/>
  <c r="BA270" i="15"/>
  <c r="AT270" i="15"/>
  <c r="BG270" i="15"/>
  <c r="BE270" i="15"/>
  <c r="AZ270" i="15"/>
  <c r="BH270" i="15"/>
  <c r="AU270" i="15"/>
  <c r="AW270" i="15"/>
  <c r="AV546" i="15"/>
  <c r="BB546" i="15"/>
  <c r="BC546" i="15"/>
  <c r="BG546" i="15"/>
  <c r="BD546" i="15"/>
  <c r="BA546" i="15"/>
  <c r="AU546" i="15"/>
  <c r="BI546" i="15"/>
  <c r="BH546" i="15"/>
  <c r="AW546" i="15"/>
  <c r="BF546" i="15"/>
  <c r="BE546" i="15"/>
  <c r="AY546" i="15"/>
  <c r="AT546" i="15"/>
  <c r="AZ546" i="15"/>
  <c r="AX546" i="15"/>
  <c r="BA255" i="15"/>
  <c r="BE255" i="15"/>
  <c r="AW255" i="15"/>
  <c r="AX255" i="15"/>
  <c r="BC255" i="15"/>
  <c r="BI255" i="15"/>
  <c r="AT255" i="15"/>
  <c r="BF255" i="15"/>
  <c r="AU255" i="15"/>
  <c r="AV255" i="15"/>
  <c r="BD255" i="15"/>
  <c r="BG255" i="15"/>
  <c r="BB255" i="15"/>
  <c r="BH255" i="15"/>
  <c r="AY255" i="15"/>
  <c r="AZ255" i="15"/>
  <c r="BH285" i="15"/>
  <c r="BE285" i="15"/>
  <c r="AX285" i="15"/>
  <c r="BC285" i="15"/>
  <c r="BD285" i="15"/>
  <c r="BF285" i="15"/>
  <c r="AU285" i="15"/>
  <c r="BB285" i="15"/>
  <c r="AV285" i="15"/>
  <c r="BA285" i="15"/>
  <c r="BI285" i="15"/>
  <c r="AW285" i="15"/>
  <c r="BG285" i="15"/>
  <c r="AY285" i="15"/>
  <c r="AZ285" i="15"/>
  <c r="AT285" i="15"/>
  <c r="AV643" i="15"/>
  <c r="BH643" i="15"/>
  <c r="BI643" i="15"/>
  <c r="AW643" i="15"/>
  <c r="BE643" i="15"/>
  <c r="BG643" i="15"/>
  <c r="AX643" i="15"/>
  <c r="BA643" i="15"/>
  <c r="AZ643" i="15"/>
  <c r="BB643" i="15"/>
  <c r="BD643" i="15"/>
  <c r="AT643" i="15"/>
  <c r="BF643" i="15"/>
  <c r="BC643" i="15"/>
  <c r="AU643" i="15"/>
  <c r="AY643" i="15"/>
  <c r="BD341" i="15"/>
  <c r="BF341" i="15"/>
  <c r="AT341" i="15"/>
  <c r="BG341" i="15"/>
  <c r="BC341" i="15"/>
  <c r="BA341" i="15"/>
  <c r="BI341" i="15"/>
  <c r="BE341" i="15"/>
  <c r="BB341" i="15"/>
  <c r="BH341" i="15"/>
  <c r="AZ341" i="15"/>
  <c r="AY341" i="15"/>
  <c r="AX341" i="15"/>
  <c r="AW341" i="15"/>
  <c r="AU341" i="15"/>
  <c r="AV341" i="15"/>
  <c r="AT42" i="15"/>
  <c r="AX42" i="15"/>
  <c r="BG42" i="15"/>
  <c r="BE42" i="15"/>
  <c r="BA42" i="15"/>
  <c r="BC42" i="15"/>
  <c r="AY42" i="15"/>
  <c r="BB42" i="15"/>
  <c r="AU42" i="15"/>
  <c r="AW42" i="15"/>
  <c r="BD42" i="15"/>
  <c r="BF42" i="15"/>
  <c r="AZ42" i="15"/>
  <c r="BH42" i="15"/>
  <c r="AV42" i="15"/>
  <c r="BI42" i="15"/>
  <c r="BA582" i="15"/>
  <c r="AV582" i="15"/>
  <c r="AZ582" i="15"/>
  <c r="BB582" i="15"/>
  <c r="AU582" i="15"/>
  <c r="BF582" i="15"/>
  <c r="AY582" i="15"/>
  <c r="BH582" i="15"/>
  <c r="BI582" i="15"/>
  <c r="AT582" i="15"/>
  <c r="AX582" i="15"/>
  <c r="BE582" i="15"/>
  <c r="BC582" i="15"/>
  <c r="BG582" i="15"/>
  <c r="BD582" i="15"/>
  <c r="AW582" i="15"/>
  <c r="BF51" i="15"/>
  <c r="AU51" i="15"/>
  <c r="AV51" i="15"/>
  <c r="AT51" i="15"/>
  <c r="BC51" i="15"/>
  <c r="BG51" i="15"/>
  <c r="BI51" i="15"/>
  <c r="AZ51" i="15"/>
  <c r="AX51" i="15"/>
  <c r="AW51" i="15"/>
  <c r="BA51" i="15"/>
  <c r="BH51" i="15"/>
  <c r="BE51" i="15"/>
  <c r="BB51" i="15"/>
  <c r="AY51" i="15"/>
  <c r="BD51" i="15"/>
  <c r="BB663" i="15"/>
  <c r="AV663" i="15"/>
  <c r="AX663" i="15"/>
  <c r="BC663" i="15"/>
  <c r="AY663" i="15"/>
  <c r="BD663" i="15"/>
  <c r="BI663" i="15"/>
  <c r="AW663" i="15"/>
  <c r="BH663" i="15"/>
  <c r="BF663" i="15"/>
  <c r="AU663" i="15"/>
  <c r="AZ663" i="15"/>
  <c r="BG663" i="15"/>
  <c r="AT663" i="15"/>
  <c r="BA663" i="15"/>
  <c r="BE663" i="15"/>
  <c r="BI315" i="15"/>
  <c r="AY315" i="15"/>
  <c r="BB315" i="15"/>
  <c r="BD315" i="15"/>
  <c r="AZ315" i="15"/>
  <c r="AX315" i="15"/>
  <c r="AT315" i="15"/>
  <c r="BC315" i="15"/>
  <c r="AW315" i="15"/>
  <c r="BA315" i="15"/>
  <c r="BG315" i="15"/>
  <c r="BF315" i="15"/>
  <c r="BH315" i="15"/>
  <c r="BE315" i="15"/>
  <c r="AV315" i="15"/>
  <c r="AU315" i="15"/>
  <c r="AZ30" i="15"/>
  <c r="AX30" i="15"/>
  <c r="BD30" i="15"/>
  <c r="BA30" i="15"/>
  <c r="BF30" i="15"/>
  <c r="BE30" i="15"/>
  <c r="BH30" i="15"/>
  <c r="BG30" i="15"/>
  <c r="AU30" i="15"/>
  <c r="BI30" i="15"/>
  <c r="AT30" i="15"/>
  <c r="AY30" i="15"/>
  <c r="BC30" i="15"/>
  <c r="AW30" i="15"/>
  <c r="AV30" i="15"/>
  <c r="BB30" i="15"/>
  <c r="BH182" i="15"/>
  <c r="BC182" i="15"/>
  <c r="AY182" i="15"/>
  <c r="AW182" i="15"/>
  <c r="AU182" i="15"/>
  <c r="AV182" i="15"/>
  <c r="BF182" i="15"/>
  <c r="BG182" i="15"/>
  <c r="BI182" i="15"/>
  <c r="AT182" i="15"/>
  <c r="AX182" i="15"/>
  <c r="AZ182" i="15"/>
  <c r="BD182" i="15"/>
  <c r="BB182" i="15"/>
  <c r="BE182" i="15"/>
  <c r="BA182" i="15"/>
  <c r="BI155" i="15"/>
  <c r="BF155" i="15"/>
  <c r="AT155" i="15"/>
  <c r="AX155" i="15"/>
  <c r="BD155" i="15"/>
  <c r="BC155" i="15"/>
  <c r="BH155" i="15"/>
  <c r="BG155" i="15"/>
  <c r="BA155" i="15"/>
  <c r="BB155" i="15"/>
  <c r="AW155" i="15"/>
  <c r="AU155" i="15"/>
  <c r="AZ155" i="15"/>
  <c r="BE155" i="15"/>
  <c r="AV155" i="15"/>
  <c r="AY155" i="15"/>
  <c r="AU199" i="15"/>
  <c r="BH199" i="15"/>
  <c r="BG199" i="15"/>
  <c r="BE199" i="15"/>
  <c r="AY199" i="15"/>
  <c r="BA199" i="15"/>
  <c r="BC199" i="15"/>
  <c r="AV199" i="15"/>
  <c r="AZ199" i="15"/>
  <c r="AT199" i="15"/>
  <c r="BF199" i="15"/>
  <c r="BI199" i="15"/>
  <c r="AX199" i="15"/>
  <c r="AW199" i="15"/>
  <c r="BB199" i="15"/>
  <c r="BD199" i="15"/>
  <c r="BE423" i="15"/>
  <c r="BB423" i="15"/>
  <c r="AZ423" i="15"/>
  <c r="BC423" i="15"/>
  <c r="AX423" i="15"/>
  <c r="BA423" i="15"/>
  <c r="BI423" i="15"/>
  <c r="AW423" i="15"/>
  <c r="BG423" i="15"/>
  <c r="BD423" i="15"/>
  <c r="AV423" i="15"/>
  <c r="AY423" i="15"/>
  <c r="AT423" i="15"/>
  <c r="AU423" i="15"/>
  <c r="BF423" i="15"/>
  <c r="BH423" i="15"/>
  <c r="BF651" i="15"/>
  <c r="BE651" i="15"/>
  <c r="AW651" i="15"/>
  <c r="BH651" i="15"/>
  <c r="AV651" i="15"/>
  <c r="BI651" i="15"/>
  <c r="BB651" i="15"/>
  <c r="BA651" i="15"/>
  <c r="BC651" i="15"/>
  <c r="AZ651" i="15"/>
  <c r="BD651" i="15"/>
  <c r="BG651" i="15"/>
  <c r="AX651" i="15"/>
  <c r="AU651" i="15"/>
  <c r="AT651" i="15"/>
  <c r="AY651" i="15"/>
  <c r="BA399" i="15"/>
  <c r="BH399" i="15"/>
  <c r="AX399" i="15"/>
  <c r="AY399" i="15"/>
  <c r="BG399" i="15"/>
  <c r="AV399" i="15"/>
  <c r="AW399" i="15"/>
  <c r="BI399" i="15"/>
  <c r="BD399" i="15"/>
  <c r="BE399" i="15"/>
  <c r="AZ399" i="15"/>
  <c r="BC399" i="15"/>
  <c r="BB399" i="15"/>
  <c r="AT399" i="15"/>
  <c r="AU399" i="15"/>
  <c r="BF399" i="15"/>
  <c r="AX89" i="15"/>
  <c r="BA89" i="15"/>
  <c r="BG89" i="15"/>
  <c r="AZ89" i="15"/>
  <c r="BF89" i="15"/>
  <c r="AV89" i="15"/>
  <c r="BD89" i="15"/>
  <c r="BB89" i="15"/>
  <c r="AT89" i="15"/>
  <c r="BE89" i="15"/>
  <c r="AW89" i="15"/>
  <c r="BI89" i="15"/>
  <c r="BC89" i="15"/>
  <c r="BH89" i="15"/>
  <c r="AY89" i="15"/>
  <c r="AU89" i="15"/>
  <c r="AY454" i="15"/>
  <c r="AT454" i="15"/>
  <c r="AW454" i="15"/>
  <c r="BD454" i="15"/>
  <c r="AU454" i="15"/>
  <c r="BB454" i="15"/>
  <c r="BF454" i="15"/>
  <c r="AZ454" i="15"/>
  <c r="BH454" i="15"/>
  <c r="BA454" i="15"/>
  <c r="BC454" i="15"/>
  <c r="BI454" i="15"/>
  <c r="BG454" i="15"/>
  <c r="AV454" i="15"/>
  <c r="AX454" i="15"/>
  <c r="BE454" i="15"/>
  <c r="BI41" i="15"/>
  <c r="AY41" i="15"/>
  <c r="BA41" i="15"/>
  <c r="BD41" i="15"/>
  <c r="BC41" i="15"/>
  <c r="AU41" i="15"/>
  <c r="AW41" i="15"/>
  <c r="AZ41" i="15"/>
  <c r="BG41" i="15"/>
  <c r="AV41" i="15"/>
  <c r="AT41" i="15"/>
  <c r="BH41" i="15"/>
  <c r="BE41" i="15"/>
  <c r="BB41" i="15"/>
  <c r="BF41" i="15"/>
  <c r="AX41" i="15"/>
  <c r="BF118" i="15"/>
  <c r="BD118" i="15"/>
  <c r="BG118" i="15"/>
  <c r="BI118" i="15"/>
  <c r="BA118" i="15"/>
  <c r="AV118" i="15"/>
  <c r="BB118" i="15"/>
  <c r="BH118" i="15"/>
  <c r="BE118" i="15"/>
  <c r="AX118" i="15"/>
  <c r="AU118" i="15"/>
  <c r="AW118" i="15"/>
  <c r="AT118" i="15"/>
  <c r="AY118" i="15"/>
  <c r="BC118" i="15"/>
  <c r="AZ118" i="15"/>
  <c r="AZ699" i="15"/>
  <c r="AU699" i="15"/>
  <c r="BF699" i="15"/>
  <c r="AV699" i="15"/>
  <c r="BE699" i="15"/>
  <c r="BB699" i="15"/>
  <c r="BD699" i="15"/>
  <c r="AX699" i="15"/>
  <c r="BI699" i="15"/>
  <c r="BA699" i="15"/>
  <c r="AT699" i="15"/>
  <c r="BC699" i="15"/>
  <c r="BG699" i="15"/>
  <c r="AY699" i="15"/>
  <c r="BH699" i="15"/>
  <c r="AW699" i="15"/>
  <c r="BG317" i="15"/>
  <c r="AT317" i="15"/>
  <c r="BI317" i="15"/>
  <c r="AZ317" i="15"/>
  <c r="AU317" i="15"/>
  <c r="BB317" i="15"/>
  <c r="BF317" i="15"/>
  <c r="BE317" i="15"/>
  <c r="AX317" i="15"/>
  <c r="BH317" i="15"/>
  <c r="AW317" i="15"/>
  <c r="AV317" i="15"/>
  <c r="BA317" i="15"/>
  <c r="BC317" i="15"/>
  <c r="BD317" i="15"/>
  <c r="AY317" i="15"/>
  <c r="BF188" i="15"/>
  <c r="AT188" i="15"/>
  <c r="AV188" i="15"/>
  <c r="BB188" i="15"/>
  <c r="BA188" i="15"/>
  <c r="AU188" i="15"/>
  <c r="BE188" i="15"/>
  <c r="BG188" i="15"/>
  <c r="AZ188" i="15"/>
  <c r="BI188" i="15"/>
  <c r="AY188" i="15"/>
  <c r="AX188" i="15"/>
  <c r="BC188" i="15"/>
  <c r="BH188" i="15"/>
  <c r="AW188" i="15"/>
  <c r="BD188" i="15"/>
  <c r="BB550" i="15"/>
  <c r="BA550" i="15"/>
  <c r="BD550" i="15"/>
  <c r="AZ550" i="15"/>
  <c r="BH550" i="15"/>
  <c r="BI550" i="15"/>
  <c r="BF550" i="15"/>
  <c r="AV550" i="15"/>
  <c r="AT550" i="15"/>
  <c r="AW550" i="15"/>
  <c r="BE550" i="15"/>
  <c r="AU550" i="15"/>
  <c r="BG550" i="15"/>
  <c r="BC550" i="15"/>
  <c r="AX550" i="15"/>
  <c r="AY550" i="15"/>
  <c r="AX534" i="15"/>
  <c r="BA534" i="15"/>
  <c r="AZ534" i="15"/>
  <c r="BB534" i="15"/>
  <c r="BH534" i="15"/>
  <c r="BC534" i="15"/>
  <c r="AV534" i="15"/>
  <c r="AT534" i="15"/>
  <c r="AY534" i="15"/>
  <c r="BD534" i="15"/>
  <c r="BI534" i="15"/>
  <c r="BG534" i="15"/>
  <c r="AU534" i="15"/>
  <c r="BF534" i="15"/>
  <c r="AW534" i="15"/>
  <c r="BE534" i="15"/>
  <c r="BC107" i="15"/>
  <c r="AV107" i="15"/>
  <c r="AX107" i="15"/>
  <c r="AT107" i="15"/>
  <c r="BE107" i="15"/>
  <c r="AW107" i="15"/>
  <c r="BB107" i="15"/>
  <c r="AZ107" i="15"/>
  <c r="BA107" i="15"/>
  <c r="BD107" i="15"/>
  <c r="BI107" i="15"/>
  <c r="AY107" i="15"/>
  <c r="BF107" i="15"/>
  <c r="BG107" i="15"/>
  <c r="BH107" i="15"/>
  <c r="AU107" i="15"/>
  <c r="AY8" i="15"/>
  <c r="AZ8" i="15"/>
  <c r="AX8" i="15"/>
  <c r="BG8" i="15"/>
  <c r="AV8" i="15"/>
  <c r="AW8" i="15"/>
  <c r="BA8" i="15"/>
  <c r="AU8" i="15"/>
  <c r="BD8" i="15"/>
  <c r="AT8" i="15"/>
  <c r="BH8" i="15"/>
  <c r="BB8" i="15"/>
  <c r="BF8" i="15"/>
  <c r="BI8" i="15"/>
  <c r="BC8" i="15"/>
  <c r="BE8" i="15"/>
  <c r="AU119" i="15"/>
  <c r="AY119" i="15"/>
  <c r="AT119" i="15"/>
  <c r="AW119" i="15"/>
  <c r="BI119" i="15"/>
  <c r="AX119" i="15"/>
  <c r="BB119" i="15"/>
  <c r="AV119" i="15"/>
  <c r="BH119" i="15"/>
  <c r="AZ119" i="15"/>
  <c r="BC119" i="15"/>
  <c r="BD119" i="15"/>
  <c r="BA119" i="15"/>
  <c r="BF119" i="15"/>
  <c r="BE119" i="15"/>
  <c r="BG119" i="15"/>
  <c r="BA486" i="15"/>
  <c r="AX486" i="15"/>
  <c r="BI486" i="15"/>
  <c r="BF486" i="15"/>
  <c r="BE486" i="15"/>
  <c r="BD486" i="15"/>
  <c r="BB486" i="15"/>
  <c r="AW486" i="15"/>
  <c r="AT486" i="15"/>
  <c r="AV486" i="15"/>
  <c r="AY486" i="15"/>
  <c r="BC486" i="15"/>
  <c r="AZ486" i="15"/>
  <c r="BH486" i="15"/>
  <c r="AU486" i="15"/>
  <c r="BG486" i="15"/>
  <c r="AW339" i="15"/>
  <c r="AV339" i="15"/>
  <c r="AX339" i="15"/>
  <c r="AU339" i="15"/>
  <c r="BF339" i="15"/>
  <c r="BH339" i="15"/>
  <c r="AY339" i="15"/>
  <c r="AZ339" i="15"/>
  <c r="BA339" i="15"/>
  <c r="BC339" i="15"/>
  <c r="BI339" i="15"/>
  <c r="BD339" i="15"/>
  <c r="BE339" i="15"/>
  <c r="BG339" i="15"/>
  <c r="BB339" i="15"/>
  <c r="AT339" i="15"/>
  <c r="BI29" i="15"/>
  <c r="AX29" i="15"/>
  <c r="AW29" i="15"/>
  <c r="BE29" i="15"/>
  <c r="BD29" i="15"/>
  <c r="BF29" i="15"/>
  <c r="AY29" i="15"/>
  <c r="BG29" i="15"/>
  <c r="AU29" i="15"/>
  <c r="BH29" i="15"/>
  <c r="BC29" i="15"/>
  <c r="BB29" i="15"/>
  <c r="BA29" i="15"/>
  <c r="AT29" i="15"/>
  <c r="AV29" i="15"/>
  <c r="AZ29" i="15"/>
  <c r="AT95" i="15"/>
  <c r="AW95" i="15"/>
  <c r="BD95" i="15"/>
  <c r="AZ95" i="15"/>
  <c r="BC95" i="15"/>
  <c r="AU95" i="15"/>
  <c r="BA95" i="15"/>
  <c r="BI95" i="15"/>
  <c r="BF95" i="15"/>
  <c r="BG95" i="15"/>
  <c r="BE95" i="15"/>
  <c r="BH95" i="15"/>
  <c r="AV95" i="15"/>
  <c r="AX95" i="15"/>
  <c r="BB95" i="15"/>
  <c r="AY95" i="15"/>
  <c r="BC628" i="15"/>
  <c r="BG628" i="15"/>
  <c r="BH628" i="15"/>
  <c r="BD628" i="15"/>
  <c r="AY628" i="15"/>
  <c r="AX628" i="15"/>
  <c r="BF628" i="15"/>
  <c r="AT628" i="15"/>
  <c r="BI628" i="15"/>
  <c r="AU628" i="15"/>
  <c r="AW628" i="15"/>
  <c r="AV628" i="15"/>
  <c r="BA628" i="15"/>
  <c r="AZ628" i="15"/>
  <c r="BB628" i="15"/>
  <c r="BE628" i="15"/>
  <c r="AZ55" i="15"/>
  <c r="BF55" i="15"/>
  <c r="BI55" i="15"/>
  <c r="BH55" i="15"/>
  <c r="AX55" i="15"/>
  <c r="BB55" i="15"/>
  <c r="AV55" i="15"/>
  <c r="BA55" i="15"/>
  <c r="BE55" i="15"/>
  <c r="AW55" i="15"/>
  <c r="AT55" i="15"/>
  <c r="BC55" i="15"/>
  <c r="AU55" i="15"/>
  <c r="BD55" i="15"/>
  <c r="AY55" i="15"/>
  <c r="BG55" i="15"/>
  <c r="AV645" i="15"/>
  <c r="BB645" i="15"/>
  <c r="BC645" i="15"/>
  <c r="AT645" i="15"/>
  <c r="BD645" i="15"/>
  <c r="AZ645" i="15"/>
  <c r="BG645" i="15"/>
  <c r="BI645" i="15"/>
  <c r="BE645" i="15"/>
  <c r="BH645" i="15"/>
  <c r="BF645" i="15"/>
  <c r="AX645" i="15"/>
  <c r="AY645" i="15"/>
  <c r="BA645" i="15"/>
  <c r="AU645" i="15"/>
  <c r="AW645" i="15"/>
  <c r="AT192" i="15"/>
  <c r="BF192" i="15"/>
  <c r="BB192" i="15"/>
  <c r="BG192" i="15"/>
  <c r="BA192" i="15"/>
  <c r="AV192" i="15"/>
  <c r="BI192" i="15"/>
  <c r="AY192" i="15"/>
  <c r="AX192" i="15"/>
  <c r="AU192" i="15"/>
  <c r="BE192" i="15"/>
  <c r="BC192" i="15"/>
  <c r="AZ192" i="15"/>
  <c r="BH192" i="15"/>
  <c r="AW192" i="15"/>
  <c r="BD192" i="15"/>
  <c r="BA402" i="15"/>
  <c r="BI402" i="15"/>
  <c r="BD402" i="15"/>
  <c r="BC402" i="15"/>
  <c r="AT402" i="15"/>
  <c r="AZ402" i="15"/>
  <c r="AV402" i="15"/>
  <c r="AW402" i="15"/>
  <c r="BF402" i="15"/>
  <c r="BH402" i="15"/>
  <c r="BB402" i="15"/>
  <c r="AY402" i="15"/>
  <c r="BG402" i="15"/>
  <c r="AX402" i="15"/>
  <c r="BE402" i="15"/>
  <c r="AU402" i="15"/>
  <c r="BA114" i="15"/>
  <c r="BI114" i="15"/>
  <c r="AT114" i="15"/>
  <c r="BD114" i="15"/>
  <c r="BE114" i="15"/>
  <c r="AY114" i="15"/>
  <c r="BH114" i="15"/>
  <c r="AZ114" i="15"/>
  <c r="AW114" i="15"/>
  <c r="BB114" i="15"/>
  <c r="AX114" i="15"/>
  <c r="BC114" i="15"/>
  <c r="AV114" i="15"/>
  <c r="BF114" i="15"/>
  <c r="BG114" i="15"/>
  <c r="AU114" i="15"/>
  <c r="AV279" i="15"/>
  <c r="AY279" i="15"/>
  <c r="BB279" i="15"/>
  <c r="BA279" i="15"/>
  <c r="BF279" i="15"/>
  <c r="AW279" i="15"/>
  <c r="BD279" i="15"/>
  <c r="AT279" i="15"/>
  <c r="BI279" i="15"/>
  <c r="AX279" i="15"/>
  <c r="AU279" i="15"/>
  <c r="BC279" i="15"/>
  <c r="BE279" i="15"/>
  <c r="BH279" i="15"/>
  <c r="AZ279" i="15"/>
  <c r="BG279" i="15"/>
  <c r="BG197" i="15"/>
  <c r="BD197" i="15"/>
  <c r="AU197" i="15"/>
  <c r="AY197" i="15"/>
  <c r="AX197" i="15"/>
  <c r="BC197" i="15"/>
  <c r="AZ197" i="15"/>
  <c r="BF197" i="15"/>
  <c r="BI197" i="15"/>
  <c r="BH197" i="15"/>
  <c r="BA197" i="15"/>
  <c r="BE197" i="15"/>
  <c r="AW197" i="15"/>
  <c r="AV197" i="15"/>
  <c r="BB197" i="15"/>
  <c r="AT197" i="15"/>
  <c r="AX489" i="15"/>
  <c r="BA489" i="15"/>
  <c r="BH489" i="15"/>
  <c r="AY489" i="15"/>
  <c r="BF489" i="15"/>
  <c r="BD489" i="15"/>
  <c r="BG489" i="15"/>
  <c r="BI489" i="15"/>
  <c r="AU489" i="15"/>
  <c r="AT489" i="15"/>
  <c r="BE489" i="15"/>
  <c r="AZ489" i="15"/>
  <c r="BC489" i="15"/>
  <c r="AW489" i="15"/>
  <c r="AV489" i="15"/>
  <c r="BB489" i="15"/>
  <c r="AW340" i="15"/>
  <c r="BI340" i="15"/>
  <c r="AX340" i="15"/>
  <c r="BC340" i="15"/>
  <c r="AT340" i="15"/>
  <c r="AU340" i="15"/>
  <c r="BA340" i="15"/>
  <c r="AY340" i="15"/>
  <c r="BG340" i="15"/>
  <c r="AZ340" i="15"/>
  <c r="BB340" i="15"/>
  <c r="BF340" i="15"/>
  <c r="BD340" i="15"/>
  <c r="BH340" i="15"/>
  <c r="AV340" i="15"/>
  <c r="BE340" i="15"/>
  <c r="BH246" i="15"/>
  <c r="AT246" i="15"/>
  <c r="BI246" i="15"/>
  <c r="BF246" i="15"/>
  <c r="AW246" i="15"/>
  <c r="BB246" i="15"/>
  <c r="AU246" i="15"/>
  <c r="AZ246" i="15"/>
  <c r="BE246" i="15"/>
  <c r="AV246" i="15"/>
  <c r="AY246" i="15"/>
  <c r="BA246" i="15"/>
  <c r="BD246" i="15"/>
  <c r="BC246" i="15"/>
  <c r="AX246" i="15"/>
  <c r="BG246" i="15"/>
  <c r="AU585" i="15"/>
  <c r="AX585" i="15"/>
  <c r="AV585" i="15"/>
  <c r="AY585" i="15"/>
  <c r="BE585" i="15"/>
  <c r="BI585" i="15"/>
  <c r="AZ585" i="15"/>
  <c r="BA585" i="15"/>
  <c r="AT585" i="15"/>
  <c r="BB585" i="15"/>
  <c r="BC585" i="15"/>
  <c r="BG585" i="15"/>
  <c r="BH585" i="15"/>
  <c r="AW585" i="15"/>
  <c r="BD585" i="15"/>
  <c r="BF585" i="15"/>
  <c r="AV556" i="15"/>
  <c r="AY556" i="15"/>
  <c r="BC556" i="15"/>
  <c r="BA556" i="15"/>
  <c r="BH556" i="15"/>
  <c r="BF556" i="15"/>
  <c r="AZ556" i="15"/>
  <c r="AU556" i="15"/>
  <c r="BD556" i="15"/>
  <c r="BB556" i="15"/>
  <c r="AX556" i="15"/>
  <c r="BE556" i="15"/>
  <c r="BG556" i="15"/>
  <c r="AW556" i="15"/>
  <c r="AT556" i="15"/>
  <c r="BI556" i="15"/>
  <c r="BF641" i="15"/>
  <c r="BE641" i="15"/>
  <c r="AU641" i="15"/>
  <c r="AT641" i="15"/>
  <c r="BI641" i="15"/>
  <c r="BA641" i="15"/>
  <c r="AV641" i="15"/>
  <c r="BD641" i="15"/>
  <c r="AZ641" i="15"/>
  <c r="BC641" i="15"/>
  <c r="BH641" i="15"/>
  <c r="BG641" i="15"/>
  <c r="AW641" i="15"/>
  <c r="BB641" i="15"/>
  <c r="AY641" i="15"/>
  <c r="AX641" i="15"/>
  <c r="BA465" i="15"/>
  <c r="BH465" i="15"/>
  <c r="BI465" i="15"/>
  <c r="AV465" i="15"/>
  <c r="BB465" i="15"/>
  <c r="BG465" i="15"/>
  <c r="AZ465" i="15"/>
  <c r="AX465" i="15"/>
  <c r="BD465" i="15"/>
  <c r="BE465" i="15"/>
  <c r="BC465" i="15"/>
  <c r="AY465" i="15"/>
  <c r="BF465" i="15"/>
  <c r="AW465" i="15"/>
  <c r="AT465" i="15"/>
  <c r="AU465" i="15"/>
  <c r="BD404" i="15"/>
  <c r="BB404" i="15"/>
  <c r="AZ404" i="15"/>
  <c r="BF404" i="15"/>
  <c r="AX404" i="15"/>
  <c r="BC404" i="15"/>
  <c r="BI404" i="15"/>
  <c r="AU404" i="15"/>
  <c r="AV404" i="15"/>
  <c r="AT404" i="15"/>
  <c r="BA404" i="15"/>
  <c r="BG404" i="15"/>
  <c r="AW404" i="15"/>
  <c r="AY404" i="15"/>
  <c r="BE404" i="15"/>
  <c r="BH404" i="15"/>
  <c r="BF165" i="15"/>
  <c r="AT165" i="15"/>
  <c r="BA165" i="15"/>
  <c r="AZ165" i="15"/>
  <c r="BI165" i="15"/>
  <c r="BH165" i="15"/>
  <c r="AX165" i="15"/>
  <c r="BG165" i="15"/>
  <c r="AU165" i="15"/>
  <c r="BD165" i="15"/>
  <c r="AW165" i="15"/>
  <c r="BC165" i="15"/>
  <c r="BE165" i="15"/>
  <c r="BB165" i="15"/>
  <c r="AV165" i="15"/>
  <c r="AY165" i="15"/>
  <c r="AZ727" i="15"/>
  <c r="AV727" i="15"/>
  <c r="AW727" i="15"/>
  <c r="BC727" i="15"/>
  <c r="AT727" i="15"/>
  <c r="BE727" i="15"/>
  <c r="BI727" i="15"/>
  <c r="BF727" i="15"/>
  <c r="BD727" i="15"/>
  <c r="BG727" i="15"/>
  <c r="AU727" i="15"/>
  <c r="BH727" i="15"/>
  <c r="AX727" i="15"/>
  <c r="AY727" i="15"/>
  <c r="BA727" i="15"/>
  <c r="BB727" i="15"/>
  <c r="BA190" i="15"/>
  <c r="BE190" i="15"/>
  <c r="AU190" i="15"/>
  <c r="AT190" i="15"/>
  <c r="BI190" i="15"/>
  <c r="AV190" i="15"/>
  <c r="BG190" i="15"/>
  <c r="BD190" i="15"/>
  <c r="BF190" i="15"/>
  <c r="BH190" i="15"/>
  <c r="AW190" i="15"/>
  <c r="AY190" i="15"/>
  <c r="AZ190" i="15"/>
  <c r="BB190" i="15"/>
  <c r="BC190" i="15"/>
  <c r="AX190" i="15"/>
  <c r="AU389" i="15"/>
  <c r="BF389" i="15"/>
  <c r="AZ389" i="15"/>
  <c r="BC389" i="15"/>
  <c r="AY389" i="15"/>
  <c r="AV389" i="15"/>
  <c r="AW389" i="15"/>
  <c r="BG389" i="15"/>
  <c r="BB389" i="15"/>
  <c r="AT389" i="15"/>
  <c r="BI389" i="15"/>
  <c r="BE389" i="15"/>
  <c r="BD389" i="15"/>
  <c r="AX389" i="15"/>
  <c r="BA389" i="15"/>
  <c r="BH389" i="15"/>
  <c r="BI53" i="15"/>
  <c r="BH53" i="15"/>
  <c r="AY53" i="15"/>
  <c r="AU53" i="15"/>
  <c r="BE53" i="15"/>
  <c r="BD53" i="15"/>
  <c r="AW53" i="15"/>
  <c r="BB53" i="15"/>
  <c r="AT53" i="15"/>
  <c r="AX53" i="15"/>
  <c r="BC53" i="15"/>
  <c r="AZ53" i="15"/>
  <c r="BG53" i="15"/>
  <c r="BF53" i="15"/>
  <c r="BA53" i="15"/>
  <c r="AV53" i="15"/>
  <c r="AV559" i="15"/>
  <c r="BB559" i="15"/>
  <c r="BF559" i="15"/>
  <c r="AT559" i="15"/>
  <c r="BA559" i="15"/>
  <c r="BE559" i="15"/>
  <c r="BI559" i="15"/>
  <c r="AY559" i="15"/>
  <c r="BH559" i="15"/>
  <c r="AZ559" i="15"/>
  <c r="BG559" i="15"/>
  <c r="BC559" i="15"/>
  <c r="AU559" i="15"/>
  <c r="AX559" i="15"/>
  <c r="AW559" i="15"/>
  <c r="BD559" i="15"/>
  <c r="BD69" i="15"/>
  <c r="BH69" i="15"/>
  <c r="AU69" i="15"/>
  <c r="AX69" i="15"/>
  <c r="BF69" i="15"/>
  <c r="BE69" i="15"/>
  <c r="AV69" i="15"/>
  <c r="AZ69" i="15"/>
  <c r="AT69" i="15"/>
  <c r="BC69" i="15"/>
  <c r="BI69" i="15"/>
  <c r="AY69" i="15"/>
  <c r="BA69" i="15"/>
  <c r="BB69" i="15"/>
  <c r="AW69" i="15"/>
  <c r="BG69" i="15"/>
  <c r="BD322" i="15"/>
  <c r="AT322" i="15"/>
  <c r="AZ322" i="15"/>
  <c r="AU322" i="15"/>
  <c r="AX322" i="15"/>
  <c r="AV322" i="15"/>
  <c r="BE322" i="15"/>
  <c r="BI322" i="15"/>
  <c r="BB322" i="15"/>
  <c r="BG322" i="15"/>
  <c r="BF322" i="15"/>
  <c r="BC322" i="15"/>
  <c r="AW322" i="15"/>
  <c r="AY322" i="15"/>
  <c r="BH322" i="15"/>
  <c r="BA322" i="15"/>
  <c r="BF400" i="15"/>
  <c r="AV400" i="15"/>
  <c r="BC400" i="15"/>
  <c r="AT400" i="15"/>
  <c r="AU400" i="15"/>
  <c r="AZ400" i="15"/>
  <c r="BH400" i="15"/>
  <c r="BI400" i="15"/>
  <c r="AW400" i="15"/>
  <c r="AX400" i="15"/>
  <c r="BA400" i="15"/>
  <c r="BD400" i="15"/>
  <c r="BG400" i="15"/>
  <c r="BB400" i="15"/>
  <c r="BE400" i="15"/>
  <c r="AY400" i="15"/>
  <c r="BH653" i="15"/>
  <c r="AV653" i="15"/>
  <c r="AT653" i="15"/>
  <c r="BB653" i="15"/>
  <c r="AZ653" i="15"/>
  <c r="BA653" i="15"/>
  <c r="BD653" i="15"/>
  <c r="BG653" i="15"/>
  <c r="AW653" i="15"/>
  <c r="BF653" i="15"/>
  <c r="BI653" i="15"/>
  <c r="AU653" i="15"/>
  <c r="AX653" i="15"/>
  <c r="BE653" i="15"/>
  <c r="BC653" i="15"/>
  <c r="AY653" i="15"/>
  <c r="AZ151" i="15"/>
  <c r="BA151" i="15"/>
  <c r="AU151" i="15"/>
  <c r="AY151" i="15"/>
  <c r="AW151" i="15"/>
  <c r="BC151" i="15"/>
  <c r="BD151" i="15"/>
  <c r="AV151" i="15"/>
  <c r="BB151" i="15"/>
  <c r="AT151" i="15"/>
  <c r="BI151" i="15"/>
  <c r="BF151" i="15"/>
  <c r="BH151" i="15"/>
  <c r="AX151" i="15"/>
  <c r="BG151" i="15"/>
  <c r="BE151" i="15"/>
  <c r="BA363" i="15"/>
  <c r="BF363" i="15"/>
  <c r="AY363" i="15"/>
  <c r="BD363" i="15"/>
  <c r="AZ363" i="15"/>
  <c r="AW363" i="15"/>
  <c r="BI363" i="15"/>
  <c r="BG363" i="15"/>
  <c r="AX363" i="15"/>
  <c r="BH363" i="15"/>
  <c r="AT363" i="15"/>
  <c r="AV363" i="15"/>
  <c r="BC363" i="15"/>
  <c r="BB363" i="15"/>
  <c r="BE363" i="15"/>
  <c r="AU363" i="15"/>
  <c r="BG68" i="15"/>
  <c r="AT68" i="15"/>
  <c r="BC68" i="15"/>
  <c r="AZ68" i="15"/>
  <c r="BH68" i="15"/>
  <c r="BF68" i="15"/>
  <c r="AX68" i="15"/>
  <c r="AY68" i="15"/>
  <c r="BE68" i="15"/>
  <c r="BD68" i="15"/>
  <c r="AW68" i="15"/>
  <c r="AU68" i="15"/>
  <c r="BB68" i="15"/>
  <c r="AV68" i="15"/>
  <c r="BA68" i="15"/>
  <c r="BI68" i="15"/>
  <c r="BE295" i="15"/>
  <c r="BG295" i="15"/>
  <c r="AY295" i="15"/>
  <c r="BA295" i="15"/>
  <c r="BB295" i="15"/>
  <c r="AT295" i="15"/>
  <c r="BC295" i="15"/>
  <c r="AW295" i="15"/>
  <c r="BH295" i="15"/>
  <c r="AZ295" i="15"/>
  <c r="AU295" i="15"/>
  <c r="AV295" i="15"/>
  <c r="BF295" i="15"/>
  <c r="BI295" i="15"/>
  <c r="BD295" i="15"/>
  <c r="AX295" i="15"/>
  <c r="AW16" i="15"/>
  <c r="AX16" i="15"/>
  <c r="AY16" i="15"/>
  <c r="AZ16" i="15"/>
  <c r="BH16" i="15"/>
  <c r="BC16" i="15"/>
  <c r="BE16" i="15"/>
  <c r="BI16" i="15"/>
  <c r="BA16" i="15"/>
  <c r="AV16" i="15"/>
  <c r="AU16" i="15"/>
  <c r="BF16" i="15"/>
  <c r="BB16" i="15"/>
  <c r="BD16" i="15"/>
  <c r="AT16" i="15"/>
  <c r="BG16" i="15"/>
  <c r="BE160" i="15"/>
  <c r="BH160" i="15"/>
  <c r="AZ160" i="15"/>
  <c r="AT160" i="15"/>
  <c r="BD160" i="15"/>
  <c r="AW160" i="15"/>
  <c r="AU160" i="15"/>
  <c r="BF160" i="15"/>
  <c r="BB160" i="15"/>
  <c r="BI160" i="15"/>
  <c r="AX160" i="15"/>
  <c r="AY160" i="15"/>
  <c r="BG160" i="15"/>
  <c r="AV160" i="15"/>
  <c r="BA160" i="15"/>
  <c r="BC160" i="15"/>
  <c r="BF267" i="15"/>
  <c r="BD267" i="15"/>
  <c r="BE267" i="15"/>
  <c r="AX267" i="15"/>
  <c r="AU267" i="15"/>
  <c r="BI267" i="15"/>
  <c r="BA267" i="15"/>
  <c r="AV267" i="15"/>
  <c r="BC267" i="15"/>
  <c r="AY267" i="15"/>
  <c r="BB267" i="15"/>
  <c r="AZ267" i="15"/>
  <c r="BG267" i="15"/>
  <c r="AT267" i="15"/>
  <c r="BH267" i="15"/>
  <c r="AW267" i="15"/>
  <c r="AU366" i="15"/>
  <c r="BF366" i="15"/>
  <c r="AY366" i="15"/>
  <c r="BA366" i="15"/>
  <c r="BB366" i="15"/>
  <c r="BG366" i="15"/>
  <c r="BH366" i="15"/>
  <c r="AZ366" i="15"/>
  <c r="AT366" i="15"/>
  <c r="BC366" i="15"/>
  <c r="AW366" i="15"/>
  <c r="AX366" i="15"/>
  <c r="BI366" i="15"/>
  <c r="BE366" i="15"/>
  <c r="BD366" i="15"/>
  <c r="AV366" i="15"/>
  <c r="AY172" i="15"/>
  <c r="AX172" i="15"/>
  <c r="AW172" i="15"/>
  <c r="BE172" i="15"/>
  <c r="BH172" i="15"/>
  <c r="BA172" i="15"/>
  <c r="BC172" i="15"/>
  <c r="BF172" i="15"/>
  <c r="AV172" i="15"/>
  <c r="AU172" i="15"/>
  <c r="AZ172" i="15"/>
  <c r="BI172" i="15"/>
  <c r="BG172" i="15"/>
  <c r="AT172" i="15"/>
  <c r="BB172" i="15"/>
  <c r="BD172" i="15"/>
  <c r="BF115" i="15"/>
  <c r="BA115" i="15"/>
  <c r="AV115" i="15"/>
  <c r="BB115" i="15"/>
  <c r="BG115" i="15"/>
  <c r="BH115" i="15"/>
  <c r="BD115" i="15"/>
  <c r="AW115" i="15"/>
  <c r="AU115" i="15"/>
  <c r="AY115" i="15"/>
  <c r="BC115" i="15"/>
  <c r="AZ115" i="15"/>
  <c r="AX115" i="15"/>
  <c r="BE115" i="15"/>
  <c r="AT115" i="15"/>
  <c r="BI115" i="15"/>
  <c r="BA630" i="15"/>
  <c r="BG630" i="15"/>
  <c r="BD630" i="15"/>
  <c r="AW630" i="15"/>
  <c r="AV630" i="15"/>
  <c r="AX630" i="15"/>
  <c r="BE630" i="15"/>
  <c r="BC630" i="15"/>
  <c r="AU630" i="15"/>
  <c r="AZ630" i="15"/>
  <c r="BF630" i="15"/>
  <c r="BI630" i="15"/>
  <c r="BB630" i="15"/>
  <c r="BH630" i="15"/>
  <c r="AT630" i="15"/>
  <c r="AY630" i="15"/>
  <c r="BG330" i="15"/>
  <c r="AU330" i="15"/>
  <c r="BF330" i="15"/>
  <c r="BB330" i="15"/>
  <c r="AY330" i="15"/>
  <c r="AT330" i="15"/>
  <c r="AX330" i="15"/>
  <c r="BE330" i="15"/>
  <c r="BI330" i="15"/>
  <c r="AV330" i="15"/>
  <c r="AZ330" i="15"/>
  <c r="BH330" i="15"/>
  <c r="BC330" i="15"/>
  <c r="BD330" i="15"/>
  <c r="AW330" i="15"/>
  <c r="BA330" i="15"/>
  <c r="BC45" i="15"/>
  <c r="AV45" i="15"/>
  <c r="BB45" i="15"/>
  <c r="BD45" i="15"/>
  <c r="BG45" i="15"/>
  <c r="AU45" i="15"/>
  <c r="BI45" i="15"/>
  <c r="BF45" i="15"/>
  <c r="BE45" i="15"/>
  <c r="AX45" i="15"/>
  <c r="AZ45" i="15"/>
  <c r="AY45" i="15"/>
  <c r="AT45" i="15"/>
  <c r="BA45" i="15"/>
  <c r="AW45" i="15"/>
  <c r="BH45" i="15"/>
  <c r="BB584" i="15"/>
  <c r="BC584" i="15"/>
  <c r="BA584" i="15"/>
  <c r="AW584" i="15"/>
  <c r="AT584" i="15"/>
  <c r="BD584" i="15"/>
  <c r="BG584" i="15"/>
  <c r="AV584" i="15"/>
  <c r="AY584" i="15"/>
  <c r="BI584" i="15"/>
  <c r="AZ584" i="15"/>
  <c r="AU584" i="15"/>
  <c r="BF584" i="15"/>
  <c r="BH584" i="15"/>
  <c r="BE584" i="15"/>
  <c r="AX584" i="15"/>
  <c r="AU393" i="15"/>
  <c r="BF393" i="15"/>
  <c r="AZ393" i="15"/>
  <c r="AY393" i="15"/>
  <c r="BI393" i="15"/>
  <c r="AW393" i="15"/>
  <c r="AT393" i="15"/>
  <c r="AX393" i="15"/>
  <c r="BC393" i="15"/>
  <c r="BH393" i="15"/>
  <c r="BE393" i="15"/>
  <c r="BD393" i="15"/>
  <c r="AV393" i="15"/>
  <c r="BB393" i="15"/>
  <c r="BG393" i="15"/>
  <c r="BA393" i="15"/>
  <c r="BH106" i="15"/>
  <c r="BB106" i="15"/>
  <c r="BF106" i="15"/>
  <c r="BD106" i="15"/>
  <c r="BI106" i="15"/>
  <c r="AT106" i="15"/>
  <c r="AX106" i="15"/>
  <c r="AY106" i="15"/>
  <c r="BG106" i="15"/>
  <c r="BE106" i="15"/>
  <c r="BA106" i="15"/>
  <c r="AZ106" i="15"/>
  <c r="AV106" i="15"/>
  <c r="AU106" i="15"/>
  <c r="AW106" i="15"/>
  <c r="BC106" i="15"/>
  <c r="AX387" i="15"/>
  <c r="BA387" i="15"/>
  <c r="AW387" i="15"/>
  <c r="AV387" i="15"/>
  <c r="AT387" i="15"/>
  <c r="BE387" i="15"/>
  <c r="AZ387" i="15"/>
  <c r="BI387" i="15"/>
  <c r="BC387" i="15"/>
  <c r="BH387" i="15"/>
  <c r="BD387" i="15"/>
  <c r="BG387" i="15"/>
  <c r="AY387" i="15"/>
  <c r="AU387" i="15"/>
  <c r="BB387" i="15"/>
  <c r="BF387" i="15"/>
  <c r="BI657" i="15"/>
  <c r="AT657" i="15"/>
  <c r="AU657" i="15"/>
  <c r="BF657" i="15"/>
  <c r="AV657" i="15"/>
  <c r="BH657" i="15"/>
  <c r="BA657" i="15"/>
  <c r="BB657" i="15"/>
  <c r="AX657" i="15"/>
  <c r="BC657" i="15"/>
  <c r="BD657" i="15"/>
  <c r="BG657" i="15"/>
  <c r="AW657" i="15"/>
  <c r="AY657" i="15"/>
  <c r="BE657" i="15"/>
  <c r="AZ657" i="15"/>
  <c r="AV286" i="15"/>
  <c r="BA286" i="15"/>
  <c r="AT286" i="15"/>
  <c r="AU286" i="15"/>
  <c r="BD286" i="15"/>
  <c r="AZ286" i="15"/>
  <c r="BI286" i="15"/>
  <c r="BH286" i="15"/>
  <c r="BG286" i="15"/>
  <c r="BF286" i="15"/>
  <c r="AY286" i="15"/>
  <c r="AX286" i="15"/>
  <c r="BB286" i="15"/>
  <c r="AW286" i="15"/>
  <c r="BC286" i="15"/>
  <c r="BE286" i="15"/>
  <c r="BE644" i="15"/>
  <c r="AU644" i="15"/>
  <c r="BF644" i="15"/>
  <c r="AW644" i="15"/>
  <c r="BI644" i="15"/>
  <c r="BG644" i="15"/>
  <c r="BB644" i="15"/>
  <c r="BA644" i="15"/>
  <c r="AV644" i="15"/>
  <c r="AT644" i="15"/>
  <c r="AX644" i="15"/>
  <c r="AY644" i="15"/>
  <c r="BC644" i="15"/>
  <c r="BH644" i="15"/>
  <c r="AZ644" i="15"/>
  <c r="BD644" i="15"/>
  <c r="BA91" i="15"/>
  <c r="BH91" i="15"/>
  <c r="BD91" i="15"/>
  <c r="AZ91" i="15"/>
  <c r="AY91" i="15"/>
  <c r="BB91" i="15"/>
  <c r="BF91" i="15"/>
  <c r="AX91" i="15"/>
  <c r="AT91" i="15"/>
  <c r="BE91" i="15"/>
  <c r="AV91" i="15"/>
  <c r="AW91" i="15"/>
  <c r="BI91" i="15"/>
  <c r="AU91" i="15"/>
  <c r="BG91" i="15"/>
  <c r="BC91" i="15"/>
  <c r="BI272" i="15"/>
  <c r="AV272" i="15"/>
  <c r="BE272" i="15"/>
  <c r="AU272" i="15"/>
  <c r="BF272" i="15"/>
  <c r="BA272" i="15"/>
  <c r="AZ272" i="15"/>
  <c r="AT272" i="15"/>
  <c r="BD272" i="15"/>
  <c r="AW272" i="15"/>
  <c r="BC272" i="15"/>
  <c r="BB272" i="15"/>
  <c r="AX272" i="15"/>
  <c r="BG272" i="15"/>
  <c r="BH272" i="15"/>
  <c r="AY272" i="15"/>
  <c r="AZ310" i="15"/>
  <c r="BG310" i="15"/>
  <c r="AV310" i="15"/>
  <c r="BH310" i="15"/>
  <c r="BA310" i="15"/>
  <c r="AX310" i="15"/>
  <c r="BD310" i="15"/>
  <c r="BB310" i="15"/>
  <c r="BE310" i="15"/>
  <c r="BF310" i="15"/>
  <c r="AU310" i="15"/>
  <c r="BC310" i="15"/>
  <c r="BI310" i="15"/>
  <c r="AY310" i="15"/>
  <c r="AT310" i="15"/>
  <c r="AW310" i="15"/>
  <c r="AU178" i="15"/>
  <c r="BD178" i="15"/>
  <c r="BH178" i="15"/>
  <c r="AY178" i="15"/>
  <c r="AZ178" i="15"/>
  <c r="BG178" i="15"/>
  <c r="BI178" i="15"/>
  <c r="BA178" i="15"/>
  <c r="AT178" i="15"/>
  <c r="BF178" i="15"/>
  <c r="BE178" i="15"/>
  <c r="AW178" i="15"/>
  <c r="AV178" i="15"/>
  <c r="BB178" i="15"/>
  <c r="BC178" i="15"/>
  <c r="AX178" i="15"/>
  <c r="AT144" i="15"/>
  <c r="BI144" i="15"/>
  <c r="BF144" i="15"/>
  <c r="BH144" i="15"/>
  <c r="BA144" i="15"/>
  <c r="BG144" i="15"/>
  <c r="BC144" i="15"/>
  <c r="AV144" i="15"/>
  <c r="AW144" i="15"/>
  <c r="BB144" i="15"/>
  <c r="AX144" i="15"/>
  <c r="BE144" i="15"/>
  <c r="AY144" i="15"/>
  <c r="AZ144" i="15"/>
  <c r="BD144" i="15"/>
  <c r="AU144" i="15"/>
  <c r="BC560" i="15"/>
  <c r="BB560" i="15"/>
  <c r="AU560" i="15"/>
  <c r="AV560" i="15"/>
  <c r="BF560" i="15"/>
  <c r="BI560" i="15"/>
  <c r="AY560" i="15"/>
  <c r="AZ560" i="15"/>
  <c r="BA560" i="15"/>
  <c r="BD560" i="15"/>
  <c r="AX560" i="15"/>
  <c r="BE560" i="15"/>
  <c r="AT560" i="15"/>
  <c r="BH560" i="15"/>
  <c r="AW560" i="15"/>
  <c r="BG560" i="15"/>
  <c r="AT441" i="15"/>
  <c r="AW441" i="15"/>
  <c r="BA441" i="15"/>
  <c r="BB441" i="15"/>
  <c r="BI441" i="15"/>
  <c r="BD441" i="15"/>
  <c r="BH441" i="15"/>
  <c r="AZ441" i="15"/>
  <c r="BE441" i="15"/>
  <c r="BC441" i="15"/>
  <c r="AX441" i="15"/>
  <c r="AV441" i="15"/>
  <c r="BG441" i="15"/>
  <c r="AU441" i="15"/>
  <c r="BF441" i="15"/>
  <c r="AY441" i="15"/>
  <c r="BF375" i="15"/>
  <c r="BA375" i="15"/>
  <c r="AX375" i="15"/>
  <c r="BE375" i="15"/>
  <c r="BC375" i="15"/>
  <c r="BD375" i="15"/>
  <c r="BH375" i="15"/>
  <c r="AZ375" i="15"/>
  <c r="AW375" i="15"/>
  <c r="BG375" i="15"/>
  <c r="AV375" i="15"/>
  <c r="AU375" i="15"/>
  <c r="BI375" i="15"/>
  <c r="AT375" i="15"/>
  <c r="AY375" i="15"/>
  <c r="BB375" i="15"/>
  <c r="AY551" i="15"/>
  <c r="BB551" i="15"/>
  <c r="BH551" i="15"/>
  <c r="AU551" i="15"/>
  <c r="AW551" i="15"/>
  <c r="AZ551" i="15"/>
  <c r="AT551" i="15"/>
  <c r="BF551" i="15"/>
  <c r="BI551" i="15"/>
  <c r="BG551" i="15"/>
  <c r="BE551" i="15"/>
  <c r="BC551" i="15"/>
  <c r="AX551" i="15"/>
  <c r="BA551" i="15"/>
  <c r="AV551" i="15"/>
  <c r="BD551" i="15"/>
  <c r="BH262" i="15"/>
  <c r="BC262" i="15"/>
  <c r="BF262" i="15"/>
  <c r="BB262" i="15"/>
  <c r="BE262" i="15"/>
  <c r="AU262" i="15"/>
  <c r="BA262" i="15"/>
  <c r="AX262" i="15"/>
  <c r="AZ262" i="15"/>
  <c r="BD262" i="15"/>
  <c r="BI262" i="15"/>
  <c r="BG262" i="15"/>
  <c r="AY262" i="15"/>
  <c r="AV262" i="15"/>
  <c r="AW262" i="15"/>
  <c r="AT262" i="15"/>
  <c r="AX129" i="15"/>
  <c r="BA129" i="15"/>
  <c r="BG129" i="15"/>
  <c r="AU129" i="15"/>
  <c r="BC129" i="15"/>
  <c r="AW129" i="15"/>
  <c r="BH129" i="15"/>
  <c r="BE129" i="15"/>
  <c r="BD129" i="15"/>
  <c r="AZ129" i="15"/>
  <c r="BI129" i="15"/>
  <c r="AY129" i="15"/>
  <c r="AT129" i="15"/>
  <c r="BF129" i="15"/>
  <c r="BB129" i="15"/>
  <c r="AV129" i="15"/>
  <c r="BA113" i="15"/>
  <c r="BI113" i="15"/>
  <c r="AZ113" i="15"/>
  <c r="BB113" i="15"/>
  <c r="AT113" i="15"/>
  <c r="AV113" i="15"/>
  <c r="AW113" i="15"/>
  <c r="AY113" i="15"/>
  <c r="AX113" i="15"/>
  <c r="BF113" i="15"/>
  <c r="BG113" i="15"/>
  <c r="BC113" i="15"/>
  <c r="AU113" i="15"/>
  <c r="BE113" i="15"/>
  <c r="BD113" i="15"/>
  <c r="BH113" i="15"/>
  <c r="AY318" i="15"/>
  <c r="BI318" i="15"/>
  <c r="AU318" i="15"/>
  <c r="BE318" i="15"/>
  <c r="BF318" i="15"/>
  <c r="BA318" i="15"/>
  <c r="BG318" i="15"/>
  <c r="BC318" i="15"/>
  <c r="BB318" i="15"/>
  <c r="AV318" i="15"/>
  <c r="AZ318" i="15"/>
  <c r="AW318" i="15"/>
  <c r="AT318" i="15"/>
  <c r="BH318" i="15"/>
  <c r="AX318" i="15"/>
  <c r="BD318" i="15"/>
  <c r="BF378" i="15"/>
  <c r="AY378" i="15"/>
  <c r="AU378" i="15"/>
  <c r="AT378" i="15"/>
  <c r="BG378" i="15"/>
  <c r="AW378" i="15"/>
  <c r="AX378" i="15"/>
  <c r="BA378" i="15"/>
  <c r="BD378" i="15"/>
  <c r="BC378" i="15"/>
  <c r="BI378" i="15"/>
  <c r="BE378" i="15"/>
  <c r="AZ378" i="15"/>
  <c r="AV378" i="15"/>
  <c r="BH378" i="15"/>
  <c r="BB378" i="15"/>
  <c r="BI484" i="15"/>
  <c r="BA484" i="15"/>
  <c r="AX484" i="15"/>
  <c r="AU484" i="15"/>
  <c r="BB484" i="15"/>
  <c r="BH484" i="15"/>
  <c r="AV484" i="15"/>
  <c r="BD484" i="15"/>
  <c r="BC484" i="15"/>
  <c r="BF484" i="15"/>
  <c r="AT484" i="15"/>
  <c r="AZ484" i="15"/>
  <c r="AY484" i="15"/>
  <c r="AW484" i="15"/>
  <c r="BE484" i="15"/>
  <c r="BG484" i="15"/>
  <c r="X424" i="2"/>
  <c r="W20" i="2"/>
  <c r="E38" i="18"/>
  <c r="G38" i="18" s="1"/>
  <c r="U454" i="2"/>
  <c r="BI535" i="15"/>
  <c r="BG535" i="15"/>
  <c r="BH535" i="15"/>
  <c r="AW535" i="15"/>
  <c r="BE535" i="15"/>
  <c r="BF535" i="15"/>
  <c r="AU535" i="15"/>
  <c r="BC535" i="15"/>
  <c r="AT535" i="15"/>
  <c r="BD535" i="15"/>
  <c r="BB535" i="15"/>
  <c r="BA535" i="15"/>
  <c r="AZ535" i="15"/>
  <c r="AX535" i="15"/>
  <c r="AY535" i="15"/>
  <c r="AV535" i="15"/>
  <c r="BH670" i="15"/>
  <c r="BC670" i="15"/>
  <c r="BG670" i="15"/>
  <c r="AY670" i="15"/>
  <c r="AX670" i="15"/>
  <c r="AZ670" i="15"/>
  <c r="BE670" i="15"/>
  <c r="AT670" i="15"/>
  <c r="AU670" i="15"/>
  <c r="BF670" i="15"/>
  <c r="BA670" i="15"/>
  <c r="AW670" i="15"/>
  <c r="BI670" i="15"/>
  <c r="AV670" i="15"/>
  <c r="BD670" i="15"/>
  <c r="BB670" i="15"/>
  <c r="BF108" i="15"/>
  <c r="BC108" i="15"/>
  <c r="AY108" i="15"/>
  <c r="BD108" i="15"/>
  <c r="AT108" i="15"/>
  <c r="AV108" i="15"/>
  <c r="BI108" i="15"/>
  <c r="AZ108" i="15"/>
  <c r="BG108" i="15"/>
  <c r="BA108" i="15"/>
  <c r="AX108" i="15"/>
  <c r="AW108" i="15"/>
  <c r="BB108" i="15"/>
  <c r="BH108" i="15"/>
  <c r="AU108" i="15"/>
  <c r="BE108" i="15"/>
  <c r="BB173" i="15"/>
  <c r="AY173" i="15"/>
  <c r="AZ173" i="15"/>
  <c r="BA173" i="15"/>
  <c r="AW173" i="15"/>
  <c r="BD173" i="15"/>
  <c r="BC173" i="15"/>
  <c r="AU173" i="15"/>
  <c r="BG173" i="15"/>
  <c r="AV173" i="15"/>
  <c r="BI173" i="15"/>
  <c r="BF173" i="15"/>
  <c r="BE173" i="15"/>
  <c r="AT173" i="15"/>
  <c r="BH173" i="15"/>
  <c r="AX173" i="15"/>
  <c r="BC128" i="15"/>
  <c r="AU128" i="15"/>
  <c r="BF128" i="15"/>
  <c r="BI128" i="15"/>
  <c r="BH128" i="15"/>
  <c r="AT128" i="15"/>
  <c r="AZ128" i="15"/>
  <c r="BB128" i="15"/>
  <c r="BE128" i="15"/>
  <c r="AW128" i="15"/>
  <c r="AY128" i="15"/>
  <c r="AV128" i="15"/>
  <c r="BG128" i="15"/>
  <c r="BA128" i="15"/>
  <c r="AX128" i="15"/>
  <c r="BD128" i="15"/>
  <c r="BA259" i="15"/>
  <c r="AU259" i="15"/>
  <c r="AW259" i="15"/>
  <c r="BF259" i="15"/>
  <c r="AV259" i="15"/>
  <c r="BC259" i="15"/>
  <c r="AX259" i="15"/>
  <c r="BE259" i="15"/>
  <c r="BD259" i="15"/>
  <c r="BI259" i="15"/>
  <c r="BB259" i="15"/>
  <c r="BH259" i="15"/>
  <c r="AT259" i="15"/>
  <c r="AY259" i="15"/>
  <c r="BG259" i="15"/>
  <c r="AZ259" i="15"/>
  <c r="BB728" i="15"/>
  <c r="AV728" i="15"/>
  <c r="AT728" i="15"/>
  <c r="BG728" i="15"/>
  <c r="AU728" i="15"/>
  <c r="BC728" i="15"/>
  <c r="AW728" i="15"/>
  <c r="BI728" i="15"/>
  <c r="BD728" i="15"/>
  <c r="BF728" i="15"/>
  <c r="AZ728" i="15"/>
  <c r="AX728" i="15"/>
  <c r="AY728" i="15"/>
  <c r="BA728" i="15"/>
  <c r="BE728" i="15"/>
  <c r="BH728" i="15"/>
  <c r="BD568" i="15"/>
  <c r="BB568" i="15"/>
  <c r="AU568" i="15"/>
  <c r="BI568" i="15"/>
  <c r="BE568" i="15"/>
  <c r="BH568" i="15"/>
  <c r="AV568" i="15"/>
  <c r="BF568" i="15"/>
  <c r="BC568" i="15"/>
  <c r="BG568" i="15"/>
  <c r="AX568" i="15"/>
  <c r="AZ568" i="15"/>
  <c r="AY568" i="15"/>
  <c r="BA568" i="15"/>
  <c r="AT568" i="15"/>
  <c r="AW568" i="15"/>
  <c r="BH133" i="15"/>
  <c r="BE133" i="15"/>
  <c r="BA133" i="15"/>
  <c r="AV133" i="15"/>
  <c r="BD133" i="15"/>
  <c r="BF133" i="15"/>
  <c r="AW133" i="15"/>
  <c r="BC133" i="15"/>
  <c r="AT133" i="15"/>
  <c r="AZ133" i="15"/>
  <c r="AX133" i="15"/>
  <c r="BB133" i="15"/>
  <c r="AY133" i="15"/>
  <c r="BI133" i="15"/>
  <c r="AU133" i="15"/>
  <c r="BG133" i="15"/>
  <c r="AX447" i="15"/>
  <c r="BA447" i="15"/>
  <c r="BF447" i="15"/>
  <c r="BH447" i="15"/>
  <c r="BE447" i="15"/>
  <c r="AV447" i="15"/>
  <c r="AZ447" i="15"/>
  <c r="BI447" i="15"/>
  <c r="BG447" i="15"/>
  <c r="AW447" i="15"/>
  <c r="BC447" i="15"/>
  <c r="AT447" i="15"/>
  <c r="BD447" i="15"/>
  <c r="BB447" i="15"/>
  <c r="AU447" i="15"/>
  <c r="AY447" i="15"/>
  <c r="BG168" i="15"/>
  <c r="AY168" i="15"/>
  <c r="BD168" i="15"/>
  <c r="AW168" i="15"/>
  <c r="AX168" i="15"/>
  <c r="BF168" i="15"/>
  <c r="BE168" i="15"/>
  <c r="BB168" i="15"/>
  <c r="BA168" i="15"/>
  <c r="AZ168" i="15"/>
  <c r="AU168" i="15"/>
  <c r="BH168" i="15"/>
  <c r="BC168" i="15"/>
  <c r="BI168" i="15"/>
  <c r="AT168" i="15"/>
  <c r="AV168" i="15"/>
  <c r="AV321" i="15"/>
  <c r="BA321" i="15"/>
  <c r="BF321" i="15"/>
  <c r="BE321" i="15"/>
  <c r="AX321" i="15"/>
  <c r="BD321" i="15"/>
  <c r="AU321" i="15"/>
  <c r="AY321" i="15"/>
  <c r="BC321" i="15"/>
  <c r="BH321" i="15"/>
  <c r="AZ321" i="15"/>
  <c r="AT321" i="15"/>
  <c r="AW321" i="15"/>
  <c r="BG321" i="15"/>
  <c r="BI321" i="15"/>
  <c r="BB321" i="15"/>
  <c r="BA306" i="15"/>
  <c r="AW306" i="15"/>
  <c r="AT306" i="15"/>
  <c r="AU306" i="15"/>
  <c r="BC306" i="15"/>
  <c r="BF306" i="15"/>
  <c r="BI306" i="15"/>
  <c r="AZ306" i="15"/>
  <c r="AX306" i="15"/>
  <c r="BE306" i="15"/>
  <c r="BB306" i="15"/>
  <c r="BH306" i="15"/>
  <c r="AV306" i="15"/>
  <c r="AY306" i="15"/>
  <c r="BD306" i="15"/>
  <c r="BG306" i="15"/>
  <c r="BE655" i="15"/>
  <c r="BF655" i="15"/>
  <c r="AZ655" i="15"/>
  <c r="BB655" i="15"/>
  <c r="AY655" i="15"/>
  <c r="BA655" i="15"/>
  <c r="BG655" i="15"/>
  <c r="BI655" i="15"/>
  <c r="BH655" i="15"/>
  <c r="AX655" i="15"/>
  <c r="AU655" i="15"/>
  <c r="BC655" i="15"/>
  <c r="AW655" i="15"/>
  <c r="AV655" i="15"/>
  <c r="BD655" i="15"/>
  <c r="AT655" i="15"/>
  <c r="BH436" i="15"/>
  <c r="BA436" i="15"/>
  <c r="BI436" i="15"/>
  <c r="BF436" i="15"/>
  <c r="AV436" i="15"/>
  <c r="AX436" i="15"/>
  <c r="AU436" i="15"/>
  <c r="BB436" i="15"/>
  <c r="BD436" i="15"/>
  <c r="BG436" i="15"/>
  <c r="AZ436" i="15"/>
  <c r="AY436" i="15"/>
  <c r="BC436" i="15"/>
  <c r="AW436" i="15"/>
  <c r="AT436" i="15"/>
  <c r="BE436" i="15"/>
  <c r="BI145" i="15"/>
  <c r="AU145" i="15"/>
  <c r="BF145" i="15"/>
  <c r="BH145" i="15"/>
  <c r="AX145" i="15"/>
  <c r="BB145" i="15"/>
  <c r="BC145" i="15"/>
  <c r="AZ145" i="15"/>
  <c r="BE145" i="15"/>
  <c r="BD145" i="15"/>
  <c r="AW145" i="15"/>
  <c r="BA145" i="15"/>
  <c r="AV145" i="15"/>
  <c r="AY145" i="15"/>
  <c r="BG145" i="15"/>
  <c r="AT145" i="15"/>
  <c r="BB549" i="15"/>
  <c r="BD549" i="15"/>
  <c r="AV549" i="15"/>
  <c r="AU549" i="15"/>
  <c r="BF549" i="15"/>
  <c r="BG549" i="15"/>
  <c r="AX549" i="15"/>
  <c r="BH549" i="15"/>
  <c r="BA549" i="15"/>
  <c r="AZ549" i="15"/>
  <c r="BI549" i="15"/>
  <c r="BE549" i="15"/>
  <c r="BC549" i="15"/>
  <c r="AT549" i="15"/>
  <c r="AW549" i="15"/>
  <c r="AY549" i="15"/>
  <c r="BH117" i="15"/>
  <c r="BD117" i="15"/>
  <c r="BF117" i="15"/>
  <c r="AX117" i="15"/>
  <c r="BA117" i="15"/>
  <c r="AV117" i="15"/>
  <c r="BB117" i="15"/>
  <c r="AY117" i="15"/>
  <c r="BE117" i="15"/>
  <c r="AZ117" i="15"/>
  <c r="AT117" i="15"/>
  <c r="AW117" i="15"/>
  <c r="AU117" i="15"/>
  <c r="BC117" i="15"/>
  <c r="BG117" i="15"/>
  <c r="BI117" i="15"/>
  <c r="BA167" i="15"/>
  <c r="AY167" i="15"/>
  <c r="AT167" i="15"/>
  <c r="AZ167" i="15"/>
  <c r="BI167" i="15"/>
  <c r="BB167" i="15"/>
  <c r="AV167" i="15"/>
  <c r="BH167" i="15"/>
  <c r="BD167" i="15"/>
  <c r="AU167" i="15"/>
  <c r="BE167" i="15"/>
  <c r="AW167" i="15"/>
  <c r="BC167" i="15"/>
  <c r="AX167" i="15"/>
  <c r="BF167" i="15"/>
  <c r="BG167" i="15"/>
  <c r="BA569" i="15"/>
  <c r="BE569" i="15"/>
  <c r="BH569" i="15"/>
  <c r="AT569" i="15"/>
  <c r="BF569" i="15"/>
  <c r="BI569" i="15"/>
  <c r="BB569" i="15"/>
  <c r="AZ569" i="15"/>
  <c r="BG569" i="15"/>
  <c r="BC569" i="15"/>
  <c r="BD569" i="15"/>
  <c r="AU569" i="15"/>
  <c r="AV569" i="15"/>
  <c r="AY569" i="15"/>
  <c r="AW569" i="15"/>
  <c r="AX569" i="15"/>
  <c r="AV668" i="15"/>
  <c r="BF668" i="15"/>
  <c r="AX668" i="15"/>
  <c r="BE668" i="15"/>
  <c r="BC668" i="15"/>
  <c r="AU668" i="15"/>
  <c r="BB668" i="15"/>
  <c r="AZ668" i="15"/>
  <c r="BI668" i="15"/>
  <c r="BD668" i="15"/>
  <c r="AW668" i="15"/>
  <c r="BA668" i="15"/>
  <c r="AY668" i="15"/>
  <c r="BH668" i="15"/>
  <c r="BG668" i="15"/>
  <c r="AT668" i="15"/>
  <c r="AX149" i="15"/>
  <c r="AZ149" i="15"/>
  <c r="BI149" i="15"/>
  <c r="BF149" i="15"/>
  <c r="BC149" i="15"/>
  <c r="BD149" i="15"/>
  <c r="BH149" i="15"/>
  <c r="AV149" i="15"/>
  <c r="BA149" i="15"/>
  <c r="BG149" i="15"/>
  <c r="BB149" i="15"/>
  <c r="AW149" i="15"/>
  <c r="BE149" i="15"/>
  <c r="AT149" i="15"/>
  <c r="AY149" i="15"/>
  <c r="AU149" i="15"/>
  <c r="AX483" i="15"/>
  <c r="BA483" i="15"/>
  <c r="BI483" i="15"/>
  <c r="AW483" i="15"/>
  <c r="BF483" i="15"/>
  <c r="AT483" i="15"/>
  <c r="AV483" i="15"/>
  <c r="AU483" i="15"/>
  <c r="AZ483" i="15"/>
  <c r="AY483" i="15"/>
  <c r="BC483" i="15"/>
  <c r="BH483" i="15"/>
  <c r="BD483" i="15"/>
  <c r="BB483" i="15"/>
  <c r="BG483" i="15"/>
  <c r="BE483" i="15"/>
  <c r="BE174" i="15"/>
  <c r="AZ174" i="15"/>
  <c r="BF174" i="15"/>
  <c r="BH174" i="15"/>
  <c r="AU174" i="15"/>
  <c r="BB174" i="15"/>
  <c r="BC174" i="15"/>
  <c r="BI174" i="15"/>
  <c r="AT174" i="15"/>
  <c r="AX174" i="15"/>
  <c r="AY174" i="15"/>
  <c r="AW174" i="15"/>
  <c r="BG174" i="15"/>
  <c r="BD174" i="15"/>
  <c r="BA174" i="15"/>
  <c r="AV174" i="15"/>
  <c r="AX437" i="15"/>
  <c r="AU437" i="15"/>
  <c r="BG437" i="15"/>
  <c r="AZ437" i="15"/>
  <c r="AT437" i="15"/>
  <c r="BD437" i="15"/>
  <c r="BB437" i="15"/>
  <c r="BI437" i="15"/>
  <c r="BA437" i="15"/>
  <c r="BF437" i="15"/>
  <c r="BE437" i="15"/>
  <c r="BH437" i="15"/>
  <c r="BC437" i="15"/>
  <c r="AW437" i="15"/>
  <c r="AY437" i="15"/>
  <c r="AV437" i="15"/>
  <c r="BC142" i="15"/>
  <c r="AV142" i="15"/>
  <c r="AZ142" i="15"/>
  <c r="BA142" i="15"/>
  <c r="BI142" i="15"/>
  <c r="BE142" i="15"/>
  <c r="BH142" i="15"/>
  <c r="AT142" i="15"/>
  <c r="AU142" i="15"/>
  <c r="BB142" i="15"/>
  <c r="BG142" i="15"/>
  <c r="BD142" i="15"/>
  <c r="AY142" i="15"/>
  <c r="BF142" i="15"/>
  <c r="AW142" i="15"/>
  <c r="AX142" i="15"/>
  <c r="BG250" i="15"/>
  <c r="BC250" i="15"/>
  <c r="AZ250" i="15"/>
  <c r="AW250" i="15"/>
  <c r="BB250" i="15"/>
  <c r="BH250" i="15"/>
  <c r="AV250" i="15"/>
  <c r="BE250" i="15"/>
  <c r="BF250" i="15"/>
  <c r="AX250" i="15"/>
  <c r="AU250" i="15"/>
  <c r="AT250" i="15"/>
  <c r="AY250" i="15"/>
  <c r="BD250" i="15"/>
  <c r="BA250" i="15"/>
  <c r="BI250" i="15"/>
  <c r="BC80" i="15"/>
  <c r="BF80" i="15"/>
  <c r="BG80" i="15"/>
  <c r="AV80" i="15"/>
  <c r="BH80" i="15"/>
  <c r="AZ80" i="15"/>
  <c r="BB80" i="15"/>
  <c r="AU80" i="15"/>
  <c r="BD80" i="15"/>
  <c r="BA80" i="15"/>
  <c r="AX80" i="15"/>
  <c r="BE80" i="15"/>
  <c r="AW80" i="15"/>
  <c r="AT80" i="15"/>
  <c r="AY80" i="15"/>
  <c r="BI80" i="15"/>
  <c r="BB587" i="15"/>
  <c r="BG587" i="15"/>
  <c r="AZ587" i="15"/>
  <c r="BC587" i="15"/>
  <c r="AY587" i="15"/>
  <c r="BH587" i="15"/>
  <c r="AX587" i="15"/>
  <c r="BI587" i="15"/>
  <c r="AU587" i="15"/>
  <c r="BA587" i="15"/>
  <c r="BE587" i="15"/>
  <c r="AT587" i="15"/>
  <c r="AV587" i="15"/>
  <c r="BD587" i="15"/>
  <c r="AW587" i="15"/>
  <c r="BF587" i="15"/>
  <c r="BI147" i="15"/>
  <c r="BB147" i="15"/>
  <c r="AZ147" i="15"/>
  <c r="BH147" i="15"/>
  <c r="BC147" i="15"/>
  <c r="AU147" i="15"/>
  <c r="AY147" i="15"/>
  <c r="BA147" i="15"/>
  <c r="AX147" i="15"/>
  <c r="AT147" i="15"/>
  <c r="BD147" i="15"/>
  <c r="BG147" i="15"/>
  <c r="BE147" i="15"/>
  <c r="BF147" i="15"/>
  <c r="AW147" i="15"/>
  <c r="AV147" i="15"/>
  <c r="AT715" i="15"/>
  <c r="BA715" i="15"/>
  <c r="BD715" i="15"/>
  <c r="BG715" i="15"/>
  <c r="BF715" i="15"/>
  <c r="AV715" i="15"/>
  <c r="BH715" i="15"/>
  <c r="AZ715" i="15"/>
  <c r="BE715" i="15"/>
  <c r="AX715" i="15"/>
  <c r="BB715" i="15"/>
  <c r="BI715" i="15"/>
  <c r="BC715" i="15"/>
  <c r="AY715" i="15"/>
  <c r="AU715" i="15"/>
  <c r="AW715" i="15"/>
  <c r="BC93" i="15"/>
  <c r="AZ93" i="15"/>
  <c r="BF93" i="15"/>
  <c r="AV93" i="15"/>
  <c r="AY93" i="15"/>
  <c r="AX93" i="15"/>
  <c r="BH93" i="15"/>
  <c r="BE93" i="15"/>
  <c r="BD93" i="15"/>
  <c r="AW93" i="15"/>
  <c r="BI93" i="15"/>
  <c r="BG93" i="15"/>
  <c r="BB93" i="15"/>
  <c r="AT93" i="15"/>
  <c r="BA93" i="15"/>
  <c r="AU93" i="15"/>
  <c r="BA284" i="15"/>
  <c r="BH284" i="15"/>
  <c r="BC284" i="15"/>
  <c r="BB284" i="15"/>
  <c r="AW284" i="15"/>
  <c r="AV284" i="15"/>
  <c r="AY284" i="15"/>
  <c r="AZ284" i="15"/>
  <c r="AU284" i="15"/>
  <c r="BD284" i="15"/>
  <c r="BF284" i="15"/>
  <c r="AT284" i="15"/>
  <c r="AX284" i="15"/>
  <c r="BI284" i="15"/>
  <c r="BE284" i="15"/>
  <c r="BG284" i="15"/>
  <c r="BI319" i="15"/>
  <c r="AU319" i="15"/>
  <c r="BF319" i="15"/>
  <c r="AZ319" i="15"/>
  <c r="AW319" i="15"/>
  <c r="BD319" i="15"/>
  <c r="AT319" i="15"/>
  <c r="BE319" i="15"/>
  <c r="BA319" i="15"/>
  <c r="BH319" i="15"/>
  <c r="BG319" i="15"/>
  <c r="BB319" i="15"/>
  <c r="AV319" i="15"/>
  <c r="AY319" i="15"/>
  <c r="BC319" i="15"/>
  <c r="AX319" i="15"/>
  <c r="AY20" i="15"/>
  <c r="BA20" i="15"/>
  <c r="AV20" i="15"/>
  <c r="BG20" i="15"/>
  <c r="AX20" i="15"/>
  <c r="BC20" i="15"/>
  <c r="AT20" i="15"/>
  <c r="BF20" i="15"/>
  <c r="AU20" i="15"/>
  <c r="BI20" i="15"/>
  <c r="BD20" i="15"/>
  <c r="BE20" i="15"/>
  <c r="AZ20" i="15"/>
  <c r="BH20" i="15"/>
  <c r="BB20" i="15"/>
  <c r="AW20" i="15"/>
  <c r="BA291" i="15"/>
  <c r="AZ291" i="15"/>
  <c r="AT291" i="15"/>
  <c r="BC291" i="15"/>
  <c r="AY291" i="15"/>
  <c r="BD291" i="15"/>
  <c r="BH291" i="15"/>
  <c r="AW291" i="15"/>
  <c r="AV291" i="15"/>
  <c r="BI291" i="15"/>
  <c r="AX291" i="15"/>
  <c r="AU291" i="15"/>
  <c r="BG291" i="15"/>
  <c r="BF291" i="15"/>
  <c r="BE291" i="15"/>
  <c r="BB291" i="15"/>
  <c r="AU631" i="15"/>
  <c r="BF631" i="15"/>
  <c r="AT631" i="15"/>
  <c r="AV631" i="15"/>
  <c r="BE631" i="15"/>
  <c r="AX631" i="15"/>
  <c r="AY631" i="15"/>
  <c r="BD631" i="15"/>
  <c r="BG631" i="15"/>
  <c r="BC631" i="15"/>
  <c r="AZ631" i="15"/>
  <c r="BH631" i="15"/>
  <c r="BI631" i="15"/>
  <c r="BA631" i="15"/>
  <c r="BB631" i="15"/>
  <c r="AW631" i="15"/>
  <c r="BD52" i="15"/>
  <c r="BE52" i="15"/>
  <c r="AX52" i="15"/>
  <c r="AZ52" i="15"/>
  <c r="BG52" i="15"/>
  <c r="BA52" i="15"/>
  <c r="BI52" i="15"/>
  <c r="AV52" i="15"/>
  <c r="BB52" i="15"/>
  <c r="AU52" i="15"/>
  <c r="BC52" i="15"/>
  <c r="BF52" i="15"/>
  <c r="AW52" i="15"/>
  <c r="AY52" i="15"/>
  <c r="AT52" i="15"/>
  <c r="BH52" i="15"/>
  <c r="AW364" i="15"/>
  <c r="AZ364" i="15"/>
  <c r="AY364" i="15"/>
  <c r="BE364" i="15"/>
  <c r="AU364" i="15"/>
  <c r="AX364" i="15"/>
  <c r="BA364" i="15"/>
  <c r="AV364" i="15"/>
  <c r="AT364" i="15"/>
  <c r="BI364" i="15"/>
  <c r="BD364" i="15"/>
  <c r="BG364" i="15"/>
  <c r="BH364" i="15"/>
  <c r="BB364" i="15"/>
  <c r="BC364" i="15"/>
  <c r="BF364" i="15"/>
  <c r="BG274" i="15"/>
  <c r="BA274" i="15"/>
  <c r="BB274" i="15"/>
  <c r="BE274" i="15"/>
  <c r="AW274" i="15"/>
  <c r="AZ274" i="15"/>
  <c r="BC274" i="15"/>
  <c r="AT274" i="15"/>
  <c r="BI274" i="15"/>
  <c r="AX274" i="15"/>
  <c r="AY274" i="15"/>
  <c r="BD274" i="15"/>
  <c r="AV274" i="15"/>
  <c r="BF274" i="15"/>
  <c r="AU274" i="15"/>
  <c r="BH274" i="15"/>
  <c r="AW17" i="15"/>
  <c r="BA17" i="15"/>
  <c r="AV17" i="15"/>
  <c r="BF17" i="15"/>
  <c r="BD17" i="15"/>
  <c r="BH17" i="15"/>
  <c r="AU17" i="15"/>
  <c r="AX17" i="15"/>
  <c r="AZ17" i="15"/>
  <c r="BG17" i="15"/>
  <c r="AY17" i="15"/>
  <c r="BB17" i="15"/>
  <c r="AT17" i="15"/>
  <c r="BE17" i="15"/>
  <c r="BI17" i="15"/>
  <c r="BC17" i="15"/>
  <c r="BG579" i="15"/>
  <c r="BA579" i="15"/>
  <c r="AZ579" i="15"/>
  <c r="AV579" i="15"/>
  <c r="BE579" i="15"/>
  <c r="BB579" i="15"/>
  <c r="BH579" i="15"/>
  <c r="BD579" i="15"/>
  <c r="AT579" i="15"/>
  <c r="BI579" i="15"/>
  <c r="AX579" i="15"/>
  <c r="BC579" i="15"/>
  <c r="AU579" i="15"/>
  <c r="BF579" i="15"/>
  <c r="AW579" i="15"/>
  <c r="AY579" i="15"/>
  <c r="BA171" i="15"/>
  <c r="AX171" i="15"/>
  <c r="AY171" i="15"/>
  <c r="AT171" i="15"/>
  <c r="AV171" i="15"/>
  <c r="BI171" i="15"/>
  <c r="AU171" i="15"/>
  <c r="BE171" i="15"/>
  <c r="BF171" i="15"/>
  <c r="AW171" i="15"/>
  <c r="BG171" i="15"/>
  <c r="BD171" i="15"/>
  <c r="BC171" i="15"/>
  <c r="BH171" i="15"/>
  <c r="AZ171" i="15"/>
  <c r="BB171" i="15"/>
  <c r="BH141" i="15"/>
  <c r="AT141" i="15"/>
  <c r="BG141" i="15"/>
  <c r="AW141" i="15"/>
  <c r="AU141" i="15"/>
  <c r="AX141" i="15"/>
  <c r="BB141" i="15"/>
  <c r="AZ141" i="15"/>
  <c r="BE141" i="15"/>
  <c r="BI141" i="15"/>
  <c r="AY141" i="15"/>
  <c r="BA141" i="15"/>
  <c r="BD141" i="15"/>
  <c r="BF141" i="15"/>
  <c r="BC141" i="15"/>
  <c r="AV141" i="15"/>
  <c r="Z591" i="15"/>
  <c r="BB591" i="15" s="1"/>
  <c r="U591" i="15"/>
  <c r="AW591" i="15" s="1"/>
  <c r="AG591" i="15"/>
  <c r="BI591" i="15" s="1"/>
  <c r="AC591" i="15"/>
  <c r="BE591" i="15" s="1"/>
  <c r="W591" i="15"/>
  <c r="AY591" i="15" s="1"/>
  <c r="R591" i="15"/>
  <c r="AT591" i="15" s="1"/>
  <c r="AB591" i="15"/>
  <c r="BD591" i="15" s="1"/>
  <c r="T591" i="15"/>
  <c r="AV591" i="15" s="1"/>
  <c r="S591" i="15"/>
  <c r="AU591" i="15" s="1"/>
  <c r="AD591" i="15"/>
  <c r="BF591" i="15" s="1"/>
  <c r="AF591" i="15"/>
  <c r="BH591" i="15" s="1"/>
  <c r="V591" i="15"/>
  <c r="AX591" i="15" s="1"/>
  <c r="X591" i="15"/>
  <c r="AZ591" i="15" s="1"/>
  <c r="AA591" i="15"/>
  <c r="BC591" i="15" s="1"/>
  <c r="Y591" i="15"/>
  <c r="BA591" i="15" s="1"/>
  <c r="AE591" i="15"/>
  <c r="BG591" i="15" s="1"/>
  <c r="V75" i="2"/>
  <c r="X427" i="2"/>
  <c r="E8" i="18"/>
  <c r="F8" i="18" s="1"/>
  <c r="G8" i="18" s="1"/>
  <c r="W17" i="2"/>
  <c r="C52" i="18"/>
  <c r="D52" i="18" s="1"/>
  <c r="W438" i="2"/>
  <c r="W274" i="2"/>
  <c r="X614" i="2"/>
  <c r="E12" i="18"/>
  <c r="F12" i="18" s="1"/>
  <c r="G12" i="18" s="1"/>
  <c r="U449" i="2"/>
  <c r="U603" i="2"/>
  <c r="BC532" i="15"/>
  <c r="BF532" i="15"/>
  <c r="AX532" i="15"/>
  <c r="BE532" i="15"/>
  <c r="AW532" i="15"/>
  <c r="AZ532" i="15"/>
  <c r="BB532" i="15"/>
  <c r="BD532" i="15"/>
  <c r="AV532" i="15"/>
  <c r="AU532" i="15"/>
  <c r="BA532" i="15"/>
  <c r="BH532" i="15"/>
  <c r="BG532" i="15"/>
  <c r="AT532" i="15"/>
  <c r="AY532" i="15"/>
  <c r="BI532" i="15"/>
  <c r="AZ453" i="15"/>
  <c r="BE453" i="15"/>
  <c r="BH453" i="15"/>
  <c r="BD453" i="15"/>
  <c r="BG453" i="15"/>
  <c r="BA453" i="15"/>
  <c r="BI453" i="15"/>
  <c r="AT453" i="15"/>
  <c r="BB453" i="15"/>
  <c r="AY453" i="15"/>
  <c r="AU453" i="15"/>
  <c r="AV453" i="15"/>
  <c r="AX453" i="15"/>
  <c r="BC453" i="15"/>
  <c r="AW453" i="15"/>
  <c r="BF453" i="15"/>
  <c r="AW379" i="15"/>
  <c r="BF379" i="15"/>
  <c r="AX379" i="15"/>
  <c r="BC379" i="15"/>
  <c r="AY379" i="15"/>
  <c r="BA379" i="15"/>
  <c r="BE379" i="15"/>
  <c r="BB379" i="15"/>
  <c r="AZ379" i="15"/>
  <c r="BG379" i="15"/>
  <c r="AU379" i="15"/>
  <c r="BH379" i="15"/>
  <c r="BI379" i="15"/>
  <c r="AT379" i="15"/>
  <c r="BD379" i="15"/>
  <c r="AV379" i="15"/>
  <c r="AX294" i="15"/>
  <c r="AU294" i="15"/>
  <c r="BH294" i="15"/>
  <c r="BB294" i="15"/>
  <c r="BA294" i="15"/>
  <c r="AW294" i="15"/>
  <c r="BC294" i="15"/>
  <c r="BD294" i="15"/>
  <c r="BG294" i="15"/>
  <c r="BI294" i="15"/>
  <c r="BE294" i="15"/>
  <c r="AT294" i="15"/>
  <c r="AV294" i="15"/>
  <c r="BF294" i="15"/>
  <c r="AY294" i="15"/>
  <c r="AZ294" i="15"/>
  <c r="BG201" i="15"/>
  <c r="AV201" i="15"/>
  <c r="BC201" i="15"/>
  <c r="BA201" i="15"/>
  <c r="BH201" i="15"/>
  <c r="AY201" i="15"/>
  <c r="BI201" i="15"/>
  <c r="BB201" i="15"/>
  <c r="BF201" i="15"/>
  <c r="AT201" i="15"/>
  <c r="AX201" i="15"/>
  <c r="BD201" i="15"/>
  <c r="AU201" i="15"/>
  <c r="AW201" i="15"/>
  <c r="BE201" i="15"/>
  <c r="AZ201" i="15"/>
  <c r="AX667" i="15"/>
  <c r="BE667" i="15"/>
  <c r="BH667" i="15"/>
  <c r="BD667" i="15"/>
  <c r="AU667" i="15"/>
  <c r="AT667" i="15"/>
  <c r="BF667" i="15"/>
  <c r="AW667" i="15"/>
  <c r="BI667" i="15"/>
  <c r="AV667" i="15"/>
  <c r="AY667" i="15"/>
  <c r="BA667" i="15"/>
  <c r="BC667" i="15"/>
  <c r="AZ667" i="15"/>
  <c r="BG667" i="15"/>
  <c r="BB667" i="15"/>
  <c r="BH658" i="15"/>
  <c r="AW658" i="15"/>
  <c r="AT658" i="15"/>
  <c r="BE658" i="15"/>
  <c r="BC658" i="15"/>
  <c r="BF658" i="15"/>
  <c r="AX658" i="15"/>
  <c r="BG658" i="15"/>
  <c r="AZ658" i="15"/>
  <c r="BA658" i="15"/>
  <c r="BB658" i="15"/>
  <c r="BD658" i="15"/>
  <c r="AV658" i="15"/>
  <c r="AY658" i="15"/>
  <c r="AU658" i="15"/>
  <c r="BI658" i="15"/>
  <c r="BB392" i="15"/>
  <c r="AW392" i="15"/>
  <c r="AZ392" i="15"/>
  <c r="BI392" i="15"/>
  <c r="BD392" i="15"/>
  <c r="AT392" i="15"/>
  <c r="AV392" i="15"/>
  <c r="AU392" i="15"/>
  <c r="BE392" i="15"/>
  <c r="BG392" i="15"/>
  <c r="BC392" i="15"/>
  <c r="BH392" i="15"/>
  <c r="BF392" i="15"/>
  <c r="BA392" i="15"/>
  <c r="AX392" i="15"/>
  <c r="AY392" i="15"/>
  <c r="BH103" i="15"/>
  <c r="AU103" i="15"/>
  <c r="BC103" i="15"/>
  <c r="BI103" i="15"/>
  <c r="AZ103" i="15"/>
  <c r="BE103" i="15"/>
  <c r="BA103" i="15"/>
  <c r="BG103" i="15"/>
  <c r="AY103" i="15"/>
  <c r="AT103" i="15"/>
  <c r="BF103" i="15"/>
  <c r="AX103" i="15"/>
  <c r="BB103" i="15"/>
  <c r="AW103" i="15"/>
  <c r="AV103" i="15"/>
  <c r="BD103" i="15"/>
  <c r="BG545" i="15"/>
  <c r="AW545" i="15"/>
  <c r="AU545" i="15"/>
  <c r="BH545" i="15"/>
  <c r="AZ545" i="15"/>
  <c r="BF545" i="15"/>
  <c r="BI545" i="15"/>
  <c r="AV545" i="15"/>
  <c r="BB545" i="15"/>
  <c r="BD545" i="15"/>
  <c r="BE545" i="15"/>
  <c r="AY545" i="15"/>
  <c r="AX545" i="15"/>
  <c r="BC545" i="15"/>
  <c r="AT545" i="15"/>
  <c r="BA545" i="15"/>
  <c r="BA303" i="15"/>
  <c r="BI303" i="15"/>
  <c r="AT303" i="15"/>
  <c r="BC303" i="15"/>
  <c r="BF303" i="15"/>
  <c r="AY303" i="15"/>
  <c r="BD303" i="15"/>
  <c r="BE303" i="15"/>
  <c r="BG303" i="15"/>
  <c r="AX303" i="15"/>
  <c r="AU303" i="15"/>
  <c r="BB303" i="15"/>
  <c r="AW303" i="15"/>
  <c r="BH303" i="15"/>
  <c r="AV303" i="15"/>
  <c r="AZ303" i="15"/>
  <c r="AT656" i="15"/>
  <c r="BC656" i="15"/>
  <c r="BE656" i="15"/>
  <c r="BF656" i="15"/>
  <c r="AX656" i="15"/>
  <c r="AZ656" i="15"/>
  <c r="BD656" i="15"/>
  <c r="AV656" i="15"/>
  <c r="BH656" i="15"/>
  <c r="BI656" i="15"/>
  <c r="AY656" i="15"/>
  <c r="BB656" i="15"/>
  <c r="AU656" i="15"/>
  <c r="BG656" i="15"/>
  <c r="AW656" i="15"/>
  <c r="BA656" i="15"/>
  <c r="BA633" i="15"/>
  <c r="AZ633" i="15"/>
  <c r="BH633" i="15"/>
  <c r="BB633" i="15"/>
  <c r="BF633" i="15"/>
  <c r="BI633" i="15"/>
  <c r="BE633" i="15"/>
  <c r="AV633" i="15"/>
  <c r="BG633" i="15"/>
  <c r="AU633" i="15"/>
  <c r="AX633" i="15"/>
  <c r="BD633" i="15"/>
  <c r="BC633" i="15"/>
  <c r="AT633" i="15"/>
  <c r="AW633" i="15"/>
  <c r="AY633" i="15"/>
  <c r="AU249" i="15"/>
  <c r="BA249" i="15"/>
  <c r="AW249" i="15"/>
  <c r="BG249" i="15"/>
  <c r="AY249" i="15"/>
  <c r="BH249" i="15"/>
  <c r="BE249" i="15"/>
  <c r="AX249" i="15"/>
  <c r="BB249" i="15"/>
  <c r="BI249" i="15"/>
  <c r="AT249" i="15"/>
  <c r="BC249" i="15"/>
  <c r="BF249" i="15"/>
  <c r="BD249" i="15"/>
  <c r="AZ249" i="15"/>
  <c r="AV249" i="15"/>
  <c r="BF78" i="15"/>
  <c r="BB78" i="15"/>
  <c r="BH78" i="15"/>
  <c r="AU78" i="15"/>
  <c r="BG78" i="15"/>
  <c r="BI78" i="15"/>
  <c r="BE78" i="15"/>
  <c r="AT78" i="15"/>
  <c r="BA78" i="15"/>
  <c r="BD78" i="15"/>
  <c r="AZ78" i="15"/>
  <c r="AW78" i="15"/>
  <c r="AY78" i="15"/>
  <c r="BC78" i="15"/>
  <c r="AV78" i="15"/>
  <c r="AX78" i="15"/>
  <c r="AW166" i="15"/>
  <c r="BG166" i="15"/>
  <c r="AZ166" i="15"/>
  <c r="BB166" i="15"/>
  <c r="BF166" i="15"/>
  <c r="BA166" i="15"/>
  <c r="BC166" i="15"/>
  <c r="BH166" i="15"/>
  <c r="AT166" i="15"/>
  <c r="AX166" i="15"/>
  <c r="AV166" i="15"/>
  <c r="BI166" i="15"/>
  <c r="BD166" i="15"/>
  <c r="BE166" i="15"/>
  <c r="AU166" i="15"/>
  <c r="AY166" i="15"/>
  <c r="AY138" i="15"/>
  <c r="BF138" i="15"/>
  <c r="BI138" i="15"/>
  <c r="AW138" i="15"/>
  <c r="BC138" i="15"/>
  <c r="BD138" i="15"/>
  <c r="BE138" i="15"/>
  <c r="BB138" i="15"/>
  <c r="AT138" i="15"/>
  <c r="AV138" i="15"/>
  <c r="AU138" i="15"/>
  <c r="AX138" i="15"/>
  <c r="AZ138" i="15"/>
  <c r="BH138" i="15"/>
  <c r="BA138" i="15"/>
  <c r="BG138" i="15"/>
  <c r="AT77" i="15"/>
  <c r="AY77" i="15"/>
  <c r="BH77" i="15"/>
  <c r="AZ77" i="15"/>
  <c r="BE77" i="15"/>
  <c r="BI77" i="15"/>
  <c r="AU77" i="15"/>
  <c r="BB77" i="15"/>
  <c r="AV77" i="15"/>
  <c r="BF77" i="15"/>
  <c r="BG77" i="15"/>
  <c r="AX77" i="15"/>
  <c r="AW77" i="15"/>
  <c r="BD77" i="15"/>
  <c r="BA77" i="15"/>
  <c r="BC77" i="15"/>
  <c r="BA152" i="15"/>
  <c r="AV152" i="15"/>
  <c r="AX152" i="15"/>
  <c r="BB152" i="15"/>
  <c r="AT152" i="15"/>
  <c r="BE152" i="15"/>
  <c r="AU152" i="15"/>
  <c r="BC152" i="15"/>
  <c r="BD152" i="15"/>
  <c r="BG152" i="15"/>
  <c r="AW152" i="15"/>
  <c r="AY152" i="15"/>
  <c r="AZ152" i="15"/>
  <c r="BF152" i="15"/>
  <c r="BI152" i="15"/>
  <c r="BH152" i="15"/>
  <c r="AT343" i="15"/>
  <c r="AW343" i="15"/>
  <c r="BC343" i="15"/>
  <c r="BA343" i="15"/>
  <c r="AX343" i="15"/>
  <c r="BB343" i="15"/>
  <c r="AU343" i="15"/>
  <c r="BF343" i="15"/>
  <c r="BG343" i="15"/>
  <c r="AZ343" i="15"/>
  <c r="BI343" i="15"/>
  <c r="BE343" i="15"/>
  <c r="BH343" i="15"/>
  <c r="BD343" i="15"/>
  <c r="AV343" i="15"/>
  <c r="AY343" i="15"/>
  <c r="BH196" i="15"/>
  <c r="BE196" i="15"/>
  <c r="BG196" i="15"/>
  <c r="AU196" i="15"/>
  <c r="BF196" i="15"/>
  <c r="AY196" i="15"/>
  <c r="BC196" i="15"/>
  <c r="AV196" i="15"/>
  <c r="BI196" i="15"/>
  <c r="BA196" i="15"/>
  <c r="AW196" i="15"/>
  <c r="AT196" i="15"/>
  <c r="BB196" i="15"/>
  <c r="AX196" i="15"/>
  <c r="BD196" i="15"/>
  <c r="AZ196" i="15"/>
  <c r="BI27" i="15"/>
  <c r="AW27" i="15"/>
  <c r="BG27" i="15"/>
  <c r="BH27" i="15"/>
  <c r="AY27" i="15"/>
  <c r="BB27" i="15"/>
  <c r="BA27" i="15"/>
  <c r="AU27" i="15"/>
  <c r="AT27" i="15"/>
  <c r="BC27" i="15"/>
  <c r="AX27" i="15"/>
  <c r="BF27" i="15"/>
  <c r="AV27" i="15"/>
  <c r="BE27" i="15"/>
  <c r="BD27" i="15"/>
  <c r="AZ27" i="15"/>
  <c r="BF292" i="15"/>
  <c r="BA292" i="15"/>
  <c r="BD292" i="15"/>
  <c r="BH292" i="15"/>
  <c r="AU292" i="15"/>
  <c r="BG292" i="15"/>
  <c r="AT292" i="15"/>
  <c r="BC292" i="15"/>
  <c r="AX292" i="15"/>
  <c r="AW292" i="15"/>
  <c r="BE292" i="15"/>
  <c r="BB292" i="15"/>
  <c r="BI292" i="15"/>
  <c r="AZ292" i="15"/>
  <c r="AV292" i="15"/>
  <c r="AY292" i="15"/>
  <c r="BB140" i="15"/>
  <c r="BA140" i="15"/>
  <c r="AU140" i="15"/>
  <c r="BG140" i="15"/>
  <c r="BH140" i="15"/>
  <c r="BD140" i="15"/>
  <c r="AT140" i="15"/>
  <c r="BI140" i="15"/>
  <c r="BE140" i="15"/>
  <c r="AZ140" i="15"/>
  <c r="AV140" i="15"/>
  <c r="AX140" i="15"/>
  <c r="AW140" i="15"/>
  <c r="BC140" i="15"/>
  <c r="AY140" i="15"/>
  <c r="BF140" i="15"/>
  <c r="BG562" i="15"/>
  <c r="BF562" i="15"/>
  <c r="AZ562" i="15"/>
  <c r="AV562" i="15"/>
  <c r="AT562" i="15"/>
  <c r="BI562" i="15"/>
  <c r="BB562" i="15"/>
  <c r="AY562" i="15"/>
  <c r="BH562" i="15"/>
  <c r="BA562" i="15"/>
  <c r="AW562" i="15"/>
  <c r="AX562" i="15"/>
  <c r="BE562" i="15"/>
  <c r="BC562" i="15"/>
  <c r="AU562" i="15"/>
  <c r="BD562" i="15"/>
  <c r="AX328" i="15"/>
  <c r="AV328" i="15"/>
  <c r="BI328" i="15"/>
  <c r="BE328" i="15"/>
  <c r="AT328" i="15"/>
  <c r="BF328" i="15"/>
  <c r="AW328" i="15"/>
  <c r="BH328" i="15"/>
  <c r="BD328" i="15"/>
  <c r="AU328" i="15"/>
  <c r="BG328" i="15"/>
  <c r="BA328" i="15"/>
  <c r="AZ328" i="15"/>
  <c r="BB328" i="15"/>
  <c r="AY328" i="15"/>
  <c r="BC328" i="15"/>
  <c r="AT120" i="15"/>
  <c r="BE120" i="15"/>
  <c r="BC120" i="15"/>
  <c r="AV120" i="15"/>
  <c r="BD120" i="15"/>
  <c r="BI120" i="15"/>
  <c r="AW120" i="15"/>
  <c r="BA120" i="15"/>
  <c r="BG120" i="15"/>
  <c r="AX120" i="15"/>
  <c r="BF120" i="15"/>
  <c r="AY120" i="15"/>
  <c r="AZ120" i="15"/>
  <c r="BB120" i="15"/>
  <c r="BH120" i="15"/>
  <c r="AU120" i="15"/>
  <c r="AZ438" i="15"/>
  <c r="AU438" i="15"/>
  <c r="AY438" i="15"/>
  <c r="BA438" i="15"/>
  <c r="BE438" i="15"/>
  <c r="AV438" i="15"/>
  <c r="AX438" i="15"/>
  <c r="BC438" i="15"/>
  <c r="BI438" i="15"/>
  <c r="AT438" i="15"/>
  <c r="BD438" i="15"/>
  <c r="BB438" i="15"/>
  <c r="AW438" i="15"/>
  <c r="BG438" i="15"/>
  <c r="BH438" i="15"/>
  <c r="BF438" i="15"/>
  <c r="BD181" i="15"/>
  <c r="BE181" i="15"/>
  <c r="AW181" i="15"/>
  <c r="BH181" i="15"/>
  <c r="BA181" i="15"/>
  <c r="AX181" i="15"/>
  <c r="AT181" i="15"/>
  <c r="AZ181" i="15"/>
  <c r="AU181" i="15"/>
  <c r="BF181" i="15"/>
  <c r="BC181" i="15"/>
  <c r="AY181" i="15"/>
  <c r="BB181" i="15"/>
  <c r="BI181" i="15"/>
  <c r="AV181" i="15"/>
  <c r="BG181" i="15"/>
  <c r="AY257" i="15"/>
  <c r="BG257" i="15"/>
  <c r="BD257" i="15"/>
  <c r="AZ257" i="15"/>
  <c r="AX257" i="15"/>
  <c r="BE257" i="15"/>
  <c r="AT257" i="15"/>
  <c r="BC257" i="15"/>
  <c r="BI257" i="15"/>
  <c r="BB257" i="15"/>
  <c r="BF257" i="15"/>
  <c r="AV257" i="15"/>
  <c r="AW257" i="15"/>
  <c r="BH257" i="15"/>
  <c r="BA257" i="15"/>
  <c r="AU257" i="15"/>
  <c r="BB156" i="15"/>
  <c r="BH156" i="15"/>
  <c r="AW156" i="15"/>
  <c r="BE156" i="15"/>
  <c r="AV156" i="15"/>
  <c r="AY156" i="15"/>
  <c r="AT156" i="15"/>
  <c r="BD156" i="15"/>
  <c r="BC156" i="15"/>
  <c r="BF156" i="15"/>
  <c r="AZ156" i="15"/>
  <c r="BG156" i="15"/>
  <c r="BA156" i="15"/>
  <c r="AX156" i="15"/>
  <c r="AU156" i="15"/>
  <c r="BI156" i="15"/>
  <c r="AW135" i="15"/>
  <c r="BF135" i="15"/>
  <c r="BH135" i="15"/>
  <c r="BI135" i="15"/>
  <c r="BE135" i="15"/>
  <c r="BC135" i="15"/>
  <c r="AZ135" i="15"/>
  <c r="AX135" i="15"/>
  <c r="BA135" i="15"/>
  <c r="BG135" i="15"/>
  <c r="AV135" i="15"/>
  <c r="AY135" i="15"/>
  <c r="AT135" i="15"/>
  <c r="AU135" i="15"/>
  <c r="BB135" i="15"/>
  <c r="BD135" i="15"/>
  <c r="BA629" i="15"/>
  <c r="BC629" i="15"/>
  <c r="BF629" i="15"/>
  <c r="BE629" i="15"/>
  <c r="BD629" i="15"/>
  <c r="AX629" i="15"/>
  <c r="AU629" i="15"/>
  <c r="AZ629" i="15"/>
  <c r="BI629" i="15"/>
  <c r="AV629" i="15"/>
  <c r="BH629" i="15"/>
  <c r="AW629" i="15"/>
  <c r="AY629" i="15"/>
  <c r="AT629" i="15"/>
  <c r="BG629" i="15"/>
  <c r="BB629" i="15"/>
  <c r="AU406" i="15"/>
  <c r="AW406" i="15"/>
  <c r="AT406" i="15"/>
  <c r="AX406" i="15"/>
  <c r="AY406" i="15"/>
  <c r="BB406" i="15"/>
  <c r="AV406" i="15"/>
  <c r="BC406" i="15"/>
  <c r="AZ406" i="15"/>
  <c r="BA406" i="15"/>
  <c r="BH406" i="15"/>
  <c r="BD406" i="15"/>
  <c r="BG406" i="15"/>
  <c r="BI406" i="15"/>
  <c r="BF406" i="15"/>
  <c r="BE406" i="15"/>
  <c r="AW158" i="15"/>
  <c r="BB158" i="15"/>
  <c r="AY158" i="15"/>
  <c r="BA158" i="15"/>
  <c r="BI158" i="15"/>
  <c r="BG158" i="15"/>
  <c r="BD158" i="15"/>
  <c r="BC158" i="15"/>
  <c r="AZ158" i="15"/>
  <c r="BF158" i="15"/>
  <c r="AU158" i="15"/>
  <c r="AT158" i="15"/>
  <c r="AV158" i="15"/>
  <c r="AX158" i="15"/>
  <c r="BE158" i="15"/>
  <c r="BH158" i="15"/>
  <c r="BA452" i="15"/>
  <c r="AZ452" i="15"/>
  <c r="AV452" i="15"/>
  <c r="BD452" i="15"/>
  <c r="AT452" i="15"/>
  <c r="BI452" i="15"/>
  <c r="AY452" i="15"/>
  <c r="BB452" i="15"/>
  <c r="BF452" i="15"/>
  <c r="BE452" i="15"/>
  <c r="BG452" i="15"/>
  <c r="BH452" i="15"/>
  <c r="AW452" i="15"/>
  <c r="AX452" i="15"/>
  <c r="BC452" i="15"/>
  <c r="AU452" i="15"/>
  <c r="AT460" i="15"/>
  <c r="AW460" i="15"/>
  <c r="AZ460" i="15"/>
  <c r="AU460" i="15"/>
  <c r="BG460" i="15"/>
  <c r="BC460" i="15"/>
  <c r="AX460" i="15"/>
  <c r="AY460" i="15"/>
  <c r="AV460" i="15"/>
  <c r="BE460" i="15"/>
  <c r="BI460" i="15"/>
  <c r="BH460" i="15"/>
  <c r="BA460" i="15"/>
  <c r="BF460" i="15"/>
  <c r="BD460" i="15"/>
  <c r="BB460" i="15"/>
  <c r="AU450" i="15"/>
  <c r="AV450" i="15"/>
  <c r="BH450" i="15"/>
  <c r="BB450" i="15"/>
  <c r="AT450" i="15"/>
  <c r="AY450" i="15"/>
  <c r="BI450" i="15"/>
  <c r="AW450" i="15"/>
  <c r="BD450" i="15"/>
  <c r="AX450" i="15"/>
  <c r="AZ450" i="15"/>
  <c r="BC450" i="15"/>
  <c r="BG450" i="15"/>
  <c r="BF450" i="15"/>
  <c r="BA450" i="15"/>
  <c r="BE450" i="15"/>
  <c r="BA34" i="15"/>
  <c r="BD34" i="15"/>
  <c r="BH34" i="15"/>
  <c r="BG34" i="15"/>
  <c r="AW34" i="15"/>
  <c r="AX34" i="15"/>
  <c r="BC34" i="15"/>
  <c r="AU34" i="15"/>
  <c r="BE34" i="15"/>
  <c r="BI34" i="15"/>
  <c r="BB34" i="15"/>
  <c r="AT34" i="15"/>
  <c r="BF34" i="15"/>
  <c r="AY34" i="15"/>
  <c r="AZ34" i="15"/>
  <c r="AV34" i="15"/>
  <c r="AX112" i="15"/>
  <c r="AW112" i="15"/>
  <c r="BI112" i="15"/>
  <c r="BE112" i="15"/>
  <c r="AU112" i="15"/>
  <c r="BH112" i="15"/>
  <c r="AT112" i="15"/>
  <c r="BG112" i="15"/>
  <c r="AZ112" i="15"/>
  <c r="BC112" i="15"/>
  <c r="BA112" i="15"/>
  <c r="BD112" i="15"/>
  <c r="AY112" i="15"/>
  <c r="BF112" i="15"/>
  <c r="BB112" i="15"/>
  <c r="AV112" i="15"/>
  <c r="BI164" i="15"/>
  <c r="BC164" i="15"/>
  <c r="BF164" i="15"/>
  <c r="BB164" i="15"/>
  <c r="AX164" i="15"/>
  <c r="AY164" i="15"/>
  <c r="BH164" i="15"/>
  <c r="BG164" i="15"/>
  <c r="AZ164" i="15"/>
  <c r="AV164" i="15"/>
  <c r="BD164" i="15"/>
  <c r="BA164" i="15"/>
  <c r="AT164" i="15"/>
  <c r="BE164" i="15"/>
  <c r="AU164" i="15"/>
  <c r="AW164" i="15"/>
  <c r="AY572" i="15"/>
  <c r="AU572" i="15"/>
  <c r="AZ572" i="15"/>
  <c r="BC572" i="15"/>
  <c r="BI572" i="15"/>
  <c r="BA572" i="15"/>
  <c r="BE572" i="15"/>
  <c r="AW572" i="15"/>
  <c r="BG572" i="15"/>
  <c r="AV572" i="15"/>
  <c r="BB572" i="15"/>
  <c r="BF572" i="15"/>
  <c r="BD572" i="15"/>
  <c r="BH572" i="15"/>
  <c r="AT572" i="15"/>
  <c r="AX572" i="15"/>
  <c r="AZ463" i="15"/>
  <c r="AV463" i="15"/>
  <c r="BB463" i="15"/>
  <c r="BH463" i="15"/>
  <c r="BG463" i="15"/>
  <c r="AY463" i="15"/>
  <c r="BE463" i="15"/>
  <c r="BF463" i="15"/>
  <c r="AW463" i="15"/>
  <c r="AU463" i="15"/>
  <c r="AX463" i="15"/>
  <c r="BD463" i="15"/>
  <c r="BI463" i="15"/>
  <c r="BC463" i="15"/>
  <c r="BA463" i="15"/>
  <c r="AT463" i="15"/>
  <c r="BA101" i="15"/>
  <c r="AX101" i="15"/>
  <c r="BC101" i="15"/>
  <c r="BF101" i="15"/>
  <c r="AU101" i="15"/>
  <c r="AT101" i="15"/>
  <c r="BH101" i="15"/>
  <c r="BB101" i="15"/>
  <c r="AY101" i="15"/>
  <c r="AZ101" i="15"/>
  <c r="BG101" i="15"/>
  <c r="BD101" i="15"/>
  <c r="AW101" i="15"/>
  <c r="BI101" i="15"/>
  <c r="BE101" i="15"/>
  <c r="AV101" i="15"/>
  <c r="AW111" i="15"/>
  <c r="BH111" i="15"/>
  <c r="BE111" i="15"/>
  <c r="BC111" i="15"/>
  <c r="BI111" i="15"/>
  <c r="AY111" i="15"/>
  <c r="BF111" i="15"/>
  <c r="AX111" i="15"/>
  <c r="BA111" i="15"/>
  <c r="AZ111" i="15"/>
  <c r="AU111" i="15"/>
  <c r="BG111" i="15"/>
  <c r="AV111" i="15"/>
  <c r="AT111" i="15"/>
  <c r="BD111" i="15"/>
  <c r="BB111" i="15"/>
  <c r="BC179" i="15"/>
  <c r="BH179" i="15"/>
  <c r="BD179" i="15"/>
  <c r="BA179" i="15"/>
  <c r="BB179" i="15"/>
  <c r="BI179" i="15"/>
  <c r="AT179" i="15"/>
  <c r="BE179" i="15"/>
  <c r="AX179" i="15"/>
  <c r="AW179" i="15"/>
  <c r="BG179" i="15"/>
  <c r="AV179" i="15"/>
  <c r="AZ179" i="15"/>
  <c r="AU179" i="15"/>
  <c r="BF179" i="15"/>
  <c r="AY179" i="15"/>
  <c r="BE424" i="15"/>
  <c r="AT424" i="15"/>
  <c r="BB424" i="15"/>
  <c r="BH424" i="15"/>
  <c r="AV424" i="15"/>
  <c r="BI424" i="15"/>
  <c r="AU424" i="15"/>
  <c r="AW424" i="15"/>
  <c r="AY424" i="15"/>
  <c r="AZ424" i="15"/>
  <c r="BA424" i="15"/>
  <c r="AX424" i="15"/>
  <c r="BC424" i="15"/>
  <c r="BD424" i="15"/>
  <c r="BG424" i="15"/>
  <c r="BF424" i="15"/>
  <c r="X616" i="2"/>
  <c r="X428" i="2"/>
  <c r="W272" i="2"/>
  <c r="D36" i="18"/>
  <c r="F36" i="18" s="1"/>
  <c r="X618" i="2"/>
  <c r="U602" i="2"/>
  <c r="BD451" i="15"/>
  <c r="BA451" i="15"/>
  <c r="BE451" i="15"/>
  <c r="AX451" i="15"/>
  <c r="BF451" i="15"/>
  <c r="AU451" i="15"/>
  <c r="AV451" i="15"/>
  <c r="BH451" i="15"/>
  <c r="AZ451" i="15"/>
  <c r="BG451" i="15"/>
  <c r="BB451" i="15"/>
  <c r="BI451" i="15"/>
  <c r="AW451" i="15"/>
  <c r="AT451" i="15"/>
  <c r="BC451" i="15"/>
  <c r="AY451" i="15"/>
  <c r="AZ6" i="15"/>
  <c r="AY6" i="15"/>
  <c r="BA6" i="15"/>
  <c r="BD6" i="15"/>
  <c r="AX6" i="15"/>
  <c r="BH6" i="15"/>
  <c r="AT6" i="15"/>
  <c r="BE6" i="15"/>
  <c r="BC6" i="15"/>
  <c r="BF6" i="15"/>
  <c r="BI6" i="15"/>
  <c r="BG6" i="15"/>
  <c r="AW6" i="15"/>
  <c r="BB6" i="15"/>
  <c r="AV6" i="15"/>
  <c r="AU6" i="15"/>
  <c r="AV539" i="15"/>
  <c r="AT539" i="15"/>
  <c r="BH539" i="15"/>
  <c r="AU539" i="15"/>
  <c r="BA539" i="15"/>
  <c r="BC539" i="15"/>
  <c r="BD539" i="15"/>
  <c r="AX539" i="15"/>
  <c r="BI539" i="15"/>
  <c r="AY539" i="15"/>
  <c r="BB539" i="15"/>
  <c r="BF539" i="15"/>
  <c r="BG539" i="15"/>
  <c r="AZ539" i="15"/>
  <c r="BE539" i="15"/>
  <c r="AW539" i="15"/>
  <c r="BD333" i="15"/>
  <c r="BH333" i="15"/>
  <c r="AY333" i="15"/>
  <c r="BC333" i="15"/>
  <c r="BG333" i="15"/>
  <c r="AW333" i="15"/>
  <c r="AU333" i="15"/>
  <c r="BB333" i="15"/>
  <c r="BA333" i="15"/>
  <c r="AT333" i="15"/>
  <c r="AX333" i="15"/>
  <c r="AZ333" i="15"/>
  <c r="BF333" i="15"/>
  <c r="BI333" i="15"/>
  <c r="AV333" i="15"/>
  <c r="BE333" i="15"/>
  <c r="AX70" i="15"/>
  <c r="AV70" i="15"/>
  <c r="BB70" i="15"/>
  <c r="BH70" i="15"/>
  <c r="AT70" i="15"/>
  <c r="BG70" i="15"/>
  <c r="BI70" i="15"/>
  <c r="BF70" i="15"/>
  <c r="AU70" i="15"/>
  <c r="BA70" i="15"/>
  <c r="AW70" i="15"/>
  <c r="AY70" i="15"/>
  <c r="BE70" i="15"/>
  <c r="AZ70" i="15"/>
  <c r="BC70" i="15"/>
  <c r="BD70" i="15"/>
  <c r="BB105" i="15"/>
  <c r="AX105" i="15"/>
  <c r="AZ105" i="15"/>
  <c r="BC105" i="15"/>
  <c r="BH105" i="15"/>
  <c r="BI105" i="15"/>
  <c r="BA105" i="15"/>
  <c r="BE105" i="15"/>
  <c r="BF105" i="15"/>
  <c r="AY105" i="15"/>
  <c r="BD105" i="15"/>
  <c r="AT105" i="15"/>
  <c r="BG105" i="15"/>
  <c r="AV105" i="15"/>
  <c r="AU105" i="15"/>
  <c r="AW105" i="15"/>
  <c r="AY583" i="15"/>
  <c r="BI583" i="15"/>
  <c r="BF583" i="15"/>
  <c r="BB583" i="15"/>
  <c r="AZ583" i="15"/>
  <c r="AT583" i="15"/>
  <c r="BG583" i="15"/>
  <c r="AX583" i="15"/>
  <c r="BH583" i="15"/>
  <c r="BD583" i="15"/>
  <c r="BA583" i="15"/>
  <c r="BC583" i="15"/>
  <c r="BE583" i="15"/>
  <c r="AW583" i="15"/>
  <c r="AV583" i="15"/>
  <c r="AU583" i="15"/>
  <c r="AU440" i="15"/>
  <c r="BF440" i="15"/>
  <c r="AY440" i="15"/>
  <c r="AX440" i="15"/>
  <c r="BC440" i="15"/>
  <c r="BH440" i="15"/>
  <c r="AZ440" i="15"/>
  <c r="BE440" i="15"/>
  <c r="AW440" i="15"/>
  <c r="BD440" i="15"/>
  <c r="BA440" i="15"/>
  <c r="BG440" i="15"/>
  <c r="BB440" i="15"/>
  <c r="BI440" i="15"/>
  <c r="AV440" i="15"/>
  <c r="AT440" i="15"/>
  <c r="AX56" i="15"/>
  <c r="AY56" i="15"/>
  <c r="BA56" i="15"/>
  <c r="BC56" i="15"/>
  <c r="BG56" i="15"/>
  <c r="BF56" i="15"/>
  <c r="AT56" i="15"/>
  <c r="AW56" i="15"/>
  <c r="BD56" i="15"/>
  <c r="BI56" i="15"/>
  <c r="AV56" i="15"/>
  <c r="BE56" i="15"/>
  <c r="AZ56" i="15"/>
  <c r="BH56" i="15"/>
  <c r="BB56" i="15"/>
  <c r="AU56" i="15"/>
  <c r="AW180" i="15"/>
  <c r="BA180" i="15"/>
  <c r="BG180" i="15"/>
  <c r="BB180" i="15"/>
  <c r="AZ180" i="15"/>
  <c r="BH180" i="15"/>
  <c r="AT180" i="15"/>
  <c r="BD180" i="15"/>
  <c r="BC180" i="15"/>
  <c r="BE180" i="15"/>
  <c r="AY180" i="15"/>
  <c r="BI180" i="15"/>
  <c r="AU180" i="15"/>
  <c r="BF180" i="15"/>
  <c r="AV180" i="15"/>
  <c r="AX180" i="15"/>
  <c r="BG716" i="15"/>
  <c r="BE716" i="15"/>
  <c r="BI716" i="15"/>
  <c r="BF716" i="15"/>
  <c r="BA716" i="15"/>
  <c r="AX716" i="15"/>
  <c r="AV716" i="15"/>
  <c r="BD716" i="15"/>
  <c r="BB716" i="15"/>
  <c r="AU716" i="15"/>
  <c r="BH716" i="15"/>
  <c r="AY716" i="15"/>
  <c r="BC716" i="15"/>
  <c r="AW716" i="15"/>
  <c r="AZ716" i="15"/>
  <c r="AT716" i="15"/>
  <c r="AU139" i="15"/>
  <c r="BH139" i="15"/>
  <c r="BE139" i="15"/>
  <c r="AX139" i="15"/>
  <c r="AY139" i="15"/>
  <c r="BC139" i="15"/>
  <c r="AV139" i="15"/>
  <c r="BA139" i="15"/>
  <c r="BB139" i="15"/>
  <c r="BI139" i="15"/>
  <c r="AZ139" i="15"/>
  <c r="AW139" i="15"/>
  <c r="BD139" i="15"/>
  <c r="AT139" i="15"/>
  <c r="BF139" i="15"/>
  <c r="BG139" i="15"/>
  <c r="AT640" i="15"/>
  <c r="AV640" i="15"/>
  <c r="AX640" i="15"/>
  <c r="BF640" i="15"/>
  <c r="BG640" i="15"/>
  <c r="AZ640" i="15"/>
  <c r="AU640" i="15"/>
  <c r="BA640" i="15"/>
  <c r="BC640" i="15"/>
  <c r="BH640" i="15"/>
  <c r="BI640" i="15"/>
  <c r="BE640" i="15"/>
  <c r="AW640" i="15"/>
  <c r="AY640" i="15"/>
  <c r="BB640" i="15"/>
  <c r="BD640" i="15"/>
  <c r="AU185" i="15"/>
  <c r="AW185" i="15"/>
  <c r="BI185" i="15"/>
  <c r="BE185" i="15"/>
  <c r="AY185" i="15"/>
  <c r="BF185" i="15"/>
  <c r="BG185" i="15"/>
  <c r="BC185" i="15"/>
  <c r="BA185" i="15"/>
  <c r="AZ185" i="15"/>
  <c r="AX185" i="15"/>
  <c r="AV185" i="15"/>
  <c r="BD185" i="15"/>
  <c r="AT185" i="15"/>
  <c r="BB185" i="15"/>
  <c r="BH185" i="15"/>
  <c r="BF204" i="15"/>
  <c r="BG204" i="15"/>
  <c r="BH204" i="15"/>
  <c r="BA204" i="15"/>
  <c r="BE204" i="15"/>
  <c r="BB204" i="15"/>
  <c r="AT204" i="15"/>
  <c r="BD204" i="15"/>
  <c r="BC204" i="15"/>
  <c r="AZ204" i="15"/>
  <c r="AU204" i="15"/>
  <c r="AX204" i="15"/>
  <c r="AW204" i="15"/>
  <c r="AV204" i="15"/>
  <c r="AY204" i="15"/>
  <c r="BI204" i="15"/>
  <c r="BE488" i="15"/>
  <c r="AV488" i="15"/>
  <c r="AT488" i="15"/>
  <c r="AU488" i="15"/>
  <c r="BG488" i="15"/>
  <c r="BC488" i="15"/>
  <c r="BA488" i="15"/>
  <c r="BI488" i="15"/>
  <c r="AX488" i="15"/>
  <c r="BH488" i="15"/>
  <c r="BF488" i="15"/>
  <c r="BD488" i="15"/>
  <c r="AZ488" i="15"/>
  <c r="BB488" i="15"/>
  <c r="AW488" i="15"/>
  <c r="AY488" i="15"/>
  <c r="BI183" i="15"/>
  <c r="BA183" i="15"/>
  <c r="AY183" i="15"/>
  <c r="AV183" i="15"/>
  <c r="BH183" i="15"/>
  <c r="AZ183" i="15"/>
  <c r="AX183" i="15"/>
  <c r="AW183" i="15"/>
  <c r="AT183" i="15"/>
  <c r="BB183" i="15"/>
  <c r="AU183" i="15"/>
  <c r="BF183" i="15"/>
  <c r="BC183" i="15"/>
  <c r="BD183" i="15"/>
  <c r="BE183" i="15"/>
  <c r="BG183" i="15"/>
  <c r="BG153" i="15"/>
  <c r="BF153" i="15"/>
  <c r="BB153" i="15"/>
  <c r="AZ153" i="15"/>
  <c r="BE153" i="15"/>
  <c r="AX153" i="15"/>
  <c r="AW153" i="15"/>
  <c r="BA153" i="15"/>
  <c r="BI153" i="15"/>
  <c r="AT153" i="15"/>
  <c r="BC153" i="15"/>
  <c r="AY153" i="15"/>
  <c r="AU153" i="15"/>
  <c r="BH153" i="15"/>
  <c r="AV153" i="15"/>
  <c r="BD153" i="15"/>
  <c r="AW176" i="15"/>
  <c r="BE176" i="15"/>
  <c r="BI176" i="15"/>
  <c r="BA176" i="15"/>
  <c r="BB176" i="15"/>
  <c r="BF176" i="15"/>
  <c r="AX176" i="15"/>
  <c r="BH176" i="15"/>
  <c r="BD176" i="15"/>
  <c r="BC176" i="15"/>
  <c r="AY176" i="15"/>
  <c r="AZ176" i="15"/>
  <c r="BG176" i="15"/>
  <c r="AV176" i="15"/>
  <c r="AT176" i="15"/>
  <c r="AU176" i="15"/>
  <c r="BF256" i="15"/>
  <c r="AT256" i="15"/>
  <c r="BD256" i="15"/>
  <c r="AX256" i="15"/>
  <c r="BH256" i="15"/>
  <c r="BI256" i="15"/>
  <c r="BA256" i="15"/>
  <c r="AY256" i="15"/>
  <c r="BG256" i="15"/>
  <c r="AZ256" i="15"/>
  <c r="AW256" i="15"/>
  <c r="AU256" i="15"/>
  <c r="BC256" i="15"/>
  <c r="BB256" i="15"/>
  <c r="AV256" i="15"/>
  <c r="BE256" i="15"/>
  <c r="BH282" i="15"/>
  <c r="AT282" i="15"/>
  <c r="AU282" i="15"/>
  <c r="AV282" i="15"/>
  <c r="AY282" i="15"/>
  <c r="BI282" i="15"/>
  <c r="BD282" i="15"/>
  <c r="BG282" i="15"/>
  <c r="BB282" i="15"/>
  <c r="BA282" i="15"/>
  <c r="BF282" i="15"/>
  <c r="AX282" i="15"/>
  <c r="AZ282" i="15"/>
  <c r="BE282" i="15"/>
  <c r="AW282" i="15"/>
  <c r="BC282" i="15"/>
  <c r="BF244" i="15"/>
  <c r="BI244" i="15"/>
  <c r="BB244" i="15"/>
  <c r="AX244" i="15"/>
  <c r="AU244" i="15"/>
  <c r="BC244" i="15"/>
  <c r="BE244" i="15"/>
  <c r="AZ244" i="15"/>
  <c r="BG244" i="15"/>
  <c r="BA244" i="15"/>
  <c r="AY244" i="15"/>
  <c r="AV244" i="15"/>
  <c r="AT244" i="15"/>
  <c r="AW244" i="15"/>
  <c r="BD244" i="15"/>
  <c r="BH244" i="15"/>
  <c r="AT652" i="15"/>
  <c r="AW652" i="15"/>
  <c r="AU652" i="15"/>
  <c r="BH652" i="15"/>
  <c r="AX652" i="15"/>
  <c r="AV652" i="15"/>
  <c r="BC652" i="15"/>
  <c r="BE652" i="15"/>
  <c r="AZ652" i="15"/>
  <c r="AY652" i="15"/>
  <c r="BD652" i="15"/>
  <c r="BG652" i="15"/>
  <c r="BA652" i="15"/>
  <c r="BI652" i="15"/>
  <c r="BF652" i="15"/>
  <c r="BB652" i="15"/>
  <c r="AX4" i="15"/>
  <c r="BA4" i="15"/>
  <c r="BB4" i="15"/>
  <c r="BH4" i="15"/>
  <c r="AT4" i="15"/>
  <c r="BC4" i="15"/>
  <c r="AW4" i="15"/>
  <c r="BF4" i="15"/>
  <c r="BE4" i="15"/>
  <c r="AU4" i="15"/>
  <c r="BD4" i="15"/>
  <c r="BI4" i="15"/>
  <c r="AY4" i="15"/>
  <c r="AV4" i="15"/>
  <c r="AZ4" i="15"/>
  <c r="BG4" i="15"/>
  <c r="AX417" i="15"/>
  <c r="BC417" i="15"/>
  <c r="BF417" i="15"/>
  <c r="AY417" i="15"/>
  <c r="BE417" i="15"/>
  <c r="AZ417" i="15"/>
  <c r="AW417" i="15"/>
  <c r="BH417" i="15"/>
  <c r="BA417" i="15"/>
  <c r="BI417" i="15"/>
  <c r="BD417" i="15"/>
  <c r="BG417" i="15"/>
  <c r="AU417" i="15"/>
  <c r="AV417" i="15"/>
  <c r="AT417" i="15"/>
  <c r="BB417" i="15"/>
  <c r="BA137" i="15"/>
  <c r="BG137" i="15"/>
  <c r="AZ137" i="15"/>
  <c r="BF137" i="15"/>
  <c r="BE137" i="15"/>
  <c r="BB137" i="15"/>
  <c r="BH137" i="15"/>
  <c r="BI137" i="15"/>
  <c r="BD137" i="15"/>
  <c r="BC137" i="15"/>
  <c r="AW137" i="15"/>
  <c r="AV137" i="15"/>
  <c r="AX137" i="15"/>
  <c r="AY137" i="15"/>
  <c r="AT137" i="15"/>
  <c r="AU137" i="15"/>
  <c r="AZ555" i="15"/>
  <c r="BG555" i="15"/>
  <c r="AX555" i="15"/>
  <c r="BC555" i="15"/>
  <c r="BE555" i="15"/>
  <c r="AW555" i="15"/>
  <c r="AV555" i="15"/>
  <c r="BD555" i="15"/>
  <c r="BB555" i="15"/>
  <c r="AU555" i="15"/>
  <c r="BA555" i="15"/>
  <c r="BH555" i="15"/>
  <c r="AT555" i="15"/>
  <c r="BF555" i="15"/>
  <c r="BI555" i="15"/>
  <c r="AY555" i="15"/>
  <c r="BG382" i="15"/>
  <c r="BH382" i="15"/>
  <c r="AT382" i="15"/>
  <c r="AU382" i="15"/>
  <c r="BA382" i="15"/>
  <c r="BE382" i="15"/>
  <c r="BI382" i="15"/>
  <c r="BB382" i="15"/>
  <c r="BC382" i="15"/>
  <c r="AV382" i="15"/>
  <c r="BF382" i="15"/>
  <c r="AZ382" i="15"/>
  <c r="AW382" i="15"/>
  <c r="AX382" i="15"/>
  <c r="BD382" i="15"/>
  <c r="AY382" i="15"/>
  <c r="AT177" i="15"/>
  <c r="BE177" i="15"/>
  <c r="AY177" i="15"/>
  <c r="AW177" i="15"/>
  <c r="BH177" i="15"/>
  <c r="AV177" i="15"/>
  <c r="BF177" i="15"/>
  <c r="BI177" i="15"/>
  <c r="BD177" i="15"/>
  <c r="BB177" i="15"/>
  <c r="AX177" i="15"/>
  <c r="BC177" i="15"/>
  <c r="AZ177" i="15"/>
  <c r="BG177" i="15"/>
  <c r="AU177" i="15"/>
  <c r="BA177" i="15"/>
  <c r="AW162" i="15"/>
  <c r="BG162" i="15"/>
  <c r="AU162" i="15"/>
  <c r="BD162" i="15"/>
  <c r="BC162" i="15"/>
  <c r="AT162" i="15"/>
  <c r="BF162" i="15"/>
  <c r="AX162" i="15"/>
  <c r="AV162" i="15"/>
  <c r="BA162" i="15"/>
  <c r="BE162" i="15"/>
  <c r="AZ162" i="15"/>
  <c r="BH162" i="15"/>
  <c r="BB162" i="15"/>
  <c r="BI162" i="15"/>
  <c r="AY162" i="15"/>
  <c r="AT130" i="15"/>
  <c r="AW130" i="15"/>
  <c r="AU130" i="15"/>
  <c r="BB130" i="15"/>
  <c r="AY130" i="15"/>
  <c r="AZ130" i="15"/>
  <c r="BF130" i="15"/>
  <c r="BC130" i="15"/>
  <c r="AX130" i="15"/>
  <c r="BH130" i="15"/>
  <c r="BI130" i="15"/>
  <c r="AV130" i="15"/>
  <c r="BA130" i="15"/>
  <c r="BG130" i="15"/>
  <c r="BE130" i="15"/>
  <c r="BD130" i="15"/>
  <c r="BH116" i="15"/>
  <c r="BC116" i="15"/>
  <c r="AY116" i="15"/>
  <c r="BF116" i="15"/>
  <c r="AZ116" i="15"/>
  <c r="AW116" i="15"/>
  <c r="BE116" i="15"/>
  <c r="AX116" i="15"/>
  <c r="BG116" i="15"/>
  <c r="BB116" i="15"/>
  <c r="AV116" i="15"/>
  <c r="BD116" i="15"/>
  <c r="BI116" i="15"/>
  <c r="BA116" i="15"/>
  <c r="AT116" i="15"/>
  <c r="AU116" i="15"/>
  <c r="BI248" i="15"/>
  <c r="AW248" i="15"/>
  <c r="BA248" i="15"/>
  <c r="BE248" i="15"/>
  <c r="AY248" i="15"/>
  <c r="AZ248" i="15"/>
  <c r="AU248" i="15"/>
  <c r="BD248" i="15"/>
  <c r="BF248" i="15"/>
  <c r="BB248" i="15"/>
  <c r="AT248" i="15"/>
  <c r="BC248" i="15"/>
  <c r="AX248" i="15"/>
  <c r="BH248" i="15"/>
  <c r="AV248" i="15"/>
  <c r="BG248" i="15"/>
  <c r="BE92" i="15"/>
  <c r="BG92" i="15"/>
  <c r="AZ92" i="15"/>
  <c r="BH92" i="15"/>
  <c r="BI92" i="15"/>
  <c r="BB92" i="15"/>
  <c r="BD92" i="15"/>
  <c r="AY92" i="15"/>
  <c r="AU92" i="15"/>
  <c r="AT92" i="15"/>
  <c r="AW92" i="15"/>
  <c r="BC92" i="15"/>
  <c r="AX92" i="15"/>
  <c r="BF92" i="15"/>
  <c r="AV92" i="15"/>
  <c r="BA92" i="15"/>
  <c r="AX717" i="15"/>
  <c r="BB717" i="15"/>
  <c r="AZ717" i="15"/>
  <c r="BG717" i="15"/>
  <c r="AY717" i="15"/>
  <c r="BF717" i="15"/>
  <c r="BA717" i="15"/>
  <c r="AV717" i="15"/>
  <c r="AW717" i="15"/>
  <c r="BC717" i="15"/>
  <c r="BE717" i="15"/>
  <c r="AU717" i="15"/>
  <c r="BI717" i="15"/>
  <c r="AT717" i="15"/>
  <c r="BH717" i="15"/>
  <c r="BD717" i="15"/>
  <c r="BI729" i="15"/>
  <c r="BB729" i="15"/>
  <c r="AV729" i="15"/>
  <c r="BA729" i="15"/>
  <c r="AU729" i="15"/>
  <c r="BH729" i="15"/>
  <c r="BD729" i="15"/>
  <c r="AY729" i="15"/>
  <c r="BG729" i="15"/>
  <c r="BF729" i="15"/>
  <c r="AZ729" i="15"/>
  <c r="AW729" i="15"/>
  <c r="AT729" i="15"/>
  <c r="BE729" i="15"/>
  <c r="AX729" i="15"/>
  <c r="BC729" i="15"/>
  <c r="AV701" i="15"/>
  <c r="AU701" i="15"/>
  <c r="BC701" i="15"/>
  <c r="BA701" i="15"/>
  <c r="BH701" i="15"/>
  <c r="BD701" i="15"/>
  <c r="AX701" i="15"/>
  <c r="AY701" i="15"/>
  <c r="BB701" i="15"/>
  <c r="BG701" i="15"/>
  <c r="AW701" i="15"/>
  <c r="AZ701" i="15"/>
  <c r="AT701" i="15"/>
  <c r="BF701" i="15"/>
  <c r="BI701" i="15"/>
  <c r="BE701" i="15"/>
  <c r="BB163" i="15"/>
  <c r="AT163" i="15"/>
  <c r="BA163" i="15"/>
  <c r="AY163" i="15"/>
  <c r="AW163" i="15"/>
  <c r="BE163" i="15"/>
  <c r="BD163" i="15"/>
  <c r="BH163" i="15"/>
  <c r="BC163" i="15"/>
  <c r="AU163" i="15"/>
  <c r="AZ163" i="15"/>
  <c r="AV163" i="15"/>
  <c r="BF163" i="15"/>
  <c r="AX163" i="15"/>
  <c r="BG163" i="15"/>
  <c r="BI163" i="15"/>
  <c r="AX268" i="15"/>
  <c r="BF268" i="15"/>
  <c r="AY268" i="15"/>
  <c r="AT268" i="15"/>
  <c r="BD268" i="15"/>
  <c r="BH268" i="15"/>
  <c r="BI268" i="15"/>
  <c r="AW268" i="15"/>
  <c r="BA268" i="15"/>
  <c r="BC268" i="15"/>
  <c r="AZ268" i="15"/>
  <c r="BG268" i="15"/>
  <c r="AV268" i="15"/>
  <c r="AU268" i="15"/>
  <c r="BB268" i="15"/>
  <c r="BE268" i="15"/>
  <c r="AY243" i="15"/>
  <c r="AX243" i="15"/>
  <c r="BA243" i="15"/>
  <c r="BH243" i="15"/>
  <c r="BE243" i="15"/>
  <c r="BC243" i="15"/>
  <c r="BG243" i="15"/>
  <c r="AZ243" i="15"/>
  <c r="AW243" i="15"/>
  <c r="BI243" i="15"/>
  <c r="BF243" i="15"/>
  <c r="AT243" i="15"/>
  <c r="BD243" i="15"/>
  <c r="AU243" i="15"/>
  <c r="BB243" i="15"/>
  <c r="AV243" i="15"/>
  <c r="BH367" i="15"/>
  <c r="AZ367" i="15"/>
  <c r="BG367" i="15"/>
  <c r="BI367" i="15"/>
  <c r="AY367" i="15"/>
  <c r="BB367" i="15"/>
  <c r="BF367" i="15"/>
  <c r="BD367" i="15"/>
  <c r="AV367" i="15"/>
  <c r="AW367" i="15"/>
  <c r="AX367" i="15"/>
  <c r="AU367" i="15"/>
  <c r="BE367" i="15"/>
  <c r="AT367" i="15"/>
  <c r="BA367" i="15"/>
  <c r="BC367" i="15"/>
  <c r="BD574" i="15"/>
  <c r="BF574" i="15"/>
  <c r="BC574" i="15"/>
  <c r="AV574" i="15"/>
  <c r="AU574" i="15"/>
  <c r="BG574" i="15"/>
  <c r="AZ574" i="15"/>
  <c r="AW574" i="15"/>
  <c r="BH574" i="15"/>
  <c r="BE574" i="15"/>
  <c r="AT574" i="15"/>
  <c r="AX574" i="15"/>
  <c r="AY574" i="15"/>
  <c r="BB574" i="15"/>
  <c r="BA574" i="15"/>
  <c r="BI574" i="15"/>
  <c r="AU548" i="15"/>
  <c r="BH548" i="15"/>
  <c r="BC548" i="15"/>
  <c r="AZ548" i="15"/>
  <c r="BG548" i="15"/>
  <c r="AW548" i="15"/>
  <c r="BF548" i="15"/>
  <c r="AX548" i="15"/>
  <c r="BB548" i="15"/>
  <c r="BI548" i="15"/>
  <c r="AY548" i="15"/>
  <c r="BD548" i="15"/>
  <c r="BE548" i="15"/>
  <c r="BA548" i="15"/>
  <c r="AT548" i="15"/>
  <c r="AV548" i="15"/>
  <c r="BG19" i="15"/>
  <c r="BF19" i="15"/>
  <c r="BI19" i="15"/>
  <c r="AX19" i="15"/>
  <c r="BA19" i="15"/>
  <c r="BC19" i="15"/>
  <c r="BE19" i="15"/>
  <c r="BD19" i="15"/>
  <c r="AY19" i="15"/>
  <c r="BH19" i="15"/>
  <c r="AV19" i="15"/>
  <c r="AU19" i="15"/>
  <c r="AT19" i="15"/>
  <c r="AW19" i="15"/>
  <c r="BB19" i="15"/>
  <c r="AZ19" i="15"/>
  <c r="BI412" i="15"/>
  <c r="BA412" i="15"/>
  <c r="AX412" i="15"/>
  <c r="AW412" i="15"/>
  <c r="BD412" i="15"/>
  <c r="BG412" i="15"/>
  <c r="BF412" i="15"/>
  <c r="AZ412" i="15"/>
  <c r="AY412" i="15"/>
  <c r="AT412" i="15"/>
  <c r="BE412" i="15"/>
  <c r="BC412" i="15"/>
  <c r="AV412" i="15"/>
  <c r="AU412" i="15"/>
  <c r="BH412" i="15"/>
  <c r="BB412" i="15"/>
  <c r="BG705" i="15"/>
  <c r="AV705" i="15"/>
  <c r="BF705" i="15"/>
  <c r="BA705" i="15"/>
  <c r="AT705" i="15"/>
  <c r="BI705" i="15"/>
  <c r="BH705" i="15"/>
  <c r="AX705" i="15"/>
  <c r="BE705" i="15"/>
  <c r="AZ705" i="15"/>
  <c r="AW705" i="15"/>
  <c r="AY705" i="15"/>
  <c r="BB705" i="15"/>
  <c r="AU705" i="15"/>
  <c r="BC705" i="15"/>
  <c r="BD705" i="15"/>
  <c r="BI63" i="15"/>
  <c r="BF63" i="15"/>
  <c r="AX63" i="15"/>
  <c r="BE63" i="15"/>
  <c r="BG63" i="15"/>
  <c r="BA63" i="15"/>
  <c r="BH63" i="15"/>
  <c r="BC63" i="15"/>
  <c r="AY63" i="15"/>
  <c r="AT63" i="15"/>
  <c r="AV63" i="15"/>
  <c r="BD63" i="15"/>
  <c r="AW63" i="15"/>
  <c r="BB63" i="15"/>
  <c r="AZ63" i="15"/>
  <c r="AU63" i="15"/>
  <c r="BA39" i="15"/>
  <c r="AW39" i="15"/>
  <c r="BH39" i="15"/>
  <c r="BI39" i="15"/>
  <c r="AX39" i="15"/>
  <c r="BF39" i="15"/>
  <c r="AT39" i="15"/>
  <c r="AY39" i="15"/>
  <c r="BG39" i="15"/>
  <c r="AZ39" i="15"/>
  <c r="BC39" i="15"/>
  <c r="BE39" i="15"/>
  <c r="AV39" i="15"/>
  <c r="AU39" i="15"/>
  <c r="BD39" i="15"/>
  <c r="BB39" i="15"/>
  <c r="AU413" i="15"/>
  <c r="AY413" i="15"/>
  <c r="BA413" i="15"/>
  <c r="AX413" i="15"/>
  <c r="AV413" i="15"/>
  <c r="BE413" i="15"/>
  <c r="BH413" i="15"/>
  <c r="BF413" i="15"/>
  <c r="BC413" i="15"/>
  <c r="BI413" i="15"/>
  <c r="BB413" i="15"/>
  <c r="BD413" i="15"/>
  <c r="AW413" i="15"/>
  <c r="AT413" i="15"/>
  <c r="BG413" i="15"/>
  <c r="AZ413" i="15"/>
  <c r="AZ726" i="15"/>
  <c r="BG726" i="15"/>
  <c r="BB726" i="15"/>
  <c r="BC726" i="15"/>
  <c r="AY726" i="15"/>
  <c r="AV726" i="15"/>
  <c r="BH726" i="15"/>
  <c r="BD726" i="15"/>
  <c r="BA726" i="15"/>
  <c r="BF726" i="15"/>
  <c r="BI726" i="15"/>
  <c r="BE726" i="15"/>
  <c r="AT726" i="15"/>
  <c r="AU726" i="15"/>
  <c r="AX726" i="15"/>
  <c r="AW726" i="15"/>
  <c r="W64" i="2"/>
  <c r="V19" i="2"/>
  <c r="W268" i="2"/>
  <c r="W21" i="2"/>
  <c r="V17" i="2"/>
  <c r="W76" i="2"/>
  <c r="W79" i="2"/>
  <c r="W77" i="2"/>
  <c r="W82" i="2"/>
  <c r="W80" i="2"/>
  <c r="V79" i="2"/>
  <c r="V295" i="2"/>
  <c r="W571" i="2"/>
  <c r="W78" i="2"/>
  <c r="V82" i="2"/>
  <c r="E34" i="18"/>
  <c r="G34" i="18" s="1"/>
  <c r="E2" i="18"/>
  <c r="E9" i="18"/>
  <c r="E10" i="18"/>
  <c r="F10" i="18" s="1"/>
  <c r="G10" i="18" s="1"/>
  <c r="V76" i="2"/>
  <c r="V77" i="2"/>
  <c r="W441" i="2"/>
  <c r="W574" i="2"/>
  <c r="W720" i="2"/>
  <c r="W730" i="2"/>
  <c r="W729" i="2"/>
  <c r="W728" i="2"/>
  <c r="W727" i="2"/>
  <c r="V727" i="2"/>
  <c r="V730" i="2"/>
  <c r="V729" i="2"/>
  <c r="V728" i="2"/>
  <c r="X730" i="2"/>
  <c r="X729" i="2"/>
  <c r="X728" i="2"/>
  <c r="X727" i="2"/>
  <c r="U728" i="2"/>
  <c r="U727" i="2"/>
  <c r="U730" i="2"/>
  <c r="U729" i="2"/>
  <c r="W83" i="2"/>
  <c r="W488" i="2"/>
  <c r="W81" i="2"/>
  <c r="W718" i="2"/>
  <c r="W717" i="2"/>
  <c r="W716" i="2"/>
  <c r="W715" i="2"/>
  <c r="U716" i="2"/>
  <c r="U715" i="2"/>
  <c r="U718" i="2"/>
  <c r="U717" i="2"/>
  <c r="V714" i="2"/>
  <c r="V715" i="2"/>
  <c r="V718" i="2"/>
  <c r="V717" i="2"/>
  <c r="V716" i="2"/>
  <c r="V78" i="2"/>
  <c r="W489" i="2"/>
  <c r="V554" i="2"/>
  <c r="U704" i="2"/>
  <c r="U703" i="2"/>
  <c r="U706" i="2"/>
  <c r="U705" i="2"/>
  <c r="V703" i="2"/>
  <c r="V706" i="2"/>
  <c r="V705" i="2"/>
  <c r="V704" i="2"/>
  <c r="X706" i="2"/>
  <c r="X705" i="2"/>
  <c r="X704" i="2"/>
  <c r="X703" i="2"/>
  <c r="V618" i="2"/>
  <c r="W696" i="2"/>
  <c r="W706" i="2"/>
  <c r="W705" i="2"/>
  <c r="W704" i="2"/>
  <c r="W703" i="2"/>
  <c r="W436" i="2"/>
  <c r="W440" i="2"/>
  <c r="W439" i="2"/>
  <c r="AW3" i="15"/>
  <c r="W442" i="2"/>
  <c r="W437" i="2"/>
  <c r="U661" i="2"/>
  <c r="U669" i="2"/>
  <c r="U668" i="2"/>
  <c r="U671" i="2"/>
  <c r="U670" i="2"/>
  <c r="U657" i="2"/>
  <c r="U656" i="2"/>
  <c r="U659" i="2"/>
  <c r="U658" i="2"/>
  <c r="W654" i="2"/>
  <c r="W659" i="2"/>
  <c r="W658" i="2"/>
  <c r="W657" i="2"/>
  <c r="W656" i="2"/>
  <c r="V654" i="2"/>
  <c r="V656" i="2"/>
  <c r="V659" i="2"/>
  <c r="V658" i="2"/>
  <c r="V657" i="2"/>
  <c r="V304" i="2"/>
  <c r="V40" i="2"/>
  <c r="V42" i="2"/>
  <c r="W646" i="2"/>
  <c r="W647" i="2"/>
  <c r="W645" i="2"/>
  <c r="W644" i="2"/>
  <c r="U645" i="2"/>
  <c r="U644" i="2"/>
  <c r="U647" i="2"/>
  <c r="U646" i="2"/>
  <c r="W634" i="2"/>
  <c r="W633" i="2"/>
  <c r="W632" i="2"/>
  <c r="W631" i="2"/>
  <c r="X633" i="2"/>
  <c r="X632" i="2"/>
  <c r="X634" i="2"/>
  <c r="X631" i="2"/>
  <c r="V631" i="2"/>
  <c r="V634" i="2"/>
  <c r="V633" i="2"/>
  <c r="V632" i="2"/>
  <c r="U632" i="2"/>
  <c r="U631" i="2"/>
  <c r="U634" i="2"/>
  <c r="U633" i="2"/>
  <c r="U613" i="2"/>
  <c r="U620" i="2"/>
  <c r="U619" i="2"/>
  <c r="U622" i="2"/>
  <c r="U621" i="2"/>
  <c r="X613" i="2"/>
  <c r="X622" i="2"/>
  <c r="X619" i="2"/>
  <c r="X620" i="2"/>
  <c r="X621" i="2"/>
  <c r="V616" i="2"/>
  <c r="V619" i="2"/>
  <c r="V620" i="2"/>
  <c r="V622" i="2"/>
  <c r="V621" i="2"/>
  <c r="E6" i="18"/>
  <c r="F6" i="18" s="1"/>
  <c r="G6" i="18" s="1"/>
  <c r="W618" i="2"/>
  <c r="W620" i="2"/>
  <c r="W621" i="2"/>
  <c r="W622" i="2"/>
  <c r="W619" i="2"/>
  <c r="E15" i="18"/>
  <c r="X562" i="2"/>
  <c r="V613" i="2"/>
  <c r="V547" i="2"/>
  <c r="W779" i="2"/>
  <c r="V606" i="2"/>
  <c r="V607" i="2"/>
  <c r="V610" i="2"/>
  <c r="V609" i="2"/>
  <c r="V608" i="2"/>
  <c r="U606" i="2"/>
  <c r="U608" i="2"/>
  <c r="U607" i="2"/>
  <c r="U610" i="2"/>
  <c r="U609" i="2"/>
  <c r="AT3" i="15"/>
  <c r="W726" i="2"/>
  <c r="W723" i="2"/>
  <c r="U599" i="2"/>
  <c r="W133" i="2"/>
  <c r="W576" i="2"/>
  <c r="W127" i="2"/>
  <c r="V18" i="2"/>
  <c r="W585" i="2"/>
  <c r="W593" i="2"/>
  <c r="W591" i="2"/>
  <c r="W592" i="2"/>
  <c r="U583" i="2"/>
  <c r="U591" i="2"/>
  <c r="U593" i="2"/>
  <c r="U592" i="2"/>
  <c r="V593" i="2"/>
  <c r="V592" i="2"/>
  <c r="V591" i="2"/>
  <c r="X41" i="2"/>
  <c r="W430" i="2"/>
  <c r="E25" i="18"/>
  <c r="F25" i="18" s="1"/>
  <c r="G25" i="18" s="1"/>
  <c r="W113" i="2"/>
  <c r="W343" i="2"/>
  <c r="V617" i="2"/>
  <c r="V578" i="2"/>
  <c r="V581" i="2"/>
  <c r="V580" i="2"/>
  <c r="V579" i="2"/>
  <c r="U577" i="2"/>
  <c r="U579" i="2"/>
  <c r="U578" i="2"/>
  <c r="U581" i="2"/>
  <c r="U580" i="2"/>
  <c r="W572" i="2"/>
  <c r="W581" i="2"/>
  <c r="W580" i="2"/>
  <c r="W579" i="2"/>
  <c r="W578" i="2"/>
  <c r="E13" i="18"/>
  <c r="E4" i="18"/>
  <c r="V612" i="2"/>
  <c r="W120" i="2"/>
  <c r="V615" i="2"/>
  <c r="W117" i="2"/>
  <c r="U562" i="2"/>
  <c r="U567" i="2"/>
  <c r="U566" i="2"/>
  <c r="U569" i="2"/>
  <c r="U568" i="2"/>
  <c r="X563" i="2"/>
  <c r="X568" i="2"/>
  <c r="X569" i="2"/>
  <c r="X567" i="2"/>
  <c r="X566" i="2"/>
  <c r="U551" i="2"/>
  <c r="U555" i="2"/>
  <c r="U557" i="2"/>
  <c r="U556" i="2"/>
  <c r="V549" i="2"/>
  <c r="V556" i="2"/>
  <c r="V555" i="2"/>
  <c r="V557" i="2"/>
  <c r="U534" i="2"/>
  <c r="U543" i="2"/>
  <c r="U545" i="2"/>
  <c r="U544" i="2"/>
  <c r="V15" i="2"/>
  <c r="V160" i="2"/>
  <c r="V20" i="2"/>
  <c r="V293" i="2"/>
  <c r="X612" i="2"/>
  <c r="V309" i="2"/>
  <c r="D2" i="18"/>
  <c r="V310" i="2"/>
  <c r="V291" i="2"/>
  <c r="W486" i="2"/>
  <c r="W493" i="2"/>
  <c r="W495" i="2"/>
  <c r="W494" i="2"/>
  <c r="W492" i="2"/>
  <c r="V485" i="2"/>
  <c r="V492" i="2"/>
  <c r="V495" i="2"/>
  <c r="V494" i="2"/>
  <c r="V493" i="2"/>
  <c r="X485" i="2"/>
  <c r="X494" i="2"/>
  <c r="X493" i="2"/>
  <c r="X495" i="2"/>
  <c r="X492" i="2"/>
  <c r="U493" i="2"/>
  <c r="U492" i="2"/>
  <c r="U495" i="2"/>
  <c r="U494" i="2"/>
  <c r="X483" i="2"/>
  <c r="X482" i="2"/>
  <c r="X481" i="2"/>
  <c r="X480" i="2"/>
  <c r="U478" i="2"/>
  <c r="U481" i="2"/>
  <c r="U480" i="2"/>
  <c r="U483" i="2"/>
  <c r="U482" i="2"/>
  <c r="V480" i="2"/>
  <c r="V483" i="2"/>
  <c r="V482" i="2"/>
  <c r="V481" i="2"/>
  <c r="W483" i="2"/>
  <c r="W482" i="2"/>
  <c r="W481" i="2"/>
  <c r="W480" i="2"/>
  <c r="V460" i="2"/>
  <c r="V468" i="2"/>
  <c r="V471" i="2"/>
  <c r="V470" i="2"/>
  <c r="V469" i="2"/>
  <c r="U462" i="2"/>
  <c r="U469" i="2"/>
  <c r="U468" i="2"/>
  <c r="U471" i="2"/>
  <c r="U470" i="2"/>
  <c r="W471" i="2"/>
  <c r="W470" i="2"/>
  <c r="W469" i="2"/>
  <c r="W468" i="2"/>
  <c r="U452" i="2"/>
  <c r="U457" i="2"/>
  <c r="U459" i="2"/>
  <c r="U456" i="2"/>
  <c r="U458" i="2"/>
  <c r="W346" i="2"/>
  <c r="X446" i="2"/>
  <c r="X445" i="2"/>
  <c r="X444" i="2"/>
  <c r="X443" i="2"/>
  <c r="W490" i="2"/>
  <c r="W115" i="2"/>
  <c r="W123" i="2"/>
  <c r="U444" i="2"/>
  <c r="U443" i="2"/>
  <c r="U446" i="2"/>
  <c r="U445" i="2"/>
  <c r="W446" i="2"/>
  <c r="W445" i="2"/>
  <c r="W444" i="2"/>
  <c r="W443" i="2"/>
  <c r="W487" i="2"/>
  <c r="V292" i="2"/>
  <c r="W128" i="2"/>
  <c r="V443" i="2"/>
  <c r="V446" i="2"/>
  <c r="V445" i="2"/>
  <c r="V444" i="2"/>
  <c r="V548" i="2"/>
  <c r="X433" i="2"/>
  <c r="X432" i="2"/>
  <c r="X431" i="2"/>
  <c r="X434" i="2"/>
  <c r="U433" i="2"/>
  <c r="U432" i="2"/>
  <c r="U431" i="2"/>
  <c r="U434" i="2"/>
  <c r="W434" i="2"/>
  <c r="W433" i="2"/>
  <c r="W432" i="2"/>
  <c r="W431" i="2"/>
  <c r="W584" i="2"/>
  <c r="X46" i="2"/>
  <c r="V80" i="2"/>
  <c r="W116" i="2"/>
  <c r="X44" i="2"/>
  <c r="W573" i="2"/>
  <c r="V614" i="2"/>
  <c r="U420" i="2"/>
  <c r="U419" i="2"/>
  <c r="U422" i="2"/>
  <c r="U421" i="2"/>
  <c r="V552" i="2"/>
  <c r="V546" i="2"/>
  <c r="X412" i="2"/>
  <c r="X422" i="2"/>
  <c r="X421" i="2"/>
  <c r="X420" i="2"/>
  <c r="X419" i="2"/>
  <c r="V551" i="2"/>
  <c r="W417" i="2"/>
  <c r="W422" i="2"/>
  <c r="W421" i="2"/>
  <c r="W420" i="2"/>
  <c r="W419" i="2"/>
  <c r="U407" i="2"/>
  <c r="U409" i="2"/>
  <c r="U408" i="2"/>
  <c r="U411" i="2"/>
  <c r="U410" i="2"/>
  <c r="BF3" i="15"/>
  <c r="U397" i="2"/>
  <c r="U396" i="2"/>
  <c r="U399" i="2"/>
  <c r="U398" i="2"/>
  <c r="V395" i="2"/>
  <c r="V396" i="2"/>
  <c r="V399" i="2"/>
  <c r="V398" i="2"/>
  <c r="V397" i="2"/>
  <c r="X399" i="2"/>
  <c r="X398" i="2"/>
  <c r="X397" i="2"/>
  <c r="X396" i="2"/>
  <c r="W389" i="2"/>
  <c r="W399" i="2"/>
  <c r="W398" i="2"/>
  <c r="W397" i="2"/>
  <c r="W396" i="2"/>
  <c r="X381" i="2"/>
  <c r="X387" i="2"/>
  <c r="X386" i="2"/>
  <c r="X384" i="2"/>
  <c r="X385" i="2"/>
  <c r="U385" i="2"/>
  <c r="U384" i="2"/>
  <c r="U387" i="2"/>
  <c r="U386" i="2"/>
  <c r="V364" i="2"/>
  <c r="V371" i="2"/>
  <c r="V374" i="2"/>
  <c r="V373" i="2"/>
  <c r="V372" i="2"/>
  <c r="U372" i="2"/>
  <c r="U371" i="2"/>
  <c r="U374" i="2"/>
  <c r="U373" i="2"/>
  <c r="X374" i="2"/>
  <c r="X372" i="2"/>
  <c r="X371" i="2"/>
  <c r="X373" i="2"/>
  <c r="U346" i="2"/>
  <c r="U349" i="2"/>
  <c r="U350" i="2"/>
  <c r="U348" i="2"/>
  <c r="U347" i="2"/>
  <c r="W344" i="2"/>
  <c r="W350" i="2"/>
  <c r="W348" i="2"/>
  <c r="W349" i="2"/>
  <c r="W347" i="2"/>
  <c r="X350" i="2"/>
  <c r="X348" i="2"/>
  <c r="X349" i="2"/>
  <c r="X347" i="2"/>
  <c r="U332" i="2"/>
  <c r="U335" i="2"/>
  <c r="U338" i="2"/>
  <c r="U336" i="2"/>
  <c r="U337" i="2"/>
  <c r="X338" i="2"/>
  <c r="X336" i="2"/>
  <c r="X335" i="2"/>
  <c r="X337" i="2"/>
  <c r="V316" i="2"/>
  <c r="V323" i="2"/>
  <c r="V326" i="2"/>
  <c r="V324" i="2"/>
  <c r="V325" i="2"/>
  <c r="U317" i="2"/>
  <c r="U325" i="2"/>
  <c r="U323" i="2"/>
  <c r="U326" i="2"/>
  <c r="U324" i="2"/>
  <c r="U312" i="2"/>
  <c r="U313" i="2"/>
  <c r="U314" i="2"/>
  <c r="U311" i="2"/>
  <c r="W306" i="2"/>
  <c r="W314" i="2"/>
  <c r="W313" i="2"/>
  <c r="W311" i="2"/>
  <c r="W312" i="2"/>
  <c r="V600" i="2"/>
  <c r="V603" i="2"/>
  <c r="W616" i="2"/>
  <c r="V605" i="2"/>
  <c r="V314" i="2"/>
  <c r="V313" i="2"/>
  <c r="V311" i="2"/>
  <c r="V312" i="2"/>
  <c r="W291" i="2"/>
  <c r="W302" i="2"/>
  <c r="W301" i="2"/>
  <c r="W299" i="2"/>
  <c r="W300" i="2"/>
  <c r="V294" i="2"/>
  <c r="V301" i="2"/>
  <c r="V302" i="2"/>
  <c r="V299" i="2"/>
  <c r="V300" i="2"/>
  <c r="U300" i="2"/>
  <c r="U301" i="2"/>
  <c r="U302" i="2"/>
  <c r="U299" i="2"/>
  <c r="V290" i="2"/>
  <c r="V289" i="2"/>
  <c r="V287" i="2"/>
  <c r="V288" i="2"/>
  <c r="X288" i="2"/>
  <c r="X287" i="2"/>
  <c r="X289" i="2"/>
  <c r="X290" i="2"/>
  <c r="W280" i="2"/>
  <c r="W290" i="2"/>
  <c r="W289" i="2"/>
  <c r="W287" i="2"/>
  <c r="W288" i="2"/>
  <c r="U288" i="2"/>
  <c r="U290" i="2"/>
  <c r="U287" i="2"/>
  <c r="U289" i="2"/>
  <c r="V83" i="2"/>
  <c r="W118" i="2"/>
  <c r="U276" i="2"/>
  <c r="U278" i="2"/>
  <c r="U275" i="2"/>
  <c r="U277" i="2"/>
  <c r="W112" i="2"/>
  <c r="W590" i="2"/>
  <c r="W114" i="2"/>
  <c r="W586" i="2"/>
  <c r="W588" i="2"/>
  <c r="W278" i="2"/>
  <c r="W276" i="2"/>
  <c r="W275" i="2"/>
  <c r="W277" i="2"/>
  <c r="W255" i="2"/>
  <c r="W266" i="2"/>
  <c r="W264" i="2"/>
  <c r="W265" i="2"/>
  <c r="W263" i="2"/>
  <c r="X264" i="2"/>
  <c r="X263" i="2"/>
  <c r="X265" i="2"/>
  <c r="X266" i="2"/>
  <c r="U264" i="2"/>
  <c r="U266" i="2"/>
  <c r="U263" i="2"/>
  <c r="U265" i="2"/>
  <c r="W583" i="2"/>
  <c r="U243" i="2"/>
  <c r="U252" i="2"/>
  <c r="U253" i="2"/>
  <c r="U254" i="2"/>
  <c r="U251" i="2"/>
  <c r="X251" i="2"/>
  <c r="X253" i="2"/>
  <c r="X254" i="2"/>
  <c r="X252" i="2"/>
  <c r="BB3" i="15"/>
  <c r="U130" i="2"/>
  <c r="U134" i="2"/>
  <c r="V298" i="2"/>
  <c r="V124" i="2"/>
  <c r="V134" i="2"/>
  <c r="W119" i="2"/>
  <c r="W122" i="2"/>
  <c r="X122" i="2"/>
  <c r="X115" i="2"/>
  <c r="X120" i="2"/>
  <c r="X111" i="2"/>
  <c r="X117" i="2"/>
  <c r="X121" i="2"/>
  <c r="X118" i="2"/>
  <c r="X113" i="2"/>
  <c r="X114" i="2"/>
  <c r="X116" i="2"/>
  <c r="X119" i="2"/>
  <c r="X112" i="2"/>
  <c r="V114" i="2"/>
  <c r="V122" i="2"/>
  <c r="X108" i="2"/>
  <c r="X110" i="2"/>
  <c r="U103" i="2"/>
  <c r="U110" i="2"/>
  <c r="W95" i="2"/>
  <c r="W98" i="2"/>
  <c r="W96" i="2"/>
  <c r="W97" i="2"/>
  <c r="X97" i="2"/>
  <c r="X98" i="2"/>
  <c r="X96" i="2"/>
  <c r="U96" i="2"/>
  <c r="U98" i="2"/>
  <c r="U97" i="2"/>
  <c r="W724" i="2"/>
  <c r="W725" i="2"/>
  <c r="W722" i="2"/>
  <c r="U84" i="2"/>
  <c r="U85" i="2"/>
  <c r="U86" i="2"/>
  <c r="W86" i="2"/>
  <c r="W85" i="2"/>
  <c r="W84" i="2"/>
  <c r="X76" i="2"/>
  <c r="X84" i="2"/>
  <c r="X85" i="2"/>
  <c r="X86" i="2"/>
  <c r="V86" i="2"/>
  <c r="V85" i="2"/>
  <c r="V84" i="2"/>
  <c r="X72" i="2"/>
  <c r="X73" i="2"/>
  <c r="X74" i="2"/>
  <c r="U72" i="2"/>
  <c r="U73" i="2"/>
  <c r="U74" i="2"/>
  <c r="W74" i="2"/>
  <c r="W72" i="2"/>
  <c r="W73" i="2"/>
  <c r="U60" i="2"/>
  <c r="U62" i="2"/>
  <c r="U61" i="2"/>
  <c r="U59" i="2"/>
  <c r="W52" i="2"/>
  <c r="W62" i="2"/>
  <c r="W59" i="2"/>
  <c r="W61" i="2"/>
  <c r="W60" i="2"/>
  <c r="V62" i="2"/>
  <c r="V59" i="2"/>
  <c r="V60" i="2"/>
  <c r="V61" i="2"/>
  <c r="U45" i="2"/>
  <c r="U48" i="2"/>
  <c r="U50" i="2"/>
  <c r="U47" i="2"/>
  <c r="U49" i="2"/>
  <c r="W297" i="2"/>
  <c r="V49" i="2"/>
  <c r="V50" i="2"/>
  <c r="V47" i="2"/>
  <c r="V48" i="2"/>
  <c r="X47" i="2"/>
  <c r="X48" i="2"/>
  <c r="X49" i="2"/>
  <c r="X50" i="2"/>
  <c r="V38" i="2"/>
  <c r="V35" i="2"/>
  <c r="V37" i="2"/>
  <c r="V36" i="2"/>
  <c r="U36" i="2"/>
  <c r="U37" i="2"/>
  <c r="U38" i="2"/>
  <c r="U35" i="2"/>
  <c r="AU3" i="15"/>
  <c r="W38" i="2"/>
  <c r="W35" i="2"/>
  <c r="W37" i="2"/>
  <c r="W36" i="2"/>
  <c r="W25" i="2"/>
  <c r="W23" i="2"/>
  <c r="W24" i="2"/>
  <c r="W22" i="2"/>
  <c r="U23" i="2"/>
  <c r="U25" i="2"/>
  <c r="U22" i="2"/>
  <c r="U24" i="2"/>
  <c r="V25" i="2"/>
  <c r="V24" i="2"/>
  <c r="V22" i="2"/>
  <c r="V23" i="2"/>
  <c r="BA3" i="15"/>
  <c r="V11" i="2"/>
  <c r="V14" i="2"/>
  <c r="V13" i="2"/>
  <c r="V12" i="2"/>
  <c r="U12" i="2"/>
  <c r="U14" i="2"/>
  <c r="U11" i="2"/>
  <c r="U13" i="2"/>
  <c r="X11" i="2"/>
  <c r="X13" i="2"/>
  <c r="X12" i="2"/>
  <c r="X14" i="2"/>
  <c r="W6" i="2"/>
  <c r="W14" i="2"/>
  <c r="W11" i="2"/>
  <c r="W13" i="2"/>
  <c r="W12" i="2"/>
  <c r="BL761" i="2"/>
  <c r="F78" i="5"/>
  <c r="X488" i="2"/>
  <c r="V164" i="2"/>
  <c r="W721" i="2"/>
  <c r="V165" i="2"/>
  <c r="V601" i="2"/>
  <c r="BG3" i="15"/>
  <c r="F94" i="5"/>
  <c r="X561" i="2"/>
  <c r="X560" i="2"/>
  <c r="V167" i="2"/>
  <c r="AZ3" i="15"/>
  <c r="BH3" i="15"/>
  <c r="BI3" i="15"/>
  <c r="W294" i="2"/>
  <c r="W484" i="2"/>
  <c r="W491" i="2"/>
  <c r="BK761" i="2"/>
  <c r="V163" i="2"/>
  <c r="W292" i="2"/>
  <c r="W111" i="2"/>
  <c r="V130" i="2"/>
  <c r="V168" i="2"/>
  <c r="V602" i="2"/>
  <c r="D20" i="18"/>
  <c r="V487" i="2"/>
  <c r="V170" i="2"/>
  <c r="W587" i="2"/>
  <c r="V604" i="2"/>
  <c r="V123" i="2"/>
  <c r="V126" i="2"/>
  <c r="V131" i="2"/>
  <c r="BL760" i="2"/>
  <c r="V732" i="2"/>
  <c r="V738" i="2"/>
  <c r="V736" i="2"/>
  <c r="V735" i="2"/>
  <c r="V734" i="2"/>
  <c r="V733" i="2"/>
  <c r="V737" i="2"/>
  <c r="X736" i="2"/>
  <c r="X733" i="2"/>
  <c r="X732" i="2"/>
  <c r="X737" i="2"/>
  <c r="X738" i="2"/>
  <c r="X735" i="2"/>
  <c r="X734" i="2"/>
  <c r="W737" i="2"/>
  <c r="W733" i="2"/>
  <c r="W732" i="2"/>
  <c r="W738" i="2"/>
  <c r="W736" i="2"/>
  <c r="W735" i="2"/>
  <c r="W734" i="2"/>
  <c r="U736" i="2"/>
  <c r="U735" i="2"/>
  <c r="U734" i="2"/>
  <c r="U733" i="2"/>
  <c r="U738" i="2"/>
  <c r="U732" i="2"/>
  <c r="U737" i="2"/>
  <c r="W296" i="2"/>
  <c r="W298" i="2"/>
  <c r="X760" i="2"/>
  <c r="X761" i="2"/>
  <c r="V760" i="2"/>
  <c r="V761" i="2"/>
  <c r="W760" i="2"/>
  <c r="W761" i="2"/>
  <c r="U760" i="2"/>
  <c r="U761" i="2"/>
  <c r="U195" i="2"/>
  <c r="U209" i="2"/>
  <c r="U213" i="2"/>
  <c r="U218" i="2"/>
  <c r="U216" i="2"/>
  <c r="U214" i="2"/>
  <c r="U212" i="2"/>
  <c r="U210" i="2"/>
  <c r="U208" i="2"/>
  <c r="U207" i="2"/>
  <c r="U217" i="2"/>
  <c r="U215" i="2"/>
  <c r="U211" i="2"/>
  <c r="D16" i="18"/>
  <c r="V125" i="2"/>
  <c r="V128" i="2"/>
  <c r="X107" i="2"/>
  <c r="V192" i="2"/>
  <c r="X79" i="2"/>
  <c r="AX3" i="15"/>
  <c r="X83" i="2"/>
  <c r="V133" i="2"/>
  <c r="W293" i="2"/>
  <c r="BC3" i="15"/>
  <c r="V162" i="2"/>
  <c r="BD3" i="15"/>
  <c r="V166" i="2"/>
  <c r="AY3" i="15"/>
  <c r="X617" i="2"/>
  <c r="W615" i="2"/>
  <c r="X77" i="2"/>
  <c r="V169" i="2"/>
  <c r="X80" i="2"/>
  <c r="W612" i="2"/>
  <c r="V490" i="2"/>
  <c r="W303" i="2"/>
  <c r="W308" i="2"/>
  <c r="V159" i="2"/>
  <c r="V127" i="2"/>
  <c r="X82" i="2"/>
  <c r="X490" i="2"/>
  <c r="W262" i="2"/>
  <c r="W305" i="2"/>
  <c r="X487" i="2"/>
  <c r="AV3" i="15"/>
  <c r="X486" i="2"/>
  <c r="X484" i="2"/>
  <c r="X78" i="2"/>
  <c r="V187" i="2"/>
  <c r="X491" i="2"/>
  <c r="X489" i="2"/>
  <c r="U582" i="2"/>
  <c r="W341" i="2"/>
  <c r="V464" i="2"/>
  <c r="W340" i="2"/>
  <c r="U196" i="2"/>
  <c r="U202" i="2"/>
  <c r="W10" i="2"/>
  <c r="W339" i="2"/>
  <c r="V467" i="2"/>
  <c r="V465" i="2"/>
  <c r="W345" i="2"/>
  <c r="W295" i="2"/>
  <c r="V461" i="2"/>
  <c r="U319" i="2"/>
  <c r="U197" i="2"/>
  <c r="U205" i="2"/>
  <c r="V132" i="2"/>
  <c r="V129" i="2"/>
  <c r="U199" i="2"/>
  <c r="U203" i="2"/>
  <c r="U201" i="2"/>
  <c r="U198" i="2"/>
  <c r="U206" i="2"/>
  <c r="U540" i="2"/>
  <c r="U200" i="2"/>
  <c r="U204" i="2"/>
  <c r="U584" i="2"/>
  <c r="U588" i="2"/>
  <c r="U539" i="2"/>
  <c r="U589" i="2"/>
  <c r="U542" i="2"/>
  <c r="U541" i="2"/>
  <c r="U537" i="2"/>
  <c r="U650" i="2"/>
  <c r="U649" i="2"/>
  <c r="U648" i="2"/>
  <c r="V392" i="2"/>
  <c r="U535" i="2"/>
  <c r="U538" i="2"/>
  <c r="U536" i="2"/>
  <c r="W613" i="2"/>
  <c r="V491" i="2"/>
  <c r="W259" i="2"/>
  <c r="W418" i="2"/>
  <c r="W260" i="2"/>
  <c r="U315" i="2"/>
  <c r="U321" i="2"/>
  <c r="U320" i="2"/>
  <c r="U655" i="2"/>
  <c r="U322" i="2"/>
  <c r="U651" i="2"/>
  <c r="U654" i="2"/>
  <c r="U653" i="2"/>
  <c r="V486" i="2"/>
  <c r="W309" i="2"/>
  <c r="X558" i="2"/>
  <c r="V363" i="2"/>
  <c r="U586" i="2"/>
  <c r="V191" i="2"/>
  <c r="V184" i="2"/>
  <c r="V190" i="2"/>
  <c r="V186" i="2"/>
  <c r="V183" i="2"/>
  <c r="V194" i="2"/>
  <c r="V193" i="2"/>
  <c r="V185" i="2"/>
  <c r="W582" i="2"/>
  <c r="W304" i="2"/>
  <c r="W617" i="2"/>
  <c r="X564" i="2"/>
  <c r="X64" i="2"/>
  <c r="U585" i="2"/>
  <c r="V489" i="2"/>
  <c r="W589" i="2"/>
  <c r="W307" i="2"/>
  <c r="W91" i="2"/>
  <c r="W614" i="2"/>
  <c r="X559" i="2"/>
  <c r="U590" i="2"/>
  <c r="U318" i="2"/>
  <c r="C44" i="18"/>
  <c r="D44" i="18" s="1"/>
  <c r="W310" i="2"/>
  <c r="W88" i="2"/>
  <c r="W57" i="2"/>
  <c r="U587" i="2"/>
  <c r="U652" i="2"/>
  <c r="F81" i="5"/>
  <c r="W5" i="2"/>
  <c r="W93" i="2"/>
  <c r="W54" i="2"/>
  <c r="V189" i="2"/>
  <c r="U316" i="2"/>
  <c r="V370" i="2"/>
  <c r="V369" i="2"/>
  <c r="V368" i="2"/>
  <c r="V365" i="2"/>
  <c r="W258" i="2"/>
  <c r="V390" i="2"/>
  <c r="X104" i="2"/>
  <c r="X101" i="2"/>
  <c r="X103" i="2"/>
  <c r="X100" i="2"/>
  <c r="W55" i="2"/>
  <c r="W56" i="2"/>
  <c r="W58" i="2"/>
  <c r="X68" i="2"/>
  <c r="X70" i="2"/>
  <c r="W51" i="2"/>
  <c r="W53" i="2"/>
  <c r="X67" i="2"/>
  <c r="V466" i="2"/>
  <c r="X71" i="2"/>
  <c r="X65" i="2"/>
  <c r="V393" i="2"/>
  <c r="V391" i="2"/>
  <c r="V462" i="2"/>
  <c r="V463" i="2"/>
  <c r="U131" i="2"/>
  <c r="U34" i="2"/>
  <c r="W87" i="2"/>
  <c r="W89" i="2"/>
  <c r="U343" i="2"/>
  <c r="X105" i="2"/>
  <c r="U340" i="2"/>
  <c r="U345" i="2"/>
  <c r="U344" i="2"/>
  <c r="U339" i="2"/>
  <c r="U342" i="2"/>
  <c r="U126" i="2"/>
  <c r="U132" i="2"/>
  <c r="U125" i="2"/>
  <c r="U133" i="2"/>
  <c r="U123" i="2"/>
  <c r="U28" i="2"/>
  <c r="U124" i="2"/>
  <c r="U33" i="2"/>
  <c r="U127" i="2"/>
  <c r="U29" i="2"/>
  <c r="U128" i="2"/>
  <c r="U129" i="2"/>
  <c r="U183" i="2"/>
  <c r="U194" i="2"/>
  <c r="U193" i="2"/>
  <c r="U341" i="2"/>
  <c r="U189" i="2"/>
  <c r="U191" i="2"/>
  <c r="U186" i="2"/>
  <c r="U464" i="2"/>
  <c r="X109" i="2"/>
  <c r="V367" i="2"/>
  <c r="X99" i="2"/>
  <c r="X102" i="2"/>
  <c r="X106" i="2"/>
  <c r="U31" i="2"/>
  <c r="U30" i="2"/>
  <c r="U27" i="2"/>
  <c r="V366" i="2"/>
  <c r="U32" i="2"/>
  <c r="U187" i="2"/>
  <c r="U184" i="2"/>
  <c r="U188" i="2"/>
  <c r="U185" i="2"/>
  <c r="U190" i="2"/>
  <c r="V322" i="2"/>
  <c r="V315" i="2"/>
  <c r="V317" i="2"/>
  <c r="V319" i="2"/>
  <c r="V321" i="2"/>
  <c r="V320" i="2"/>
  <c r="U327" i="2"/>
  <c r="V389" i="2"/>
  <c r="U465" i="2"/>
  <c r="U467" i="2"/>
  <c r="U461" i="2"/>
  <c r="U463" i="2"/>
  <c r="U466" i="2"/>
  <c r="U460" i="2"/>
  <c r="W415" i="2"/>
  <c r="U405" i="2"/>
  <c r="U328" i="2"/>
  <c r="U333" i="2"/>
  <c r="U329" i="2"/>
  <c r="U403" i="2"/>
  <c r="U331" i="2"/>
  <c r="U334" i="2"/>
  <c r="U330" i="2"/>
  <c r="U401" i="2"/>
  <c r="V318" i="2"/>
  <c r="U406" i="2"/>
  <c r="U402" i="2"/>
  <c r="U400" i="2"/>
  <c r="U404" i="2"/>
  <c r="U550" i="2"/>
  <c r="U548" i="2"/>
  <c r="W92" i="2"/>
  <c r="U552" i="2"/>
  <c r="U42" i="2"/>
  <c r="U20" i="2"/>
  <c r="U547" i="2"/>
  <c r="U546" i="2"/>
  <c r="U549" i="2"/>
  <c r="U553" i="2"/>
  <c r="U554" i="2"/>
  <c r="U46" i="2"/>
  <c r="U44" i="2"/>
  <c r="U245" i="2"/>
  <c r="U558" i="2"/>
  <c r="U247" i="2"/>
  <c r="U244" i="2"/>
  <c r="U643" i="2"/>
  <c r="U639" i="2"/>
  <c r="U638" i="2"/>
  <c r="U636" i="2"/>
  <c r="U267" i="2"/>
  <c r="U642" i="2"/>
  <c r="U274" i="2"/>
  <c r="U640" i="2"/>
  <c r="U39" i="2"/>
  <c r="U272" i="2"/>
  <c r="U17" i="2"/>
  <c r="U269" i="2"/>
  <c r="U40" i="2"/>
  <c r="U559" i="2"/>
  <c r="U273" i="2"/>
  <c r="U271" i="2"/>
  <c r="U270" i="2"/>
  <c r="U268" i="2"/>
  <c r="U637" i="2"/>
  <c r="U641" i="2"/>
  <c r="U246" i="2"/>
  <c r="U248" i="2"/>
  <c r="U250" i="2"/>
  <c r="U106" i="2"/>
  <c r="W414" i="2"/>
  <c r="V709" i="2"/>
  <c r="V573" i="2"/>
  <c r="V577" i="2"/>
  <c r="V571" i="2"/>
  <c r="V575" i="2"/>
  <c r="V574" i="2"/>
  <c r="V570" i="2"/>
  <c r="V576" i="2"/>
  <c r="V572" i="2"/>
  <c r="W165" i="2"/>
  <c r="U43" i="2"/>
  <c r="U249" i="2"/>
  <c r="U560" i="2"/>
  <c r="U565" i="2"/>
  <c r="U15" i="2"/>
  <c r="U105" i="2"/>
  <c r="U107" i="2"/>
  <c r="U104" i="2"/>
  <c r="U101" i="2"/>
  <c r="U100" i="2"/>
  <c r="X66" i="2"/>
  <c r="X63" i="2"/>
  <c r="X69" i="2"/>
  <c r="U561" i="2"/>
  <c r="U563" i="2"/>
  <c r="U564" i="2"/>
  <c r="U19" i="2"/>
  <c r="U41" i="2"/>
  <c r="U18" i="2"/>
  <c r="U21" i="2"/>
  <c r="U16" i="2"/>
  <c r="U102" i="2"/>
  <c r="U108" i="2"/>
  <c r="U109" i="2"/>
  <c r="U99" i="2"/>
  <c r="U615" i="2"/>
  <c r="U614" i="2"/>
  <c r="U617" i="2"/>
  <c r="U612" i="2"/>
  <c r="U616" i="2"/>
  <c r="U618" i="2"/>
  <c r="X75" i="2"/>
  <c r="W7" i="2"/>
  <c r="X363" i="2"/>
  <c r="X370" i="2"/>
  <c r="X365" i="2"/>
  <c r="X367" i="2"/>
  <c r="X369" i="2"/>
  <c r="X364" i="2"/>
  <c r="X366" i="2"/>
  <c r="X368" i="2"/>
  <c r="U363" i="2"/>
  <c r="U365" i="2"/>
  <c r="U366" i="2"/>
  <c r="U368" i="2"/>
  <c r="U370" i="2"/>
  <c r="U364" i="2"/>
  <c r="U367" i="2"/>
  <c r="U369" i="2"/>
  <c r="U71" i="2"/>
  <c r="U64" i="2"/>
  <c r="U69" i="2"/>
  <c r="U63" i="2"/>
  <c r="U65" i="2"/>
  <c r="U66" i="2"/>
  <c r="U67" i="2"/>
  <c r="U68" i="2"/>
  <c r="U70" i="2"/>
  <c r="W94" i="2"/>
  <c r="W90" i="2"/>
  <c r="W701" i="2"/>
  <c r="U473" i="2"/>
  <c r="U477" i="2"/>
  <c r="U479" i="2"/>
  <c r="U596" i="2"/>
  <c r="U597" i="2"/>
  <c r="U595" i="2"/>
  <c r="U594" i="2"/>
  <c r="U598" i="2"/>
  <c r="U472" i="2"/>
  <c r="U474" i="2"/>
  <c r="U476" i="2"/>
  <c r="U700" i="2"/>
  <c r="U701" i="2"/>
  <c r="U699" i="2"/>
  <c r="U698" i="2"/>
  <c r="U702" i="2"/>
  <c r="U696" i="2"/>
  <c r="U697" i="2"/>
  <c r="U709" i="2"/>
  <c r="U710" i="2"/>
  <c r="U712" i="2"/>
  <c r="U714" i="2"/>
  <c r="U711" i="2"/>
  <c r="U708" i="2"/>
  <c r="U713" i="2"/>
  <c r="U780" i="2"/>
  <c r="U774" i="2"/>
  <c r="U626" i="2"/>
  <c r="U629" i="2"/>
  <c r="U628" i="2"/>
  <c r="U630" i="2"/>
  <c r="U627" i="2"/>
  <c r="U625" i="2"/>
  <c r="U624" i="2"/>
  <c r="U475" i="2"/>
  <c r="U726" i="2"/>
  <c r="U725" i="2"/>
  <c r="U722" i="2"/>
  <c r="U720" i="2"/>
  <c r="U723" i="2"/>
  <c r="U724" i="2"/>
  <c r="U721" i="2"/>
  <c r="U779" i="2"/>
  <c r="U773" i="2"/>
  <c r="U79" i="2"/>
  <c r="U78" i="2"/>
  <c r="U75" i="2"/>
  <c r="U77" i="2"/>
  <c r="U80" i="2"/>
  <c r="U83" i="2"/>
  <c r="U82" i="2"/>
  <c r="U76" i="2"/>
  <c r="U81" i="2"/>
  <c r="U394" i="2"/>
  <c r="U392" i="2"/>
  <c r="U389" i="2"/>
  <c r="U393" i="2"/>
  <c r="U395" i="2"/>
  <c r="U388" i="2"/>
  <c r="U391" i="2"/>
  <c r="U390" i="2"/>
  <c r="U437" i="2"/>
  <c r="U440" i="2"/>
  <c r="U442" i="2"/>
  <c r="U436" i="2"/>
  <c r="U439" i="2"/>
  <c r="U438" i="2"/>
  <c r="U441" i="2"/>
  <c r="U257" i="2"/>
  <c r="U260" i="2"/>
  <c r="U262" i="2"/>
  <c r="U258" i="2"/>
  <c r="U259" i="2"/>
  <c r="U255" i="2"/>
  <c r="U261" i="2"/>
  <c r="U256" i="2"/>
  <c r="U161" i="2"/>
  <c r="U159" i="2"/>
  <c r="U160" i="2"/>
  <c r="U162" i="2"/>
  <c r="U170" i="2"/>
  <c r="U167" i="2"/>
  <c r="U169" i="2"/>
  <c r="U168" i="2"/>
  <c r="U166" i="2"/>
  <c r="U163" i="2"/>
  <c r="U164" i="2"/>
  <c r="U165" i="2"/>
  <c r="U412" i="2"/>
  <c r="U414" i="2"/>
  <c r="U415" i="2"/>
  <c r="U417" i="2"/>
  <c r="U413" i="2"/>
  <c r="U418" i="2"/>
  <c r="U416" i="2"/>
  <c r="U291" i="2"/>
  <c r="U295" i="2"/>
  <c r="U292" i="2"/>
  <c r="U297" i="2"/>
  <c r="U294" i="2"/>
  <c r="U298" i="2"/>
  <c r="U296" i="2"/>
  <c r="U293" i="2"/>
  <c r="U95" i="2"/>
  <c r="U94" i="2"/>
  <c r="U90" i="2"/>
  <c r="U88" i="2"/>
  <c r="U91" i="2"/>
  <c r="U89" i="2"/>
  <c r="U92" i="2"/>
  <c r="U87" i="2"/>
  <c r="U93" i="2"/>
  <c r="U484" i="2"/>
  <c r="U488" i="2"/>
  <c r="U491" i="2"/>
  <c r="U490" i="2"/>
  <c r="U489" i="2"/>
  <c r="U487" i="2"/>
  <c r="U486" i="2"/>
  <c r="U485" i="2"/>
  <c r="U155" i="2"/>
  <c r="U154" i="2"/>
  <c r="U150" i="2"/>
  <c r="U156" i="2"/>
  <c r="U151" i="2"/>
  <c r="U149" i="2"/>
  <c r="U147" i="2"/>
  <c r="U148" i="2"/>
  <c r="U152" i="2"/>
  <c r="U158" i="2"/>
  <c r="U157" i="2"/>
  <c r="U153" i="2"/>
  <c r="U308" i="2"/>
  <c r="U304" i="2"/>
  <c r="U305" i="2"/>
  <c r="U309" i="2"/>
  <c r="U306" i="2"/>
  <c r="U307" i="2"/>
  <c r="U310" i="2"/>
  <c r="U303" i="2"/>
  <c r="U379" i="2"/>
  <c r="U382" i="2"/>
  <c r="U381" i="2"/>
  <c r="U377" i="2"/>
  <c r="U376" i="2"/>
  <c r="U380" i="2"/>
  <c r="U378" i="2"/>
  <c r="U383" i="2"/>
  <c r="U139" i="2"/>
  <c r="U142" i="2"/>
  <c r="U141" i="2"/>
  <c r="U138" i="2"/>
  <c r="U137" i="2"/>
  <c r="U145" i="2"/>
  <c r="U144" i="2"/>
  <c r="U143" i="2"/>
  <c r="U136" i="2"/>
  <c r="U135" i="2"/>
  <c r="U140" i="2"/>
  <c r="U427" i="2"/>
  <c r="U429" i="2"/>
  <c r="U430" i="2"/>
  <c r="U428" i="2"/>
  <c r="U424" i="2"/>
  <c r="U426" i="2"/>
  <c r="U425" i="2"/>
  <c r="U51" i="2"/>
  <c r="U57" i="2"/>
  <c r="U58" i="2"/>
  <c r="U56" i="2"/>
  <c r="U53" i="2"/>
  <c r="U52" i="2"/>
  <c r="U54" i="2"/>
  <c r="U55" i="2"/>
  <c r="U116" i="2"/>
  <c r="U120" i="2"/>
  <c r="U119" i="2"/>
  <c r="U117" i="2"/>
  <c r="U118" i="2"/>
  <c r="U121" i="2"/>
  <c r="U115" i="2"/>
  <c r="U114" i="2"/>
  <c r="U111" i="2"/>
  <c r="U112" i="2"/>
  <c r="U113" i="2"/>
  <c r="U286" i="2"/>
  <c r="U281" i="2"/>
  <c r="U282" i="2"/>
  <c r="U284" i="2"/>
  <c r="U285" i="2"/>
  <c r="U279" i="2"/>
  <c r="U283" i="2"/>
  <c r="U280" i="2"/>
  <c r="U179" i="2"/>
  <c r="U171" i="2"/>
  <c r="U180" i="2"/>
  <c r="U173" i="2"/>
  <c r="U176" i="2"/>
  <c r="U182" i="2"/>
  <c r="U177" i="2"/>
  <c r="U174" i="2"/>
  <c r="U178" i="2"/>
  <c r="U175" i="2"/>
  <c r="U172" i="2"/>
  <c r="U181" i="2"/>
  <c r="U10" i="2"/>
  <c r="U6" i="2"/>
  <c r="U5" i="2"/>
  <c r="U8" i="2"/>
  <c r="U7" i="2"/>
  <c r="U4" i="2"/>
  <c r="U9" i="2"/>
  <c r="U3" i="2"/>
  <c r="X416" i="2"/>
  <c r="X417" i="2"/>
  <c r="W8" i="2"/>
  <c r="X379" i="2"/>
  <c r="V488" i="2"/>
  <c r="W261" i="2"/>
  <c r="W4" i="2"/>
  <c r="X414" i="2"/>
  <c r="X413" i="2"/>
  <c r="V111" i="2"/>
  <c r="V112" i="2"/>
  <c r="V113" i="2"/>
  <c r="V115" i="2"/>
  <c r="V117" i="2"/>
  <c r="X90" i="2"/>
  <c r="W700" i="2"/>
  <c r="W162" i="2"/>
  <c r="W176" i="2"/>
  <c r="W161" i="2"/>
  <c r="X380" i="2"/>
  <c r="V121" i="2"/>
  <c r="V118" i="2"/>
  <c r="W159" i="2"/>
  <c r="V388" i="2"/>
  <c r="V394" i="2"/>
  <c r="X377" i="2"/>
  <c r="X383" i="2"/>
  <c r="X376" i="2"/>
  <c r="W164" i="2"/>
  <c r="W9" i="2"/>
  <c r="V119" i="2"/>
  <c r="V120" i="2"/>
  <c r="W3" i="2"/>
  <c r="X87" i="2"/>
  <c r="X95" i="2"/>
  <c r="X92" i="2"/>
  <c r="X94" i="2"/>
  <c r="W392" i="2"/>
  <c r="X382" i="2"/>
  <c r="X378" i="2"/>
  <c r="F92" i="5"/>
  <c r="E24" i="18"/>
  <c r="C73" i="5"/>
  <c r="F73" i="5" s="1"/>
  <c r="DJ58" i="12" s="1"/>
  <c r="F72" i="5"/>
  <c r="DJ57" i="12" s="1"/>
  <c r="C48" i="18"/>
  <c r="D48" i="18" s="1"/>
  <c r="C82" i="5"/>
  <c r="F82" i="5" s="1"/>
  <c r="F85" i="5"/>
  <c r="C49" i="18"/>
  <c r="D49" i="18" s="1"/>
  <c r="C91" i="5"/>
  <c r="F91" i="5" s="1"/>
  <c r="F67" i="5"/>
  <c r="DJ52" i="12" s="1"/>
  <c r="F74" i="5"/>
  <c r="F69" i="5"/>
  <c r="DJ54" i="12" s="1"/>
  <c r="V648" i="2"/>
  <c r="V653" i="2"/>
  <c r="X418" i="2"/>
  <c r="W180" i="2"/>
  <c r="V655" i="2"/>
  <c r="V650" i="2"/>
  <c r="W388" i="2"/>
  <c r="V708" i="2"/>
  <c r="X93" i="2"/>
  <c r="V652" i="2"/>
  <c r="W412" i="2"/>
  <c r="W391" i="2"/>
  <c r="V713" i="2"/>
  <c r="W413" i="2"/>
  <c r="X91" i="2"/>
  <c r="V710" i="2"/>
  <c r="V651" i="2"/>
  <c r="W416" i="2"/>
  <c r="X89" i="2"/>
  <c r="X415" i="2"/>
  <c r="X88" i="2"/>
  <c r="W393" i="2"/>
  <c r="V484" i="2"/>
  <c r="V712" i="2"/>
  <c r="V711" i="2"/>
  <c r="W286" i="2"/>
  <c r="W175" i="2"/>
  <c r="W170" i="2"/>
  <c r="W702" i="2"/>
  <c r="W181" i="2"/>
  <c r="W698" i="2"/>
  <c r="W173" i="2"/>
  <c r="W699" i="2"/>
  <c r="W167" i="2"/>
  <c r="W648" i="2"/>
  <c r="W652" i="2"/>
  <c r="W142" i="2"/>
  <c r="W651" i="2"/>
  <c r="W650" i="2"/>
  <c r="V649" i="2"/>
  <c r="W145" i="2"/>
  <c r="W139" i="2"/>
  <c r="W697" i="2"/>
  <c r="W179" i="2"/>
  <c r="W163" i="2"/>
  <c r="W395" i="2"/>
  <c r="W135" i="2"/>
  <c r="W177" i="2"/>
  <c r="W136" i="2"/>
  <c r="W178" i="2"/>
  <c r="W166" i="2"/>
  <c r="W283" i="2"/>
  <c r="W140" i="2"/>
  <c r="W182" i="2"/>
  <c r="W279" i="2"/>
  <c r="W138" i="2"/>
  <c r="W285" i="2"/>
  <c r="W629" i="2"/>
  <c r="W141" i="2"/>
  <c r="X154" i="2"/>
  <c r="X149" i="2"/>
  <c r="X153" i="2"/>
  <c r="W653" i="2"/>
  <c r="W630" i="2"/>
  <c r="X150" i="2"/>
  <c r="X151" i="2"/>
  <c r="W628" i="2"/>
  <c r="W624" i="2"/>
  <c r="V175" i="2"/>
  <c r="W625" i="2"/>
  <c r="V172" i="2"/>
  <c r="V176" i="2"/>
  <c r="X158" i="2"/>
  <c r="X155" i="2"/>
  <c r="V116" i="2"/>
  <c r="W257" i="2"/>
  <c r="W649" i="2"/>
  <c r="W282" i="2"/>
  <c r="W144" i="2"/>
  <c r="X147" i="2"/>
  <c r="X81" i="2"/>
  <c r="W174" i="2"/>
  <c r="W160" i="2"/>
  <c r="W394" i="2"/>
  <c r="E33" i="18"/>
  <c r="G33" i="18" s="1"/>
  <c r="W284" i="2"/>
  <c r="W143" i="2"/>
  <c r="W626" i="2"/>
  <c r="X148" i="2"/>
  <c r="V174" i="2"/>
  <c r="V773" i="2"/>
  <c r="V779" i="2"/>
  <c r="W256" i="2"/>
  <c r="W171" i="2"/>
  <c r="W169" i="2"/>
  <c r="W390" i="2"/>
  <c r="E7" i="18"/>
  <c r="F7" i="18" s="1"/>
  <c r="G7" i="18" s="1"/>
  <c r="W655" i="2"/>
  <c r="W281" i="2"/>
  <c r="W137" i="2"/>
  <c r="W627" i="2"/>
  <c r="X156" i="2"/>
  <c r="X152" i="2"/>
  <c r="V179" i="2"/>
  <c r="V181" i="2"/>
  <c r="V171" i="2"/>
  <c r="V177" i="2"/>
  <c r="V182" i="2"/>
  <c r="V173" i="2"/>
  <c r="V178" i="2"/>
  <c r="V503" i="2"/>
  <c r="V502" i="2"/>
  <c r="V501" i="2"/>
  <c r="V499" i="2"/>
  <c r="V500" i="2"/>
  <c r="V497" i="2"/>
  <c r="V496" i="2"/>
  <c r="V498" i="2"/>
  <c r="X10" i="2"/>
  <c r="X4" i="2"/>
  <c r="X8" i="2"/>
  <c r="X9" i="2"/>
  <c r="X5" i="2"/>
  <c r="X6" i="2"/>
  <c r="X7" i="2"/>
  <c r="X3" i="2"/>
  <c r="V5" i="2"/>
  <c r="V9" i="2"/>
  <c r="V6" i="2"/>
  <c r="V10" i="2"/>
  <c r="V7" i="2"/>
  <c r="V8" i="2"/>
  <c r="V4" i="2"/>
  <c r="V3" i="2"/>
  <c r="X255" i="2"/>
  <c r="X262" i="2"/>
  <c r="X256" i="2"/>
  <c r="X261" i="2"/>
  <c r="X258" i="2"/>
  <c r="X257" i="2"/>
  <c r="X260" i="2"/>
  <c r="X259" i="2"/>
  <c r="V52" i="2"/>
  <c r="V55" i="2"/>
  <c r="V56" i="2"/>
  <c r="V54" i="2"/>
  <c r="V58" i="2"/>
  <c r="V51" i="2"/>
  <c r="V53" i="2"/>
  <c r="V57" i="2"/>
  <c r="V624" i="2"/>
  <c r="V626" i="2"/>
  <c r="V627" i="2"/>
  <c r="V625" i="2"/>
  <c r="V630" i="2"/>
  <c r="V629" i="2"/>
  <c r="V628" i="2"/>
  <c r="X625" i="2"/>
  <c r="X627" i="2"/>
  <c r="X630" i="2"/>
  <c r="X626" i="2"/>
  <c r="X624" i="2"/>
  <c r="X628" i="2"/>
  <c r="X629" i="2"/>
  <c r="X439" i="2"/>
  <c r="X442" i="2"/>
  <c r="X440" i="2"/>
  <c r="X441" i="2"/>
  <c r="X437" i="2"/>
  <c r="X436" i="2"/>
  <c r="X438" i="2"/>
  <c r="X138" i="2"/>
  <c r="X143" i="2"/>
  <c r="X137" i="2"/>
  <c r="X140" i="2"/>
  <c r="X135" i="2"/>
  <c r="X139" i="2"/>
  <c r="X144" i="2"/>
  <c r="X145" i="2"/>
  <c r="X141" i="2"/>
  <c r="X142" i="2"/>
  <c r="X136" i="2"/>
  <c r="V780" i="2"/>
  <c r="V774" i="2"/>
  <c r="V283" i="2"/>
  <c r="V284" i="2"/>
  <c r="V282" i="2"/>
  <c r="V285" i="2"/>
  <c r="V279" i="2"/>
  <c r="V286" i="2"/>
  <c r="V280" i="2"/>
  <c r="V281" i="2"/>
  <c r="X284" i="2"/>
  <c r="X280" i="2"/>
  <c r="X283" i="2"/>
  <c r="X286" i="2"/>
  <c r="X285" i="2"/>
  <c r="X282" i="2"/>
  <c r="X279" i="2"/>
  <c r="X281" i="2"/>
  <c r="X780" i="2"/>
  <c r="X774" i="2"/>
  <c r="V436" i="2"/>
  <c r="V439" i="2"/>
  <c r="V441" i="2"/>
  <c r="V440" i="2"/>
  <c r="V438" i="2"/>
  <c r="V442" i="2"/>
  <c r="V437" i="2"/>
  <c r="X720" i="2"/>
  <c r="X722" i="2"/>
  <c r="X723" i="2"/>
  <c r="X724" i="2"/>
  <c r="X726" i="2"/>
  <c r="X725" i="2"/>
  <c r="X721" i="2"/>
  <c r="V697" i="2"/>
  <c r="V699" i="2"/>
  <c r="V702" i="2"/>
  <c r="V696" i="2"/>
  <c r="V700" i="2"/>
  <c r="V701" i="2"/>
  <c r="V698" i="2"/>
  <c r="V723" i="2"/>
  <c r="V720" i="2"/>
  <c r="V726" i="2"/>
  <c r="V724" i="2"/>
  <c r="V721" i="2"/>
  <c r="V722" i="2"/>
  <c r="V725" i="2"/>
  <c r="X702" i="2"/>
  <c r="X698" i="2"/>
  <c r="X700" i="2"/>
  <c r="X697" i="2"/>
  <c r="X699" i="2"/>
  <c r="X696" i="2"/>
  <c r="X701" i="2"/>
  <c r="V597" i="2"/>
  <c r="V595" i="2"/>
  <c r="V594" i="2"/>
  <c r="V596" i="2"/>
  <c r="V599" i="2"/>
  <c r="V598" i="2"/>
  <c r="L764" i="2"/>
  <c r="W597" i="2"/>
  <c r="W599" i="2"/>
  <c r="W595" i="2"/>
  <c r="W594" i="2"/>
  <c r="W598" i="2"/>
  <c r="W596" i="2"/>
  <c r="V475" i="2"/>
  <c r="V474" i="2"/>
  <c r="V476" i="2"/>
  <c r="V479" i="2"/>
  <c r="V477" i="2"/>
  <c r="V473" i="2"/>
  <c r="V478" i="2"/>
  <c r="V472" i="2"/>
  <c r="X474" i="2"/>
  <c r="X475" i="2"/>
  <c r="X476" i="2"/>
  <c r="X478" i="2"/>
  <c r="X473" i="2"/>
  <c r="X477" i="2"/>
  <c r="X479" i="2"/>
  <c r="X472" i="2"/>
  <c r="AY594" i="2"/>
  <c r="E82" i="5" s="1"/>
  <c r="M600" i="2"/>
  <c r="K603" i="15" s="1"/>
  <c r="M595" i="2"/>
  <c r="K592" i="15" s="1"/>
  <c r="BC594" i="2"/>
  <c r="BD594" i="2" s="1"/>
  <c r="BA594" i="2"/>
  <c r="BB594" i="2" s="1"/>
  <c r="BB778" i="2"/>
  <c r="AX778" i="2"/>
  <c r="AD778" i="2" s="1"/>
  <c r="AY778" i="2"/>
  <c r="BD778" i="2"/>
  <c r="L744" i="2"/>
  <c r="J747" i="15" s="1"/>
  <c r="X596" i="2"/>
  <c r="X597" i="2"/>
  <c r="X595" i="2"/>
  <c r="X598" i="2"/>
  <c r="X594" i="2"/>
  <c r="X599" i="2"/>
  <c r="AC776" i="2"/>
  <c r="AB777" i="2"/>
  <c r="AB778" i="2"/>
  <c r="W475" i="2"/>
  <c r="W472" i="2"/>
  <c r="W479" i="2"/>
  <c r="W474" i="2"/>
  <c r="W473" i="2"/>
  <c r="W477" i="2"/>
  <c r="W476" i="2"/>
  <c r="W478" i="2"/>
  <c r="F14" i="18"/>
  <c r="G14" i="18" s="1"/>
  <c r="F5" i="18"/>
  <c r="G5" i="18" s="1"/>
  <c r="DJ70" i="12" l="1"/>
  <c r="DJ73" i="12"/>
  <c r="DJ79" i="12"/>
  <c r="DJ98" i="12"/>
  <c r="DI98" i="12" s="1"/>
  <c r="DJ35" i="12"/>
  <c r="DJ85" i="12"/>
  <c r="DJ84" i="12"/>
  <c r="DJ81" i="12"/>
  <c r="DJ63" i="12"/>
  <c r="DJ14" i="12"/>
  <c r="DJ75" i="12"/>
  <c r="DJ91" i="12"/>
  <c r="DJ20" i="12"/>
  <c r="DJ40" i="12"/>
  <c r="DJ88" i="12"/>
  <c r="DJ11" i="12"/>
  <c r="DJ106" i="12"/>
  <c r="DJ68" i="12"/>
  <c r="DJ101" i="12"/>
  <c r="DJ45" i="12"/>
  <c r="DJ90" i="12"/>
  <c r="DJ16" i="12"/>
  <c r="DJ47" i="12"/>
  <c r="DJ41" i="12"/>
  <c r="DJ29" i="12"/>
  <c r="DJ109" i="12"/>
  <c r="DJ22" i="12"/>
  <c r="DJ39" i="12"/>
  <c r="DJ30" i="12"/>
  <c r="DJ18" i="12"/>
  <c r="DJ38" i="12"/>
  <c r="DJ26" i="12"/>
  <c r="DJ104" i="12"/>
  <c r="DJ77" i="12"/>
  <c r="DJ36" i="12"/>
  <c r="DJ27" i="12"/>
  <c r="DJ15" i="12"/>
  <c r="DJ9" i="12"/>
  <c r="DJ6" i="12"/>
  <c r="DJ92" i="12"/>
  <c r="DJ31" i="12"/>
  <c r="DJ10" i="12"/>
  <c r="DJ24" i="12"/>
  <c r="DJ12" i="12"/>
  <c r="DJ80" i="12"/>
  <c r="DJ69" i="12"/>
  <c r="DJ89" i="12"/>
  <c r="DJ5" i="12"/>
  <c r="DJ74" i="12"/>
  <c r="DJ7" i="12"/>
  <c r="DJ107" i="12"/>
  <c r="DJ34" i="12"/>
  <c r="DJ66" i="12"/>
  <c r="DJ86" i="12"/>
  <c r="DJ103" i="12"/>
  <c r="DJ28" i="12"/>
  <c r="DJ25" i="12"/>
  <c r="DJ4" i="12"/>
  <c r="DJ105" i="12"/>
  <c r="DJ23" i="12"/>
  <c r="DJ43" i="12"/>
  <c r="DJ62" i="12"/>
  <c r="DJ108" i="12"/>
  <c r="DJ8" i="12"/>
  <c r="DJ96" i="12"/>
  <c r="DI96" i="12" s="1"/>
  <c r="DJ78" i="12"/>
  <c r="DJ46" i="12"/>
  <c r="DJ37" i="12"/>
  <c r="DJ19" i="12"/>
  <c r="DJ82" i="12"/>
  <c r="DJ97" i="12"/>
  <c r="DI97" i="12" s="1"/>
  <c r="DJ102" i="12"/>
  <c r="DJ87" i="12"/>
  <c r="DJ72" i="12"/>
  <c r="DJ17" i="12"/>
  <c r="DJ71" i="12"/>
  <c r="DJ13" i="12"/>
  <c r="DJ76" i="12"/>
  <c r="DJ67" i="12"/>
  <c r="DJ64" i="12"/>
  <c r="DJ44" i="12"/>
  <c r="DJ32" i="12"/>
  <c r="DJ83" i="12"/>
  <c r="DJ65" i="12"/>
  <c r="DJ42" i="12"/>
  <c r="F24" i="18"/>
  <c r="G24" i="18" s="1"/>
  <c r="F20" i="18"/>
  <c r="G20" i="18" s="1"/>
  <c r="DL41" i="12"/>
  <c r="DK17" i="12"/>
  <c r="DK18" i="12"/>
  <c r="DK19" i="12"/>
  <c r="DK16" i="12"/>
  <c r="DK45" i="12"/>
  <c r="DK28" i="12"/>
  <c r="DK40" i="12"/>
  <c r="DK30" i="12"/>
  <c r="DK42" i="12"/>
  <c r="DK43" i="12"/>
  <c r="DK32" i="12"/>
  <c r="DK101" i="12"/>
  <c r="DK20" i="12"/>
  <c r="DK102" i="12"/>
  <c r="DK44" i="12"/>
  <c r="DK103" i="12"/>
  <c r="DK104" i="12"/>
  <c r="DK22" i="12"/>
  <c r="DK34" i="12"/>
  <c r="DK46" i="12"/>
  <c r="DK105" i="12"/>
  <c r="DK23" i="12"/>
  <c r="DK36" i="12"/>
  <c r="DK107" i="12"/>
  <c r="DK108" i="12"/>
  <c r="DK26" i="12"/>
  <c r="DK38" i="12"/>
  <c r="DK21" i="12"/>
  <c r="DK8" i="12"/>
  <c r="DK35" i="12"/>
  <c r="DK24" i="12"/>
  <c r="DK37" i="12"/>
  <c r="DK9" i="12"/>
  <c r="DK10" i="12"/>
  <c r="DK11" i="12"/>
  <c r="DK39" i="12"/>
  <c r="DL108" i="12"/>
  <c r="DL103" i="12"/>
  <c r="DK109" i="12"/>
  <c r="DK27" i="12"/>
  <c r="DK29" i="12"/>
  <c r="DK4" i="12"/>
  <c r="DK5" i="12"/>
  <c r="DK31" i="12"/>
  <c r="DK33" i="12"/>
  <c r="DK7" i="12"/>
  <c r="DK106" i="12"/>
  <c r="DK25" i="12"/>
  <c r="DK6" i="12"/>
  <c r="DJ61" i="12"/>
  <c r="DL42" i="12"/>
  <c r="DL104" i="12"/>
  <c r="DL16" i="12"/>
  <c r="DL12" i="12"/>
  <c r="DL102" i="12"/>
  <c r="DL20" i="12"/>
  <c r="DL107" i="12"/>
  <c r="DL101" i="12"/>
  <c r="DL40" i="12"/>
  <c r="DM102" i="12"/>
  <c r="DM108" i="12"/>
  <c r="DI108" i="12" s="1"/>
  <c r="DM103" i="12"/>
  <c r="DM12" i="12"/>
  <c r="DI12" i="12" s="1"/>
  <c r="DM104" i="12"/>
  <c r="DI104" i="12" s="1"/>
  <c r="DM105" i="12"/>
  <c r="DI105" i="12" s="1"/>
  <c r="DM16" i="12"/>
  <c r="DI16" i="12" s="1"/>
  <c r="DM4" i="12"/>
  <c r="DI4" i="12" s="1"/>
  <c r="DM106" i="12"/>
  <c r="DI106" i="12" s="1"/>
  <c r="DM8" i="12"/>
  <c r="DI8" i="12" s="1"/>
  <c r="DM101" i="12"/>
  <c r="DI101" i="12" s="1"/>
  <c r="DM107" i="12"/>
  <c r="DI107" i="12" s="1"/>
  <c r="DM20" i="12"/>
  <c r="DI20" i="12" s="1"/>
  <c r="DM46" i="12"/>
  <c r="DI46" i="12" s="1"/>
  <c r="DL28" i="12"/>
  <c r="DL29" i="12"/>
  <c r="DJ59" i="12"/>
  <c r="DJ99" i="12"/>
  <c r="DL30" i="12"/>
  <c r="DL31" i="12"/>
  <c r="DM6" i="12"/>
  <c r="DM26" i="12"/>
  <c r="DM29" i="12"/>
  <c r="DM32" i="12"/>
  <c r="DM35" i="12"/>
  <c r="DM55" i="12"/>
  <c r="DM72" i="12"/>
  <c r="DM75" i="12"/>
  <c r="DM78" i="12"/>
  <c r="DM81" i="12"/>
  <c r="DM38" i="12"/>
  <c r="DM41" i="12"/>
  <c r="DM58" i="12"/>
  <c r="DM84" i="12"/>
  <c r="DM87" i="12"/>
  <c r="DM90" i="12"/>
  <c r="DM109" i="12"/>
  <c r="DM15" i="12"/>
  <c r="DM18" i="12"/>
  <c r="DM47" i="12"/>
  <c r="DM61" i="12"/>
  <c r="DM64" i="12"/>
  <c r="DM39" i="12"/>
  <c r="DM85" i="12"/>
  <c r="DM50" i="12"/>
  <c r="DI50" i="12" s="1"/>
  <c r="DM67" i="12"/>
  <c r="DM70" i="12"/>
  <c r="DM73" i="12"/>
  <c r="DM79" i="12"/>
  <c r="DM7" i="12"/>
  <c r="DM24" i="12"/>
  <c r="DM27" i="12"/>
  <c r="DM30" i="12"/>
  <c r="DM33" i="12"/>
  <c r="DM53" i="12"/>
  <c r="DI53" i="12" s="1"/>
  <c r="DM56" i="12"/>
  <c r="DM76" i="12"/>
  <c r="DM82" i="12"/>
  <c r="DM42" i="12"/>
  <c r="DM91" i="12"/>
  <c r="DM99" i="12"/>
  <c r="DM19" i="12"/>
  <c r="DM62" i="12"/>
  <c r="DM22" i="12"/>
  <c r="DM48" i="12"/>
  <c r="DM51" i="12"/>
  <c r="DI51" i="12" s="1"/>
  <c r="DM65" i="12"/>
  <c r="DM68" i="12"/>
  <c r="DM71" i="12"/>
  <c r="DM80" i="12"/>
  <c r="DM100" i="12"/>
  <c r="DM5" i="12"/>
  <c r="DM25" i="12"/>
  <c r="DM28" i="12"/>
  <c r="DM31" i="12"/>
  <c r="DM34" i="12"/>
  <c r="DM54" i="12"/>
  <c r="DI54" i="12" s="1"/>
  <c r="DM74" i="12"/>
  <c r="DM77" i="12"/>
  <c r="DM83" i="12"/>
  <c r="DM59" i="12"/>
  <c r="DM11" i="12"/>
  <c r="DM37" i="12"/>
  <c r="DM40" i="12"/>
  <c r="DM43" i="12"/>
  <c r="DM57" i="12"/>
  <c r="DM86" i="12"/>
  <c r="DM89" i="12"/>
  <c r="DM92" i="12"/>
  <c r="DM14" i="12"/>
  <c r="DM60" i="12"/>
  <c r="DM63" i="12"/>
  <c r="DM23" i="12"/>
  <c r="DM49" i="12"/>
  <c r="DM52" i="12"/>
  <c r="DI52" i="12" s="1"/>
  <c r="DM66" i="12"/>
  <c r="DM69" i="12"/>
  <c r="DM10" i="12"/>
  <c r="DM36" i="12"/>
  <c r="DM88" i="12"/>
  <c r="DL36" i="12"/>
  <c r="DL37" i="12"/>
  <c r="DM21" i="12"/>
  <c r="DI21" i="12" s="1"/>
  <c r="DM13" i="12"/>
  <c r="DI13" i="12" s="1"/>
  <c r="DM45" i="12"/>
  <c r="DI45" i="12" s="1"/>
  <c r="DM17" i="12"/>
  <c r="DI17" i="12" s="1"/>
  <c r="DL9" i="12"/>
  <c r="DL44" i="12"/>
  <c r="DL58" i="12"/>
  <c r="DL84" i="12"/>
  <c r="DL87" i="12"/>
  <c r="DL90" i="12"/>
  <c r="DL88" i="12"/>
  <c r="DL109" i="12"/>
  <c r="DL18" i="12"/>
  <c r="DL47" i="12"/>
  <c r="DL61" i="12"/>
  <c r="DL64" i="12"/>
  <c r="DL85" i="12"/>
  <c r="DL21" i="12"/>
  <c r="DL50" i="12"/>
  <c r="DL67" i="12"/>
  <c r="DL70" i="12"/>
  <c r="DL13" i="12"/>
  <c r="DL7" i="12"/>
  <c r="DL24" i="12"/>
  <c r="DL53" i="12"/>
  <c r="DL56" i="12"/>
  <c r="DL73" i="12"/>
  <c r="DL76" i="12"/>
  <c r="DL79" i="12"/>
  <c r="DL82" i="12"/>
  <c r="DL10" i="12"/>
  <c r="DL59" i="12"/>
  <c r="DL99" i="12"/>
  <c r="DL22" i="12"/>
  <c r="DL48" i="12"/>
  <c r="DL51" i="12"/>
  <c r="DL65" i="12"/>
  <c r="DL68" i="12"/>
  <c r="DL71" i="12"/>
  <c r="DL86" i="12"/>
  <c r="DL100" i="12"/>
  <c r="DL5" i="12"/>
  <c r="DL25" i="12"/>
  <c r="DL54" i="12"/>
  <c r="DL74" i="12"/>
  <c r="DL77" i="12"/>
  <c r="DL80" i="12"/>
  <c r="DL83" i="12"/>
  <c r="DL89" i="12"/>
  <c r="DL45" i="12"/>
  <c r="DL11" i="12"/>
  <c r="DL43" i="12"/>
  <c r="DL57" i="12"/>
  <c r="DL92" i="12"/>
  <c r="DL14" i="12"/>
  <c r="DL17" i="12"/>
  <c r="DL46" i="12"/>
  <c r="DL60" i="12"/>
  <c r="DL63" i="12"/>
  <c r="DL49" i="12"/>
  <c r="DL52" i="12"/>
  <c r="DL66" i="12"/>
  <c r="DL69" i="12"/>
  <c r="DL62" i="12"/>
  <c r="DL6" i="12"/>
  <c r="DL55" i="12"/>
  <c r="DL72" i="12"/>
  <c r="DL75" i="12"/>
  <c r="DL78" i="12"/>
  <c r="DL81" i="12"/>
  <c r="DL91" i="12"/>
  <c r="DM9" i="12"/>
  <c r="DI9" i="12" s="1"/>
  <c r="DM44" i="12"/>
  <c r="DI44" i="12" s="1"/>
  <c r="DL34" i="12"/>
  <c r="DL35" i="12"/>
  <c r="DL33" i="12"/>
  <c r="DL106" i="12"/>
  <c r="DL4" i="12"/>
  <c r="DL32" i="12"/>
  <c r="F4" i="18"/>
  <c r="G4" i="18" s="1"/>
  <c r="F9" i="18"/>
  <c r="G9" i="18" s="1"/>
  <c r="F13" i="18"/>
  <c r="G13" i="18" s="1"/>
  <c r="F2" i="18"/>
  <c r="G2" i="18" s="1"/>
  <c r="U592" i="15"/>
  <c r="AW592" i="15" s="1"/>
  <c r="Z592" i="15"/>
  <c r="BB592" i="15" s="1"/>
  <c r="W592" i="15"/>
  <c r="AY592" i="15" s="1"/>
  <c r="AB592" i="15"/>
  <c r="BD592" i="15" s="1"/>
  <c r="V592" i="15"/>
  <c r="AX592" i="15" s="1"/>
  <c r="S592" i="15"/>
  <c r="AU592" i="15" s="1"/>
  <c r="AD592" i="15"/>
  <c r="BF592" i="15" s="1"/>
  <c r="AC592" i="15"/>
  <c r="BE592" i="15" s="1"/>
  <c r="AE592" i="15"/>
  <c r="BG592" i="15" s="1"/>
  <c r="AF592" i="15"/>
  <c r="BH592" i="15" s="1"/>
  <c r="AG592" i="15"/>
  <c r="BI592" i="15" s="1"/>
  <c r="Y592" i="15"/>
  <c r="BA592" i="15" s="1"/>
  <c r="X592" i="15"/>
  <c r="AZ592" i="15" s="1"/>
  <c r="R592" i="15"/>
  <c r="AT592" i="15" s="1"/>
  <c r="T592" i="15"/>
  <c r="AV592" i="15" s="1"/>
  <c r="AA592" i="15"/>
  <c r="BC592" i="15" s="1"/>
  <c r="AG603" i="15"/>
  <c r="BI603" i="15" s="1"/>
  <c r="S603" i="15"/>
  <c r="AU603" i="15" s="1"/>
  <c r="AC603" i="15"/>
  <c r="BE603" i="15" s="1"/>
  <c r="AD603" i="15"/>
  <c r="BF603" i="15" s="1"/>
  <c r="W603" i="15"/>
  <c r="AY603" i="15" s="1"/>
  <c r="R603" i="15"/>
  <c r="AT603" i="15" s="1"/>
  <c r="Z603" i="15"/>
  <c r="BB603" i="15" s="1"/>
  <c r="U603" i="15"/>
  <c r="AW603" i="15" s="1"/>
  <c r="AB603" i="15"/>
  <c r="BD603" i="15" s="1"/>
  <c r="X603" i="15"/>
  <c r="AZ603" i="15" s="1"/>
  <c r="V603" i="15"/>
  <c r="AX603" i="15" s="1"/>
  <c r="AE603" i="15"/>
  <c r="BG603" i="15" s="1"/>
  <c r="Y603" i="15"/>
  <c r="BA603" i="15" s="1"/>
  <c r="AF603" i="15"/>
  <c r="BH603" i="15" s="1"/>
  <c r="AA603" i="15"/>
  <c r="BC603" i="15" s="1"/>
  <c r="T603" i="15"/>
  <c r="AV603" i="15" s="1"/>
  <c r="H764" i="2"/>
  <c r="F767" i="15" s="1"/>
  <c r="J767" i="15"/>
  <c r="BA595" i="2"/>
  <c r="BB595" i="2" s="1"/>
  <c r="M596" i="2"/>
  <c r="K593" i="15" s="1"/>
  <c r="BC595" i="2"/>
  <c r="BD595" i="2" s="1"/>
  <c r="AY595" i="2"/>
  <c r="BC600" i="2"/>
  <c r="BD600" i="2" s="1"/>
  <c r="BA600" i="2"/>
  <c r="BB600" i="2" s="1"/>
  <c r="AY600" i="2"/>
  <c r="E83" i="5" s="1"/>
  <c r="F83" i="5" s="1"/>
  <c r="M601" i="2"/>
  <c r="K604" i="15" s="1"/>
  <c r="H744" i="2"/>
  <c r="F747" i="15" s="1"/>
  <c r="AX744" i="2"/>
  <c r="M744" i="2"/>
  <c r="K747" i="15" s="1"/>
  <c r="L745" i="2"/>
  <c r="J748" i="15" s="1"/>
  <c r="D21" i="18"/>
  <c r="F21" i="18" s="1"/>
  <c r="G21" i="18" s="1"/>
  <c r="D35" i="18"/>
  <c r="F35" i="18" s="1"/>
  <c r="D15" i="18"/>
  <c r="F15" i="18" s="1"/>
  <c r="G15" i="18" s="1"/>
  <c r="M764" i="2"/>
  <c r="K767" i="15" s="1"/>
  <c r="AX764" i="2"/>
  <c r="L765" i="2"/>
  <c r="AC777" i="2"/>
  <c r="AC778" i="2"/>
  <c r="DI49" i="12" l="1"/>
  <c r="DI48" i="12"/>
  <c r="DI55" i="12"/>
  <c r="DI56" i="12"/>
  <c r="DI38" i="12"/>
  <c r="DI103" i="12"/>
  <c r="DI102" i="12"/>
  <c r="DI57" i="12"/>
  <c r="DI40" i="12"/>
  <c r="DI39" i="12"/>
  <c r="DI41" i="12"/>
  <c r="DI42" i="12"/>
  <c r="DI43" i="12"/>
  <c r="DI67" i="12"/>
  <c r="DI6" i="12"/>
  <c r="DI33" i="12"/>
  <c r="DI79" i="12"/>
  <c r="DI69" i="12"/>
  <c r="DI7" i="12"/>
  <c r="DI18" i="12"/>
  <c r="DI77" i="12"/>
  <c r="DI31" i="12"/>
  <c r="DI29" i="12"/>
  <c r="DI14" i="12"/>
  <c r="DI11" i="12"/>
  <c r="DI30" i="12"/>
  <c r="DI91" i="12"/>
  <c r="DI74" i="12"/>
  <c r="DI64" i="12"/>
  <c r="DI61" i="12"/>
  <c r="DI78" i="12"/>
  <c r="DI22" i="12"/>
  <c r="DI47" i="12"/>
  <c r="DI75" i="12"/>
  <c r="DI88" i="12"/>
  <c r="DI25" i="12"/>
  <c r="DI35" i="12"/>
  <c r="DI92" i="12"/>
  <c r="DI34" i="12"/>
  <c r="DI36" i="12"/>
  <c r="DI86" i="12"/>
  <c r="DI62" i="12"/>
  <c r="DI24" i="12"/>
  <c r="DI72" i="12"/>
  <c r="DI10" i="12"/>
  <c r="DI28" i="12"/>
  <c r="DI99" i="12"/>
  <c r="DI109" i="12"/>
  <c r="DI66" i="12"/>
  <c r="DI5" i="12"/>
  <c r="DI73" i="12"/>
  <c r="DI90" i="12"/>
  <c r="DI32" i="12"/>
  <c r="DI37" i="12"/>
  <c r="DI100" i="12"/>
  <c r="DI70" i="12"/>
  <c r="DI87" i="12"/>
  <c r="DI81" i="12"/>
  <c r="DI80" i="12"/>
  <c r="DI82" i="12"/>
  <c r="DI84" i="12"/>
  <c r="DI59" i="12"/>
  <c r="DI71" i="12"/>
  <c r="DI76" i="12"/>
  <c r="DI58" i="12"/>
  <c r="DI63" i="12"/>
  <c r="DI83" i="12"/>
  <c r="DI68" i="12"/>
  <c r="DI85" i="12"/>
  <c r="DI89" i="12"/>
  <c r="DL15" i="12"/>
  <c r="DI15" i="12" s="1"/>
  <c r="DL27" i="12"/>
  <c r="DI27" i="12" s="1"/>
  <c r="DL23" i="12"/>
  <c r="DI23" i="12" s="1"/>
  <c r="DL19" i="12"/>
  <c r="DI19" i="12" s="1"/>
  <c r="DL26" i="12"/>
  <c r="DI26" i="12" s="1"/>
  <c r="DI60" i="12"/>
  <c r="DI65" i="12"/>
  <c r="H765" i="2"/>
  <c r="F768" i="15" s="1"/>
  <c r="J768" i="15"/>
  <c r="U747" i="15"/>
  <c r="AW747" i="15" s="1"/>
  <c r="AG747" i="15"/>
  <c r="BI747" i="15" s="1"/>
  <c r="R747" i="15"/>
  <c r="AT747" i="15" s="1"/>
  <c r="AC747" i="15"/>
  <c r="BE747" i="15" s="1"/>
  <c r="AD747" i="15"/>
  <c r="BF747" i="15" s="1"/>
  <c r="Z747" i="15"/>
  <c r="BB747" i="15" s="1"/>
  <c r="AB747" i="15"/>
  <c r="BD747" i="15" s="1"/>
  <c r="S747" i="15"/>
  <c r="AU747" i="15" s="1"/>
  <c r="V747" i="15"/>
  <c r="AX747" i="15" s="1"/>
  <c r="T747" i="15"/>
  <c r="AV747" i="15" s="1"/>
  <c r="AF747" i="15"/>
  <c r="BH747" i="15" s="1"/>
  <c r="AA747" i="15"/>
  <c r="BC747" i="15" s="1"/>
  <c r="Y747" i="15"/>
  <c r="BA747" i="15" s="1"/>
  <c r="X747" i="15"/>
  <c r="AZ747" i="15" s="1"/>
  <c r="W747" i="15"/>
  <c r="AY747" i="15" s="1"/>
  <c r="AE747" i="15"/>
  <c r="BG747" i="15" s="1"/>
  <c r="AG604" i="15"/>
  <c r="BI604" i="15" s="1"/>
  <c r="U604" i="15"/>
  <c r="AW604" i="15" s="1"/>
  <c r="AD604" i="15"/>
  <c r="BF604" i="15" s="1"/>
  <c r="AC604" i="15"/>
  <c r="BE604" i="15" s="1"/>
  <c r="Z604" i="15"/>
  <c r="BB604" i="15" s="1"/>
  <c r="V604" i="15"/>
  <c r="AX604" i="15" s="1"/>
  <c r="R604" i="15"/>
  <c r="AT604" i="15" s="1"/>
  <c r="AB604" i="15"/>
  <c r="BD604" i="15" s="1"/>
  <c r="S604" i="15"/>
  <c r="AU604" i="15" s="1"/>
  <c r="AF604" i="15"/>
  <c r="BH604" i="15" s="1"/>
  <c r="T604" i="15"/>
  <c r="AV604" i="15" s="1"/>
  <c r="Y604" i="15"/>
  <c r="BA604" i="15" s="1"/>
  <c r="AE604" i="15"/>
  <c r="BG604" i="15" s="1"/>
  <c r="W604" i="15"/>
  <c r="AY604" i="15" s="1"/>
  <c r="X604" i="15"/>
  <c r="AZ604" i="15" s="1"/>
  <c r="AA604" i="15"/>
  <c r="BC604" i="15" s="1"/>
  <c r="W593" i="15"/>
  <c r="AY593" i="15" s="1"/>
  <c r="T593" i="15"/>
  <c r="AV593" i="15" s="1"/>
  <c r="AF593" i="15"/>
  <c r="BH593" i="15" s="1"/>
  <c r="X593" i="15"/>
  <c r="AZ593" i="15" s="1"/>
  <c r="AA593" i="15"/>
  <c r="BC593" i="15" s="1"/>
  <c r="Z593" i="15"/>
  <c r="BB593" i="15" s="1"/>
  <c r="Y593" i="15"/>
  <c r="BA593" i="15" s="1"/>
  <c r="AG593" i="15"/>
  <c r="BI593" i="15" s="1"/>
  <c r="AC593" i="15"/>
  <c r="BE593" i="15" s="1"/>
  <c r="V593" i="15"/>
  <c r="AX593" i="15" s="1"/>
  <c r="AB593" i="15"/>
  <c r="BD593" i="15" s="1"/>
  <c r="U593" i="15"/>
  <c r="AW593" i="15" s="1"/>
  <c r="S593" i="15"/>
  <c r="AU593" i="15" s="1"/>
  <c r="R593" i="15"/>
  <c r="AT593" i="15" s="1"/>
  <c r="AE593" i="15"/>
  <c r="BG593" i="15" s="1"/>
  <c r="AD593" i="15"/>
  <c r="BF593" i="15" s="1"/>
  <c r="I27" i="12"/>
  <c r="I15" i="12"/>
  <c r="I25" i="12"/>
  <c r="I40" i="12"/>
  <c r="I31" i="12"/>
  <c r="I33" i="12"/>
  <c r="I19" i="12"/>
  <c r="I7" i="12"/>
  <c r="I11" i="12"/>
  <c r="I41" i="12"/>
  <c r="I39" i="12"/>
  <c r="I35" i="12"/>
  <c r="I29" i="12"/>
  <c r="I37" i="12"/>
  <c r="I38" i="12"/>
  <c r="I45" i="12"/>
  <c r="I60" i="12"/>
  <c r="I59" i="12"/>
  <c r="I42" i="12"/>
  <c r="I61" i="12"/>
  <c r="AY764" i="2"/>
  <c r="D22" i="18" s="1"/>
  <c r="F22" i="18" s="1"/>
  <c r="G22" i="18" s="1"/>
  <c r="BC601" i="2"/>
  <c r="BD601" i="2" s="1"/>
  <c r="BA601" i="2"/>
  <c r="BB601" i="2" s="1"/>
  <c r="AY601" i="2"/>
  <c r="M602" i="2"/>
  <c r="K605" i="15" s="1"/>
  <c r="AY744" i="2"/>
  <c r="AX745" i="2"/>
  <c r="H745" i="2"/>
  <c r="F748" i="15" s="1"/>
  <c r="M745" i="2"/>
  <c r="K748" i="15" s="1"/>
  <c r="L746" i="2"/>
  <c r="AE745" i="2"/>
  <c r="I10" i="12"/>
  <c r="I16" i="12"/>
  <c r="I49" i="12"/>
  <c r="I48" i="12"/>
  <c r="I17" i="12"/>
  <c r="I12" i="12"/>
  <c r="I6" i="12"/>
  <c r="I36" i="12"/>
  <c r="I51" i="12"/>
  <c r="I28" i="12"/>
  <c r="I32" i="12"/>
  <c r="I8" i="12"/>
  <c r="I50" i="12"/>
  <c r="I53" i="12"/>
  <c r="I13" i="12"/>
  <c r="I5" i="12"/>
  <c r="I54" i="12"/>
  <c r="I52" i="12"/>
  <c r="I58" i="12"/>
  <c r="I43" i="12"/>
  <c r="I21" i="12"/>
  <c r="I44" i="12"/>
  <c r="I24" i="12"/>
  <c r="I47" i="12"/>
  <c r="I4" i="12"/>
  <c r="I55" i="12"/>
  <c r="I20" i="12"/>
  <c r="I57" i="12"/>
  <c r="I9" i="12"/>
  <c r="I34" i="12"/>
  <c r="I56" i="12"/>
  <c r="I46" i="12"/>
  <c r="I26" i="12"/>
  <c r="I30" i="12"/>
  <c r="E17" i="18"/>
  <c r="F17" i="18" s="1"/>
  <c r="G17" i="18" s="1"/>
  <c r="C50" i="18"/>
  <c r="D50" i="18" s="1"/>
  <c r="BM744" i="2"/>
  <c r="AX765" i="2"/>
  <c r="BM765" i="2" s="1"/>
  <c r="M765" i="2"/>
  <c r="K768" i="15" s="1"/>
  <c r="L766" i="2"/>
  <c r="H766" i="2" s="1"/>
  <c r="AE765" i="2"/>
  <c r="BA764" i="2"/>
  <c r="BB764" i="2" s="1"/>
  <c r="BN764" i="2" s="1"/>
  <c r="BC764" i="2"/>
  <c r="BD764" i="2" s="1"/>
  <c r="BC744" i="2"/>
  <c r="BD744" i="2" s="1"/>
  <c r="BA744" i="2"/>
  <c r="BB744" i="2" s="1"/>
  <c r="BN744" i="2" s="1"/>
  <c r="AY596" i="2"/>
  <c r="BA596" i="2"/>
  <c r="BB596" i="2" s="1"/>
  <c r="BC596" i="2"/>
  <c r="BD596" i="2" s="1"/>
  <c r="M597" i="2"/>
  <c r="K594" i="15" s="1"/>
  <c r="E16" i="18"/>
  <c r="F16" i="18" s="1"/>
  <c r="G16" i="18" s="1"/>
  <c r="C51" i="18"/>
  <c r="D51" i="18" s="1"/>
  <c r="BM764" i="2"/>
  <c r="AB605" i="15" l="1"/>
  <c r="BD605" i="15" s="1"/>
  <c r="AE605" i="15"/>
  <c r="BG605" i="15" s="1"/>
  <c r="AD605" i="15"/>
  <c r="BF605" i="15" s="1"/>
  <c r="Y605" i="15"/>
  <c r="BA605" i="15" s="1"/>
  <c r="V605" i="15"/>
  <c r="AX605" i="15" s="1"/>
  <c r="W605" i="15"/>
  <c r="AY605" i="15" s="1"/>
  <c r="Z605" i="15"/>
  <c r="BB605" i="15" s="1"/>
  <c r="AG605" i="15"/>
  <c r="BI605" i="15" s="1"/>
  <c r="AA605" i="15"/>
  <c r="BC605" i="15" s="1"/>
  <c r="AC605" i="15"/>
  <c r="BE605" i="15" s="1"/>
  <c r="AF605" i="15"/>
  <c r="BH605" i="15" s="1"/>
  <c r="S605" i="15"/>
  <c r="AU605" i="15" s="1"/>
  <c r="X605" i="15"/>
  <c r="AZ605" i="15" s="1"/>
  <c r="T605" i="15"/>
  <c r="AV605" i="15" s="1"/>
  <c r="U605" i="15"/>
  <c r="AW605" i="15" s="1"/>
  <c r="R605" i="15"/>
  <c r="AT605" i="15" s="1"/>
  <c r="U594" i="15"/>
  <c r="AW594" i="15" s="1"/>
  <c r="W594" i="15"/>
  <c r="AY594" i="15" s="1"/>
  <c r="AD594" i="15"/>
  <c r="BF594" i="15" s="1"/>
  <c r="X594" i="15"/>
  <c r="AZ594" i="15" s="1"/>
  <c r="V594" i="15"/>
  <c r="AX594" i="15" s="1"/>
  <c r="AC594" i="15"/>
  <c r="BE594" i="15" s="1"/>
  <c r="AB594" i="15"/>
  <c r="BD594" i="15" s="1"/>
  <c r="AF594" i="15"/>
  <c r="BH594" i="15" s="1"/>
  <c r="R594" i="15"/>
  <c r="AT594" i="15" s="1"/>
  <c r="AE594" i="15"/>
  <c r="BG594" i="15" s="1"/>
  <c r="Y594" i="15"/>
  <c r="BA594" i="15" s="1"/>
  <c r="AA594" i="15"/>
  <c r="BC594" i="15" s="1"/>
  <c r="AG594" i="15"/>
  <c r="BI594" i="15" s="1"/>
  <c r="T594" i="15"/>
  <c r="AV594" i="15" s="1"/>
  <c r="Z594" i="15"/>
  <c r="BB594" i="15" s="1"/>
  <c r="S594" i="15"/>
  <c r="AU594" i="15" s="1"/>
  <c r="M746" i="2"/>
  <c r="K749" i="15" s="1"/>
  <c r="J749" i="15"/>
  <c r="M766" i="2"/>
  <c r="K769" i="15" s="1"/>
  <c r="J769" i="15"/>
  <c r="AE766" i="2"/>
  <c r="F769" i="15"/>
  <c r="Y39" i="12"/>
  <c r="AO39" i="12"/>
  <c r="BE39" i="12"/>
  <c r="BE41" i="12"/>
  <c r="AO41" i="12"/>
  <c r="Y41" i="12"/>
  <c r="BE11" i="12"/>
  <c r="AO11" i="12"/>
  <c r="Y11" i="12"/>
  <c r="BE7" i="12"/>
  <c r="Y7" i="12"/>
  <c r="AO7" i="12"/>
  <c r="BE19" i="12"/>
  <c r="AO19" i="12"/>
  <c r="Y19" i="12"/>
  <c r="AO33" i="12"/>
  <c r="BE33" i="12"/>
  <c r="Y33" i="12"/>
  <c r="BE31" i="12"/>
  <c r="AO31" i="12"/>
  <c r="Y31" i="12"/>
  <c r="BE40" i="12"/>
  <c r="AO40" i="12"/>
  <c r="Y40" i="12"/>
  <c r="Y37" i="12"/>
  <c r="BE37" i="12"/>
  <c r="AO37" i="12"/>
  <c r="BE25" i="12"/>
  <c r="AO25" i="12"/>
  <c r="Y25" i="12"/>
  <c r="Y29" i="12"/>
  <c r="BE29" i="12"/>
  <c r="AO29" i="12"/>
  <c r="BE15" i="12"/>
  <c r="AO15" i="12"/>
  <c r="Y15" i="12"/>
  <c r="AO35" i="12"/>
  <c r="BE35" i="12"/>
  <c r="Y35" i="12"/>
  <c r="BE27" i="12"/>
  <c r="Y27" i="12"/>
  <c r="AO27" i="12"/>
  <c r="BE60" i="12"/>
  <c r="AO60" i="12"/>
  <c r="Y60" i="12"/>
  <c r="BE45" i="12"/>
  <c r="AO45" i="12"/>
  <c r="Y45" i="12"/>
  <c r="BE38" i="12"/>
  <c r="Y38" i="12"/>
  <c r="AO38" i="12"/>
  <c r="Y59" i="12"/>
  <c r="AO59" i="12"/>
  <c r="BE59" i="12"/>
  <c r="CK59" i="12" s="1"/>
  <c r="BE61" i="12"/>
  <c r="BU61" i="12" s="1"/>
  <c r="AO61" i="12"/>
  <c r="Y61" i="12"/>
  <c r="Y42" i="12"/>
  <c r="AO42" i="12"/>
  <c r="BE42" i="12"/>
  <c r="BU42" i="12" s="1"/>
  <c r="Y8" i="12"/>
  <c r="BE8" i="12"/>
  <c r="BU8" i="12" s="1"/>
  <c r="AO8" i="12"/>
  <c r="H746" i="2"/>
  <c r="F749" i="15" s="1"/>
  <c r="AX746" i="2"/>
  <c r="BM746" i="2" s="1"/>
  <c r="L747" i="2"/>
  <c r="J750" i="15" s="1"/>
  <c r="AO28" i="12"/>
  <c r="Y28" i="12"/>
  <c r="BE28" i="12"/>
  <c r="BU28" i="12" s="1"/>
  <c r="BE32" i="12"/>
  <c r="BU32" i="12" s="1"/>
  <c r="Y32" i="12"/>
  <c r="AO32" i="12"/>
  <c r="AE746" i="2"/>
  <c r="AO36" i="12"/>
  <c r="Y36" i="12"/>
  <c r="BE36" i="12"/>
  <c r="BU36" i="12" s="1"/>
  <c r="AY745" i="2"/>
  <c r="D37" i="18"/>
  <c r="F37" i="18" s="1"/>
  <c r="D23" i="18"/>
  <c r="F23" i="18" s="1"/>
  <c r="G23" i="18" s="1"/>
  <c r="AO24" i="12"/>
  <c r="Y24" i="12"/>
  <c r="BE24" i="12"/>
  <c r="BU24" i="12" s="1"/>
  <c r="Y51" i="12"/>
  <c r="BE51" i="12"/>
  <c r="BU51" i="12" s="1"/>
  <c r="AO51" i="12"/>
  <c r="BC597" i="2"/>
  <c r="BD597" i="2" s="1"/>
  <c r="AY597" i="2"/>
  <c r="BA597" i="2"/>
  <c r="BB597" i="2" s="1"/>
  <c r="M598" i="2"/>
  <c r="K595" i="15" s="1"/>
  <c r="BE56" i="12"/>
  <c r="BU56" i="12" s="1"/>
  <c r="Y56" i="12"/>
  <c r="AO56" i="12"/>
  <c r="BE58" i="12"/>
  <c r="BU58" i="12" s="1"/>
  <c r="AO58" i="12"/>
  <c r="Y58" i="12"/>
  <c r="AO6" i="12"/>
  <c r="BE6" i="12"/>
  <c r="BU6" i="12" s="1"/>
  <c r="Y6" i="12"/>
  <c r="BC745" i="2"/>
  <c r="BD745" i="2" s="1"/>
  <c r="BA745" i="2"/>
  <c r="BB745" i="2" s="1"/>
  <c r="BN745" i="2" s="1"/>
  <c r="BC602" i="2"/>
  <c r="BD602" i="2" s="1"/>
  <c r="BA602" i="2"/>
  <c r="BB602" i="2" s="1"/>
  <c r="M603" i="2"/>
  <c r="K606" i="15" s="1"/>
  <c r="AY602" i="2"/>
  <c r="AO46" i="12"/>
  <c r="BE46" i="12"/>
  <c r="BU46" i="12" s="1"/>
  <c r="Y46" i="12"/>
  <c r="AY765" i="2"/>
  <c r="AO30" i="12"/>
  <c r="BE30" i="12"/>
  <c r="BU30" i="12" s="1"/>
  <c r="Y30" i="12"/>
  <c r="BE21" i="12"/>
  <c r="BU21" i="12" s="1"/>
  <c r="AO21" i="12"/>
  <c r="Y21" i="12"/>
  <c r="Y9" i="12"/>
  <c r="BE9" i="12"/>
  <c r="BU9" i="12" s="1"/>
  <c r="AO9" i="12"/>
  <c r="BE54" i="12"/>
  <c r="BU54" i="12" s="1"/>
  <c r="Y54" i="12"/>
  <c r="AO54" i="12"/>
  <c r="BE17" i="12"/>
  <c r="BU17" i="12" s="1"/>
  <c r="Y17" i="12"/>
  <c r="AO17" i="12"/>
  <c r="Y26" i="12"/>
  <c r="BE26" i="12"/>
  <c r="BU26" i="12" s="1"/>
  <c r="AO26" i="12"/>
  <c r="BE43" i="12"/>
  <c r="BU43" i="12" s="1"/>
  <c r="AO43" i="12"/>
  <c r="Y43" i="12"/>
  <c r="Y34" i="12"/>
  <c r="AO34" i="12"/>
  <c r="BE34" i="12"/>
  <c r="BU34" i="12" s="1"/>
  <c r="BE57" i="12"/>
  <c r="BU57" i="12" s="1"/>
  <c r="AO57" i="12"/>
  <c r="Y57" i="12"/>
  <c r="Y5" i="12"/>
  <c r="BE5" i="12"/>
  <c r="BU5" i="12" s="1"/>
  <c r="AO5" i="12"/>
  <c r="BE48" i="12"/>
  <c r="BU48" i="12" s="1"/>
  <c r="AO48" i="12"/>
  <c r="Y48" i="12"/>
  <c r="BE47" i="12"/>
  <c r="BU47" i="12" s="1"/>
  <c r="AO47" i="12"/>
  <c r="Y47" i="12"/>
  <c r="BE44" i="12"/>
  <c r="BU44" i="12" s="1"/>
  <c r="AO44" i="12"/>
  <c r="Y44" i="12"/>
  <c r="Y20" i="12"/>
  <c r="AO20" i="12"/>
  <c r="BE20" i="12"/>
  <c r="BU20" i="12" s="1"/>
  <c r="Y13" i="12"/>
  <c r="BE13" i="12"/>
  <c r="BU13" i="12" s="1"/>
  <c r="AO13" i="12"/>
  <c r="Y49" i="12"/>
  <c r="BE49" i="12"/>
  <c r="BU49" i="12" s="1"/>
  <c r="AO49" i="12"/>
  <c r="AO12" i="12"/>
  <c r="Y12" i="12"/>
  <c r="BE12" i="12"/>
  <c r="BU12" i="12" s="1"/>
  <c r="I14" i="12"/>
  <c r="BM745" i="2"/>
  <c r="BA765" i="2"/>
  <c r="BB765" i="2" s="1"/>
  <c r="BN765" i="2" s="1"/>
  <c r="BC765" i="2"/>
  <c r="BD765" i="2" s="1"/>
  <c r="BE55" i="12"/>
  <c r="BU55" i="12" s="1"/>
  <c r="Y55" i="12"/>
  <c r="AO55" i="12"/>
  <c r="AO53" i="12"/>
  <c r="BE53" i="12"/>
  <c r="BU53" i="12" s="1"/>
  <c r="Y53" i="12"/>
  <c r="Y16" i="12"/>
  <c r="BE16" i="12"/>
  <c r="BU16" i="12" s="1"/>
  <c r="AO16" i="12"/>
  <c r="AX766" i="2"/>
  <c r="BM766" i="2" s="1"/>
  <c r="L767" i="2"/>
  <c r="BE52" i="12"/>
  <c r="BU52" i="12" s="1"/>
  <c r="AO52" i="12"/>
  <c r="Y52" i="12"/>
  <c r="AO4" i="12"/>
  <c r="Y4" i="12"/>
  <c r="BE4" i="12"/>
  <c r="BU4" i="12" s="1"/>
  <c r="Y50" i="12"/>
  <c r="AO50" i="12"/>
  <c r="BE50" i="12"/>
  <c r="BU50" i="12" s="1"/>
  <c r="BE10" i="12"/>
  <c r="BU10" i="12" s="1"/>
  <c r="Y10" i="12"/>
  <c r="AO10" i="12"/>
  <c r="J770" i="15" l="1"/>
  <c r="V606" i="15"/>
  <c r="AX606" i="15" s="1"/>
  <c r="X606" i="15"/>
  <c r="AZ606" i="15" s="1"/>
  <c r="W606" i="15"/>
  <c r="AY606" i="15" s="1"/>
  <c r="AE606" i="15"/>
  <c r="BG606" i="15" s="1"/>
  <c r="R606" i="15"/>
  <c r="AT606" i="15" s="1"/>
  <c r="Z606" i="15"/>
  <c r="BB606" i="15" s="1"/>
  <c r="AG606" i="15"/>
  <c r="BI606" i="15" s="1"/>
  <c r="AD606" i="15"/>
  <c r="BF606" i="15" s="1"/>
  <c r="S606" i="15"/>
  <c r="AU606" i="15" s="1"/>
  <c r="AF606" i="15"/>
  <c r="BH606" i="15" s="1"/>
  <c r="AB606" i="15"/>
  <c r="BD606" i="15" s="1"/>
  <c r="T606" i="15"/>
  <c r="AV606" i="15" s="1"/>
  <c r="AC606" i="15"/>
  <c r="BE606" i="15" s="1"/>
  <c r="Y606" i="15"/>
  <c r="BA606" i="15" s="1"/>
  <c r="U606" i="15"/>
  <c r="AW606" i="15" s="1"/>
  <c r="AA606" i="15"/>
  <c r="BC606" i="15" s="1"/>
  <c r="AC595" i="15"/>
  <c r="BE595" i="15" s="1"/>
  <c r="S595" i="15"/>
  <c r="AU595" i="15" s="1"/>
  <c r="AG595" i="15"/>
  <c r="BI595" i="15" s="1"/>
  <c r="T595" i="15"/>
  <c r="AV595" i="15" s="1"/>
  <c r="R595" i="15"/>
  <c r="AT595" i="15" s="1"/>
  <c r="V595" i="15"/>
  <c r="AX595" i="15" s="1"/>
  <c r="AF595" i="15"/>
  <c r="BH595" i="15" s="1"/>
  <c r="X595" i="15"/>
  <c r="AZ595" i="15" s="1"/>
  <c r="AB595" i="15"/>
  <c r="BD595" i="15" s="1"/>
  <c r="AD595" i="15"/>
  <c r="BF595" i="15" s="1"/>
  <c r="W595" i="15"/>
  <c r="AY595" i="15" s="1"/>
  <c r="AE595" i="15"/>
  <c r="BG595" i="15" s="1"/>
  <c r="Z595" i="15"/>
  <c r="BB595" i="15" s="1"/>
  <c r="Y595" i="15"/>
  <c r="BA595" i="15" s="1"/>
  <c r="U595" i="15"/>
  <c r="AW595" i="15" s="1"/>
  <c r="AA595" i="15"/>
  <c r="BC595" i="15" s="1"/>
  <c r="AE747" i="2"/>
  <c r="AE767" i="2"/>
  <c r="F770" i="15"/>
  <c r="DA15" i="12"/>
  <c r="BU15" i="12"/>
  <c r="CK15" i="12"/>
  <c r="DA40" i="12"/>
  <c r="CK40" i="12"/>
  <c r="BU40" i="12"/>
  <c r="DA7" i="12"/>
  <c r="BU7" i="12"/>
  <c r="CK7" i="12"/>
  <c r="CK29" i="12"/>
  <c r="BU29" i="12"/>
  <c r="DA29" i="12"/>
  <c r="CK31" i="12"/>
  <c r="DA31" i="12"/>
  <c r="BU31" i="12"/>
  <c r="BU11" i="12"/>
  <c r="CK11" i="12"/>
  <c r="DA11" i="12"/>
  <c r="BU33" i="12"/>
  <c r="CK33" i="12"/>
  <c r="DA33" i="12"/>
  <c r="DA27" i="12"/>
  <c r="CK27" i="12"/>
  <c r="BU27" i="12"/>
  <c r="CK25" i="12"/>
  <c r="BU25" i="12"/>
  <c r="DA25" i="12"/>
  <c r="BU41" i="12"/>
  <c r="DA41" i="12"/>
  <c r="CK41" i="12"/>
  <c r="CK39" i="12"/>
  <c r="BU39" i="12"/>
  <c r="DA39" i="12"/>
  <c r="BU35" i="12"/>
  <c r="DA35" i="12"/>
  <c r="CK35" i="12"/>
  <c r="BU37" i="12"/>
  <c r="DA37" i="12"/>
  <c r="CK37" i="12"/>
  <c r="DA19" i="12"/>
  <c r="CK19" i="12"/>
  <c r="BU19" i="12"/>
  <c r="CK38" i="12"/>
  <c r="DA38" i="12"/>
  <c r="BU38" i="12"/>
  <c r="CK45" i="12"/>
  <c r="BU45" i="12"/>
  <c r="DA45" i="12"/>
  <c r="CK60" i="12"/>
  <c r="BU60" i="12"/>
  <c r="DA60" i="12"/>
  <c r="DA59" i="12"/>
  <c r="BU59" i="12"/>
  <c r="CK42" i="12"/>
  <c r="DA42" i="12"/>
  <c r="CK61" i="12"/>
  <c r="DA61" i="12"/>
  <c r="I18" i="12"/>
  <c r="I23" i="12"/>
  <c r="AY766" i="2"/>
  <c r="DA51" i="12"/>
  <c r="CK51" i="12"/>
  <c r="DA36" i="12"/>
  <c r="CK36" i="12"/>
  <c r="CK5" i="12"/>
  <c r="DA5" i="12"/>
  <c r="DA30" i="12"/>
  <c r="CK30" i="12"/>
  <c r="DA58" i="12"/>
  <c r="CK58" i="12"/>
  <c r="DA16" i="12"/>
  <c r="CK16" i="12"/>
  <c r="DA26" i="12"/>
  <c r="CK26" i="12"/>
  <c r="CK4" i="12"/>
  <c r="DA4" i="12"/>
  <c r="Y14" i="12"/>
  <c r="BE14" i="12"/>
  <c r="BU14" i="12" s="1"/>
  <c r="AO14" i="12"/>
  <c r="CK55" i="12"/>
  <c r="DA55" i="12"/>
  <c r="CK49" i="12"/>
  <c r="DA49" i="12"/>
  <c r="CK43" i="12"/>
  <c r="DA43" i="12"/>
  <c r="F750" i="15"/>
  <c r="AX747" i="2"/>
  <c r="BM747" i="2" s="1"/>
  <c r="L748" i="2"/>
  <c r="J751" i="15" s="1"/>
  <c r="BC766" i="2"/>
  <c r="BD766" i="2" s="1"/>
  <c r="BA766" i="2"/>
  <c r="BB766" i="2" s="1"/>
  <c r="BN766" i="2" s="1"/>
  <c r="CK24" i="12"/>
  <c r="DA24" i="12"/>
  <c r="AY746" i="2"/>
  <c r="CK44" i="12"/>
  <c r="DA44" i="12"/>
  <c r="CK54" i="12"/>
  <c r="DA54" i="12"/>
  <c r="DA12" i="12"/>
  <c r="CK12" i="12"/>
  <c r="DA56" i="12"/>
  <c r="CK56" i="12"/>
  <c r="M599" i="2"/>
  <c r="BA598" i="2"/>
  <c r="BB598" i="2" s="1"/>
  <c r="AY598" i="2"/>
  <c r="BC598" i="2"/>
  <c r="BD598" i="2" s="1"/>
  <c r="BA746" i="2"/>
  <c r="BB746" i="2" s="1"/>
  <c r="BN746" i="2" s="1"/>
  <c r="BC746" i="2"/>
  <c r="BD746" i="2" s="1"/>
  <c r="DA20" i="12"/>
  <c r="CK20" i="12"/>
  <c r="CK34" i="12"/>
  <c r="DA34" i="12"/>
  <c r="DA13" i="12"/>
  <c r="CK13" i="12"/>
  <c r="DA47" i="12"/>
  <c r="CK47" i="12"/>
  <c r="CK9" i="12"/>
  <c r="DA9" i="12"/>
  <c r="CK57" i="12"/>
  <c r="DA57" i="12"/>
  <c r="CK46" i="12"/>
  <c r="DA46" i="12"/>
  <c r="CK6" i="12"/>
  <c r="DA6" i="12"/>
  <c r="CK10" i="12"/>
  <c r="DA10" i="12"/>
  <c r="DA52" i="12"/>
  <c r="CK52" i="12"/>
  <c r="CK50" i="12"/>
  <c r="DA50" i="12"/>
  <c r="AX767" i="2"/>
  <c r="BM767" i="2" s="1"/>
  <c r="L768" i="2"/>
  <c r="J771" i="15" s="1"/>
  <c r="CK53" i="12"/>
  <c r="DA53" i="12"/>
  <c r="DA32" i="12"/>
  <c r="CK32" i="12"/>
  <c r="CK48" i="12"/>
  <c r="DA48" i="12"/>
  <c r="CK28" i="12"/>
  <c r="DA28" i="12"/>
  <c r="DA8" i="12"/>
  <c r="CK8" i="12"/>
  <c r="CK17" i="12"/>
  <c r="DA17" i="12"/>
  <c r="CK21" i="12"/>
  <c r="DA21" i="12"/>
  <c r="M604" i="2"/>
  <c r="K607" i="15" s="1"/>
  <c r="BA603" i="2"/>
  <c r="BB603" i="2" s="1"/>
  <c r="BC603" i="2"/>
  <c r="BD603" i="2" s="1"/>
  <c r="AY603" i="2"/>
  <c r="X607" i="15" l="1"/>
  <c r="AZ607" i="15" s="1"/>
  <c r="AC607" i="15"/>
  <c r="BE607" i="15" s="1"/>
  <c r="Y607" i="15"/>
  <c r="BA607" i="15" s="1"/>
  <c r="U607" i="15"/>
  <c r="AW607" i="15" s="1"/>
  <c r="AE607" i="15"/>
  <c r="BG607" i="15" s="1"/>
  <c r="V607" i="15"/>
  <c r="AX607" i="15" s="1"/>
  <c r="AA607" i="15"/>
  <c r="BC607" i="15" s="1"/>
  <c r="AD607" i="15"/>
  <c r="BF607" i="15" s="1"/>
  <c r="AF607" i="15"/>
  <c r="BH607" i="15" s="1"/>
  <c r="AG607" i="15"/>
  <c r="BI607" i="15" s="1"/>
  <c r="AB607" i="15"/>
  <c r="BD607" i="15" s="1"/>
  <c r="Z607" i="15"/>
  <c r="BB607" i="15" s="1"/>
  <c r="W607" i="15"/>
  <c r="AY607" i="15" s="1"/>
  <c r="S607" i="15"/>
  <c r="AU607" i="15" s="1"/>
  <c r="R607" i="15"/>
  <c r="AT607" i="15" s="1"/>
  <c r="T607" i="15"/>
  <c r="AV607" i="15" s="1"/>
  <c r="K597" i="15"/>
  <c r="K596" i="15"/>
  <c r="F771" i="15"/>
  <c r="F751" i="15"/>
  <c r="AO18" i="12"/>
  <c r="Y18" i="12"/>
  <c r="BE18" i="12"/>
  <c r="BE23" i="12"/>
  <c r="AO23" i="12"/>
  <c r="Y23" i="12"/>
  <c r="AX768" i="2"/>
  <c r="BM768" i="2" s="1"/>
  <c r="L769" i="2"/>
  <c r="J772" i="15" s="1"/>
  <c r="BA599" i="2"/>
  <c r="BB599" i="2" s="1"/>
  <c r="AY599" i="2"/>
  <c r="BC599" i="2"/>
  <c r="BD599" i="2" s="1"/>
  <c r="AX748" i="2"/>
  <c r="BM748" i="2" s="1"/>
  <c r="L749" i="2"/>
  <c r="J752" i="15" s="1"/>
  <c r="AE768" i="2"/>
  <c r="AE748" i="2"/>
  <c r="M605" i="2"/>
  <c r="K608" i="15" s="1"/>
  <c r="BA604" i="2"/>
  <c r="BB604" i="2" s="1"/>
  <c r="AY604" i="2"/>
  <c r="BC604" i="2"/>
  <c r="BD604" i="2" s="1"/>
  <c r="CK14" i="12"/>
  <c r="DA14" i="12"/>
  <c r="W596" i="15" l="1"/>
  <c r="AY596" i="15" s="1"/>
  <c r="S596" i="15"/>
  <c r="AU596" i="15" s="1"/>
  <c r="AA596" i="15"/>
  <c r="BC596" i="15" s="1"/>
  <c r="X596" i="15"/>
  <c r="AZ596" i="15" s="1"/>
  <c r="Y596" i="15"/>
  <c r="BA596" i="15" s="1"/>
  <c r="U596" i="15"/>
  <c r="AW596" i="15" s="1"/>
  <c r="AD596" i="15"/>
  <c r="BF596" i="15" s="1"/>
  <c r="AC596" i="15"/>
  <c r="BE596" i="15" s="1"/>
  <c r="AG596" i="15"/>
  <c r="BI596" i="15" s="1"/>
  <c r="AF596" i="15"/>
  <c r="BH596" i="15" s="1"/>
  <c r="Z596" i="15"/>
  <c r="BB596" i="15" s="1"/>
  <c r="AE596" i="15"/>
  <c r="BG596" i="15" s="1"/>
  <c r="R596" i="15"/>
  <c r="AT596" i="15" s="1"/>
  <c r="V596" i="15"/>
  <c r="AX596" i="15" s="1"/>
  <c r="AB596" i="15"/>
  <c r="BD596" i="15" s="1"/>
  <c r="T596" i="15"/>
  <c r="AV596" i="15" s="1"/>
  <c r="K598" i="15"/>
  <c r="AB597" i="15"/>
  <c r="BD597" i="15" s="1"/>
  <c r="AA597" i="15"/>
  <c r="BC597" i="15" s="1"/>
  <c r="W597" i="15"/>
  <c r="AY597" i="15" s="1"/>
  <c r="S597" i="15"/>
  <c r="AU597" i="15" s="1"/>
  <c r="R597" i="15"/>
  <c r="AT597" i="15" s="1"/>
  <c r="X597" i="15"/>
  <c r="AZ597" i="15" s="1"/>
  <c r="T597" i="15"/>
  <c r="AV597" i="15" s="1"/>
  <c r="AG597" i="15"/>
  <c r="BI597" i="15" s="1"/>
  <c r="AD597" i="15"/>
  <c r="BF597" i="15" s="1"/>
  <c r="AE597" i="15"/>
  <c r="BG597" i="15" s="1"/>
  <c r="AC597" i="15"/>
  <c r="BE597" i="15" s="1"/>
  <c r="U597" i="15"/>
  <c r="AW597" i="15" s="1"/>
  <c r="AF597" i="15"/>
  <c r="BH597" i="15" s="1"/>
  <c r="Y597" i="15"/>
  <c r="BA597" i="15" s="1"/>
  <c r="Z597" i="15"/>
  <c r="BB597" i="15" s="1"/>
  <c r="V597" i="15"/>
  <c r="AX597" i="15" s="1"/>
  <c r="S608" i="15"/>
  <c r="AU608" i="15" s="1"/>
  <c r="AE608" i="15"/>
  <c r="BG608" i="15" s="1"/>
  <c r="T608" i="15"/>
  <c r="AV608" i="15" s="1"/>
  <c r="AB608" i="15"/>
  <c r="BD608" i="15" s="1"/>
  <c r="Z608" i="15"/>
  <c r="BB608" i="15" s="1"/>
  <c r="AA608" i="15"/>
  <c r="BC608" i="15" s="1"/>
  <c r="AC608" i="15"/>
  <c r="BE608" i="15" s="1"/>
  <c r="X608" i="15"/>
  <c r="AZ608" i="15" s="1"/>
  <c r="U608" i="15"/>
  <c r="AW608" i="15" s="1"/>
  <c r="Y608" i="15"/>
  <c r="BA608" i="15" s="1"/>
  <c r="W608" i="15"/>
  <c r="AY608" i="15" s="1"/>
  <c r="AF608" i="15"/>
  <c r="BH608" i="15" s="1"/>
  <c r="R608" i="15"/>
  <c r="AT608" i="15" s="1"/>
  <c r="V608" i="15"/>
  <c r="AX608" i="15" s="1"/>
  <c r="AG608" i="15"/>
  <c r="BI608" i="15" s="1"/>
  <c r="AD608" i="15"/>
  <c r="BF608" i="15" s="1"/>
  <c r="F772" i="15"/>
  <c r="F752" i="15"/>
  <c r="CK23" i="12"/>
  <c r="BU23" i="12"/>
  <c r="DA18" i="12"/>
  <c r="BU18" i="12"/>
  <c r="CK18" i="12"/>
  <c r="DA23" i="12"/>
  <c r="AX749" i="2"/>
  <c r="BM749" i="2" s="1"/>
  <c r="L750" i="2"/>
  <c r="AX769" i="2"/>
  <c r="BM769" i="2" s="1"/>
  <c r="L770" i="2"/>
  <c r="AE749" i="2"/>
  <c r="AE769" i="2"/>
  <c r="M606" i="2"/>
  <c r="BC605" i="2"/>
  <c r="BD605" i="2" s="1"/>
  <c r="AY605" i="2"/>
  <c r="BA605" i="2"/>
  <c r="BB605" i="2" s="1"/>
  <c r="M607" i="2" l="1"/>
  <c r="K610" i="15" s="1"/>
  <c r="K609" i="15"/>
  <c r="J773" i="15"/>
  <c r="S598" i="15"/>
  <c r="AU598" i="15" s="1"/>
  <c r="AB598" i="15"/>
  <c r="BD598" i="15" s="1"/>
  <c r="AA598" i="15"/>
  <c r="BC598" i="15" s="1"/>
  <c r="W598" i="15"/>
  <c r="AY598" i="15" s="1"/>
  <c r="V598" i="15"/>
  <c r="AX598" i="15" s="1"/>
  <c r="AG598" i="15"/>
  <c r="BI598" i="15" s="1"/>
  <c r="AD598" i="15"/>
  <c r="BF598" i="15" s="1"/>
  <c r="AC598" i="15"/>
  <c r="BE598" i="15" s="1"/>
  <c r="T598" i="15"/>
  <c r="AV598" i="15" s="1"/>
  <c r="R598" i="15"/>
  <c r="AT598" i="15" s="1"/>
  <c r="U598" i="15"/>
  <c r="AW598" i="15" s="1"/>
  <c r="AF598" i="15"/>
  <c r="BH598" i="15" s="1"/>
  <c r="AE598" i="15"/>
  <c r="BG598" i="15" s="1"/>
  <c r="X598" i="15"/>
  <c r="AZ598" i="15" s="1"/>
  <c r="Y598" i="15"/>
  <c r="BA598" i="15" s="1"/>
  <c r="Z598" i="15"/>
  <c r="BB598" i="15" s="1"/>
  <c r="J753" i="15"/>
  <c r="AE770" i="2"/>
  <c r="F773" i="15"/>
  <c r="AE750" i="2"/>
  <c r="F753" i="15"/>
  <c r="AX770" i="2"/>
  <c r="BM770" i="2" s="1"/>
  <c r="L771" i="2"/>
  <c r="BC606" i="2"/>
  <c r="BD606" i="2" s="1"/>
  <c r="AY606" i="2"/>
  <c r="BA606" i="2"/>
  <c r="BB606" i="2" s="1"/>
  <c r="AX750" i="2"/>
  <c r="BM750" i="2" s="1"/>
  <c r="L751" i="2"/>
  <c r="J754" i="15" s="1"/>
  <c r="K600" i="15" l="1"/>
  <c r="T600" i="15" s="1"/>
  <c r="AV600" i="15" s="1"/>
  <c r="K599" i="15"/>
  <c r="S599" i="15" s="1"/>
  <c r="AU599" i="15" s="1"/>
  <c r="M608" i="2"/>
  <c r="K611" i="15" s="1"/>
  <c r="AF611" i="15" s="1"/>
  <c r="BH611" i="15" s="1"/>
  <c r="BA607" i="2"/>
  <c r="BB607" i="2" s="1"/>
  <c r="BC607" i="2"/>
  <c r="BD607" i="2" s="1"/>
  <c r="AY607" i="2"/>
  <c r="J774" i="15"/>
  <c r="AA609" i="15"/>
  <c r="BC609" i="15" s="1"/>
  <c r="U609" i="15"/>
  <c r="AW609" i="15" s="1"/>
  <c r="T609" i="15"/>
  <c r="AV609" i="15" s="1"/>
  <c r="AB609" i="15"/>
  <c r="BD609" i="15" s="1"/>
  <c r="Y609" i="15"/>
  <c r="BA609" i="15" s="1"/>
  <c r="AC609" i="15"/>
  <c r="BE609" i="15" s="1"/>
  <c r="AE609" i="15"/>
  <c r="BG609" i="15" s="1"/>
  <c r="AD609" i="15"/>
  <c r="BF609" i="15" s="1"/>
  <c r="X609" i="15"/>
  <c r="AZ609" i="15" s="1"/>
  <c r="Z609" i="15"/>
  <c r="BB609" i="15" s="1"/>
  <c r="S609" i="15"/>
  <c r="AU609" i="15" s="1"/>
  <c r="V609" i="15"/>
  <c r="AX609" i="15" s="1"/>
  <c r="AG609" i="15"/>
  <c r="BI609" i="15" s="1"/>
  <c r="AF609" i="15"/>
  <c r="BH609" i="15" s="1"/>
  <c r="R609" i="15"/>
  <c r="AT609" i="15" s="1"/>
  <c r="W609" i="15"/>
  <c r="AY609" i="15" s="1"/>
  <c r="S610" i="15"/>
  <c r="AU610" i="15" s="1"/>
  <c r="AA610" i="15"/>
  <c r="BC610" i="15" s="1"/>
  <c r="AD610" i="15"/>
  <c r="BF610" i="15" s="1"/>
  <c r="Z610" i="15"/>
  <c r="BB610" i="15" s="1"/>
  <c r="R610" i="15"/>
  <c r="AT610" i="15" s="1"/>
  <c r="V610" i="15"/>
  <c r="AX610" i="15" s="1"/>
  <c r="AE610" i="15"/>
  <c r="BG610" i="15" s="1"/>
  <c r="U610" i="15"/>
  <c r="AW610" i="15" s="1"/>
  <c r="T610" i="15"/>
  <c r="AV610" i="15" s="1"/>
  <c r="AC610" i="15"/>
  <c r="BE610" i="15" s="1"/>
  <c r="X610" i="15"/>
  <c r="AZ610" i="15" s="1"/>
  <c r="AG610" i="15"/>
  <c r="BI610" i="15" s="1"/>
  <c r="Y610" i="15"/>
  <c r="BA610" i="15" s="1"/>
  <c r="AB610" i="15"/>
  <c r="BD610" i="15" s="1"/>
  <c r="AF610" i="15"/>
  <c r="BH610" i="15" s="1"/>
  <c r="W610" i="15"/>
  <c r="AY610" i="15" s="1"/>
  <c r="F754" i="15"/>
  <c r="AE771" i="2"/>
  <c r="F774" i="15"/>
  <c r="AX771" i="2"/>
  <c r="BM771" i="2" s="1"/>
  <c r="L772" i="2"/>
  <c r="AX751" i="2"/>
  <c r="BM751" i="2" s="1"/>
  <c r="L752" i="2"/>
  <c r="AE751" i="2"/>
  <c r="W600" i="15" l="1"/>
  <c r="AY600" i="15" s="1"/>
  <c r="AA600" i="15"/>
  <c r="BC600" i="15" s="1"/>
  <c r="Z600" i="15"/>
  <c r="BB600" i="15" s="1"/>
  <c r="AG600" i="15"/>
  <c r="BI600" i="15" s="1"/>
  <c r="U600" i="15"/>
  <c r="AW600" i="15" s="1"/>
  <c r="X600" i="15"/>
  <c r="AZ600" i="15" s="1"/>
  <c r="AB600" i="15"/>
  <c r="BD600" i="15" s="1"/>
  <c r="Y600" i="15"/>
  <c r="BA600" i="15" s="1"/>
  <c r="AE600" i="15"/>
  <c r="BG600" i="15" s="1"/>
  <c r="K601" i="15"/>
  <c r="U601" i="15" s="1"/>
  <c r="AW601" i="15" s="1"/>
  <c r="AC600" i="15"/>
  <c r="BE600" i="15" s="1"/>
  <c r="AF600" i="15"/>
  <c r="BH600" i="15" s="1"/>
  <c r="AD600" i="15"/>
  <c r="BF600" i="15" s="1"/>
  <c r="V600" i="15"/>
  <c r="AX600" i="15" s="1"/>
  <c r="R600" i="15"/>
  <c r="AT600" i="15" s="1"/>
  <c r="S600" i="15"/>
  <c r="AU600" i="15" s="1"/>
  <c r="BA608" i="2"/>
  <c r="BB608" i="2" s="1"/>
  <c r="M609" i="2"/>
  <c r="K612" i="15" s="1"/>
  <c r="R612" i="15" s="1"/>
  <c r="AT612" i="15" s="1"/>
  <c r="AY608" i="2"/>
  <c r="T599" i="15"/>
  <c r="AV599" i="15" s="1"/>
  <c r="U599" i="15"/>
  <c r="AW599" i="15" s="1"/>
  <c r="AF599" i="15"/>
  <c r="BH599" i="15" s="1"/>
  <c r="AD599" i="15"/>
  <c r="BF599" i="15" s="1"/>
  <c r="AE599" i="15"/>
  <c r="BG599" i="15" s="1"/>
  <c r="W599" i="15"/>
  <c r="AY599" i="15" s="1"/>
  <c r="V599" i="15"/>
  <c r="AX599" i="15" s="1"/>
  <c r="AG599" i="15"/>
  <c r="BI599" i="15" s="1"/>
  <c r="Y599" i="15"/>
  <c r="BA599" i="15" s="1"/>
  <c r="AC599" i="15"/>
  <c r="BE599" i="15" s="1"/>
  <c r="R599" i="15"/>
  <c r="AT599" i="15" s="1"/>
  <c r="X599" i="15"/>
  <c r="AZ599" i="15" s="1"/>
  <c r="Z599" i="15"/>
  <c r="BB599" i="15" s="1"/>
  <c r="AA599" i="15"/>
  <c r="BC599" i="15" s="1"/>
  <c r="AB599" i="15"/>
  <c r="BD599" i="15" s="1"/>
  <c r="W611" i="15"/>
  <c r="AY611" i="15" s="1"/>
  <c r="BC608" i="2"/>
  <c r="BD608" i="2" s="1"/>
  <c r="Z611" i="15"/>
  <c r="BB611" i="15" s="1"/>
  <c r="AA611" i="15"/>
  <c r="BC611" i="15" s="1"/>
  <c r="AC611" i="15"/>
  <c r="BE611" i="15" s="1"/>
  <c r="V611" i="15"/>
  <c r="AX611" i="15" s="1"/>
  <c r="AE611" i="15"/>
  <c r="BG611" i="15" s="1"/>
  <c r="S611" i="15"/>
  <c r="AU611" i="15" s="1"/>
  <c r="X611" i="15"/>
  <c r="AZ611" i="15" s="1"/>
  <c r="AB611" i="15"/>
  <c r="BD611" i="15" s="1"/>
  <c r="T611" i="15"/>
  <c r="AV611" i="15" s="1"/>
  <c r="R611" i="15"/>
  <c r="AT611" i="15" s="1"/>
  <c r="AG611" i="15"/>
  <c r="BI611" i="15" s="1"/>
  <c r="U611" i="15"/>
  <c r="AW611" i="15" s="1"/>
  <c r="AD611" i="15"/>
  <c r="BF611" i="15" s="1"/>
  <c r="Y611" i="15"/>
  <c r="BA611" i="15" s="1"/>
  <c r="J775" i="15"/>
  <c r="J755" i="15"/>
  <c r="AE752" i="2"/>
  <c r="F755" i="15"/>
  <c r="AE772" i="2"/>
  <c r="F775" i="15"/>
  <c r="AX752" i="2"/>
  <c r="BM752" i="2" s="1"/>
  <c r="L753" i="2"/>
  <c r="AX772" i="2"/>
  <c r="BM772" i="2" s="1"/>
  <c r="M610" i="2" l="1"/>
  <c r="K613" i="15" s="1"/>
  <c r="BA609" i="2"/>
  <c r="BB609" i="2" s="1"/>
  <c r="AY609" i="2"/>
  <c r="BC609" i="2"/>
  <c r="BD609" i="2" s="1"/>
  <c r="AF601" i="15"/>
  <c r="BH601" i="15" s="1"/>
  <c r="R601" i="15"/>
  <c r="AT601" i="15" s="1"/>
  <c r="W601" i="15"/>
  <c r="AY601" i="15" s="1"/>
  <c r="V601" i="15"/>
  <c r="AX601" i="15" s="1"/>
  <c r="K602" i="15"/>
  <c r="Z602" i="15" s="1"/>
  <c r="BB602" i="15" s="1"/>
  <c r="Y601" i="15"/>
  <c r="BA601" i="15" s="1"/>
  <c r="AC601" i="15"/>
  <c r="BE601" i="15" s="1"/>
  <c r="AE601" i="15"/>
  <c r="BG601" i="15" s="1"/>
  <c r="Z601" i="15"/>
  <c r="BB601" i="15" s="1"/>
  <c r="AA601" i="15"/>
  <c r="BC601" i="15" s="1"/>
  <c r="AG601" i="15"/>
  <c r="BI601" i="15" s="1"/>
  <c r="S601" i="15"/>
  <c r="AU601" i="15" s="1"/>
  <c r="T601" i="15"/>
  <c r="AV601" i="15" s="1"/>
  <c r="X601" i="15"/>
  <c r="AZ601" i="15" s="1"/>
  <c r="AB601" i="15"/>
  <c r="BD601" i="15" s="1"/>
  <c r="AD601" i="15"/>
  <c r="BF601" i="15" s="1"/>
  <c r="AB612" i="15"/>
  <c r="BD612" i="15" s="1"/>
  <c r="AE612" i="15"/>
  <c r="BG612" i="15" s="1"/>
  <c r="AD612" i="15"/>
  <c r="BF612" i="15" s="1"/>
  <c r="X612" i="15"/>
  <c r="AZ612" i="15" s="1"/>
  <c r="AG612" i="15"/>
  <c r="BI612" i="15" s="1"/>
  <c r="AA612" i="15"/>
  <c r="BC612" i="15" s="1"/>
  <c r="W612" i="15"/>
  <c r="AY612" i="15" s="1"/>
  <c r="AC612" i="15"/>
  <c r="BE612" i="15" s="1"/>
  <c r="U612" i="15"/>
  <c r="AW612" i="15" s="1"/>
  <c r="Y612" i="15"/>
  <c r="BA612" i="15" s="1"/>
  <c r="Z612" i="15"/>
  <c r="BB612" i="15" s="1"/>
  <c r="S612" i="15"/>
  <c r="AU612" i="15" s="1"/>
  <c r="AF612" i="15"/>
  <c r="BH612" i="15" s="1"/>
  <c r="T612" i="15"/>
  <c r="AV612" i="15" s="1"/>
  <c r="V612" i="15"/>
  <c r="AX612" i="15" s="1"/>
  <c r="J756" i="15"/>
  <c r="AE753" i="2"/>
  <c r="F756" i="15"/>
  <c r="AX753" i="2"/>
  <c r="BM753" i="2" s="1"/>
  <c r="L754" i="2"/>
  <c r="M611" i="2" l="1"/>
  <c r="K614" i="15" s="1"/>
  <c r="U614" i="15" s="1"/>
  <c r="AW614" i="15" s="1"/>
  <c r="BA610" i="2"/>
  <c r="BB610" i="2" s="1"/>
  <c r="BC610" i="2"/>
  <c r="BD610" i="2" s="1"/>
  <c r="AY610" i="2"/>
  <c r="W602" i="15"/>
  <c r="AY602" i="15" s="1"/>
  <c r="AF602" i="15"/>
  <c r="BH602" i="15" s="1"/>
  <c r="AE602" i="15"/>
  <c r="BG602" i="15" s="1"/>
  <c r="AG602" i="15"/>
  <c r="BI602" i="15" s="1"/>
  <c r="AB602" i="15"/>
  <c r="BD602" i="15" s="1"/>
  <c r="AA602" i="15"/>
  <c r="BC602" i="15" s="1"/>
  <c r="AD602" i="15"/>
  <c r="BF602" i="15" s="1"/>
  <c r="X602" i="15"/>
  <c r="AZ602" i="15" s="1"/>
  <c r="AC602" i="15"/>
  <c r="BE602" i="15" s="1"/>
  <c r="T602" i="15"/>
  <c r="AV602" i="15" s="1"/>
  <c r="V602" i="15"/>
  <c r="AX602" i="15" s="1"/>
  <c r="Y602" i="15"/>
  <c r="BA602" i="15" s="1"/>
  <c r="U602" i="15"/>
  <c r="AW602" i="15" s="1"/>
  <c r="S602" i="15"/>
  <c r="AU602" i="15" s="1"/>
  <c r="R602" i="15"/>
  <c r="AT602" i="15" s="1"/>
  <c r="AE614" i="15"/>
  <c r="BG614" i="15" s="1"/>
  <c r="AF614" i="15"/>
  <c r="BH614" i="15" s="1"/>
  <c r="AD614" i="15"/>
  <c r="BF614" i="15" s="1"/>
  <c r="AC614" i="15"/>
  <c r="BE614" i="15" s="1"/>
  <c r="AG614" i="15"/>
  <c r="BI614" i="15" s="1"/>
  <c r="V613" i="15"/>
  <c r="AX613" i="15" s="1"/>
  <c r="AD613" i="15"/>
  <c r="BF613" i="15" s="1"/>
  <c r="W613" i="15"/>
  <c r="AY613" i="15" s="1"/>
  <c r="AE613" i="15"/>
  <c r="BG613" i="15" s="1"/>
  <c r="U613" i="15"/>
  <c r="AW613" i="15" s="1"/>
  <c r="AF613" i="15"/>
  <c r="BH613" i="15" s="1"/>
  <c r="AB613" i="15"/>
  <c r="BD613" i="15" s="1"/>
  <c r="T613" i="15"/>
  <c r="AV613" i="15" s="1"/>
  <c r="Z613" i="15"/>
  <c r="BB613" i="15" s="1"/>
  <c r="S613" i="15"/>
  <c r="AU613" i="15" s="1"/>
  <c r="AC613" i="15"/>
  <c r="BE613" i="15" s="1"/>
  <c r="X613" i="15"/>
  <c r="AZ613" i="15" s="1"/>
  <c r="AG613" i="15"/>
  <c r="BI613" i="15" s="1"/>
  <c r="Y613" i="15"/>
  <c r="BA613" i="15" s="1"/>
  <c r="R613" i="15"/>
  <c r="AT613" i="15" s="1"/>
  <c r="AA613" i="15"/>
  <c r="BC613" i="15" s="1"/>
  <c r="J757" i="15"/>
  <c r="AE754" i="2"/>
  <c r="F757" i="15"/>
  <c r="AX754" i="2"/>
  <c r="BM754" i="2" s="1"/>
  <c r="L755" i="2"/>
  <c r="J758" i="15" s="1"/>
  <c r="AY611" i="2" l="1"/>
  <c r="BC611" i="2"/>
  <c r="BD611" i="2" s="1"/>
  <c r="AA614" i="15"/>
  <c r="BC614" i="15" s="1"/>
  <c r="Z614" i="15"/>
  <c r="BB614" i="15" s="1"/>
  <c r="R614" i="15"/>
  <c r="AT614" i="15" s="1"/>
  <c r="W614" i="15"/>
  <c r="AY614" i="15" s="1"/>
  <c r="AB614" i="15"/>
  <c r="BD614" i="15" s="1"/>
  <c r="BA611" i="2"/>
  <c r="BB611" i="2" s="1"/>
  <c r="X614" i="15"/>
  <c r="AZ614" i="15" s="1"/>
  <c r="S614" i="15"/>
  <c r="AU614" i="15" s="1"/>
  <c r="Y614" i="15"/>
  <c r="BA614" i="15" s="1"/>
  <c r="T614" i="15"/>
  <c r="AV614" i="15" s="1"/>
  <c r="V614" i="15"/>
  <c r="AX614" i="15" s="1"/>
  <c r="F758" i="15"/>
  <c r="AX755" i="2"/>
  <c r="BM755" i="2" s="1"/>
  <c r="L756" i="2"/>
  <c r="AE755" i="2"/>
  <c r="J759" i="15" l="1"/>
  <c r="AE756" i="2"/>
  <c r="F759" i="15"/>
  <c r="AX756" i="2"/>
  <c r="BM756" i="2" s="1"/>
  <c r="L757" i="2"/>
  <c r="J760" i="15" l="1"/>
  <c r="AE757" i="2"/>
  <c r="F760" i="15"/>
  <c r="AX757" i="2"/>
  <c r="BM757" i="2" s="1"/>
  <c r="L758" i="2"/>
  <c r="J761" i="15" l="1"/>
  <c r="AE758" i="2"/>
  <c r="F761" i="15"/>
  <c r="AX758" i="2"/>
  <c r="BM758" i="2" s="1"/>
  <c r="L759" i="2"/>
  <c r="J762" i="15" l="1"/>
  <c r="AE759" i="2"/>
  <c r="F762" i="15"/>
  <c r="AX759" i="2"/>
  <c r="BM759" i="2" s="1"/>
  <c r="L760" i="2"/>
  <c r="J763" i="15" s="1"/>
  <c r="F763" i="15" l="1"/>
  <c r="L762" i="2"/>
  <c r="L761" i="2"/>
  <c r="J764" i="15" s="1"/>
  <c r="AE760" i="2"/>
  <c r="AX760" i="2"/>
  <c r="J765" i="15" l="1"/>
  <c r="F764" i="15"/>
  <c r="F765" i="15"/>
  <c r="AX761" i="2"/>
  <c r="BM761" i="2" s="1"/>
  <c r="AE761" i="2"/>
  <c r="AX762" i="2"/>
  <c r="BM762" i="2" s="1"/>
  <c r="L763" i="2"/>
  <c r="AE762" i="2"/>
  <c r="E37" i="18"/>
  <c r="G37" i="18" s="1"/>
  <c r="BM760" i="2"/>
  <c r="J766" i="15" l="1"/>
  <c r="F766" i="15"/>
  <c r="AX763" i="2"/>
  <c r="BM763" i="2" s="1"/>
  <c r="AE763" i="2"/>
  <c r="P774" i="15" l="1"/>
  <c r="O774" i="15" s="1"/>
  <c r="P772" i="15"/>
  <c r="O772" i="15" s="1"/>
  <c r="P758" i="15"/>
  <c r="O758" i="15" s="1"/>
  <c r="P757" i="15"/>
  <c r="O757" i="15" s="1"/>
  <c r="P770" i="15"/>
  <c r="AR770" i="15" s="1"/>
  <c r="P768" i="15"/>
  <c r="AR768" i="15" s="1"/>
  <c r="P764" i="15"/>
  <c r="O764" i="15" s="1"/>
  <c r="P769" i="15"/>
  <c r="AR769" i="15" s="1"/>
  <c r="P771" i="15"/>
  <c r="P756" i="15"/>
  <c r="AR756" i="15" s="1"/>
  <c r="P766" i="15"/>
  <c r="AR766" i="15" s="1"/>
  <c r="P755" i="15"/>
  <c r="O755" i="15" s="1"/>
  <c r="P759" i="15"/>
  <c r="AR759" i="15" s="1"/>
  <c r="P775" i="15"/>
  <c r="AR775" i="15" s="1"/>
  <c r="P760" i="15"/>
  <c r="O760" i="15" s="1"/>
  <c r="AK760" i="15" s="1"/>
  <c r="P773" i="15"/>
  <c r="O773" i="15" s="1"/>
  <c r="P748" i="15"/>
  <c r="O748" i="15" s="1"/>
  <c r="P762" i="15"/>
  <c r="O762" i="15" s="1"/>
  <c r="AM762" i="15" s="1"/>
  <c r="P750" i="15"/>
  <c r="O750" i="15" s="1"/>
  <c r="P749" i="15"/>
  <c r="O749" i="15" s="1"/>
  <c r="P752" i="15"/>
  <c r="AR752" i="15" s="1"/>
  <c r="P765" i="15"/>
  <c r="AR765" i="15" s="1"/>
  <c r="P763" i="15"/>
  <c r="O763" i="15" s="1"/>
  <c r="P754" i="15"/>
  <c r="AR754" i="15" s="1"/>
  <c r="P761" i="15"/>
  <c r="O761" i="15" s="1"/>
  <c r="AO761" i="15" s="1"/>
  <c r="P753" i="15"/>
  <c r="O753" i="15" s="1"/>
  <c r="AJ753" i="15" s="1"/>
  <c r="P751" i="15"/>
  <c r="AR751" i="15" s="1"/>
  <c r="P767" i="15"/>
  <c r="O767" i="15" s="1"/>
  <c r="AQ767" i="15" s="1"/>
  <c r="BN767" i="15" s="1"/>
  <c r="AR748" i="15" l="1"/>
  <c r="AR760" i="15"/>
  <c r="O751" i="15"/>
  <c r="AN751" i="15" s="1"/>
  <c r="V748" i="15"/>
  <c r="AQ748" i="15"/>
  <c r="BQ748" i="15" s="1"/>
  <c r="AR750" i="15"/>
  <c r="AN767" i="15"/>
  <c r="AJ767" i="15"/>
  <c r="W767" i="15"/>
  <c r="AY767" i="15" s="1"/>
  <c r="O754" i="15"/>
  <c r="AQ754" i="15" s="1"/>
  <c r="BQ754" i="15" s="1"/>
  <c r="O765" i="15"/>
  <c r="AG772" i="15"/>
  <c r="AQ774" i="15"/>
  <c r="BO774" i="15" s="1"/>
  <c r="AM772" i="15"/>
  <c r="AH774" i="15"/>
  <c r="AK774" i="15"/>
  <c r="AL774" i="15"/>
  <c r="AJ774" i="15"/>
  <c r="AJ772" i="15"/>
  <c r="AK772" i="15"/>
  <c r="AD760" i="15"/>
  <c r="AL767" i="15"/>
  <c r="AQ762" i="15"/>
  <c r="Y767" i="15"/>
  <c r="BA767" i="15" s="1"/>
  <c r="AQ772" i="15"/>
  <c r="BN772" i="15" s="1"/>
  <c r="O768" i="15"/>
  <c r="W768" i="15" s="1"/>
  <c r="AM767" i="15"/>
  <c r="AF767" i="15"/>
  <c r="BH767" i="15" s="1"/>
  <c r="AD767" i="15"/>
  <c r="BF767" i="15" s="1"/>
  <c r="AM774" i="15"/>
  <c r="S767" i="15"/>
  <c r="AU767" i="15" s="1"/>
  <c r="AR749" i="15"/>
  <c r="O775" i="15"/>
  <c r="AQ749" i="15"/>
  <c r="BN749" i="15" s="1"/>
  <c r="AM749" i="15"/>
  <c r="AL749" i="15"/>
  <c r="R749" i="15"/>
  <c r="X749" i="15"/>
  <c r="T749" i="15"/>
  <c r="AI749" i="15"/>
  <c r="AB749" i="15"/>
  <c r="AA749" i="15"/>
  <c r="Y749" i="15"/>
  <c r="AF749" i="15"/>
  <c r="AJ749" i="15"/>
  <c r="AD749" i="15"/>
  <c r="O766" i="15"/>
  <c r="AH760" i="15"/>
  <c r="AA767" i="15"/>
  <c r="BC767" i="15" s="1"/>
  <c r="AL760" i="15"/>
  <c r="AI762" i="15"/>
  <c r="Z748" i="15"/>
  <c r="AD750" i="15"/>
  <c r="AF772" i="15"/>
  <c r="O752" i="15"/>
  <c r="AQ752" i="15" s="1"/>
  <c r="AH762" i="15"/>
  <c r="AO760" i="15"/>
  <c r="AO762" i="15"/>
  <c r="AN748" i="15"/>
  <c r="AR762" i="15"/>
  <c r="AL748" i="15"/>
  <c r="AC767" i="15"/>
  <c r="BE767" i="15" s="1"/>
  <c r="AJ760" i="15"/>
  <c r="AL762" i="15"/>
  <c r="T767" i="15"/>
  <c r="AV767" i="15" s="1"/>
  <c r="AK762" i="15"/>
  <c r="AD762" i="15"/>
  <c r="AF748" i="15"/>
  <c r="AI772" i="15"/>
  <c r="Z767" i="15"/>
  <c r="BB767" i="15" s="1"/>
  <c r="AM760" i="15"/>
  <c r="AO748" i="15"/>
  <c r="AN750" i="15"/>
  <c r="AM750" i="15"/>
  <c r="AO767" i="15"/>
  <c r="AE762" i="15"/>
  <c r="AG748" i="15"/>
  <c r="AN772" i="15"/>
  <c r="AL773" i="15"/>
  <c r="AO773" i="15"/>
  <c r="AH773" i="15"/>
  <c r="AF773" i="15"/>
  <c r="AI773" i="15"/>
  <c r="AM773" i="15"/>
  <c r="AN773" i="15"/>
  <c r="AK773" i="15"/>
  <c r="AJ773" i="15"/>
  <c r="AQ757" i="15"/>
  <c r="BN757" i="15" s="1"/>
  <c r="AO757" i="15"/>
  <c r="AM757" i="15"/>
  <c r="AE757" i="15"/>
  <c r="AH757" i="15"/>
  <c r="AL757" i="15"/>
  <c r="AJ758" i="15"/>
  <c r="AG758" i="15"/>
  <c r="AK758" i="15"/>
  <c r="AD758" i="15"/>
  <c r="AL758" i="15"/>
  <c r="AH758" i="15"/>
  <c r="AE758" i="15"/>
  <c r="AO758" i="15"/>
  <c r="AQ758" i="15"/>
  <c r="AF758" i="15"/>
  <c r="AI758" i="15"/>
  <c r="AM758" i="15"/>
  <c r="AQ763" i="15"/>
  <c r="BK763" i="15" s="1"/>
  <c r="AD763" i="15"/>
  <c r="AG763" i="15"/>
  <c r="AR763" i="15"/>
  <c r="AH767" i="15"/>
  <c r="AG767" i="15"/>
  <c r="BI767" i="15" s="1"/>
  <c r="AB767" i="15"/>
  <c r="BD767" i="15" s="1"/>
  <c r="AR773" i="15"/>
  <c r="T748" i="15"/>
  <c r="AH749" i="15"/>
  <c r="W749" i="15"/>
  <c r="AR757" i="15"/>
  <c r="R767" i="15"/>
  <c r="AT767" i="15" s="1"/>
  <c r="AE760" i="15"/>
  <c r="AI748" i="15"/>
  <c r="AD748" i="15"/>
  <c r="BK767" i="15"/>
  <c r="U749" i="15"/>
  <c r="AN760" i="15"/>
  <c r="AJ762" i="15"/>
  <c r="AF762" i="15"/>
  <c r="Y748" i="15"/>
  <c r="BL767" i="15"/>
  <c r="AO772" i="15"/>
  <c r="AG774" i="15"/>
  <c r="AE755" i="15"/>
  <c r="O756" i="15"/>
  <c r="AR758" i="15"/>
  <c r="AK767" i="15"/>
  <c r="AE767" i="15"/>
  <c r="BG767" i="15" s="1"/>
  <c r="AI760" i="15"/>
  <c r="AN755" i="15"/>
  <c r="X767" i="15"/>
  <c r="AZ767" i="15" s="1"/>
  <c r="V767" i="15"/>
  <c r="AX767" i="15" s="1"/>
  <c r="U767" i="15"/>
  <c r="AW767" i="15" s="1"/>
  <c r="AC748" i="15"/>
  <c r="AR767" i="15"/>
  <c r="BJ767" i="15"/>
  <c r="Z749" i="15"/>
  <c r="AH772" i="15"/>
  <c r="AF760" i="15"/>
  <c r="BM767" i="15"/>
  <c r="AO749" i="15"/>
  <c r="AA748" i="15"/>
  <c r="O769" i="15"/>
  <c r="X769" i="15" s="1"/>
  <c r="AD761" i="15"/>
  <c r="AH750" i="15"/>
  <c r="AG750" i="15"/>
  <c r="AF750" i="15"/>
  <c r="AK750" i="15"/>
  <c r="AQ750" i="15"/>
  <c r="AE750" i="15"/>
  <c r="AJ750" i="15"/>
  <c r="AF755" i="15"/>
  <c r="AO755" i="15"/>
  <c r="AM755" i="15"/>
  <c r="AK755" i="15"/>
  <c r="AI755" i="15"/>
  <c r="AJ755" i="15"/>
  <c r="AH755" i="15"/>
  <c r="AL755" i="15"/>
  <c r="AD755" i="15"/>
  <c r="AE753" i="15"/>
  <c r="AM753" i="15"/>
  <c r="AN753" i="15"/>
  <c r="AG753" i="15"/>
  <c r="AO753" i="15"/>
  <c r="AL753" i="15"/>
  <c r="AF753" i="15"/>
  <c r="AQ753" i="15"/>
  <c r="AE764" i="15"/>
  <c r="AG764" i="15"/>
  <c r="AF764" i="15"/>
  <c r="AM764" i="15"/>
  <c r="AQ764" i="15"/>
  <c r="AO763" i="15"/>
  <c r="AL761" i="15"/>
  <c r="AO764" i="15"/>
  <c r="AL764" i="15"/>
  <c r="AL763" i="15"/>
  <c r="AF763" i="15"/>
  <c r="AJ748" i="15"/>
  <c r="R748" i="15"/>
  <c r="X748" i="15"/>
  <c r="AH751" i="15"/>
  <c r="AG751" i="15"/>
  <c r="AR761" i="15"/>
  <c r="AN764" i="15"/>
  <c r="AO750" i="15"/>
  <c r="AQ761" i="15"/>
  <c r="AN761" i="15"/>
  <c r="AH761" i="15"/>
  <c r="AG761" i="15"/>
  <c r="AK751" i="15"/>
  <c r="AI761" i="15"/>
  <c r="AK763" i="15"/>
  <c r="AJ761" i="15"/>
  <c r="AF761" i="15"/>
  <c r="AK748" i="15"/>
  <c r="AJ764" i="15"/>
  <c r="AD753" i="15"/>
  <c r="AL750" i="15"/>
  <c r="AE761" i="15"/>
  <c r="AJ763" i="15"/>
  <c r="AK761" i="15"/>
  <c r="AH748" i="15"/>
  <c r="S748" i="15"/>
  <c r="AR753" i="15"/>
  <c r="AI764" i="15"/>
  <c r="AI753" i="15"/>
  <c r="AQ760" i="15"/>
  <c r="AI750" i="15"/>
  <c r="AQ755" i="15"/>
  <c r="AH763" i="15"/>
  <c r="AD764" i="15"/>
  <c r="AM748" i="15"/>
  <c r="AE748" i="15"/>
  <c r="AG755" i="15"/>
  <c r="AN763" i="15"/>
  <c r="AK764" i="15"/>
  <c r="AK753" i="15"/>
  <c r="AH764" i="15"/>
  <c r="AI763" i="15"/>
  <c r="AM761" i="15"/>
  <c r="AG760" i="15"/>
  <c r="AM763" i="15"/>
  <c r="AE763" i="15"/>
  <c r="U748" i="15"/>
  <c r="W748" i="15"/>
  <c r="AB748" i="15"/>
  <c r="AH753" i="15"/>
  <c r="BQ767" i="15"/>
  <c r="BO767" i="15"/>
  <c r="BP767" i="15"/>
  <c r="AQ773" i="15"/>
  <c r="AG762" i="15"/>
  <c r="AR771" i="15"/>
  <c r="O771" i="15"/>
  <c r="AI767" i="15"/>
  <c r="AG773" i="15"/>
  <c r="AN762" i="15"/>
  <c r="AD757" i="15"/>
  <c r="AI774" i="15"/>
  <c r="AO774" i="15"/>
  <c r="O770" i="15"/>
  <c r="AG757" i="15"/>
  <c r="AI757" i="15"/>
  <c r="AE749" i="15"/>
  <c r="AN774" i="15"/>
  <c r="AJ757" i="15"/>
  <c r="O759" i="15"/>
  <c r="AK757" i="15"/>
  <c r="AN757" i="15"/>
  <c r="AF757" i="15"/>
  <c r="AR755" i="15"/>
  <c r="S749" i="15"/>
  <c r="AF774" i="15"/>
  <c r="AR764" i="15"/>
  <c r="AK749" i="15"/>
  <c r="V749" i="15"/>
  <c r="AC749" i="15"/>
  <c r="AG749" i="15"/>
  <c r="AN749" i="15"/>
  <c r="AL772" i="15"/>
  <c r="AN758" i="15"/>
  <c r="AR772" i="15"/>
  <c r="AR774" i="15"/>
  <c r="AJ751" i="15" l="1"/>
  <c r="AF751" i="15"/>
  <c r="AL751" i="15"/>
  <c r="AO751" i="15"/>
  <c r="AD751" i="15"/>
  <c r="AE751" i="15"/>
  <c r="AI751" i="15"/>
  <c r="AZ748" i="15"/>
  <c r="BF748" i="15"/>
  <c r="AY748" i="15"/>
  <c r="BH748" i="15"/>
  <c r="AM751" i="15"/>
  <c r="AQ751" i="15"/>
  <c r="BK751" i="15" s="1"/>
  <c r="BP748" i="15"/>
  <c r="BI748" i="15"/>
  <c r="AV748" i="15"/>
  <c r="BJ748" i="15"/>
  <c r="BL748" i="15"/>
  <c r="AW748" i="15"/>
  <c r="BG748" i="15"/>
  <c r="AT748" i="15"/>
  <c r="BE748" i="15"/>
  <c r="BB748" i="15"/>
  <c r="AU748" i="15"/>
  <c r="BN748" i="15"/>
  <c r="BK748" i="15"/>
  <c r="BM748" i="15"/>
  <c r="AX748" i="15"/>
  <c r="BA748" i="15"/>
  <c r="BD748" i="15"/>
  <c r="BC748" i="15"/>
  <c r="BO748" i="15"/>
  <c r="BI758" i="15"/>
  <c r="AY749" i="15"/>
  <c r="BI762" i="15"/>
  <c r="AG754" i="15"/>
  <c r="BI754" i="15" s="1"/>
  <c r="AN765" i="15"/>
  <c r="AH765" i="15"/>
  <c r="BO754" i="15"/>
  <c r="BJ757" i="15"/>
  <c r="AH754" i="15"/>
  <c r="AF754" i="15"/>
  <c r="BH754" i="15" s="1"/>
  <c r="BN754" i="15"/>
  <c r="AJ765" i="15"/>
  <c r="AI765" i="15"/>
  <c r="BO757" i="15"/>
  <c r="AN754" i="15"/>
  <c r="BM754" i="15"/>
  <c r="BL749" i="15"/>
  <c r="AO754" i="15"/>
  <c r="BP749" i="15"/>
  <c r="AF766" i="15"/>
  <c r="BP754" i="15"/>
  <c r="BK749" i="15"/>
  <c r="BH757" i="15"/>
  <c r="AF765" i="15"/>
  <c r="AE765" i="15"/>
  <c r="AQ765" i="15"/>
  <c r="AG765" i="15"/>
  <c r="AI754" i="15"/>
  <c r="AK765" i="15"/>
  <c r="AJ766" i="15"/>
  <c r="AD754" i="15"/>
  <c r="BF754" i="15" s="1"/>
  <c r="AO765" i="15"/>
  <c r="BI757" i="15"/>
  <c r="BM757" i="15"/>
  <c r="BK757" i="15"/>
  <c r="BP774" i="15"/>
  <c r="BQ772" i="15"/>
  <c r="BI774" i="15"/>
  <c r="AN766" i="15"/>
  <c r="AL766" i="15"/>
  <c r="BJ774" i="15"/>
  <c r="BK754" i="15"/>
  <c r="BL774" i="15"/>
  <c r="BK774" i="15"/>
  <c r="BQ774" i="15"/>
  <c r="AK754" i="15"/>
  <c r="AL765" i="15"/>
  <c r="AD765" i="15"/>
  <c r="AM754" i="15"/>
  <c r="BH749" i="15"/>
  <c r="BF757" i="15"/>
  <c r="BN774" i="15"/>
  <c r="AJ754" i="15"/>
  <c r="BJ754" i="15"/>
  <c r="BP772" i="15"/>
  <c r="BF762" i="15"/>
  <c r="BK772" i="15"/>
  <c r="BL754" i="15"/>
  <c r="BM774" i="15"/>
  <c r="BM772" i="15"/>
  <c r="BH774" i="15"/>
  <c r="AL754" i="15"/>
  <c r="AE754" i="15"/>
  <c r="BG754" i="15" s="1"/>
  <c r="AH766" i="15"/>
  <c r="AM765" i="15"/>
  <c r="AH768" i="15"/>
  <c r="AA768" i="15"/>
  <c r="AF768" i="15"/>
  <c r="AJ768" i="15"/>
  <c r="Y768" i="15"/>
  <c r="AC768" i="15"/>
  <c r="BI772" i="15"/>
  <c r="AD768" i="15"/>
  <c r="AE768" i="15"/>
  <c r="AO768" i="15"/>
  <c r="BL772" i="15"/>
  <c r="S768" i="15"/>
  <c r="Z768" i="15"/>
  <c r="U768" i="15"/>
  <c r="AM766" i="15"/>
  <c r="AM768" i="15"/>
  <c r="AB768" i="15"/>
  <c r="AO766" i="15"/>
  <c r="BO772" i="15"/>
  <c r="AD766" i="15"/>
  <c r="AN768" i="15"/>
  <c r="AQ768" i="15"/>
  <c r="BN768" i="15" s="1"/>
  <c r="AG766" i="15"/>
  <c r="AK768" i="15"/>
  <c r="V768" i="15"/>
  <c r="AG768" i="15"/>
  <c r="AK766" i="15"/>
  <c r="AI768" i="15"/>
  <c r="AL768" i="15"/>
  <c r="AI766" i="15"/>
  <c r="BH772" i="15"/>
  <c r="X768" i="15"/>
  <c r="R768" i="15"/>
  <c r="T768" i="15"/>
  <c r="AE766" i="15"/>
  <c r="BK762" i="15"/>
  <c r="BH762" i="15"/>
  <c r="AG756" i="15"/>
  <c r="BL763" i="15"/>
  <c r="BG762" i="15"/>
  <c r="BO762" i="15"/>
  <c r="AQ766" i="15"/>
  <c r="BO766" i="15" s="1"/>
  <c r="BM763" i="15"/>
  <c r="BQ763" i="15"/>
  <c r="BN762" i="15"/>
  <c r="AJ775" i="15"/>
  <c r="AM775" i="15"/>
  <c r="BM762" i="15"/>
  <c r="BL762" i="15"/>
  <c r="AK775" i="15"/>
  <c r="AT749" i="15"/>
  <c r="AI775" i="15"/>
  <c r="AV749" i="15"/>
  <c r="BJ749" i="15"/>
  <c r="BB749" i="15"/>
  <c r="AW749" i="15"/>
  <c r="BJ772" i="15"/>
  <c r="BQ762" i="15"/>
  <c r="BJ762" i="15"/>
  <c r="BP762" i="15"/>
  <c r="BQ749" i="15"/>
  <c r="BC749" i="15"/>
  <c r="AN775" i="15"/>
  <c r="BI749" i="15"/>
  <c r="AU749" i="15"/>
  <c r="AL775" i="15"/>
  <c r="AZ749" i="15"/>
  <c r="AK752" i="15"/>
  <c r="BD749" i="15"/>
  <c r="BM749" i="15"/>
  <c r="AL752" i="15"/>
  <c r="AO775" i="15"/>
  <c r="BG749" i="15"/>
  <c r="BO749" i="15"/>
  <c r="AQ775" i="15"/>
  <c r="AE752" i="15"/>
  <c r="BG752" i="15" s="1"/>
  <c r="BF749" i="15"/>
  <c r="BE749" i="15"/>
  <c r="AX749" i="15"/>
  <c r="AF775" i="15"/>
  <c r="AH775" i="15"/>
  <c r="BF763" i="15"/>
  <c r="AG775" i="15"/>
  <c r="BN763" i="15"/>
  <c r="AQ769" i="15"/>
  <c r="BM769" i="15" s="1"/>
  <c r="BG763" i="15"/>
  <c r="AB769" i="15"/>
  <c r="AJ752" i="15"/>
  <c r="AN752" i="15"/>
  <c r="AG752" i="15"/>
  <c r="BI752" i="15" s="1"/>
  <c r="AF752" i="15"/>
  <c r="BH752" i="15" s="1"/>
  <c r="AI752" i="15"/>
  <c r="AH752" i="15"/>
  <c r="AO752" i="15"/>
  <c r="AM752" i="15"/>
  <c r="AD752" i="15"/>
  <c r="BF752" i="15" s="1"/>
  <c r="BH763" i="15"/>
  <c r="BA749" i="15"/>
  <c r="BQ758" i="15"/>
  <c r="BP758" i="15"/>
  <c r="BF758" i="15"/>
  <c r="BJ758" i="15"/>
  <c r="BK758" i="15"/>
  <c r="BL758" i="15"/>
  <c r="BN758" i="15"/>
  <c r="BO758" i="15"/>
  <c r="BH758" i="15"/>
  <c r="AM756" i="15"/>
  <c r="AF756" i="15"/>
  <c r="AD756" i="15"/>
  <c r="AE756" i="15"/>
  <c r="AH756" i="15"/>
  <c r="AL756" i="15"/>
  <c r="AI756" i="15"/>
  <c r="BP763" i="15"/>
  <c r="BI763" i="15"/>
  <c r="BO763" i="15"/>
  <c r="BG758" i="15"/>
  <c r="AJ756" i="15"/>
  <c r="AN756" i="15"/>
  <c r="AC769" i="15"/>
  <c r="AM769" i="15"/>
  <c r="AL769" i="15"/>
  <c r="AD769" i="15"/>
  <c r="AK769" i="15"/>
  <c r="AE769" i="15"/>
  <c r="AN769" i="15"/>
  <c r="Z769" i="15"/>
  <c r="W769" i="15"/>
  <c r="AG769" i="15"/>
  <c r="S769" i="15"/>
  <c r="V769" i="15"/>
  <c r="AF769" i="15"/>
  <c r="AJ769" i="15"/>
  <c r="T769" i="15"/>
  <c r="AA769" i="15"/>
  <c r="AI769" i="15"/>
  <c r="R769" i="15"/>
  <c r="AO769" i="15"/>
  <c r="Y769" i="15"/>
  <c r="AH769" i="15"/>
  <c r="AQ756" i="15"/>
  <c r="BM758" i="15"/>
  <c r="AK756" i="15"/>
  <c r="AO756" i="15"/>
  <c r="BJ763" i="15"/>
  <c r="U769" i="15"/>
  <c r="BL757" i="15"/>
  <c r="BG757" i="15"/>
  <c r="BQ757" i="15"/>
  <c r="BP757" i="15"/>
  <c r="BP755" i="15"/>
  <c r="BF755" i="15"/>
  <c r="BG755" i="15"/>
  <c r="BQ755" i="15"/>
  <c r="BM755" i="15"/>
  <c r="BN755" i="15"/>
  <c r="BH755" i="15"/>
  <c r="BO755" i="15"/>
  <c r="BK755" i="15"/>
  <c r="BL755" i="15"/>
  <c r="BI755" i="15"/>
  <c r="BJ755" i="15"/>
  <c r="AE759" i="15"/>
  <c r="AH759" i="15"/>
  <c r="AN759" i="15"/>
  <c r="AQ759" i="15"/>
  <c r="AF759" i="15"/>
  <c r="AI759" i="15"/>
  <c r="AG759" i="15"/>
  <c r="AK759" i="15"/>
  <c r="AL759" i="15"/>
  <c r="AJ759" i="15"/>
  <c r="AD759" i="15"/>
  <c r="AO759" i="15"/>
  <c r="AM759" i="15"/>
  <c r="BL753" i="15"/>
  <c r="BG753" i="15"/>
  <c r="BN753" i="15"/>
  <c r="BP753" i="15"/>
  <c r="BQ753" i="15"/>
  <c r="BJ753" i="15"/>
  <c r="BM753" i="15"/>
  <c r="BI753" i="15"/>
  <c r="BH753" i="15"/>
  <c r="BK753" i="15"/>
  <c r="BO753" i="15"/>
  <c r="BF753" i="15"/>
  <c r="BJ760" i="15"/>
  <c r="BQ760" i="15"/>
  <c r="BN760" i="15"/>
  <c r="BK760" i="15"/>
  <c r="BP760" i="15"/>
  <c r="BG760" i="15"/>
  <c r="BI760" i="15"/>
  <c r="BM760" i="15"/>
  <c r="BL760" i="15"/>
  <c r="BO760" i="15"/>
  <c r="BH760" i="15"/>
  <c r="BF760" i="15"/>
  <c r="BJ764" i="15"/>
  <c r="BO764" i="15"/>
  <c r="BI764" i="15"/>
  <c r="BH764" i="15"/>
  <c r="BM764" i="15"/>
  <c r="BP764" i="15"/>
  <c r="BN764" i="15"/>
  <c r="BL764" i="15"/>
  <c r="BF764" i="15"/>
  <c r="BK764" i="15"/>
  <c r="BQ764" i="15"/>
  <c r="BG764" i="15"/>
  <c r="BN773" i="15"/>
  <c r="BP773" i="15"/>
  <c r="BK773" i="15"/>
  <c r="BM773" i="15"/>
  <c r="BI773" i="15"/>
  <c r="BJ773" i="15"/>
  <c r="BQ773" i="15"/>
  <c r="BH773" i="15"/>
  <c r="BO773" i="15"/>
  <c r="BL773" i="15"/>
  <c r="BL752" i="15"/>
  <c r="BJ752" i="15"/>
  <c r="BK752" i="15"/>
  <c r="BM752" i="15"/>
  <c r="BO752" i="15"/>
  <c r="BQ752" i="15"/>
  <c r="BN752" i="15"/>
  <c r="BP752" i="15"/>
  <c r="BQ761" i="15"/>
  <c r="BO761" i="15"/>
  <c r="BN761" i="15"/>
  <c r="BK761" i="15"/>
  <c r="BL761" i="15"/>
  <c r="BF761" i="15"/>
  <c r="BM761" i="15"/>
  <c r="BG761" i="15"/>
  <c r="BP761" i="15"/>
  <c r="BJ761" i="15"/>
  <c r="BH761" i="15"/>
  <c r="BI761" i="15"/>
  <c r="AQ771" i="15"/>
  <c r="AI771" i="15"/>
  <c r="AF771" i="15"/>
  <c r="AG771" i="15"/>
  <c r="AM771" i="15"/>
  <c r="AK771" i="15"/>
  <c r="AH771" i="15"/>
  <c r="AJ771" i="15"/>
  <c r="AN771" i="15"/>
  <c r="AL771" i="15"/>
  <c r="AO771" i="15"/>
  <c r="AN770" i="15"/>
  <c r="AG770" i="15"/>
  <c r="AL770" i="15"/>
  <c r="AI770" i="15"/>
  <c r="AH770" i="15"/>
  <c r="AO770" i="15"/>
  <c r="AQ770" i="15"/>
  <c r="AF770" i="15"/>
  <c r="AJ770" i="15"/>
  <c r="AM770" i="15"/>
  <c r="AK770" i="15"/>
  <c r="BK750" i="15"/>
  <c r="BG750" i="15"/>
  <c r="BN750" i="15"/>
  <c r="BL750" i="15"/>
  <c r="BM750" i="15"/>
  <c r="BO750" i="15"/>
  <c r="BI750" i="15"/>
  <c r="BH750" i="15"/>
  <c r="BP750" i="15"/>
  <c r="BQ750" i="15"/>
  <c r="BJ750" i="15"/>
  <c r="BF750" i="15"/>
  <c r="BL751" i="15" l="1"/>
  <c r="BO751" i="15"/>
  <c r="BJ751" i="15"/>
  <c r="BN751" i="15"/>
  <c r="BM751" i="15"/>
  <c r="BF751" i="15"/>
  <c r="BH751" i="15"/>
  <c r="BI751" i="15"/>
  <c r="AY769" i="15"/>
  <c r="BQ751" i="15"/>
  <c r="BG751" i="15"/>
  <c r="BP751" i="15"/>
  <c r="AZ769" i="15"/>
  <c r="AY768" i="15"/>
  <c r="AW769" i="15"/>
  <c r="BL768" i="15"/>
  <c r="BB768" i="15"/>
  <c r="AT768" i="15"/>
  <c r="AZ768" i="15"/>
  <c r="BP768" i="15"/>
  <c r="BQ768" i="15"/>
  <c r="BO768" i="15"/>
  <c r="BM768" i="15"/>
  <c r="BK768" i="15"/>
  <c r="BJ768" i="15"/>
  <c r="BC768" i="15"/>
  <c r="AU768" i="15"/>
  <c r="AX769" i="15"/>
  <c r="AX768" i="15"/>
  <c r="AW768" i="15"/>
  <c r="BH768" i="15"/>
  <c r="BF768" i="15"/>
  <c r="BG768" i="15"/>
  <c r="BI765" i="15"/>
  <c r="BF765" i="15"/>
  <c r="BN765" i="15"/>
  <c r="BH765" i="15"/>
  <c r="BJ765" i="15"/>
  <c r="BP765" i="15"/>
  <c r="BQ765" i="15"/>
  <c r="BG765" i="15"/>
  <c r="BM765" i="15"/>
  <c r="BK765" i="15"/>
  <c r="BM766" i="15"/>
  <c r="BP766" i="15"/>
  <c r="BO765" i="15"/>
  <c r="BG766" i="15"/>
  <c r="BL766" i="15"/>
  <c r="BF766" i="15"/>
  <c r="BL765" i="15"/>
  <c r="BN756" i="15"/>
  <c r="BL769" i="15"/>
  <c r="BH769" i="15"/>
  <c r="AU769" i="15"/>
  <c r="BI769" i="15"/>
  <c r="BB769" i="15"/>
  <c r="BQ769" i="15"/>
  <c r="BN769" i="15"/>
  <c r="BC769" i="15"/>
  <c r="BF769" i="15"/>
  <c r="BD769" i="15"/>
  <c r="BO769" i="15"/>
  <c r="BD768" i="15"/>
  <c r="BE768" i="15"/>
  <c r="BA769" i="15"/>
  <c r="BP769" i="15"/>
  <c r="AV768" i="15"/>
  <c r="BI768" i="15"/>
  <c r="BA768" i="15"/>
  <c r="BH766" i="15"/>
  <c r="BQ766" i="15"/>
  <c r="BN766" i="15"/>
  <c r="BK766" i="15"/>
  <c r="BI766" i="15"/>
  <c r="BJ766" i="15"/>
  <c r="BI775" i="15"/>
  <c r="BN775" i="15"/>
  <c r="BK775" i="15"/>
  <c r="BM775" i="15"/>
  <c r="BH775" i="15"/>
  <c r="BQ775" i="15"/>
  <c r="BL775" i="15"/>
  <c r="BJ775" i="15"/>
  <c r="BP775" i="15"/>
  <c r="BO775" i="15"/>
  <c r="BE769" i="15"/>
  <c r="BG769" i="15"/>
  <c r="BG756" i="15"/>
  <c r="AV769" i="15"/>
  <c r="BH756" i="15"/>
  <c r="AT769" i="15"/>
  <c r="BK769" i="15"/>
  <c r="BJ769" i="15"/>
  <c r="BQ756" i="15"/>
  <c r="BJ756" i="15"/>
  <c r="BO756" i="15"/>
  <c r="BM756" i="15"/>
  <c r="BI756" i="15"/>
  <c r="BK756" i="15"/>
  <c r="BP756" i="15"/>
  <c r="BF756" i="15"/>
  <c r="BL756" i="15"/>
  <c r="BJ770" i="15"/>
  <c r="BH770" i="15"/>
  <c r="BI770" i="15"/>
  <c r="BL770" i="15"/>
  <c r="BK770" i="15"/>
  <c r="BQ770" i="15"/>
  <c r="BM770" i="15"/>
  <c r="BN770" i="15"/>
  <c r="BO770" i="15"/>
  <c r="BP770" i="15"/>
  <c r="BJ759" i="15"/>
  <c r="BM759" i="15"/>
  <c r="BO759" i="15"/>
  <c r="BK759" i="15"/>
  <c r="BL759" i="15"/>
  <c r="BG759" i="15"/>
  <c r="BI759" i="15"/>
  <c r="BH759" i="15"/>
  <c r="BP759" i="15"/>
  <c r="BN759" i="15"/>
  <c r="BF759" i="15"/>
  <c r="BQ759" i="15"/>
  <c r="BK771" i="15"/>
  <c r="BH771" i="15"/>
  <c r="BL771" i="15"/>
  <c r="BN771" i="15"/>
  <c r="BM771" i="15"/>
  <c r="BO771" i="15"/>
  <c r="BI771" i="15"/>
  <c r="BP771" i="15"/>
  <c r="BQ771" i="15"/>
  <c r="BJ771" i="15"/>
  <c r="I762" i="2"/>
  <c r="G765" i="15" s="1"/>
  <c r="I756" i="2"/>
  <c r="G759" i="15" s="1"/>
  <c r="I755" i="2"/>
  <c r="G758" i="15" s="1"/>
  <c r="I754" i="2"/>
  <c r="G757" i="15" s="1"/>
  <c r="I753" i="2"/>
  <c r="G756" i="15" s="1"/>
  <c r="I752" i="2"/>
  <c r="G755" i="15" s="1"/>
  <c r="I751" i="2"/>
  <c r="G754" i="15" s="1"/>
  <c r="I750" i="2"/>
  <c r="G753" i="15" s="1"/>
  <c r="I749" i="2"/>
  <c r="I748" i="2"/>
  <c r="G751" i="15" s="1"/>
  <c r="I747" i="2"/>
  <c r="G750" i="15" s="1"/>
  <c r="I772" i="2"/>
  <c r="I771" i="2"/>
  <c r="G774" i="15" s="1"/>
  <c r="I770" i="2"/>
  <c r="G773" i="15" s="1"/>
  <c r="I769" i="2"/>
  <c r="G772" i="15" s="1"/>
  <c r="I768" i="2"/>
  <c r="G771" i="15" s="1"/>
  <c r="I767" i="2"/>
  <c r="M767" i="2" s="1"/>
  <c r="K770" i="15" s="1"/>
  <c r="I763" i="2"/>
  <c r="G766" i="15" s="1"/>
  <c r="I761" i="2"/>
  <c r="G764" i="15" s="1"/>
  <c r="I760" i="2"/>
  <c r="G763" i="15" s="1"/>
  <c r="I759" i="2"/>
  <c r="G762" i="15" s="1"/>
  <c r="I758" i="2"/>
  <c r="G761" i="15" s="1"/>
  <c r="I757" i="2"/>
  <c r="G760" i="15" s="1"/>
  <c r="I22" i="12"/>
  <c r="AO22" i="12" s="1"/>
  <c r="G770" i="15" l="1"/>
  <c r="X770" i="15" s="1"/>
  <c r="AZ770" i="15" s="1"/>
  <c r="G752" i="15"/>
  <c r="BE22" i="12"/>
  <c r="CK22" i="12" s="1"/>
  <c r="AY767" i="2"/>
  <c r="BC767" i="2"/>
  <c r="BD767" i="2" s="1"/>
  <c r="M768" i="2"/>
  <c r="M769" i="2" s="1"/>
  <c r="M747" i="2"/>
  <c r="BC747" i="2" s="1"/>
  <c r="BD747" i="2" s="1"/>
  <c r="BA767" i="2"/>
  <c r="BB767" i="2" s="1"/>
  <c r="BN767" i="2" s="1"/>
  <c r="Y22" i="12"/>
  <c r="T770" i="15"/>
  <c r="AV770" i="15" s="1"/>
  <c r="G775" i="15"/>
  <c r="AB770" i="15" l="1"/>
  <c r="BD770" i="15" s="1"/>
  <c r="R770" i="15"/>
  <c r="AT770" i="15" s="1"/>
  <c r="AE770" i="15"/>
  <c r="BG770" i="15" s="1"/>
  <c r="Z770" i="15"/>
  <c r="BB770" i="15" s="1"/>
  <c r="V770" i="15"/>
  <c r="AX770" i="15" s="1"/>
  <c r="S770" i="15"/>
  <c r="AU770" i="15" s="1"/>
  <c r="K772" i="15"/>
  <c r="AB772" i="15" s="1"/>
  <c r="BD772" i="15" s="1"/>
  <c r="BA769" i="2"/>
  <c r="BB769" i="2" s="1"/>
  <c r="BN769" i="2" s="1"/>
  <c r="BU22" i="12"/>
  <c r="M770" i="2"/>
  <c r="AY769" i="2"/>
  <c r="DA22" i="12"/>
  <c r="AC770" i="15"/>
  <c r="BE770" i="15" s="1"/>
  <c r="AD770" i="15"/>
  <c r="BF770" i="15" s="1"/>
  <c r="K750" i="15"/>
  <c r="BA747" i="2"/>
  <c r="BB747" i="2" s="1"/>
  <c r="BN747" i="2" s="1"/>
  <c r="M748" i="2"/>
  <c r="AY747" i="2"/>
  <c r="U770" i="15"/>
  <c r="AW770" i="15" s="1"/>
  <c r="BC769" i="2"/>
  <c r="BD769" i="2" s="1"/>
  <c r="AA770" i="15"/>
  <c r="BC770" i="15" s="1"/>
  <c r="K771" i="15"/>
  <c r="BC768" i="2"/>
  <c r="BD768" i="2" s="1"/>
  <c r="AY768" i="2"/>
  <c r="BA768" i="2"/>
  <c r="BB768" i="2" s="1"/>
  <c r="BN768" i="2" s="1"/>
  <c r="W770" i="15"/>
  <c r="AY770" i="15" s="1"/>
  <c r="Y770" i="15"/>
  <c r="BA770" i="15" s="1"/>
  <c r="U772" i="15" l="1"/>
  <c r="AW772" i="15" s="1"/>
  <c r="AA772" i="15"/>
  <c r="BC772" i="15" s="1"/>
  <c r="AC772" i="15"/>
  <c r="BE772" i="15" s="1"/>
  <c r="Z772" i="15"/>
  <c r="BB772" i="15" s="1"/>
  <c r="V772" i="15"/>
  <c r="AX772" i="15" s="1"/>
  <c r="AD772" i="15"/>
  <c r="BF772" i="15" s="1"/>
  <c r="S772" i="15"/>
  <c r="AU772" i="15" s="1"/>
  <c r="Y772" i="15"/>
  <c r="BA772" i="15" s="1"/>
  <c r="T772" i="15"/>
  <c r="AV772" i="15" s="1"/>
  <c r="R772" i="15"/>
  <c r="AT772" i="15" s="1"/>
  <c r="AE772" i="15"/>
  <c r="BG772" i="15" s="1"/>
  <c r="W772" i="15"/>
  <c r="AY772" i="15" s="1"/>
  <c r="X772" i="15"/>
  <c r="AZ772" i="15" s="1"/>
  <c r="AA750" i="15"/>
  <c r="BC750" i="15" s="1"/>
  <c r="R750" i="15"/>
  <c r="AT750" i="15" s="1"/>
  <c r="W750" i="15"/>
  <c r="AY750" i="15" s="1"/>
  <c r="X750" i="15"/>
  <c r="AZ750" i="15" s="1"/>
  <c r="Z750" i="15"/>
  <c r="BB750" i="15" s="1"/>
  <c r="T750" i="15"/>
  <c r="AV750" i="15" s="1"/>
  <c r="AC750" i="15"/>
  <c r="BE750" i="15" s="1"/>
  <c r="Y750" i="15"/>
  <c r="BA750" i="15" s="1"/>
  <c r="U750" i="15"/>
  <c r="AW750" i="15" s="1"/>
  <c r="AB750" i="15"/>
  <c r="BD750" i="15" s="1"/>
  <c r="S750" i="15"/>
  <c r="AU750" i="15" s="1"/>
  <c r="V750" i="15"/>
  <c r="AX750" i="15" s="1"/>
  <c r="Y771" i="15"/>
  <c r="BA771" i="15" s="1"/>
  <c r="AC771" i="15"/>
  <c r="BE771" i="15" s="1"/>
  <c r="R771" i="15"/>
  <c r="AT771" i="15" s="1"/>
  <c r="W771" i="15"/>
  <c r="AY771" i="15" s="1"/>
  <c r="V771" i="15"/>
  <c r="AX771" i="15" s="1"/>
  <c r="X771" i="15"/>
  <c r="AZ771" i="15" s="1"/>
  <c r="AB771" i="15"/>
  <c r="BD771" i="15" s="1"/>
  <c r="AA771" i="15"/>
  <c r="BC771" i="15" s="1"/>
  <c r="AE771" i="15"/>
  <c r="BG771" i="15" s="1"/>
  <c r="U771" i="15"/>
  <c r="AW771" i="15" s="1"/>
  <c r="S771" i="15"/>
  <c r="AU771" i="15" s="1"/>
  <c r="Z771" i="15"/>
  <c r="BB771" i="15" s="1"/>
  <c r="T771" i="15"/>
  <c r="AV771" i="15" s="1"/>
  <c r="AD771" i="15"/>
  <c r="BF771" i="15" s="1"/>
  <c r="K751" i="15"/>
  <c r="AY748" i="2"/>
  <c r="BA748" i="2"/>
  <c r="BB748" i="2" s="1"/>
  <c r="BN748" i="2" s="1"/>
  <c r="BC748" i="2"/>
  <c r="BD748" i="2" s="1"/>
  <c r="M749" i="2"/>
  <c r="AY770" i="2"/>
  <c r="BA770" i="2"/>
  <c r="BB770" i="2" s="1"/>
  <c r="BN770" i="2" s="1"/>
  <c r="M771" i="2"/>
  <c r="K773" i="15"/>
  <c r="BC770" i="2"/>
  <c r="BD770" i="2" s="1"/>
  <c r="AY749" i="2" l="1"/>
  <c r="BA749" i="2"/>
  <c r="BB749" i="2" s="1"/>
  <c r="BN749" i="2" s="1"/>
  <c r="M750" i="2"/>
  <c r="K752" i="15"/>
  <c r="BC749" i="2"/>
  <c r="BD749" i="2" s="1"/>
  <c r="AB773" i="15"/>
  <c r="BD773" i="15" s="1"/>
  <c r="AA773" i="15"/>
  <c r="BC773" i="15" s="1"/>
  <c r="Y773" i="15"/>
  <c r="BA773" i="15" s="1"/>
  <c r="AE773" i="15"/>
  <c r="BG773" i="15" s="1"/>
  <c r="S773" i="15"/>
  <c r="AU773" i="15" s="1"/>
  <c r="AD773" i="15"/>
  <c r="BF773" i="15" s="1"/>
  <c r="W773" i="15"/>
  <c r="AY773" i="15" s="1"/>
  <c r="V773" i="15"/>
  <c r="AX773" i="15" s="1"/>
  <c r="T773" i="15"/>
  <c r="AV773" i="15" s="1"/>
  <c r="R773" i="15"/>
  <c r="AT773" i="15" s="1"/>
  <c r="AC773" i="15"/>
  <c r="BE773" i="15" s="1"/>
  <c r="U773" i="15"/>
  <c r="AW773" i="15" s="1"/>
  <c r="X773" i="15"/>
  <c r="AZ773" i="15" s="1"/>
  <c r="Z773" i="15"/>
  <c r="BB773" i="15" s="1"/>
  <c r="Z751" i="15"/>
  <c r="BB751" i="15" s="1"/>
  <c r="S751" i="15"/>
  <c r="AU751" i="15" s="1"/>
  <c r="R751" i="15"/>
  <c r="AT751" i="15" s="1"/>
  <c r="X751" i="15"/>
  <c r="AZ751" i="15" s="1"/>
  <c r="U751" i="15"/>
  <c r="AW751" i="15" s="1"/>
  <c r="AA751" i="15"/>
  <c r="BC751" i="15" s="1"/>
  <c r="V751" i="15"/>
  <c r="AX751" i="15" s="1"/>
  <c r="Y751" i="15"/>
  <c r="BA751" i="15" s="1"/>
  <c r="W751" i="15"/>
  <c r="AY751" i="15" s="1"/>
  <c r="AC751" i="15"/>
  <c r="BE751" i="15" s="1"/>
  <c r="AB751" i="15"/>
  <c r="BD751" i="15" s="1"/>
  <c r="T751" i="15"/>
  <c r="AV751" i="15" s="1"/>
  <c r="AY771" i="2"/>
  <c r="BC771" i="2"/>
  <c r="BD771" i="2" s="1"/>
  <c r="K774" i="15"/>
  <c r="M772" i="2"/>
  <c r="BA771" i="2"/>
  <c r="BB771" i="2" s="1"/>
  <c r="BN771" i="2" s="1"/>
  <c r="BA772" i="2" l="1"/>
  <c r="BB772" i="2" s="1"/>
  <c r="BN772" i="2" s="1"/>
  <c r="K775" i="15"/>
  <c r="AY772" i="2"/>
  <c r="BC772" i="2"/>
  <c r="BD772" i="2" s="1"/>
  <c r="R774" i="15"/>
  <c r="AT774" i="15" s="1"/>
  <c r="V774" i="15"/>
  <c r="AX774" i="15" s="1"/>
  <c r="U774" i="15"/>
  <c r="AW774" i="15" s="1"/>
  <c r="T774" i="15"/>
  <c r="AV774" i="15" s="1"/>
  <c r="S774" i="15"/>
  <c r="AU774" i="15" s="1"/>
  <c r="Z774" i="15"/>
  <c r="BB774" i="15" s="1"/>
  <c r="AE774" i="15"/>
  <c r="BG774" i="15" s="1"/>
  <c r="AB774" i="15"/>
  <c r="BD774" i="15" s="1"/>
  <c r="X774" i="15"/>
  <c r="AZ774" i="15" s="1"/>
  <c r="W774" i="15"/>
  <c r="AY774" i="15" s="1"/>
  <c r="AA774" i="15"/>
  <c r="BC774" i="15" s="1"/>
  <c r="Y774" i="15"/>
  <c r="BA774" i="15" s="1"/>
  <c r="AC774" i="15"/>
  <c r="BE774" i="15" s="1"/>
  <c r="AD774" i="15"/>
  <c r="BF774" i="15" s="1"/>
  <c r="S752" i="15"/>
  <c r="AU752" i="15" s="1"/>
  <c r="Y752" i="15"/>
  <c r="BA752" i="15" s="1"/>
  <c r="U752" i="15"/>
  <c r="AW752" i="15" s="1"/>
  <c r="V752" i="15"/>
  <c r="AX752" i="15" s="1"/>
  <c r="W752" i="15"/>
  <c r="AY752" i="15" s="1"/>
  <c r="AC752" i="15"/>
  <c r="BE752" i="15" s="1"/>
  <c r="AB752" i="15"/>
  <c r="BD752" i="15" s="1"/>
  <c r="AA752" i="15"/>
  <c r="BC752" i="15" s="1"/>
  <c r="R752" i="15"/>
  <c r="AT752" i="15" s="1"/>
  <c r="Z752" i="15"/>
  <c r="BB752" i="15" s="1"/>
  <c r="T752" i="15"/>
  <c r="AV752" i="15" s="1"/>
  <c r="X752" i="15"/>
  <c r="AZ752" i="15" s="1"/>
  <c r="M751" i="2"/>
  <c r="K753" i="15"/>
  <c r="BC750" i="2"/>
  <c r="BD750" i="2" s="1"/>
  <c r="BA750" i="2"/>
  <c r="BB750" i="2" s="1"/>
  <c r="BN750" i="2" s="1"/>
  <c r="AY750" i="2"/>
  <c r="AC753" i="15" l="1"/>
  <c r="BE753" i="15" s="1"/>
  <c r="Y753" i="15"/>
  <c r="BA753" i="15" s="1"/>
  <c r="X753" i="15"/>
  <c r="AZ753" i="15" s="1"/>
  <c r="V753" i="15"/>
  <c r="AX753" i="15" s="1"/>
  <c r="W753" i="15"/>
  <c r="AY753" i="15" s="1"/>
  <c r="S753" i="15"/>
  <c r="AU753" i="15" s="1"/>
  <c r="AA753" i="15"/>
  <c r="BC753" i="15" s="1"/>
  <c r="AB753" i="15"/>
  <c r="BD753" i="15" s="1"/>
  <c r="T753" i="15"/>
  <c r="AV753" i="15" s="1"/>
  <c r="Z753" i="15"/>
  <c r="BB753" i="15" s="1"/>
  <c r="R753" i="15"/>
  <c r="AT753" i="15" s="1"/>
  <c r="U753" i="15"/>
  <c r="AW753" i="15" s="1"/>
  <c r="AY751" i="2"/>
  <c r="BC751" i="2"/>
  <c r="BD751" i="2" s="1"/>
  <c r="BA751" i="2"/>
  <c r="BB751" i="2" s="1"/>
  <c r="BN751" i="2" s="1"/>
  <c r="M752" i="2"/>
  <c r="K754" i="15"/>
  <c r="AD775" i="15"/>
  <c r="BF775" i="15" s="1"/>
  <c r="Y775" i="15"/>
  <c r="BA775" i="15" s="1"/>
  <c r="AC775" i="15"/>
  <c r="BE775" i="15" s="1"/>
  <c r="AB775" i="15"/>
  <c r="BD775" i="15" s="1"/>
  <c r="W775" i="15"/>
  <c r="AY775" i="15" s="1"/>
  <c r="V775" i="15"/>
  <c r="AX775" i="15" s="1"/>
  <c r="T775" i="15"/>
  <c r="AV775" i="15" s="1"/>
  <c r="Z775" i="15"/>
  <c r="BB775" i="15" s="1"/>
  <c r="R775" i="15"/>
  <c r="AT775" i="15" s="1"/>
  <c r="AA775" i="15"/>
  <c r="BC775" i="15" s="1"/>
  <c r="S775" i="15"/>
  <c r="AU775" i="15" s="1"/>
  <c r="AE775" i="15"/>
  <c r="BG775" i="15" s="1"/>
  <c r="X775" i="15"/>
  <c r="AZ775" i="15" s="1"/>
  <c r="U775" i="15"/>
  <c r="AW775" i="15" s="1"/>
  <c r="BC752" i="2" l="1"/>
  <c r="BD752" i="2" s="1"/>
  <c r="AY752" i="2"/>
  <c r="BA752" i="2"/>
  <c r="BB752" i="2" s="1"/>
  <c r="BN752" i="2" s="1"/>
  <c r="K755" i="15"/>
  <c r="M753" i="2"/>
  <c r="X754" i="15"/>
  <c r="AZ754" i="15" s="1"/>
  <c r="AB754" i="15"/>
  <c r="BD754" i="15" s="1"/>
  <c r="U754" i="15"/>
  <c r="AW754" i="15" s="1"/>
  <c r="AA754" i="15"/>
  <c r="BC754" i="15" s="1"/>
  <c r="Z754" i="15"/>
  <c r="BB754" i="15" s="1"/>
  <c r="S754" i="15"/>
  <c r="AU754" i="15" s="1"/>
  <c r="T754" i="15"/>
  <c r="AV754" i="15" s="1"/>
  <c r="Y754" i="15"/>
  <c r="BA754" i="15" s="1"/>
  <c r="AC754" i="15"/>
  <c r="BE754" i="15" s="1"/>
  <c r="W754" i="15"/>
  <c r="AY754" i="15" s="1"/>
  <c r="R754" i="15"/>
  <c r="AT754" i="15" s="1"/>
  <c r="V754" i="15"/>
  <c r="AX754" i="15" s="1"/>
  <c r="K756" i="15" l="1"/>
  <c r="BC753" i="2"/>
  <c r="BD753" i="2" s="1"/>
  <c r="M754" i="2"/>
  <c r="BA753" i="2"/>
  <c r="BB753" i="2" s="1"/>
  <c r="BN753" i="2" s="1"/>
  <c r="AY753" i="2"/>
  <c r="S755" i="15"/>
  <c r="AU755" i="15" s="1"/>
  <c r="AB755" i="15"/>
  <c r="BD755" i="15" s="1"/>
  <c r="R755" i="15"/>
  <c r="AT755" i="15" s="1"/>
  <c r="U755" i="15"/>
  <c r="AW755" i="15" s="1"/>
  <c r="AC755" i="15"/>
  <c r="BE755" i="15" s="1"/>
  <c r="Y755" i="15"/>
  <c r="BA755" i="15" s="1"/>
  <c r="T755" i="15"/>
  <c r="AV755" i="15" s="1"/>
  <c r="AA755" i="15"/>
  <c r="BC755" i="15" s="1"/>
  <c r="Z755" i="15"/>
  <c r="BB755" i="15" s="1"/>
  <c r="V755" i="15"/>
  <c r="AX755" i="15" s="1"/>
  <c r="W755" i="15"/>
  <c r="AY755" i="15" s="1"/>
  <c r="X755" i="15"/>
  <c r="AZ755" i="15" s="1"/>
  <c r="M755" i="2" l="1"/>
  <c r="AY754" i="2"/>
  <c r="BC754" i="2"/>
  <c r="BD754" i="2" s="1"/>
  <c r="BA754" i="2"/>
  <c r="BB754" i="2" s="1"/>
  <c r="BN754" i="2" s="1"/>
  <c r="K757" i="15"/>
  <c r="Z756" i="15"/>
  <c r="BB756" i="15" s="1"/>
  <c r="W756" i="15"/>
  <c r="AY756" i="15" s="1"/>
  <c r="X756" i="15"/>
  <c r="AZ756" i="15" s="1"/>
  <c r="R756" i="15"/>
  <c r="AT756" i="15" s="1"/>
  <c r="S756" i="15"/>
  <c r="AU756" i="15" s="1"/>
  <c r="Y756" i="15"/>
  <c r="BA756" i="15" s="1"/>
  <c r="T756" i="15"/>
  <c r="AV756" i="15" s="1"/>
  <c r="AB756" i="15"/>
  <c r="BD756" i="15" s="1"/>
  <c r="U756" i="15"/>
  <c r="AW756" i="15" s="1"/>
  <c r="AA756" i="15"/>
  <c r="BC756" i="15" s="1"/>
  <c r="V756" i="15"/>
  <c r="AX756" i="15" s="1"/>
  <c r="AC756" i="15"/>
  <c r="BE756" i="15" s="1"/>
  <c r="R757" i="15" l="1"/>
  <c r="AT757" i="15" s="1"/>
  <c r="AB757" i="15"/>
  <c r="BD757" i="15" s="1"/>
  <c r="S757" i="15"/>
  <c r="AU757" i="15" s="1"/>
  <c r="AA757" i="15"/>
  <c r="BC757" i="15" s="1"/>
  <c r="V757" i="15"/>
  <c r="AX757" i="15" s="1"/>
  <c r="AC757" i="15"/>
  <c r="BE757" i="15" s="1"/>
  <c r="U757" i="15"/>
  <c r="AW757" i="15" s="1"/>
  <c r="Z757" i="15"/>
  <c r="BB757" i="15" s="1"/>
  <c r="Y757" i="15"/>
  <c r="BA757" i="15" s="1"/>
  <c r="W757" i="15"/>
  <c r="AY757" i="15" s="1"/>
  <c r="X757" i="15"/>
  <c r="AZ757" i="15" s="1"/>
  <c r="T757" i="15"/>
  <c r="AV757" i="15" s="1"/>
  <c r="BA755" i="2"/>
  <c r="BB755" i="2" s="1"/>
  <c r="BN755" i="2" s="1"/>
  <c r="M756" i="2"/>
  <c r="BC755" i="2"/>
  <c r="BD755" i="2" s="1"/>
  <c r="K758" i="15"/>
  <c r="AY755" i="2"/>
  <c r="K759" i="15" l="1"/>
  <c r="M757" i="2"/>
  <c r="BA756" i="2"/>
  <c r="BB756" i="2" s="1"/>
  <c r="BN756" i="2" s="1"/>
  <c r="AY756" i="2"/>
  <c r="BC756" i="2"/>
  <c r="BD756" i="2" s="1"/>
  <c r="AB758" i="15"/>
  <c r="BD758" i="15" s="1"/>
  <c r="W758" i="15"/>
  <c r="AY758" i="15" s="1"/>
  <c r="Y758" i="15"/>
  <c r="BA758" i="15" s="1"/>
  <c r="T758" i="15"/>
  <c r="AV758" i="15" s="1"/>
  <c r="R758" i="15"/>
  <c r="AT758" i="15" s="1"/>
  <c r="U758" i="15"/>
  <c r="AW758" i="15" s="1"/>
  <c r="Z758" i="15"/>
  <c r="BB758" i="15" s="1"/>
  <c r="V758" i="15"/>
  <c r="AX758" i="15" s="1"/>
  <c r="AC758" i="15"/>
  <c r="BE758" i="15" s="1"/>
  <c r="X758" i="15"/>
  <c r="AZ758" i="15" s="1"/>
  <c r="AA758" i="15"/>
  <c r="BC758" i="15" s="1"/>
  <c r="S758" i="15"/>
  <c r="AU758" i="15" s="1"/>
  <c r="K760" i="15" l="1"/>
  <c r="AY757" i="2"/>
  <c r="M758" i="2"/>
  <c r="BC757" i="2"/>
  <c r="BD757" i="2" s="1"/>
  <c r="BA757" i="2"/>
  <c r="BB757" i="2" s="1"/>
  <c r="BN757" i="2" s="1"/>
  <c r="AA759" i="15"/>
  <c r="BC759" i="15" s="1"/>
  <c r="Z759" i="15"/>
  <c r="BB759" i="15" s="1"/>
  <c r="S759" i="15"/>
  <c r="AU759" i="15" s="1"/>
  <c r="R759" i="15"/>
  <c r="AT759" i="15" s="1"/>
  <c r="W759" i="15"/>
  <c r="AY759" i="15" s="1"/>
  <c r="V759" i="15"/>
  <c r="AX759" i="15" s="1"/>
  <c r="U759" i="15"/>
  <c r="AW759" i="15" s="1"/>
  <c r="Y759" i="15"/>
  <c r="BA759" i="15" s="1"/>
  <c r="T759" i="15"/>
  <c r="AV759" i="15" s="1"/>
  <c r="AB759" i="15"/>
  <c r="BD759" i="15" s="1"/>
  <c r="AC759" i="15"/>
  <c r="BE759" i="15" s="1"/>
  <c r="X759" i="15"/>
  <c r="AZ759" i="15" s="1"/>
  <c r="K761" i="15" l="1"/>
  <c r="M759" i="2"/>
  <c r="AY758" i="2"/>
  <c r="BC758" i="2"/>
  <c r="BD758" i="2" s="1"/>
  <c r="BA758" i="2"/>
  <c r="BB758" i="2" s="1"/>
  <c r="BN758" i="2" s="1"/>
  <c r="AA760" i="15"/>
  <c r="BC760" i="15" s="1"/>
  <c r="AB760" i="15"/>
  <c r="BD760" i="15" s="1"/>
  <c r="W760" i="15"/>
  <c r="AY760" i="15" s="1"/>
  <c r="Z760" i="15"/>
  <c r="BB760" i="15" s="1"/>
  <c r="R760" i="15"/>
  <c r="AT760" i="15" s="1"/>
  <c r="X760" i="15"/>
  <c r="AZ760" i="15" s="1"/>
  <c r="AC760" i="15"/>
  <c r="BE760" i="15" s="1"/>
  <c r="U760" i="15"/>
  <c r="AW760" i="15" s="1"/>
  <c r="T760" i="15"/>
  <c r="AV760" i="15" s="1"/>
  <c r="S760" i="15"/>
  <c r="AU760" i="15" s="1"/>
  <c r="V760" i="15"/>
  <c r="AX760" i="15" s="1"/>
  <c r="Y760" i="15"/>
  <c r="BA760" i="15" s="1"/>
  <c r="BA759" i="2" l="1"/>
  <c r="BB759" i="2" s="1"/>
  <c r="BN759" i="2" s="1"/>
  <c r="K762" i="15"/>
  <c r="M760" i="2"/>
  <c r="AY759" i="2"/>
  <c r="BC759" i="2"/>
  <c r="BD759" i="2" s="1"/>
  <c r="S761" i="15"/>
  <c r="AU761" i="15" s="1"/>
  <c r="X761" i="15"/>
  <c r="AZ761" i="15" s="1"/>
  <c r="AC761" i="15"/>
  <c r="BE761" i="15" s="1"/>
  <c r="AA761" i="15"/>
  <c r="BC761" i="15" s="1"/>
  <c r="T761" i="15"/>
  <c r="AV761" i="15" s="1"/>
  <c r="V761" i="15"/>
  <c r="AX761" i="15" s="1"/>
  <c r="Y761" i="15"/>
  <c r="BA761" i="15" s="1"/>
  <c r="U761" i="15"/>
  <c r="AW761" i="15" s="1"/>
  <c r="W761" i="15"/>
  <c r="AY761" i="15" s="1"/>
  <c r="R761" i="15"/>
  <c r="AT761" i="15" s="1"/>
  <c r="AB761" i="15"/>
  <c r="BD761" i="15" s="1"/>
  <c r="Z761" i="15"/>
  <c r="BB761" i="15" s="1"/>
  <c r="K763" i="15" l="1"/>
  <c r="BA760" i="2"/>
  <c r="BB760" i="2" s="1"/>
  <c r="BN760" i="2" s="1"/>
  <c r="AY760" i="2"/>
  <c r="M761" i="2"/>
  <c r="BC760" i="2"/>
  <c r="BD760" i="2" s="1"/>
  <c r="AB762" i="15"/>
  <c r="BD762" i="15" s="1"/>
  <c r="S762" i="15"/>
  <c r="AU762" i="15" s="1"/>
  <c r="X762" i="15"/>
  <c r="AZ762" i="15" s="1"/>
  <c r="W762" i="15"/>
  <c r="AY762" i="15" s="1"/>
  <c r="AA762" i="15"/>
  <c r="BC762" i="15" s="1"/>
  <c r="AC762" i="15"/>
  <c r="BE762" i="15" s="1"/>
  <c r="Y762" i="15"/>
  <c r="BA762" i="15" s="1"/>
  <c r="T762" i="15"/>
  <c r="AV762" i="15" s="1"/>
  <c r="R762" i="15"/>
  <c r="AT762" i="15" s="1"/>
  <c r="V762" i="15"/>
  <c r="AX762" i="15" s="1"/>
  <c r="U762" i="15"/>
  <c r="AW762" i="15" s="1"/>
  <c r="Z762" i="15"/>
  <c r="BB762" i="15" s="1"/>
  <c r="BC761" i="2" l="1"/>
  <c r="BD761" i="2" s="1"/>
  <c r="M762" i="2"/>
  <c r="AY761" i="2"/>
  <c r="BA761" i="2"/>
  <c r="BB761" i="2" s="1"/>
  <c r="BN761" i="2" s="1"/>
  <c r="K764" i="15"/>
  <c r="T763" i="15"/>
  <c r="AV763" i="15" s="1"/>
  <c r="Y763" i="15"/>
  <c r="BA763" i="15" s="1"/>
  <c r="R763" i="15"/>
  <c r="AT763" i="15" s="1"/>
  <c r="V763" i="15"/>
  <c r="AX763" i="15" s="1"/>
  <c r="S763" i="15"/>
  <c r="AU763" i="15" s="1"/>
  <c r="Z763" i="15"/>
  <c r="BB763" i="15" s="1"/>
  <c r="X763" i="15"/>
  <c r="AZ763" i="15" s="1"/>
  <c r="U763" i="15"/>
  <c r="AW763" i="15" s="1"/>
  <c r="AB763" i="15"/>
  <c r="BD763" i="15" s="1"/>
  <c r="AA763" i="15"/>
  <c r="BC763" i="15" s="1"/>
  <c r="W763" i="15"/>
  <c r="AY763" i="15" s="1"/>
  <c r="AC763" i="15"/>
  <c r="BE763" i="15" s="1"/>
  <c r="R764" i="15" l="1"/>
  <c r="AT764" i="15" s="1"/>
  <c r="W764" i="15"/>
  <c r="AY764" i="15" s="1"/>
  <c r="T764" i="15"/>
  <c r="AV764" i="15" s="1"/>
  <c r="Y764" i="15"/>
  <c r="BA764" i="15" s="1"/>
  <c r="AA764" i="15"/>
  <c r="BC764" i="15" s="1"/>
  <c r="X764" i="15"/>
  <c r="AZ764" i="15" s="1"/>
  <c r="U764" i="15"/>
  <c r="AW764" i="15" s="1"/>
  <c r="AB764" i="15"/>
  <c r="BD764" i="15" s="1"/>
  <c r="Z764" i="15"/>
  <c r="BB764" i="15" s="1"/>
  <c r="V764" i="15"/>
  <c r="AX764" i="15" s="1"/>
  <c r="AC764" i="15"/>
  <c r="BE764" i="15" s="1"/>
  <c r="S764" i="15"/>
  <c r="AU764" i="15" s="1"/>
  <c r="K765" i="15"/>
  <c r="M763" i="2"/>
  <c r="BC762" i="2"/>
  <c r="BD762" i="2" s="1"/>
  <c r="BA762" i="2"/>
  <c r="BB762" i="2" s="1"/>
  <c r="BN762" i="2" s="1"/>
  <c r="AY762" i="2"/>
  <c r="K766" i="15" l="1"/>
  <c r="AY763" i="2"/>
  <c r="BA763" i="2"/>
  <c r="BB763" i="2" s="1"/>
  <c r="BN763" i="2" s="1"/>
  <c r="BC763" i="2"/>
  <c r="BD763" i="2" s="1"/>
  <c r="U765" i="15"/>
  <c r="AW765" i="15" s="1"/>
  <c r="T765" i="15"/>
  <c r="AV765" i="15" s="1"/>
  <c r="AB765" i="15"/>
  <c r="BD765" i="15" s="1"/>
  <c r="R765" i="15"/>
  <c r="AT765" i="15" s="1"/>
  <c r="AC765" i="15"/>
  <c r="BE765" i="15" s="1"/>
  <c r="S765" i="15"/>
  <c r="AU765" i="15" s="1"/>
  <c r="Y765" i="15"/>
  <c r="BA765" i="15" s="1"/>
  <c r="AA765" i="15"/>
  <c r="BC765" i="15" s="1"/>
  <c r="X765" i="15"/>
  <c r="AZ765" i="15" s="1"/>
  <c r="Z765" i="15"/>
  <c r="BB765" i="15" s="1"/>
  <c r="V765" i="15"/>
  <c r="AX765" i="15" s="1"/>
  <c r="W765" i="15"/>
  <c r="AY765" i="15" s="1"/>
  <c r="AB766" i="15" l="1"/>
  <c r="BD766" i="15" s="1"/>
  <c r="R766" i="15"/>
  <c r="AT766" i="15" s="1"/>
  <c r="S766" i="15"/>
  <c r="AU766" i="15" s="1"/>
  <c r="X766" i="15"/>
  <c r="AZ766" i="15" s="1"/>
  <c r="U766" i="15"/>
  <c r="AW766" i="15" s="1"/>
  <c r="AA766" i="15"/>
  <c r="BC766" i="15" s="1"/>
  <c r="AC766" i="15"/>
  <c r="BE766" i="15" s="1"/>
  <c r="V766" i="15"/>
  <c r="AX766" i="15" s="1"/>
  <c r="Z766" i="15"/>
  <c r="BB766" i="15" s="1"/>
  <c r="Y766" i="15"/>
  <c r="BA766" i="15" s="1"/>
  <c r="T766" i="15"/>
  <c r="AV766" i="15" s="1"/>
  <c r="W766" i="15"/>
  <c r="AY766"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Blackman</author>
  </authors>
  <commentList>
    <comment ref="C9" authorId="0" shapeId="0" xr:uid="{F9B3C7A2-9E57-874A-BC1B-13938000A6D9}">
      <text>
        <r>
          <rPr>
            <b/>
            <sz val="10"/>
            <color rgb="FF000000"/>
            <rFont val="Tahoma"/>
            <family val="2"/>
          </rPr>
          <t>Ben Blackman:</t>
        </r>
        <r>
          <rPr>
            <sz val="10"/>
            <color rgb="FF000000"/>
            <rFont val="Tahoma"/>
            <family val="2"/>
          </rPr>
          <t xml:space="preserve">
</t>
        </r>
        <r>
          <rPr>
            <sz val="10"/>
            <color rgb="FF000000"/>
            <rFont val="Tahoma"/>
            <family val="2"/>
          </rPr>
          <t>TT FUNC TempGB</t>
        </r>
      </text>
    </comment>
    <comment ref="C80" authorId="0" shapeId="0" xr:uid="{00000000-0006-0000-0400-000008000000}">
      <text>
        <r>
          <rPr>
            <b/>
            <sz val="10"/>
            <color rgb="FF000000"/>
            <rFont val="Tahoma"/>
            <family val="2"/>
          </rPr>
          <t>Ben Blackman:</t>
        </r>
        <r>
          <rPr>
            <sz val="10"/>
            <color rgb="FF000000"/>
            <rFont val="Tahoma"/>
            <family val="2"/>
          </rPr>
          <t xml:space="preserve">
</t>
        </r>
        <r>
          <rPr>
            <sz val="10"/>
            <color rgb="FF000000"/>
            <rFont val="Tahoma"/>
            <family val="2"/>
          </rPr>
          <t>85C-25C</t>
        </r>
      </text>
    </comment>
    <comment ref="C81" authorId="0" shapeId="0" xr:uid="{EBCB1741-6508-204E-A369-A7254FFCFE41}">
      <text>
        <r>
          <rPr>
            <b/>
            <sz val="10"/>
            <color rgb="FF000000"/>
            <rFont val="Tahoma"/>
            <family val="2"/>
          </rPr>
          <t>Ben Blackman:</t>
        </r>
        <r>
          <rPr>
            <sz val="10"/>
            <color rgb="FF000000"/>
            <rFont val="Tahoma"/>
            <family val="2"/>
          </rPr>
          <t xml:space="preserve">
</t>
        </r>
        <r>
          <rPr>
            <sz val="10"/>
            <color rgb="FF000000"/>
            <rFont val="Tahoma"/>
            <family val="2"/>
          </rPr>
          <t>85C-25C</t>
        </r>
      </text>
    </comment>
    <comment ref="C83" authorId="0" shapeId="0" xr:uid="{D46C15C3-141D-7D4E-8638-31CF5EE07639}">
      <text>
        <r>
          <rPr>
            <b/>
            <sz val="10"/>
            <color rgb="FF000000"/>
            <rFont val="Tahoma"/>
            <family val="2"/>
          </rPr>
          <t>Ben Blackman:</t>
        </r>
        <r>
          <rPr>
            <sz val="10"/>
            <color rgb="FF000000"/>
            <rFont val="Tahoma"/>
            <family val="2"/>
          </rPr>
          <t xml:space="preserve">
</t>
        </r>
        <r>
          <rPr>
            <sz val="10"/>
            <color rgb="FF000000"/>
            <rFont val="Tahoma"/>
            <family val="2"/>
          </rPr>
          <t>85C-25C</t>
        </r>
      </text>
    </comment>
  </commentList>
</comments>
</file>

<file path=xl/sharedStrings.xml><?xml version="1.0" encoding="utf-8"?>
<sst xmlns="http://schemas.openxmlformats.org/spreadsheetml/2006/main" count="3552" uniqueCount="463">
  <si>
    <t>Mode</t>
  </si>
  <si>
    <t>Screen_CP</t>
  </si>
  <si>
    <t>Temp_Mean</t>
  </si>
  <si>
    <t>Temp_Sigma</t>
  </si>
  <si>
    <t>Rel_Mean</t>
  </si>
  <si>
    <t>Rel_Sigma</t>
  </si>
  <si>
    <t>SOS</t>
  </si>
  <si>
    <t>PMU</t>
  </si>
  <si>
    <t>%</t>
  </si>
  <si>
    <t>Activity</t>
  </si>
  <si>
    <t>WC MLB</t>
  </si>
  <si>
    <t>SLTCOR</t>
  </si>
  <si>
    <t>SLTGB</t>
  </si>
  <si>
    <t>ATE_FQAGB</t>
  </si>
  <si>
    <t>SLT_FQA_GB</t>
  </si>
  <si>
    <t>MG002</t>
  </si>
  <si>
    <t>MG003</t>
  </si>
  <si>
    <t>MG004</t>
  </si>
  <si>
    <t>MS001</t>
  </si>
  <si>
    <t>MS002</t>
  </si>
  <si>
    <t>MD001</t>
  </si>
  <si>
    <t>MD002</t>
  </si>
  <si>
    <t>MD003</t>
  </si>
  <si>
    <t>FIXED</t>
  </si>
  <si>
    <t>LOW</t>
  </si>
  <si>
    <t>Rev:</t>
  </si>
  <si>
    <t>Domain</t>
  </si>
  <si>
    <t>ID</t>
  </si>
  <si>
    <t>EQN</t>
  </si>
  <si>
    <t>Mode_EQN</t>
  </si>
  <si>
    <t>C</t>
  </si>
  <si>
    <t>M</t>
  </si>
  <si>
    <t>CPIDSMax</t>
  </si>
  <si>
    <t>CPHV</t>
  </si>
  <si>
    <t>FTHV</t>
  </si>
  <si>
    <t>QAHV</t>
  </si>
  <si>
    <t>Comment</t>
  </si>
  <si>
    <t>Pvmax</t>
  </si>
  <si>
    <t>Pvmin</t>
  </si>
  <si>
    <t>CP_V_1xIDS</t>
  </si>
  <si>
    <t>Pv_1xIDS</t>
  </si>
  <si>
    <t>CP_V_IDSMax</t>
  </si>
  <si>
    <t>Pv_IDSMax</t>
  </si>
  <si>
    <t>PE USE ONLY</t>
  </si>
  <si>
    <t>E1</t>
  </si>
  <si>
    <t>ECPU</t>
  </si>
  <si>
    <t>GPU</t>
  </si>
  <si>
    <t>SOC</t>
  </si>
  <si>
    <t>Revision</t>
  </si>
  <si>
    <t>Date</t>
  </si>
  <si>
    <t>By</t>
  </si>
  <si>
    <t>Notes Tab</t>
  </si>
  <si>
    <t>Ben Blackman</t>
  </si>
  <si>
    <t>Formulae:</t>
  </si>
  <si>
    <t xml:space="preserve">Product </t>
  </si>
  <si>
    <t>Hot Temp</t>
  </si>
  <si>
    <t>Room Temp</t>
  </si>
  <si>
    <t>SLT</t>
  </si>
  <si>
    <t>Product - SLTGB</t>
  </si>
  <si>
    <t>ATE_FQA</t>
  </si>
  <si>
    <t>SLT_FQA</t>
  </si>
  <si>
    <t>Notes:</t>
  </si>
  <si>
    <t>Binning Domain</t>
  </si>
  <si>
    <t>Performance Mode</t>
  </si>
  <si>
    <t>VDD_ECPU</t>
  </si>
  <si>
    <t>VDD_GPU</t>
  </si>
  <si>
    <t>VDD_SOC</t>
  </si>
  <si>
    <t>All Others</t>
  </si>
  <si>
    <t>DCS_DDR</t>
  </si>
  <si>
    <t>Product</t>
  </si>
  <si>
    <t>Allow Equal</t>
  </si>
  <si>
    <t>VDD_DCS_DDR</t>
  </si>
  <si>
    <t>1. Measure IDS value.</t>
  </si>
  <si>
    <t>3. Use this rounded up value as IDS in the CP1 equation at the top.</t>
  </si>
  <si>
    <t>2. Round measured IDS value UP to next IDS step size for that rail. This is the value that will be fused into device.</t>
  </si>
  <si>
    <t>FT_GB_ROOM</t>
  </si>
  <si>
    <t>FT_GB_HOT</t>
  </si>
  <si>
    <t>FT_COR_ROOM</t>
  </si>
  <si>
    <t>FT_COR_HOT</t>
  </si>
  <si>
    <r>
      <t>FT</t>
    </r>
    <r>
      <rPr>
        <sz val="12"/>
        <color indexed="8"/>
        <rFont val="Calibri"/>
        <family val="2"/>
      </rPr>
      <t>_ROOM</t>
    </r>
  </si>
  <si>
    <t>FT_HOT</t>
  </si>
  <si>
    <r>
      <t>Product - FT</t>
    </r>
    <r>
      <rPr>
        <sz val="12"/>
        <color indexed="8"/>
        <rFont val="Calibri"/>
        <family val="2"/>
      </rPr>
      <t>_GB_ROOM</t>
    </r>
  </si>
  <si>
    <r>
      <t>Product - FT</t>
    </r>
    <r>
      <rPr>
        <sz val="12"/>
        <color indexed="8"/>
        <rFont val="Calibri"/>
        <family val="2"/>
      </rPr>
      <t>_GB_HOT</t>
    </r>
  </si>
  <si>
    <t>IDS fuse is calculated by rounding up IDS to the next step and then using that fuse value to calculate CP1 value. Procedure for using IDS to calculate CP1 for binning below.</t>
  </si>
  <si>
    <t>Notes</t>
  </si>
  <si>
    <t>CPmin set by PVmin + DVTM</t>
  </si>
  <si>
    <t>MS003</t>
  </si>
  <si>
    <t>MG005</t>
  </si>
  <si>
    <t>MG007</t>
  </si>
  <si>
    <t>VDD_PCPU</t>
  </si>
  <si>
    <t>PCPU</t>
  </si>
  <si>
    <t>PE Reference only</t>
  </si>
  <si>
    <r>
      <t>P</t>
    </r>
    <r>
      <rPr>
        <sz val="12"/>
        <color indexed="8"/>
        <rFont val="Calibri"/>
        <family val="2"/>
      </rPr>
      <t>CPU</t>
    </r>
  </si>
  <si>
    <t>IDS1X_FFG_25C</t>
  </si>
  <si>
    <t>SOD_Ratio</t>
  </si>
  <si>
    <t>DO NOT DELETE</t>
  </si>
  <si>
    <t>CP V</t>
  </si>
  <si>
    <t>% IDS_1X</t>
  </si>
  <si>
    <t>PV</t>
  </si>
  <si>
    <t>RoundOff</t>
  </si>
  <si>
    <t>IDSmax/IDS1x %</t>
  </si>
  <si>
    <t>Base Voltage (mV)</t>
  </si>
  <si>
    <t>PMU_Step</t>
  </si>
  <si>
    <t>Binned</t>
  </si>
  <si>
    <t>SRAMRefMode</t>
  </si>
  <si>
    <t>Int_Mode_L</t>
  </si>
  <si>
    <t>Int_Mode_H</t>
  </si>
  <si>
    <t>Int_MF</t>
  </si>
  <si>
    <t>Offset_CP1_TD</t>
  </si>
  <si>
    <t>Offset_CP1_BIST</t>
  </si>
  <si>
    <t>Offset_CP1_FUNC</t>
  </si>
  <si>
    <t>Offset_CP2_TD</t>
  </si>
  <si>
    <t>Offset_CP2_BIST</t>
  </si>
  <si>
    <t>Offset_CP2_FUNC</t>
  </si>
  <si>
    <t>VDDR1V8</t>
  </si>
  <si>
    <t>VBUCK6</t>
  </si>
  <si>
    <t>SRAMthresh_Product</t>
  </si>
  <si>
    <t>DISP</t>
  </si>
  <si>
    <t>MI001</t>
  </si>
  <si>
    <t>MI002</t>
  </si>
  <si>
    <t>MI003</t>
  </si>
  <si>
    <t>SRAM</t>
  </si>
  <si>
    <t>VDD_DISP</t>
  </si>
  <si>
    <t>ATE</t>
  </si>
  <si>
    <t>SRAM_GPU</t>
  </si>
  <si>
    <t>VDD_SRAM_GPU</t>
  </si>
  <si>
    <t>PE_IDSmax</t>
  </si>
  <si>
    <t>VBUCK12</t>
  </si>
  <si>
    <t>RTOS</t>
  </si>
  <si>
    <t>VDDQL</t>
  </si>
  <si>
    <t>IDS1X_TTG_25C</t>
  </si>
  <si>
    <t>IDS1X_SSG_25C</t>
  </si>
  <si>
    <t>VDD_CPU_SRAM</t>
  </si>
  <si>
    <t>CPU_SRAM</t>
  </si>
  <si>
    <r>
      <rPr>
        <sz val="12"/>
        <color indexed="8"/>
        <rFont val="Calibri"/>
        <family val="2"/>
      </rPr>
      <t>CPU_</t>
    </r>
    <r>
      <rPr>
        <sz val="12"/>
        <color indexed="8"/>
        <rFont val="Calibri"/>
        <family val="2"/>
      </rPr>
      <t>SRAM</t>
    </r>
  </si>
  <si>
    <r>
      <t>CPH</t>
    </r>
    <r>
      <rPr>
        <sz val="12"/>
        <color indexed="8"/>
        <rFont val="Calibri"/>
        <family val="2"/>
      </rPr>
      <t>V</t>
    </r>
  </si>
  <si>
    <t>MG006</t>
  </si>
  <si>
    <t>MG00</t>
  </si>
  <si>
    <t>MS00</t>
  </si>
  <si>
    <t>MD00</t>
  </si>
  <si>
    <t>MI00</t>
  </si>
  <si>
    <t>PE only</t>
  </si>
  <si>
    <t>Num_Bits</t>
  </si>
  <si>
    <t>IDSmax/
IDS1x %</t>
  </si>
  <si>
    <t>MP001</t>
  </si>
  <si>
    <t>MP002</t>
  </si>
  <si>
    <t>MP003</t>
  </si>
  <si>
    <t>MP004</t>
  </si>
  <si>
    <t>MP005</t>
  </si>
  <si>
    <t>MP006</t>
  </si>
  <si>
    <t>MP007</t>
  </si>
  <si>
    <t>MP008</t>
  </si>
  <si>
    <t>MP009</t>
  </si>
  <si>
    <t>ME001</t>
  </si>
  <si>
    <t>ME002</t>
  </si>
  <si>
    <t>ME003</t>
  </si>
  <si>
    <t>ME004</t>
  </si>
  <si>
    <t>ME005</t>
  </si>
  <si>
    <t>MPS001</t>
  </si>
  <si>
    <t>MES001</t>
  </si>
  <si>
    <t>MP00A</t>
  </si>
  <si>
    <t>PE / TE USE ONLY</t>
  </si>
  <si>
    <t>This base voltage is the ATE base voltage which is used to determine what value to fuse.</t>
  </si>
  <si>
    <t>MP001_CXD</t>
  </si>
  <si>
    <t>ME001 E1 Voltage</t>
  </si>
  <si>
    <t>ME001_CXD</t>
  </si>
  <si>
    <t>Bincut_X_X_X LV</t>
  </si>
  <si>
    <t>Bincut_X_X_X HV</t>
  </si>
  <si>
    <t>Bincut_X_X_X NV</t>
  </si>
  <si>
    <t>IDSMax_HOT</t>
  </si>
  <si>
    <t>SRAMthresh_binSearch</t>
  </si>
  <si>
    <t>MP00</t>
  </si>
  <si>
    <t>ME00</t>
  </si>
  <si>
    <t>fuse_revision</t>
  </si>
  <si>
    <t>Int_Offset</t>
  </si>
  <si>
    <t>Int_SkipTest</t>
  </si>
  <si>
    <t>MP00B</t>
  </si>
  <si>
    <t>MP00C</t>
  </si>
  <si>
    <t>MP00D</t>
  </si>
  <si>
    <t>MP00E</t>
  </si>
  <si>
    <t>MP00F</t>
  </si>
  <si>
    <t>MG001</t>
  </si>
  <si>
    <t>HTOL_Setup_COR</t>
  </si>
  <si>
    <t>MG001 E1 Voltage</t>
  </si>
  <si>
    <t>MG001 Product</t>
  </si>
  <si>
    <t>Rounded down to a multiple of Step=5mV, must be less than or equal to CPVmax and greater than or equal to CPVmin</t>
  </si>
  <si>
    <t>GB will be rounded up to 5mV</t>
  </si>
  <si>
    <t>Default is typically (CPVmax + CPGB) * 1.1, but check Binning tab.</t>
  </si>
  <si>
    <t>Default is typically (CPVmax + CPGB) * 1.03, but check Binning tab.</t>
  </si>
  <si>
    <t>Default is typically (CPVmax + CPGB) * 1.05 but now plan to use 1.1 to match CP. Check Binning tab.</t>
  </si>
  <si>
    <t>SRAMmin_PV</t>
  </si>
  <si>
    <t>PE ONLY</t>
  </si>
  <si>
    <t>Denom</t>
  </si>
  <si>
    <t>T+R+M GB</t>
  </si>
  <si>
    <t>Sum</t>
  </si>
  <si>
    <t>FIXED_HIP</t>
  </si>
  <si>
    <t>MP00G</t>
  </si>
  <si>
    <t>MP00H</t>
  </si>
  <si>
    <t>MG008</t>
  </si>
  <si>
    <t>MD004</t>
  </si>
  <si>
    <t>MD005</t>
  </si>
  <si>
    <t>MS001_SRAM</t>
  </si>
  <si>
    <t>Monotonicity_Offset</t>
  </si>
  <si>
    <t>Low</t>
  </si>
  <si>
    <t>High</t>
  </si>
  <si>
    <t>Delta</t>
  </si>
  <si>
    <t>Spec - BinCut</t>
  </si>
  <si>
    <t>DCS</t>
  </si>
  <si>
    <t>QL</t>
  </si>
  <si>
    <t>SRAM_CPM</t>
  </si>
  <si>
    <t>SRAM_SOC</t>
  </si>
  <si>
    <t>VDD_SRAM_SOC</t>
  </si>
  <si>
    <t>25C IDS Step Size</t>
  </si>
  <si>
    <t>All units are mA</t>
  </si>
  <si>
    <t>MP001_RTOS</t>
  </si>
  <si>
    <t>GB_Components</t>
  </si>
  <si>
    <t>Temp</t>
  </si>
  <si>
    <t>REL</t>
  </si>
  <si>
    <t>WC MLB PI</t>
  </si>
  <si>
    <t>SOS Check</t>
  </si>
  <si>
    <t>Act_Check</t>
  </si>
  <si>
    <t>Rail</t>
  </si>
  <si>
    <t>CPUSRAM</t>
  </si>
  <si>
    <t>Delta Min</t>
  </si>
  <si>
    <t>Delta Max</t>
  </si>
  <si>
    <t>ME003 E1 Voltage</t>
  </si>
  <si>
    <t>MD001*</t>
  </si>
  <si>
    <t>MD001 Product</t>
  </si>
  <si>
    <t>MI001 Product</t>
  </si>
  <si>
    <t>MS001 Product</t>
  </si>
  <si>
    <t>BinningVmax</t>
  </si>
  <si>
    <t>BinningGB</t>
  </si>
  <si>
    <t>Reference_Names</t>
  </si>
  <si>
    <t>SearchGB</t>
  </si>
  <si>
    <t>SearchMaxVoltage</t>
  </si>
  <si>
    <t>SearchMinVoltage</t>
  </si>
  <si>
    <t>BinningVmin</t>
  </si>
  <si>
    <t>CP_GB_HOT</t>
  </si>
  <si>
    <t>HTOL_T0TX_GB_ROOM</t>
  </si>
  <si>
    <t>HTOL_T0TX_GB_HOT</t>
  </si>
  <si>
    <t>SearchVoltage</t>
  </si>
  <si>
    <t>MIN(MAX(Step * Floor( [C - M * Log10(IDS)] / Step), BinningVmin), BinningVmax)</t>
  </si>
  <si>
    <t>SearchVoltage + BinningGB</t>
  </si>
  <si>
    <t>Product - CP_GB_HOT</t>
  </si>
  <si>
    <t>CP_HOT</t>
  </si>
  <si>
    <r>
      <t>CPIDS</t>
    </r>
    <r>
      <rPr>
        <sz val="12"/>
        <color indexed="8"/>
        <rFont val="Calibri"/>
        <family val="2"/>
      </rPr>
      <t>max * (Hot / Room) Ratio</t>
    </r>
  </si>
  <si>
    <t>SOS on GB sheet only includes sigma contribution. Means added directly to BinningGB.</t>
  </si>
  <si>
    <t>For non-binned rail PMU voltages, use Pvmax column for desired row.</t>
  </si>
  <si>
    <t>Hot Temp IDS. Spec is for CP_HOT which runs at hot temp and NOT FT_HOT. FT_HOT spec provided by PE DRI</t>
  </si>
  <si>
    <t>FQA voltage runs at PV</t>
  </si>
  <si>
    <t>SLT_PMU_Max</t>
  </si>
  <si>
    <t>SLT_PMU_Min</t>
  </si>
  <si>
    <t>MP001 E1 Voltage</t>
  </si>
  <si>
    <t>T0TX_ROOM</t>
  </si>
  <si>
    <t>T0TX_HOT</t>
  </si>
  <si>
    <t>CP1</t>
  </si>
  <si>
    <t>CP2</t>
  </si>
  <si>
    <t>FT_ROOM, RMA_ROOM</t>
  </si>
  <si>
    <t>FT_HOT, RMA_HOT</t>
  </si>
  <si>
    <t>FT1_FQA, FT2_FQA</t>
  </si>
  <si>
    <t xml:space="preserve"> HBV - Bin1 Only</t>
  </si>
  <si>
    <t>ATE Test Conditions Tab</t>
  </si>
  <si>
    <t>HTOL_ROOM</t>
  </si>
  <si>
    <t>Product-HTOL_T0TX_GB_ROOM</t>
  </si>
  <si>
    <t>HTOL_HOT</t>
  </si>
  <si>
    <t>Product-HTOL_T0TX_GB_HOT</t>
  </si>
  <si>
    <t>CIO</t>
  </si>
  <si>
    <t>MPS002</t>
  </si>
  <si>
    <t>MPS003</t>
  </si>
  <si>
    <t>MPS004</t>
  </si>
  <si>
    <t>MPS005</t>
  </si>
  <si>
    <t>MPS006</t>
  </si>
  <si>
    <t>MPS007</t>
  </si>
  <si>
    <t>MPS008</t>
  </si>
  <si>
    <t>MPS009</t>
  </si>
  <si>
    <t>MPS00A</t>
  </si>
  <si>
    <t>MPS00B</t>
  </si>
  <si>
    <t>MPS00C</t>
  </si>
  <si>
    <t>MPS00D</t>
  </si>
  <si>
    <t>MPS00E</t>
  </si>
  <si>
    <t>MPS00F</t>
  </si>
  <si>
    <t>MPS00G</t>
  </si>
  <si>
    <t>MPS00H</t>
  </si>
  <si>
    <t>MES002</t>
  </si>
  <si>
    <t>MES003</t>
  </si>
  <si>
    <t>MES004</t>
  </si>
  <si>
    <t>MES005</t>
  </si>
  <si>
    <t>ME006</t>
  </si>
  <si>
    <t>ME007</t>
  </si>
  <si>
    <t>MES007</t>
  </si>
  <si>
    <t>MES006</t>
  </si>
  <si>
    <t>Mode Number</t>
  </si>
  <si>
    <t>Equation Number</t>
  </si>
  <si>
    <t>CPUSRAM_Max</t>
  </si>
  <si>
    <t>MG001 Bin Result</t>
  </si>
  <si>
    <t>Product-CP_GB_HOT</t>
  </si>
  <si>
    <t>VDD_CIO</t>
  </si>
  <si>
    <t>BincutCalc_IDSrail</t>
  </si>
  <si>
    <t>BincutCalc_IDSmax</t>
  </si>
  <si>
    <t>ME002 E1 Voltage</t>
  </si>
  <si>
    <t>ME005 Product</t>
  </si>
  <si>
    <t>MP007 Product</t>
  </si>
  <si>
    <t>MES005 Product</t>
  </si>
  <si>
    <t>FIXED_ALL</t>
  </si>
  <si>
    <t>LOW_ALL</t>
  </si>
  <si>
    <t>VDD_FIXED_ALL</t>
  </si>
  <si>
    <t>VDD_LOW_ALL</t>
  </si>
  <si>
    <t>IGNORE COLUMN</t>
  </si>
  <si>
    <t>CP1 Per 1xFFG</t>
  </si>
  <si>
    <t>CP1 mA</t>
  </si>
  <si>
    <t>CP2 Per 1xFFG</t>
  </si>
  <si>
    <t>CP2 mA</t>
  </si>
  <si>
    <t>HOT IDS Step Size</t>
  </si>
  <si>
    <t>IDS1X_FFG_85C</t>
  </si>
  <si>
    <t>IDS1X_FFG_95C</t>
  </si>
  <si>
    <t>MES008</t>
  </si>
  <si>
    <t>ME008</t>
  </si>
  <si>
    <t>MS004</t>
  </si>
  <si>
    <t>MD006</t>
  </si>
  <si>
    <t>VSELMin</t>
  </si>
  <si>
    <t>VSELMax</t>
  </si>
  <si>
    <t>DeltaSpec (mV)</t>
  </si>
  <si>
    <t>OTPMax</t>
  </si>
  <si>
    <t>FUNC_STR_Mean</t>
  </si>
  <si>
    <t>FUNC_STR_Sigma</t>
  </si>
  <si>
    <t>STR-FUNC</t>
  </si>
  <si>
    <t>CP_COR_HOT</t>
  </si>
  <si>
    <t>Reference Only</t>
  </si>
  <si>
    <t>LowRail_Mode</t>
  </si>
  <si>
    <t>HighRail_Mode</t>
  </si>
  <si>
    <t>DomainMap</t>
  </si>
  <si>
    <t>LowMode</t>
  </si>
  <si>
    <t>HighMode</t>
  </si>
  <si>
    <t>MES001_E1</t>
  </si>
  <si>
    <t>MPS001_E1</t>
  </si>
  <si>
    <t>MG009</t>
  </si>
  <si>
    <r>
      <t>DO NOT DELETE (</t>
    </r>
    <r>
      <rPr>
        <b/>
        <sz val="12"/>
        <rFont val="Calibri"/>
        <family val="2"/>
      </rPr>
      <t>rev 15#1, 6/4</t>
    </r>
    <r>
      <rPr>
        <b/>
        <sz val="12"/>
        <rFont val="Calibri"/>
        <family val="2"/>
      </rPr>
      <t>)</t>
    </r>
  </si>
  <si>
    <t>95C</t>
  </si>
  <si>
    <t>Binning Tab</t>
  </si>
  <si>
    <t>InterpolationEnable_Flag</t>
  </si>
  <si>
    <t>MultFactor</t>
  </si>
  <si>
    <t>Offset</t>
  </si>
  <si>
    <t>initial structural binning doc. Base Voltage is 125mV</t>
  </si>
  <si>
    <t>GB (no round)</t>
  </si>
  <si>
    <t>EQN_Bin</t>
  </si>
  <si>
    <t>Bin1</t>
  </si>
  <si>
    <t>ME009</t>
  </si>
  <si>
    <t>MES009</t>
  </si>
  <si>
    <t>MD007</t>
  </si>
  <si>
    <t>MS005</t>
  </si>
  <si>
    <t>MG00A</t>
  </si>
  <si>
    <t>MG00B</t>
  </si>
  <si>
    <t>MG00C</t>
  </si>
  <si>
    <t>Hot_Num_Bits</t>
  </si>
  <si>
    <t>MaxIDS_CP1</t>
  </si>
  <si>
    <t>MaxIDS_HOT</t>
  </si>
  <si>
    <t>BinX CP1 Per 1xFFG</t>
  </si>
  <si>
    <t>BinX CP1 mA</t>
  </si>
  <si>
    <t>BinX CP2 Per 1xFFG</t>
  </si>
  <si>
    <t>BinX CP2 mA</t>
  </si>
  <si>
    <t>BinningGB - Used to compute the Product Voltage if bin search has not occurred yet. Includes examples like "ME005 E1 Product +10%" and "MG001 E3 Product"</t>
  </si>
  <si>
    <t>...Example: E1 Product = MIN(MAX(Step * Floor( [E1_C - E1_M * Log10(IDS)] / Step), E1_BinningVmin), E1_BinningVmax) + E1_BinningGB</t>
  </si>
  <si>
    <t>MPS00H_E1</t>
  </si>
  <si>
    <t>Max PV (ME007/ME008/ME009)</t>
  </si>
  <si>
    <t>MS005_GPU</t>
  </si>
  <si>
    <t>MS005_CPU</t>
  </si>
  <si>
    <t>950mV (MS005 Product)</t>
  </si>
  <si>
    <t>VDDR1V8_E1</t>
  </si>
  <si>
    <t>VDDQL_E1</t>
  </si>
  <si>
    <t>VBUCK12_E1</t>
  </si>
  <si>
    <t>Vmax_Capability</t>
  </si>
  <si>
    <t>Vmin_Capability</t>
  </si>
  <si>
    <t>Logic E1 PVmax</t>
  </si>
  <si>
    <t>Logic E1 PV_1xIDS</t>
  </si>
  <si>
    <t>Pvmax Logic - SRAM</t>
  </si>
  <si>
    <t>PV_1xIDS Logic-SRAM</t>
  </si>
  <si>
    <t>MP00I</t>
  </si>
  <si>
    <t>MP00J</t>
  </si>
  <si>
    <t>MG00D</t>
  </si>
  <si>
    <t>MD008</t>
  </si>
  <si>
    <t>MPS00I</t>
  </si>
  <si>
    <t>MPS00J</t>
  </si>
  <si>
    <t>MS002 Bin Result+15mV</t>
  </si>
  <si>
    <t>MS005 Bin Result+15mV</t>
  </si>
  <si>
    <t>Static</t>
  </si>
  <si>
    <t>SelSRAM</t>
  </si>
  <si>
    <t>SelSRAM / Bin1 EQ start</t>
  </si>
  <si>
    <t>Mode_Eqn</t>
  </si>
  <si>
    <t>selSRAM</t>
  </si>
  <si>
    <t>SelSRAM_Target</t>
  </si>
  <si>
    <t>Bincut</t>
  </si>
  <si>
    <t>CPK_adjust</t>
  </si>
  <si>
    <t>Act_calc</t>
  </si>
  <si>
    <t>STRFUNCcalc</t>
  </si>
  <si>
    <t>CriticalGB</t>
  </si>
  <si>
    <t>Critical_raw</t>
  </si>
  <si>
    <t>CriticalRound</t>
  </si>
  <si>
    <t>PIGB_T0</t>
  </si>
  <si>
    <t>PI Check</t>
  </si>
  <si>
    <t>MG00E</t>
  </si>
  <si>
    <t>FUNC_Sigma</t>
  </si>
  <si>
    <t>MP00K</t>
  </si>
  <si>
    <t>MG00F</t>
  </si>
  <si>
    <t>MPS00K</t>
  </si>
  <si>
    <t>MD009</t>
  </si>
  <si>
    <t>MI004</t>
  </si>
  <si>
    <t>Max PV (MP00D/MP00E/MP00F/MP00G/MP00H/MP00I)</t>
  </si>
  <si>
    <t>Max PV (MP00J/MP00K)</t>
  </si>
  <si>
    <t>MS001 Bin Result+15mV</t>
  </si>
  <si>
    <t>MS003 Bin Result+15mV</t>
  </si>
  <si>
    <t>Updated mode mapping</t>
  </si>
  <si>
    <t>E1_C</t>
  </si>
  <si>
    <t>E1_Vmax</t>
  </si>
  <si>
    <t>E1_M</t>
  </si>
  <si>
    <t>CPIDSmax, IDSMax_HOT updated. C, BinningVmax, BinningGB updated</t>
  </si>
  <si>
    <t>IDDQ updated</t>
  </si>
  <si>
    <t>C, BinningVmax updated</t>
  </si>
  <si>
    <t>HBV condition updated</t>
  </si>
  <si>
    <t>C, BinningVmax updated. Monotonicity Offset updated</t>
  </si>
  <si>
    <t>FT_GB_HOT, CP_GB_HOT updated. SLTGB updated.</t>
  </si>
  <si>
    <t>Vmax</t>
  </si>
  <si>
    <t>Prev Version</t>
  </si>
  <si>
    <t>binning_type</t>
  </si>
  <si>
    <t>POR</t>
  </si>
  <si>
    <t>Identify whether this is for POR or SHADOW binning</t>
  </si>
  <si>
    <t>fuse_revision updated</t>
  </si>
  <si>
    <t>C, BinningVmax, BinningVmin updated. CP_GB_HOT updated</t>
  </si>
  <si>
    <t>Fred Chan</t>
  </si>
  <si>
    <t>CP2 IDS relaxed to 1.75x</t>
  </si>
  <si>
    <t>IDSMax_HOT updated</t>
  </si>
  <si>
    <t>C, BinningVmax, BinningGB updated. CPIDSmax updated.</t>
  </si>
  <si>
    <t>C, BinningVmax, BinningGB updated.</t>
  </si>
  <si>
    <t>C adjustment for MES004+ (+100)</t>
  </si>
  <si>
    <t>Start_EQN</t>
  </si>
  <si>
    <t>PE Use Only</t>
  </si>
  <si>
    <t>Start_EQN of -1 --&gt; not provided</t>
  </si>
  <si>
    <t>Highest Density provided for V05A</t>
  </si>
  <si>
    <t>Added static selsram</t>
  </si>
  <si>
    <t>PIGB_Aging</t>
  </si>
  <si>
    <t>VDD2H</t>
  </si>
  <si>
    <t>VDD2H_E1</t>
  </si>
  <si>
    <t>VDD10_S1</t>
  </si>
  <si>
    <t>VDD10_S1_E1</t>
  </si>
  <si>
    <t>VDD10</t>
  </si>
  <si>
    <t>VDD10_E1</t>
  </si>
  <si>
    <t>VDD10_S2</t>
  </si>
  <si>
    <t>VDD10_S2_E1</t>
  </si>
  <si>
    <t>VPP1V1</t>
  </si>
  <si>
    <t>VPP1V1_E1</t>
  </si>
  <si>
    <t>VDD12</t>
  </si>
  <si>
    <t>VDD12_E1</t>
  </si>
  <si>
    <t>VBUCK6_E1</t>
  </si>
  <si>
    <t>VBUCK15</t>
  </si>
  <si>
    <t>VBUCK15_E1</t>
  </si>
  <si>
    <t>MaxEqn</t>
  </si>
  <si>
    <t>Prev Densist</t>
  </si>
  <si>
    <t>EQ change</t>
  </si>
  <si>
    <t>New Densist</t>
  </si>
  <si>
    <t>C, BinningVmax, BinningVmin, BinningGB updated. CP_GB_HOT updated.</t>
  </si>
  <si>
    <t>BinningGB updated.</t>
  </si>
  <si>
    <t>BinningGB updated for SRAM to reflect PV in system</t>
  </si>
  <si>
    <t>FT_GB_ROOM, SLTGB updated.</t>
  </si>
  <si>
    <t>FT_GB_HOT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</si>
</sst>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0.000"/>
    <numFmt numFmtId="166" formatCode="0.0"/>
  </numFmts>
  <fonts count="75" x14ac:knownFonts="1">
    <font>
      <sz val="10"/>
      <name val="Arial"/>
      <charset val="204"/>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b/>
      <sz val="12"/>
      <color indexed="8"/>
      <name val="Calibri"/>
      <family val="2"/>
    </font>
    <font>
      <b/>
      <u/>
      <sz val="12"/>
      <color indexed="8"/>
      <name val="Calibri"/>
      <family val="2"/>
    </font>
    <font>
      <sz val="12"/>
      <name val="Calibri"/>
      <family val="2"/>
    </font>
    <font>
      <b/>
      <sz val="12"/>
      <name val="Calibri"/>
      <family val="2"/>
    </font>
    <font>
      <sz val="10"/>
      <name val="Arial"/>
      <family val="2"/>
    </font>
    <font>
      <sz val="12"/>
      <name val="Calibri"/>
      <family val="2"/>
    </font>
    <font>
      <sz val="8"/>
      <name val="Arial"/>
      <family val="2"/>
    </font>
    <font>
      <sz val="12"/>
      <color theme="1"/>
      <name val="Calibri"/>
      <family val="2"/>
      <scheme val="minor"/>
    </font>
    <font>
      <sz val="12"/>
      <color theme="0"/>
      <name val="Calibri"/>
      <family val="2"/>
    </font>
    <font>
      <sz val="12"/>
      <color rgb="FFFF0000"/>
      <name val="Calibri"/>
      <family val="2"/>
    </font>
    <font>
      <b/>
      <sz val="10"/>
      <color rgb="FF000000"/>
      <name val="Tahoma"/>
      <family val="2"/>
    </font>
    <font>
      <sz val="10"/>
      <color rgb="FF000000"/>
      <name val="Tahoma"/>
      <family val="2"/>
    </font>
    <font>
      <sz val="12"/>
      <name val="Calibri"/>
      <family val="2"/>
      <scheme val="minor"/>
    </font>
    <font>
      <sz val="12"/>
      <color rgb="FFFF0000"/>
      <name val="Calibri (Body)"/>
    </font>
    <font>
      <sz val="12"/>
      <color theme="1"/>
      <name val="Calibri"/>
      <family val="2"/>
    </font>
    <font>
      <sz val="12"/>
      <color theme="1"/>
      <name val="Calibri (Body)"/>
    </font>
    <font>
      <sz val="12"/>
      <name val="Calibri (Body)"/>
    </font>
    <font>
      <b/>
      <sz val="12"/>
      <color theme="1"/>
      <name val="Calibri"/>
      <family val="2"/>
      <scheme val="minor"/>
    </font>
    <font>
      <b/>
      <sz val="12"/>
      <name val="Calibri"/>
      <family val="2"/>
      <scheme val="minor"/>
    </font>
    <font>
      <b/>
      <sz val="16"/>
      <name val="Calibri (Body)"/>
    </font>
    <font>
      <b/>
      <sz val="12"/>
      <name val="Calibri (Body)"/>
    </font>
    <font>
      <sz val="12"/>
      <color rgb="FFFF0000"/>
      <name val="Calibri"/>
      <family val="2"/>
      <scheme val="minor"/>
    </font>
    <font>
      <sz val="12"/>
      <color rgb="FF0070C0"/>
      <name val="Calibri"/>
      <family val="2"/>
      <scheme val="minor"/>
    </font>
    <font>
      <sz val="12"/>
      <color rgb="FF0070C0"/>
      <name val="Calibri"/>
      <family val="2"/>
    </font>
    <font>
      <sz val="12"/>
      <color rgb="FF0070C0"/>
      <name val="Calibri (Body)"/>
    </font>
    <font>
      <sz val="12"/>
      <color rgb="FF7030A0"/>
      <name val="Calibri"/>
      <family val="2"/>
      <scheme val="minor"/>
    </font>
    <font>
      <b/>
      <sz val="12"/>
      <color rgb="FF000000"/>
      <name val="Helvetica"/>
      <family val="2"/>
    </font>
  </fonts>
  <fills count="19">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47"/>
        <bgColor indexed="64"/>
      </patternFill>
    </fill>
    <fill>
      <patternFill patternType="solid">
        <fgColor indexed="42"/>
        <bgColor indexed="64"/>
      </patternFill>
    </fill>
    <fill>
      <patternFill patternType="solid">
        <fgColor indexed="34"/>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6"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s>
  <cellStyleXfs count="3">
    <xf numFmtId="0" fontId="0" fillId="0" borderId="0" applyNumberFormat="0" applyFill="0" applyBorder="0" applyAlignment="0" applyProtection="0"/>
    <xf numFmtId="0" fontId="55" fillId="0" borderId="0"/>
    <xf numFmtId="0" fontId="55" fillId="0" borderId="0"/>
  </cellStyleXfs>
  <cellXfs count="282">
    <xf numFmtId="0" fontId="0" fillId="0" borderId="0" xfId="0"/>
    <xf numFmtId="0" fontId="55" fillId="0" borderId="0" xfId="1"/>
    <xf numFmtId="0" fontId="49" fillId="2" borderId="0" xfId="1" applyFont="1" applyFill="1"/>
    <xf numFmtId="0" fontId="55" fillId="2" borderId="0" xfId="1" applyFill="1"/>
    <xf numFmtId="0" fontId="55" fillId="3" borderId="0" xfId="1" applyFill="1"/>
    <xf numFmtId="0" fontId="50" fillId="0" borderId="0" xfId="0" applyFont="1" applyFill="1" applyBorder="1" applyAlignment="1" applyProtection="1"/>
    <xf numFmtId="0" fontId="50" fillId="0" borderId="0" xfId="0" applyFont="1"/>
    <xf numFmtId="0" fontId="52" fillId="0" borderId="0" xfId="0" applyFont="1" applyFill="1" applyBorder="1" applyAlignment="1" applyProtection="1"/>
    <xf numFmtId="0" fontId="50" fillId="0" borderId="0" xfId="0" applyFont="1" applyFill="1"/>
    <xf numFmtId="0" fontId="50" fillId="0" borderId="0" xfId="1" applyFont="1"/>
    <xf numFmtId="0" fontId="45" fillId="3" borderId="0" xfId="1" applyFont="1" applyFill="1"/>
    <xf numFmtId="0" fontId="50" fillId="2" borderId="0" xfId="1" applyFont="1" applyFill="1"/>
    <xf numFmtId="0" fontId="44" fillId="3" borderId="0" xfId="1" applyFont="1" applyFill="1"/>
    <xf numFmtId="0" fontId="51" fillId="0" borderId="0" xfId="0" applyFont="1" applyFill="1" applyBorder="1" applyAlignment="1" applyProtection="1"/>
    <xf numFmtId="0" fontId="43" fillId="0" borderId="0" xfId="1" applyFont="1"/>
    <xf numFmtId="0" fontId="48" fillId="0" borderId="0" xfId="1" applyFont="1"/>
    <xf numFmtId="0" fontId="51" fillId="0" borderId="0" xfId="0" applyFont="1" applyFill="1"/>
    <xf numFmtId="0" fontId="40" fillId="2" borderId="0" xfId="1" applyFont="1" applyFill="1"/>
    <xf numFmtId="0" fontId="55" fillId="0" borderId="0" xfId="1" applyAlignment="1">
      <alignment vertical="center"/>
    </xf>
    <xf numFmtId="0" fontId="55" fillId="0" borderId="0" xfId="2"/>
    <xf numFmtId="0" fontId="55" fillId="0" borderId="0" xfId="1" applyAlignment="1">
      <alignment horizontal="center" vertical="center" wrapText="1"/>
    </xf>
    <xf numFmtId="0" fontId="55" fillId="0" borderId="0" xfId="1" applyAlignment="1">
      <alignment vertical="center" wrapText="1"/>
    </xf>
    <xf numFmtId="0" fontId="51" fillId="0" borderId="0" xfId="1" applyFont="1"/>
    <xf numFmtId="0" fontId="39" fillId="0" borderId="0" xfId="1" applyFont="1"/>
    <xf numFmtId="0" fontId="50" fillId="2" borderId="0" xfId="0" applyFont="1" applyFill="1"/>
    <xf numFmtId="0" fontId="37" fillId="0" borderId="0" xfId="1" applyFont="1"/>
    <xf numFmtId="0" fontId="36" fillId="3" borderId="0" xfId="1" applyFont="1" applyFill="1"/>
    <xf numFmtId="164" fontId="55" fillId="0" borderId="0" xfId="1" applyNumberFormat="1" applyAlignment="1">
      <alignment horizontal="center" vertical="center" wrapText="1"/>
    </xf>
    <xf numFmtId="0" fontId="35" fillId="0" borderId="0" xfId="1" applyFont="1"/>
    <xf numFmtId="0" fontId="34" fillId="0" borderId="0" xfId="1" applyFont="1"/>
    <xf numFmtId="0" fontId="51" fillId="0" borderId="0" xfId="0" applyFont="1"/>
    <xf numFmtId="0" fontId="47" fillId="0" borderId="0" xfId="1" applyFont="1"/>
    <xf numFmtId="0" fontId="38" fillId="0" borderId="0" xfId="1" applyFont="1"/>
    <xf numFmtId="0" fontId="42" fillId="0" borderId="0" xfId="1" applyFont="1"/>
    <xf numFmtId="0" fontId="40" fillId="0" borderId="0" xfId="1" applyFont="1"/>
    <xf numFmtId="0" fontId="46" fillId="0" borderId="0" xfId="1" applyFont="1"/>
    <xf numFmtId="0" fontId="41" fillId="0" borderId="0" xfId="1" applyFont="1"/>
    <xf numFmtId="0" fontId="33" fillId="0" borderId="0" xfId="1" applyFont="1"/>
    <xf numFmtId="0" fontId="32" fillId="0" borderId="0" xfId="1" applyFont="1"/>
    <xf numFmtId="0" fontId="32" fillId="3" borderId="0" xfId="1" applyFont="1" applyFill="1"/>
    <xf numFmtId="0" fontId="31" fillId="3" borderId="0" xfId="1" applyFont="1" applyFill="1"/>
    <xf numFmtId="0" fontId="30" fillId="0" borderId="0" xfId="1" applyFont="1"/>
    <xf numFmtId="2" fontId="50" fillId="0" borderId="0" xfId="1" applyNumberFormat="1" applyFont="1"/>
    <xf numFmtId="0" fontId="29" fillId="0" borderId="0" xfId="1" applyFont="1"/>
    <xf numFmtId="2" fontId="55" fillId="0" borderId="0" xfId="1" applyNumberFormat="1"/>
    <xf numFmtId="0" fontId="53" fillId="0" borderId="0" xfId="1" applyFont="1"/>
    <xf numFmtId="0" fontId="28" fillId="0" borderId="0" xfId="1" applyFont="1"/>
    <xf numFmtId="0" fontId="51" fillId="6" borderId="0" xfId="1" applyFont="1" applyFill="1"/>
    <xf numFmtId="0" fontId="53" fillId="0" borderId="0" xfId="0" applyFont="1"/>
    <xf numFmtId="0" fontId="50" fillId="0" borderId="0" xfId="0" applyNumberFormat="1" applyFont="1"/>
    <xf numFmtId="0" fontId="27" fillId="0" borderId="0" xfId="1" applyFont="1"/>
    <xf numFmtId="166" fontId="50" fillId="0" borderId="0" xfId="0" applyNumberFormat="1" applyFont="1" applyFill="1" applyBorder="1" applyAlignment="1" applyProtection="1"/>
    <xf numFmtId="0" fontId="56" fillId="0" borderId="0" xfId="1" applyFont="1" applyAlignment="1">
      <alignment horizontal="center" vertical="center" wrapText="1"/>
    </xf>
    <xf numFmtId="164" fontId="56" fillId="0" borderId="0" xfId="1" applyNumberFormat="1" applyFont="1" applyAlignment="1">
      <alignment horizontal="center" vertical="center" wrapText="1"/>
    </xf>
    <xf numFmtId="0" fontId="50" fillId="0" borderId="0" xfId="1" applyFont="1" applyAlignment="1">
      <alignment horizontal="left" vertical="center" wrapText="1"/>
    </xf>
    <xf numFmtId="0" fontId="50" fillId="0" borderId="1" xfId="2" applyFont="1" applyBorder="1" applyAlignment="1">
      <alignment horizontal="center" vertical="center"/>
    </xf>
    <xf numFmtId="0" fontId="57" fillId="0" borderId="0" xfId="1" applyFont="1"/>
    <xf numFmtId="2" fontId="57" fillId="4" borderId="0" xfId="1" applyNumberFormat="1" applyFont="1" applyFill="1"/>
    <xf numFmtId="0" fontId="25" fillId="0" borderId="0" xfId="1" applyFont="1"/>
    <xf numFmtId="0" fontId="61" fillId="0" borderId="0" xfId="1" applyFont="1"/>
    <xf numFmtId="2" fontId="61" fillId="0" borderId="0" xfId="1" applyNumberFormat="1" applyFont="1"/>
    <xf numFmtId="0" fontId="62" fillId="0" borderId="0" xfId="1" applyFont="1"/>
    <xf numFmtId="0" fontId="63" fillId="0" borderId="0" xfId="0" applyFont="1" applyFill="1" applyBorder="1" applyAlignment="1" applyProtection="1"/>
    <xf numFmtId="0" fontId="63" fillId="0" borderId="0" xfId="1" applyFont="1"/>
    <xf numFmtId="0" fontId="50" fillId="0" borderId="0" xfId="0" applyNumberFormat="1" applyFont="1" applyFill="1" applyBorder="1" applyAlignment="1" applyProtection="1"/>
    <xf numFmtId="0" fontId="64" fillId="0" borderId="0" xfId="0" applyFont="1" applyFill="1" applyBorder="1" applyAlignment="1" applyProtection="1"/>
    <xf numFmtId="0" fontId="65" fillId="0" borderId="1" xfId="2" applyFont="1" applyBorder="1" applyAlignment="1">
      <alignment horizontal="center" vertical="center"/>
    </xf>
    <xf numFmtId="0" fontId="24" fillId="0" borderId="0" xfId="2" applyFont="1"/>
    <xf numFmtId="0" fontId="24" fillId="0" borderId="0" xfId="1" applyFont="1"/>
    <xf numFmtId="0" fontId="60" fillId="0" borderId="0" xfId="0" applyFont="1" applyFill="1" applyBorder="1" applyAlignment="1" applyProtection="1"/>
    <xf numFmtId="0" fontId="64" fillId="0" borderId="0" xfId="0" applyNumberFormat="1" applyFont="1" applyAlignment="1">
      <alignment horizontal="right"/>
    </xf>
    <xf numFmtId="0" fontId="64" fillId="0" borderId="0" xfId="0" applyFont="1"/>
    <xf numFmtId="0" fontId="64" fillId="0" borderId="0" xfId="0" applyFont="1" applyFill="1"/>
    <xf numFmtId="0" fontId="64" fillId="7" borderId="0" xfId="0" applyFont="1" applyFill="1"/>
    <xf numFmtId="0" fontId="64" fillId="7" borderId="0" xfId="0" applyFont="1" applyFill="1" applyBorder="1" applyAlignment="1" applyProtection="1"/>
    <xf numFmtId="1" fontId="64" fillId="0" borderId="0" xfId="0" applyNumberFormat="1" applyFont="1" applyFill="1" applyBorder="1" applyAlignment="1" applyProtection="1"/>
    <xf numFmtId="0" fontId="64" fillId="0" borderId="0" xfId="0" applyFont="1" applyFill="1" applyAlignment="1">
      <alignment horizontal="center"/>
    </xf>
    <xf numFmtId="0" fontId="64" fillId="2" borderId="0" xfId="0" applyFont="1" applyFill="1" applyAlignment="1">
      <alignment horizontal="center"/>
    </xf>
    <xf numFmtId="0" fontId="64" fillId="2" borderId="0" xfId="0" applyFont="1" applyFill="1" applyBorder="1" applyAlignment="1" applyProtection="1"/>
    <xf numFmtId="0" fontId="64" fillId="2" borderId="0" xfId="0" applyFont="1" applyFill="1"/>
    <xf numFmtId="0" fontId="64" fillId="8" borderId="0" xfId="0" applyFont="1" applyFill="1" applyBorder="1" applyAlignment="1" applyProtection="1"/>
    <xf numFmtId="0" fontId="66" fillId="0" borderId="0" xfId="0" applyFont="1" applyFill="1" applyBorder="1" applyAlignment="1" applyProtection="1"/>
    <xf numFmtId="0" fontId="60" fillId="0" borderId="0" xfId="0" applyNumberFormat="1" applyFont="1" applyFill="1" applyBorder="1" applyAlignment="1" applyProtection="1"/>
    <xf numFmtId="2" fontId="50" fillId="0" borderId="0" xfId="0" applyNumberFormat="1" applyFont="1" applyFill="1" applyBorder="1" applyAlignment="1" applyProtection="1"/>
    <xf numFmtId="165" fontId="50" fillId="0" borderId="0" xfId="0" applyNumberFormat="1" applyFont="1" applyFill="1" applyBorder="1" applyAlignment="1" applyProtection="1"/>
    <xf numFmtId="2" fontId="50" fillId="0" borderId="0" xfId="0" applyNumberFormat="1" applyFont="1" applyFill="1"/>
    <xf numFmtId="0" fontId="50" fillId="0" borderId="0" xfId="0" applyNumberFormat="1" applyFont="1" applyFill="1"/>
    <xf numFmtId="166" fontId="50" fillId="0" borderId="0" xfId="0" applyNumberFormat="1" applyFont="1" applyFill="1"/>
    <xf numFmtId="0" fontId="64" fillId="0" borderId="0" xfId="2" applyFont="1"/>
    <xf numFmtId="0" fontId="64" fillId="0" borderId="0" xfId="2" applyFont="1" applyAlignment="1">
      <alignment wrapText="1"/>
    </xf>
    <xf numFmtId="0" fontId="64" fillId="0" borderId="0" xfId="2" applyFont="1" applyAlignment="1">
      <alignment horizontal="center"/>
    </xf>
    <xf numFmtId="0" fontId="67" fillId="0" borderId="4" xfId="2" applyFont="1" applyBorder="1"/>
    <xf numFmtId="0" fontId="67" fillId="0" borderId="0" xfId="2" applyFont="1"/>
    <xf numFmtId="0" fontId="68" fillId="0" borderId="2" xfId="2" applyFont="1" applyBorder="1" applyAlignment="1">
      <alignment horizontal="center" vertical="center"/>
    </xf>
    <xf numFmtId="0" fontId="68" fillId="0" borderId="1" xfId="2" applyFont="1" applyBorder="1" applyAlignment="1">
      <alignment horizontal="center" vertical="center"/>
    </xf>
    <xf numFmtId="0" fontId="68" fillId="0" borderId="1" xfId="2" applyFont="1" applyBorder="1" applyAlignment="1">
      <alignment vertical="center"/>
    </xf>
    <xf numFmtId="0" fontId="68" fillId="0" borderId="3" xfId="2" applyFont="1" applyBorder="1" applyAlignment="1">
      <alignment horizontal="center" vertical="center"/>
    </xf>
    <xf numFmtId="0" fontId="68" fillId="13" borderId="1" xfId="2" applyFont="1" applyFill="1" applyBorder="1" applyAlignment="1">
      <alignment horizontal="center" vertical="center"/>
    </xf>
    <xf numFmtId="0" fontId="68" fillId="14" borderId="1" xfId="2" applyFont="1" applyFill="1" applyBorder="1" applyAlignment="1">
      <alignment horizontal="center" vertical="center"/>
    </xf>
    <xf numFmtId="0" fontId="68" fillId="9" borderId="1" xfId="2" applyFont="1" applyFill="1" applyBorder="1" applyAlignment="1">
      <alignment horizontal="center" vertical="center"/>
    </xf>
    <xf numFmtId="0" fontId="68" fillId="9" borderId="1" xfId="2" applyFont="1" applyFill="1" applyBorder="1" applyAlignment="1">
      <alignment horizontal="center" vertical="center" wrapText="1"/>
    </xf>
    <xf numFmtId="0" fontId="68" fillId="11" borderId="1" xfId="2" applyFont="1" applyFill="1" applyBorder="1" applyAlignment="1">
      <alignment horizontal="center" vertical="center"/>
    </xf>
    <xf numFmtId="0" fontId="68" fillId="12" borderId="1" xfId="2" applyFont="1" applyFill="1" applyBorder="1" applyAlignment="1">
      <alignment horizontal="center" vertical="center"/>
    </xf>
    <xf numFmtId="0" fontId="68" fillId="5" borderId="1" xfId="2" applyFont="1" applyFill="1" applyBorder="1" applyAlignment="1">
      <alignment horizontal="center" vertical="center"/>
    </xf>
    <xf numFmtId="0" fontId="68" fillId="15" borderId="1" xfId="2" applyFont="1" applyFill="1" applyBorder="1" applyAlignment="1">
      <alignment horizontal="center" vertical="center"/>
    </xf>
    <xf numFmtId="0" fontId="64" fillId="0" borderId="6" xfId="2" applyFont="1" applyBorder="1" applyAlignment="1">
      <alignment horizontal="center" vertical="center"/>
    </xf>
    <xf numFmtId="0" fontId="64" fillId="0" borderId="1" xfId="2" applyFont="1" applyBorder="1" applyAlignment="1">
      <alignment horizontal="center" vertical="center"/>
    </xf>
    <xf numFmtId="0" fontId="64" fillId="9" borderId="1" xfId="2" applyFont="1" applyFill="1" applyBorder="1" applyAlignment="1">
      <alignment horizontal="center" vertical="center"/>
    </xf>
    <xf numFmtId="0" fontId="64" fillId="9" borderId="1" xfId="2" applyFont="1" applyFill="1" applyBorder="1" applyAlignment="1">
      <alignment horizontal="center" vertical="center" wrapText="1"/>
    </xf>
    <xf numFmtId="0" fontId="64" fillId="10" borderId="1" xfId="2" applyFont="1" applyFill="1" applyBorder="1" applyAlignment="1">
      <alignment horizontal="center" vertical="center"/>
    </xf>
    <xf numFmtId="0" fontId="64" fillId="0" borderId="2" xfId="2" applyFont="1" applyBorder="1" applyAlignment="1">
      <alignment horizontal="left" vertical="center"/>
    </xf>
    <xf numFmtId="0" fontId="64" fillId="11" borderId="1" xfId="2" applyFont="1" applyFill="1" applyBorder="1" applyAlignment="1">
      <alignment horizontal="center" vertical="center"/>
    </xf>
    <xf numFmtId="0" fontId="64" fillId="0" borderId="3" xfId="2" applyFont="1" applyBorder="1" applyAlignment="1">
      <alignment horizontal="center" vertical="center"/>
    </xf>
    <xf numFmtId="0" fontId="64" fillId="12" borderId="1" xfId="2" applyFont="1" applyFill="1" applyBorder="1" applyAlignment="1">
      <alignment horizontal="center" vertical="center"/>
    </xf>
    <xf numFmtId="0" fontId="64" fillId="12" borderId="2" xfId="2" applyFont="1" applyFill="1" applyBorder="1" applyAlignment="1">
      <alignment horizontal="center" vertical="center"/>
    </xf>
    <xf numFmtId="0" fontId="64" fillId="5" borderId="1" xfId="2" applyFont="1" applyFill="1" applyBorder="1" applyAlignment="1">
      <alignment horizontal="center" vertical="center"/>
    </xf>
    <xf numFmtId="0" fontId="64" fillId="13" borderId="1" xfId="2" applyFont="1" applyFill="1" applyBorder="1" applyAlignment="1">
      <alignment horizontal="center" vertical="center"/>
    </xf>
    <xf numFmtId="0" fontId="64" fillId="14" borderId="1" xfId="2" applyFont="1" applyFill="1" applyBorder="1" applyAlignment="1">
      <alignment horizontal="center" vertical="center"/>
    </xf>
    <xf numFmtId="0" fontId="64" fillId="15" borderId="1" xfId="2" applyFont="1" applyFill="1" applyBorder="1" applyAlignment="1">
      <alignment horizontal="center" vertical="center"/>
    </xf>
    <xf numFmtId="0" fontId="64" fillId="0" borderId="9" xfId="2" applyFont="1" applyBorder="1" applyAlignment="1">
      <alignment horizontal="center" vertical="center"/>
    </xf>
    <xf numFmtId="0" fontId="64" fillId="4" borderId="1" xfId="2" applyFont="1" applyFill="1" applyBorder="1" applyAlignment="1">
      <alignment horizontal="center" vertical="center"/>
    </xf>
    <xf numFmtId="0" fontId="68" fillId="0" borderId="2" xfId="2" applyFont="1" applyBorder="1" applyAlignment="1">
      <alignment horizontal="left" vertical="center"/>
    </xf>
    <xf numFmtId="0" fontId="64" fillId="0" borderId="7" xfId="2" applyFont="1" applyBorder="1" applyAlignment="1">
      <alignment horizontal="center" vertical="center"/>
    </xf>
    <xf numFmtId="0" fontId="64" fillId="0" borderId="10" xfId="2" applyFont="1" applyBorder="1" applyAlignment="1">
      <alignment horizontal="center" vertical="center"/>
    </xf>
    <xf numFmtId="0" fontId="64" fillId="0" borderId="8" xfId="2" applyFont="1" applyBorder="1" applyAlignment="1">
      <alignment horizontal="center" vertical="center"/>
    </xf>
    <xf numFmtId="0" fontId="64" fillId="0" borderId="2" xfId="0" applyFont="1" applyBorder="1" applyAlignment="1">
      <alignment horizontal="left" vertical="center"/>
    </xf>
    <xf numFmtId="0" fontId="64" fillId="10" borderId="1" xfId="2" applyFont="1" applyFill="1" applyBorder="1" applyAlignment="1">
      <alignment horizontal="center" vertical="center" wrapText="1"/>
    </xf>
    <xf numFmtId="0" fontId="64" fillId="0" borderId="1" xfId="2" applyFont="1" applyBorder="1"/>
    <xf numFmtId="0" fontId="64" fillId="0" borderId="1" xfId="2" applyFont="1" applyBorder="1" applyAlignment="1">
      <alignment horizontal="center"/>
    </xf>
    <xf numFmtId="0" fontId="64" fillId="0" borderId="2" xfId="2" applyFont="1" applyBorder="1" applyAlignment="1">
      <alignment horizontal="center"/>
    </xf>
    <xf numFmtId="0" fontId="68" fillId="0" borderId="2" xfId="2" applyFont="1" applyBorder="1" applyAlignment="1">
      <alignment vertical="center"/>
    </xf>
    <xf numFmtId="0" fontId="68" fillId="0" borderId="3" xfId="2" applyFont="1" applyBorder="1" applyAlignment="1">
      <alignment vertical="center"/>
    </xf>
    <xf numFmtId="0" fontId="68" fillId="0" borderId="5" xfId="2" applyFont="1" applyBorder="1" applyAlignment="1">
      <alignment horizontal="center" vertical="center"/>
    </xf>
    <xf numFmtId="0" fontId="68" fillId="0" borderId="5" xfId="2" applyFont="1" applyBorder="1" applyAlignment="1">
      <alignment vertical="center"/>
    </xf>
    <xf numFmtId="0" fontId="64" fillId="0" borderId="1" xfId="2" applyFont="1" applyBorder="1" applyAlignment="1">
      <alignment horizontal="left" vertical="center"/>
    </xf>
    <xf numFmtId="0" fontId="64" fillId="11" borderId="1" xfId="2" applyFont="1" applyFill="1" applyBorder="1" applyAlignment="1">
      <alignment horizontal="center" vertical="center" wrapText="1"/>
    </xf>
    <xf numFmtId="0" fontId="64" fillId="12" borderId="1" xfId="2" applyFont="1" applyFill="1" applyBorder="1" applyAlignment="1">
      <alignment horizontal="center" vertical="center" wrapText="1"/>
    </xf>
    <xf numFmtId="0" fontId="64" fillId="5" borderId="1" xfId="2" applyFont="1" applyFill="1" applyBorder="1" applyAlignment="1">
      <alignment horizontal="center" vertical="center" wrapText="1"/>
    </xf>
    <xf numFmtId="0" fontId="64" fillId="13" borderId="1" xfId="2" applyFont="1" applyFill="1" applyBorder="1" applyAlignment="1">
      <alignment horizontal="center" vertical="center" wrapText="1"/>
    </xf>
    <xf numFmtId="0" fontId="64" fillId="14" borderId="1" xfId="2" applyFont="1" applyFill="1" applyBorder="1" applyAlignment="1">
      <alignment horizontal="center" vertical="center" wrapText="1"/>
    </xf>
    <xf numFmtId="0" fontId="64" fillId="15" borderId="1" xfId="2" applyFont="1" applyFill="1" applyBorder="1" applyAlignment="1">
      <alignment horizontal="center" vertical="center" wrapText="1"/>
    </xf>
    <xf numFmtId="0" fontId="64" fillId="0" borderId="2" xfId="2" applyFont="1" applyBorder="1" applyAlignment="1">
      <alignment horizontal="center" vertical="center"/>
    </xf>
    <xf numFmtId="0" fontId="64" fillId="9" borderId="1" xfId="2" applyFont="1" applyFill="1" applyBorder="1" applyAlignment="1">
      <alignment horizontal="center"/>
    </xf>
    <xf numFmtId="0" fontId="64" fillId="0" borderId="1" xfId="2" applyFont="1" applyBorder="1" applyAlignment="1">
      <alignment horizontal="left"/>
    </xf>
    <xf numFmtId="0" fontId="64" fillId="11" borderId="1" xfId="2" applyFont="1" applyFill="1" applyBorder="1" applyAlignment="1">
      <alignment horizontal="center"/>
    </xf>
    <xf numFmtId="0" fontId="69" fillId="4" borderId="1" xfId="2" applyFont="1" applyFill="1" applyBorder="1" applyAlignment="1">
      <alignment horizontal="center" vertical="center"/>
    </xf>
    <xf numFmtId="0" fontId="69" fillId="9" borderId="1" xfId="2" applyFont="1" applyFill="1" applyBorder="1" applyAlignment="1">
      <alignment horizontal="center" vertical="center"/>
    </xf>
    <xf numFmtId="0" fontId="69" fillId="9" borderId="1" xfId="2" applyFont="1" applyFill="1" applyBorder="1" applyAlignment="1">
      <alignment horizontal="center" vertical="center" wrapText="1"/>
    </xf>
    <xf numFmtId="0" fontId="69" fillId="0" borderId="1" xfId="2" applyFont="1" applyBorder="1" applyAlignment="1">
      <alignment horizontal="center" vertical="center"/>
    </xf>
    <xf numFmtId="0" fontId="60" fillId="4" borderId="1" xfId="2" applyFont="1" applyFill="1" applyBorder="1" applyAlignment="1">
      <alignment horizontal="center" vertical="center"/>
    </xf>
    <xf numFmtId="0" fontId="60" fillId="9" borderId="1" xfId="2" applyFont="1" applyFill="1" applyBorder="1" applyAlignment="1">
      <alignment horizontal="center" vertical="center"/>
    </xf>
    <xf numFmtId="0" fontId="60" fillId="9" borderId="1" xfId="2" applyFont="1" applyFill="1" applyBorder="1" applyAlignment="1">
      <alignment horizontal="center" vertical="center" wrapText="1"/>
    </xf>
    <xf numFmtId="0" fontId="60" fillId="10" borderId="1" xfId="2" applyFont="1" applyFill="1" applyBorder="1" applyAlignment="1">
      <alignment horizontal="center" vertical="center"/>
    </xf>
    <xf numFmtId="0" fontId="66" fillId="0" borderId="2" xfId="2" applyFont="1" applyBorder="1" applyAlignment="1">
      <alignment horizontal="left" vertical="center"/>
    </xf>
    <xf numFmtId="0" fontId="60" fillId="0" borderId="1" xfId="2" applyFont="1" applyBorder="1" applyAlignment="1">
      <alignment horizontal="center" vertical="center"/>
    </xf>
    <xf numFmtId="0" fontId="60" fillId="11" borderId="1" xfId="2" applyFont="1" applyFill="1" applyBorder="1" applyAlignment="1">
      <alignment horizontal="center" vertical="center"/>
    </xf>
    <xf numFmtId="0" fontId="60" fillId="0" borderId="3" xfId="2" applyFont="1" applyBorder="1" applyAlignment="1">
      <alignment horizontal="center" vertical="center"/>
    </xf>
    <xf numFmtId="0" fontId="60" fillId="12" borderId="1" xfId="2" applyFont="1" applyFill="1" applyBorder="1" applyAlignment="1">
      <alignment horizontal="center" vertical="center"/>
    </xf>
    <xf numFmtId="0" fontId="60" fillId="12" borderId="2" xfId="2" applyFont="1" applyFill="1" applyBorder="1" applyAlignment="1">
      <alignment horizontal="center" vertical="center"/>
    </xf>
    <xf numFmtId="0" fontId="60" fillId="5" borderId="1" xfId="2" applyFont="1" applyFill="1" applyBorder="1" applyAlignment="1">
      <alignment horizontal="center" vertical="center"/>
    </xf>
    <xf numFmtId="0" fontId="60" fillId="13" borderId="1" xfId="2" applyFont="1" applyFill="1" applyBorder="1" applyAlignment="1">
      <alignment horizontal="center" vertical="center"/>
    </xf>
    <xf numFmtId="0" fontId="60" fillId="14" borderId="1" xfId="2" applyFont="1" applyFill="1" applyBorder="1" applyAlignment="1">
      <alignment horizontal="center" vertical="center"/>
    </xf>
    <xf numFmtId="0" fontId="60" fillId="15" borderId="1" xfId="2" applyFont="1" applyFill="1" applyBorder="1" applyAlignment="1">
      <alignment horizontal="center" vertical="center"/>
    </xf>
    <xf numFmtId="0" fontId="60" fillId="0" borderId="0" xfId="2" applyFont="1"/>
    <xf numFmtId="0" fontId="23" fillId="0" borderId="0" xfId="1" applyFont="1" applyAlignment="1">
      <alignment horizontal="center" vertical="center" wrapText="1"/>
    </xf>
    <xf numFmtId="0" fontId="23" fillId="0" borderId="0" xfId="1" applyFont="1" applyAlignment="1">
      <alignment vertical="center" wrapText="1"/>
    </xf>
    <xf numFmtId="0" fontId="22" fillId="0" borderId="0" xfId="1" applyFont="1" applyAlignment="1">
      <alignment horizontal="center" vertical="center" wrapText="1"/>
    </xf>
    <xf numFmtId="0" fontId="60" fillId="0" borderId="0" xfId="0" applyFont="1"/>
    <xf numFmtId="1" fontId="60" fillId="0" borderId="0" xfId="0" applyNumberFormat="1" applyFont="1"/>
    <xf numFmtId="2" fontId="64" fillId="0" borderId="0" xfId="2" applyNumberFormat="1" applyFont="1"/>
    <xf numFmtId="2" fontId="60" fillId="0" borderId="0" xfId="0" applyNumberFormat="1" applyFont="1"/>
    <xf numFmtId="0" fontId="22" fillId="0" borderId="0" xfId="1" applyFont="1" applyAlignment="1">
      <alignment vertical="center" wrapText="1"/>
    </xf>
    <xf numFmtId="0" fontId="60" fillId="8" borderId="0" xfId="0" applyFont="1" applyFill="1"/>
    <xf numFmtId="0" fontId="71" fillId="0" borderId="0" xfId="0" applyFont="1"/>
    <xf numFmtId="0" fontId="71" fillId="0" borderId="0" xfId="0" applyFont="1" applyFill="1"/>
    <xf numFmtId="0" fontId="70" fillId="0" borderId="0" xfId="0" applyFont="1"/>
    <xf numFmtId="0" fontId="21" fillId="0" borderId="0" xfId="1" applyFont="1" applyAlignment="1">
      <alignment horizontal="center" vertical="center" wrapText="1"/>
    </xf>
    <xf numFmtId="0" fontId="21" fillId="0" borderId="0" xfId="1" applyFont="1" applyAlignment="1">
      <alignment vertical="center" wrapText="1"/>
    </xf>
    <xf numFmtId="0" fontId="20" fillId="0" borderId="0" xfId="1" applyFont="1" applyAlignment="1">
      <alignment horizontal="center" vertical="center" wrapText="1"/>
    </xf>
    <xf numFmtId="0" fontId="20" fillId="0" borderId="0" xfId="1" applyFont="1" applyAlignment="1">
      <alignment vertical="center" wrapText="1"/>
    </xf>
    <xf numFmtId="0" fontId="19" fillId="0" borderId="0" xfId="1" applyFont="1" applyAlignment="1">
      <alignment vertical="center" wrapText="1"/>
    </xf>
    <xf numFmtId="0" fontId="18" fillId="0" borderId="0" xfId="1" applyFont="1" applyAlignment="1">
      <alignment horizontal="center" vertical="center" wrapText="1"/>
    </xf>
    <xf numFmtId="0" fontId="71" fillId="0" borderId="0" xfId="1" applyFont="1"/>
    <xf numFmtId="0" fontId="18" fillId="0" borderId="0" xfId="1" applyFont="1" applyAlignment="1">
      <alignment vertical="center" wrapText="1"/>
    </xf>
    <xf numFmtId="0" fontId="60" fillId="0" borderId="0" xfId="0" applyFont="1" applyFill="1"/>
    <xf numFmtId="0" fontId="17" fillId="0" borderId="0" xfId="1" applyFont="1"/>
    <xf numFmtId="0" fontId="17" fillId="0" borderId="0" xfId="1" applyFont="1" applyAlignment="1">
      <alignment horizontal="center" vertical="center" wrapText="1"/>
    </xf>
    <xf numFmtId="0" fontId="17" fillId="0" borderId="0" xfId="1" applyFont="1" applyAlignment="1">
      <alignment vertical="center" wrapText="1"/>
    </xf>
    <xf numFmtId="0" fontId="70" fillId="0" borderId="0" xfId="0" applyFont="1" applyFill="1" applyBorder="1" applyAlignment="1" applyProtection="1"/>
    <xf numFmtId="0" fontId="70" fillId="0" borderId="0" xfId="0" applyFont="1" applyFill="1"/>
    <xf numFmtId="0" fontId="57" fillId="0" borderId="0" xfId="0" applyFont="1"/>
    <xf numFmtId="0" fontId="62" fillId="0" borderId="0" xfId="0" applyFont="1" applyFill="1" applyBorder="1" applyAlignment="1" applyProtection="1"/>
    <xf numFmtId="0" fontId="62" fillId="0" borderId="0" xfId="0" applyFont="1" applyFill="1"/>
    <xf numFmtId="0" fontId="16" fillId="0" borderId="0" xfId="1" applyFont="1" applyAlignment="1">
      <alignment vertical="center" wrapText="1"/>
    </xf>
    <xf numFmtId="0" fontId="15" fillId="0" borderId="0" xfId="1" applyFont="1" applyAlignment="1">
      <alignment horizontal="center" vertical="center" wrapText="1"/>
    </xf>
    <xf numFmtId="0" fontId="15" fillId="0" borderId="0" xfId="1" applyFont="1" applyAlignment="1">
      <alignment vertical="center" wrapText="1"/>
    </xf>
    <xf numFmtId="0" fontId="14" fillId="0" borderId="0" xfId="1" applyFont="1" applyAlignment="1">
      <alignment horizontal="center" vertical="center" wrapText="1"/>
    </xf>
    <xf numFmtId="0" fontId="70" fillId="0" borderId="0" xfId="1" applyFont="1"/>
    <xf numFmtId="0" fontId="57" fillId="0" borderId="0" xfId="0" applyFont="1" applyFill="1" applyBorder="1" applyAlignment="1" applyProtection="1"/>
    <xf numFmtId="0" fontId="13" fillId="0" borderId="0" xfId="1" applyFont="1" applyAlignment="1">
      <alignment vertical="center" wrapText="1"/>
    </xf>
    <xf numFmtId="0" fontId="71" fillId="0" borderId="0" xfId="0" applyNumberFormat="1" applyFont="1"/>
    <xf numFmtId="0" fontId="12" fillId="0" borderId="0" xfId="1" applyFont="1" applyAlignment="1">
      <alignment horizontal="center" vertical="center" wrapText="1"/>
    </xf>
    <xf numFmtId="0" fontId="57" fillId="0" borderId="0" xfId="0" applyFont="1" applyFill="1"/>
    <xf numFmtId="0" fontId="11" fillId="0" borderId="0" xfId="1" applyFont="1" applyAlignment="1">
      <alignment vertical="center" wrapText="1"/>
    </xf>
    <xf numFmtId="0" fontId="10" fillId="0" borderId="0" xfId="1" applyFont="1" applyAlignment="1">
      <alignment horizontal="center" vertical="center" wrapText="1"/>
    </xf>
    <xf numFmtId="0" fontId="10" fillId="0" borderId="0" xfId="1" applyFont="1" applyAlignment="1">
      <alignment vertical="center" wrapText="1"/>
    </xf>
    <xf numFmtId="0" fontId="60" fillId="16" borderId="0" xfId="0" applyFont="1" applyFill="1"/>
    <xf numFmtId="0" fontId="66" fillId="0" borderId="0" xfId="0" applyFont="1"/>
    <xf numFmtId="0" fontId="9" fillId="0" borderId="0" xfId="1" applyFont="1" applyAlignment="1">
      <alignment horizontal="center" vertical="center" wrapText="1"/>
    </xf>
    <xf numFmtId="0" fontId="9" fillId="0" borderId="0" xfId="1" applyFont="1" applyAlignment="1">
      <alignment vertical="center" wrapText="1"/>
    </xf>
    <xf numFmtId="0" fontId="8" fillId="0" borderId="0" xfId="1" applyFont="1" applyAlignment="1">
      <alignment horizontal="center" vertical="center" wrapText="1"/>
    </xf>
    <xf numFmtId="0" fontId="70" fillId="17" borderId="0" xfId="0" applyFont="1" applyFill="1" applyBorder="1" applyAlignment="1" applyProtection="1"/>
    <xf numFmtId="0" fontId="71" fillId="0" borderId="0" xfId="0" applyFont="1" applyFill="1" applyBorder="1" applyAlignment="1" applyProtection="1"/>
    <xf numFmtId="0" fontId="72" fillId="0" borderId="0" xfId="0" applyFont="1" applyFill="1" applyBorder="1" applyAlignment="1" applyProtection="1"/>
    <xf numFmtId="0" fontId="72" fillId="0" borderId="0" xfId="0" applyNumberFormat="1" applyFont="1" applyFill="1"/>
    <xf numFmtId="0" fontId="73" fillId="0" borderId="0" xfId="0" applyFont="1" applyFill="1" applyBorder="1" applyAlignment="1" applyProtection="1"/>
    <xf numFmtId="0" fontId="73" fillId="0" borderId="0" xfId="0" applyNumberFormat="1" applyFont="1" applyFill="1" applyBorder="1" applyAlignment="1" applyProtection="1"/>
    <xf numFmtId="0" fontId="61" fillId="0" borderId="0" xfId="0" applyFont="1" applyFill="1" applyBorder="1" applyAlignment="1" applyProtection="1"/>
    <xf numFmtId="0" fontId="61" fillId="0" borderId="0" xfId="0" applyNumberFormat="1" applyFont="1" applyFill="1" applyBorder="1" applyAlignment="1" applyProtection="1"/>
    <xf numFmtId="0" fontId="61" fillId="0" borderId="0" xfId="0" applyFont="1" applyFill="1"/>
    <xf numFmtId="0" fontId="70" fillId="0" borderId="0" xfId="0" applyNumberFormat="1" applyFont="1" applyFill="1" applyBorder="1" applyAlignment="1" applyProtection="1"/>
    <xf numFmtId="2" fontId="70" fillId="0" borderId="0" xfId="0" applyNumberFormat="1" applyFont="1" applyFill="1" applyBorder="1" applyAlignment="1" applyProtection="1"/>
    <xf numFmtId="0" fontId="68" fillId="0" borderId="0" xfId="0" applyFont="1" applyFill="1" applyBorder="1" applyAlignment="1" applyProtection="1"/>
    <xf numFmtId="0" fontId="71" fillId="17" borderId="0" xfId="0" applyFont="1" applyFill="1" applyBorder="1" applyAlignment="1" applyProtection="1"/>
    <xf numFmtId="0" fontId="57" fillId="0" borderId="0" xfId="0" applyNumberFormat="1" applyFont="1" applyFill="1" applyBorder="1" applyAlignment="1" applyProtection="1"/>
    <xf numFmtId="0" fontId="72" fillId="0" borderId="0" xfId="0" applyFont="1" applyFill="1"/>
    <xf numFmtId="0" fontId="7" fillId="0" borderId="0" xfId="1" applyFont="1" applyAlignment="1">
      <alignment vertical="center" wrapText="1"/>
    </xf>
    <xf numFmtId="0" fontId="6" fillId="0" borderId="0" xfId="1" applyFont="1" applyAlignment="1">
      <alignment horizontal="center" vertical="center" wrapText="1"/>
    </xf>
    <xf numFmtId="0" fontId="6" fillId="0" borderId="0" xfId="1" applyFont="1" applyAlignment="1">
      <alignment vertical="center" wrapText="1"/>
    </xf>
    <xf numFmtId="0" fontId="5" fillId="0" borderId="0" xfId="1" applyFont="1" applyAlignment="1">
      <alignment horizontal="center" vertical="center" wrapText="1"/>
    </xf>
    <xf numFmtId="0" fontId="5" fillId="0" borderId="0" xfId="1" applyFont="1" applyAlignment="1">
      <alignment vertical="center" wrapText="1"/>
    </xf>
    <xf numFmtId="0" fontId="70" fillId="18" borderId="0" xfId="0" applyFont="1" applyFill="1" applyBorder="1" applyAlignment="1" applyProtection="1"/>
    <xf numFmtId="0" fontId="71" fillId="18" borderId="0" xfId="0" applyFont="1" applyFill="1"/>
    <xf numFmtId="0" fontId="71" fillId="17" borderId="0" xfId="0" applyFont="1" applyFill="1"/>
    <xf numFmtId="0" fontId="4" fillId="0" borderId="0" xfId="1" applyFont="1" applyAlignment="1">
      <alignment horizontal="center" vertical="center" wrapText="1"/>
    </xf>
    <xf numFmtId="0" fontId="4" fillId="0" borderId="0" xfId="1" applyFont="1" applyAlignment="1">
      <alignment vertical="center" wrapText="1"/>
    </xf>
    <xf numFmtId="0" fontId="66" fillId="0" borderId="0" xfId="0" applyFont="1" applyFill="1"/>
    <xf numFmtId="0" fontId="74" fillId="0" borderId="0" xfId="0" applyFont="1"/>
    <xf numFmtId="0" fontId="3" fillId="0" borderId="0" xfId="1" applyFont="1" applyAlignment="1">
      <alignment horizontal="center" vertical="center" wrapText="1"/>
    </xf>
    <xf numFmtId="0" fontId="3" fillId="0" borderId="0" xfId="1" applyFont="1" applyAlignment="1">
      <alignment vertical="center" wrapText="1"/>
    </xf>
    <xf numFmtId="0" fontId="70" fillId="9" borderId="1" xfId="2" applyFont="1" applyFill="1" applyBorder="1" applyAlignment="1">
      <alignment horizontal="center" vertical="center" wrapText="1"/>
    </xf>
    <xf numFmtId="0" fontId="70" fillId="0" borderId="1" xfId="2" applyFont="1" applyBorder="1" applyAlignment="1">
      <alignment horizontal="center" vertical="center"/>
    </xf>
    <xf numFmtId="0" fontId="70" fillId="9" borderId="1" xfId="2" applyFont="1" applyFill="1" applyBorder="1" applyAlignment="1">
      <alignment horizontal="center" vertical="center"/>
    </xf>
    <xf numFmtId="0" fontId="2" fillId="0" borderId="0" xfId="1" applyFont="1" applyAlignment="1">
      <alignment vertical="center" wrapText="1"/>
    </xf>
    <xf numFmtId="0" fontId="51" fillId="0" borderId="0" xfId="1" applyFont="1" applyAlignment="1">
      <alignment horizontal="center"/>
    </xf>
    <xf numFmtId="0" fontId="24" fillId="0" borderId="0" xfId="2" applyFont="1" applyAlignment="1">
      <alignment horizontal="center"/>
    </xf>
    <xf numFmtId="0" fontId="64" fillId="0" borderId="6" xfId="2" applyFont="1" applyBorder="1" applyAlignment="1">
      <alignment horizontal="center" vertical="center"/>
    </xf>
    <xf numFmtId="0" fontId="64" fillId="0" borderId="7" xfId="2" applyFont="1" applyBorder="1" applyAlignment="1">
      <alignment horizontal="center" vertical="center"/>
    </xf>
    <xf numFmtId="0" fontId="64" fillId="0" borderId="9" xfId="2" applyFont="1" applyBorder="1" applyAlignment="1">
      <alignment horizontal="center" vertical="center"/>
    </xf>
    <xf numFmtId="0" fontId="64" fillId="0" borderId="1" xfId="2" applyFont="1" applyBorder="1" applyAlignment="1">
      <alignment horizontal="center" vertical="center"/>
    </xf>
    <xf numFmtId="0" fontId="68" fillId="5" borderId="2" xfId="2" applyFont="1" applyFill="1" applyBorder="1" applyAlignment="1">
      <alignment horizontal="center" vertical="center"/>
    </xf>
    <xf numFmtId="0" fontId="68" fillId="5" borderId="5" xfId="2" applyFont="1" applyFill="1" applyBorder="1" applyAlignment="1">
      <alignment horizontal="center" vertical="center"/>
    </xf>
    <xf numFmtId="0" fontId="68" fillId="9" borderId="2" xfId="2" applyFont="1" applyFill="1" applyBorder="1" applyAlignment="1">
      <alignment horizontal="center" vertical="center"/>
    </xf>
    <xf numFmtId="0" fontId="68" fillId="9" borderId="5" xfId="2" applyFont="1" applyFill="1" applyBorder="1" applyAlignment="1">
      <alignment horizontal="center" vertical="center"/>
    </xf>
    <xf numFmtId="0" fontId="68" fillId="11" borderId="2" xfId="2" applyFont="1" applyFill="1" applyBorder="1" applyAlignment="1">
      <alignment horizontal="center" vertical="center"/>
    </xf>
    <xf numFmtId="0" fontId="68" fillId="11" borderId="5" xfId="2" applyFont="1" applyFill="1" applyBorder="1" applyAlignment="1">
      <alignment horizontal="center" vertical="center"/>
    </xf>
    <xf numFmtId="0" fontId="68" fillId="12" borderId="2" xfId="2" applyFont="1" applyFill="1" applyBorder="1" applyAlignment="1">
      <alignment horizontal="center" vertical="center"/>
    </xf>
    <xf numFmtId="0" fontId="68" fillId="12" borderId="5" xfId="2" applyFont="1" applyFill="1" applyBorder="1" applyAlignment="1">
      <alignment horizontal="center" vertical="center"/>
    </xf>
    <xf numFmtId="0" fontId="64" fillId="0" borderId="8" xfId="2" applyFont="1" applyBorder="1" applyAlignment="1">
      <alignment horizontal="center" vertical="center"/>
    </xf>
    <xf numFmtId="0" fontId="64" fillId="0" borderId="10" xfId="2" applyFont="1" applyBorder="1" applyAlignment="1">
      <alignment horizontal="center" vertical="center"/>
    </xf>
    <xf numFmtId="0" fontId="64" fillId="0" borderId="11" xfId="2" applyFont="1" applyBorder="1" applyAlignment="1">
      <alignment horizontal="center" vertical="center"/>
    </xf>
    <xf numFmtId="0" fontId="68" fillId="0" borderId="1" xfId="2" applyFont="1" applyBorder="1" applyAlignment="1">
      <alignment horizontal="center" vertical="center"/>
    </xf>
    <xf numFmtId="0" fontId="68" fillId="0" borderId="2" xfId="2" applyFont="1" applyBorder="1" applyAlignment="1">
      <alignment horizontal="center" vertical="center"/>
    </xf>
    <xf numFmtId="0" fontId="68" fillId="0" borderId="3" xfId="2" applyFont="1" applyBorder="1" applyAlignment="1">
      <alignment horizontal="center" vertical="center"/>
    </xf>
    <xf numFmtId="0" fontId="68" fillId="13" borderId="1" xfId="2" applyFont="1" applyFill="1" applyBorder="1" applyAlignment="1">
      <alignment horizontal="center" vertical="center"/>
    </xf>
    <xf numFmtId="0" fontId="65" fillId="0" borderId="6" xfId="2" applyFont="1" applyBorder="1" applyAlignment="1">
      <alignment horizontal="center" vertical="center"/>
    </xf>
    <xf numFmtId="0" fontId="65" fillId="0" borderId="7" xfId="2" applyFont="1" applyBorder="1" applyAlignment="1">
      <alignment horizontal="center" vertical="center"/>
    </xf>
    <xf numFmtId="0" fontId="65" fillId="0" borderId="1" xfId="2" applyFont="1" applyBorder="1" applyAlignment="1">
      <alignment horizontal="center" vertical="center"/>
    </xf>
    <xf numFmtId="0" fontId="68" fillId="15" borderId="2" xfId="2" applyFont="1" applyFill="1" applyBorder="1" applyAlignment="1">
      <alignment horizontal="center" vertical="center"/>
    </xf>
    <xf numFmtId="0" fontId="68" fillId="15" borderId="5" xfId="2" applyFont="1" applyFill="1" applyBorder="1" applyAlignment="1">
      <alignment horizontal="center" vertical="center"/>
    </xf>
    <xf numFmtId="0" fontId="68" fillId="15" borderId="3" xfId="2" applyFont="1" applyFill="1" applyBorder="1" applyAlignment="1">
      <alignment horizontal="center" vertical="center"/>
    </xf>
    <xf numFmtId="0" fontId="68" fillId="14" borderId="1" xfId="2" applyFont="1" applyFill="1" applyBorder="1" applyAlignment="1">
      <alignment horizontal="center" vertical="center"/>
    </xf>
    <xf numFmtId="0" fontId="68" fillId="14" borderId="2" xfId="2" applyFont="1" applyFill="1" applyBorder="1" applyAlignment="1">
      <alignment horizontal="center" vertical="center"/>
    </xf>
    <xf numFmtId="0" fontId="68" fillId="14" borderId="5" xfId="2" applyFont="1" applyFill="1" applyBorder="1" applyAlignment="1">
      <alignment horizontal="center" vertical="center"/>
    </xf>
    <xf numFmtId="0" fontId="68" fillId="13" borderId="2" xfId="2" applyFont="1" applyFill="1" applyBorder="1" applyAlignment="1">
      <alignment horizontal="center" vertical="center"/>
    </xf>
    <xf numFmtId="0" fontId="68" fillId="13" borderId="5" xfId="2" applyFont="1" applyFill="1" applyBorder="1" applyAlignment="1">
      <alignment horizontal="center" vertical="center"/>
    </xf>
    <xf numFmtId="0" fontId="50" fillId="0" borderId="0" xfId="0" applyFont="1" applyFill="1" applyAlignment="1">
      <alignment horizontal="center" wrapText="1"/>
    </xf>
    <xf numFmtId="0" fontId="55" fillId="0" borderId="0" xfId="1" applyFill="1" applyAlignment="1">
      <alignment horizontal="center" vertical="center" wrapText="1"/>
    </xf>
    <xf numFmtId="164" fontId="55" fillId="0" borderId="0" xfId="1" applyNumberFormat="1" applyFill="1" applyAlignment="1">
      <alignment horizontal="center" vertical="center" wrapText="1"/>
    </xf>
    <xf numFmtId="0" fontId="55" fillId="0" borderId="0" xfId="1" applyFill="1" applyAlignment="1">
      <alignment vertical="center" wrapText="1"/>
    </xf>
    <xf numFmtId="0" fontId="1" fillId="0" borderId="0" xfId="1" applyFont="1" applyFill="1" applyAlignment="1">
      <alignment horizontal="center" vertical="center" wrapText="1"/>
    </xf>
    <xf numFmtId="0" fontId="1" fillId="0" borderId="0" xfId="1" applyFont="1" applyFill="1" applyAlignment="1">
      <alignment vertical="center" wrapText="1"/>
    </xf>
  </cellXfs>
  <cellStyles count="3">
    <cellStyle name="Normal" xfId="0" builtinId="0"/>
    <cellStyle name="Normal 2" xfId="1" xr:uid="{00000000-0005-0000-0000-000001000000}"/>
    <cellStyle name="Normal 2 2" xfId="2" xr:uid="{00000000-0005-0000-0000-000002000000}"/>
  </cellStyles>
  <dxfs count="22">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numFmt numFmtId="164" formatCode="m/d/yyyy;@"/>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2"/>
        <color theme="0"/>
        <name val="Calibri (Body)"/>
        <scheme val="none"/>
      </font>
      <fill>
        <patternFill patternType="none">
          <fgColor indexed="64"/>
          <bgColor auto="1"/>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8000"/>
      <color rgb="FF6FC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F20" totalsRowShown="0" headerRowDxfId="21" dataDxfId="20" dataCellStyle="Normal 2">
  <tableColumns count="6">
    <tableColumn id="1" xr3:uid="{00000000-0010-0000-0000-000001000000}" name="Revision" dataDxfId="19" dataCellStyle="Normal 2"/>
    <tableColumn id="2" xr3:uid="{00000000-0010-0000-0000-000002000000}" name="Date" dataDxfId="18" dataCellStyle="Normal 2"/>
    <tableColumn id="3" xr3:uid="{00000000-0010-0000-0000-000003000000}" name="By" dataDxfId="17" dataCellStyle="Normal 2"/>
    <tableColumn id="4" xr3:uid="{00000000-0010-0000-0000-000004000000}" name="Notes Tab" dataDxfId="16" dataCellStyle="Normal 2"/>
    <tableColumn id="5" xr3:uid="{00000000-0010-0000-0000-000005000000}" name="Binning Tab" dataDxfId="15" dataCellStyle="Normal 2"/>
    <tableColumn id="6" xr3:uid="{00000000-0010-0000-0000-000006000000}" name="ATE Test Conditions Tab" dataDxfId="14"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8000"/>
  </sheetPr>
  <dimension ref="A1:F20"/>
  <sheetViews>
    <sheetView tabSelected="1" zoomScaleNormal="100" zoomScalePageLayoutView="90" workbookViewId="0">
      <pane ySplit="1" topLeftCell="A2" activePane="bottomLeft" state="frozen"/>
      <selection pane="bottomLeft" activeCell="E21" sqref="E21"/>
    </sheetView>
  </sheetViews>
  <sheetFormatPr baseColWidth="10" defaultRowHeight="16" x14ac:dyDescent="0.15"/>
  <cols>
    <col min="1" max="1" width="13.1640625" style="20" bestFit="1" customWidth="1"/>
    <col min="2" max="2" width="10.83203125" style="27" bestFit="1" customWidth="1"/>
    <col min="3" max="3" width="15.1640625" style="20" bestFit="1" customWidth="1"/>
    <col min="4" max="4" width="29.1640625" style="21" customWidth="1"/>
    <col min="5" max="5" width="54.5" style="21" customWidth="1"/>
    <col min="6" max="6" width="33.6640625" style="21" bestFit="1" customWidth="1"/>
    <col min="7" max="16384" width="10.83203125" style="18"/>
  </cols>
  <sheetData>
    <row r="1" spans="1:6" ht="17" x14ac:dyDescent="0.15">
      <c r="A1" s="52" t="s">
        <v>48</v>
      </c>
      <c r="B1" s="53" t="s">
        <v>49</v>
      </c>
      <c r="C1" s="52" t="s">
        <v>50</v>
      </c>
      <c r="D1" s="52" t="s">
        <v>51</v>
      </c>
      <c r="E1" s="52" t="s">
        <v>338</v>
      </c>
      <c r="F1" s="52" t="s">
        <v>261</v>
      </c>
    </row>
    <row r="2" spans="1:6" ht="34" x14ac:dyDescent="0.15">
      <c r="A2" s="20">
        <v>0.01</v>
      </c>
      <c r="B2" s="27">
        <v>45720</v>
      </c>
      <c r="C2" s="20" t="s">
        <v>52</v>
      </c>
      <c r="D2" s="54" t="s">
        <v>342</v>
      </c>
      <c r="E2" s="20"/>
      <c r="F2" s="20"/>
    </row>
    <row r="3" spans="1:6" ht="17" x14ac:dyDescent="0.15">
      <c r="A3" s="20">
        <v>0.02</v>
      </c>
      <c r="B3" s="27">
        <v>45733</v>
      </c>
      <c r="C3" s="164" t="s">
        <v>52</v>
      </c>
      <c r="F3" s="165" t="s">
        <v>410</v>
      </c>
    </row>
    <row r="4" spans="1:6" ht="34" x14ac:dyDescent="0.15">
      <c r="A4" s="20">
        <v>0.03</v>
      </c>
      <c r="B4" s="27">
        <v>45742</v>
      </c>
      <c r="C4" s="166" t="s">
        <v>52</v>
      </c>
      <c r="D4" s="171" t="s">
        <v>415</v>
      </c>
      <c r="E4" s="171" t="s">
        <v>414</v>
      </c>
    </row>
    <row r="5" spans="1:6" ht="17" x14ac:dyDescent="0.15">
      <c r="A5" s="20">
        <v>0.04</v>
      </c>
      <c r="B5" s="27">
        <v>45746</v>
      </c>
      <c r="C5" s="176" t="s">
        <v>52</v>
      </c>
      <c r="E5" s="177" t="s">
        <v>416</v>
      </c>
    </row>
    <row r="6" spans="1:6" ht="17" x14ac:dyDescent="0.15">
      <c r="A6" s="20">
        <v>0.05</v>
      </c>
      <c r="B6" s="27">
        <v>45748</v>
      </c>
      <c r="C6" s="178" t="s">
        <v>52</v>
      </c>
      <c r="E6" s="180" t="s">
        <v>418</v>
      </c>
      <c r="F6" s="179" t="s">
        <v>417</v>
      </c>
    </row>
    <row r="7" spans="1:6" ht="17" x14ac:dyDescent="0.15">
      <c r="A7" s="20">
        <v>0.06</v>
      </c>
      <c r="B7" s="27">
        <v>45757</v>
      </c>
      <c r="C7" s="181" t="s">
        <v>52</v>
      </c>
      <c r="E7" s="183" t="s">
        <v>419</v>
      </c>
    </row>
    <row r="8" spans="1:6" ht="17" x14ac:dyDescent="0.15">
      <c r="A8" s="20">
        <v>0.1</v>
      </c>
      <c r="B8" s="27">
        <v>45771</v>
      </c>
      <c r="C8" s="186" t="s">
        <v>52</v>
      </c>
      <c r="D8" s="187" t="s">
        <v>425</v>
      </c>
      <c r="E8" s="193" t="s">
        <v>426</v>
      </c>
    </row>
    <row r="9" spans="1:6" ht="17" x14ac:dyDescent="0.15">
      <c r="A9" s="20">
        <v>0.11</v>
      </c>
      <c r="B9" s="27">
        <v>45779</v>
      </c>
      <c r="C9" s="20" t="s">
        <v>427</v>
      </c>
      <c r="E9" s="21" t="s">
        <v>428</v>
      </c>
    </row>
    <row r="10" spans="1:6" ht="17" x14ac:dyDescent="0.15">
      <c r="A10" s="20">
        <v>0.12</v>
      </c>
      <c r="B10" s="27">
        <v>45785</v>
      </c>
      <c r="C10" s="194" t="s">
        <v>52</v>
      </c>
      <c r="E10" s="195" t="s">
        <v>429</v>
      </c>
    </row>
    <row r="11" spans="1:6" ht="17" x14ac:dyDescent="0.15">
      <c r="A11" s="20">
        <v>0.2</v>
      </c>
      <c r="B11" s="27">
        <v>45811</v>
      </c>
      <c r="C11" s="196" t="s">
        <v>52</v>
      </c>
      <c r="D11" s="187" t="s">
        <v>425</v>
      </c>
      <c r="E11" s="199" t="s">
        <v>430</v>
      </c>
    </row>
    <row r="12" spans="1:6" ht="17" x14ac:dyDescent="0.15">
      <c r="A12" s="20">
        <v>0.3</v>
      </c>
      <c r="B12" s="27">
        <v>45813</v>
      </c>
      <c r="C12" s="201" t="s">
        <v>52</v>
      </c>
      <c r="E12" s="203" t="s">
        <v>431</v>
      </c>
    </row>
    <row r="13" spans="1:6" ht="17" x14ac:dyDescent="0.15">
      <c r="A13" s="20">
        <v>0.31</v>
      </c>
      <c r="B13" s="27">
        <v>45818</v>
      </c>
      <c r="C13" s="204" t="s">
        <v>427</v>
      </c>
      <c r="E13" s="205" t="s">
        <v>432</v>
      </c>
    </row>
    <row r="14" spans="1:6" ht="17" x14ac:dyDescent="0.15">
      <c r="A14" s="20">
        <v>0.311</v>
      </c>
      <c r="B14" s="27">
        <v>45841</v>
      </c>
      <c r="C14" s="208" t="s">
        <v>52</v>
      </c>
      <c r="F14" s="209" t="s">
        <v>437</v>
      </c>
    </row>
    <row r="15" spans="1:6" ht="34" x14ac:dyDescent="0.15">
      <c r="A15" s="20">
        <v>0.4</v>
      </c>
      <c r="B15" s="27">
        <v>45855</v>
      </c>
      <c r="C15" s="210" t="s">
        <v>52</v>
      </c>
      <c r="D15" s="187" t="s">
        <v>425</v>
      </c>
      <c r="E15" s="226" t="s">
        <v>458</v>
      </c>
    </row>
    <row r="16" spans="1:6" ht="17" x14ac:dyDescent="0.15">
      <c r="A16" s="20">
        <v>0.5</v>
      </c>
      <c r="B16" s="27">
        <v>45862</v>
      </c>
      <c r="C16" s="227" t="s">
        <v>52</v>
      </c>
      <c r="E16" s="228" t="s">
        <v>459</v>
      </c>
    </row>
    <row r="17" spans="1:6" ht="17" x14ac:dyDescent="0.15">
      <c r="A17" s="20">
        <v>0.6</v>
      </c>
      <c r="B17" s="27">
        <v>45867</v>
      </c>
      <c r="C17" s="229" t="s">
        <v>52</v>
      </c>
      <c r="E17" s="230" t="s">
        <v>431</v>
      </c>
    </row>
    <row r="18" spans="1:6" ht="17" x14ac:dyDescent="0.15">
      <c r="A18" s="20">
        <v>0.61</v>
      </c>
      <c r="B18" s="27">
        <v>45877</v>
      </c>
      <c r="C18" s="234" t="s">
        <v>52</v>
      </c>
      <c r="E18" s="235" t="s">
        <v>460</v>
      </c>
    </row>
    <row r="19" spans="1:6" ht="17" x14ac:dyDescent="0.15">
      <c r="A19" s="20">
        <v>0.62</v>
      </c>
      <c r="B19" s="27">
        <v>45883</v>
      </c>
      <c r="C19" s="238" t="s">
        <v>52</v>
      </c>
      <c r="E19" s="243" t="s">
        <v>461</v>
      </c>
      <c r="F19" s="239" t="s">
        <v>417</v>
      </c>
    </row>
    <row r="20" spans="1:6" ht="17" x14ac:dyDescent="0.15">
      <c r="A20" s="277">
        <v>0.63</v>
      </c>
      <c r="B20" s="278">
        <v>45889</v>
      </c>
      <c r="C20" s="280" t="s">
        <v>52</v>
      </c>
      <c r="D20" s="279"/>
      <c r="E20" s="281" t="s">
        <v>462</v>
      </c>
      <c r="F20" s="279"/>
    </row>
  </sheetData>
  <pageMargins left="0.75" right="0.75" top="1" bottom="1" header="0.5" footer="0.5"/>
  <pageSetup orientation="portrait" horizontalDpi="4294967292" verticalDpi="429496729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8000"/>
  </sheetPr>
  <dimension ref="A1:V94"/>
  <sheetViews>
    <sheetView zoomScaleNormal="100" zoomScalePageLayoutView="90" workbookViewId="0">
      <pane xSplit="1" topLeftCell="B1" activePane="topRight" state="frozen"/>
      <selection pane="topRight" activeCell="B24" sqref="B24"/>
    </sheetView>
  </sheetViews>
  <sheetFormatPr baseColWidth="10" defaultRowHeight="16" x14ac:dyDescent="0.2"/>
  <cols>
    <col min="1" max="1" width="22.1640625" style="1" customWidth="1"/>
    <col min="2" max="2" width="16.1640625" style="1" customWidth="1"/>
    <col min="3" max="4" width="15.1640625" style="1" customWidth="1"/>
    <col min="5" max="5" width="15" style="1" customWidth="1"/>
    <col min="6" max="6" width="10.83203125" style="1" customWidth="1"/>
    <col min="7" max="8" width="14.1640625" style="1" customWidth="1"/>
    <col min="9" max="9" width="10.83203125" style="1" customWidth="1"/>
    <col min="10" max="10" width="13.1640625" style="1" bestFit="1" customWidth="1"/>
    <col min="11" max="13" width="10.83203125" style="1"/>
    <col min="14" max="14" width="15.83203125" style="1" bestFit="1" customWidth="1"/>
    <col min="15" max="18" width="10.83203125" style="1"/>
    <col min="19" max="19" width="13.83203125" style="1" customWidth="1"/>
    <col min="20" max="22" width="21.5" style="1" bestFit="1" customWidth="1"/>
    <col min="23" max="16384" width="10.83203125" style="1"/>
  </cols>
  <sheetData>
    <row r="1" spans="1:19" x14ac:dyDescent="0.2">
      <c r="A1" s="2" t="s">
        <v>53</v>
      </c>
      <c r="B1" s="3"/>
      <c r="C1" s="11"/>
      <c r="D1" s="11"/>
      <c r="E1" s="3"/>
      <c r="F1" s="3" t="s">
        <v>36</v>
      </c>
      <c r="G1" s="11"/>
      <c r="H1" s="11"/>
      <c r="I1" s="11"/>
      <c r="J1" s="11"/>
      <c r="K1" s="11"/>
      <c r="L1" s="11"/>
      <c r="M1" s="11"/>
      <c r="N1" s="11"/>
      <c r="O1" s="11"/>
      <c r="P1" s="11"/>
      <c r="Q1" s="11"/>
      <c r="R1" s="11"/>
      <c r="S1" s="11"/>
    </row>
    <row r="2" spans="1:19" x14ac:dyDescent="0.2">
      <c r="A2" s="39" t="s">
        <v>240</v>
      </c>
      <c r="B2" s="39" t="s">
        <v>241</v>
      </c>
      <c r="C2" s="4"/>
      <c r="D2" s="4"/>
      <c r="E2" s="26"/>
      <c r="F2" s="26" t="s">
        <v>185</v>
      </c>
      <c r="G2" s="4"/>
      <c r="H2" s="4"/>
      <c r="I2" s="4"/>
      <c r="J2" s="4"/>
      <c r="K2" s="4"/>
      <c r="L2" s="4"/>
      <c r="M2" s="4"/>
      <c r="N2" s="4"/>
      <c r="O2" s="4"/>
      <c r="P2" s="4"/>
      <c r="Q2" s="4"/>
      <c r="R2" s="4"/>
      <c r="S2" s="4"/>
    </row>
    <row r="3" spans="1:19" x14ac:dyDescent="0.2">
      <c r="A3" s="4" t="s">
        <v>54</v>
      </c>
      <c r="B3" s="39" t="s">
        <v>242</v>
      </c>
      <c r="C3" s="4"/>
      <c r="D3" s="4"/>
      <c r="E3" s="26"/>
      <c r="F3" s="26" t="s">
        <v>186</v>
      </c>
      <c r="G3" s="4"/>
      <c r="H3" s="4"/>
      <c r="I3" s="4"/>
      <c r="J3" s="4"/>
      <c r="K3" s="4"/>
      <c r="L3" s="4"/>
      <c r="M3" s="4"/>
      <c r="N3" s="4"/>
      <c r="O3" s="4"/>
      <c r="P3" s="4"/>
      <c r="Q3" s="4"/>
      <c r="R3" s="4"/>
      <c r="S3" s="4"/>
    </row>
    <row r="4" spans="1:19" x14ac:dyDescent="0.2">
      <c r="A4" s="39" t="s">
        <v>244</v>
      </c>
      <c r="B4" s="39" t="s">
        <v>243</v>
      </c>
      <c r="C4" s="4"/>
      <c r="D4" s="4"/>
      <c r="E4" s="4"/>
      <c r="F4" s="4" t="s">
        <v>55</v>
      </c>
      <c r="G4" s="4"/>
      <c r="H4" s="4"/>
      <c r="I4" s="4"/>
      <c r="J4" s="4"/>
      <c r="K4" s="4"/>
      <c r="L4" s="4"/>
      <c r="M4" s="4"/>
      <c r="N4" s="4"/>
      <c r="O4" s="4"/>
      <c r="P4" s="4"/>
      <c r="Q4" s="4"/>
      <c r="R4" s="4"/>
      <c r="S4" s="4"/>
    </row>
    <row r="5" spans="1:19" x14ac:dyDescent="0.2">
      <c r="A5" s="10" t="s">
        <v>79</v>
      </c>
      <c r="B5" s="10" t="s">
        <v>81</v>
      </c>
      <c r="C5" s="4"/>
      <c r="D5" s="4"/>
      <c r="E5" s="4"/>
      <c r="F5" s="4" t="s">
        <v>56</v>
      </c>
      <c r="G5" s="4"/>
      <c r="H5" s="4"/>
      <c r="I5" s="4"/>
      <c r="J5" s="4"/>
      <c r="K5" s="4"/>
      <c r="L5" s="4"/>
      <c r="M5" s="4"/>
      <c r="N5" s="4"/>
      <c r="O5" s="4"/>
      <c r="P5" s="4"/>
      <c r="Q5" s="4"/>
      <c r="R5" s="4"/>
      <c r="S5" s="4"/>
    </row>
    <row r="6" spans="1:19" x14ac:dyDescent="0.2">
      <c r="A6" s="10" t="s">
        <v>80</v>
      </c>
      <c r="B6" s="10" t="s">
        <v>82</v>
      </c>
      <c r="C6" s="4"/>
      <c r="D6" s="4"/>
      <c r="E6" s="4"/>
      <c r="F6" s="4" t="s">
        <v>55</v>
      </c>
      <c r="G6" s="4"/>
      <c r="H6" s="4"/>
      <c r="I6" s="4"/>
      <c r="J6" s="4"/>
      <c r="K6" s="4"/>
      <c r="L6" s="4"/>
      <c r="M6" s="4"/>
      <c r="N6" s="4"/>
      <c r="O6" s="4"/>
      <c r="P6" s="4"/>
      <c r="Q6" s="4"/>
      <c r="R6" s="4"/>
      <c r="S6" s="4"/>
    </row>
    <row r="7" spans="1:19" x14ac:dyDescent="0.2">
      <c r="A7" s="39" t="s">
        <v>169</v>
      </c>
      <c r="B7" s="39" t="s">
        <v>245</v>
      </c>
      <c r="C7" s="4"/>
      <c r="D7" s="4"/>
      <c r="E7" s="12"/>
      <c r="F7" s="39" t="s">
        <v>248</v>
      </c>
      <c r="G7" s="4"/>
      <c r="H7" s="4"/>
      <c r="I7" s="4"/>
      <c r="J7" s="4"/>
      <c r="K7" s="4"/>
      <c r="L7" s="4"/>
      <c r="M7" s="4"/>
      <c r="N7" s="4"/>
      <c r="O7" s="4"/>
      <c r="P7" s="4"/>
      <c r="Q7" s="4"/>
      <c r="R7" s="4"/>
      <c r="S7" s="4"/>
    </row>
    <row r="8" spans="1:19" x14ac:dyDescent="0.2">
      <c r="A8" s="4" t="s">
        <v>57</v>
      </c>
      <c r="B8" s="4" t="s">
        <v>58</v>
      </c>
      <c r="C8" s="4"/>
      <c r="D8" s="4"/>
      <c r="E8" s="4"/>
      <c r="F8" s="4"/>
      <c r="G8" s="4"/>
      <c r="H8" s="4"/>
      <c r="I8" s="4"/>
      <c r="J8" s="4"/>
      <c r="K8" s="4"/>
      <c r="L8" s="4"/>
      <c r="M8" s="4"/>
      <c r="N8" s="4"/>
      <c r="O8" s="4"/>
      <c r="P8" s="4"/>
      <c r="Q8" s="4"/>
      <c r="R8" s="4"/>
      <c r="S8" s="4"/>
    </row>
    <row r="9" spans="1:19" x14ac:dyDescent="0.2">
      <c r="A9" s="4" t="s">
        <v>59</v>
      </c>
      <c r="B9" s="39" t="s">
        <v>69</v>
      </c>
      <c r="C9" s="4"/>
      <c r="D9" s="4"/>
      <c r="E9" s="4"/>
      <c r="F9" s="39" t="s">
        <v>249</v>
      </c>
      <c r="G9" s="4"/>
      <c r="H9" s="4"/>
      <c r="I9" s="4"/>
      <c r="J9" s="4"/>
      <c r="K9" s="4"/>
      <c r="L9" s="4"/>
      <c r="M9" s="4"/>
      <c r="N9" s="4"/>
      <c r="O9" s="4"/>
      <c r="P9" s="4"/>
      <c r="Q9" s="4"/>
      <c r="R9" s="4"/>
      <c r="S9" s="4"/>
    </row>
    <row r="10" spans="1:19" x14ac:dyDescent="0.2">
      <c r="A10" s="4" t="s">
        <v>60</v>
      </c>
      <c r="B10" s="39" t="s">
        <v>69</v>
      </c>
      <c r="C10" s="4"/>
      <c r="D10" s="4"/>
      <c r="E10" s="4"/>
      <c r="F10" s="39" t="s">
        <v>249</v>
      </c>
      <c r="G10" s="4"/>
      <c r="H10" s="4"/>
      <c r="I10" s="4"/>
      <c r="J10" s="4"/>
      <c r="K10" s="4"/>
      <c r="L10" s="4"/>
      <c r="M10" s="4"/>
      <c r="N10" s="4"/>
      <c r="O10" s="4"/>
      <c r="P10" s="4"/>
      <c r="Q10" s="4"/>
      <c r="R10" s="4"/>
      <c r="S10" s="4"/>
    </row>
    <row r="11" spans="1:19" x14ac:dyDescent="0.2">
      <c r="A11" s="40" t="s">
        <v>262</v>
      </c>
      <c r="B11" s="40" t="s">
        <v>263</v>
      </c>
      <c r="C11" s="4"/>
      <c r="D11" s="4"/>
      <c r="E11" s="4"/>
      <c r="F11" s="39"/>
      <c r="G11" s="4"/>
      <c r="H11" s="4"/>
      <c r="I11" s="4"/>
      <c r="J11" s="4"/>
      <c r="K11" s="4"/>
      <c r="L11" s="4"/>
      <c r="M11" s="4"/>
      <c r="N11" s="4"/>
      <c r="O11" s="4"/>
      <c r="P11" s="4"/>
      <c r="Q11" s="4"/>
      <c r="R11" s="4"/>
      <c r="S11" s="4"/>
    </row>
    <row r="12" spans="1:19" x14ac:dyDescent="0.2">
      <c r="A12" s="40" t="s">
        <v>264</v>
      </c>
      <c r="B12" s="40" t="s">
        <v>265</v>
      </c>
      <c r="C12" s="4"/>
      <c r="D12" s="4"/>
      <c r="E12" s="4"/>
      <c r="F12" s="39"/>
      <c r="G12" s="4"/>
      <c r="H12" s="4"/>
      <c r="I12" s="4"/>
      <c r="J12" s="4"/>
      <c r="K12" s="4"/>
      <c r="L12" s="4"/>
      <c r="M12" s="4"/>
      <c r="N12" s="4"/>
      <c r="O12" s="4"/>
      <c r="P12" s="4"/>
      <c r="Q12" s="4"/>
      <c r="R12" s="4"/>
      <c r="S12" s="4"/>
    </row>
    <row r="13" spans="1:19" x14ac:dyDescent="0.2">
      <c r="A13" s="17" t="s">
        <v>135</v>
      </c>
      <c r="B13" s="11" t="s">
        <v>187</v>
      </c>
      <c r="C13" s="3"/>
      <c r="D13" s="11"/>
      <c r="E13" s="11"/>
      <c r="F13" s="11"/>
      <c r="G13" s="11"/>
      <c r="H13" s="11"/>
      <c r="I13" s="11"/>
      <c r="J13" s="11"/>
      <c r="K13" s="11"/>
      <c r="L13" s="11"/>
      <c r="M13" s="11"/>
      <c r="N13" s="11"/>
      <c r="O13" s="11"/>
      <c r="P13" s="11"/>
      <c r="Q13" s="11"/>
      <c r="R13" s="11"/>
      <c r="S13" s="11"/>
    </row>
    <row r="14" spans="1:19" x14ac:dyDescent="0.2">
      <c r="A14" s="17" t="s">
        <v>34</v>
      </c>
      <c r="B14" s="11" t="s">
        <v>189</v>
      </c>
      <c r="C14" s="3"/>
      <c r="D14" s="11"/>
      <c r="E14" s="11"/>
      <c r="F14" s="11"/>
      <c r="G14" s="11"/>
      <c r="H14" s="11"/>
      <c r="I14" s="11"/>
      <c r="J14" s="11"/>
      <c r="K14" s="11"/>
      <c r="L14" s="11"/>
      <c r="M14" s="11"/>
      <c r="N14" s="11"/>
      <c r="O14" s="11"/>
      <c r="P14" s="11"/>
      <c r="Q14" s="11"/>
      <c r="R14" s="11"/>
      <c r="S14" s="11"/>
    </row>
    <row r="15" spans="1:19" x14ac:dyDescent="0.2">
      <c r="A15" s="17" t="s">
        <v>35</v>
      </c>
      <c r="B15" s="11" t="s">
        <v>188</v>
      </c>
      <c r="C15" s="3"/>
      <c r="D15" s="11"/>
      <c r="E15" s="11"/>
      <c r="F15" s="11"/>
      <c r="G15" s="11"/>
      <c r="H15" s="11"/>
      <c r="I15" s="11"/>
      <c r="J15" s="11"/>
      <c r="K15" s="11"/>
      <c r="L15" s="11"/>
      <c r="M15" s="11"/>
      <c r="N15" s="11"/>
      <c r="O15" s="11"/>
      <c r="P15" s="11"/>
      <c r="Q15" s="11"/>
      <c r="R15" s="11"/>
      <c r="S15" s="11"/>
    </row>
    <row r="17" spans="1:3" x14ac:dyDescent="0.2">
      <c r="A17" s="22" t="s">
        <v>61</v>
      </c>
      <c r="B17" s="9"/>
    </row>
    <row r="18" spans="1:3" x14ac:dyDescent="0.2">
      <c r="A18" s="22" t="s">
        <v>247</v>
      </c>
      <c r="B18" s="9"/>
    </row>
    <row r="19" spans="1:3" x14ac:dyDescent="0.2">
      <c r="A19" s="9" t="s">
        <v>246</v>
      </c>
      <c r="B19" s="9"/>
    </row>
    <row r="20" spans="1:3" x14ac:dyDescent="0.2">
      <c r="A20" s="9" t="s">
        <v>360</v>
      </c>
      <c r="B20" s="9"/>
    </row>
    <row r="21" spans="1:3" x14ac:dyDescent="0.2">
      <c r="A21" s="9" t="s">
        <v>361</v>
      </c>
      <c r="B21" s="9"/>
    </row>
    <row r="22" spans="1:3" x14ac:dyDescent="0.2">
      <c r="A22" s="22"/>
      <c r="B22" s="9"/>
    </row>
    <row r="24" spans="1:3" x14ac:dyDescent="0.2">
      <c r="A24" s="15" t="s">
        <v>161</v>
      </c>
    </row>
    <row r="25" spans="1:3" x14ac:dyDescent="0.2">
      <c r="A25" s="23" t="s">
        <v>101</v>
      </c>
      <c r="B25" s="9">
        <v>125</v>
      </c>
      <c r="C25" s="23" t="s">
        <v>162</v>
      </c>
    </row>
    <row r="26" spans="1:3" x14ac:dyDescent="0.2">
      <c r="A26" s="25" t="s">
        <v>173</v>
      </c>
      <c r="B26" s="9">
        <v>6</v>
      </c>
      <c r="C26" s="29"/>
    </row>
    <row r="27" spans="1:3" x14ac:dyDescent="0.2">
      <c r="A27" s="185" t="s">
        <v>422</v>
      </c>
      <c r="B27" s="185" t="s">
        <v>423</v>
      </c>
      <c r="C27" s="185" t="s">
        <v>424</v>
      </c>
    </row>
    <row r="29" spans="1:3" x14ac:dyDescent="0.2">
      <c r="A29" s="9" t="s">
        <v>83</v>
      </c>
    </row>
    <row r="30" spans="1:3" x14ac:dyDescent="0.2">
      <c r="A30" s="9" t="s">
        <v>72</v>
      </c>
    </row>
    <row r="31" spans="1:3" x14ac:dyDescent="0.2">
      <c r="A31" s="9" t="s">
        <v>74</v>
      </c>
    </row>
    <row r="32" spans="1:3" x14ac:dyDescent="0.2">
      <c r="A32" s="9" t="s">
        <v>73</v>
      </c>
    </row>
    <row r="34" spans="1:22" x14ac:dyDescent="0.2">
      <c r="A34" s="15" t="s">
        <v>91</v>
      </c>
      <c r="B34" s="37" t="s">
        <v>213</v>
      </c>
      <c r="C34" s="244" t="s">
        <v>336</v>
      </c>
      <c r="D34" s="244"/>
      <c r="E34" s="22"/>
      <c r="F34" s="9"/>
      <c r="G34" s="9"/>
      <c r="H34" s="9"/>
      <c r="I34" s="9"/>
      <c r="J34" s="9"/>
      <c r="K34" s="9"/>
      <c r="L34" s="9"/>
      <c r="M34" s="22" t="s">
        <v>337</v>
      </c>
    </row>
    <row r="35" spans="1:22" x14ac:dyDescent="0.2">
      <c r="A35" s="14" t="s">
        <v>26</v>
      </c>
      <c r="B35" s="37" t="s">
        <v>212</v>
      </c>
      <c r="C35" s="9" t="s">
        <v>93</v>
      </c>
      <c r="D35" s="9" t="s">
        <v>313</v>
      </c>
      <c r="E35" s="9" t="s">
        <v>314</v>
      </c>
      <c r="F35" s="9" t="s">
        <v>94</v>
      </c>
      <c r="G35" s="9" t="s">
        <v>130</v>
      </c>
      <c r="H35" s="9" t="s">
        <v>131</v>
      </c>
      <c r="I35" s="9" t="s">
        <v>142</v>
      </c>
      <c r="J35" s="47" t="s">
        <v>308</v>
      </c>
      <c r="K35" s="47" t="s">
        <v>309</v>
      </c>
      <c r="L35" s="47" t="s">
        <v>310</v>
      </c>
      <c r="M35" s="47" t="s">
        <v>311</v>
      </c>
      <c r="N35" s="43" t="s">
        <v>312</v>
      </c>
      <c r="O35" s="28" t="s">
        <v>353</v>
      </c>
      <c r="P35" s="58" t="s">
        <v>354</v>
      </c>
      <c r="Q35" s="62" t="s">
        <v>355</v>
      </c>
      <c r="R35" s="62" t="s">
        <v>356</v>
      </c>
      <c r="S35" s="63" t="s">
        <v>357</v>
      </c>
      <c r="T35" s="63" t="s">
        <v>358</v>
      </c>
      <c r="U35" s="63" t="s">
        <v>359</v>
      </c>
      <c r="V35" s="59"/>
    </row>
    <row r="36" spans="1:22" x14ac:dyDescent="0.2">
      <c r="A36" s="14" t="s">
        <v>92</v>
      </c>
      <c r="B36" s="6">
        <v>0.2</v>
      </c>
      <c r="C36" s="169">
        <v>594.18521581609184</v>
      </c>
      <c r="D36" s="169">
        <v>4001.6847640000001</v>
      </c>
      <c r="E36" s="169">
        <v>5243.1357110966692</v>
      </c>
      <c r="F36" s="9">
        <f>CEILING(D36/C36,0.1)</f>
        <v>6.8000000000000007</v>
      </c>
      <c r="G36" s="169">
        <v>375.67718451088376</v>
      </c>
      <c r="H36" s="169">
        <v>222.81684706098793</v>
      </c>
      <c r="I36" s="9">
        <v>14</v>
      </c>
      <c r="J36" s="200">
        <v>1.1000000000000001</v>
      </c>
      <c r="K36" s="9">
        <f>$B36*ROUND((J36*$C36/$B36),0)</f>
        <v>653.6</v>
      </c>
      <c r="L36" s="9">
        <v>1.5</v>
      </c>
      <c r="M36" s="61">
        <f>IF(N36="",E36*L36,$N36*CEILING((L36*$E36/$N36),1))</f>
        <v>7866</v>
      </c>
      <c r="N36" s="61">
        <v>2</v>
      </c>
      <c r="O36" s="61">
        <v>14</v>
      </c>
      <c r="P36" s="58">
        <f>2^I36*B36</f>
        <v>3276.8</v>
      </c>
      <c r="Q36" s="58">
        <f>2^O36*N36</f>
        <v>32768</v>
      </c>
      <c r="R36" s="63">
        <v>0</v>
      </c>
      <c r="S36" s="58">
        <f>MIN(CEILING(K36*(R36/J36)/B36,1)*B36,P36-2*B36)</f>
        <v>0</v>
      </c>
      <c r="T36" s="63">
        <f>L36*(R36/J36)</f>
        <v>0</v>
      </c>
      <c r="U36" s="63">
        <f>MIN(CEILING(M36*(T36/L36)/N36,1)*N36,Q36-2*N36)</f>
        <v>0</v>
      </c>
      <c r="V36" s="59"/>
    </row>
    <row r="37" spans="1:22" x14ac:dyDescent="0.2">
      <c r="A37" s="31" t="s">
        <v>45</v>
      </c>
      <c r="B37" s="6">
        <v>0.2</v>
      </c>
      <c r="C37" s="170">
        <v>203.34644826666667</v>
      </c>
      <c r="D37" s="170">
        <v>1171.2157453333334</v>
      </c>
      <c r="E37" s="170">
        <v>1539.6666645121722</v>
      </c>
      <c r="F37" s="9">
        <f t="shared" ref="F37:F47" si="0">CEILING(D37/C37,0.1)</f>
        <v>5.8000000000000007</v>
      </c>
      <c r="G37" s="170">
        <v>134.69521087215125</v>
      </c>
      <c r="H37" s="170">
        <v>79.657293606688626</v>
      </c>
      <c r="I37" s="9">
        <v>12</v>
      </c>
      <c r="J37" s="200">
        <v>1.35</v>
      </c>
      <c r="K37" s="9">
        <f t="shared" ref="K37:K47" si="1">$B37*ROUND((J37*$C37/$B37),0)</f>
        <v>274.60000000000002</v>
      </c>
      <c r="L37" s="9">
        <v>1.948</v>
      </c>
      <c r="M37" s="61">
        <f t="shared" ref="M37:M47" si="2">IF(N37="",E37*L37,$N37*CEILING((L37*$E37/$N37),1))</f>
        <v>3000</v>
      </c>
      <c r="N37" s="61">
        <v>2</v>
      </c>
      <c r="O37" s="61">
        <v>12</v>
      </c>
      <c r="P37" s="58">
        <f t="shared" ref="P37:P47" si="3">2^I37*B37</f>
        <v>819.2</v>
      </c>
      <c r="Q37" s="58">
        <f t="shared" ref="Q37:Q47" si="4">2^O37*N37</f>
        <v>8192</v>
      </c>
      <c r="R37" s="63">
        <v>0</v>
      </c>
      <c r="S37" s="58">
        <f t="shared" ref="S37:S47" si="5">MIN(CEILING(K37*(R37/J37)/B37,1)*B37,P37-2*B37)</f>
        <v>0</v>
      </c>
      <c r="T37" s="63">
        <f t="shared" ref="T37:T47" si="6">L37*(R37/J37)</f>
        <v>0</v>
      </c>
      <c r="U37" s="63">
        <f t="shared" ref="U37:U47" si="7">MIN(CEILING(M37*(T37/L37)/N37,1)*N37,Q37-2*N37)</f>
        <v>0</v>
      </c>
      <c r="V37" s="59"/>
    </row>
    <row r="38" spans="1:22" x14ac:dyDescent="0.2">
      <c r="A38" s="34" t="s">
        <v>134</v>
      </c>
      <c r="B38" s="6">
        <v>0.2</v>
      </c>
      <c r="C38" s="170">
        <v>78.258233235043448</v>
      </c>
      <c r="D38" s="170">
        <v>518.46007999999995</v>
      </c>
      <c r="E38" s="170">
        <v>690.79702366359288</v>
      </c>
      <c r="F38" s="9">
        <f t="shared" si="0"/>
        <v>6.7</v>
      </c>
      <c r="G38" s="170">
        <v>43.838231266780383</v>
      </c>
      <c r="H38" s="170">
        <v>34.200774599025344</v>
      </c>
      <c r="I38" s="9">
        <v>11</v>
      </c>
      <c r="J38" s="49">
        <v>1.5</v>
      </c>
      <c r="K38" s="9">
        <f t="shared" si="1"/>
        <v>117.4</v>
      </c>
      <c r="L38" s="9">
        <v>1.5</v>
      </c>
      <c r="M38" s="61">
        <f t="shared" si="2"/>
        <v>1037</v>
      </c>
      <c r="N38" s="61">
        <v>1</v>
      </c>
      <c r="O38" s="61">
        <v>11</v>
      </c>
      <c r="P38" s="58">
        <f t="shared" si="3"/>
        <v>409.6</v>
      </c>
      <c r="Q38" s="58">
        <f t="shared" si="4"/>
        <v>2048</v>
      </c>
      <c r="R38" s="63">
        <v>0</v>
      </c>
      <c r="S38" s="58">
        <f t="shared" si="5"/>
        <v>0</v>
      </c>
      <c r="T38" s="63">
        <f t="shared" si="6"/>
        <v>0</v>
      </c>
      <c r="U38" s="63">
        <f t="shared" si="7"/>
        <v>0</v>
      </c>
      <c r="V38" s="59"/>
    </row>
    <row r="39" spans="1:22" x14ac:dyDescent="0.2">
      <c r="A39" s="31" t="s">
        <v>46</v>
      </c>
      <c r="B39" s="6">
        <v>0.2</v>
      </c>
      <c r="C39" s="170">
        <v>342.4525995351467</v>
      </c>
      <c r="D39" s="170">
        <v>2474.2560190835734</v>
      </c>
      <c r="E39" s="170">
        <v>3344.2373216827814</v>
      </c>
      <c r="F39" s="9">
        <f t="shared" si="0"/>
        <v>7.3000000000000007</v>
      </c>
      <c r="G39" s="170">
        <v>192.29358913286845</v>
      </c>
      <c r="H39" s="170">
        <v>118.34334770918188</v>
      </c>
      <c r="I39" s="9">
        <v>13</v>
      </c>
      <c r="J39" s="200">
        <v>1.4</v>
      </c>
      <c r="K39" s="9">
        <f t="shared" si="1"/>
        <v>479.40000000000003</v>
      </c>
      <c r="L39" s="9">
        <v>1.8</v>
      </c>
      <c r="M39" s="61">
        <f t="shared" si="2"/>
        <v>6020</v>
      </c>
      <c r="N39" s="61">
        <v>2</v>
      </c>
      <c r="O39" s="61">
        <v>13</v>
      </c>
      <c r="P39" s="58">
        <f t="shared" si="3"/>
        <v>1638.4</v>
      </c>
      <c r="Q39" s="58">
        <f t="shared" si="4"/>
        <v>16384</v>
      </c>
      <c r="R39" s="63">
        <v>0</v>
      </c>
      <c r="S39" s="58">
        <f t="shared" si="5"/>
        <v>0</v>
      </c>
      <c r="T39" s="63">
        <f t="shared" si="6"/>
        <v>0</v>
      </c>
      <c r="U39" s="63">
        <f t="shared" si="7"/>
        <v>0</v>
      </c>
      <c r="V39" s="59"/>
    </row>
    <row r="40" spans="1:22" x14ac:dyDescent="0.2">
      <c r="A40" s="36" t="s">
        <v>124</v>
      </c>
      <c r="B40" s="6">
        <v>0.1</v>
      </c>
      <c r="C40" s="170">
        <v>16.254702187200003</v>
      </c>
      <c r="D40" s="170">
        <v>109.91921922666666</v>
      </c>
      <c r="E40" s="170">
        <v>147.09098708014287</v>
      </c>
      <c r="F40" s="9">
        <f t="shared" si="0"/>
        <v>6.8000000000000007</v>
      </c>
      <c r="G40" s="170">
        <v>11.321916984313333</v>
      </c>
      <c r="H40" s="170">
        <v>8.5373407659769622</v>
      </c>
      <c r="I40" s="9">
        <v>9</v>
      </c>
      <c r="J40" s="200">
        <v>1.45</v>
      </c>
      <c r="K40" s="9">
        <f t="shared" si="1"/>
        <v>23.6</v>
      </c>
      <c r="L40" s="9">
        <v>1.9</v>
      </c>
      <c r="M40" s="61">
        <f t="shared" si="2"/>
        <v>280</v>
      </c>
      <c r="N40" s="61">
        <v>1</v>
      </c>
      <c r="O40" s="61">
        <v>9</v>
      </c>
      <c r="P40" s="58">
        <f t="shared" si="3"/>
        <v>51.2</v>
      </c>
      <c r="Q40" s="58">
        <f t="shared" si="4"/>
        <v>512</v>
      </c>
      <c r="R40" s="63">
        <v>0</v>
      </c>
      <c r="S40" s="58">
        <f t="shared" si="5"/>
        <v>0</v>
      </c>
      <c r="T40" s="63">
        <f t="shared" si="6"/>
        <v>0</v>
      </c>
      <c r="U40" s="63">
        <f t="shared" si="7"/>
        <v>0</v>
      </c>
      <c r="V40" s="59"/>
    </row>
    <row r="41" spans="1:22" x14ac:dyDescent="0.2">
      <c r="A41" s="31" t="s">
        <v>47</v>
      </c>
      <c r="B41" s="6">
        <v>0.1</v>
      </c>
      <c r="C41" s="170">
        <v>112.7705130696</v>
      </c>
      <c r="D41" s="170">
        <v>675.52305701199998</v>
      </c>
      <c r="E41" s="170">
        <v>915.95442936866664</v>
      </c>
      <c r="F41" s="9">
        <f t="shared" si="0"/>
        <v>6</v>
      </c>
      <c r="G41" s="170">
        <v>69.190425329805663</v>
      </c>
      <c r="H41" s="170">
        <v>44.6634363811526</v>
      </c>
      <c r="I41" s="9">
        <v>12</v>
      </c>
      <c r="J41" s="200">
        <v>1.25</v>
      </c>
      <c r="K41" s="9">
        <f t="shared" si="1"/>
        <v>141</v>
      </c>
      <c r="L41" s="9">
        <v>2.1</v>
      </c>
      <c r="M41" s="61">
        <f t="shared" si="2"/>
        <v>1924</v>
      </c>
      <c r="N41" s="61">
        <v>1</v>
      </c>
      <c r="O41" s="61">
        <v>12</v>
      </c>
      <c r="P41" s="58">
        <f t="shared" si="3"/>
        <v>409.6</v>
      </c>
      <c r="Q41" s="58">
        <f t="shared" si="4"/>
        <v>4096</v>
      </c>
      <c r="R41" s="63">
        <v>0</v>
      </c>
      <c r="S41" s="58">
        <f t="shared" si="5"/>
        <v>0</v>
      </c>
      <c r="T41" s="63">
        <f t="shared" si="6"/>
        <v>0</v>
      </c>
      <c r="U41" s="63">
        <f t="shared" si="7"/>
        <v>0</v>
      </c>
      <c r="V41" s="59"/>
    </row>
    <row r="42" spans="1:22" x14ac:dyDescent="0.2">
      <c r="A42" s="32" t="s">
        <v>68</v>
      </c>
      <c r="B42" s="6">
        <v>0.1</v>
      </c>
      <c r="C42" s="170">
        <v>12.93</v>
      </c>
      <c r="D42" s="170">
        <v>83.33</v>
      </c>
      <c r="E42" s="170">
        <v>110.91144901333945</v>
      </c>
      <c r="F42" s="9">
        <f t="shared" si="0"/>
        <v>6.5</v>
      </c>
      <c r="G42" s="170">
        <v>10.74912906200632</v>
      </c>
      <c r="H42" s="170">
        <v>6.4518574382084495</v>
      </c>
      <c r="I42" s="9">
        <v>10</v>
      </c>
      <c r="J42" s="200">
        <v>1</v>
      </c>
      <c r="K42" s="9">
        <f t="shared" si="1"/>
        <v>12.9</v>
      </c>
      <c r="L42" s="9">
        <v>1.5</v>
      </c>
      <c r="M42" s="61">
        <f t="shared" si="2"/>
        <v>167</v>
      </c>
      <c r="N42" s="61">
        <v>1</v>
      </c>
      <c r="O42" s="61">
        <v>10</v>
      </c>
      <c r="P42" s="58">
        <f t="shared" si="3"/>
        <v>102.4</v>
      </c>
      <c r="Q42" s="58">
        <f t="shared" si="4"/>
        <v>1024</v>
      </c>
      <c r="R42" s="63">
        <v>0</v>
      </c>
      <c r="S42" s="58">
        <f t="shared" si="5"/>
        <v>0</v>
      </c>
      <c r="T42" s="63">
        <f t="shared" si="6"/>
        <v>0</v>
      </c>
      <c r="U42" s="63">
        <f t="shared" si="7"/>
        <v>0</v>
      </c>
      <c r="V42" s="59"/>
    </row>
    <row r="43" spans="1:22" x14ac:dyDescent="0.2">
      <c r="A43" s="35" t="s">
        <v>24</v>
      </c>
      <c r="B43" s="6">
        <v>0.1</v>
      </c>
      <c r="C43" s="170">
        <v>6.84</v>
      </c>
      <c r="D43" s="170">
        <v>30.78</v>
      </c>
      <c r="E43" s="170">
        <v>41.381920278055091</v>
      </c>
      <c r="F43" s="9">
        <f t="shared" si="0"/>
        <v>4.5</v>
      </c>
      <c r="G43" s="170">
        <v>3.3685745310800446</v>
      </c>
      <c r="H43" s="170">
        <v>3.5565659629703967</v>
      </c>
      <c r="I43" s="9">
        <v>8</v>
      </c>
      <c r="J43" s="200">
        <v>1</v>
      </c>
      <c r="K43" s="9">
        <f t="shared" si="1"/>
        <v>6.8000000000000007</v>
      </c>
      <c r="L43" s="9">
        <v>1.5</v>
      </c>
      <c r="M43" s="61">
        <f t="shared" si="2"/>
        <v>62.5</v>
      </c>
      <c r="N43" s="61">
        <v>0.5</v>
      </c>
      <c r="O43" s="61">
        <v>8</v>
      </c>
      <c r="P43" s="58">
        <f t="shared" si="3"/>
        <v>25.6</v>
      </c>
      <c r="Q43" s="58">
        <f t="shared" si="4"/>
        <v>128</v>
      </c>
      <c r="R43" s="63">
        <v>0</v>
      </c>
      <c r="S43" s="58">
        <f t="shared" si="5"/>
        <v>0</v>
      </c>
      <c r="T43" s="63">
        <f t="shared" si="6"/>
        <v>0</v>
      </c>
      <c r="U43" s="63">
        <f t="shared" si="7"/>
        <v>0</v>
      </c>
      <c r="V43" s="59"/>
    </row>
    <row r="44" spans="1:22" x14ac:dyDescent="0.2">
      <c r="A44" s="41" t="s">
        <v>266</v>
      </c>
      <c r="B44" s="6">
        <v>0.1</v>
      </c>
      <c r="C44" s="170">
        <v>4.93</v>
      </c>
      <c r="D44" s="170">
        <v>35.99</v>
      </c>
      <c r="E44" s="170">
        <v>48.518467942329892</v>
      </c>
      <c r="F44" s="9">
        <f t="shared" si="0"/>
        <v>7.4</v>
      </c>
      <c r="G44" s="170">
        <v>8.4426104548769825</v>
      </c>
      <c r="H44" s="170">
        <v>5.4624799455822259</v>
      </c>
      <c r="I44" s="9">
        <v>9</v>
      </c>
      <c r="J44" s="200">
        <v>1</v>
      </c>
      <c r="K44" s="9">
        <f t="shared" si="1"/>
        <v>4.9000000000000004</v>
      </c>
      <c r="L44" s="9">
        <v>1.5</v>
      </c>
      <c r="M44" s="61">
        <f t="shared" si="2"/>
        <v>73</v>
      </c>
      <c r="N44" s="61">
        <v>0.5</v>
      </c>
      <c r="O44" s="61">
        <v>10</v>
      </c>
      <c r="P44" s="58">
        <f t="shared" si="3"/>
        <v>51.2</v>
      </c>
      <c r="Q44" s="58">
        <f t="shared" si="4"/>
        <v>512</v>
      </c>
      <c r="R44" s="63">
        <v>0</v>
      </c>
      <c r="S44" s="58">
        <f t="shared" si="5"/>
        <v>0</v>
      </c>
      <c r="T44" s="63">
        <f t="shared" si="6"/>
        <v>0</v>
      </c>
      <c r="U44" s="63">
        <f t="shared" si="7"/>
        <v>0</v>
      </c>
      <c r="V44" s="59"/>
    </row>
    <row r="45" spans="1:22" x14ac:dyDescent="0.2">
      <c r="A45" s="33" t="s">
        <v>117</v>
      </c>
      <c r="B45" s="6">
        <v>0.1</v>
      </c>
      <c r="C45" s="170">
        <v>30.15</v>
      </c>
      <c r="D45" s="170">
        <v>230.59</v>
      </c>
      <c r="E45" s="170">
        <v>312.1881572283425</v>
      </c>
      <c r="F45" s="9">
        <f t="shared" si="0"/>
        <v>7.7</v>
      </c>
      <c r="G45" s="170">
        <v>20.310089355058651</v>
      </c>
      <c r="H45" s="170">
        <v>13.313352627868309</v>
      </c>
      <c r="I45" s="9">
        <v>11</v>
      </c>
      <c r="J45" s="200">
        <v>1.55</v>
      </c>
      <c r="K45" s="9">
        <f t="shared" si="1"/>
        <v>46.7</v>
      </c>
      <c r="L45" s="9">
        <v>2</v>
      </c>
      <c r="M45" s="61">
        <f t="shared" si="2"/>
        <v>626</v>
      </c>
      <c r="N45" s="61">
        <v>2</v>
      </c>
      <c r="O45" s="61">
        <v>11</v>
      </c>
      <c r="P45" s="58">
        <f t="shared" si="3"/>
        <v>204.8</v>
      </c>
      <c r="Q45" s="58">
        <f t="shared" si="4"/>
        <v>4096</v>
      </c>
      <c r="R45" s="63">
        <v>0</v>
      </c>
      <c r="S45" s="58">
        <f t="shared" si="5"/>
        <v>0</v>
      </c>
      <c r="T45" s="63">
        <f t="shared" si="6"/>
        <v>0</v>
      </c>
      <c r="U45" s="63">
        <f t="shared" si="7"/>
        <v>0</v>
      </c>
      <c r="V45" s="59"/>
    </row>
    <row r="46" spans="1:22" x14ac:dyDescent="0.2">
      <c r="A46" s="41" t="s">
        <v>210</v>
      </c>
      <c r="B46" s="6">
        <v>0.2</v>
      </c>
      <c r="C46" s="170">
        <v>37.154967594891914</v>
      </c>
      <c r="D46" s="170">
        <v>204.20313547733332</v>
      </c>
      <c r="E46" s="170">
        <v>286.48183715171973</v>
      </c>
      <c r="F46" s="9">
        <f t="shared" si="0"/>
        <v>5.5</v>
      </c>
      <c r="G46" s="170">
        <v>31.226537536562383</v>
      </c>
      <c r="H46" s="170">
        <v>29.857918656941798</v>
      </c>
      <c r="I46" s="9">
        <v>10</v>
      </c>
      <c r="J46" s="200">
        <v>1</v>
      </c>
      <c r="K46" s="9">
        <f t="shared" si="1"/>
        <v>37.200000000000003</v>
      </c>
      <c r="L46" s="9">
        <v>1.8</v>
      </c>
      <c r="M46" s="61">
        <f t="shared" si="2"/>
        <v>516</v>
      </c>
      <c r="N46" s="61">
        <v>2</v>
      </c>
      <c r="O46" s="61">
        <v>10</v>
      </c>
      <c r="P46" s="58">
        <f t="shared" si="3"/>
        <v>204.8</v>
      </c>
      <c r="Q46" s="58">
        <f t="shared" si="4"/>
        <v>2048</v>
      </c>
      <c r="R46" s="63">
        <v>0</v>
      </c>
      <c r="S46" s="58">
        <f t="shared" si="5"/>
        <v>0</v>
      </c>
      <c r="T46" s="63">
        <f t="shared" si="6"/>
        <v>0</v>
      </c>
      <c r="U46" s="63">
        <f t="shared" si="7"/>
        <v>0</v>
      </c>
      <c r="V46" s="59"/>
    </row>
    <row r="47" spans="1:22" x14ac:dyDescent="0.2">
      <c r="A47" s="35" t="s">
        <v>23</v>
      </c>
      <c r="B47" s="48">
        <v>0.05</v>
      </c>
      <c r="C47" s="57">
        <v>1.5</v>
      </c>
      <c r="D47" s="57">
        <v>12</v>
      </c>
      <c r="E47" s="57">
        <v>20</v>
      </c>
      <c r="F47" s="61">
        <f t="shared" si="0"/>
        <v>8</v>
      </c>
      <c r="G47" s="57">
        <v>9.2304377379533697</v>
      </c>
      <c r="H47" s="57">
        <v>5.4701768519343048</v>
      </c>
      <c r="I47" s="61">
        <v>7</v>
      </c>
      <c r="J47" s="200">
        <v>0.2</v>
      </c>
      <c r="K47" s="9">
        <f t="shared" si="1"/>
        <v>0.30000000000000004</v>
      </c>
      <c r="L47" s="9">
        <v>1.5</v>
      </c>
      <c r="M47" s="61">
        <f t="shared" si="2"/>
        <v>30</v>
      </c>
      <c r="N47" s="61">
        <v>0.5</v>
      </c>
      <c r="O47" s="61">
        <v>7</v>
      </c>
      <c r="P47" s="58">
        <f t="shared" si="3"/>
        <v>6.4</v>
      </c>
      <c r="Q47" s="58">
        <f t="shared" si="4"/>
        <v>64</v>
      </c>
      <c r="R47" s="63">
        <v>0</v>
      </c>
      <c r="S47" s="58">
        <f t="shared" si="5"/>
        <v>0</v>
      </c>
      <c r="T47" s="63">
        <f t="shared" si="6"/>
        <v>0</v>
      </c>
      <c r="U47" s="63">
        <f t="shared" si="7"/>
        <v>0</v>
      </c>
      <c r="V47" s="59"/>
    </row>
    <row r="48" spans="1:22" x14ac:dyDescent="0.2">
      <c r="B48" s="9"/>
      <c r="C48" s="9"/>
      <c r="D48" s="9"/>
      <c r="E48" s="9"/>
      <c r="F48" s="9"/>
      <c r="G48" s="9"/>
      <c r="J48" s="45"/>
      <c r="K48" s="45"/>
      <c r="L48" s="45"/>
      <c r="M48" s="45"/>
      <c r="P48" s="56"/>
      <c r="Q48" s="59"/>
      <c r="R48" s="59"/>
      <c r="S48" s="59"/>
      <c r="T48" s="59"/>
      <c r="U48" s="60"/>
      <c r="V48" s="59"/>
    </row>
    <row r="49" spans="1:13" x14ac:dyDescent="0.2">
      <c r="A49" s="15" t="s">
        <v>43</v>
      </c>
      <c r="B49" s="9"/>
      <c r="C49" s="9"/>
      <c r="D49" s="9"/>
      <c r="J49" s="46"/>
      <c r="K49" s="46"/>
      <c r="L49" s="46"/>
      <c r="M49" s="46"/>
    </row>
    <row r="50" spans="1:13" x14ac:dyDescent="0.2">
      <c r="A50" s="15" t="s">
        <v>95</v>
      </c>
      <c r="B50" s="9"/>
      <c r="C50" s="42"/>
      <c r="D50" s="42"/>
      <c r="E50" s="44"/>
      <c r="G50" s="44"/>
      <c r="H50" s="44"/>
    </row>
    <row r="51" spans="1:13" x14ac:dyDescent="0.2">
      <c r="A51" s="14"/>
      <c r="B51" s="9"/>
      <c r="C51" s="42"/>
      <c r="D51" s="42"/>
      <c r="E51" s="44"/>
    </row>
    <row r="52" spans="1:13" x14ac:dyDescent="0.2">
      <c r="A52" s="38" t="s">
        <v>232</v>
      </c>
      <c r="B52" s="9"/>
      <c r="C52" s="42"/>
      <c r="D52" s="42"/>
      <c r="E52" s="44"/>
      <c r="H52" s="44"/>
    </row>
    <row r="53" spans="1:13" x14ac:dyDescent="0.2">
      <c r="A53" s="38" t="s">
        <v>233</v>
      </c>
      <c r="B53" s="38" t="s">
        <v>231</v>
      </c>
      <c r="C53" s="44"/>
      <c r="D53" s="44"/>
      <c r="E53" s="44"/>
      <c r="G53" s="44"/>
      <c r="H53" s="44"/>
    </row>
    <row r="54" spans="1:13" x14ac:dyDescent="0.2">
      <c r="A54" s="38" t="s">
        <v>234</v>
      </c>
      <c r="B54" s="38" t="s">
        <v>230</v>
      </c>
      <c r="C54" s="44"/>
    </row>
    <row r="55" spans="1:13" x14ac:dyDescent="0.2">
      <c r="A55" s="38" t="s">
        <v>235</v>
      </c>
      <c r="B55" s="38" t="s">
        <v>236</v>
      </c>
      <c r="C55" s="44"/>
      <c r="D55" s="50"/>
      <c r="E55" s="44"/>
      <c r="F55" s="44"/>
      <c r="G55" s="44"/>
      <c r="H55" s="44"/>
      <c r="I55" s="44"/>
      <c r="J55" s="44"/>
      <c r="K55" s="44"/>
    </row>
    <row r="56" spans="1:13" x14ac:dyDescent="0.2">
      <c r="A56" s="5" t="s">
        <v>293</v>
      </c>
      <c r="B56" s="1">
        <v>1150</v>
      </c>
      <c r="C56" s="44"/>
      <c r="D56" s="44"/>
      <c r="E56" s="44"/>
      <c r="G56" s="44"/>
      <c r="H56" s="44"/>
    </row>
    <row r="57" spans="1:13" x14ac:dyDescent="0.2">
      <c r="A57" s="69" t="s">
        <v>389</v>
      </c>
      <c r="B57" s="1">
        <f>B58</f>
        <v>820</v>
      </c>
      <c r="C57" s="44"/>
      <c r="D57" s="44"/>
      <c r="E57" s="44"/>
      <c r="G57" s="44"/>
      <c r="H57" s="44"/>
    </row>
    <row r="58" spans="1:13" x14ac:dyDescent="0.2">
      <c r="A58" s="67" t="s">
        <v>390</v>
      </c>
      <c r="B58" s="19">
        <f>Binning!AX776</f>
        <v>820</v>
      </c>
      <c r="C58" s="44"/>
      <c r="D58" s="44"/>
      <c r="E58" s="44"/>
      <c r="G58" s="44"/>
      <c r="H58" s="44"/>
    </row>
    <row r="59" spans="1:13" x14ac:dyDescent="0.2">
      <c r="A59" s="5"/>
      <c r="C59" s="44"/>
      <c r="D59" s="44"/>
      <c r="E59" s="44"/>
      <c r="G59" s="44"/>
      <c r="H59" s="44"/>
    </row>
    <row r="60" spans="1:13" x14ac:dyDescent="0.2">
      <c r="A60" s="67" t="s">
        <v>386</v>
      </c>
      <c r="B60" s="245" t="s">
        <v>385</v>
      </c>
      <c r="C60" s="245"/>
      <c r="D60" s="245"/>
      <c r="E60" s="245"/>
      <c r="F60" s="245"/>
      <c r="H60" s="44"/>
    </row>
    <row r="61" spans="1:13" x14ac:dyDescent="0.2">
      <c r="A61" s="67" t="s">
        <v>0</v>
      </c>
      <c r="B61" s="67" t="s">
        <v>387</v>
      </c>
      <c r="C61" s="67" t="s">
        <v>37</v>
      </c>
      <c r="D61" s="67" t="s">
        <v>387</v>
      </c>
      <c r="E61" s="67" t="s">
        <v>38</v>
      </c>
      <c r="F61" s="67" t="s">
        <v>388</v>
      </c>
      <c r="G61" s="68"/>
      <c r="H61" s="44"/>
    </row>
    <row r="62" spans="1:13" x14ac:dyDescent="0.2">
      <c r="A62" s="67" t="str">
        <f>GB!A31</f>
        <v>MG001</v>
      </c>
      <c r="B62" s="19" t="str">
        <f>CONCATENATE(A62,"_E1")</f>
        <v>MG001_E1</v>
      </c>
      <c r="C62" s="19">
        <f>INDEX(Binning!$F$3:$AY$791,MATCH($B62,Binning!$F$3:$F$791,0),MATCH(C$61,Binning!$F$2:$AY$2,0))</f>
        <v>785</v>
      </c>
      <c r="D62" s="19" t="str">
        <f t="shared" ref="D62" si="8">CONCATENATE(A62,"_E1")</f>
        <v>MG001_E1</v>
      </c>
      <c r="E62" s="19">
        <f>INDEX(Binning!$F$3:$AY$791,MATCH($B62,Binning!$F$3:$F$791,0),MATCH(E$61,Binning!$F$2:$AY$2,0))</f>
        <v>575</v>
      </c>
      <c r="F62" s="19">
        <f>IF(C62&lt;=B$57,1,IF(E62&gt;B$58,0,"Cross"))</f>
        <v>1</v>
      </c>
      <c r="G62" s="68"/>
      <c r="H62" s="44"/>
    </row>
    <row r="63" spans="1:13" x14ac:dyDescent="0.2">
      <c r="A63" s="67" t="str">
        <f>GB!A32</f>
        <v>MG002</v>
      </c>
      <c r="B63" s="19" t="str">
        <f t="shared" ref="B63:B93" si="9">CONCATENATE(A63,"_E1")</f>
        <v>MG002_E1</v>
      </c>
      <c r="C63" s="19">
        <f>INDEX(Binning!$F$3:$AY$791,MATCH($B63,Binning!$F$3:$F$791,0),MATCH(C$61,Binning!$F$2:$AY$2,0))</f>
        <v>795</v>
      </c>
      <c r="D63" s="19" t="str">
        <f t="shared" ref="D63:D73" si="10">CONCATENATE(A63,"_E1")</f>
        <v>MG002_E1</v>
      </c>
      <c r="E63" s="19">
        <f>INDEX(Binning!$F$3:$AY$791,MATCH($B63,Binning!$F$3:$F$791,0),MATCH(E$61,Binning!$F$2:$AY$2,0))</f>
        <v>580</v>
      </c>
      <c r="F63" s="19">
        <f t="shared" ref="F63:F73" si="11">IF(C63&lt;=B$57,1,IF(E63&gt;B$58,0,"Cross"))</f>
        <v>1</v>
      </c>
    </row>
    <row r="64" spans="1:13" x14ac:dyDescent="0.2">
      <c r="A64" s="67" t="str">
        <f>GB!A33</f>
        <v>MG003</v>
      </c>
      <c r="B64" s="19" t="str">
        <f t="shared" si="9"/>
        <v>MG003_E1</v>
      </c>
      <c r="C64" s="19">
        <f>INDEX(Binning!$F$3:$AY$791,MATCH($B64,Binning!$F$3:$F$791,0),MATCH(C$61,Binning!$F$2:$AY$2,0))</f>
        <v>810</v>
      </c>
      <c r="D64" s="19" t="str">
        <f t="shared" si="10"/>
        <v>MG003_E1</v>
      </c>
      <c r="E64" s="19">
        <f>INDEX(Binning!$F$3:$AY$791,MATCH($B64,Binning!$F$3:$F$791,0),MATCH(E$61,Binning!$F$2:$AY$2,0))</f>
        <v>600</v>
      </c>
      <c r="F64" s="19">
        <f t="shared" si="11"/>
        <v>1</v>
      </c>
    </row>
    <row r="65" spans="1:8" x14ac:dyDescent="0.2">
      <c r="A65" s="67" t="str">
        <f>GB!A34</f>
        <v>MG004</v>
      </c>
      <c r="B65" s="19" t="str">
        <f t="shared" si="9"/>
        <v>MG004_E1</v>
      </c>
      <c r="C65" s="19">
        <f>INDEX(Binning!$F$3:$AY$791,MATCH($B65,Binning!$F$3:$F$791,0),MATCH(C$61,Binning!$F$2:$AY$2,0))</f>
        <v>850</v>
      </c>
      <c r="D65" s="19" t="str">
        <f t="shared" si="10"/>
        <v>MG004_E1</v>
      </c>
      <c r="E65" s="19">
        <f>INDEX(Binning!$F$3:$AY$791,MATCH($B65,Binning!$F$3:$F$791,0),MATCH(E$61,Binning!$F$2:$AY$2,0))</f>
        <v>630</v>
      </c>
      <c r="F65" s="19" t="str">
        <f t="shared" si="11"/>
        <v>Cross</v>
      </c>
    </row>
    <row r="66" spans="1:8" x14ac:dyDescent="0.2">
      <c r="A66" s="67" t="str">
        <f>GB!A35</f>
        <v>MG005</v>
      </c>
      <c r="B66" s="19" t="str">
        <f t="shared" si="9"/>
        <v>MG005_E1</v>
      </c>
      <c r="C66" s="19">
        <f>INDEX(Binning!$F$3:$AY$791,MATCH($B66,Binning!$F$3:$F$791,0),MATCH(C$61,Binning!$F$2:$AY$2,0))</f>
        <v>870</v>
      </c>
      <c r="D66" s="19" t="str">
        <f t="shared" si="10"/>
        <v>MG005_E1</v>
      </c>
      <c r="E66" s="19">
        <f>INDEX(Binning!$F$3:$AY$791,MATCH($B66,Binning!$F$3:$F$791,0),MATCH(E$61,Binning!$F$2:$AY$2,0))</f>
        <v>650</v>
      </c>
      <c r="F66" s="19" t="str">
        <f t="shared" si="11"/>
        <v>Cross</v>
      </c>
    </row>
    <row r="67" spans="1:8" x14ac:dyDescent="0.2">
      <c r="A67" s="67" t="str">
        <f>GB!A36</f>
        <v>MG006</v>
      </c>
      <c r="B67" s="19" t="str">
        <f t="shared" si="9"/>
        <v>MG006_E1</v>
      </c>
      <c r="C67" s="19">
        <f>INDEX(Binning!$F$3:$AY$791,MATCH($B67,Binning!$F$3:$F$791,0),MATCH(C$61,Binning!$F$2:$AY$2,0))</f>
        <v>905</v>
      </c>
      <c r="D67" s="19" t="str">
        <f t="shared" si="10"/>
        <v>MG006_E1</v>
      </c>
      <c r="E67" s="19">
        <f>INDEX(Binning!$F$3:$AY$791,MATCH($B67,Binning!$F$3:$F$791,0),MATCH(E$61,Binning!$F$2:$AY$2,0))</f>
        <v>675</v>
      </c>
      <c r="F67" s="19" t="str">
        <f t="shared" si="11"/>
        <v>Cross</v>
      </c>
      <c r="G67" s="44"/>
      <c r="H67" s="44"/>
    </row>
    <row r="68" spans="1:8" x14ac:dyDescent="0.2">
      <c r="A68" s="67" t="str">
        <f>GB!A37</f>
        <v>MG007</v>
      </c>
      <c r="B68" s="19" t="str">
        <f t="shared" si="9"/>
        <v>MG007_E1</v>
      </c>
      <c r="C68" s="19">
        <f>INDEX(Binning!$F$3:$AY$791,MATCH($B68,Binning!$F$3:$F$791,0),MATCH(C$61,Binning!$F$2:$AY$2,0))</f>
        <v>925</v>
      </c>
      <c r="D68" s="19" t="str">
        <f t="shared" si="10"/>
        <v>MG007_E1</v>
      </c>
      <c r="E68" s="19">
        <f>INDEX(Binning!$F$3:$AY$791,MATCH($B68,Binning!$F$3:$F$791,0),MATCH(E$61,Binning!$F$2:$AY$2,0))</f>
        <v>700</v>
      </c>
      <c r="F68" s="19" t="str">
        <f t="shared" si="11"/>
        <v>Cross</v>
      </c>
      <c r="G68" s="44"/>
      <c r="H68" s="44"/>
    </row>
    <row r="69" spans="1:8" x14ac:dyDescent="0.2">
      <c r="A69" s="67" t="str">
        <f>GB!A38</f>
        <v>MG008</v>
      </c>
      <c r="B69" s="19" t="str">
        <f t="shared" si="9"/>
        <v>MG008_E1</v>
      </c>
      <c r="C69" s="19">
        <f>INDEX(Binning!$F$3:$AY$791,MATCH($B69,Binning!$F$3:$F$791,0),MATCH(C$61,Binning!$F$2:$AY$2,0))</f>
        <v>970</v>
      </c>
      <c r="D69" s="19" t="str">
        <f t="shared" si="10"/>
        <v>MG008_E1</v>
      </c>
      <c r="E69" s="19">
        <f>INDEX(Binning!$F$3:$AY$791,MATCH($B69,Binning!$F$3:$F$791,0),MATCH(E$61,Binning!$F$2:$AY$2,0))</f>
        <v>765</v>
      </c>
      <c r="F69" s="19" t="str">
        <f t="shared" si="11"/>
        <v>Cross</v>
      </c>
      <c r="G69" s="44"/>
      <c r="H69" s="44"/>
    </row>
    <row r="70" spans="1:8" x14ac:dyDescent="0.2">
      <c r="A70" s="67" t="str">
        <f>GB!A39</f>
        <v>MG009</v>
      </c>
      <c r="B70" s="19" t="str">
        <f t="shared" si="9"/>
        <v>MG009_E1</v>
      </c>
      <c r="C70" s="19">
        <f>INDEX(Binning!$F$3:$AY$791,MATCH($B70,Binning!$F$3:$F$791,0),MATCH(C$61,Binning!$F$2:$AY$2,0))</f>
        <v>1010</v>
      </c>
      <c r="D70" s="19" t="str">
        <f t="shared" si="10"/>
        <v>MG009_E1</v>
      </c>
      <c r="E70" s="19">
        <f>INDEX(Binning!$F$3:$AY$791,MATCH($B70,Binning!$F$3:$F$791,0),MATCH(E$61,Binning!$F$2:$AY$2,0))</f>
        <v>800</v>
      </c>
      <c r="F70" s="19" t="str">
        <f t="shared" si="11"/>
        <v>Cross</v>
      </c>
      <c r="G70" s="44"/>
      <c r="H70" s="44"/>
    </row>
    <row r="71" spans="1:8" x14ac:dyDescent="0.2">
      <c r="A71" s="67" t="str">
        <f>GB!A40</f>
        <v>MG00A</v>
      </c>
      <c r="B71" s="19" t="str">
        <f t="shared" si="9"/>
        <v>MG00A_E1</v>
      </c>
      <c r="C71" s="19">
        <f>INDEX(Binning!$F$3:$AY$791,MATCH($B71,Binning!$F$3:$F$791,0),MATCH(C$61,Binning!$F$2:$AY$2,0))</f>
        <v>1050</v>
      </c>
      <c r="D71" s="19" t="str">
        <f t="shared" si="10"/>
        <v>MG00A_E1</v>
      </c>
      <c r="E71" s="19">
        <f>INDEX(Binning!$F$3:$AY$791,MATCH($B71,Binning!$F$3:$F$791,0),MATCH(E$61,Binning!$F$2:$AY$2,0))</f>
        <v>810</v>
      </c>
      <c r="F71" s="19" t="str">
        <f t="shared" si="11"/>
        <v>Cross</v>
      </c>
    </row>
    <row r="72" spans="1:8" x14ac:dyDescent="0.2">
      <c r="A72" s="67" t="str">
        <f>GB!A41</f>
        <v>MG00B</v>
      </c>
      <c r="B72" s="19" t="str">
        <f t="shared" si="9"/>
        <v>MG00B_E1</v>
      </c>
      <c r="C72" s="19">
        <f>INDEX(Binning!$F$3:$AY$791,MATCH($B72,Binning!$F$3:$F$791,0),MATCH(C$61,Binning!$F$2:$AY$2,0))</f>
        <v>1090</v>
      </c>
      <c r="D72" s="19" t="str">
        <f t="shared" si="10"/>
        <v>MG00B_E1</v>
      </c>
      <c r="E72" s="19">
        <f>INDEX(Binning!$F$3:$AY$791,MATCH($B72,Binning!$F$3:$F$791,0),MATCH(E$61,Binning!$F$2:$AY$2,0))</f>
        <v>845</v>
      </c>
      <c r="F72" s="19">
        <f t="shared" si="11"/>
        <v>0</v>
      </c>
    </row>
    <row r="73" spans="1:8" x14ac:dyDescent="0.2">
      <c r="A73" s="67" t="str">
        <f>GB!A42</f>
        <v>MG00C</v>
      </c>
      <c r="B73" s="19" t="str">
        <f t="shared" si="9"/>
        <v>MG00C_E1</v>
      </c>
      <c r="C73" s="19">
        <f>INDEX(Binning!$F$3:$AY$791,MATCH($B73,Binning!$F$3:$F$791,0),MATCH(C$61,Binning!$F$2:$AY$2,0))</f>
        <v>1145</v>
      </c>
      <c r="D73" s="19" t="str">
        <f t="shared" si="10"/>
        <v>MG00C_E1</v>
      </c>
      <c r="E73" s="19">
        <f>INDEX(Binning!$F$3:$AY$791,MATCH($B73,Binning!$F$3:$F$791,0),MATCH(E$61,Binning!$F$2:$AY$2,0))</f>
        <v>895</v>
      </c>
      <c r="F73" s="19">
        <f t="shared" si="11"/>
        <v>0</v>
      </c>
    </row>
    <row r="74" spans="1:8" x14ac:dyDescent="0.2">
      <c r="A74" s="67" t="str">
        <f>GB!A43</f>
        <v>MG00D</v>
      </c>
      <c r="B74" s="19" t="str">
        <f t="shared" si="9"/>
        <v>MG00D_E1</v>
      </c>
      <c r="C74" s="19">
        <f>INDEX(Binning!$F$3:$AY$791,MATCH($B74,Binning!$F$3:$F$791,0),MATCH(C$61,Binning!$F$2:$AY$2,0))</f>
        <v>1200</v>
      </c>
      <c r="D74" s="19" t="str">
        <f t="shared" ref="D74:D93" si="12">CONCATENATE(A74,"_E1")</f>
        <v>MG00D_E1</v>
      </c>
      <c r="E74" s="19">
        <f>INDEX(Binning!$F$3:$AY$791,MATCH($B74,Binning!$F$3:$F$791,0),MATCH(E$61,Binning!$F$2:$AY$2,0))</f>
        <v>960</v>
      </c>
      <c r="F74" s="19">
        <f t="shared" ref="F74:F93" si="13">IF(C74&lt;=B$57,1,IF(E74&gt;B$58,0,"Cross"))</f>
        <v>0</v>
      </c>
    </row>
    <row r="75" spans="1:8" x14ac:dyDescent="0.2">
      <c r="A75" s="67" t="str">
        <f>GB!A44</f>
        <v>MG00E</v>
      </c>
      <c r="B75" s="19" t="str">
        <f t="shared" ref="B75" si="14">CONCATENATE(A75,"_E1")</f>
        <v>MG00E_E1</v>
      </c>
      <c r="C75" s="19">
        <f>INDEX(Binning!$F$3:$AY$791,MATCH($B75,Binning!$F$3:$F$791,0),MATCH(C$61,Binning!$F$2:$AY$2,0))</f>
        <v>1250</v>
      </c>
      <c r="D75" s="19" t="str">
        <f t="shared" ref="D75" si="15">CONCATENATE(A75,"_E1")</f>
        <v>MG00E_E1</v>
      </c>
      <c r="E75" s="19">
        <f>INDEX(Binning!$F$3:$AY$791,MATCH($B75,Binning!$F$3:$F$791,0),MATCH(E$61,Binning!$F$2:$AY$2,0))</f>
        <v>975</v>
      </c>
      <c r="F75" s="19">
        <f t="shared" ref="F75" si="16">IF(C75&lt;=B$57,1,IF(E75&gt;B$58,0,"Cross"))</f>
        <v>0</v>
      </c>
    </row>
    <row r="76" spans="1:8" x14ac:dyDescent="0.2">
      <c r="A76" s="67" t="str">
        <f>GB!A45</f>
        <v>MG00F</v>
      </c>
      <c r="B76" s="19" t="str">
        <f t="shared" ref="B76" si="17">CONCATENATE(A76,"_E1")</f>
        <v>MG00F_E1</v>
      </c>
      <c r="C76" s="19">
        <f>INDEX(Binning!$F$3:$AY$791,MATCH($B76,Binning!$F$3:$F$791,0),MATCH(C$61,Binning!$F$2:$AY$2,0))</f>
        <v>1300</v>
      </c>
      <c r="D76" s="19" t="str">
        <f t="shared" ref="D76" si="18">CONCATENATE(A76,"_E1")</f>
        <v>MG00F_E1</v>
      </c>
      <c r="E76" s="19">
        <f>INDEX(Binning!$F$3:$AY$791,MATCH($B76,Binning!$F$3:$F$791,0),MATCH(E$61,Binning!$F$2:$AY$2,0))</f>
        <v>985</v>
      </c>
      <c r="F76" s="19">
        <f t="shared" ref="F76" si="19">IF(C76&lt;=B$57,1,IF(E76&gt;B$58,0,"Cross"))</f>
        <v>0</v>
      </c>
    </row>
    <row r="77" spans="1:8" x14ac:dyDescent="0.2">
      <c r="A77" s="67" t="str">
        <f>GB!A46</f>
        <v>MS001</v>
      </c>
      <c r="B77" s="19" t="str">
        <f t="shared" si="9"/>
        <v>MS001_E1</v>
      </c>
      <c r="C77" s="19">
        <f>INDEX(Binning!$F$3:$AY$791,MATCH($B77,Binning!$F$3:$F$791,0),MATCH(C$61,Binning!$F$2:$AY$2,0))</f>
        <v>765</v>
      </c>
      <c r="D77" s="19" t="str">
        <f t="shared" si="12"/>
        <v>MS001_E1</v>
      </c>
      <c r="E77" s="19">
        <f>INDEX(Binning!$F$3:$AY$791,MATCH($B77,Binning!$F$3:$F$791,0),MATCH(E$61,Binning!$F$2:$AY$2,0))</f>
        <v>585</v>
      </c>
      <c r="F77" s="19">
        <f t="shared" si="13"/>
        <v>1</v>
      </c>
    </row>
    <row r="78" spans="1:8" x14ac:dyDescent="0.2">
      <c r="A78" s="67" t="str">
        <f>GB!A47</f>
        <v>MS002</v>
      </c>
      <c r="B78" s="19" t="str">
        <f t="shared" si="9"/>
        <v>MS002_E1</v>
      </c>
      <c r="C78" s="19">
        <f>INDEX(Binning!$F$3:$AY$791,MATCH($B78,Binning!$F$3:$F$791,0),MATCH(C$61,Binning!$F$2:$AY$2,0))</f>
        <v>820</v>
      </c>
      <c r="D78" s="19" t="str">
        <f t="shared" si="12"/>
        <v>MS002_E1</v>
      </c>
      <c r="E78" s="19">
        <f>INDEX(Binning!$F$3:$AY$791,MATCH($B78,Binning!$F$3:$F$791,0),MATCH(E$61,Binning!$F$2:$AY$2,0))</f>
        <v>640</v>
      </c>
      <c r="F78" s="19">
        <f t="shared" si="13"/>
        <v>1</v>
      </c>
      <c r="G78" s="44"/>
    </row>
    <row r="79" spans="1:8" x14ac:dyDescent="0.2">
      <c r="A79" s="67" t="str">
        <f>GB!A48</f>
        <v>MS003</v>
      </c>
      <c r="B79" s="19" t="str">
        <f t="shared" si="9"/>
        <v>MS003_E1</v>
      </c>
      <c r="C79" s="19">
        <f>INDEX(Binning!$F$3:$AY$791,MATCH($B79,Binning!$F$3:$F$791,0),MATCH(C$61,Binning!$F$2:$AY$2,0))</f>
        <v>880</v>
      </c>
      <c r="D79" s="19" t="str">
        <f t="shared" si="12"/>
        <v>MS003_E1</v>
      </c>
      <c r="E79" s="19">
        <f>INDEX(Binning!$F$3:$AY$791,MATCH($B79,Binning!$F$3:$F$791,0),MATCH(E$61,Binning!$F$2:$AY$2,0))</f>
        <v>715</v>
      </c>
      <c r="F79" s="19" t="str">
        <f t="shared" si="13"/>
        <v>Cross</v>
      </c>
      <c r="G79" s="44"/>
    </row>
    <row r="80" spans="1:8" x14ac:dyDescent="0.2">
      <c r="A80" s="67" t="str">
        <f>GB!A49</f>
        <v>MS004</v>
      </c>
      <c r="B80" s="19" t="str">
        <f t="shared" si="9"/>
        <v>MS004_E1</v>
      </c>
      <c r="C80" s="19">
        <f>INDEX(Binning!$F$3:$AY$791,MATCH($B80,Binning!$F$3:$F$791,0),MATCH(C$61,Binning!$F$2:$AY$2,0))</f>
        <v>905</v>
      </c>
      <c r="D80" s="19" t="str">
        <f t="shared" si="12"/>
        <v>MS004_E1</v>
      </c>
      <c r="E80" s="19">
        <f>INDEX(Binning!$F$3:$AY$791,MATCH($B80,Binning!$F$3:$F$791,0),MATCH(E$61,Binning!$F$2:$AY$2,0))</f>
        <v>755</v>
      </c>
      <c r="F80" s="19" t="str">
        <f t="shared" si="13"/>
        <v>Cross</v>
      </c>
    </row>
    <row r="81" spans="1:6" x14ac:dyDescent="0.2">
      <c r="A81" s="67" t="str">
        <f>GB!A50</f>
        <v>MS005</v>
      </c>
      <c r="B81" s="19" t="str">
        <f t="shared" si="9"/>
        <v>MS005_E1</v>
      </c>
      <c r="C81" s="19">
        <f>INDEX(Binning!$F$3:$AY$791,MATCH($B81,Binning!$F$3:$F$791,0),MATCH(C$61,Binning!$F$2:$AY$2,0))</f>
        <v>995</v>
      </c>
      <c r="D81" s="19" t="str">
        <f t="shared" si="12"/>
        <v>MS005_E1</v>
      </c>
      <c r="E81" s="19">
        <f>INDEX(Binning!$F$3:$AY$791,MATCH($B81,Binning!$F$3:$F$791,0),MATCH(E$61,Binning!$F$2:$AY$2,0))</f>
        <v>820</v>
      </c>
      <c r="F81" s="19" t="str">
        <f t="shared" si="13"/>
        <v>Cross</v>
      </c>
    </row>
    <row r="82" spans="1:6" x14ac:dyDescent="0.2">
      <c r="A82" s="67" t="str">
        <f>GB!A51</f>
        <v>MD001</v>
      </c>
      <c r="B82" s="19" t="str">
        <f t="shared" si="9"/>
        <v>MD001_E1</v>
      </c>
      <c r="C82" s="19">
        <f>INDEX(Binning!$F$3:$AY$791,MATCH($B82,Binning!$F$3:$F$791,0),MATCH(C$61,Binning!$F$2:$AY$2,0))</f>
        <v>645</v>
      </c>
      <c r="D82" s="19" t="str">
        <f t="shared" si="12"/>
        <v>MD001_E1</v>
      </c>
      <c r="E82" s="19">
        <f>INDEX(Binning!$F$3:$AY$791,MATCH($B82,Binning!$F$3:$F$791,0),MATCH(E$61,Binning!$F$2:$AY$2,0))</f>
        <v>580</v>
      </c>
      <c r="F82" s="19">
        <f t="shared" si="13"/>
        <v>1</v>
      </c>
    </row>
    <row r="83" spans="1:6" x14ac:dyDescent="0.2">
      <c r="A83" s="67" t="str">
        <f>GB!A52</f>
        <v>MD002</v>
      </c>
      <c r="B83" s="19" t="str">
        <f t="shared" si="9"/>
        <v>MD002_E1</v>
      </c>
      <c r="C83" s="19">
        <f>INDEX(Binning!$F$3:$AY$791,MATCH($B83,Binning!$F$3:$F$791,0),MATCH(C$61,Binning!$F$2:$AY$2,0))</f>
        <v>725</v>
      </c>
      <c r="D83" s="19" t="str">
        <f t="shared" si="12"/>
        <v>MD002_E1</v>
      </c>
      <c r="E83" s="19">
        <f>INDEX(Binning!$F$3:$AY$791,MATCH($B83,Binning!$F$3:$F$791,0),MATCH(E$61,Binning!$F$2:$AY$2,0))</f>
        <v>590</v>
      </c>
      <c r="F83" s="19">
        <f t="shared" si="13"/>
        <v>1</v>
      </c>
    </row>
    <row r="84" spans="1:6" x14ac:dyDescent="0.2">
      <c r="A84" s="67" t="str">
        <f>GB!A53</f>
        <v>MD003</v>
      </c>
      <c r="B84" s="19" t="str">
        <f t="shared" si="9"/>
        <v>MD003_E1</v>
      </c>
      <c r="C84" s="19">
        <f>INDEX(Binning!$F$3:$AY$791,MATCH($B84,Binning!$F$3:$F$791,0),MATCH(C$61,Binning!$F$2:$AY$2,0))</f>
        <v>760</v>
      </c>
      <c r="D84" s="19" t="str">
        <f t="shared" si="12"/>
        <v>MD003_E1</v>
      </c>
      <c r="E84" s="19">
        <f>INDEX(Binning!$F$3:$AY$791,MATCH($B84,Binning!$F$3:$F$791,0),MATCH(E$61,Binning!$F$2:$AY$2,0))</f>
        <v>580</v>
      </c>
      <c r="F84" s="19">
        <f t="shared" si="13"/>
        <v>1</v>
      </c>
    </row>
    <row r="85" spans="1:6" x14ac:dyDescent="0.2">
      <c r="A85" s="67" t="str">
        <f>GB!A54</f>
        <v>MD004</v>
      </c>
      <c r="B85" s="19" t="str">
        <f t="shared" si="9"/>
        <v>MD004_E1</v>
      </c>
      <c r="C85" s="19">
        <f>INDEX(Binning!$F$3:$AY$791,MATCH($B85,Binning!$F$3:$F$791,0),MATCH(C$61,Binning!$F$2:$AY$2,0))</f>
        <v>810</v>
      </c>
      <c r="D85" s="19" t="str">
        <f t="shared" si="12"/>
        <v>MD004_E1</v>
      </c>
      <c r="E85" s="19">
        <f>INDEX(Binning!$F$3:$AY$791,MATCH($B85,Binning!$F$3:$F$791,0),MATCH(E$61,Binning!$F$2:$AY$2,0))</f>
        <v>585</v>
      </c>
      <c r="F85" s="19">
        <f t="shared" si="13"/>
        <v>1</v>
      </c>
    </row>
    <row r="86" spans="1:6" x14ac:dyDescent="0.2">
      <c r="A86" s="67" t="str">
        <f>GB!A55</f>
        <v>MD005</v>
      </c>
      <c r="B86" s="19" t="str">
        <f t="shared" si="9"/>
        <v>MD005_E1</v>
      </c>
      <c r="C86" s="19">
        <f>INDEX(Binning!$F$3:$AY$791,MATCH($B86,Binning!$F$3:$F$791,0),MATCH(C$61,Binning!$F$2:$AY$2,0))</f>
        <v>840</v>
      </c>
      <c r="D86" s="19" t="str">
        <f t="shared" si="12"/>
        <v>MD005_E1</v>
      </c>
      <c r="E86" s="19">
        <f>INDEX(Binning!$F$3:$AY$791,MATCH($B86,Binning!$F$3:$F$791,0),MATCH(E$61,Binning!$F$2:$AY$2,0))</f>
        <v>630</v>
      </c>
      <c r="F86" s="19" t="str">
        <f t="shared" si="13"/>
        <v>Cross</v>
      </c>
    </row>
    <row r="87" spans="1:6" x14ac:dyDescent="0.2">
      <c r="A87" s="67" t="str">
        <f>GB!A56</f>
        <v>MD006</v>
      </c>
      <c r="B87" s="19" t="str">
        <f t="shared" si="9"/>
        <v>MD006_E1</v>
      </c>
      <c r="C87" s="19">
        <f>INDEX(Binning!$F$3:$AY$791,MATCH($B87,Binning!$F$3:$F$791,0),MATCH(C$61,Binning!$F$2:$AY$2,0))</f>
        <v>885</v>
      </c>
      <c r="D87" s="19" t="str">
        <f t="shared" si="12"/>
        <v>MD006_E1</v>
      </c>
      <c r="E87" s="19">
        <f>INDEX(Binning!$F$3:$AY$791,MATCH($B87,Binning!$F$3:$F$791,0),MATCH(E$61,Binning!$F$2:$AY$2,0))</f>
        <v>670</v>
      </c>
      <c r="F87" s="19" t="str">
        <f t="shared" si="13"/>
        <v>Cross</v>
      </c>
    </row>
    <row r="88" spans="1:6" x14ac:dyDescent="0.2">
      <c r="A88" s="67" t="str">
        <f>GB!A57</f>
        <v>MD007</v>
      </c>
      <c r="B88" s="19" t="str">
        <f t="shared" si="9"/>
        <v>MD007_E1</v>
      </c>
      <c r="C88" s="19">
        <f>INDEX(Binning!$F$3:$AY$791,MATCH($B88,Binning!$F$3:$F$791,0),MATCH(C$61,Binning!$F$2:$AY$2,0))</f>
        <v>920</v>
      </c>
      <c r="D88" s="19" t="str">
        <f t="shared" si="12"/>
        <v>MD007_E1</v>
      </c>
      <c r="E88" s="19">
        <f>INDEX(Binning!$F$3:$AY$791,MATCH($B88,Binning!$F$3:$F$791,0),MATCH(E$61,Binning!$F$2:$AY$2,0))</f>
        <v>710</v>
      </c>
      <c r="F88" s="19" t="str">
        <f t="shared" si="13"/>
        <v>Cross</v>
      </c>
    </row>
    <row r="89" spans="1:6" x14ac:dyDescent="0.2">
      <c r="A89" s="67" t="str">
        <f>GB!A58</f>
        <v>MD008</v>
      </c>
      <c r="B89" s="19" t="str">
        <f t="shared" si="9"/>
        <v>MD008_E1</v>
      </c>
      <c r="C89" s="19">
        <f>INDEX(Binning!$F$3:$AY$791,MATCH($B89,Binning!$F$3:$F$791,0),MATCH(C$61,Binning!$F$2:$AY$2,0))</f>
        <v>985</v>
      </c>
      <c r="D89" s="19" t="str">
        <f t="shared" si="12"/>
        <v>MD008_E1</v>
      </c>
      <c r="E89" s="19">
        <f>INDEX(Binning!$F$3:$AY$791,MATCH($B89,Binning!$F$3:$F$791,0),MATCH(E$61,Binning!$F$2:$AY$2,0))</f>
        <v>750</v>
      </c>
      <c r="F89" s="19" t="str">
        <f t="shared" si="13"/>
        <v>Cross</v>
      </c>
    </row>
    <row r="90" spans="1:6" x14ac:dyDescent="0.2">
      <c r="A90" s="67" t="str">
        <f>GB!A59</f>
        <v>MD009</v>
      </c>
      <c r="B90" s="19" t="str">
        <f t="shared" ref="B90" si="20">CONCATENATE(A90,"_E1")</f>
        <v>MD009_E1</v>
      </c>
      <c r="C90" s="19">
        <f>INDEX(Binning!$F$3:$AY$791,MATCH($B90,Binning!$F$3:$F$791,0),MATCH(C$61,Binning!$F$2:$AY$2,0))</f>
        <v>1055</v>
      </c>
      <c r="D90" s="19" t="str">
        <f t="shared" ref="D90" si="21">CONCATENATE(A90,"_E1")</f>
        <v>MD009_E1</v>
      </c>
      <c r="E90" s="19">
        <f>INDEX(Binning!$F$3:$AY$791,MATCH($B90,Binning!$F$3:$F$791,0),MATCH(E$61,Binning!$F$2:$AY$2,0))</f>
        <v>770</v>
      </c>
      <c r="F90" s="19" t="str">
        <f t="shared" ref="F90" si="22">IF(C90&lt;=B$57,1,IF(E90&gt;B$58,0,"Cross"))</f>
        <v>Cross</v>
      </c>
    </row>
    <row r="91" spans="1:6" x14ac:dyDescent="0.2">
      <c r="A91" s="67" t="str">
        <f>GB!A60</f>
        <v>MI001</v>
      </c>
      <c r="B91" s="19" t="str">
        <f t="shared" si="9"/>
        <v>MI001_E1</v>
      </c>
      <c r="C91" s="19">
        <f>INDEX(Binning!$F$3:$AY$791,MATCH($B91,Binning!$F$3:$F$791,0),MATCH(C$61,Binning!$F$2:$AY$2,0))</f>
        <v>735</v>
      </c>
      <c r="D91" s="19" t="str">
        <f t="shared" si="12"/>
        <v>MI001_E1</v>
      </c>
      <c r="E91" s="19">
        <f>INDEX(Binning!$F$3:$AY$791,MATCH($B91,Binning!$F$3:$F$791,0),MATCH(E$61,Binning!$F$2:$AY$2,0))</f>
        <v>545</v>
      </c>
      <c r="F91" s="19">
        <f t="shared" si="13"/>
        <v>1</v>
      </c>
    </row>
    <row r="92" spans="1:6" x14ac:dyDescent="0.2">
      <c r="A92" s="67" t="str">
        <f>GB!A61</f>
        <v>MI002</v>
      </c>
      <c r="B92" s="19" t="str">
        <f t="shared" si="9"/>
        <v>MI002_E1</v>
      </c>
      <c r="C92" s="19">
        <f>INDEX(Binning!$F$3:$AY$791,MATCH($B92,Binning!$F$3:$F$791,0),MATCH(C$61,Binning!$F$2:$AY$2,0))</f>
        <v>800</v>
      </c>
      <c r="D92" s="19" t="str">
        <f t="shared" si="12"/>
        <v>MI002_E1</v>
      </c>
      <c r="E92" s="19">
        <f>INDEX(Binning!$F$3:$AY$791,MATCH($B92,Binning!$F$3:$F$791,0),MATCH(E$61,Binning!$F$2:$AY$2,0))</f>
        <v>620</v>
      </c>
      <c r="F92" s="19">
        <f t="shared" si="13"/>
        <v>1</v>
      </c>
    </row>
    <row r="93" spans="1:6" x14ac:dyDescent="0.2">
      <c r="A93" s="67" t="str">
        <f>GB!A62</f>
        <v>MI003</v>
      </c>
      <c r="B93" s="19" t="str">
        <f t="shared" si="9"/>
        <v>MI003_E1</v>
      </c>
      <c r="C93" s="19">
        <f>INDEX(Binning!$F$3:$AY$791,MATCH($B93,Binning!$F$3:$F$791,0),MATCH(C$61,Binning!$F$2:$AY$2,0))</f>
        <v>920</v>
      </c>
      <c r="D93" s="19" t="str">
        <f t="shared" si="12"/>
        <v>MI003_E1</v>
      </c>
      <c r="E93" s="19">
        <f>INDEX(Binning!$F$3:$AY$791,MATCH($B93,Binning!$F$3:$F$791,0),MATCH(E$61,Binning!$F$2:$AY$2,0))</f>
        <v>700</v>
      </c>
      <c r="F93" s="19" t="str">
        <f t="shared" si="13"/>
        <v>Cross</v>
      </c>
    </row>
    <row r="94" spans="1:6" x14ac:dyDescent="0.2">
      <c r="A94" s="67" t="str">
        <f>GB!A63</f>
        <v>MI004</v>
      </c>
      <c r="B94" s="19" t="str">
        <f t="shared" ref="B94" si="23">CONCATENATE(A94,"_E1")</f>
        <v>MI004_E1</v>
      </c>
      <c r="C94" s="19">
        <f>INDEX(Binning!$F$3:$AY$791,MATCH($B94,Binning!$F$3:$F$791,0),MATCH(C$61,Binning!$F$2:$AY$2,0))</f>
        <v>970</v>
      </c>
      <c r="D94" s="19" t="str">
        <f t="shared" ref="D94" si="24">CONCATENATE(A94,"_E1")</f>
        <v>MI004_E1</v>
      </c>
      <c r="E94" s="19">
        <f>INDEX(Binning!$F$3:$AY$791,MATCH($B94,Binning!$F$3:$F$791,0),MATCH(E$61,Binning!$F$2:$AY$2,0))</f>
        <v>760</v>
      </c>
      <c r="F94" s="19" t="str">
        <f t="shared" ref="F94" si="25">IF(C94&lt;=B$57,1,IF(E94&gt;B$58,0,"Cross"))</f>
        <v>Cross</v>
      </c>
    </row>
  </sheetData>
  <mergeCells count="2">
    <mergeCell ref="C34:D34"/>
    <mergeCell ref="B60:F60"/>
  </mergeCells>
  <pageMargins left="0.75" right="0.75" top="1" bottom="1" header="0.5" footer="0.5"/>
  <pageSetup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8000"/>
    <outlinePr summaryBelow="0" summaryRight="0"/>
  </sheetPr>
  <dimension ref="A1:BV794"/>
  <sheetViews>
    <sheetView zoomScaleNormal="100" zoomScalePageLayoutView="90" workbookViewId="0">
      <pane xSplit="4" ySplit="2" topLeftCell="E3" activePane="bottomRight" state="frozen"/>
      <selection pane="topRight" activeCell="E1" sqref="E1"/>
      <selection pane="bottomLeft" activeCell="A3" sqref="A3"/>
      <selection pane="bottomRight" activeCell="D1" sqref="D1"/>
    </sheetView>
  </sheetViews>
  <sheetFormatPr baseColWidth="10" defaultRowHeight="16" x14ac:dyDescent="0.2"/>
  <cols>
    <col min="1" max="1" width="9.33203125" style="71" bestFit="1" customWidth="1"/>
    <col min="2" max="2" width="10.83203125" style="71"/>
    <col min="3" max="3" width="10.83203125" style="71" bestFit="1" customWidth="1"/>
    <col min="4" max="4" width="7.33203125" style="71" bestFit="1" customWidth="1"/>
    <col min="5" max="5" width="8.5" style="71" bestFit="1" customWidth="1"/>
    <col min="6" max="6" width="13.83203125" style="71" bestFit="1" customWidth="1"/>
    <col min="7" max="7" width="8.5" style="71" bestFit="1" customWidth="1"/>
    <col min="8" max="8" width="5.33203125" style="72" bestFit="1" customWidth="1"/>
    <col min="9" max="9" width="5.33203125" style="71" customWidth="1"/>
    <col min="10" max="10" width="9.33203125" style="71" customWidth="1"/>
    <col min="11" max="11" width="14" style="71" customWidth="1"/>
    <col min="12" max="12" width="12" style="72" bestFit="1" customWidth="1"/>
    <col min="13" max="13" width="11.6640625" style="72" bestFit="1" customWidth="1"/>
    <col min="14" max="14" width="9.83203125" style="71" bestFit="1" customWidth="1"/>
    <col min="15" max="15" width="11.1640625" style="71" bestFit="1" customWidth="1"/>
    <col min="16" max="16" width="13.1640625" style="71" bestFit="1" customWidth="1"/>
    <col min="17" max="17" width="11.1640625" style="71" bestFit="1" customWidth="1"/>
    <col min="18" max="18" width="11.83203125" style="71" bestFit="1" customWidth="1"/>
    <col min="19" max="19" width="16.6640625" style="71" bestFit="1" customWidth="1"/>
    <col min="20" max="20" width="6.5" style="71" bestFit="1" customWidth="1"/>
    <col min="21" max="21" width="11.33203125" style="71" bestFit="1" customWidth="1"/>
    <col min="22" max="22" width="12" style="71" bestFit="1" customWidth="1"/>
    <col min="23" max="23" width="20.6640625" style="71" bestFit="1" customWidth="1"/>
    <col min="24" max="24" width="18.6640625" style="71" bestFit="1" customWidth="1"/>
    <col min="25" max="25" width="12.33203125" style="71" bestFit="1" customWidth="1"/>
    <col min="26" max="26" width="16" style="71" bestFit="1" customWidth="1"/>
    <col min="27" max="27" width="15.6640625" style="71" bestFit="1" customWidth="1"/>
    <col min="28" max="29" width="8" style="71" bestFit="1" customWidth="1"/>
    <col min="30" max="30" width="8.5" style="71" bestFit="1" customWidth="1"/>
    <col min="31" max="31" width="13.33203125" style="71" bestFit="1" customWidth="1"/>
    <col min="32" max="32" width="20.6640625" style="71" bestFit="1" customWidth="1"/>
    <col min="33" max="33" width="21.1640625" style="72" bestFit="1" customWidth="1"/>
    <col min="34" max="34" width="23" style="72" bestFit="1" customWidth="1"/>
    <col min="35" max="35" width="13.33203125" style="72" bestFit="1" customWidth="1"/>
    <col min="36" max="36" width="13.6640625" style="72" bestFit="1" customWidth="1"/>
    <col min="37" max="37" width="9.5" style="72" bestFit="1" customWidth="1"/>
    <col min="38" max="38" width="12" style="72" bestFit="1" customWidth="1"/>
    <col min="39" max="39" width="13.6640625" style="72" bestFit="1" customWidth="1"/>
    <col min="40" max="40" width="16" style="72" bestFit="1" customWidth="1"/>
    <col min="41" max="41" width="17.5" style="72" bestFit="1" customWidth="1"/>
    <col min="42" max="42" width="18.5" style="72" bestFit="1" customWidth="1"/>
    <col min="43" max="43" width="16" style="72" bestFit="1" customWidth="1"/>
    <col min="44" max="44" width="17.5" style="72" bestFit="1" customWidth="1"/>
    <col min="45" max="46" width="18.5" style="72" bestFit="1" customWidth="1"/>
    <col min="47" max="47" width="19.5" style="72" bestFit="1" customWidth="1"/>
    <col min="48" max="48" width="21.83203125" style="72" bestFit="1" customWidth="1"/>
    <col min="49" max="49" width="67.6640625" style="71" bestFit="1" customWidth="1"/>
    <col min="50" max="50" width="9" style="71" bestFit="1" customWidth="1"/>
    <col min="51" max="51" width="8.6640625" style="71" bestFit="1" customWidth="1"/>
    <col min="52" max="52" width="16.6640625" style="71" bestFit="1" customWidth="1"/>
    <col min="53" max="53" width="13.33203125" style="71" bestFit="1" customWidth="1"/>
    <col min="54" max="54" width="11" style="71" bestFit="1" customWidth="1"/>
    <col min="55" max="55" width="15" style="71" bestFit="1" customWidth="1"/>
    <col min="56" max="56" width="12.6640625" style="71" bestFit="1" customWidth="1"/>
    <col min="57" max="57" width="3.33203125" style="71" customWidth="1"/>
    <col min="58" max="58" width="14.5" style="71" hidden="1" customWidth="1"/>
    <col min="59" max="59" width="16.1640625" style="71" hidden="1" customWidth="1"/>
    <col min="60" max="61" width="14.5" style="71" hidden="1" customWidth="1"/>
    <col min="62" max="62" width="12.5" style="71" hidden="1" customWidth="1"/>
    <col min="63" max="63" width="14" style="71" hidden="1" customWidth="1"/>
    <col min="64" max="66" width="16" style="71" hidden="1" customWidth="1"/>
    <col min="67" max="67" width="12.83203125" style="71" hidden="1" customWidth="1"/>
    <col min="68" max="68" width="15.5" style="71" hidden="1" customWidth="1"/>
    <col min="69" max="69" width="18" style="71" hidden="1" customWidth="1"/>
    <col min="70" max="74" width="10.83203125" style="71" hidden="1" customWidth="1"/>
    <col min="75" max="16384" width="10.83203125" style="71"/>
  </cols>
  <sheetData>
    <row r="1" spans="1:74" x14ac:dyDescent="0.2">
      <c r="A1" s="65" t="s">
        <v>25</v>
      </c>
      <c r="B1" s="70">
        <f>MAX(Revision!A:A)</f>
        <v>0.63</v>
      </c>
    </row>
    <row r="2" spans="1:74" s="73" customFormat="1" x14ac:dyDescent="0.2">
      <c r="A2" s="73" t="s">
        <v>103</v>
      </c>
      <c r="B2" s="74" t="s">
        <v>26</v>
      </c>
      <c r="C2" s="74" t="s">
        <v>0</v>
      </c>
      <c r="D2" s="74" t="s">
        <v>28</v>
      </c>
      <c r="E2" s="74" t="s">
        <v>27</v>
      </c>
      <c r="F2" s="74" t="s">
        <v>29</v>
      </c>
      <c r="G2" s="74" t="s">
        <v>344</v>
      </c>
      <c r="H2" s="74" t="s">
        <v>30</v>
      </c>
      <c r="I2" s="74" t="s">
        <v>31</v>
      </c>
      <c r="J2" s="74" t="s">
        <v>32</v>
      </c>
      <c r="K2" s="74" t="str">
        <f>CONCATENATE("BinX_",J2)</f>
        <v>BinX_CPIDSMax</v>
      </c>
      <c r="L2" s="74" t="str">
        <f>Notes!B54</f>
        <v>BinningVmax</v>
      </c>
      <c r="M2" s="74" t="str">
        <f>Notes!B55</f>
        <v>BinningVmin</v>
      </c>
      <c r="N2" s="74" t="str">
        <f>Notes!B53</f>
        <v>BinningGB</v>
      </c>
      <c r="O2" s="74" t="str">
        <f>GB!S1</f>
        <v>CP_GB_HOT</v>
      </c>
      <c r="P2" s="74" t="str">
        <f>GB!T1</f>
        <v>FT_GB_ROOM</v>
      </c>
      <c r="Q2" s="74" t="str">
        <f>GB!U1</f>
        <v>FT_GB_HOT</v>
      </c>
      <c r="R2" s="74" t="s">
        <v>169</v>
      </c>
      <c r="S2" s="74" t="str">
        <f>CONCATENATE("BinX_",R2)</f>
        <v>BinX_IDSMax_HOT</v>
      </c>
      <c r="T2" s="74" t="str">
        <f>GB!V1</f>
        <v>SLTGB</v>
      </c>
      <c r="U2" s="74" t="str">
        <f>GB!W1</f>
        <v>ATE_FQAGB</v>
      </c>
      <c r="V2" s="74" t="str">
        <f>GB!X1</f>
        <v>SLT_FQA_GB</v>
      </c>
      <c r="W2" s="74" t="str">
        <f>GB!Y1</f>
        <v>HTOL_T0TX_GB_ROOM</v>
      </c>
      <c r="X2" s="74" t="str">
        <f>GB!Z1</f>
        <v>HTOL_T0TX_GB_HOT</v>
      </c>
      <c r="Y2" s="74" t="s">
        <v>102</v>
      </c>
      <c r="Z2" s="74" t="s">
        <v>250</v>
      </c>
      <c r="AA2" s="74" t="s">
        <v>251</v>
      </c>
      <c r="AB2" s="74" t="s">
        <v>33</v>
      </c>
      <c r="AC2" s="74" t="s">
        <v>34</v>
      </c>
      <c r="AD2" s="74" t="s">
        <v>35</v>
      </c>
      <c r="AE2" s="74" t="s">
        <v>70</v>
      </c>
      <c r="AF2" s="74" t="s">
        <v>202</v>
      </c>
      <c r="AG2" s="74" t="s">
        <v>116</v>
      </c>
      <c r="AH2" s="74" t="s">
        <v>170</v>
      </c>
      <c r="AI2" s="74" t="s">
        <v>105</v>
      </c>
      <c r="AJ2" s="74" t="s">
        <v>106</v>
      </c>
      <c r="AK2" s="74" t="s">
        <v>107</v>
      </c>
      <c r="AL2" s="74" t="s">
        <v>174</v>
      </c>
      <c r="AM2" s="74" t="s">
        <v>175</v>
      </c>
      <c r="AN2" s="74" t="s">
        <v>108</v>
      </c>
      <c r="AO2" s="74" t="s">
        <v>109</v>
      </c>
      <c r="AP2" s="74" t="s">
        <v>110</v>
      </c>
      <c r="AQ2" s="74" t="s">
        <v>111</v>
      </c>
      <c r="AR2" s="74" t="s">
        <v>112</v>
      </c>
      <c r="AS2" s="74" t="s">
        <v>113</v>
      </c>
      <c r="AT2" s="74" t="s">
        <v>297</v>
      </c>
      <c r="AU2" s="74" t="s">
        <v>298</v>
      </c>
      <c r="AV2" s="74" t="str">
        <f>CONCATENATE("BinX_",AU2)</f>
        <v>BinX_BincutCalc_IDSmax</v>
      </c>
      <c r="AW2" s="74" t="s">
        <v>36</v>
      </c>
      <c r="AX2" s="74" t="s">
        <v>37</v>
      </c>
      <c r="AY2" s="74" t="s">
        <v>38</v>
      </c>
      <c r="AZ2" s="74" t="str">
        <f>Notes!C35</f>
        <v>IDS1X_FFG_25C</v>
      </c>
      <c r="BA2" s="74" t="s">
        <v>39</v>
      </c>
      <c r="BB2" s="74" t="s">
        <v>40</v>
      </c>
      <c r="BC2" s="74" t="s">
        <v>41</v>
      </c>
      <c r="BD2" s="74" t="s">
        <v>42</v>
      </c>
      <c r="BE2" s="74"/>
      <c r="BF2" s="74" t="s">
        <v>43</v>
      </c>
      <c r="BG2" s="73" t="s">
        <v>104</v>
      </c>
      <c r="BH2" s="73" t="s">
        <v>370</v>
      </c>
      <c r="BI2" s="73" t="s">
        <v>371</v>
      </c>
      <c r="BJ2" s="73" t="s">
        <v>190</v>
      </c>
      <c r="BK2" s="73" t="s">
        <v>372</v>
      </c>
      <c r="BL2" s="73" t="s">
        <v>373</v>
      </c>
      <c r="BM2" s="73" t="s">
        <v>374</v>
      </c>
      <c r="BN2" s="73" t="s">
        <v>375</v>
      </c>
      <c r="BO2" s="73" t="s">
        <v>126</v>
      </c>
      <c r="BP2" s="73" t="s">
        <v>291</v>
      </c>
      <c r="BQ2" s="73" t="s">
        <v>292</v>
      </c>
      <c r="BR2" s="73" t="s">
        <v>339</v>
      </c>
      <c r="BS2" s="73" t="s">
        <v>331</v>
      </c>
      <c r="BT2" s="73" t="s">
        <v>332</v>
      </c>
      <c r="BU2" s="73" t="s">
        <v>340</v>
      </c>
      <c r="BV2" s="73" t="s">
        <v>341</v>
      </c>
    </row>
    <row r="3" spans="1:74" s="72" customFormat="1" x14ac:dyDescent="0.2">
      <c r="A3" s="72" t="b">
        <v>1</v>
      </c>
      <c r="B3" s="65" t="s">
        <v>90</v>
      </c>
      <c r="C3" s="65" t="s">
        <v>144</v>
      </c>
      <c r="D3" s="65" t="s">
        <v>44</v>
      </c>
      <c r="E3" s="75">
        <f t="shared" ref="E3:E75" si="0">1000000+BP3*1000+BQ3</f>
        <v>1001001</v>
      </c>
      <c r="F3" s="65" t="str">
        <f t="shared" ref="F3:F9" si="1">CONCATENATE(C3,"_",D3)</f>
        <v>MP001_E1</v>
      </c>
      <c r="G3" s="65" t="s">
        <v>345</v>
      </c>
      <c r="H3" s="184">
        <f>VLOOKUP(C3,BinningParamNotes!A:D,3,0)</f>
        <v>850</v>
      </c>
      <c r="I3" s="69">
        <f>VLOOKUP(C3,BinningParamNotes!A:D,2,0)</f>
        <v>80</v>
      </c>
      <c r="J3" s="65">
        <f>INDEX(Notes!$A$36:$N$47,MATCH(Binning!$B3,Notes!$A$36:$A$47,0),MATCH(Notes!$K$35,Notes!$A$35:$N$35,0))</f>
        <v>653.6</v>
      </c>
      <c r="K3" s="65"/>
      <c r="L3" s="69">
        <f>VLOOKUP(C3,BinningParamNotes!A:D,4,0)</f>
        <v>660</v>
      </c>
      <c r="M3" s="189">
        <v>480</v>
      </c>
      <c r="N3" s="65">
        <f>INDEX(GB!$A$2:$AD$96,MATCH($C3,GB!$A$2:$A$96,0),MATCH(N$2,GB!$A$1:$AD$1,0))</f>
        <v>90</v>
      </c>
      <c r="O3" s="65">
        <f>INDEX(GB!$A$2:$AD$96,MATCH($C3,GB!$A$2:$A$96,0),MATCH(O$2,GB!$A$1:$AD$1,0))</f>
        <v>95</v>
      </c>
      <c r="P3" s="65">
        <f>INDEX(GB!$A$2:$AD$96,MATCH($C3,GB!$A$2:$A$96,0),MATCH(P$2,GB!$A$1:$AD$1,0))</f>
        <v>70</v>
      </c>
      <c r="Q3" s="65">
        <f>INDEX(GB!$A$2:$AD$96,MATCH($C3,GB!$A$2:$A$96,0),MATCH(Q$2,GB!$A$1:$AD$1,0))</f>
        <v>80</v>
      </c>
      <c r="R3" s="65">
        <f>INDEX(Notes!$A$36:$N$47,MATCH(Binning!$B3,Notes!$A$36:$A$47,0),MATCH(Notes!$M$35,Notes!$A$35:$N$35,0))</f>
        <v>7866</v>
      </c>
      <c r="S3" s="65"/>
      <c r="T3" s="65">
        <f>INDEX(GB!$A$2:$AD$96,MATCH($C3,GB!$A$2:$A$96,0),MATCH(T$2,GB!$A$1:$AD$1,0))</f>
        <v>70</v>
      </c>
      <c r="U3" s="65">
        <f>INDEX(GB!$A$2:$AD$96,MATCH($C3,GB!$A$2:$A$96,0),MATCH(U$2,GB!$A$1:$AD$1,0))</f>
        <v>0</v>
      </c>
      <c r="V3" s="65">
        <f>INDEX(GB!$A$2:$AD$96,MATCH($C3,GB!$A$2:$A$96,0),MATCH(V$2,GB!$A$1:$AD$1,0))</f>
        <v>0</v>
      </c>
      <c r="W3" s="65">
        <f>INDEX(GB!$A$2:$AD$96,MATCH($C3,GB!$A$2:$A$96,0),MATCH(W$2,GB!$A$1:$AD$1,0))</f>
        <v>45</v>
      </c>
      <c r="X3" s="65">
        <f>INDEX(GB!$A$2:$AD$96,MATCH($C3,GB!$A$2:$A$96,0),MATCH(X$2,GB!$A$1:$AD$1,0))</f>
        <v>55</v>
      </c>
      <c r="Y3" s="65">
        <v>5</v>
      </c>
      <c r="Z3" s="72">
        <v>1250</v>
      </c>
      <c r="AA3" s="72">
        <v>400</v>
      </c>
      <c r="AB3" s="65"/>
      <c r="AC3" s="65"/>
      <c r="AD3" s="65"/>
      <c r="AE3" s="65"/>
      <c r="AF3" s="65">
        <v>0</v>
      </c>
      <c r="AG3" s="65"/>
      <c r="AH3" s="65"/>
      <c r="AI3" s="65" t="str">
        <f t="shared" ref="AI3" si="2">IF($BR3=1,BS3,"")</f>
        <v/>
      </c>
      <c r="AJ3" s="65" t="str">
        <f t="shared" ref="AJ3" si="3">IF($BR3=1,BT3,"")</f>
        <v/>
      </c>
      <c r="AK3" s="65" t="str">
        <f t="shared" ref="AK3" si="4">IF($BR3=1,BU3,"")</f>
        <v/>
      </c>
      <c r="AL3" s="65" t="str">
        <f t="shared" ref="AL3" si="5">IF($BR3=1,BV3,"")</f>
        <v/>
      </c>
      <c r="AM3" s="65" t="str">
        <f t="shared" ref="AM3:AM66" si="6">IF($BR3=1,"YES","")</f>
        <v/>
      </c>
      <c r="AN3" s="65"/>
      <c r="AO3" s="65"/>
      <c r="AP3" s="65"/>
      <c r="AQ3" s="65"/>
      <c r="AR3" s="65"/>
      <c r="AS3" s="65"/>
      <c r="AT3" s="65" t="str">
        <f t="shared" ref="AT3:AT55" si="7">B3</f>
        <v>PCPU</v>
      </c>
      <c r="AU3" s="65">
        <f t="shared" ref="AU3:AU55" si="8">J3</f>
        <v>653.6</v>
      </c>
      <c r="AV3" s="65"/>
      <c r="AX3" s="65">
        <f t="shared" ref="AX3:AX99" si="9">L3+N3</f>
        <v>750</v>
      </c>
      <c r="AY3" s="65">
        <f t="shared" ref="AY3:AY99" si="10">M3+N3</f>
        <v>570</v>
      </c>
      <c r="AZ3" s="65">
        <f>INDEX(Notes!$A$36:$O$47,MATCH($B3,Notes!A$36:A$47,0),MATCH(AZ$2,Notes!A$35:O$35,0))</f>
        <v>594.18521581609184</v>
      </c>
      <c r="BA3" s="65">
        <f t="shared" ref="BA3:BA75" si="11">MAX(MIN(Y3*FLOOR((H3-I3*LOG10(AZ3))/Y3,1),L3),M3)</f>
        <v>625</v>
      </c>
      <c r="BB3" s="65">
        <f t="shared" ref="BB3:BB99" si="12">BA3+N3</f>
        <v>715</v>
      </c>
      <c r="BC3" s="65">
        <f t="shared" ref="BC3:BC75" si="13">MAX(MIN(Y3*FLOOR((H3-I3*LOG10(J3))/Y3,1),L3),M3)</f>
        <v>620</v>
      </c>
      <c r="BD3" s="65">
        <f t="shared" ref="BD3:BD99" si="14">BC3+N3</f>
        <v>710</v>
      </c>
      <c r="BO3" s="72">
        <f>MAX(J3:J9)</f>
        <v>653.6</v>
      </c>
      <c r="BP3" s="72">
        <f t="shared" ref="BP3:BP76" si="15">IF(CODE(RIGHT($C3,1))&lt;58,CODE(RIGHT($C3,1))-48,CODE(RIGHT($C3,1))-55)</f>
        <v>1</v>
      </c>
      <c r="BQ3" s="72" t="str">
        <f t="shared" ref="BQ3:BQ76" si="16">MID($D3,2,2)</f>
        <v>1</v>
      </c>
      <c r="BR3" s="72">
        <v>0</v>
      </c>
    </row>
    <row r="4" spans="1:74" s="72" customFormat="1" x14ac:dyDescent="0.2">
      <c r="A4" s="72" t="b">
        <v>1</v>
      </c>
      <c r="B4" s="65" t="s">
        <v>90</v>
      </c>
      <c r="C4" s="65" t="s">
        <v>144</v>
      </c>
      <c r="D4" s="65" t="str">
        <f t="shared" ref="D4:D85" si="17">CONCATENATE("E",MID(D3,2,2)+1)</f>
        <v>E2</v>
      </c>
      <c r="E4" s="75">
        <f t="shared" si="0"/>
        <v>1001002</v>
      </c>
      <c r="F4" s="65" t="str">
        <f t="shared" si="1"/>
        <v>MP001_E2</v>
      </c>
      <c r="G4" s="65" t="s">
        <v>345</v>
      </c>
      <c r="H4" s="65">
        <f>H3-15</f>
        <v>835</v>
      </c>
      <c r="I4" s="65">
        <f>I3</f>
        <v>80</v>
      </c>
      <c r="J4" s="65">
        <f>INDEX(Notes!$A$36:$N$47,MATCH(Binning!$B4,Notes!$A$36:$A$47,0),MATCH(Notes!$K$35,Notes!$A$35:$N$35,0))</f>
        <v>653.6</v>
      </c>
      <c r="K4" s="65"/>
      <c r="L4" s="65">
        <f>L3-10</f>
        <v>650</v>
      </c>
      <c r="M4" s="65">
        <f>M3</f>
        <v>480</v>
      </c>
      <c r="N4" s="65">
        <f>INDEX(GB!$A$2:$AD$96,MATCH($C4,GB!$A$2:$A$96,0),MATCH(N$2,GB!$A$1:$AD$1,0))</f>
        <v>90</v>
      </c>
      <c r="O4" s="65">
        <f>INDEX(GB!$A$2:$AD$96,MATCH($C4,GB!$A$2:$A$96,0),MATCH(O$2,GB!$A$1:$AD$1,0))</f>
        <v>95</v>
      </c>
      <c r="P4" s="65">
        <f>INDEX(GB!$A$2:$AD$96,MATCH($C4,GB!$A$2:$A$96,0),MATCH(P$2,GB!$A$1:$AD$1,0))</f>
        <v>70</v>
      </c>
      <c r="Q4" s="65">
        <f>INDEX(GB!$A$2:$AD$96,MATCH($C4,GB!$A$2:$A$96,0),MATCH(Q$2,GB!$A$1:$AD$1,0))</f>
        <v>80</v>
      </c>
      <c r="R4" s="65">
        <f>INDEX(Notes!$A$36:$N$47,MATCH(Binning!$B4,Notes!$A$36:$A$47,0),MATCH(Notes!$M$35,Notes!$A$35:$N$35,0))</f>
        <v>7866</v>
      </c>
      <c r="S4" s="65"/>
      <c r="T4" s="65">
        <f>INDEX(GB!$A$2:$AD$96,MATCH($C4,GB!$A$2:$A$96,0),MATCH(T$2,GB!$A$1:$AD$1,0))</f>
        <v>70</v>
      </c>
      <c r="U4" s="65">
        <f>INDEX(GB!$A$2:$AD$96,MATCH($C4,GB!$A$2:$A$96,0),MATCH(U$2,GB!$A$1:$AD$1,0))</f>
        <v>0</v>
      </c>
      <c r="V4" s="65">
        <f>INDEX(GB!$A$2:$AD$96,MATCH($C4,GB!$A$2:$A$96,0),MATCH(V$2,GB!$A$1:$AD$1,0))</f>
        <v>0</v>
      </c>
      <c r="W4" s="65">
        <f>INDEX(GB!$A$2:$AD$96,MATCH($C4,GB!$A$2:$A$96,0),MATCH(W$2,GB!$A$1:$AD$1,0))</f>
        <v>45</v>
      </c>
      <c r="X4" s="65">
        <f>INDEX(GB!$A$2:$AD$96,MATCH($C4,GB!$A$2:$A$96,0),MATCH(X$2,GB!$A$1:$AD$1,0))</f>
        <v>55</v>
      </c>
      <c r="Y4" s="65">
        <v>5</v>
      </c>
      <c r="Z4" s="72">
        <v>1250</v>
      </c>
      <c r="AA4" s="72">
        <v>400</v>
      </c>
      <c r="AB4" s="65"/>
      <c r="AC4" s="65"/>
      <c r="AD4" s="65"/>
      <c r="AE4" s="65"/>
      <c r="AF4" s="65">
        <f>AF3</f>
        <v>0</v>
      </c>
      <c r="AG4" s="65"/>
      <c r="AH4" s="65"/>
      <c r="AI4" s="65" t="str">
        <f t="shared" ref="AI4:AI28" si="18">IF($BR4=1,BS4,"")</f>
        <v/>
      </c>
      <c r="AJ4" s="65" t="str">
        <f t="shared" ref="AJ4:AJ28" si="19">IF($BR4=1,BT4,"")</f>
        <v/>
      </c>
      <c r="AK4" s="65" t="str">
        <f t="shared" ref="AK4:AK28" si="20">IF($BR4=1,BU4,"")</f>
        <v/>
      </c>
      <c r="AL4" s="65" t="str">
        <f t="shared" ref="AL4:AL28" si="21">IF($BR4=1,BV4,"")</f>
        <v/>
      </c>
      <c r="AM4" s="65" t="str">
        <f t="shared" si="6"/>
        <v/>
      </c>
      <c r="AN4" s="65"/>
      <c r="AO4" s="65"/>
      <c r="AP4" s="65"/>
      <c r="AQ4" s="65"/>
      <c r="AR4" s="65"/>
      <c r="AS4" s="65"/>
      <c r="AT4" s="65" t="str">
        <f t="shared" si="7"/>
        <v>PCPU</v>
      </c>
      <c r="AU4" s="65">
        <f t="shared" si="8"/>
        <v>653.6</v>
      </c>
      <c r="AV4" s="65"/>
      <c r="AX4" s="65">
        <f t="shared" si="9"/>
        <v>740</v>
      </c>
      <c r="AY4" s="65">
        <f t="shared" si="10"/>
        <v>570</v>
      </c>
      <c r="AZ4" s="65">
        <f>INDEX(Notes!$A$36:$O$47,MATCH($B4,Notes!A$36:A$47,0),MATCH(AZ$2,Notes!A$35:O$35,0))</f>
        <v>594.18521581609184</v>
      </c>
      <c r="BA4" s="65">
        <f t="shared" si="11"/>
        <v>610</v>
      </c>
      <c r="BB4" s="65">
        <f t="shared" si="12"/>
        <v>700</v>
      </c>
      <c r="BC4" s="65">
        <f t="shared" si="13"/>
        <v>605</v>
      </c>
      <c r="BD4" s="65">
        <f t="shared" si="14"/>
        <v>695</v>
      </c>
      <c r="BO4" s="72">
        <f t="shared" ref="BO4:BO14" si="22">BO3</f>
        <v>653.6</v>
      </c>
      <c r="BP4" s="72">
        <f t="shared" si="15"/>
        <v>1</v>
      </c>
      <c r="BQ4" s="72" t="str">
        <f t="shared" si="16"/>
        <v>2</v>
      </c>
      <c r="BR4" s="72">
        <f>IF(BR3="","",BR3)</f>
        <v>0</v>
      </c>
      <c r="BS4" s="72" t="str">
        <f t="shared" ref="BS4:BV10" si="23">IF(BS3="","",BS3)</f>
        <v/>
      </c>
      <c r="BT4" s="72" t="str">
        <f t="shared" si="23"/>
        <v/>
      </c>
      <c r="BU4" s="72" t="str">
        <f t="shared" si="23"/>
        <v/>
      </c>
      <c r="BV4" s="72" t="str">
        <f t="shared" si="23"/>
        <v/>
      </c>
    </row>
    <row r="5" spans="1:74" s="72" customFormat="1" x14ac:dyDescent="0.2">
      <c r="A5" s="72" t="b">
        <v>1</v>
      </c>
      <c r="B5" s="65" t="s">
        <v>90</v>
      </c>
      <c r="C5" s="65" t="s">
        <v>144</v>
      </c>
      <c r="D5" s="65" t="str">
        <f t="shared" si="17"/>
        <v>E3</v>
      </c>
      <c r="E5" s="75">
        <f t="shared" si="0"/>
        <v>1001003</v>
      </c>
      <c r="F5" s="65" t="str">
        <f t="shared" si="1"/>
        <v>MP001_E3</v>
      </c>
      <c r="G5" s="65" t="s">
        <v>345</v>
      </c>
      <c r="H5" s="65">
        <f t="shared" ref="H5:H14" si="24">H4-15</f>
        <v>820</v>
      </c>
      <c r="I5" s="65">
        <f t="shared" ref="I5:I14" si="25">I4</f>
        <v>80</v>
      </c>
      <c r="J5" s="65">
        <f>INDEX(Notes!$A$36:$N$47,MATCH(Binning!$B5,Notes!$A$36:$A$47,0),MATCH(Notes!$K$35,Notes!$A$35:$N$35,0))</f>
        <v>653.6</v>
      </c>
      <c r="K5" s="65"/>
      <c r="L5" s="65">
        <f>L4-10</f>
        <v>640</v>
      </c>
      <c r="M5" s="65">
        <f t="shared" ref="M5:M14" si="26">M4</f>
        <v>480</v>
      </c>
      <c r="N5" s="65">
        <f>INDEX(GB!$A$2:$AD$96,MATCH($C5,GB!$A$2:$A$96,0),MATCH(N$2,GB!$A$1:$AD$1,0))</f>
        <v>90</v>
      </c>
      <c r="O5" s="65">
        <f>INDEX(GB!$A$2:$AD$96,MATCH($C5,GB!$A$2:$A$96,0),MATCH(O$2,GB!$A$1:$AD$1,0))</f>
        <v>95</v>
      </c>
      <c r="P5" s="65">
        <f>INDEX(GB!$A$2:$AD$96,MATCH($C5,GB!$A$2:$A$96,0),MATCH(P$2,GB!$A$1:$AD$1,0))</f>
        <v>70</v>
      </c>
      <c r="Q5" s="65">
        <f>INDEX(GB!$A$2:$AD$96,MATCH($C5,GB!$A$2:$A$96,0),MATCH(Q$2,GB!$A$1:$AD$1,0))</f>
        <v>80</v>
      </c>
      <c r="R5" s="65">
        <f>INDEX(Notes!$A$36:$N$47,MATCH(Binning!$B5,Notes!$A$36:$A$47,0),MATCH(Notes!$M$35,Notes!$A$35:$N$35,0))</f>
        <v>7866</v>
      </c>
      <c r="S5" s="65"/>
      <c r="T5" s="65">
        <f>INDEX(GB!$A$2:$AD$96,MATCH($C5,GB!$A$2:$A$96,0),MATCH(T$2,GB!$A$1:$AD$1,0))</f>
        <v>70</v>
      </c>
      <c r="U5" s="65">
        <f>INDEX(GB!$A$2:$AD$96,MATCH($C5,GB!$A$2:$A$96,0),MATCH(U$2,GB!$A$1:$AD$1,0))</f>
        <v>0</v>
      </c>
      <c r="V5" s="65">
        <f>INDEX(GB!$A$2:$AD$96,MATCH($C5,GB!$A$2:$A$96,0),MATCH(V$2,GB!$A$1:$AD$1,0))</f>
        <v>0</v>
      </c>
      <c r="W5" s="65">
        <f>INDEX(GB!$A$2:$AD$96,MATCH($C5,GB!$A$2:$A$96,0),MATCH(W$2,GB!$A$1:$AD$1,0))</f>
        <v>45</v>
      </c>
      <c r="X5" s="65">
        <f>INDEX(GB!$A$2:$AD$96,MATCH($C5,GB!$A$2:$A$96,0),MATCH(X$2,GB!$A$1:$AD$1,0))</f>
        <v>55</v>
      </c>
      <c r="Y5" s="65">
        <v>5</v>
      </c>
      <c r="Z5" s="72">
        <v>1250</v>
      </c>
      <c r="AA5" s="72">
        <v>400</v>
      </c>
      <c r="AB5" s="65"/>
      <c r="AC5" s="65"/>
      <c r="AD5" s="65"/>
      <c r="AE5" s="65"/>
      <c r="AF5" s="65">
        <f t="shared" ref="AF5:AF14" si="27">AF4</f>
        <v>0</v>
      </c>
      <c r="AG5" s="65"/>
      <c r="AH5" s="65"/>
      <c r="AI5" s="65" t="str">
        <f t="shared" si="18"/>
        <v/>
      </c>
      <c r="AJ5" s="65" t="str">
        <f t="shared" si="19"/>
        <v/>
      </c>
      <c r="AK5" s="65" t="str">
        <f t="shared" si="20"/>
        <v/>
      </c>
      <c r="AL5" s="65" t="str">
        <f t="shared" si="21"/>
        <v/>
      </c>
      <c r="AM5" s="65" t="str">
        <f t="shared" si="6"/>
        <v/>
      </c>
      <c r="AN5" s="65"/>
      <c r="AO5" s="65"/>
      <c r="AP5" s="65"/>
      <c r="AQ5" s="65"/>
      <c r="AR5" s="65"/>
      <c r="AS5" s="65"/>
      <c r="AT5" s="65" t="str">
        <f t="shared" si="7"/>
        <v>PCPU</v>
      </c>
      <c r="AU5" s="65">
        <f t="shared" si="8"/>
        <v>653.6</v>
      </c>
      <c r="AV5" s="65"/>
      <c r="AX5" s="65">
        <f t="shared" si="9"/>
        <v>730</v>
      </c>
      <c r="AY5" s="65">
        <f t="shared" si="10"/>
        <v>570</v>
      </c>
      <c r="AZ5" s="65">
        <f>INDEX(Notes!$A$36:$O$47,MATCH($B5,Notes!A$36:A$47,0),MATCH(AZ$2,Notes!A$35:O$35,0))</f>
        <v>594.18521581609184</v>
      </c>
      <c r="BA5" s="65">
        <f t="shared" si="11"/>
        <v>595</v>
      </c>
      <c r="BB5" s="65">
        <f t="shared" si="12"/>
        <v>685</v>
      </c>
      <c r="BC5" s="65">
        <f t="shared" si="13"/>
        <v>590</v>
      </c>
      <c r="BD5" s="65">
        <f t="shared" si="14"/>
        <v>680</v>
      </c>
      <c r="BO5" s="72">
        <f t="shared" si="22"/>
        <v>653.6</v>
      </c>
      <c r="BP5" s="72">
        <f t="shared" si="15"/>
        <v>1</v>
      </c>
      <c r="BQ5" s="72" t="str">
        <f t="shared" si="16"/>
        <v>3</v>
      </c>
      <c r="BR5" s="72">
        <f t="shared" ref="BR5:BV14" si="28">IF(BR4="","",BR4)</f>
        <v>0</v>
      </c>
      <c r="BS5" s="72" t="str">
        <f t="shared" si="23"/>
        <v/>
      </c>
      <c r="BT5" s="72" t="str">
        <f t="shared" si="23"/>
        <v/>
      </c>
      <c r="BU5" s="72" t="str">
        <f t="shared" si="23"/>
        <v/>
      </c>
      <c r="BV5" s="72" t="str">
        <f t="shared" si="23"/>
        <v/>
      </c>
    </row>
    <row r="6" spans="1:74" s="72" customFormat="1" x14ac:dyDescent="0.2">
      <c r="A6" s="72" t="b">
        <v>1</v>
      </c>
      <c r="B6" s="65" t="s">
        <v>90</v>
      </c>
      <c r="C6" s="65" t="s">
        <v>144</v>
      </c>
      <c r="D6" s="65" t="str">
        <f t="shared" si="17"/>
        <v>E4</v>
      </c>
      <c r="E6" s="75">
        <f t="shared" si="0"/>
        <v>1001004</v>
      </c>
      <c r="F6" s="65" t="str">
        <f t="shared" si="1"/>
        <v>MP001_E4</v>
      </c>
      <c r="G6" s="65" t="s">
        <v>345</v>
      </c>
      <c r="H6" s="65">
        <f t="shared" si="24"/>
        <v>805</v>
      </c>
      <c r="I6" s="65">
        <f t="shared" si="25"/>
        <v>80</v>
      </c>
      <c r="J6" s="65">
        <f>INDEX(Notes!$A$36:$N$47,MATCH(Binning!$B6,Notes!$A$36:$A$47,0),MATCH(Notes!$K$35,Notes!$A$35:$N$35,0))</f>
        <v>653.6</v>
      </c>
      <c r="K6" s="65"/>
      <c r="L6" s="65">
        <f t="shared" ref="L6:L14" si="29">L5</f>
        <v>640</v>
      </c>
      <c r="M6" s="65">
        <f t="shared" si="26"/>
        <v>480</v>
      </c>
      <c r="N6" s="65">
        <f>INDEX(GB!$A$2:$AD$96,MATCH($C6,GB!$A$2:$A$96,0),MATCH(N$2,GB!$A$1:$AD$1,0))</f>
        <v>90</v>
      </c>
      <c r="O6" s="65">
        <f>INDEX(GB!$A$2:$AD$96,MATCH($C6,GB!$A$2:$A$96,0),MATCH(O$2,GB!$A$1:$AD$1,0))</f>
        <v>95</v>
      </c>
      <c r="P6" s="65">
        <f>INDEX(GB!$A$2:$AD$96,MATCH($C6,GB!$A$2:$A$96,0),MATCH(P$2,GB!$A$1:$AD$1,0))</f>
        <v>70</v>
      </c>
      <c r="Q6" s="65">
        <f>INDEX(GB!$A$2:$AD$96,MATCH($C6,GB!$A$2:$A$96,0),MATCH(Q$2,GB!$A$1:$AD$1,0))</f>
        <v>80</v>
      </c>
      <c r="R6" s="65">
        <f>INDEX(Notes!$A$36:$N$47,MATCH(Binning!$B6,Notes!$A$36:$A$47,0),MATCH(Notes!$M$35,Notes!$A$35:$N$35,0))</f>
        <v>7866</v>
      </c>
      <c r="S6" s="65"/>
      <c r="T6" s="65">
        <f>INDEX(GB!$A$2:$AD$96,MATCH($C6,GB!$A$2:$A$96,0),MATCH(T$2,GB!$A$1:$AD$1,0))</f>
        <v>70</v>
      </c>
      <c r="U6" s="65">
        <f>INDEX(GB!$A$2:$AD$96,MATCH($C6,GB!$A$2:$A$96,0),MATCH(U$2,GB!$A$1:$AD$1,0))</f>
        <v>0</v>
      </c>
      <c r="V6" s="65">
        <f>INDEX(GB!$A$2:$AD$96,MATCH($C6,GB!$A$2:$A$96,0),MATCH(V$2,GB!$A$1:$AD$1,0))</f>
        <v>0</v>
      </c>
      <c r="W6" s="65">
        <f>INDEX(GB!$A$2:$AD$96,MATCH($C6,GB!$A$2:$A$96,0),MATCH(W$2,GB!$A$1:$AD$1,0))</f>
        <v>45</v>
      </c>
      <c r="X6" s="65">
        <f>INDEX(GB!$A$2:$AD$96,MATCH($C6,GB!$A$2:$A$96,0),MATCH(X$2,GB!$A$1:$AD$1,0))</f>
        <v>55</v>
      </c>
      <c r="Y6" s="65">
        <v>5</v>
      </c>
      <c r="Z6" s="72">
        <v>1250</v>
      </c>
      <c r="AA6" s="72">
        <v>400</v>
      </c>
      <c r="AB6" s="65"/>
      <c r="AC6" s="65"/>
      <c r="AD6" s="65"/>
      <c r="AE6" s="65"/>
      <c r="AF6" s="65">
        <f t="shared" si="27"/>
        <v>0</v>
      </c>
      <c r="AG6" s="65"/>
      <c r="AH6" s="65"/>
      <c r="AI6" s="65" t="str">
        <f t="shared" si="18"/>
        <v/>
      </c>
      <c r="AJ6" s="65" t="str">
        <f t="shared" si="19"/>
        <v/>
      </c>
      <c r="AK6" s="65" t="str">
        <f t="shared" si="20"/>
        <v/>
      </c>
      <c r="AL6" s="65" t="str">
        <f t="shared" si="21"/>
        <v/>
      </c>
      <c r="AM6" s="65" t="str">
        <f t="shared" si="6"/>
        <v/>
      </c>
      <c r="AN6" s="65"/>
      <c r="AO6" s="65"/>
      <c r="AP6" s="65"/>
      <c r="AQ6" s="65"/>
      <c r="AR6" s="65"/>
      <c r="AS6" s="65"/>
      <c r="AT6" s="65" t="str">
        <f t="shared" si="7"/>
        <v>PCPU</v>
      </c>
      <c r="AU6" s="65">
        <f t="shared" si="8"/>
        <v>653.6</v>
      </c>
      <c r="AV6" s="65"/>
      <c r="AX6" s="65">
        <f t="shared" si="9"/>
        <v>730</v>
      </c>
      <c r="AY6" s="65">
        <f t="shared" si="10"/>
        <v>570</v>
      </c>
      <c r="AZ6" s="65">
        <f>INDEX(Notes!$A$36:$O$47,MATCH($B6,Notes!A$36:A$47,0),MATCH(AZ$2,Notes!A$35:O$35,0))</f>
        <v>594.18521581609184</v>
      </c>
      <c r="BA6" s="65">
        <f t="shared" si="11"/>
        <v>580</v>
      </c>
      <c r="BB6" s="65">
        <f t="shared" si="12"/>
        <v>670</v>
      </c>
      <c r="BC6" s="65">
        <f t="shared" si="13"/>
        <v>575</v>
      </c>
      <c r="BD6" s="65">
        <f t="shared" si="14"/>
        <v>665</v>
      </c>
      <c r="BO6" s="72">
        <f t="shared" si="22"/>
        <v>653.6</v>
      </c>
      <c r="BP6" s="72">
        <f t="shared" si="15"/>
        <v>1</v>
      </c>
      <c r="BQ6" s="72" t="str">
        <f t="shared" si="16"/>
        <v>4</v>
      </c>
      <c r="BR6" s="72">
        <f t="shared" si="28"/>
        <v>0</v>
      </c>
      <c r="BS6" s="72" t="str">
        <f t="shared" si="23"/>
        <v/>
      </c>
      <c r="BT6" s="72" t="str">
        <f t="shared" si="23"/>
        <v/>
      </c>
      <c r="BU6" s="72" t="str">
        <f t="shared" si="23"/>
        <v/>
      </c>
      <c r="BV6" s="72" t="str">
        <f t="shared" si="23"/>
        <v/>
      </c>
    </row>
    <row r="7" spans="1:74" s="72" customFormat="1" x14ac:dyDescent="0.2">
      <c r="A7" s="72" t="b">
        <v>1</v>
      </c>
      <c r="B7" s="65" t="s">
        <v>90</v>
      </c>
      <c r="C7" s="65" t="s">
        <v>144</v>
      </c>
      <c r="D7" s="65" t="str">
        <f t="shared" si="17"/>
        <v>E5</v>
      </c>
      <c r="E7" s="75">
        <f t="shared" si="0"/>
        <v>1001005</v>
      </c>
      <c r="F7" s="65" t="str">
        <f t="shared" si="1"/>
        <v>MP001_E5</v>
      </c>
      <c r="G7" s="65" t="s">
        <v>345</v>
      </c>
      <c r="H7" s="65">
        <f t="shared" si="24"/>
        <v>790</v>
      </c>
      <c r="I7" s="65">
        <f t="shared" si="25"/>
        <v>80</v>
      </c>
      <c r="J7" s="65">
        <f>INDEX(Notes!$A$36:$N$47,MATCH(Binning!$B7,Notes!$A$36:$A$47,0),MATCH(Notes!$K$35,Notes!$A$35:$N$35,0))</f>
        <v>653.6</v>
      </c>
      <c r="K7" s="65"/>
      <c r="L7" s="65">
        <f t="shared" si="29"/>
        <v>640</v>
      </c>
      <c r="M7" s="65">
        <f t="shared" si="26"/>
        <v>480</v>
      </c>
      <c r="N7" s="65">
        <f>INDEX(GB!$A$2:$AD$96,MATCH($C7,GB!$A$2:$A$96,0),MATCH(N$2,GB!$A$1:$AD$1,0))</f>
        <v>90</v>
      </c>
      <c r="O7" s="65">
        <f>INDEX(GB!$A$2:$AD$96,MATCH($C7,GB!$A$2:$A$96,0),MATCH(O$2,GB!$A$1:$AD$1,0))</f>
        <v>95</v>
      </c>
      <c r="P7" s="65">
        <f>INDEX(GB!$A$2:$AD$96,MATCH($C7,GB!$A$2:$A$96,0),MATCH(P$2,GB!$A$1:$AD$1,0))</f>
        <v>70</v>
      </c>
      <c r="Q7" s="65">
        <f>INDEX(GB!$A$2:$AD$96,MATCH($C7,GB!$A$2:$A$96,0),MATCH(Q$2,GB!$A$1:$AD$1,0))</f>
        <v>80</v>
      </c>
      <c r="R7" s="65">
        <f>INDEX(Notes!$A$36:$N$47,MATCH(Binning!$B7,Notes!$A$36:$A$47,0),MATCH(Notes!$M$35,Notes!$A$35:$N$35,0))</f>
        <v>7866</v>
      </c>
      <c r="S7" s="65"/>
      <c r="T7" s="65">
        <f>INDEX(GB!$A$2:$AD$96,MATCH($C7,GB!$A$2:$A$96,0),MATCH(T$2,GB!$A$1:$AD$1,0))</f>
        <v>70</v>
      </c>
      <c r="U7" s="65">
        <f>INDEX(GB!$A$2:$AD$96,MATCH($C7,GB!$A$2:$A$96,0),MATCH(U$2,GB!$A$1:$AD$1,0))</f>
        <v>0</v>
      </c>
      <c r="V7" s="65">
        <f>INDEX(GB!$A$2:$AD$96,MATCH($C7,GB!$A$2:$A$96,0),MATCH(V$2,GB!$A$1:$AD$1,0))</f>
        <v>0</v>
      </c>
      <c r="W7" s="65">
        <f>INDEX(GB!$A$2:$AD$96,MATCH($C7,GB!$A$2:$A$96,0),MATCH(W$2,GB!$A$1:$AD$1,0))</f>
        <v>45</v>
      </c>
      <c r="X7" s="65">
        <f>INDEX(GB!$A$2:$AD$96,MATCH($C7,GB!$A$2:$A$96,0),MATCH(X$2,GB!$A$1:$AD$1,0))</f>
        <v>55</v>
      </c>
      <c r="Y7" s="65">
        <v>5</v>
      </c>
      <c r="Z7" s="72">
        <v>1250</v>
      </c>
      <c r="AA7" s="72">
        <v>400</v>
      </c>
      <c r="AB7" s="65"/>
      <c r="AC7" s="65"/>
      <c r="AD7" s="65"/>
      <c r="AE7" s="65"/>
      <c r="AF7" s="65">
        <f t="shared" si="27"/>
        <v>0</v>
      </c>
      <c r="AG7" s="65"/>
      <c r="AH7" s="65"/>
      <c r="AI7" s="65" t="str">
        <f t="shared" si="18"/>
        <v/>
      </c>
      <c r="AJ7" s="65" t="str">
        <f t="shared" si="19"/>
        <v/>
      </c>
      <c r="AK7" s="65" t="str">
        <f t="shared" si="20"/>
        <v/>
      </c>
      <c r="AL7" s="65" t="str">
        <f t="shared" si="21"/>
        <v/>
      </c>
      <c r="AM7" s="65" t="str">
        <f t="shared" si="6"/>
        <v/>
      </c>
      <c r="AN7" s="65"/>
      <c r="AO7" s="65"/>
      <c r="AP7" s="65"/>
      <c r="AQ7" s="65"/>
      <c r="AR7" s="65"/>
      <c r="AS7" s="65"/>
      <c r="AT7" s="65" t="str">
        <f t="shared" si="7"/>
        <v>PCPU</v>
      </c>
      <c r="AU7" s="65">
        <f t="shared" si="8"/>
        <v>653.6</v>
      </c>
      <c r="AV7" s="65"/>
      <c r="AX7" s="65">
        <f t="shared" si="9"/>
        <v>730</v>
      </c>
      <c r="AY7" s="65">
        <f t="shared" si="10"/>
        <v>570</v>
      </c>
      <c r="AZ7" s="65">
        <f>INDEX(Notes!$A$36:$O$47,MATCH($B7,Notes!A$36:A$47,0),MATCH(AZ$2,Notes!A$35:O$35,0))</f>
        <v>594.18521581609184</v>
      </c>
      <c r="BA7" s="65">
        <f t="shared" si="11"/>
        <v>565</v>
      </c>
      <c r="BB7" s="65">
        <f t="shared" si="12"/>
        <v>655</v>
      </c>
      <c r="BC7" s="65">
        <f t="shared" si="13"/>
        <v>560</v>
      </c>
      <c r="BD7" s="65">
        <f t="shared" si="14"/>
        <v>650</v>
      </c>
      <c r="BO7" s="72">
        <f t="shared" si="22"/>
        <v>653.6</v>
      </c>
      <c r="BP7" s="72">
        <f t="shared" si="15"/>
        <v>1</v>
      </c>
      <c r="BQ7" s="72" t="str">
        <f t="shared" si="16"/>
        <v>5</v>
      </c>
      <c r="BR7" s="72">
        <f t="shared" si="28"/>
        <v>0</v>
      </c>
      <c r="BS7" s="72" t="str">
        <f t="shared" si="23"/>
        <v/>
      </c>
      <c r="BT7" s="72" t="str">
        <f t="shared" si="23"/>
        <v/>
      </c>
      <c r="BU7" s="72" t="str">
        <f t="shared" si="23"/>
        <v/>
      </c>
      <c r="BV7" s="72" t="str">
        <f t="shared" si="23"/>
        <v/>
      </c>
    </row>
    <row r="8" spans="1:74" s="72" customFormat="1" x14ac:dyDescent="0.2">
      <c r="A8" s="72" t="b">
        <v>1</v>
      </c>
      <c r="B8" s="65" t="s">
        <v>90</v>
      </c>
      <c r="C8" s="65" t="s">
        <v>144</v>
      </c>
      <c r="D8" s="65" t="str">
        <f t="shared" si="17"/>
        <v>E6</v>
      </c>
      <c r="E8" s="75">
        <f t="shared" si="0"/>
        <v>1001006</v>
      </c>
      <c r="F8" s="65" t="str">
        <f t="shared" si="1"/>
        <v>MP001_E6</v>
      </c>
      <c r="G8" s="65" t="s">
        <v>345</v>
      </c>
      <c r="H8" s="65">
        <f t="shared" si="24"/>
        <v>775</v>
      </c>
      <c r="I8" s="65">
        <f t="shared" si="25"/>
        <v>80</v>
      </c>
      <c r="J8" s="65">
        <f>INDEX(Notes!$A$36:$N$47,MATCH(Binning!$B8,Notes!$A$36:$A$47,0),MATCH(Notes!$K$35,Notes!$A$35:$N$35,0))</f>
        <v>653.6</v>
      </c>
      <c r="K8" s="65"/>
      <c r="L8" s="65">
        <f t="shared" si="29"/>
        <v>640</v>
      </c>
      <c r="M8" s="65">
        <f t="shared" si="26"/>
        <v>480</v>
      </c>
      <c r="N8" s="65">
        <f>INDEX(GB!$A$2:$AD$96,MATCH($C8,GB!$A$2:$A$96,0),MATCH(N$2,GB!$A$1:$AD$1,0))</f>
        <v>90</v>
      </c>
      <c r="O8" s="65">
        <f>INDEX(GB!$A$2:$AD$96,MATCH($C8,GB!$A$2:$A$96,0),MATCH(O$2,GB!$A$1:$AD$1,0))</f>
        <v>95</v>
      </c>
      <c r="P8" s="65">
        <f>INDEX(GB!$A$2:$AD$96,MATCH($C8,GB!$A$2:$A$96,0),MATCH(P$2,GB!$A$1:$AD$1,0))</f>
        <v>70</v>
      </c>
      <c r="Q8" s="65">
        <f>INDEX(GB!$A$2:$AD$96,MATCH($C8,GB!$A$2:$A$96,0),MATCH(Q$2,GB!$A$1:$AD$1,0))</f>
        <v>80</v>
      </c>
      <c r="R8" s="65">
        <f>INDEX(Notes!$A$36:$N$47,MATCH(Binning!$B8,Notes!$A$36:$A$47,0),MATCH(Notes!$M$35,Notes!$A$35:$N$35,0))</f>
        <v>7866</v>
      </c>
      <c r="S8" s="65"/>
      <c r="T8" s="65">
        <f>INDEX(GB!$A$2:$AD$96,MATCH($C8,GB!$A$2:$A$96,0),MATCH(T$2,GB!$A$1:$AD$1,0))</f>
        <v>70</v>
      </c>
      <c r="U8" s="65">
        <f>INDEX(GB!$A$2:$AD$96,MATCH($C8,GB!$A$2:$A$96,0),MATCH(U$2,GB!$A$1:$AD$1,0))</f>
        <v>0</v>
      </c>
      <c r="V8" s="65">
        <f>INDEX(GB!$A$2:$AD$96,MATCH($C8,GB!$A$2:$A$96,0),MATCH(V$2,GB!$A$1:$AD$1,0))</f>
        <v>0</v>
      </c>
      <c r="W8" s="65">
        <f>INDEX(GB!$A$2:$AD$96,MATCH($C8,GB!$A$2:$A$96,0),MATCH(W$2,GB!$A$1:$AD$1,0))</f>
        <v>45</v>
      </c>
      <c r="X8" s="65">
        <f>INDEX(GB!$A$2:$AD$96,MATCH($C8,GB!$A$2:$A$96,0),MATCH(X$2,GB!$A$1:$AD$1,0))</f>
        <v>55</v>
      </c>
      <c r="Y8" s="65">
        <v>5</v>
      </c>
      <c r="Z8" s="72">
        <v>1250</v>
      </c>
      <c r="AA8" s="72">
        <v>400</v>
      </c>
      <c r="AB8" s="65"/>
      <c r="AC8" s="65"/>
      <c r="AD8" s="65"/>
      <c r="AE8" s="65"/>
      <c r="AF8" s="65">
        <f t="shared" si="27"/>
        <v>0</v>
      </c>
      <c r="AG8" s="65"/>
      <c r="AH8" s="65"/>
      <c r="AI8" s="65" t="str">
        <f t="shared" si="18"/>
        <v/>
      </c>
      <c r="AJ8" s="65" t="str">
        <f t="shared" si="19"/>
        <v/>
      </c>
      <c r="AK8" s="65" t="str">
        <f t="shared" si="20"/>
        <v/>
      </c>
      <c r="AL8" s="65" t="str">
        <f t="shared" si="21"/>
        <v/>
      </c>
      <c r="AM8" s="65" t="str">
        <f t="shared" si="6"/>
        <v/>
      </c>
      <c r="AN8" s="65"/>
      <c r="AO8" s="65"/>
      <c r="AP8" s="65"/>
      <c r="AQ8" s="65"/>
      <c r="AR8" s="65"/>
      <c r="AS8" s="65"/>
      <c r="AT8" s="65" t="str">
        <f t="shared" si="7"/>
        <v>PCPU</v>
      </c>
      <c r="AU8" s="65">
        <f t="shared" si="8"/>
        <v>653.6</v>
      </c>
      <c r="AV8" s="65"/>
      <c r="AX8" s="65">
        <f t="shared" si="9"/>
        <v>730</v>
      </c>
      <c r="AY8" s="65">
        <f t="shared" si="10"/>
        <v>570</v>
      </c>
      <c r="AZ8" s="65">
        <f>INDEX(Notes!$A$36:$O$47,MATCH($B8,Notes!A$36:A$47,0),MATCH(AZ$2,Notes!A$35:O$35,0))</f>
        <v>594.18521581609184</v>
      </c>
      <c r="BA8" s="65">
        <f t="shared" si="11"/>
        <v>550</v>
      </c>
      <c r="BB8" s="65">
        <f t="shared" si="12"/>
        <v>640</v>
      </c>
      <c r="BC8" s="65">
        <f t="shared" si="13"/>
        <v>545</v>
      </c>
      <c r="BD8" s="65">
        <f t="shared" si="14"/>
        <v>635</v>
      </c>
      <c r="BO8" s="72">
        <f t="shared" si="22"/>
        <v>653.6</v>
      </c>
      <c r="BP8" s="72">
        <f t="shared" si="15"/>
        <v>1</v>
      </c>
      <c r="BQ8" s="72" t="str">
        <f t="shared" si="16"/>
        <v>6</v>
      </c>
      <c r="BR8" s="72">
        <f t="shared" si="28"/>
        <v>0</v>
      </c>
      <c r="BS8" s="72" t="str">
        <f t="shared" si="23"/>
        <v/>
      </c>
      <c r="BT8" s="72" t="str">
        <f t="shared" si="23"/>
        <v/>
      </c>
      <c r="BU8" s="72" t="str">
        <f t="shared" si="23"/>
        <v/>
      </c>
      <c r="BV8" s="72" t="str">
        <f t="shared" si="23"/>
        <v/>
      </c>
    </row>
    <row r="9" spans="1:74" s="72" customFormat="1" x14ac:dyDescent="0.2">
      <c r="A9" s="72" t="b">
        <v>1</v>
      </c>
      <c r="B9" s="65" t="s">
        <v>90</v>
      </c>
      <c r="C9" s="65" t="s">
        <v>144</v>
      </c>
      <c r="D9" s="65" t="str">
        <f t="shared" si="17"/>
        <v>E7</v>
      </c>
      <c r="E9" s="75">
        <f t="shared" si="0"/>
        <v>1001007</v>
      </c>
      <c r="F9" s="65" t="str">
        <f t="shared" si="1"/>
        <v>MP001_E7</v>
      </c>
      <c r="G9" s="65" t="s">
        <v>345</v>
      </c>
      <c r="H9" s="65">
        <f t="shared" si="24"/>
        <v>760</v>
      </c>
      <c r="I9" s="65">
        <f t="shared" si="25"/>
        <v>80</v>
      </c>
      <c r="J9" s="65">
        <f>INDEX(Notes!$A$36:$N$47,MATCH(Binning!$B9,Notes!$A$36:$A$47,0),MATCH(Notes!$K$35,Notes!$A$35:$N$35,0))</f>
        <v>653.6</v>
      </c>
      <c r="K9" s="65"/>
      <c r="L9" s="65">
        <f t="shared" si="29"/>
        <v>640</v>
      </c>
      <c r="M9" s="65">
        <f t="shared" si="26"/>
        <v>480</v>
      </c>
      <c r="N9" s="65">
        <f>INDEX(GB!$A$2:$AD$96,MATCH($C9,GB!$A$2:$A$96,0),MATCH(N$2,GB!$A$1:$AD$1,0))</f>
        <v>90</v>
      </c>
      <c r="O9" s="65">
        <f>INDEX(GB!$A$2:$AD$96,MATCH($C9,GB!$A$2:$A$96,0),MATCH(O$2,GB!$A$1:$AD$1,0))</f>
        <v>95</v>
      </c>
      <c r="P9" s="65">
        <f>INDEX(GB!$A$2:$AD$96,MATCH($C9,GB!$A$2:$A$96,0),MATCH(P$2,GB!$A$1:$AD$1,0))</f>
        <v>70</v>
      </c>
      <c r="Q9" s="65">
        <f>INDEX(GB!$A$2:$AD$96,MATCH($C9,GB!$A$2:$A$96,0),MATCH(Q$2,GB!$A$1:$AD$1,0))</f>
        <v>80</v>
      </c>
      <c r="R9" s="65">
        <f>INDEX(Notes!$A$36:$N$47,MATCH(Binning!$B9,Notes!$A$36:$A$47,0),MATCH(Notes!$M$35,Notes!$A$35:$N$35,0))</f>
        <v>7866</v>
      </c>
      <c r="S9" s="65"/>
      <c r="T9" s="65">
        <f>INDEX(GB!$A$2:$AD$96,MATCH($C9,GB!$A$2:$A$96,0),MATCH(T$2,GB!$A$1:$AD$1,0))</f>
        <v>70</v>
      </c>
      <c r="U9" s="65">
        <f>INDEX(GB!$A$2:$AD$96,MATCH($C9,GB!$A$2:$A$96,0),MATCH(U$2,GB!$A$1:$AD$1,0))</f>
        <v>0</v>
      </c>
      <c r="V9" s="65">
        <f>INDEX(GB!$A$2:$AD$96,MATCH($C9,GB!$A$2:$A$96,0),MATCH(V$2,GB!$A$1:$AD$1,0))</f>
        <v>0</v>
      </c>
      <c r="W9" s="65">
        <f>INDEX(GB!$A$2:$AD$96,MATCH($C9,GB!$A$2:$A$96,0),MATCH(W$2,GB!$A$1:$AD$1,0))</f>
        <v>45</v>
      </c>
      <c r="X9" s="65">
        <f>INDEX(GB!$A$2:$AD$96,MATCH($C9,GB!$A$2:$A$96,0),MATCH(X$2,GB!$A$1:$AD$1,0))</f>
        <v>55</v>
      </c>
      <c r="Y9" s="65">
        <v>5</v>
      </c>
      <c r="Z9" s="72">
        <v>1250</v>
      </c>
      <c r="AA9" s="72">
        <v>400</v>
      </c>
      <c r="AB9" s="65"/>
      <c r="AC9" s="65"/>
      <c r="AD9" s="65"/>
      <c r="AE9" s="65"/>
      <c r="AF9" s="65">
        <f t="shared" si="27"/>
        <v>0</v>
      </c>
      <c r="AG9" s="65"/>
      <c r="AH9" s="65"/>
      <c r="AI9" s="65" t="str">
        <f t="shared" si="18"/>
        <v/>
      </c>
      <c r="AJ9" s="65" t="str">
        <f t="shared" si="19"/>
        <v/>
      </c>
      <c r="AK9" s="65" t="str">
        <f t="shared" si="20"/>
        <v/>
      </c>
      <c r="AL9" s="65" t="str">
        <f t="shared" si="21"/>
        <v/>
      </c>
      <c r="AM9" s="65" t="str">
        <f t="shared" si="6"/>
        <v/>
      </c>
      <c r="AN9" s="65"/>
      <c r="AO9" s="65"/>
      <c r="AP9" s="65"/>
      <c r="AQ9" s="65"/>
      <c r="AR9" s="65"/>
      <c r="AS9" s="65"/>
      <c r="AT9" s="65" t="str">
        <f t="shared" si="7"/>
        <v>PCPU</v>
      </c>
      <c r="AU9" s="65">
        <f t="shared" si="8"/>
        <v>653.6</v>
      </c>
      <c r="AV9" s="65"/>
      <c r="AX9" s="65">
        <f t="shared" si="9"/>
        <v>730</v>
      </c>
      <c r="AY9" s="65">
        <f t="shared" si="10"/>
        <v>570</v>
      </c>
      <c r="AZ9" s="65">
        <f>INDEX(Notes!$A$36:$O$47,MATCH($B9,Notes!A$36:A$47,0),MATCH(AZ$2,Notes!A$35:O$35,0))</f>
        <v>594.18521581609184</v>
      </c>
      <c r="BA9" s="65">
        <f t="shared" si="11"/>
        <v>535</v>
      </c>
      <c r="BB9" s="65">
        <f t="shared" si="12"/>
        <v>625</v>
      </c>
      <c r="BC9" s="65">
        <f t="shared" si="13"/>
        <v>530</v>
      </c>
      <c r="BD9" s="65">
        <f t="shared" si="14"/>
        <v>620</v>
      </c>
      <c r="BO9" s="72">
        <f t="shared" si="22"/>
        <v>653.6</v>
      </c>
      <c r="BP9" s="72">
        <f t="shared" si="15"/>
        <v>1</v>
      </c>
      <c r="BQ9" s="72" t="str">
        <f t="shared" si="16"/>
        <v>7</v>
      </c>
      <c r="BR9" s="72">
        <f t="shared" si="28"/>
        <v>0</v>
      </c>
      <c r="BS9" s="72" t="str">
        <f t="shared" si="23"/>
        <v/>
      </c>
      <c r="BT9" s="72" t="str">
        <f t="shared" si="23"/>
        <v/>
      </c>
      <c r="BU9" s="72" t="str">
        <f t="shared" si="23"/>
        <v/>
      </c>
      <c r="BV9" s="72" t="str">
        <f t="shared" si="23"/>
        <v/>
      </c>
    </row>
    <row r="10" spans="1:74" s="72" customFormat="1" x14ac:dyDescent="0.2">
      <c r="A10" s="72" t="b">
        <v>1</v>
      </c>
      <c r="B10" s="65" t="s">
        <v>90</v>
      </c>
      <c r="C10" s="65" t="s">
        <v>144</v>
      </c>
      <c r="D10" s="65" t="str">
        <f t="shared" si="17"/>
        <v>E8</v>
      </c>
      <c r="E10" s="75">
        <f t="shared" si="0"/>
        <v>1001008</v>
      </c>
      <c r="F10" s="65" t="str">
        <f>CONCATENATE(C10,"_",D10)</f>
        <v>MP001_E8</v>
      </c>
      <c r="G10" s="65" t="s">
        <v>345</v>
      </c>
      <c r="H10" s="65">
        <f t="shared" si="24"/>
        <v>745</v>
      </c>
      <c r="I10" s="65">
        <f t="shared" si="25"/>
        <v>80</v>
      </c>
      <c r="J10" s="65">
        <f>INDEX(Notes!$A$36:$N$47,MATCH(Binning!$B10,Notes!$A$36:$A$47,0),MATCH(Notes!$K$35,Notes!$A$35:$N$35,0))</f>
        <v>653.6</v>
      </c>
      <c r="K10" s="65"/>
      <c r="L10" s="65">
        <f t="shared" si="29"/>
        <v>640</v>
      </c>
      <c r="M10" s="65">
        <f t="shared" si="26"/>
        <v>480</v>
      </c>
      <c r="N10" s="65">
        <f>INDEX(GB!$A$2:$AD$96,MATCH($C10,GB!$A$2:$A$96,0),MATCH(N$2,GB!$A$1:$AD$1,0))</f>
        <v>90</v>
      </c>
      <c r="O10" s="65">
        <f>INDEX(GB!$A$2:$AD$96,MATCH($C10,GB!$A$2:$A$96,0),MATCH(O$2,GB!$A$1:$AD$1,0))</f>
        <v>95</v>
      </c>
      <c r="P10" s="65">
        <f>INDEX(GB!$A$2:$AD$96,MATCH($C10,GB!$A$2:$A$96,0),MATCH(P$2,GB!$A$1:$AD$1,0))</f>
        <v>70</v>
      </c>
      <c r="Q10" s="65">
        <f>INDEX(GB!$A$2:$AD$96,MATCH($C10,GB!$A$2:$A$96,0),MATCH(Q$2,GB!$A$1:$AD$1,0))</f>
        <v>80</v>
      </c>
      <c r="R10" s="65">
        <f>INDEX(Notes!$A$36:$N$47,MATCH(Binning!$B10,Notes!$A$36:$A$47,0),MATCH(Notes!$M$35,Notes!$A$35:$N$35,0))</f>
        <v>7866</v>
      </c>
      <c r="S10" s="65"/>
      <c r="T10" s="65">
        <f>INDEX(GB!$A$2:$AD$96,MATCH($C10,GB!$A$2:$A$96,0),MATCH(T$2,GB!$A$1:$AD$1,0))</f>
        <v>70</v>
      </c>
      <c r="U10" s="65">
        <f>INDEX(GB!$A$2:$AD$96,MATCH($C10,GB!$A$2:$A$96,0),MATCH(U$2,GB!$A$1:$AD$1,0))</f>
        <v>0</v>
      </c>
      <c r="V10" s="65">
        <f>INDEX(GB!$A$2:$AD$96,MATCH($C10,GB!$A$2:$A$96,0),MATCH(V$2,GB!$A$1:$AD$1,0))</f>
        <v>0</v>
      </c>
      <c r="W10" s="65">
        <f>INDEX(GB!$A$2:$AD$96,MATCH($C10,GB!$A$2:$A$96,0),MATCH(W$2,GB!$A$1:$AD$1,0))</f>
        <v>45</v>
      </c>
      <c r="X10" s="65">
        <f>INDEX(GB!$A$2:$AD$96,MATCH($C10,GB!$A$2:$A$96,0),MATCH(X$2,GB!$A$1:$AD$1,0))</f>
        <v>55</v>
      </c>
      <c r="Y10" s="65">
        <v>5</v>
      </c>
      <c r="Z10" s="72">
        <v>1250</v>
      </c>
      <c r="AA10" s="72">
        <v>400</v>
      </c>
      <c r="AB10" s="65"/>
      <c r="AC10" s="65"/>
      <c r="AD10" s="65"/>
      <c r="AE10" s="65"/>
      <c r="AF10" s="65">
        <f t="shared" si="27"/>
        <v>0</v>
      </c>
      <c r="AG10" s="65"/>
      <c r="AH10" s="65"/>
      <c r="AI10" s="65" t="str">
        <f t="shared" si="18"/>
        <v/>
      </c>
      <c r="AJ10" s="65" t="str">
        <f t="shared" si="19"/>
        <v/>
      </c>
      <c r="AK10" s="65" t="str">
        <f t="shared" si="20"/>
        <v/>
      </c>
      <c r="AL10" s="65" t="str">
        <f t="shared" si="21"/>
        <v/>
      </c>
      <c r="AM10" s="65" t="str">
        <f t="shared" si="6"/>
        <v/>
      </c>
      <c r="AN10" s="65"/>
      <c r="AO10" s="65"/>
      <c r="AP10" s="65"/>
      <c r="AQ10" s="65"/>
      <c r="AR10" s="65"/>
      <c r="AS10" s="65"/>
      <c r="AT10" s="65" t="str">
        <f t="shared" si="7"/>
        <v>PCPU</v>
      </c>
      <c r="AU10" s="65">
        <f t="shared" si="8"/>
        <v>653.6</v>
      </c>
      <c r="AV10" s="65"/>
      <c r="AX10" s="65">
        <f>L10+N10</f>
        <v>730</v>
      </c>
      <c r="AY10" s="65">
        <f>M10+N10</f>
        <v>570</v>
      </c>
      <c r="AZ10" s="65">
        <f>INDEX(Notes!$A$36:$O$47,MATCH($B10,Notes!A$36:A$47,0),MATCH(AZ$2,Notes!A$35:O$35,0))</f>
        <v>594.18521581609184</v>
      </c>
      <c r="BA10" s="65">
        <f t="shared" si="11"/>
        <v>520</v>
      </c>
      <c r="BB10" s="65">
        <f>BA10+N10</f>
        <v>610</v>
      </c>
      <c r="BC10" s="65">
        <f t="shared" si="13"/>
        <v>515</v>
      </c>
      <c r="BD10" s="65">
        <f>BC10+N10</f>
        <v>605</v>
      </c>
      <c r="BO10" s="72">
        <f t="shared" si="22"/>
        <v>653.6</v>
      </c>
      <c r="BP10" s="72">
        <f t="shared" si="15"/>
        <v>1</v>
      </c>
      <c r="BQ10" s="72" t="str">
        <f t="shared" si="16"/>
        <v>8</v>
      </c>
      <c r="BR10" s="72">
        <f t="shared" si="28"/>
        <v>0</v>
      </c>
      <c r="BS10" s="72" t="str">
        <f t="shared" si="23"/>
        <v/>
      </c>
      <c r="BT10" s="72" t="str">
        <f t="shared" si="23"/>
        <v/>
      </c>
      <c r="BU10" s="72" t="str">
        <f t="shared" si="23"/>
        <v/>
      </c>
      <c r="BV10" s="72" t="str">
        <f t="shared" si="23"/>
        <v/>
      </c>
    </row>
    <row r="11" spans="1:74" s="72" customFormat="1" x14ac:dyDescent="0.2">
      <c r="A11" s="72" t="b">
        <v>1</v>
      </c>
      <c r="B11" s="65" t="s">
        <v>90</v>
      </c>
      <c r="C11" s="65" t="s">
        <v>144</v>
      </c>
      <c r="D11" s="65" t="str">
        <f t="shared" si="17"/>
        <v>E9</v>
      </c>
      <c r="E11" s="75">
        <f t="shared" ref="E11:E14" si="30">1000000+BP11*1000+BQ11</f>
        <v>1001009</v>
      </c>
      <c r="F11" s="65" t="str">
        <f t="shared" ref="F11:F13" si="31">CONCATENATE(C11,"_",D11)</f>
        <v>MP001_E9</v>
      </c>
      <c r="G11" s="65" t="s">
        <v>345</v>
      </c>
      <c r="H11" s="65">
        <f t="shared" si="24"/>
        <v>730</v>
      </c>
      <c r="I11" s="65">
        <f t="shared" si="25"/>
        <v>80</v>
      </c>
      <c r="J11" s="65">
        <f>INDEX(Notes!$A$36:$N$47,MATCH(Binning!$B11,Notes!$A$36:$A$47,0),MATCH(Notes!$K$35,Notes!$A$35:$N$35,0))</f>
        <v>653.6</v>
      </c>
      <c r="K11" s="65"/>
      <c r="L11" s="65">
        <f t="shared" si="29"/>
        <v>640</v>
      </c>
      <c r="M11" s="65">
        <f t="shared" si="26"/>
        <v>480</v>
      </c>
      <c r="N11" s="65">
        <f>INDEX(GB!$A$2:$AD$96,MATCH($C11,GB!$A$2:$A$96,0),MATCH(N$2,GB!$A$1:$AD$1,0))</f>
        <v>90</v>
      </c>
      <c r="O11" s="65">
        <f>INDEX(GB!$A$2:$AD$96,MATCH($C11,GB!$A$2:$A$96,0),MATCH(O$2,GB!$A$1:$AD$1,0))</f>
        <v>95</v>
      </c>
      <c r="P11" s="65">
        <f>INDEX(GB!$A$2:$AD$96,MATCH($C11,GB!$A$2:$A$96,0),MATCH(P$2,GB!$A$1:$AD$1,0))</f>
        <v>70</v>
      </c>
      <c r="Q11" s="65">
        <f>INDEX(GB!$A$2:$AD$96,MATCH($C11,GB!$A$2:$A$96,0),MATCH(Q$2,GB!$A$1:$AD$1,0))</f>
        <v>80</v>
      </c>
      <c r="R11" s="65">
        <f>INDEX(Notes!$A$36:$N$47,MATCH(Binning!$B11,Notes!$A$36:$A$47,0),MATCH(Notes!$M$35,Notes!$A$35:$N$35,0))</f>
        <v>7866</v>
      </c>
      <c r="S11" s="65"/>
      <c r="T11" s="65">
        <f>INDEX(GB!$A$2:$AD$96,MATCH($C11,GB!$A$2:$A$96,0),MATCH(T$2,GB!$A$1:$AD$1,0))</f>
        <v>70</v>
      </c>
      <c r="U11" s="65">
        <f>INDEX(GB!$A$2:$AD$96,MATCH($C11,GB!$A$2:$A$96,0),MATCH(U$2,GB!$A$1:$AD$1,0))</f>
        <v>0</v>
      </c>
      <c r="V11" s="65">
        <f>INDEX(GB!$A$2:$AD$96,MATCH($C11,GB!$A$2:$A$96,0),MATCH(V$2,GB!$A$1:$AD$1,0))</f>
        <v>0</v>
      </c>
      <c r="W11" s="65">
        <f>INDEX(GB!$A$2:$AD$96,MATCH($C11,GB!$A$2:$A$96,0),MATCH(W$2,GB!$A$1:$AD$1,0))</f>
        <v>45</v>
      </c>
      <c r="X11" s="65">
        <f>INDEX(GB!$A$2:$AD$96,MATCH($C11,GB!$A$2:$A$96,0),MATCH(X$2,GB!$A$1:$AD$1,0))</f>
        <v>55</v>
      </c>
      <c r="Y11" s="65">
        <v>5</v>
      </c>
      <c r="Z11" s="72">
        <v>1250</v>
      </c>
      <c r="AA11" s="72">
        <v>400</v>
      </c>
      <c r="AB11" s="65"/>
      <c r="AC11" s="65"/>
      <c r="AD11" s="65"/>
      <c r="AE11" s="65"/>
      <c r="AF11" s="65">
        <f t="shared" si="27"/>
        <v>0</v>
      </c>
      <c r="AG11" s="65"/>
      <c r="AH11" s="65"/>
      <c r="AI11" s="65" t="str">
        <f t="shared" ref="AI11:AI14" si="32">IF($BR11=1,BS11,"")</f>
        <v/>
      </c>
      <c r="AJ11" s="65" t="str">
        <f t="shared" ref="AJ11:AJ14" si="33">IF($BR11=1,BT11,"")</f>
        <v/>
      </c>
      <c r="AK11" s="65" t="str">
        <f t="shared" ref="AK11:AK14" si="34">IF($BR11=1,BU11,"")</f>
        <v/>
      </c>
      <c r="AL11" s="65" t="str">
        <f t="shared" ref="AL11:AL14" si="35">IF($BR11=1,BV11,"")</f>
        <v/>
      </c>
      <c r="AM11" s="65" t="str">
        <f t="shared" si="6"/>
        <v/>
      </c>
      <c r="AN11" s="65"/>
      <c r="AO11" s="65"/>
      <c r="AP11" s="65"/>
      <c r="AQ11" s="65"/>
      <c r="AR11" s="65"/>
      <c r="AS11" s="65"/>
      <c r="AT11" s="65" t="str">
        <f t="shared" ref="AT11:AT14" si="36">B11</f>
        <v>PCPU</v>
      </c>
      <c r="AU11" s="65">
        <f t="shared" ref="AU11:AU14" si="37">J11</f>
        <v>653.6</v>
      </c>
      <c r="AV11" s="65"/>
      <c r="AX11" s="65">
        <f t="shared" ref="AX11:AX13" si="38">L11+N11</f>
        <v>730</v>
      </c>
      <c r="AY11" s="65">
        <f t="shared" ref="AY11:AY13" si="39">M11+N11</f>
        <v>570</v>
      </c>
      <c r="AZ11" s="65">
        <f>INDEX(Notes!$A$36:$O$47,MATCH($B11,Notes!A$36:A$47,0),MATCH(AZ$2,Notes!A$35:O$35,0))</f>
        <v>594.18521581609184</v>
      </c>
      <c r="BA11" s="65">
        <f t="shared" ref="BA11:BA14" si="40">MAX(MIN(Y11*FLOOR((H11-I11*LOG10(AZ11))/Y11,1),L11),M11)</f>
        <v>505</v>
      </c>
      <c r="BB11" s="65">
        <f t="shared" ref="BB11:BB13" si="41">BA11+N11</f>
        <v>595</v>
      </c>
      <c r="BC11" s="65">
        <f t="shared" ref="BC11:BC14" si="42">MAX(MIN(Y11*FLOOR((H11-I11*LOG10(J11))/Y11,1),L11),M11)</f>
        <v>500</v>
      </c>
      <c r="BD11" s="65">
        <f t="shared" ref="BD11:BD13" si="43">BC11+N11</f>
        <v>590</v>
      </c>
      <c r="BO11" s="72">
        <f t="shared" si="22"/>
        <v>653.6</v>
      </c>
      <c r="BP11" s="72">
        <f t="shared" si="15"/>
        <v>1</v>
      </c>
      <c r="BQ11" s="72" t="str">
        <f t="shared" si="16"/>
        <v>9</v>
      </c>
      <c r="BR11" s="72">
        <f t="shared" si="28"/>
        <v>0</v>
      </c>
      <c r="BS11" s="72" t="str">
        <f t="shared" si="28"/>
        <v/>
      </c>
      <c r="BT11" s="72" t="str">
        <f t="shared" si="28"/>
        <v/>
      </c>
      <c r="BU11" s="72" t="str">
        <f t="shared" si="28"/>
        <v/>
      </c>
      <c r="BV11" s="72" t="str">
        <f t="shared" si="28"/>
        <v/>
      </c>
    </row>
    <row r="12" spans="1:74" s="72" customFormat="1" x14ac:dyDescent="0.2">
      <c r="A12" s="72" t="b">
        <v>1</v>
      </c>
      <c r="B12" s="65" t="s">
        <v>90</v>
      </c>
      <c r="C12" s="65" t="s">
        <v>144</v>
      </c>
      <c r="D12" s="65" t="str">
        <f t="shared" si="17"/>
        <v>E10</v>
      </c>
      <c r="E12" s="75">
        <f t="shared" si="30"/>
        <v>1001010</v>
      </c>
      <c r="F12" s="65" t="str">
        <f t="shared" si="31"/>
        <v>MP001_E10</v>
      </c>
      <c r="G12" s="65" t="s">
        <v>345</v>
      </c>
      <c r="H12" s="65">
        <f t="shared" si="24"/>
        <v>715</v>
      </c>
      <c r="I12" s="65">
        <f t="shared" si="25"/>
        <v>80</v>
      </c>
      <c r="J12" s="65">
        <f>INDEX(Notes!$A$36:$N$47,MATCH(Binning!$B12,Notes!$A$36:$A$47,0),MATCH(Notes!$K$35,Notes!$A$35:$N$35,0))</f>
        <v>653.6</v>
      </c>
      <c r="K12" s="65"/>
      <c r="L12" s="65">
        <f t="shared" si="29"/>
        <v>640</v>
      </c>
      <c r="M12" s="65">
        <f t="shared" si="26"/>
        <v>480</v>
      </c>
      <c r="N12" s="65">
        <f>INDEX(GB!$A$2:$AD$96,MATCH($C12,GB!$A$2:$A$96,0),MATCH(N$2,GB!$A$1:$AD$1,0))</f>
        <v>90</v>
      </c>
      <c r="O12" s="65">
        <f>INDEX(GB!$A$2:$AD$96,MATCH($C12,GB!$A$2:$A$96,0),MATCH(O$2,GB!$A$1:$AD$1,0))</f>
        <v>95</v>
      </c>
      <c r="P12" s="65">
        <f>INDEX(GB!$A$2:$AD$96,MATCH($C12,GB!$A$2:$A$96,0),MATCH(P$2,GB!$A$1:$AD$1,0))</f>
        <v>70</v>
      </c>
      <c r="Q12" s="65">
        <f>INDEX(GB!$A$2:$AD$96,MATCH($C12,GB!$A$2:$A$96,0),MATCH(Q$2,GB!$A$1:$AD$1,0))</f>
        <v>80</v>
      </c>
      <c r="R12" s="65">
        <f>INDEX(Notes!$A$36:$N$47,MATCH(Binning!$B12,Notes!$A$36:$A$47,0),MATCH(Notes!$M$35,Notes!$A$35:$N$35,0))</f>
        <v>7866</v>
      </c>
      <c r="S12" s="65"/>
      <c r="T12" s="65">
        <f>INDEX(GB!$A$2:$AD$96,MATCH($C12,GB!$A$2:$A$96,0),MATCH(T$2,GB!$A$1:$AD$1,0))</f>
        <v>70</v>
      </c>
      <c r="U12" s="65">
        <f>INDEX(GB!$A$2:$AD$96,MATCH($C12,GB!$A$2:$A$96,0),MATCH(U$2,GB!$A$1:$AD$1,0))</f>
        <v>0</v>
      </c>
      <c r="V12" s="65">
        <f>INDEX(GB!$A$2:$AD$96,MATCH($C12,GB!$A$2:$A$96,0),MATCH(V$2,GB!$A$1:$AD$1,0))</f>
        <v>0</v>
      </c>
      <c r="W12" s="65">
        <f>INDEX(GB!$A$2:$AD$96,MATCH($C12,GB!$A$2:$A$96,0),MATCH(W$2,GB!$A$1:$AD$1,0))</f>
        <v>45</v>
      </c>
      <c r="X12" s="65">
        <f>INDEX(GB!$A$2:$AD$96,MATCH($C12,GB!$A$2:$A$96,0),MATCH(X$2,GB!$A$1:$AD$1,0))</f>
        <v>55</v>
      </c>
      <c r="Y12" s="65">
        <v>5</v>
      </c>
      <c r="Z12" s="72">
        <v>1250</v>
      </c>
      <c r="AA12" s="72">
        <v>400</v>
      </c>
      <c r="AB12" s="65"/>
      <c r="AC12" s="65"/>
      <c r="AD12" s="65"/>
      <c r="AE12" s="65"/>
      <c r="AF12" s="65">
        <f t="shared" si="27"/>
        <v>0</v>
      </c>
      <c r="AG12" s="65"/>
      <c r="AH12" s="65"/>
      <c r="AI12" s="65" t="str">
        <f t="shared" si="32"/>
        <v/>
      </c>
      <c r="AJ12" s="65" t="str">
        <f t="shared" si="33"/>
        <v/>
      </c>
      <c r="AK12" s="65" t="str">
        <f t="shared" si="34"/>
        <v/>
      </c>
      <c r="AL12" s="65" t="str">
        <f t="shared" si="35"/>
        <v/>
      </c>
      <c r="AM12" s="65" t="str">
        <f t="shared" si="6"/>
        <v/>
      </c>
      <c r="AN12" s="65"/>
      <c r="AO12" s="65"/>
      <c r="AP12" s="65"/>
      <c r="AQ12" s="65"/>
      <c r="AR12" s="65"/>
      <c r="AS12" s="65"/>
      <c r="AT12" s="65" t="str">
        <f t="shared" si="36"/>
        <v>PCPU</v>
      </c>
      <c r="AU12" s="65">
        <f t="shared" si="37"/>
        <v>653.6</v>
      </c>
      <c r="AV12" s="65"/>
      <c r="AX12" s="65">
        <f t="shared" si="38"/>
        <v>730</v>
      </c>
      <c r="AY12" s="65">
        <f t="shared" si="39"/>
        <v>570</v>
      </c>
      <c r="AZ12" s="65">
        <f>INDEX(Notes!$A$36:$O$47,MATCH($B12,Notes!A$36:A$47,0),MATCH(AZ$2,Notes!A$35:O$35,0))</f>
        <v>594.18521581609184</v>
      </c>
      <c r="BA12" s="65">
        <f t="shared" si="40"/>
        <v>490</v>
      </c>
      <c r="BB12" s="65">
        <f t="shared" si="41"/>
        <v>580</v>
      </c>
      <c r="BC12" s="65">
        <f t="shared" si="42"/>
        <v>485</v>
      </c>
      <c r="BD12" s="65">
        <f t="shared" si="43"/>
        <v>575</v>
      </c>
      <c r="BO12" s="72">
        <f t="shared" si="22"/>
        <v>653.6</v>
      </c>
      <c r="BP12" s="72">
        <f t="shared" si="15"/>
        <v>1</v>
      </c>
      <c r="BQ12" s="72" t="str">
        <f t="shared" si="16"/>
        <v>10</v>
      </c>
      <c r="BR12" s="72">
        <f t="shared" si="28"/>
        <v>0</v>
      </c>
      <c r="BS12" s="72" t="str">
        <f t="shared" si="28"/>
        <v/>
      </c>
      <c r="BT12" s="72" t="str">
        <f t="shared" si="28"/>
        <v/>
      </c>
      <c r="BU12" s="72" t="str">
        <f t="shared" si="28"/>
        <v/>
      </c>
      <c r="BV12" s="72" t="str">
        <f t="shared" si="28"/>
        <v/>
      </c>
    </row>
    <row r="13" spans="1:74" s="72" customFormat="1" x14ac:dyDescent="0.2">
      <c r="A13" s="72" t="b">
        <v>1</v>
      </c>
      <c r="B13" s="65" t="s">
        <v>90</v>
      </c>
      <c r="C13" s="65" t="s">
        <v>144</v>
      </c>
      <c r="D13" s="65" t="str">
        <f t="shared" si="17"/>
        <v>E11</v>
      </c>
      <c r="E13" s="75">
        <f t="shared" si="30"/>
        <v>1001011</v>
      </c>
      <c r="F13" s="65" t="str">
        <f t="shared" si="31"/>
        <v>MP001_E11</v>
      </c>
      <c r="G13" s="65" t="s">
        <v>345</v>
      </c>
      <c r="H13" s="65">
        <f t="shared" si="24"/>
        <v>700</v>
      </c>
      <c r="I13" s="65">
        <f t="shared" si="25"/>
        <v>80</v>
      </c>
      <c r="J13" s="65">
        <f>INDEX(Notes!$A$36:$N$47,MATCH(Binning!$B13,Notes!$A$36:$A$47,0),MATCH(Notes!$K$35,Notes!$A$35:$N$35,0))</f>
        <v>653.6</v>
      </c>
      <c r="K13" s="65"/>
      <c r="L13" s="65">
        <f t="shared" si="29"/>
        <v>640</v>
      </c>
      <c r="M13" s="65">
        <f t="shared" si="26"/>
        <v>480</v>
      </c>
      <c r="N13" s="65">
        <f>INDEX(GB!$A$2:$AD$96,MATCH($C13,GB!$A$2:$A$96,0),MATCH(N$2,GB!$A$1:$AD$1,0))</f>
        <v>90</v>
      </c>
      <c r="O13" s="65">
        <f>INDEX(GB!$A$2:$AD$96,MATCH($C13,GB!$A$2:$A$96,0),MATCH(O$2,GB!$A$1:$AD$1,0))</f>
        <v>95</v>
      </c>
      <c r="P13" s="65">
        <f>INDEX(GB!$A$2:$AD$96,MATCH($C13,GB!$A$2:$A$96,0),MATCH(P$2,GB!$A$1:$AD$1,0))</f>
        <v>70</v>
      </c>
      <c r="Q13" s="65">
        <f>INDEX(GB!$A$2:$AD$96,MATCH($C13,GB!$A$2:$A$96,0),MATCH(Q$2,GB!$A$1:$AD$1,0))</f>
        <v>80</v>
      </c>
      <c r="R13" s="65">
        <f>INDEX(Notes!$A$36:$N$47,MATCH(Binning!$B13,Notes!$A$36:$A$47,0),MATCH(Notes!$M$35,Notes!$A$35:$N$35,0))</f>
        <v>7866</v>
      </c>
      <c r="S13" s="65"/>
      <c r="T13" s="65">
        <f>INDEX(GB!$A$2:$AD$96,MATCH($C13,GB!$A$2:$A$96,0),MATCH(T$2,GB!$A$1:$AD$1,0))</f>
        <v>70</v>
      </c>
      <c r="U13" s="65">
        <f>INDEX(GB!$A$2:$AD$96,MATCH($C13,GB!$A$2:$A$96,0),MATCH(U$2,GB!$A$1:$AD$1,0))</f>
        <v>0</v>
      </c>
      <c r="V13" s="65">
        <f>INDEX(GB!$A$2:$AD$96,MATCH($C13,GB!$A$2:$A$96,0),MATCH(V$2,GB!$A$1:$AD$1,0))</f>
        <v>0</v>
      </c>
      <c r="W13" s="65">
        <f>INDEX(GB!$A$2:$AD$96,MATCH($C13,GB!$A$2:$A$96,0),MATCH(W$2,GB!$A$1:$AD$1,0))</f>
        <v>45</v>
      </c>
      <c r="X13" s="65">
        <f>INDEX(GB!$A$2:$AD$96,MATCH($C13,GB!$A$2:$A$96,0),MATCH(X$2,GB!$A$1:$AD$1,0))</f>
        <v>55</v>
      </c>
      <c r="Y13" s="65">
        <v>5</v>
      </c>
      <c r="Z13" s="72">
        <v>1250</v>
      </c>
      <c r="AA13" s="72">
        <v>400</v>
      </c>
      <c r="AB13" s="65"/>
      <c r="AC13" s="65"/>
      <c r="AD13" s="65"/>
      <c r="AE13" s="65"/>
      <c r="AF13" s="65">
        <f t="shared" si="27"/>
        <v>0</v>
      </c>
      <c r="AG13" s="65"/>
      <c r="AH13" s="65"/>
      <c r="AI13" s="65" t="str">
        <f t="shared" si="32"/>
        <v/>
      </c>
      <c r="AJ13" s="65" t="str">
        <f t="shared" si="33"/>
        <v/>
      </c>
      <c r="AK13" s="65" t="str">
        <f t="shared" si="34"/>
        <v/>
      </c>
      <c r="AL13" s="65" t="str">
        <f t="shared" si="35"/>
        <v/>
      </c>
      <c r="AM13" s="65" t="str">
        <f t="shared" si="6"/>
        <v/>
      </c>
      <c r="AN13" s="65"/>
      <c r="AO13" s="65"/>
      <c r="AP13" s="65"/>
      <c r="AQ13" s="65"/>
      <c r="AR13" s="65"/>
      <c r="AS13" s="65"/>
      <c r="AT13" s="65" t="str">
        <f t="shared" si="36"/>
        <v>PCPU</v>
      </c>
      <c r="AU13" s="65">
        <f t="shared" si="37"/>
        <v>653.6</v>
      </c>
      <c r="AV13" s="65"/>
      <c r="AX13" s="65">
        <f t="shared" si="38"/>
        <v>730</v>
      </c>
      <c r="AY13" s="65">
        <f t="shared" si="39"/>
        <v>570</v>
      </c>
      <c r="AZ13" s="65">
        <f>INDEX(Notes!$A$36:$O$47,MATCH($B13,Notes!A$36:A$47,0),MATCH(AZ$2,Notes!A$35:O$35,0))</f>
        <v>594.18521581609184</v>
      </c>
      <c r="BA13" s="65">
        <f t="shared" si="40"/>
        <v>480</v>
      </c>
      <c r="BB13" s="65">
        <f t="shared" si="41"/>
        <v>570</v>
      </c>
      <c r="BC13" s="65">
        <f t="shared" si="42"/>
        <v>480</v>
      </c>
      <c r="BD13" s="65">
        <f t="shared" si="43"/>
        <v>570</v>
      </c>
      <c r="BO13" s="72">
        <f t="shared" si="22"/>
        <v>653.6</v>
      </c>
      <c r="BP13" s="72">
        <f t="shared" si="15"/>
        <v>1</v>
      </c>
      <c r="BQ13" s="72" t="str">
        <f t="shared" si="16"/>
        <v>11</v>
      </c>
      <c r="BR13" s="72">
        <f t="shared" si="28"/>
        <v>0</v>
      </c>
      <c r="BS13" s="72" t="str">
        <f t="shared" si="28"/>
        <v/>
      </c>
      <c r="BT13" s="72" t="str">
        <f t="shared" si="28"/>
        <v/>
      </c>
      <c r="BU13" s="72" t="str">
        <f t="shared" si="28"/>
        <v/>
      </c>
      <c r="BV13" s="72" t="str">
        <f t="shared" si="28"/>
        <v/>
      </c>
    </row>
    <row r="14" spans="1:74" s="72" customFormat="1" x14ac:dyDescent="0.2">
      <c r="A14" s="72" t="b">
        <v>1</v>
      </c>
      <c r="B14" s="65" t="s">
        <v>90</v>
      </c>
      <c r="C14" s="65" t="s">
        <v>144</v>
      </c>
      <c r="D14" s="65" t="str">
        <f t="shared" si="17"/>
        <v>E12</v>
      </c>
      <c r="E14" s="75">
        <f t="shared" si="30"/>
        <v>1001012</v>
      </c>
      <c r="F14" s="65" t="str">
        <f>CONCATENATE(C14,"_",D14)</f>
        <v>MP001_E12</v>
      </c>
      <c r="G14" s="65" t="s">
        <v>345</v>
      </c>
      <c r="H14" s="65">
        <f t="shared" si="24"/>
        <v>685</v>
      </c>
      <c r="I14" s="65">
        <f t="shared" si="25"/>
        <v>80</v>
      </c>
      <c r="J14" s="65">
        <f>INDEX(Notes!$A$36:$N$47,MATCH(Binning!$B14,Notes!$A$36:$A$47,0),MATCH(Notes!$K$35,Notes!$A$35:$N$35,0))</f>
        <v>653.6</v>
      </c>
      <c r="K14" s="65"/>
      <c r="L14" s="65">
        <f t="shared" si="29"/>
        <v>640</v>
      </c>
      <c r="M14" s="65">
        <f t="shared" si="26"/>
        <v>480</v>
      </c>
      <c r="N14" s="65">
        <f>INDEX(GB!$A$2:$AD$96,MATCH($C14,GB!$A$2:$A$96,0),MATCH(N$2,GB!$A$1:$AD$1,0))</f>
        <v>90</v>
      </c>
      <c r="O14" s="65">
        <f>INDEX(GB!$A$2:$AD$96,MATCH($C14,GB!$A$2:$A$96,0),MATCH(O$2,GB!$A$1:$AD$1,0))</f>
        <v>95</v>
      </c>
      <c r="P14" s="65">
        <f>INDEX(GB!$A$2:$AD$96,MATCH($C14,GB!$A$2:$A$96,0),MATCH(P$2,GB!$A$1:$AD$1,0))</f>
        <v>70</v>
      </c>
      <c r="Q14" s="65">
        <f>INDEX(GB!$A$2:$AD$96,MATCH($C14,GB!$A$2:$A$96,0),MATCH(Q$2,GB!$A$1:$AD$1,0))</f>
        <v>80</v>
      </c>
      <c r="R14" s="65">
        <f>INDEX(Notes!$A$36:$N$47,MATCH(Binning!$B14,Notes!$A$36:$A$47,0),MATCH(Notes!$M$35,Notes!$A$35:$N$35,0))</f>
        <v>7866</v>
      </c>
      <c r="S14" s="65"/>
      <c r="T14" s="65">
        <f>INDEX(GB!$A$2:$AD$96,MATCH($C14,GB!$A$2:$A$96,0),MATCH(T$2,GB!$A$1:$AD$1,0))</f>
        <v>70</v>
      </c>
      <c r="U14" s="65">
        <f>INDEX(GB!$A$2:$AD$96,MATCH($C14,GB!$A$2:$A$96,0),MATCH(U$2,GB!$A$1:$AD$1,0))</f>
        <v>0</v>
      </c>
      <c r="V14" s="65">
        <f>INDEX(GB!$A$2:$AD$96,MATCH($C14,GB!$A$2:$A$96,0),MATCH(V$2,GB!$A$1:$AD$1,0))</f>
        <v>0</v>
      </c>
      <c r="W14" s="65">
        <f>INDEX(GB!$A$2:$AD$96,MATCH($C14,GB!$A$2:$A$96,0),MATCH(W$2,GB!$A$1:$AD$1,0))</f>
        <v>45</v>
      </c>
      <c r="X14" s="65">
        <f>INDEX(GB!$A$2:$AD$96,MATCH($C14,GB!$A$2:$A$96,0),MATCH(X$2,GB!$A$1:$AD$1,0))</f>
        <v>55</v>
      </c>
      <c r="Y14" s="65">
        <v>5</v>
      </c>
      <c r="Z14" s="72">
        <v>1250</v>
      </c>
      <c r="AA14" s="72">
        <v>400</v>
      </c>
      <c r="AB14" s="65"/>
      <c r="AC14" s="65"/>
      <c r="AD14" s="65"/>
      <c r="AE14" s="65"/>
      <c r="AF14" s="65">
        <f t="shared" si="27"/>
        <v>0</v>
      </c>
      <c r="AG14" s="65"/>
      <c r="AH14" s="65"/>
      <c r="AI14" s="65" t="str">
        <f t="shared" si="32"/>
        <v/>
      </c>
      <c r="AJ14" s="65" t="str">
        <f t="shared" si="33"/>
        <v/>
      </c>
      <c r="AK14" s="65" t="str">
        <f t="shared" si="34"/>
        <v/>
      </c>
      <c r="AL14" s="65" t="str">
        <f t="shared" si="35"/>
        <v/>
      </c>
      <c r="AM14" s="65" t="str">
        <f t="shared" si="6"/>
        <v/>
      </c>
      <c r="AN14" s="65"/>
      <c r="AO14" s="65"/>
      <c r="AP14" s="65"/>
      <c r="AQ14" s="65"/>
      <c r="AR14" s="65"/>
      <c r="AS14" s="65"/>
      <c r="AT14" s="65" t="str">
        <f t="shared" si="36"/>
        <v>PCPU</v>
      </c>
      <c r="AU14" s="65">
        <f t="shared" si="37"/>
        <v>653.6</v>
      </c>
      <c r="AV14" s="65"/>
      <c r="AX14" s="65">
        <f>L14+N14</f>
        <v>730</v>
      </c>
      <c r="AY14" s="65">
        <f>M14+N14</f>
        <v>570</v>
      </c>
      <c r="AZ14" s="65">
        <f>INDEX(Notes!$A$36:$O$47,MATCH($B14,Notes!A$36:A$47,0),MATCH(AZ$2,Notes!A$35:O$35,0))</f>
        <v>594.18521581609184</v>
      </c>
      <c r="BA14" s="65">
        <f t="shared" si="40"/>
        <v>480</v>
      </c>
      <c r="BB14" s="65">
        <f>BA14+N14</f>
        <v>570</v>
      </c>
      <c r="BC14" s="65">
        <f t="shared" si="42"/>
        <v>480</v>
      </c>
      <c r="BD14" s="65">
        <f>BC14+N14</f>
        <v>570</v>
      </c>
      <c r="BO14" s="72">
        <f t="shared" si="22"/>
        <v>653.6</v>
      </c>
      <c r="BP14" s="72">
        <f t="shared" si="15"/>
        <v>1</v>
      </c>
      <c r="BQ14" s="72" t="str">
        <f t="shared" si="16"/>
        <v>12</v>
      </c>
      <c r="BR14" s="72">
        <f t="shared" si="28"/>
        <v>0</v>
      </c>
      <c r="BS14" s="72" t="str">
        <f t="shared" si="28"/>
        <v/>
      </c>
      <c r="BT14" s="72" t="str">
        <f t="shared" si="28"/>
        <v/>
      </c>
      <c r="BU14" s="72" t="str">
        <f t="shared" si="28"/>
        <v/>
      </c>
      <c r="BV14" s="72" t="str">
        <f t="shared" si="28"/>
        <v/>
      </c>
    </row>
    <row r="15" spans="1:74" s="72" customFormat="1" x14ac:dyDescent="0.2">
      <c r="A15" s="72" t="b">
        <v>1</v>
      </c>
      <c r="B15" s="65" t="s">
        <v>90</v>
      </c>
      <c r="C15" s="65" t="s">
        <v>145</v>
      </c>
      <c r="D15" s="65" t="s">
        <v>44</v>
      </c>
      <c r="E15" s="75">
        <f t="shared" si="0"/>
        <v>1002001</v>
      </c>
      <c r="F15" s="65" t="str">
        <f t="shared" ref="F15:F21" si="44">CONCATENATE(C15,"_",D15)</f>
        <v>MP002_E1</v>
      </c>
      <c r="G15" s="65" t="s">
        <v>345</v>
      </c>
      <c r="H15" s="184">
        <f>VLOOKUP(C15,BinningParamNotes!A:D,3,0)</f>
        <v>885</v>
      </c>
      <c r="I15" s="69">
        <f>VLOOKUP(C15,BinningParamNotes!A:D,2,0)</f>
        <v>85</v>
      </c>
      <c r="J15" s="65">
        <f>INDEX(Notes!$A$36:$N$47,MATCH(Binning!$B15,Notes!$A$36:$A$47,0),MATCH(Notes!$K$35,Notes!$A$35:$N$35,0))</f>
        <v>653.6</v>
      </c>
      <c r="K15" s="65"/>
      <c r="L15" s="69">
        <f>VLOOKUP(C15,BinningParamNotes!A:D,4,0)</f>
        <v>685</v>
      </c>
      <c r="M15" s="189">
        <v>495</v>
      </c>
      <c r="N15" s="65">
        <f>INDEX(GB!$A$2:$AD$96,MATCH($C15,GB!$A$2:$A$96,0),MATCH(N$2,GB!$A$1:$AD$1,0))</f>
        <v>80</v>
      </c>
      <c r="O15" s="65">
        <f>INDEX(GB!$A$2:$AD$96,MATCH($C15,GB!$A$2:$A$96,0),MATCH(O$2,GB!$A$1:$AD$1,0))</f>
        <v>60</v>
      </c>
      <c r="P15" s="65">
        <f>INDEX(GB!$A$2:$AD$96,MATCH($C15,GB!$A$2:$A$96,0),MATCH(P$2,GB!$A$1:$AD$1,0))</f>
        <v>70</v>
      </c>
      <c r="Q15" s="65">
        <f>INDEX(GB!$A$2:$AD$96,MATCH($C15,GB!$A$2:$A$96,0),MATCH(Q$2,GB!$A$1:$AD$1,0))</f>
        <v>60</v>
      </c>
      <c r="R15" s="65">
        <f>INDEX(Notes!$A$36:$N$47,MATCH(Binning!$B15,Notes!$A$36:$A$47,0),MATCH(Notes!$M$35,Notes!$A$35:$N$35,0))</f>
        <v>7866</v>
      </c>
      <c r="S15" s="65"/>
      <c r="T15" s="65">
        <f>INDEX(GB!$A$2:$AD$96,MATCH($C15,GB!$A$2:$A$96,0),MATCH(T$2,GB!$A$1:$AD$1,0))</f>
        <v>65</v>
      </c>
      <c r="U15" s="65">
        <f>INDEX(GB!$A$2:$AD$96,MATCH($C15,GB!$A$2:$A$96,0),MATCH(U$2,GB!$A$1:$AD$1,0))</f>
        <v>0</v>
      </c>
      <c r="V15" s="65">
        <f>INDEX(GB!$A$2:$AD$96,MATCH($C15,GB!$A$2:$A$96,0),MATCH(V$2,GB!$A$1:$AD$1,0))</f>
        <v>0</v>
      </c>
      <c r="W15" s="65">
        <f>INDEX(GB!$A$2:$AD$96,MATCH($C15,GB!$A$2:$A$96,0),MATCH(W$2,GB!$A$1:$AD$1,0))</f>
        <v>45</v>
      </c>
      <c r="X15" s="65">
        <f>INDEX(GB!$A$2:$AD$96,MATCH($C15,GB!$A$2:$A$96,0),MATCH(X$2,GB!$A$1:$AD$1,0))</f>
        <v>35</v>
      </c>
      <c r="Y15" s="65">
        <v>5</v>
      </c>
      <c r="Z15" s="72">
        <v>1250</v>
      </c>
      <c r="AA15" s="72">
        <v>400</v>
      </c>
      <c r="AB15" s="65"/>
      <c r="AC15" s="65"/>
      <c r="AD15" s="65"/>
      <c r="AE15" s="65"/>
      <c r="AF15" s="65">
        <v>5</v>
      </c>
      <c r="AG15" s="65"/>
      <c r="AH15" s="65"/>
      <c r="AI15" s="65" t="str">
        <f t="shared" si="18"/>
        <v/>
      </c>
      <c r="AJ15" s="65" t="str">
        <f t="shared" si="19"/>
        <v/>
      </c>
      <c r="AK15" s="65" t="str">
        <f t="shared" si="20"/>
        <v/>
      </c>
      <c r="AL15" s="65" t="str">
        <f t="shared" si="21"/>
        <v/>
      </c>
      <c r="AM15" s="65" t="str">
        <f t="shared" si="6"/>
        <v/>
      </c>
      <c r="AN15" s="65"/>
      <c r="AO15" s="65"/>
      <c r="AP15" s="65"/>
      <c r="AQ15" s="65"/>
      <c r="AR15" s="65"/>
      <c r="AS15" s="65"/>
      <c r="AT15" s="65" t="str">
        <f t="shared" si="7"/>
        <v>PCPU</v>
      </c>
      <c r="AU15" s="65">
        <f t="shared" si="8"/>
        <v>653.6</v>
      </c>
      <c r="AV15" s="65"/>
      <c r="AX15" s="65">
        <f t="shared" si="9"/>
        <v>765</v>
      </c>
      <c r="AY15" s="65">
        <f t="shared" si="10"/>
        <v>575</v>
      </c>
      <c r="AZ15" s="65">
        <f>INDEX(Notes!$A$36:$O$47,MATCH($B15,Notes!A$36:A$47,0),MATCH(AZ$2,Notes!A$35:O$35,0))</f>
        <v>594.18521581609184</v>
      </c>
      <c r="BA15" s="65">
        <f t="shared" si="11"/>
        <v>645</v>
      </c>
      <c r="BB15" s="65">
        <f t="shared" si="12"/>
        <v>725</v>
      </c>
      <c r="BC15" s="65">
        <f t="shared" si="13"/>
        <v>645</v>
      </c>
      <c r="BD15" s="65">
        <f t="shared" si="14"/>
        <v>725</v>
      </c>
      <c r="BO15" s="72">
        <f>MAX(J15:J21)</f>
        <v>653.6</v>
      </c>
      <c r="BP15" s="72">
        <f t="shared" si="15"/>
        <v>2</v>
      </c>
      <c r="BQ15" s="72" t="str">
        <f t="shared" si="16"/>
        <v>1</v>
      </c>
      <c r="BR15" s="72">
        <v>0</v>
      </c>
    </row>
    <row r="16" spans="1:74" s="72" customFormat="1" x14ac:dyDescent="0.2">
      <c r="A16" s="72" t="b">
        <v>1</v>
      </c>
      <c r="B16" s="65" t="s">
        <v>90</v>
      </c>
      <c r="C16" s="65" t="s">
        <v>145</v>
      </c>
      <c r="D16" s="65" t="str">
        <f t="shared" si="17"/>
        <v>E2</v>
      </c>
      <c r="E16" s="75">
        <f t="shared" si="0"/>
        <v>1002002</v>
      </c>
      <c r="F16" s="65" t="str">
        <f t="shared" si="44"/>
        <v>MP002_E2</v>
      </c>
      <c r="G16" s="65" t="s">
        <v>345</v>
      </c>
      <c r="H16" s="65">
        <f>H15-15</f>
        <v>870</v>
      </c>
      <c r="I16" s="65">
        <f>I15</f>
        <v>85</v>
      </c>
      <c r="J16" s="65">
        <f>INDEX(Notes!$A$36:$N$47,MATCH(Binning!$B16,Notes!$A$36:$A$47,0),MATCH(Notes!$K$35,Notes!$A$35:$N$35,0))</f>
        <v>653.6</v>
      </c>
      <c r="K16" s="65"/>
      <c r="L16" s="65">
        <f>L15-10</f>
        <v>675</v>
      </c>
      <c r="M16" s="65">
        <f>M15</f>
        <v>495</v>
      </c>
      <c r="N16" s="65">
        <f>INDEX(GB!$A$2:$AD$96,MATCH($C16,GB!$A$2:$A$96,0),MATCH(N$2,GB!$A$1:$AD$1,0))</f>
        <v>80</v>
      </c>
      <c r="O16" s="65">
        <f>INDEX(GB!$A$2:$AD$96,MATCH($C16,GB!$A$2:$A$96,0),MATCH(O$2,GB!$A$1:$AD$1,0))</f>
        <v>60</v>
      </c>
      <c r="P16" s="65">
        <f>INDEX(GB!$A$2:$AD$96,MATCH($C16,GB!$A$2:$A$96,0),MATCH(P$2,GB!$A$1:$AD$1,0))</f>
        <v>70</v>
      </c>
      <c r="Q16" s="65">
        <f>INDEX(GB!$A$2:$AD$96,MATCH($C16,GB!$A$2:$A$96,0),MATCH(Q$2,GB!$A$1:$AD$1,0))</f>
        <v>60</v>
      </c>
      <c r="R16" s="65">
        <f>INDEX(Notes!$A$36:$N$47,MATCH(Binning!$B16,Notes!$A$36:$A$47,0),MATCH(Notes!$M$35,Notes!$A$35:$N$35,0))</f>
        <v>7866</v>
      </c>
      <c r="S16" s="65"/>
      <c r="T16" s="65">
        <f>INDEX(GB!$A$2:$AD$96,MATCH($C16,GB!$A$2:$A$96,0),MATCH(T$2,GB!$A$1:$AD$1,0))</f>
        <v>65</v>
      </c>
      <c r="U16" s="65">
        <f>INDEX(GB!$A$2:$AD$96,MATCH($C16,GB!$A$2:$A$96,0),MATCH(U$2,GB!$A$1:$AD$1,0))</f>
        <v>0</v>
      </c>
      <c r="V16" s="65">
        <f>INDEX(GB!$A$2:$AD$96,MATCH($C16,GB!$A$2:$A$96,0),MATCH(V$2,GB!$A$1:$AD$1,0))</f>
        <v>0</v>
      </c>
      <c r="W16" s="65">
        <f>INDEX(GB!$A$2:$AD$96,MATCH($C16,GB!$A$2:$A$96,0),MATCH(W$2,GB!$A$1:$AD$1,0))</f>
        <v>45</v>
      </c>
      <c r="X16" s="65">
        <f>INDEX(GB!$A$2:$AD$96,MATCH($C16,GB!$A$2:$A$96,0),MATCH(X$2,GB!$A$1:$AD$1,0))</f>
        <v>35</v>
      </c>
      <c r="Y16" s="65">
        <v>5</v>
      </c>
      <c r="Z16" s="72">
        <v>1250</v>
      </c>
      <c r="AA16" s="72">
        <v>400</v>
      </c>
      <c r="AB16" s="65"/>
      <c r="AC16" s="65"/>
      <c r="AD16" s="65"/>
      <c r="AE16" s="65"/>
      <c r="AF16" s="65">
        <f>AF15</f>
        <v>5</v>
      </c>
      <c r="AG16" s="65"/>
      <c r="AH16" s="65"/>
      <c r="AI16" s="65" t="str">
        <f t="shared" si="18"/>
        <v/>
      </c>
      <c r="AJ16" s="65" t="str">
        <f t="shared" si="19"/>
        <v/>
      </c>
      <c r="AK16" s="65" t="str">
        <f t="shared" si="20"/>
        <v/>
      </c>
      <c r="AL16" s="65" t="str">
        <f t="shared" si="21"/>
        <v/>
      </c>
      <c r="AM16" s="65" t="str">
        <f t="shared" si="6"/>
        <v/>
      </c>
      <c r="AN16" s="65"/>
      <c r="AO16" s="65"/>
      <c r="AP16" s="65"/>
      <c r="AQ16" s="65"/>
      <c r="AR16" s="65"/>
      <c r="AS16" s="65"/>
      <c r="AT16" s="65" t="str">
        <f t="shared" si="7"/>
        <v>PCPU</v>
      </c>
      <c r="AU16" s="65">
        <f t="shared" si="8"/>
        <v>653.6</v>
      </c>
      <c r="AV16" s="65"/>
      <c r="AX16" s="65">
        <f t="shared" si="9"/>
        <v>755</v>
      </c>
      <c r="AY16" s="65">
        <f t="shared" si="10"/>
        <v>575</v>
      </c>
      <c r="AZ16" s="65">
        <f>INDEX(Notes!$A$36:$O$47,MATCH($B16,Notes!A$36:A$47,0),MATCH(AZ$2,Notes!A$35:O$35,0))</f>
        <v>594.18521581609184</v>
      </c>
      <c r="BA16" s="65">
        <f t="shared" si="11"/>
        <v>630</v>
      </c>
      <c r="BB16" s="65">
        <f t="shared" si="12"/>
        <v>710</v>
      </c>
      <c r="BC16" s="65">
        <f t="shared" si="13"/>
        <v>630</v>
      </c>
      <c r="BD16" s="65">
        <f t="shared" si="14"/>
        <v>710</v>
      </c>
      <c r="BO16" s="72">
        <f t="shared" ref="BO16:BO26" si="45">BO15</f>
        <v>653.6</v>
      </c>
      <c r="BP16" s="72">
        <f t="shared" si="15"/>
        <v>2</v>
      </c>
      <c r="BQ16" s="72" t="str">
        <f t="shared" si="16"/>
        <v>2</v>
      </c>
      <c r="BR16" s="72">
        <f>IF(BR15="","",BR15)</f>
        <v>0</v>
      </c>
      <c r="BS16" s="72" t="str">
        <f t="shared" ref="BS16:BV21" si="46">IF(BS15="","",BS15)</f>
        <v/>
      </c>
      <c r="BT16" s="72" t="str">
        <f t="shared" si="46"/>
        <v/>
      </c>
      <c r="BU16" s="72" t="str">
        <f t="shared" si="46"/>
        <v/>
      </c>
      <c r="BV16" s="72" t="str">
        <f t="shared" si="46"/>
        <v/>
      </c>
    </row>
    <row r="17" spans="1:74" s="72" customFormat="1" x14ac:dyDescent="0.2">
      <c r="A17" s="72" t="b">
        <v>1</v>
      </c>
      <c r="B17" s="65" t="s">
        <v>90</v>
      </c>
      <c r="C17" s="65" t="s">
        <v>145</v>
      </c>
      <c r="D17" s="65" t="str">
        <f t="shared" si="17"/>
        <v>E3</v>
      </c>
      <c r="E17" s="75">
        <f t="shared" si="0"/>
        <v>1002003</v>
      </c>
      <c r="F17" s="65" t="str">
        <f t="shared" si="44"/>
        <v>MP002_E3</v>
      </c>
      <c r="G17" s="65" t="s">
        <v>345</v>
      </c>
      <c r="H17" s="65">
        <f t="shared" ref="H17:H26" si="47">H16-15</f>
        <v>855</v>
      </c>
      <c r="I17" s="65">
        <f t="shared" ref="I17:I26" si="48">I16</f>
        <v>85</v>
      </c>
      <c r="J17" s="65">
        <f>INDEX(Notes!$A$36:$N$47,MATCH(Binning!$B17,Notes!$A$36:$A$47,0),MATCH(Notes!$K$35,Notes!$A$35:$N$35,0))</f>
        <v>653.6</v>
      </c>
      <c r="K17" s="65"/>
      <c r="L17" s="65">
        <f>L16-10</f>
        <v>665</v>
      </c>
      <c r="M17" s="65">
        <f t="shared" ref="M17:M26" si="49">M16</f>
        <v>495</v>
      </c>
      <c r="N17" s="65">
        <f>INDEX(GB!$A$2:$AD$96,MATCH($C17,GB!$A$2:$A$96,0),MATCH(N$2,GB!$A$1:$AD$1,0))</f>
        <v>80</v>
      </c>
      <c r="O17" s="65">
        <f>INDEX(GB!$A$2:$AD$96,MATCH($C17,GB!$A$2:$A$96,0),MATCH(O$2,GB!$A$1:$AD$1,0))</f>
        <v>60</v>
      </c>
      <c r="P17" s="65">
        <f>INDEX(GB!$A$2:$AD$96,MATCH($C17,GB!$A$2:$A$96,0),MATCH(P$2,GB!$A$1:$AD$1,0))</f>
        <v>70</v>
      </c>
      <c r="Q17" s="65">
        <f>INDEX(GB!$A$2:$AD$96,MATCH($C17,GB!$A$2:$A$96,0),MATCH(Q$2,GB!$A$1:$AD$1,0))</f>
        <v>60</v>
      </c>
      <c r="R17" s="65">
        <f>INDEX(Notes!$A$36:$N$47,MATCH(Binning!$B17,Notes!$A$36:$A$47,0),MATCH(Notes!$M$35,Notes!$A$35:$N$35,0))</f>
        <v>7866</v>
      </c>
      <c r="S17" s="65"/>
      <c r="T17" s="65">
        <f>INDEX(GB!$A$2:$AD$96,MATCH($C17,GB!$A$2:$A$96,0),MATCH(T$2,GB!$A$1:$AD$1,0))</f>
        <v>65</v>
      </c>
      <c r="U17" s="65">
        <f>INDEX(GB!$A$2:$AD$96,MATCH($C17,GB!$A$2:$A$96,0),MATCH(U$2,GB!$A$1:$AD$1,0))</f>
        <v>0</v>
      </c>
      <c r="V17" s="65">
        <f>INDEX(GB!$A$2:$AD$96,MATCH($C17,GB!$A$2:$A$96,0),MATCH(V$2,GB!$A$1:$AD$1,0))</f>
        <v>0</v>
      </c>
      <c r="W17" s="65">
        <f>INDEX(GB!$A$2:$AD$96,MATCH($C17,GB!$A$2:$A$96,0),MATCH(W$2,GB!$A$1:$AD$1,0))</f>
        <v>45</v>
      </c>
      <c r="X17" s="65">
        <f>INDEX(GB!$A$2:$AD$96,MATCH($C17,GB!$A$2:$A$96,0),MATCH(X$2,GB!$A$1:$AD$1,0))</f>
        <v>35</v>
      </c>
      <c r="Y17" s="65">
        <v>5</v>
      </c>
      <c r="Z17" s="72">
        <v>1250</v>
      </c>
      <c r="AA17" s="72">
        <v>400</v>
      </c>
      <c r="AB17" s="65"/>
      <c r="AC17" s="65"/>
      <c r="AD17" s="65"/>
      <c r="AE17" s="65"/>
      <c r="AF17" s="65">
        <f t="shared" ref="AF17:AF26" si="50">AF16</f>
        <v>5</v>
      </c>
      <c r="AG17" s="65"/>
      <c r="AH17" s="65"/>
      <c r="AI17" s="65" t="str">
        <f t="shared" si="18"/>
        <v/>
      </c>
      <c r="AJ17" s="65" t="str">
        <f t="shared" si="19"/>
        <v/>
      </c>
      <c r="AK17" s="65" t="str">
        <f t="shared" si="20"/>
        <v/>
      </c>
      <c r="AL17" s="65" t="str">
        <f t="shared" si="21"/>
        <v/>
      </c>
      <c r="AM17" s="65" t="str">
        <f t="shared" si="6"/>
        <v/>
      </c>
      <c r="AN17" s="65"/>
      <c r="AO17" s="65"/>
      <c r="AP17" s="65"/>
      <c r="AQ17" s="65"/>
      <c r="AR17" s="65"/>
      <c r="AS17" s="65"/>
      <c r="AT17" s="65" t="str">
        <f t="shared" si="7"/>
        <v>PCPU</v>
      </c>
      <c r="AU17" s="65">
        <f t="shared" si="8"/>
        <v>653.6</v>
      </c>
      <c r="AV17" s="65"/>
      <c r="AX17" s="65">
        <f t="shared" si="9"/>
        <v>745</v>
      </c>
      <c r="AY17" s="65">
        <f t="shared" si="10"/>
        <v>575</v>
      </c>
      <c r="AZ17" s="65">
        <f>INDEX(Notes!$A$36:$O$47,MATCH($B17,Notes!A$36:A$47,0),MATCH(AZ$2,Notes!A$35:O$35,0))</f>
        <v>594.18521581609184</v>
      </c>
      <c r="BA17" s="65">
        <f t="shared" si="11"/>
        <v>615</v>
      </c>
      <c r="BB17" s="65">
        <f t="shared" si="12"/>
        <v>695</v>
      </c>
      <c r="BC17" s="65">
        <f t="shared" si="13"/>
        <v>615</v>
      </c>
      <c r="BD17" s="65">
        <f t="shared" si="14"/>
        <v>695</v>
      </c>
      <c r="BO17" s="72">
        <f t="shared" si="45"/>
        <v>653.6</v>
      </c>
      <c r="BP17" s="72">
        <f t="shared" si="15"/>
        <v>2</v>
      </c>
      <c r="BQ17" s="72" t="str">
        <f t="shared" si="16"/>
        <v>3</v>
      </c>
      <c r="BR17" s="72">
        <f t="shared" ref="BR17:BV26" si="51">IF(BR16="","",BR16)</f>
        <v>0</v>
      </c>
      <c r="BS17" s="72" t="str">
        <f t="shared" si="46"/>
        <v/>
      </c>
      <c r="BT17" s="72" t="str">
        <f t="shared" si="46"/>
        <v/>
      </c>
      <c r="BU17" s="72" t="str">
        <f t="shared" si="46"/>
        <v/>
      </c>
      <c r="BV17" s="72" t="str">
        <f t="shared" si="46"/>
        <v/>
      </c>
    </row>
    <row r="18" spans="1:74" s="72" customFormat="1" x14ac:dyDescent="0.2">
      <c r="A18" s="72" t="b">
        <v>1</v>
      </c>
      <c r="B18" s="65" t="s">
        <v>90</v>
      </c>
      <c r="C18" s="65" t="s">
        <v>145</v>
      </c>
      <c r="D18" s="65" t="str">
        <f t="shared" si="17"/>
        <v>E4</v>
      </c>
      <c r="E18" s="75">
        <f t="shared" si="0"/>
        <v>1002004</v>
      </c>
      <c r="F18" s="65" t="str">
        <f t="shared" si="44"/>
        <v>MP002_E4</v>
      </c>
      <c r="G18" s="65" t="s">
        <v>345</v>
      </c>
      <c r="H18" s="65">
        <f t="shared" si="47"/>
        <v>840</v>
      </c>
      <c r="I18" s="65">
        <f t="shared" si="48"/>
        <v>85</v>
      </c>
      <c r="J18" s="65">
        <f>INDEX(Notes!$A$36:$N$47,MATCH(Binning!$B18,Notes!$A$36:$A$47,0),MATCH(Notes!$K$35,Notes!$A$35:$N$35,0))</f>
        <v>653.6</v>
      </c>
      <c r="K18" s="65"/>
      <c r="L18" s="65">
        <f t="shared" ref="L18:L26" si="52">L17</f>
        <v>665</v>
      </c>
      <c r="M18" s="65">
        <f t="shared" si="49"/>
        <v>495</v>
      </c>
      <c r="N18" s="65">
        <f>INDEX(GB!$A$2:$AD$96,MATCH($C18,GB!$A$2:$A$96,0),MATCH(N$2,GB!$A$1:$AD$1,0))</f>
        <v>80</v>
      </c>
      <c r="O18" s="65">
        <f>INDEX(GB!$A$2:$AD$96,MATCH($C18,GB!$A$2:$A$96,0),MATCH(O$2,GB!$A$1:$AD$1,0))</f>
        <v>60</v>
      </c>
      <c r="P18" s="65">
        <f>INDEX(GB!$A$2:$AD$96,MATCH($C18,GB!$A$2:$A$96,0),MATCH(P$2,GB!$A$1:$AD$1,0))</f>
        <v>70</v>
      </c>
      <c r="Q18" s="65">
        <f>INDEX(GB!$A$2:$AD$96,MATCH($C18,GB!$A$2:$A$96,0),MATCH(Q$2,GB!$A$1:$AD$1,0))</f>
        <v>60</v>
      </c>
      <c r="R18" s="65">
        <f>INDEX(Notes!$A$36:$N$47,MATCH(Binning!$B18,Notes!$A$36:$A$47,0),MATCH(Notes!$M$35,Notes!$A$35:$N$35,0))</f>
        <v>7866</v>
      </c>
      <c r="S18" s="65"/>
      <c r="T18" s="65">
        <f>INDEX(GB!$A$2:$AD$96,MATCH($C18,GB!$A$2:$A$96,0),MATCH(T$2,GB!$A$1:$AD$1,0))</f>
        <v>65</v>
      </c>
      <c r="U18" s="65">
        <f>INDEX(GB!$A$2:$AD$96,MATCH($C18,GB!$A$2:$A$96,0),MATCH(U$2,GB!$A$1:$AD$1,0))</f>
        <v>0</v>
      </c>
      <c r="V18" s="65">
        <f>INDEX(GB!$A$2:$AD$96,MATCH($C18,GB!$A$2:$A$96,0),MATCH(V$2,GB!$A$1:$AD$1,0))</f>
        <v>0</v>
      </c>
      <c r="W18" s="65">
        <f>INDEX(GB!$A$2:$AD$96,MATCH($C18,GB!$A$2:$A$96,0),MATCH(W$2,GB!$A$1:$AD$1,0))</f>
        <v>45</v>
      </c>
      <c r="X18" s="65">
        <f>INDEX(GB!$A$2:$AD$96,MATCH($C18,GB!$A$2:$A$96,0),MATCH(X$2,GB!$A$1:$AD$1,0))</f>
        <v>35</v>
      </c>
      <c r="Y18" s="65">
        <v>5</v>
      </c>
      <c r="Z18" s="72">
        <v>1250</v>
      </c>
      <c r="AA18" s="72">
        <v>400</v>
      </c>
      <c r="AB18" s="65"/>
      <c r="AC18" s="65"/>
      <c r="AD18" s="65"/>
      <c r="AE18" s="65"/>
      <c r="AF18" s="65">
        <f t="shared" si="50"/>
        <v>5</v>
      </c>
      <c r="AG18" s="65"/>
      <c r="AH18" s="65"/>
      <c r="AI18" s="65" t="str">
        <f t="shared" si="18"/>
        <v/>
      </c>
      <c r="AJ18" s="65" t="str">
        <f t="shared" si="19"/>
        <v/>
      </c>
      <c r="AK18" s="65" t="str">
        <f t="shared" si="20"/>
        <v/>
      </c>
      <c r="AL18" s="65" t="str">
        <f t="shared" si="21"/>
        <v/>
      </c>
      <c r="AM18" s="65" t="str">
        <f t="shared" si="6"/>
        <v/>
      </c>
      <c r="AN18" s="65"/>
      <c r="AO18" s="65"/>
      <c r="AP18" s="65"/>
      <c r="AQ18" s="65"/>
      <c r="AR18" s="65"/>
      <c r="AS18" s="65"/>
      <c r="AT18" s="65" t="str">
        <f t="shared" si="7"/>
        <v>PCPU</v>
      </c>
      <c r="AU18" s="65">
        <f t="shared" si="8"/>
        <v>653.6</v>
      </c>
      <c r="AV18" s="65"/>
      <c r="AX18" s="65">
        <f t="shared" si="9"/>
        <v>745</v>
      </c>
      <c r="AY18" s="65">
        <f t="shared" si="10"/>
        <v>575</v>
      </c>
      <c r="AZ18" s="65">
        <f>INDEX(Notes!$A$36:$O$47,MATCH($B18,Notes!A$36:A$47,0),MATCH(AZ$2,Notes!A$35:O$35,0))</f>
        <v>594.18521581609184</v>
      </c>
      <c r="BA18" s="65">
        <f t="shared" si="11"/>
        <v>600</v>
      </c>
      <c r="BB18" s="65">
        <f t="shared" si="12"/>
        <v>680</v>
      </c>
      <c r="BC18" s="65">
        <f t="shared" si="13"/>
        <v>600</v>
      </c>
      <c r="BD18" s="65">
        <f t="shared" si="14"/>
        <v>680</v>
      </c>
      <c r="BO18" s="72">
        <f t="shared" si="45"/>
        <v>653.6</v>
      </c>
      <c r="BP18" s="72">
        <f t="shared" si="15"/>
        <v>2</v>
      </c>
      <c r="BQ18" s="72" t="str">
        <f t="shared" si="16"/>
        <v>4</v>
      </c>
      <c r="BR18" s="72">
        <f t="shared" si="51"/>
        <v>0</v>
      </c>
      <c r="BS18" s="72" t="str">
        <f t="shared" si="46"/>
        <v/>
      </c>
      <c r="BT18" s="72" t="str">
        <f t="shared" si="46"/>
        <v/>
      </c>
      <c r="BU18" s="72" t="str">
        <f t="shared" si="46"/>
        <v/>
      </c>
      <c r="BV18" s="72" t="str">
        <f t="shared" si="46"/>
        <v/>
      </c>
    </row>
    <row r="19" spans="1:74" s="72" customFormat="1" x14ac:dyDescent="0.2">
      <c r="A19" s="72" t="b">
        <v>1</v>
      </c>
      <c r="B19" s="65" t="s">
        <v>90</v>
      </c>
      <c r="C19" s="65" t="s">
        <v>145</v>
      </c>
      <c r="D19" s="65" t="str">
        <f t="shared" si="17"/>
        <v>E5</v>
      </c>
      <c r="E19" s="75">
        <f t="shared" si="0"/>
        <v>1002005</v>
      </c>
      <c r="F19" s="65" t="str">
        <f t="shared" si="44"/>
        <v>MP002_E5</v>
      </c>
      <c r="G19" s="65" t="s">
        <v>345</v>
      </c>
      <c r="H19" s="65">
        <f t="shared" si="47"/>
        <v>825</v>
      </c>
      <c r="I19" s="65">
        <f t="shared" si="48"/>
        <v>85</v>
      </c>
      <c r="J19" s="65">
        <f>INDEX(Notes!$A$36:$N$47,MATCH(Binning!$B19,Notes!$A$36:$A$47,0),MATCH(Notes!$K$35,Notes!$A$35:$N$35,0))</f>
        <v>653.6</v>
      </c>
      <c r="K19" s="65"/>
      <c r="L19" s="65">
        <f t="shared" si="52"/>
        <v>665</v>
      </c>
      <c r="M19" s="65">
        <f t="shared" si="49"/>
        <v>495</v>
      </c>
      <c r="N19" s="65">
        <f>INDEX(GB!$A$2:$AD$96,MATCH($C19,GB!$A$2:$A$96,0),MATCH(N$2,GB!$A$1:$AD$1,0))</f>
        <v>80</v>
      </c>
      <c r="O19" s="65">
        <f>INDEX(GB!$A$2:$AD$96,MATCH($C19,GB!$A$2:$A$96,0),MATCH(O$2,GB!$A$1:$AD$1,0))</f>
        <v>60</v>
      </c>
      <c r="P19" s="65">
        <f>INDEX(GB!$A$2:$AD$96,MATCH($C19,GB!$A$2:$A$96,0),MATCH(P$2,GB!$A$1:$AD$1,0))</f>
        <v>70</v>
      </c>
      <c r="Q19" s="65">
        <f>INDEX(GB!$A$2:$AD$96,MATCH($C19,GB!$A$2:$A$96,0),MATCH(Q$2,GB!$A$1:$AD$1,0))</f>
        <v>60</v>
      </c>
      <c r="R19" s="65">
        <f>INDEX(Notes!$A$36:$N$47,MATCH(Binning!$B19,Notes!$A$36:$A$47,0),MATCH(Notes!$M$35,Notes!$A$35:$N$35,0))</f>
        <v>7866</v>
      </c>
      <c r="S19" s="65"/>
      <c r="T19" s="65">
        <f>INDEX(GB!$A$2:$AD$96,MATCH($C19,GB!$A$2:$A$96,0),MATCH(T$2,GB!$A$1:$AD$1,0))</f>
        <v>65</v>
      </c>
      <c r="U19" s="65">
        <f>INDEX(GB!$A$2:$AD$96,MATCH($C19,GB!$A$2:$A$96,0),MATCH(U$2,GB!$A$1:$AD$1,0))</f>
        <v>0</v>
      </c>
      <c r="V19" s="65">
        <f>INDEX(GB!$A$2:$AD$96,MATCH($C19,GB!$A$2:$A$96,0),MATCH(V$2,GB!$A$1:$AD$1,0))</f>
        <v>0</v>
      </c>
      <c r="W19" s="65">
        <f>INDEX(GB!$A$2:$AD$96,MATCH($C19,GB!$A$2:$A$96,0),MATCH(W$2,GB!$A$1:$AD$1,0))</f>
        <v>45</v>
      </c>
      <c r="X19" s="65">
        <f>INDEX(GB!$A$2:$AD$96,MATCH($C19,GB!$A$2:$A$96,0),MATCH(X$2,GB!$A$1:$AD$1,0))</f>
        <v>35</v>
      </c>
      <c r="Y19" s="65">
        <v>5</v>
      </c>
      <c r="Z19" s="72">
        <v>1250</v>
      </c>
      <c r="AA19" s="72">
        <v>400</v>
      </c>
      <c r="AB19" s="65"/>
      <c r="AC19" s="65"/>
      <c r="AD19" s="65"/>
      <c r="AE19" s="65"/>
      <c r="AF19" s="65">
        <f t="shared" si="50"/>
        <v>5</v>
      </c>
      <c r="AG19" s="65"/>
      <c r="AH19" s="65"/>
      <c r="AI19" s="65" t="str">
        <f t="shared" si="18"/>
        <v/>
      </c>
      <c r="AJ19" s="65" t="str">
        <f t="shared" si="19"/>
        <v/>
      </c>
      <c r="AK19" s="65" t="str">
        <f t="shared" si="20"/>
        <v/>
      </c>
      <c r="AL19" s="65" t="str">
        <f t="shared" si="21"/>
        <v/>
      </c>
      <c r="AM19" s="65" t="str">
        <f t="shared" si="6"/>
        <v/>
      </c>
      <c r="AN19" s="65"/>
      <c r="AO19" s="65"/>
      <c r="AP19" s="65"/>
      <c r="AQ19" s="65"/>
      <c r="AR19" s="65"/>
      <c r="AS19" s="65"/>
      <c r="AT19" s="65" t="str">
        <f t="shared" si="7"/>
        <v>PCPU</v>
      </c>
      <c r="AU19" s="65">
        <f t="shared" si="8"/>
        <v>653.6</v>
      </c>
      <c r="AV19" s="65"/>
      <c r="AX19" s="65">
        <f t="shared" si="9"/>
        <v>745</v>
      </c>
      <c r="AY19" s="65">
        <f t="shared" si="10"/>
        <v>575</v>
      </c>
      <c r="AZ19" s="65">
        <f>INDEX(Notes!$A$36:$O$47,MATCH($B19,Notes!A$36:A$47,0),MATCH(AZ$2,Notes!A$35:O$35,0))</f>
        <v>594.18521581609184</v>
      </c>
      <c r="BA19" s="65">
        <f t="shared" si="11"/>
        <v>585</v>
      </c>
      <c r="BB19" s="65">
        <f t="shared" si="12"/>
        <v>665</v>
      </c>
      <c r="BC19" s="65">
        <f t="shared" si="13"/>
        <v>585</v>
      </c>
      <c r="BD19" s="65">
        <f t="shared" si="14"/>
        <v>665</v>
      </c>
      <c r="BO19" s="72">
        <f t="shared" si="45"/>
        <v>653.6</v>
      </c>
      <c r="BP19" s="72">
        <f t="shared" si="15"/>
        <v>2</v>
      </c>
      <c r="BQ19" s="72" t="str">
        <f t="shared" si="16"/>
        <v>5</v>
      </c>
      <c r="BR19" s="72">
        <f t="shared" si="51"/>
        <v>0</v>
      </c>
      <c r="BS19" s="72" t="str">
        <f t="shared" si="46"/>
        <v/>
      </c>
      <c r="BT19" s="72" t="str">
        <f t="shared" si="46"/>
        <v/>
      </c>
      <c r="BU19" s="72" t="str">
        <f t="shared" si="46"/>
        <v/>
      </c>
      <c r="BV19" s="72" t="str">
        <f t="shared" si="46"/>
        <v/>
      </c>
    </row>
    <row r="20" spans="1:74" s="72" customFormat="1" x14ac:dyDescent="0.2">
      <c r="A20" s="72" t="b">
        <v>1</v>
      </c>
      <c r="B20" s="65" t="s">
        <v>90</v>
      </c>
      <c r="C20" s="65" t="s">
        <v>145</v>
      </c>
      <c r="D20" s="65" t="str">
        <f t="shared" si="17"/>
        <v>E6</v>
      </c>
      <c r="E20" s="75">
        <f t="shared" si="0"/>
        <v>1002006</v>
      </c>
      <c r="F20" s="65" t="str">
        <f t="shared" si="44"/>
        <v>MP002_E6</v>
      </c>
      <c r="G20" s="65" t="s">
        <v>345</v>
      </c>
      <c r="H20" s="65">
        <f t="shared" si="47"/>
        <v>810</v>
      </c>
      <c r="I20" s="65">
        <f t="shared" si="48"/>
        <v>85</v>
      </c>
      <c r="J20" s="65">
        <f>INDEX(Notes!$A$36:$N$47,MATCH(Binning!$B20,Notes!$A$36:$A$47,0),MATCH(Notes!$K$35,Notes!$A$35:$N$35,0))</f>
        <v>653.6</v>
      </c>
      <c r="K20" s="65"/>
      <c r="L20" s="65">
        <f t="shared" si="52"/>
        <v>665</v>
      </c>
      <c r="M20" s="65">
        <f t="shared" si="49"/>
        <v>495</v>
      </c>
      <c r="N20" s="65">
        <f>INDEX(GB!$A$2:$AD$96,MATCH($C20,GB!$A$2:$A$96,0),MATCH(N$2,GB!$A$1:$AD$1,0))</f>
        <v>80</v>
      </c>
      <c r="O20" s="65">
        <f>INDEX(GB!$A$2:$AD$96,MATCH($C20,GB!$A$2:$A$96,0),MATCH(O$2,GB!$A$1:$AD$1,0))</f>
        <v>60</v>
      </c>
      <c r="P20" s="65">
        <f>INDEX(GB!$A$2:$AD$96,MATCH($C20,GB!$A$2:$A$96,0),MATCH(P$2,GB!$A$1:$AD$1,0))</f>
        <v>70</v>
      </c>
      <c r="Q20" s="65">
        <f>INDEX(GB!$A$2:$AD$96,MATCH($C20,GB!$A$2:$A$96,0),MATCH(Q$2,GB!$A$1:$AD$1,0))</f>
        <v>60</v>
      </c>
      <c r="R20" s="65">
        <f>INDEX(Notes!$A$36:$N$47,MATCH(Binning!$B20,Notes!$A$36:$A$47,0),MATCH(Notes!$M$35,Notes!$A$35:$N$35,0))</f>
        <v>7866</v>
      </c>
      <c r="S20" s="65"/>
      <c r="T20" s="65">
        <f>INDEX(GB!$A$2:$AD$96,MATCH($C20,GB!$A$2:$A$96,0),MATCH(T$2,GB!$A$1:$AD$1,0))</f>
        <v>65</v>
      </c>
      <c r="U20" s="65">
        <f>INDEX(GB!$A$2:$AD$96,MATCH($C20,GB!$A$2:$A$96,0),MATCH(U$2,GB!$A$1:$AD$1,0))</f>
        <v>0</v>
      </c>
      <c r="V20" s="65">
        <f>INDEX(GB!$A$2:$AD$96,MATCH($C20,GB!$A$2:$A$96,0),MATCH(V$2,GB!$A$1:$AD$1,0))</f>
        <v>0</v>
      </c>
      <c r="W20" s="65">
        <f>INDEX(GB!$A$2:$AD$96,MATCH($C20,GB!$A$2:$A$96,0),MATCH(W$2,GB!$A$1:$AD$1,0))</f>
        <v>45</v>
      </c>
      <c r="X20" s="65">
        <f>INDEX(GB!$A$2:$AD$96,MATCH($C20,GB!$A$2:$A$96,0),MATCH(X$2,GB!$A$1:$AD$1,0))</f>
        <v>35</v>
      </c>
      <c r="Y20" s="65">
        <v>5</v>
      </c>
      <c r="Z20" s="72">
        <v>1250</v>
      </c>
      <c r="AA20" s="72">
        <v>400</v>
      </c>
      <c r="AB20" s="65"/>
      <c r="AC20" s="65"/>
      <c r="AD20" s="65"/>
      <c r="AE20" s="65"/>
      <c r="AF20" s="65">
        <f t="shared" si="50"/>
        <v>5</v>
      </c>
      <c r="AG20" s="65"/>
      <c r="AH20" s="65"/>
      <c r="AI20" s="65" t="str">
        <f t="shared" si="18"/>
        <v/>
      </c>
      <c r="AJ20" s="65" t="str">
        <f t="shared" si="19"/>
        <v/>
      </c>
      <c r="AK20" s="65" t="str">
        <f t="shared" si="20"/>
        <v/>
      </c>
      <c r="AL20" s="65" t="str">
        <f t="shared" si="21"/>
        <v/>
      </c>
      <c r="AM20" s="65" t="str">
        <f t="shared" si="6"/>
        <v/>
      </c>
      <c r="AN20" s="65"/>
      <c r="AO20" s="65"/>
      <c r="AP20" s="65"/>
      <c r="AQ20" s="65"/>
      <c r="AR20" s="65"/>
      <c r="AS20" s="65"/>
      <c r="AT20" s="65" t="str">
        <f t="shared" si="7"/>
        <v>PCPU</v>
      </c>
      <c r="AU20" s="65">
        <f t="shared" si="8"/>
        <v>653.6</v>
      </c>
      <c r="AV20" s="65"/>
      <c r="AX20" s="65">
        <f t="shared" si="9"/>
        <v>745</v>
      </c>
      <c r="AY20" s="65">
        <f t="shared" si="10"/>
        <v>575</v>
      </c>
      <c r="AZ20" s="65">
        <f>INDEX(Notes!$A$36:$O$47,MATCH($B20,Notes!A$36:A$47,0),MATCH(AZ$2,Notes!A$35:O$35,0))</f>
        <v>594.18521581609184</v>
      </c>
      <c r="BA20" s="65">
        <f t="shared" si="11"/>
        <v>570</v>
      </c>
      <c r="BB20" s="65">
        <f t="shared" si="12"/>
        <v>650</v>
      </c>
      <c r="BC20" s="65">
        <f t="shared" si="13"/>
        <v>570</v>
      </c>
      <c r="BD20" s="65">
        <f t="shared" si="14"/>
        <v>650</v>
      </c>
      <c r="BO20" s="72">
        <f t="shared" si="45"/>
        <v>653.6</v>
      </c>
      <c r="BP20" s="72">
        <f t="shared" si="15"/>
        <v>2</v>
      </c>
      <c r="BQ20" s="72" t="str">
        <f t="shared" si="16"/>
        <v>6</v>
      </c>
      <c r="BR20" s="72">
        <f t="shared" si="51"/>
        <v>0</v>
      </c>
      <c r="BS20" s="72" t="str">
        <f t="shared" si="46"/>
        <v/>
      </c>
      <c r="BT20" s="72" t="str">
        <f t="shared" si="46"/>
        <v/>
      </c>
      <c r="BU20" s="72" t="str">
        <f t="shared" si="46"/>
        <v/>
      </c>
      <c r="BV20" s="72" t="str">
        <f t="shared" si="46"/>
        <v/>
      </c>
    </row>
    <row r="21" spans="1:74" s="72" customFormat="1" x14ac:dyDescent="0.2">
      <c r="A21" s="72" t="b">
        <v>1</v>
      </c>
      <c r="B21" s="65" t="s">
        <v>90</v>
      </c>
      <c r="C21" s="65" t="s">
        <v>145</v>
      </c>
      <c r="D21" s="65" t="str">
        <f t="shared" si="17"/>
        <v>E7</v>
      </c>
      <c r="E21" s="75">
        <f t="shared" si="0"/>
        <v>1002007</v>
      </c>
      <c r="F21" s="65" t="str">
        <f t="shared" si="44"/>
        <v>MP002_E7</v>
      </c>
      <c r="G21" s="65" t="s">
        <v>345</v>
      </c>
      <c r="H21" s="65">
        <f t="shared" si="47"/>
        <v>795</v>
      </c>
      <c r="I21" s="65">
        <f t="shared" si="48"/>
        <v>85</v>
      </c>
      <c r="J21" s="65">
        <f>INDEX(Notes!$A$36:$N$47,MATCH(Binning!$B21,Notes!$A$36:$A$47,0),MATCH(Notes!$K$35,Notes!$A$35:$N$35,0))</f>
        <v>653.6</v>
      </c>
      <c r="K21" s="65"/>
      <c r="L21" s="65">
        <f t="shared" si="52"/>
        <v>665</v>
      </c>
      <c r="M21" s="65">
        <f t="shared" si="49"/>
        <v>495</v>
      </c>
      <c r="N21" s="65">
        <f>INDEX(GB!$A$2:$AD$96,MATCH($C21,GB!$A$2:$A$96,0),MATCH(N$2,GB!$A$1:$AD$1,0))</f>
        <v>80</v>
      </c>
      <c r="O21" s="65">
        <f>INDEX(GB!$A$2:$AD$96,MATCH($C21,GB!$A$2:$A$96,0),MATCH(O$2,GB!$A$1:$AD$1,0))</f>
        <v>60</v>
      </c>
      <c r="P21" s="65">
        <f>INDEX(GB!$A$2:$AD$96,MATCH($C21,GB!$A$2:$A$96,0),MATCH(P$2,GB!$A$1:$AD$1,0))</f>
        <v>70</v>
      </c>
      <c r="Q21" s="65">
        <f>INDEX(GB!$A$2:$AD$96,MATCH($C21,GB!$A$2:$A$96,0),MATCH(Q$2,GB!$A$1:$AD$1,0))</f>
        <v>60</v>
      </c>
      <c r="R21" s="65">
        <f>INDEX(Notes!$A$36:$N$47,MATCH(Binning!$B21,Notes!$A$36:$A$47,0),MATCH(Notes!$M$35,Notes!$A$35:$N$35,0))</f>
        <v>7866</v>
      </c>
      <c r="S21" s="65"/>
      <c r="T21" s="65">
        <f>INDEX(GB!$A$2:$AD$96,MATCH($C21,GB!$A$2:$A$96,0),MATCH(T$2,GB!$A$1:$AD$1,0))</f>
        <v>65</v>
      </c>
      <c r="U21" s="65">
        <f>INDEX(GB!$A$2:$AD$96,MATCH($C21,GB!$A$2:$A$96,0),MATCH(U$2,GB!$A$1:$AD$1,0))</f>
        <v>0</v>
      </c>
      <c r="V21" s="65">
        <f>INDEX(GB!$A$2:$AD$96,MATCH($C21,GB!$A$2:$A$96,0),MATCH(V$2,GB!$A$1:$AD$1,0))</f>
        <v>0</v>
      </c>
      <c r="W21" s="65">
        <f>INDEX(GB!$A$2:$AD$96,MATCH($C21,GB!$A$2:$A$96,0),MATCH(W$2,GB!$A$1:$AD$1,0))</f>
        <v>45</v>
      </c>
      <c r="X21" s="65">
        <f>INDEX(GB!$A$2:$AD$96,MATCH($C21,GB!$A$2:$A$96,0),MATCH(X$2,GB!$A$1:$AD$1,0))</f>
        <v>35</v>
      </c>
      <c r="Y21" s="65">
        <v>5</v>
      </c>
      <c r="Z21" s="72">
        <v>1250</v>
      </c>
      <c r="AA21" s="72">
        <v>400</v>
      </c>
      <c r="AB21" s="65"/>
      <c r="AC21" s="65"/>
      <c r="AD21" s="65"/>
      <c r="AE21" s="65"/>
      <c r="AF21" s="65">
        <f t="shared" si="50"/>
        <v>5</v>
      </c>
      <c r="AG21" s="65"/>
      <c r="AH21" s="65"/>
      <c r="AI21" s="65" t="str">
        <f t="shared" si="18"/>
        <v/>
      </c>
      <c r="AJ21" s="65" t="str">
        <f t="shared" si="19"/>
        <v/>
      </c>
      <c r="AK21" s="65" t="str">
        <f t="shared" si="20"/>
        <v/>
      </c>
      <c r="AL21" s="65" t="str">
        <f t="shared" si="21"/>
        <v/>
      </c>
      <c r="AM21" s="65" t="str">
        <f t="shared" si="6"/>
        <v/>
      </c>
      <c r="AN21" s="65"/>
      <c r="AO21" s="65"/>
      <c r="AP21" s="65"/>
      <c r="AQ21" s="65"/>
      <c r="AR21" s="65"/>
      <c r="AS21" s="65"/>
      <c r="AT21" s="65" t="str">
        <f t="shared" si="7"/>
        <v>PCPU</v>
      </c>
      <c r="AU21" s="65">
        <f t="shared" si="8"/>
        <v>653.6</v>
      </c>
      <c r="AV21" s="65"/>
      <c r="AX21" s="65">
        <f t="shared" si="9"/>
        <v>745</v>
      </c>
      <c r="AY21" s="65">
        <f t="shared" si="10"/>
        <v>575</v>
      </c>
      <c r="AZ21" s="65">
        <f>INDEX(Notes!$A$36:$O$47,MATCH($B21,Notes!A$36:A$47,0),MATCH(AZ$2,Notes!A$35:O$35,0))</f>
        <v>594.18521581609184</v>
      </c>
      <c r="BA21" s="65">
        <f t="shared" si="11"/>
        <v>555</v>
      </c>
      <c r="BB21" s="65">
        <f t="shared" si="12"/>
        <v>635</v>
      </c>
      <c r="BC21" s="65">
        <f t="shared" si="13"/>
        <v>555</v>
      </c>
      <c r="BD21" s="65">
        <f t="shared" si="14"/>
        <v>635</v>
      </c>
      <c r="BO21" s="72">
        <f t="shared" si="45"/>
        <v>653.6</v>
      </c>
      <c r="BP21" s="72">
        <f t="shared" si="15"/>
        <v>2</v>
      </c>
      <c r="BQ21" s="72" t="str">
        <f t="shared" si="16"/>
        <v>7</v>
      </c>
      <c r="BR21" s="72">
        <f t="shared" si="51"/>
        <v>0</v>
      </c>
      <c r="BS21" s="72" t="str">
        <f t="shared" si="46"/>
        <v/>
      </c>
      <c r="BT21" s="72" t="str">
        <f t="shared" si="46"/>
        <v/>
      </c>
      <c r="BU21" s="72" t="str">
        <f t="shared" si="46"/>
        <v/>
      </c>
      <c r="BV21" s="72" t="str">
        <f t="shared" si="46"/>
        <v/>
      </c>
    </row>
    <row r="22" spans="1:74" s="72" customFormat="1" x14ac:dyDescent="0.2">
      <c r="A22" s="72" t="b">
        <v>1</v>
      </c>
      <c r="B22" s="65" t="s">
        <v>90</v>
      </c>
      <c r="C22" s="65" t="s">
        <v>145</v>
      </c>
      <c r="D22" s="65" t="str">
        <f t="shared" si="17"/>
        <v>E8</v>
      </c>
      <c r="E22" s="75">
        <f t="shared" ref="E22:E25" si="53">1000000+BP22*1000+BQ22</f>
        <v>1002008</v>
      </c>
      <c r="F22" s="65" t="str">
        <f t="shared" ref="F22:F25" si="54">CONCATENATE(C22,"_",D22)</f>
        <v>MP002_E8</v>
      </c>
      <c r="G22" s="65" t="s">
        <v>345</v>
      </c>
      <c r="H22" s="65">
        <f t="shared" si="47"/>
        <v>780</v>
      </c>
      <c r="I22" s="65">
        <f t="shared" si="48"/>
        <v>85</v>
      </c>
      <c r="J22" s="65">
        <f>INDEX(Notes!$A$36:$N$47,MATCH(Binning!$B22,Notes!$A$36:$A$47,0),MATCH(Notes!$K$35,Notes!$A$35:$N$35,0))</f>
        <v>653.6</v>
      </c>
      <c r="K22" s="65"/>
      <c r="L22" s="65">
        <f t="shared" si="52"/>
        <v>665</v>
      </c>
      <c r="M22" s="65">
        <f t="shared" si="49"/>
        <v>495</v>
      </c>
      <c r="N22" s="65">
        <f>INDEX(GB!$A$2:$AD$96,MATCH($C22,GB!$A$2:$A$96,0),MATCH(N$2,GB!$A$1:$AD$1,0))</f>
        <v>80</v>
      </c>
      <c r="O22" s="65">
        <f>INDEX(GB!$A$2:$AD$96,MATCH($C22,GB!$A$2:$A$96,0),MATCH(O$2,GB!$A$1:$AD$1,0))</f>
        <v>60</v>
      </c>
      <c r="P22" s="65">
        <f>INDEX(GB!$A$2:$AD$96,MATCH($C22,GB!$A$2:$A$96,0),MATCH(P$2,GB!$A$1:$AD$1,0))</f>
        <v>70</v>
      </c>
      <c r="Q22" s="65">
        <f>INDEX(GB!$A$2:$AD$96,MATCH($C22,GB!$A$2:$A$96,0),MATCH(Q$2,GB!$A$1:$AD$1,0))</f>
        <v>60</v>
      </c>
      <c r="R22" s="65">
        <f>INDEX(Notes!$A$36:$N$47,MATCH(Binning!$B22,Notes!$A$36:$A$47,0),MATCH(Notes!$M$35,Notes!$A$35:$N$35,0))</f>
        <v>7866</v>
      </c>
      <c r="S22" s="65"/>
      <c r="T22" s="65">
        <f>INDEX(GB!$A$2:$AD$96,MATCH($C22,GB!$A$2:$A$96,0),MATCH(T$2,GB!$A$1:$AD$1,0))</f>
        <v>65</v>
      </c>
      <c r="U22" s="65">
        <f>INDEX(GB!$A$2:$AD$96,MATCH($C22,GB!$A$2:$A$96,0),MATCH(U$2,GB!$A$1:$AD$1,0))</f>
        <v>0</v>
      </c>
      <c r="V22" s="65">
        <f>INDEX(GB!$A$2:$AD$96,MATCH($C22,GB!$A$2:$A$96,0),MATCH(V$2,GB!$A$1:$AD$1,0))</f>
        <v>0</v>
      </c>
      <c r="W22" s="65">
        <f>INDEX(GB!$A$2:$AD$96,MATCH($C22,GB!$A$2:$A$96,0),MATCH(W$2,GB!$A$1:$AD$1,0))</f>
        <v>45</v>
      </c>
      <c r="X22" s="65">
        <f>INDEX(GB!$A$2:$AD$96,MATCH($C22,GB!$A$2:$A$96,0),MATCH(X$2,GB!$A$1:$AD$1,0))</f>
        <v>35</v>
      </c>
      <c r="Y22" s="65">
        <v>5</v>
      </c>
      <c r="Z22" s="72">
        <v>1250</v>
      </c>
      <c r="AA22" s="72">
        <v>400</v>
      </c>
      <c r="AB22" s="65"/>
      <c r="AC22" s="65"/>
      <c r="AD22" s="65"/>
      <c r="AE22" s="65"/>
      <c r="AF22" s="65">
        <f t="shared" si="50"/>
        <v>5</v>
      </c>
      <c r="AG22" s="65"/>
      <c r="AH22" s="65"/>
      <c r="AI22" s="65" t="str">
        <f t="shared" ref="AI22:AI25" si="55">IF($BR22=1,BS22,"")</f>
        <v/>
      </c>
      <c r="AJ22" s="65" t="str">
        <f t="shared" ref="AJ22:AJ25" si="56">IF($BR22=1,BT22,"")</f>
        <v/>
      </c>
      <c r="AK22" s="65" t="str">
        <f t="shared" ref="AK22:AK25" si="57">IF($BR22=1,BU22,"")</f>
        <v/>
      </c>
      <c r="AL22" s="65" t="str">
        <f t="shared" ref="AL22:AL25" si="58">IF($BR22=1,BV22,"")</f>
        <v/>
      </c>
      <c r="AM22" s="65" t="str">
        <f t="shared" si="6"/>
        <v/>
      </c>
      <c r="AN22" s="65"/>
      <c r="AO22" s="65"/>
      <c r="AP22" s="65"/>
      <c r="AQ22" s="65"/>
      <c r="AR22" s="65"/>
      <c r="AS22" s="65"/>
      <c r="AT22" s="65" t="str">
        <f t="shared" ref="AT22:AT25" si="59">B22</f>
        <v>PCPU</v>
      </c>
      <c r="AU22" s="65">
        <f t="shared" ref="AU22:AU25" si="60">J22</f>
        <v>653.6</v>
      </c>
      <c r="AV22" s="65"/>
      <c r="AX22" s="65">
        <f t="shared" ref="AX22:AX25" si="61">L22+N22</f>
        <v>745</v>
      </c>
      <c r="AY22" s="65">
        <f t="shared" ref="AY22:AY25" si="62">M22+N22</f>
        <v>575</v>
      </c>
      <c r="AZ22" s="65">
        <f>INDEX(Notes!$A$36:$O$47,MATCH($B22,Notes!A$36:A$47,0),MATCH(AZ$2,Notes!A$35:O$35,0))</f>
        <v>594.18521581609184</v>
      </c>
      <c r="BA22" s="65">
        <f t="shared" ref="BA22:BA25" si="63">MAX(MIN(Y22*FLOOR((H22-I22*LOG10(AZ22))/Y22,1),L22),M22)</f>
        <v>540</v>
      </c>
      <c r="BB22" s="65">
        <f t="shared" ref="BB22:BB25" si="64">BA22+N22</f>
        <v>620</v>
      </c>
      <c r="BC22" s="65">
        <f t="shared" ref="BC22:BC25" si="65">MAX(MIN(Y22*FLOOR((H22-I22*LOG10(J22))/Y22,1),L22),M22)</f>
        <v>540</v>
      </c>
      <c r="BD22" s="65">
        <f t="shared" ref="BD22:BD25" si="66">BC22+N22</f>
        <v>620</v>
      </c>
      <c r="BO22" s="72">
        <f t="shared" si="45"/>
        <v>653.6</v>
      </c>
      <c r="BP22" s="72">
        <f t="shared" si="15"/>
        <v>2</v>
      </c>
      <c r="BQ22" s="72" t="str">
        <f t="shared" si="16"/>
        <v>8</v>
      </c>
      <c r="BR22" s="72">
        <f t="shared" si="51"/>
        <v>0</v>
      </c>
      <c r="BS22" s="72" t="str">
        <f t="shared" si="51"/>
        <v/>
      </c>
      <c r="BT22" s="72" t="str">
        <f t="shared" si="51"/>
        <v/>
      </c>
      <c r="BU22" s="72" t="str">
        <f t="shared" si="51"/>
        <v/>
      </c>
      <c r="BV22" s="72" t="str">
        <f t="shared" si="51"/>
        <v/>
      </c>
    </row>
    <row r="23" spans="1:74" s="72" customFormat="1" x14ac:dyDescent="0.2">
      <c r="A23" s="72" t="b">
        <v>1</v>
      </c>
      <c r="B23" s="65" t="s">
        <v>90</v>
      </c>
      <c r="C23" s="65" t="s">
        <v>145</v>
      </c>
      <c r="D23" s="65" t="str">
        <f t="shared" si="17"/>
        <v>E9</v>
      </c>
      <c r="E23" s="75">
        <f t="shared" si="53"/>
        <v>1002009</v>
      </c>
      <c r="F23" s="65" t="str">
        <f t="shared" si="54"/>
        <v>MP002_E9</v>
      </c>
      <c r="G23" s="65" t="s">
        <v>345</v>
      </c>
      <c r="H23" s="65">
        <f t="shared" si="47"/>
        <v>765</v>
      </c>
      <c r="I23" s="65">
        <f t="shared" si="48"/>
        <v>85</v>
      </c>
      <c r="J23" s="65">
        <f>INDEX(Notes!$A$36:$N$47,MATCH(Binning!$B23,Notes!$A$36:$A$47,0),MATCH(Notes!$K$35,Notes!$A$35:$N$35,0))</f>
        <v>653.6</v>
      </c>
      <c r="K23" s="65"/>
      <c r="L23" s="65">
        <f t="shared" si="52"/>
        <v>665</v>
      </c>
      <c r="M23" s="65">
        <f t="shared" si="49"/>
        <v>495</v>
      </c>
      <c r="N23" s="65">
        <f>INDEX(GB!$A$2:$AD$96,MATCH($C23,GB!$A$2:$A$96,0),MATCH(N$2,GB!$A$1:$AD$1,0))</f>
        <v>80</v>
      </c>
      <c r="O23" s="65">
        <f>INDEX(GB!$A$2:$AD$96,MATCH($C23,GB!$A$2:$A$96,0),MATCH(O$2,GB!$A$1:$AD$1,0))</f>
        <v>60</v>
      </c>
      <c r="P23" s="65">
        <f>INDEX(GB!$A$2:$AD$96,MATCH($C23,GB!$A$2:$A$96,0),MATCH(P$2,GB!$A$1:$AD$1,0))</f>
        <v>70</v>
      </c>
      <c r="Q23" s="65">
        <f>INDEX(GB!$A$2:$AD$96,MATCH($C23,GB!$A$2:$A$96,0),MATCH(Q$2,GB!$A$1:$AD$1,0))</f>
        <v>60</v>
      </c>
      <c r="R23" s="65">
        <f>INDEX(Notes!$A$36:$N$47,MATCH(Binning!$B23,Notes!$A$36:$A$47,0),MATCH(Notes!$M$35,Notes!$A$35:$N$35,0))</f>
        <v>7866</v>
      </c>
      <c r="S23" s="65"/>
      <c r="T23" s="65">
        <f>INDEX(GB!$A$2:$AD$96,MATCH($C23,GB!$A$2:$A$96,0),MATCH(T$2,GB!$A$1:$AD$1,0))</f>
        <v>65</v>
      </c>
      <c r="U23" s="65">
        <f>INDEX(GB!$A$2:$AD$96,MATCH($C23,GB!$A$2:$A$96,0),MATCH(U$2,GB!$A$1:$AD$1,0))</f>
        <v>0</v>
      </c>
      <c r="V23" s="65">
        <f>INDEX(GB!$A$2:$AD$96,MATCH($C23,GB!$A$2:$A$96,0),MATCH(V$2,GB!$A$1:$AD$1,0))</f>
        <v>0</v>
      </c>
      <c r="W23" s="65">
        <f>INDEX(GB!$A$2:$AD$96,MATCH($C23,GB!$A$2:$A$96,0),MATCH(W$2,GB!$A$1:$AD$1,0))</f>
        <v>45</v>
      </c>
      <c r="X23" s="65">
        <f>INDEX(GB!$A$2:$AD$96,MATCH($C23,GB!$A$2:$A$96,0),MATCH(X$2,GB!$A$1:$AD$1,0))</f>
        <v>35</v>
      </c>
      <c r="Y23" s="65">
        <v>5</v>
      </c>
      <c r="Z23" s="72">
        <v>1250</v>
      </c>
      <c r="AA23" s="72">
        <v>400</v>
      </c>
      <c r="AB23" s="65"/>
      <c r="AC23" s="65"/>
      <c r="AD23" s="65"/>
      <c r="AE23" s="65"/>
      <c r="AF23" s="65">
        <f t="shared" si="50"/>
        <v>5</v>
      </c>
      <c r="AG23" s="65"/>
      <c r="AH23" s="65"/>
      <c r="AI23" s="65" t="str">
        <f t="shared" si="55"/>
        <v/>
      </c>
      <c r="AJ23" s="65" t="str">
        <f t="shared" si="56"/>
        <v/>
      </c>
      <c r="AK23" s="65" t="str">
        <f t="shared" si="57"/>
        <v/>
      </c>
      <c r="AL23" s="65" t="str">
        <f t="shared" si="58"/>
        <v/>
      </c>
      <c r="AM23" s="65" t="str">
        <f t="shared" si="6"/>
        <v/>
      </c>
      <c r="AN23" s="65"/>
      <c r="AO23" s="65"/>
      <c r="AP23" s="65"/>
      <c r="AQ23" s="65"/>
      <c r="AR23" s="65"/>
      <c r="AS23" s="65"/>
      <c r="AT23" s="65" t="str">
        <f t="shared" si="59"/>
        <v>PCPU</v>
      </c>
      <c r="AU23" s="65">
        <f t="shared" si="60"/>
        <v>653.6</v>
      </c>
      <c r="AV23" s="65"/>
      <c r="AX23" s="65">
        <f t="shared" si="61"/>
        <v>745</v>
      </c>
      <c r="AY23" s="65">
        <f t="shared" si="62"/>
        <v>575</v>
      </c>
      <c r="AZ23" s="65">
        <f>INDEX(Notes!$A$36:$O$47,MATCH($B23,Notes!A$36:A$47,0),MATCH(AZ$2,Notes!A$35:O$35,0))</f>
        <v>594.18521581609184</v>
      </c>
      <c r="BA23" s="65">
        <f t="shared" si="63"/>
        <v>525</v>
      </c>
      <c r="BB23" s="65">
        <f t="shared" si="64"/>
        <v>605</v>
      </c>
      <c r="BC23" s="65">
        <f t="shared" si="65"/>
        <v>525</v>
      </c>
      <c r="BD23" s="65">
        <f t="shared" si="66"/>
        <v>605</v>
      </c>
      <c r="BO23" s="72">
        <f t="shared" si="45"/>
        <v>653.6</v>
      </c>
      <c r="BP23" s="72">
        <f t="shared" si="15"/>
        <v>2</v>
      </c>
      <c r="BQ23" s="72" t="str">
        <f t="shared" si="16"/>
        <v>9</v>
      </c>
      <c r="BR23" s="72">
        <f t="shared" si="51"/>
        <v>0</v>
      </c>
      <c r="BS23" s="72" t="str">
        <f t="shared" si="51"/>
        <v/>
      </c>
      <c r="BT23" s="72" t="str">
        <f t="shared" si="51"/>
        <v/>
      </c>
      <c r="BU23" s="72" t="str">
        <f t="shared" si="51"/>
        <v/>
      </c>
      <c r="BV23" s="72" t="str">
        <f t="shared" si="51"/>
        <v/>
      </c>
    </row>
    <row r="24" spans="1:74" s="72" customFormat="1" x14ac:dyDescent="0.2">
      <c r="A24" s="72" t="b">
        <v>1</v>
      </c>
      <c r="B24" s="65" t="s">
        <v>90</v>
      </c>
      <c r="C24" s="65" t="s">
        <v>145</v>
      </c>
      <c r="D24" s="65" t="str">
        <f t="shared" si="17"/>
        <v>E10</v>
      </c>
      <c r="E24" s="75">
        <f t="shared" si="53"/>
        <v>1002010</v>
      </c>
      <c r="F24" s="65" t="str">
        <f t="shared" si="54"/>
        <v>MP002_E10</v>
      </c>
      <c r="G24" s="65" t="s">
        <v>345</v>
      </c>
      <c r="H24" s="65">
        <f t="shared" si="47"/>
        <v>750</v>
      </c>
      <c r="I24" s="65">
        <f t="shared" si="48"/>
        <v>85</v>
      </c>
      <c r="J24" s="65">
        <f>INDEX(Notes!$A$36:$N$47,MATCH(Binning!$B24,Notes!$A$36:$A$47,0),MATCH(Notes!$K$35,Notes!$A$35:$N$35,0))</f>
        <v>653.6</v>
      </c>
      <c r="K24" s="65"/>
      <c r="L24" s="65">
        <f t="shared" si="52"/>
        <v>665</v>
      </c>
      <c r="M24" s="65">
        <f t="shared" si="49"/>
        <v>495</v>
      </c>
      <c r="N24" s="65">
        <f>INDEX(GB!$A$2:$AD$96,MATCH($C24,GB!$A$2:$A$96,0),MATCH(N$2,GB!$A$1:$AD$1,0))</f>
        <v>80</v>
      </c>
      <c r="O24" s="65">
        <f>INDEX(GB!$A$2:$AD$96,MATCH($C24,GB!$A$2:$A$96,0),MATCH(O$2,GB!$A$1:$AD$1,0))</f>
        <v>60</v>
      </c>
      <c r="P24" s="65">
        <f>INDEX(GB!$A$2:$AD$96,MATCH($C24,GB!$A$2:$A$96,0),MATCH(P$2,GB!$A$1:$AD$1,0))</f>
        <v>70</v>
      </c>
      <c r="Q24" s="65">
        <f>INDEX(GB!$A$2:$AD$96,MATCH($C24,GB!$A$2:$A$96,0),MATCH(Q$2,GB!$A$1:$AD$1,0))</f>
        <v>60</v>
      </c>
      <c r="R24" s="65">
        <f>INDEX(Notes!$A$36:$N$47,MATCH(Binning!$B24,Notes!$A$36:$A$47,0),MATCH(Notes!$M$35,Notes!$A$35:$N$35,0))</f>
        <v>7866</v>
      </c>
      <c r="S24" s="65"/>
      <c r="T24" s="65">
        <f>INDEX(GB!$A$2:$AD$96,MATCH($C24,GB!$A$2:$A$96,0),MATCH(T$2,GB!$A$1:$AD$1,0))</f>
        <v>65</v>
      </c>
      <c r="U24" s="65">
        <f>INDEX(GB!$A$2:$AD$96,MATCH($C24,GB!$A$2:$A$96,0),MATCH(U$2,GB!$A$1:$AD$1,0))</f>
        <v>0</v>
      </c>
      <c r="V24" s="65">
        <f>INDEX(GB!$A$2:$AD$96,MATCH($C24,GB!$A$2:$A$96,0),MATCH(V$2,GB!$A$1:$AD$1,0))</f>
        <v>0</v>
      </c>
      <c r="W24" s="65">
        <f>INDEX(GB!$A$2:$AD$96,MATCH($C24,GB!$A$2:$A$96,0),MATCH(W$2,GB!$A$1:$AD$1,0))</f>
        <v>45</v>
      </c>
      <c r="X24" s="65">
        <f>INDEX(GB!$A$2:$AD$96,MATCH($C24,GB!$A$2:$A$96,0),MATCH(X$2,GB!$A$1:$AD$1,0))</f>
        <v>35</v>
      </c>
      <c r="Y24" s="65">
        <v>5</v>
      </c>
      <c r="Z24" s="72">
        <v>1250</v>
      </c>
      <c r="AA24" s="72">
        <v>400</v>
      </c>
      <c r="AB24" s="65"/>
      <c r="AC24" s="65"/>
      <c r="AD24" s="65"/>
      <c r="AE24" s="65"/>
      <c r="AF24" s="65">
        <f t="shared" si="50"/>
        <v>5</v>
      </c>
      <c r="AG24" s="65"/>
      <c r="AH24" s="65"/>
      <c r="AI24" s="65" t="str">
        <f t="shared" si="55"/>
        <v/>
      </c>
      <c r="AJ24" s="65" t="str">
        <f t="shared" si="56"/>
        <v/>
      </c>
      <c r="AK24" s="65" t="str">
        <f t="shared" si="57"/>
        <v/>
      </c>
      <c r="AL24" s="65" t="str">
        <f t="shared" si="58"/>
        <v/>
      </c>
      <c r="AM24" s="65" t="str">
        <f t="shared" si="6"/>
        <v/>
      </c>
      <c r="AN24" s="65"/>
      <c r="AO24" s="65"/>
      <c r="AP24" s="65"/>
      <c r="AQ24" s="65"/>
      <c r="AR24" s="65"/>
      <c r="AS24" s="65"/>
      <c r="AT24" s="65" t="str">
        <f t="shared" si="59"/>
        <v>PCPU</v>
      </c>
      <c r="AU24" s="65">
        <f t="shared" si="60"/>
        <v>653.6</v>
      </c>
      <c r="AV24" s="65"/>
      <c r="AX24" s="65">
        <f t="shared" si="61"/>
        <v>745</v>
      </c>
      <c r="AY24" s="65">
        <f t="shared" si="62"/>
        <v>575</v>
      </c>
      <c r="AZ24" s="65">
        <f>INDEX(Notes!$A$36:$O$47,MATCH($B24,Notes!A$36:A$47,0),MATCH(AZ$2,Notes!A$35:O$35,0))</f>
        <v>594.18521581609184</v>
      </c>
      <c r="BA24" s="65">
        <f t="shared" si="63"/>
        <v>510</v>
      </c>
      <c r="BB24" s="65">
        <f t="shared" si="64"/>
        <v>590</v>
      </c>
      <c r="BC24" s="65">
        <f t="shared" si="65"/>
        <v>510</v>
      </c>
      <c r="BD24" s="65">
        <f t="shared" si="66"/>
        <v>590</v>
      </c>
      <c r="BO24" s="72">
        <f t="shared" si="45"/>
        <v>653.6</v>
      </c>
      <c r="BP24" s="72">
        <f t="shared" si="15"/>
        <v>2</v>
      </c>
      <c r="BQ24" s="72" t="str">
        <f t="shared" si="16"/>
        <v>10</v>
      </c>
      <c r="BR24" s="72">
        <f t="shared" si="51"/>
        <v>0</v>
      </c>
      <c r="BS24" s="72" t="str">
        <f t="shared" si="51"/>
        <v/>
      </c>
      <c r="BT24" s="72" t="str">
        <f t="shared" si="51"/>
        <v/>
      </c>
      <c r="BU24" s="72" t="str">
        <f t="shared" si="51"/>
        <v/>
      </c>
      <c r="BV24" s="72" t="str">
        <f t="shared" si="51"/>
        <v/>
      </c>
    </row>
    <row r="25" spans="1:74" s="72" customFormat="1" x14ac:dyDescent="0.2">
      <c r="A25" s="72" t="b">
        <v>1</v>
      </c>
      <c r="B25" s="65" t="s">
        <v>90</v>
      </c>
      <c r="C25" s="65" t="s">
        <v>145</v>
      </c>
      <c r="D25" s="65" t="str">
        <f t="shared" si="17"/>
        <v>E11</v>
      </c>
      <c r="E25" s="75">
        <f t="shared" si="53"/>
        <v>1002011</v>
      </c>
      <c r="F25" s="65" t="str">
        <f t="shared" si="54"/>
        <v>MP002_E11</v>
      </c>
      <c r="G25" s="65" t="s">
        <v>345</v>
      </c>
      <c r="H25" s="65">
        <f t="shared" si="47"/>
        <v>735</v>
      </c>
      <c r="I25" s="65">
        <f t="shared" si="48"/>
        <v>85</v>
      </c>
      <c r="J25" s="65">
        <f>INDEX(Notes!$A$36:$N$47,MATCH(Binning!$B25,Notes!$A$36:$A$47,0),MATCH(Notes!$K$35,Notes!$A$35:$N$35,0))</f>
        <v>653.6</v>
      </c>
      <c r="K25" s="65"/>
      <c r="L25" s="65">
        <f t="shared" si="52"/>
        <v>665</v>
      </c>
      <c r="M25" s="65">
        <f t="shared" si="49"/>
        <v>495</v>
      </c>
      <c r="N25" s="65">
        <f>INDEX(GB!$A$2:$AD$96,MATCH($C25,GB!$A$2:$A$96,0),MATCH(N$2,GB!$A$1:$AD$1,0))</f>
        <v>80</v>
      </c>
      <c r="O25" s="65">
        <f>INDEX(GB!$A$2:$AD$96,MATCH($C25,GB!$A$2:$A$96,0),MATCH(O$2,GB!$A$1:$AD$1,0))</f>
        <v>60</v>
      </c>
      <c r="P25" s="65">
        <f>INDEX(GB!$A$2:$AD$96,MATCH($C25,GB!$A$2:$A$96,0),MATCH(P$2,GB!$A$1:$AD$1,0))</f>
        <v>70</v>
      </c>
      <c r="Q25" s="65">
        <f>INDEX(GB!$A$2:$AD$96,MATCH($C25,GB!$A$2:$A$96,0),MATCH(Q$2,GB!$A$1:$AD$1,0))</f>
        <v>60</v>
      </c>
      <c r="R25" s="65">
        <f>INDEX(Notes!$A$36:$N$47,MATCH(Binning!$B25,Notes!$A$36:$A$47,0),MATCH(Notes!$M$35,Notes!$A$35:$N$35,0))</f>
        <v>7866</v>
      </c>
      <c r="S25" s="65"/>
      <c r="T25" s="65">
        <f>INDEX(GB!$A$2:$AD$96,MATCH($C25,GB!$A$2:$A$96,0),MATCH(T$2,GB!$A$1:$AD$1,0))</f>
        <v>65</v>
      </c>
      <c r="U25" s="65">
        <f>INDEX(GB!$A$2:$AD$96,MATCH($C25,GB!$A$2:$A$96,0),MATCH(U$2,GB!$A$1:$AD$1,0))</f>
        <v>0</v>
      </c>
      <c r="V25" s="65">
        <f>INDEX(GB!$A$2:$AD$96,MATCH($C25,GB!$A$2:$A$96,0),MATCH(V$2,GB!$A$1:$AD$1,0))</f>
        <v>0</v>
      </c>
      <c r="W25" s="65">
        <f>INDEX(GB!$A$2:$AD$96,MATCH($C25,GB!$A$2:$A$96,0),MATCH(W$2,GB!$A$1:$AD$1,0))</f>
        <v>45</v>
      </c>
      <c r="X25" s="65">
        <f>INDEX(GB!$A$2:$AD$96,MATCH($C25,GB!$A$2:$A$96,0),MATCH(X$2,GB!$A$1:$AD$1,0))</f>
        <v>35</v>
      </c>
      <c r="Y25" s="65">
        <v>5</v>
      </c>
      <c r="Z25" s="72">
        <v>1250</v>
      </c>
      <c r="AA25" s="72">
        <v>400</v>
      </c>
      <c r="AB25" s="65"/>
      <c r="AC25" s="65"/>
      <c r="AD25" s="65"/>
      <c r="AE25" s="65"/>
      <c r="AF25" s="65">
        <f t="shared" si="50"/>
        <v>5</v>
      </c>
      <c r="AG25" s="65"/>
      <c r="AH25" s="65"/>
      <c r="AI25" s="65" t="str">
        <f t="shared" si="55"/>
        <v/>
      </c>
      <c r="AJ25" s="65" t="str">
        <f t="shared" si="56"/>
        <v/>
      </c>
      <c r="AK25" s="65" t="str">
        <f t="shared" si="57"/>
        <v/>
      </c>
      <c r="AL25" s="65" t="str">
        <f t="shared" si="58"/>
        <v/>
      </c>
      <c r="AM25" s="65" t="str">
        <f t="shared" si="6"/>
        <v/>
      </c>
      <c r="AN25" s="65"/>
      <c r="AO25" s="65"/>
      <c r="AP25" s="65"/>
      <c r="AQ25" s="65"/>
      <c r="AR25" s="65"/>
      <c r="AS25" s="65"/>
      <c r="AT25" s="65" t="str">
        <f t="shared" si="59"/>
        <v>PCPU</v>
      </c>
      <c r="AU25" s="65">
        <f t="shared" si="60"/>
        <v>653.6</v>
      </c>
      <c r="AV25" s="65"/>
      <c r="AX25" s="65">
        <f t="shared" si="61"/>
        <v>745</v>
      </c>
      <c r="AY25" s="65">
        <f t="shared" si="62"/>
        <v>575</v>
      </c>
      <c r="AZ25" s="65">
        <f>INDEX(Notes!$A$36:$O$47,MATCH($B25,Notes!A$36:A$47,0),MATCH(AZ$2,Notes!A$35:O$35,0))</f>
        <v>594.18521581609184</v>
      </c>
      <c r="BA25" s="65">
        <f t="shared" si="63"/>
        <v>495</v>
      </c>
      <c r="BB25" s="65">
        <f t="shared" si="64"/>
        <v>575</v>
      </c>
      <c r="BC25" s="65">
        <f t="shared" si="65"/>
        <v>495</v>
      </c>
      <c r="BD25" s="65">
        <f t="shared" si="66"/>
        <v>575</v>
      </c>
      <c r="BO25" s="72">
        <f t="shared" si="45"/>
        <v>653.6</v>
      </c>
      <c r="BP25" s="72">
        <f t="shared" si="15"/>
        <v>2</v>
      </c>
      <c r="BQ25" s="72" t="str">
        <f t="shared" si="16"/>
        <v>11</v>
      </c>
      <c r="BR25" s="72">
        <f t="shared" si="51"/>
        <v>0</v>
      </c>
      <c r="BS25" s="72" t="str">
        <f t="shared" si="51"/>
        <v/>
      </c>
      <c r="BT25" s="72" t="str">
        <f t="shared" si="51"/>
        <v/>
      </c>
      <c r="BU25" s="72" t="str">
        <f t="shared" si="51"/>
        <v/>
      </c>
      <c r="BV25" s="72" t="str">
        <f t="shared" si="51"/>
        <v/>
      </c>
    </row>
    <row r="26" spans="1:74" s="72" customFormat="1" x14ac:dyDescent="0.2">
      <c r="A26" s="72" t="b">
        <v>1</v>
      </c>
      <c r="B26" s="65" t="s">
        <v>90</v>
      </c>
      <c r="C26" s="65" t="s">
        <v>145</v>
      </c>
      <c r="D26" s="65" t="str">
        <f t="shared" si="17"/>
        <v>E12</v>
      </c>
      <c r="E26" s="75">
        <f t="shared" ref="E26" si="67">1000000+BP26*1000+BQ26</f>
        <v>1002012</v>
      </c>
      <c r="F26" s="65" t="str">
        <f t="shared" ref="F26" si="68">CONCATENATE(C26,"_",D26)</f>
        <v>MP002_E12</v>
      </c>
      <c r="G26" s="65" t="s">
        <v>345</v>
      </c>
      <c r="H26" s="65">
        <f t="shared" si="47"/>
        <v>720</v>
      </c>
      <c r="I26" s="65">
        <f t="shared" si="48"/>
        <v>85</v>
      </c>
      <c r="J26" s="65">
        <f>INDEX(Notes!$A$36:$N$47,MATCH(Binning!$B26,Notes!$A$36:$A$47,0),MATCH(Notes!$K$35,Notes!$A$35:$N$35,0))</f>
        <v>653.6</v>
      </c>
      <c r="K26" s="65"/>
      <c r="L26" s="65">
        <f t="shared" si="52"/>
        <v>665</v>
      </c>
      <c r="M26" s="65">
        <f t="shared" si="49"/>
        <v>495</v>
      </c>
      <c r="N26" s="65">
        <f>INDEX(GB!$A$2:$AD$96,MATCH($C26,GB!$A$2:$A$96,0),MATCH(N$2,GB!$A$1:$AD$1,0))</f>
        <v>80</v>
      </c>
      <c r="O26" s="65">
        <f>INDEX(GB!$A$2:$AD$96,MATCH($C26,GB!$A$2:$A$96,0),MATCH(O$2,GB!$A$1:$AD$1,0))</f>
        <v>60</v>
      </c>
      <c r="P26" s="65">
        <f>INDEX(GB!$A$2:$AD$96,MATCH($C26,GB!$A$2:$A$96,0),MATCH(P$2,GB!$A$1:$AD$1,0))</f>
        <v>70</v>
      </c>
      <c r="Q26" s="65">
        <f>INDEX(GB!$A$2:$AD$96,MATCH($C26,GB!$A$2:$A$96,0),MATCH(Q$2,GB!$A$1:$AD$1,0))</f>
        <v>60</v>
      </c>
      <c r="R26" s="65">
        <f>INDEX(Notes!$A$36:$N$47,MATCH(Binning!$B26,Notes!$A$36:$A$47,0),MATCH(Notes!$M$35,Notes!$A$35:$N$35,0))</f>
        <v>7866</v>
      </c>
      <c r="S26" s="65"/>
      <c r="T26" s="65">
        <f>INDEX(GB!$A$2:$AD$96,MATCH($C26,GB!$A$2:$A$96,0),MATCH(T$2,GB!$A$1:$AD$1,0))</f>
        <v>65</v>
      </c>
      <c r="U26" s="65">
        <f>INDEX(GB!$A$2:$AD$96,MATCH($C26,GB!$A$2:$A$96,0),MATCH(U$2,GB!$A$1:$AD$1,0))</f>
        <v>0</v>
      </c>
      <c r="V26" s="65">
        <f>INDEX(GB!$A$2:$AD$96,MATCH($C26,GB!$A$2:$A$96,0),MATCH(V$2,GB!$A$1:$AD$1,0))</f>
        <v>0</v>
      </c>
      <c r="W26" s="65">
        <f>INDEX(GB!$A$2:$AD$96,MATCH($C26,GB!$A$2:$A$96,0),MATCH(W$2,GB!$A$1:$AD$1,0))</f>
        <v>45</v>
      </c>
      <c r="X26" s="65">
        <f>INDEX(GB!$A$2:$AD$96,MATCH($C26,GB!$A$2:$A$96,0),MATCH(X$2,GB!$A$1:$AD$1,0))</f>
        <v>35</v>
      </c>
      <c r="Y26" s="65">
        <v>5</v>
      </c>
      <c r="Z26" s="72">
        <v>1250</v>
      </c>
      <c r="AA26" s="72">
        <v>400</v>
      </c>
      <c r="AB26" s="65"/>
      <c r="AC26" s="65"/>
      <c r="AD26" s="65"/>
      <c r="AE26" s="65"/>
      <c r="AF26" s="65">
        <f t="shared" si="50"/>
        <v>5</v>
      </c>
      <c r="AG26" s="65"/>
      <c r="AH26" s="65"/>
      <c r="AI26" s="65" t="str">
        <f t="shared" ref="AI26" si="69">IF($BR26=1,BS26,"")</f>
        <v/>
      </c>
      <c r="AJ26" s="65" t="str">
        <f t="shared" ref="AJ26" si="70">IF($BR26=1,BT26,"")</f>
        <v/>
      </c>
      <c r="AK26" s="65" t="str">
        <f t="shared" ref="AK26" si="71">IF($BR26=1,BU26,"")</f>
        <v/>
      </c>
      <c r="AL26" s="65" t="str">
        <f t="shared" ref="AL26" si="72">IF($BR26=1,BV26,"")</f>
        <v/>
      </c>
      <c r="AM26" s="65" t="str">
        <f t="shared" si="6"/>
        <v/>
      </c>
      <c r="AN26" s="65"/>
      <c r="AO26" s="65"/>
      <c r="AP26" s="65"/>
      <c r="AQ26" s="65"/>
      <c r="AR26" s="65"/>
      <c r="AS26" s="65"/>
      <c r="AT26" s="65" t="str">
        <f t="shared" ref="AT26" si="73">B26</f>
        <v>PCPU</v>
      </c>
      <c r="AU26" s="65">
        <f t="shared" ref="AU26" si="74">J26</f>
        <v>653.6</v>
      </c>
      <c r="AV26" s="65"/>
      <c r="AX26" s="65">
        <f t="shared" ref="AX26" si="75">L26+N26</f>
        <v>745</v>
      </c>
      <c r="AY26" s="65">
        <f t="shared" ref="AY26" si="76">M26+N26</f>
        <v>575</v>
      </c>
      <c r="AZ26" s="65">
        <f>INDEX(Notes!$A$36:$O$47,MATCH($B26,Notes!A$36:A$47,0),MATCH(AZ$2,Notes!A$35:O$35,0))</f>
        <v>594.18521581609184</v>
      </c>
      <c r="BA26" s="65">
        <f t="shared" ref="BA26" si="77">MAX(MIN(Y26*FLOOR((H26-I26*LOG10(AZ26))/Y26,1),L26),M26)</f>
        <v>495</v>
      </c>
      <c r="BB26" s="65">
        <f t="shared" ref="BB26" si="78">BA26+N26</f>
        <v>575</v>
      </c>
      <c r="BC26" s="65">
        <f t="shared" ref="BC26" si="79">MAX(MIN(Y26*FLOOR((H26-I26*LOG10(J26))/Y26,1),L26),M26)</f>
        <v>495</v>
      </c>
      <c r="BD26" s="65">
        <f t="shared" ref="BD26" si="80">BC26+N26</f>
        <v>575</v>
      </c>
      <c r="BO26" s="72">
        <f t="shared" si="45"/>
        <v>653.6</v>
      </c>
      <c r="BP26" s="72">
        <f t="shared" si="15"/>
        <v>2</v>
      </c>
      <c r="BQ26" s="72" t="str">
        <f t="shared" si="16"/>
        <v>12</v>
      </c>
      <c r="BR26" s="72">
        <f t="shared" si="51"/>
        <v>0</v>
      </c>
      <c r="BS26" s="72" t="str">
        <f t="shared" si="51"/>
        <v/>
      </c>
      <c r="BT26" s="72" t="str">
        <f t="shared" si="51"/>
        <v/>
      </c>
      <c r="BU26" s="72" t="str">
        <f t="shared" si="51"/>
        <v/>
      </c>
      <c r="BV26" s="72" t="str">
        <f t="shared" si="51"/>
        <v/>
      </c>
    </row>
    <row r="27" spans="1:74" s="72" customFormat="1" x14ac:dyDescent="0.2">
      <c r="A27" s="72" t="b">
        <v>1</v>
      </c>
      <c r="B27" s="65" t="s">
        <v>90</v>
      </c>
      <c r="C27" s="65" t="s">
        <v>146</v>
      </c>
      <c r="D27" s="65" t="s">
        <v>44</v>
      </c>
      <c r="E27" s="75">
        <f t="shared" si="0"/>
        <v>1003001</v>
      </c>
      <c r="F27" s="65" t="str">
        <f t="shared" ref="F27:F31" si="81">CONCATENATE(C27,"_",D27)</f>
        <v>MP003_E1</v>
      </c>
      <c r="G27" s="65" t="s">
        <v>345</v>
      </c>
      <c r="H27" s="184">
        <f>VLOOKUP(C27,BinningParamNotes!A:D,3,0)</f>
        <v>915</v>
      </c>
      <c r="I27" s="69">
        <f>VLOOKUP(C27,BinningParamNotes!A:D,2,0)</f>
        <v>90</v>
      </c>
      <c r="J27" s="65">
        <f>INDEX(Notes!$A$36:$N$47,MATCH(Binning!$B27,Notes!$A$36:$A$47,0),MATCH(Notes!$K$35,Notes!$A$35:$N$35,0))</f>
        <v>653.6</v>
      </c>
      <c r="K27" s="65"/>
      <c r="L27" s="69">
        <f>VLOOKUP(C27,BinningParamNotes!A:D,4,0)</f>
        <v>710</v>
      </c>
      <c r="M27" s="189">
        <v>525</v>
      </c>
      <c r="N27" s="65">
        <f>INDEX(GB!$A$2:$AD$96,MATCH($C27,GB!$A$2:$A$96,0),MATCH(N$2,GB!$A$1:$AD$1,0))</f>
        <v>75</v>
      </c>
      <c r="O27" s="65">
        <f>INDEX(GB!$A$2:$AD$96,MATCH($C27,GB!$A$2:$A$96,0),MATCH(O$2,GB!$A$1:$AD$1,0))</f>
        <v>50</v>
      </c>
      <c r="P27" s="65">
        <f>INDEX(GB!$A$2:$AD$96,MATCH($C27,GB!$A$2:$A$96,0),MATCH(P$2,GB!$A$1:$AD$1,0))</f>
        <v>45</v>
      </c>
      <c r="Q27" s="65">
        <f>INDEX(GB!$A$2:$AD$96,MATCH($C27,GB!$A$2:$A$96,0),MATCH(Q$2,GB!$A$1:$AD$1,0))</f>
        <v>65</v>
      </c>
      <c r="R27" s="65">
        <f>INDEX(Notes!$A$36:$N$47,MATCH(Binning!$B27,Notes!$A$36:$A$47,0),MATCH(Notes!$M$35,Notes!$A$35:$N$35,0))</f>
        <v>7866</v>
      </c>
      <c r="S27" s="65"/>
      <c r="T27" s="65">
        <f>INDEX(GB!$A$2:$AD$96,MATCH($C27,GB!$A$2:$A$96,0),MATCH(T$2,GB!$A$1:$AD$1,0))</f>
        <v>55</v>
      </c>
      <c r="U27" s="65">
        <f>INDEX(GB!$A$2:$AD$96,MATCH($C27,GB!$A$2:$A$96,0),MATCH(U$2,GB!$A$1:$AD$1,0))</f>
        <v>0</v>
      </c>
      <c r="V27" s="65">
        <f>INDEX(GB!$A$2:$AD$96,MATCH($C27,GB!$A$2:$A$96,0),MATCH(V$2,GB!$A$1:$AD$1,0))</f>
        <v>0</v>
      </c>
      <c r="W27" s="65">
        <f>INDEX(GB!$A$2:$AD$96,MATCH($C27,GB!$A$2:$A$96,0),MATCH(W$2,GB!$A$1:$AD$1,0))</f>
        <v>20</v>
      </c>
      <c r="X27" s="65">
        <f>INDEX(GB!$A$2:$AD$96,MATCH($C27,GB!$A$2:$A$96,0),MATCH(X$2,GB!$A$1:$AD$1,0))</f>
        <v>40</v>
      </c>
      <c r="Y27" s="65">
        <v>5</v>
      </c>
      <c r="Z27" s="72">
        <v>1250</v>
      </c>
      <c r="AA27" s="72">
        <v>400</v>
      </c>
      <c r="AB27" s="65"/>
      <c r="AC27" s="65"/>
      <c r="AD27" s="65"/>
      <c r="AE27" s="65"/>
      <c r="AF27" s="65">
        <v>5</v>
      </c>
      <c r="AG27" s="65"/>
      <c r="AH27" s="65"/>
      <c r="AI27" s="65" t="str">
        <f t="shared" si="18"/>
        <v/>
      </c>
      <c r="AJ27" s="65" t="str">
        <f t="shared" si="19"/>
        <v/>
      </c>
      <c r="AK27" s="65" t="str">
        <f t="shared" si="20"/>
        <v/>
      </c>
      <c r="AL27" s="65" t="str">
        <f t="shared" si="21"/>
        <v/>
      </c>
      <c r="AM27" s="65" t="str">
        <f t="shared" si="6"/>
        <v/>
      </c>
      <c r="AN27" s="65"/>
      <c r="AO27" s="65"/>
      <c r="AP27" s="65"/>
      <c r="AQ27" s="65"/>
      <c r="AR27" s="65"/>
      <c r="AS27" s="65"/>
      <c r="AT27" s="65" t="str">
        <f t="shared" si="7"/>
        <v>PCPU</v>
      </c>
      <c r="AU27" s="65">
        <f t="shared" si="8"/>
        <v>653.6</v>
      </c>
      <c r="AV27" s="65"/>
      <c r="AX27" s="65">
        <f t="shared" si="9"/>
        <v>785</v>
      </c>
      <c r="AY27" s="65">
        <f t="shared" si="10"/>
        <v>600</v>
      </c>
      <c r="AZ27" s="65">
        <f>INDEX(Notes!$A$36:$O$47,MATCH($B27,Notes!A$36:A$47,0),MATCH(AZ$2,Notes!A$35:O$35,0))</f>
        <v>594.18521581609184</v>
      </c>
      <c r="BA27" s="65">
        <f t="shared" si="11"/>
        <v>665</v>
      </c>
      <c r="BB27" s="65">
        <f t="shared" si="12"/>
        <v>740</v>
      </c>
      <c r="BC27" s="65">
        <f t="shared" si="13"/>
        <v>660</v>
      </c>
      <c r="BD27" s="65">
        <f t="shared" si="14"/>
        <v>735</v>
      </c>
      <c r="BO27" s="72">
        <f>MAX(J27:J33)</f>
        <v>653.6</v>
      </c>
      <c r="BP27" s="72">
        <f t="shared" si="15"/>
        <v>3</v>
      </c>
      <c r="BQ27" s="72" t="str">
        <f t="shared" si="16"/>
        <v>1</v>
      </c>
      <c r="BR27" s="72">
        <v>0</v>
      </c>
      <c r="BS27" s="72" t="s">
        <v>145</v>
      </c>
      <c r="BT27" s="72" t="s">
        <v>148</v>
      </c>
      <c r="BU27" s="72">
        <v>0.35714285714285715</v>
      </c>
      <c r="BV27" s="72">
        <v>-3</v>
      </c>
    </row>
    <row r="28" spans="1:74" s="72" customFormat="1" x14ac:dyDescent="0.2">
      <c r="A28" s="72" t="b">
        <v>1</v>
      </c>
      <c r="B28" s="65" t="s">
        <v>90</v>
      </c>
      <c r="C28" s="65" t="s">
        <v>146</v>
      </c>
      <c r="D28" s="65" t="str">
        <f t="shared" si="17"/>
        <v>E2</v>
      </c>
      <c r="E28" s="75">
        <f t="shared" si="0"/>
        <v>1003002</v>
      </c>
      <c r="F28" s="65" t="str">
        <f t="shared" si="81"/>
        <v>MP003_E2</v>
      </c>
      <c r="G28" s="65" t="s">
        <v>345</v>
      </c>
      <c r="H28" s="65">
        <f>H27-15</f>
        <v>900</v>
      </c>
      <c r="I28" s="65">
        <f>I27</f>
        <v>90</v>
      </c>
      <c r="J28" s="65">
        <f>INDEX(Notes!$A$36:$N$47,MATCH(Binning!$B28,Notes!$A$36:$A$47,0),MATCH(Notes!$K$35,Notes!$A$35:$N$35,0))</f>
        <v>653.6</v>
      </c>
      <c r="K28" s="65"/>
      <c r="L28" s="65">
        <f>L27-10</f>
        <v>700</v>
      </c>
      <c r="M28" s="65">
        <f>M27</f>
        <v>525</v>
      </c>
      <c r="N28" s="65">
        <f>INDEX(GB!$A$2:$AD$96,MATCH($C28,GB!$A$2:$A$96,0),MATCH(N$2,GB!$A$1:$AD$1,0))</f>
        <v>75</v>
      </c>
      <c r="O28" s="65">
        <f>INDEX(GB!$A$2:$AD$96,MATCH($C28,GB!$A$2:$A$96,0),MATCH(O$2,GB!$A$1:$AD$1,0))</f>
        <v>50</v>
      </c>
      <c r="P28" s="65">
        <f>INDEX(GB!$A$2:$AD$96,MATCH($C28,GB!$A$2:$A$96,0),MATCH(P$2,GB!$A$1:$AD$1,0))</f>
        <v>45</v>
      </c>
      <c r="Q28" s="65">
        <f>INDEX(GB!$A$2:$AD$96,MATCH($C28,GB!$A$2:$A$96,0),MATCH(Q$2,GB!$A$1:$AD$1,0))</f>
        <v>65</v>
      </c>
      <c r="R28" s="65">
        <f>INDEX(Notes!$A$36:$N$47,MATCH(Binning!$B28,Notes!$A$36:$A$47,0),MATCH(Notes!$M$35,Notes!$A$35:$N$35,0))</f>
        <v>7866</v>
      </c>
      <c r="S28" s="65"/>
      <c r="T28" s="65">
        <f>INDEX(GB!$A$2:$AD$96,MATCH($C28,GB!$A$2:$A$96,0),MATCH(T$2,GB!$A$1:$AD$1,0))</f>
        <v>55</v>
      </c>
      <c r="U28" s="65">
        <f>INDEX(GB!$A$2:$AD$96,MATCH($C28,GB!$A$2:$A$96,0),MATCH(U$2,GB!$A$1:$AD$1,0))</f>
        <v>0</v>
      </c>
      <c r="V28" s="65">
        <f>INDEX(GB!$A$2:$AD$96,MATCH($C28,GB!$A$2:$A$96,0),MATCH(V$2,GB!$A$1:$AD$1,0))</f>
        <v>0</v>
      </c>
      <c r="W28" s="65">
        <f>INDEX(GB!$A$2:$AD$96,MATCH($C28,GB!$A$2:$A$96,0),MATCH(W$2,GB!$A$1:$AD$1,0))</f>
        <v>20</v>
      </c>
      <c r="X28" s="65">
        <f>INDEX(GB!$A$2:$AD$96,MATCH($C28,GB!$A$2:$A$96,0),MATCH(X$2,GB!$A$1:$AD$1,0))</f>
        <v>40</v>
      </c>
      <c r="Y28" s="65">
        <v>5</v>
      </c>
      <c r="Z28" s="72">
        <v>1250</v>
      </c>
      <c r="AA28" s="72">
        <v>400</v>
      </c>
      <c r="AB28" s="65"/>
      <c r="AC28" s="65"/>
      <c r="AD28" s="65"/>
      <c r="AE28" s="65"/>
      <c r="AF28" s="65">
        <f>AF27</f>
        <v>5</v>
      </c>
      <c r="AG28" s="65"/>
      <c r="AH28" s="65"/>
      <c r="AI28" s="65" t="str">
        <f t="shared" si="18"/>
        <v/>
      </c>
      <c r="AJ28" s="65" t="str">
        <f t="shared" si="19"/>
        <v/>
      </c>
      <c r="AK28" s="65" t="str">
        <f t="shared" si="20"/>
        <v/>
      </c>
      <c r="AL28" s="65" t="str">
        <f t="shared" si="21"/>
        <v/>
      </c>
      <c r="AM28" s="65" t="str">
        <f t="shared" si="6"/>
        <v/>
      </c>
      <c r="AN28" s="65"/>
      <c r="AO28" s="65"/>
      <c r="AP28" s="65"/>
      <c r="AQ28" s="65"/>
      <c r="AR28" s="65"/>
      <c r="AS28" s="65"/>
      <c r="AT28" s="65" t="str">
        <f t="shared" si="7"/>
        <v>PCPU</v>
      </c>
      <c r="AU28" s="65">
        <f t="shared" si="8"/>
        <v>653.6</v>
      </c>
      <c r="AV28" s="65"/>
      <c r="AX28" s="65">
        <f t="shared" si="9"/>
        <v>775</v>
      </c>
      <c r="AY28" s="65">
        <f t="shared" si="10"/>
        <v>600</v>
      </c>
      <c r="AZ28" s="65">
        <f>INDEX(Notes!$A$36:$O$47,MATCH($B28,Notes!A$36:A$47,0),MATCH(AZ$2,Notes!A$35:O$35,0))</f>
        <v>594.18521581609184</v>
      </c>
      <c r="BA28" s="65">
        <f t="shared" si="11"/>
        <v>650</v>
      </c>
      <c r="BB28" s="65">
        <f t="shared" si="12"/>
        <v>725</v>
      </c>
      <c r="BC28" s="65">
        <f t="shared" si="13"/>
        <v>645</v>
      </c>
      <c r="BD28" s="65">
        <f t="shared" si="14"/>
        <v>720</v>
      </c>
      <c r="BO28" s="72">
        <f t="shared" ref="BO28:BO38" si="82">BO27</f>
        <v>653.6</v>
      </c>
      <c r="BP28" s="72">
        <f t="shared" si="15"/>
        <v>3</v>
      </c>
      <c r="BQ28" s="72" t="str">
        <f t="shared" si="16"/>
        <v>2</v>
      </c>
      <c r="BR28" s="72">
        <f>IF(BR27="","",BR27)</f>
        <v>0</v>
      </c>
      <c r="BS28" s="72" t="str">
        <f t="shared" ref="BS28:BV34" si="83">IF(BS27="","",BS27)</f>
        <v>MP002</v>
      </c>
      <c r="BT28" s="72" t="str">
        <f t="shared" si="83"/>
        <v>MP005</v>
      </c>
      <c r="BU28" s="72">
        <f t="shared" si="83"/>
        <v>0.35714285714285715</v>
      </c>
      <c r="BV28" s="72">
        <f t="shared" si="83"/>
        <v>-3</v>
      </c>
    </row>
    <row r="29" spans="1:74" s="72" customFormat="1" x14ac:dyDescent="0.2">
      <c r="A29" s="72" t="b">
        <v>1</v>
      </c>
      <c r="B29" s="65" t="s">
        <v>90</v>
      </c>
      <c r="C29" s="65" t="s">
        <v>146</v>
      </c>
      <c r="D29" s="65" t="str">
        <f t="shared" si="17"/>
        <v>E3</v>
      </c>
      <c r="E29" s="75">
        <f t="shared" si="0"/>
        <v>1003003</v>
      </c>
      <c r="F29" s="65" t="str">
        <f t="shared" si="81"/>
        <v>MP003_E3</v>
      </c>
      <c r="G29" s="65" t="s">
        <v>345</v>
      </c>
      <c r="H29" s="65">
        <f t="shared" ref="H29:H38" si="84">H28-15</f>
        <v>885</v>
      </c>
      <c r="I29" s="65">
        <f t="shared" ref="I29:I38" si="85">I28</f>
        <v>90</v>
      </c>
      <c r="J29" s="65">
        <f>INDEX(Notes!$A$36:$N$47,MATCH(Binning!$B29,Notes!$A$36:$A$47,0),MATCH(Notes!$K$35,Notes!$A$35:$N$35,0))</f>
        <v>653.6</v>
      </c>
      <c r="K29" s="65"/>
      <c r="L29" s="65">
        <f>L28-10</f>
        <v>690</v>
      </c>
      <c r="M29" s="65">
        <f t="shared" ref="M29:M38" si="86">M28</f>
        <v>525</v>
      </c>
      <c r="N29" s="65">
        <f>INDEX(GB!$A$2:$AD$96,MATCH($C29,GB!$A$2:$A$96,0),MATCH(N$2,GB!$A$1:$AD$1,0))</f>
        <v>75</v>
      </c>
      <c r="O29" s="65">
        <f>INDEX(GB!$A$2:$AD$96,MATCH($C29,GB!$A$2:$A$96,0),MATCH(O$2,GB!$A$1:$AD$1,0))</f>
        <v>50</v>
      </c>
      <c r="P29" s="65">
        <f>INDEX(GB!$A$2:$AD$96,MATCH($C29,GB!$A$2:$A$96,0),MATCH(P$2,GB!$A$1:$AD$1,0))</f>
        <v>45</v>
      </c>
      <c r="Q29" s="65">
        <f>INDEX(GB!$A$2:$AD$96,MATCH($C29,GB!$A$2:$A$96,0),MATCH(Q$2,GB!$A$1:$AD$1,0))</f>
        <v>65</v>
      </c>
      <c r="R29" s="65">
        <f>INDEX(Notes!$A$36:$N$47,MATCH(Binning!$B29,Notes!$A$36:$A$47,0),MATCH(Notes!$M$35,Notes!$A$35:$N$35,0))</f>
        <v>7866</v>
      </c>
      <c r="S29" s="65"/>
      <c r="T29" s="65">
        <f>INDEX(GB!$A$2:$AD$96,MATCH($C29,GB!$A$2:$A$96,0),MATCH(T$2,GB!$A$1:$AD$1,0))</f>
        <v>55</v>
      </c>
      <c r="U29" s="65">
        <f>INDEX(GB!$A$2:$AD$96,MATCH($C29,GB!$A$2:$A$96,0),MATCH(U$2,GB!$A$1:$AD$1,0))</f>
        <v>0</v>
      </c>
      <c r="V29" s="65">
        <f>INDEX(GB!$A$2:$AD$96,MATCH($C29,GB!$A$2:$A$96,0),MATCH(V$2,GB!$A$1:$AD$1,0))</f>
        <v>0</v>
      </c>
      <c r="W29" s="65">
        <f>INDEX(GB!$A$2:$AD$96,MATCH($C29,GB!$A$2:$A$96,0),MATCH(W$2,GB!$A$1:$AD$1,0))</f>
        <v>20</v>
      </c>
      <c r="X29" s="65">
        <f>INDEX(GB!$A$2:$AD$96,MATCH($C29,GB!$A$2:$A$96,0),MATCH(X$2,GB!$A$1:$AD$1,0))</f>
        <v>40</v>
      </c>
      <c r="Y29" s="65">
        <v>5</v>
      </c>
      <c r="Z29" s="72">
        <v>1250</v>
      </c>
      <c r="AA29" s="72">
        <v>400</v>
      </c>
      <c r="AB29" s="65"/>
      <c r="AC29" s="65"/>
      <c r="AD29" s="65"/>
      <c r="AE29" s="65"/>
      <c r="AF29" s="65">
        <f t="shared" ref="AF29:AF38" si="87">AF28</f>
        <v>5</v>
      </c>
      <c r="AG29" s="65"/>
      <c r="AH29" s="65"/>
      <c r="AI29" s="65" t="str">
        <f t="shared" ref="AI29:AI101" si="88">IF($BR29=1,BS29,"")</f>
        <v/>
      </c>
      <c r="AJ29" s="65" t="str">
        <f t="shared" ref="AJ29:AJ101" si="89">IF($BR29=1,BT29,"")</f>
        <v/>
      </c>
      <c r="AK29" s="65" t="str">
        <f t="shared" ref="AK29:AK101" si="90">IF($BR29=1,BU29,"")</f>
        <v/>
      </c>
      <c r="AL29" s="65" t="str">
        <f t="shared" ref="AL29:AL101" si="91">IF($BR29=1,BV29,"")</f>
        <v/>
      </c>
      <c r="AM29" s="65" t="str">
        <f t="shared" si="6"/>
        <v/>
      </c>
      <c r="AN29" s="65"/>
      <c r="AO29" s="65"/>
      <c r="AP29" s="65"/>
      <c r="AQ29" s="65"/>
      <c r="AR29" s="65"/>
      <c r="AS29" s="65"/>
      <c r="AT29" s="65" t="str">
        <f t="shared" si="7"/>
        <v>PCPU</v>
      </c>
      <c r="AU29" s="65">
        <f t="shared" si="8"/>
        <v>653.6</v>
      </c>
      <c r="AV29" s="65"/>
      <c r="AX29" s="65">
        <f t="shared" si="9"/>
        <v>765</v>
      </c>
      <c r="AY29" s="65">
        <f t="shared" si="10"/>
        <v>600</v>
      </c>
      <c r="AZ29" s="65">
        <f>INDEX(Notes!$A$36:$O$47,MATCH($B29,Notes!A$36:A$47,0),MATCH(AZ$2,Notes!A$35:O$35,0))</f>
        <v>594.18521581609184</v>
      </c>
      <c r="BA29" s="65">
        <f t="shared" si="11"/>
        <v>635</v>
      </c>
      <c r="BB29" s="65">
        <f t="shared" si="12"/>
        <v>710</v>
      </c>
      <c r="BC29" s="65">
        <f t="shared" si="13"/>
        <v>630</v>
      </c>
      <c r="BD29" s="65">
        <f t="shared" si="14"/>
        <v>705</v>
      </c>
      <c r="BO29" s="72">
        <f t="shared" si="82"/>
        <v>653.6</v>
      </c>
      <c r="BP29" s="72">
        <f t="shared" si="15"/>
        <v>3</v>
      </c>
      <c r="BQ29" s="72" t="str">
        <f t="shared" si="16"/>
        <v>3</v>
      </c>
      <c r="BR29" s="72">
        <f t="shared" ref="BR29:BV38" si="92">IF(BR28="","",BR28)</f>
        <v>0</v>
      </c>
      <c r="BS29" s="72" t="str">
        <f t="shared" si="83"/>
        <v>MP002</v>
      </c>
      <c r="BT29" s="72" t="str">
        <f t="shared" si="83"/>
        <v>MP005</v>
      </c>
      <c r="BU29" s="72">
        <f t="shared" si="83"/>
        <v>0.35714285714285715</v>
      </c>
      <c r="BV29" s="72">
        <f t="shared" si="83"/>
        <v>-3</v>
      </c>
    </row>
    <row r="30" spans="1:74" s="72" customFormat="1" x14ac:dyDescent="0.2">
      <c r="A30" s="72" t="b">
        <v>1</v>
      </c>
      <c r="B30" s="65" t="s">
        <v>90</v>
      </c>
      <c r="C30" s="65" t="s">
        <v>146</v>
      </c>
      <c r="D30" s="65" t="str">
        <f t="shared" si="17"/>
        <v>E4</v>
      </c>
      <c r="E30" s="75">
        <f t="shared" si="0"/>
        <v>1003004</v>
      </c>
      <c r="F30" s="65" t="str">
        <f t="shared" si="81"/>
        <v>MP003_E4</v>
      </c>
      <c r="G30" s="65" t="s">
        <v>345</v>
      </c>
      <c r="H30" s="65">
        <f t="shared" si="84"/>
        <v>870</v>
      </c>
      <c r="I30" s="65">
        <f t="shared" si="85"/>
        <v>90</v>
      </c>
      <c r="J30" s="65">
        <f>INDEX(Notes!$A$36:$N$47,MATCH(Binning!$B30,Notes!$A$36:$A$47,0),MATCH(Notes!$K$35,Notes!$A$35:$N$35,0))</f>
        <v>653.6</v>
      </c>
      <c r="K30" s="65"/>
      <c r="L30" s="65">
        <f t="shared" ref="L30:L38" si="93">L29</f>
        <v>690</v>
      </c>
      <c r="M30" s="65">
        <f t="shared" si="86"/>
        <v>525</v>
      </c>
      <c r="N30" s="65">
        <f>INDEX(GB!$A$2:$AD$96,MATCH($C30,GB!$A$2:$A$96,0),MATCH(N$2,GB!$A$1:$AD$1,0))</f>
        <v>75</v>
      </c>
      <c r="O30" s="65">
        <f>INDEX(GB!$A$2:$AD$96,MATCH($C30,GB!$A$2:$A$96,0),MATCH(O$2,GB!$A$1:$AD$1,0))</f>
        <v>50</v>
      </c>
      <c r="P30" s="65">
        <f>INDEX(GB!$A$2:$AD$96,MATCH($C30,GB!$A$2:$A$96,0),MATCH(P$2,GB!$A$1:$AD$1,0))</f>
        <v>45</v>
      </c>
      <c r="Q30" s="65">
        <f>INDEX(GB!$A$2:$AD$96,MATCH($C30,GB!$A$2:$A$96,0),MATCH(Q$2,GB!$A$1:$AD$1,0))</f>
        <v>65</v>
      </c>
      <c r="R30" s="65">
        <f>INDEX(Notes!$A$36:$N$47,MATCH(Binning!$B30,Notes!$A$36:$A$47,0),MATCH(Notes!$M$35,Notes!$A$35:$N$35,0))</f>
        <v>7866</v>
      </c>
      <c r="S30" s="65"/>
      <c r="T30" s="65">
        <f>INDEX(GB!$A$2:$AD$96,MATCH($C30,GB!$A$2:$A$96,0),MATCH(T$2,GB!$A$1:$AD$1,0))</f>
        <v>55</v>
      </c>
      <c r="U30" s="65">
        <f>INDEX(GB!$A$2:$AD$96,MATCH($C30,GB!$A$2:$A$96,0),MATCH(U$2,GB!$A$1:$AD$1,0))</f>
        <v>0</v>
      </c>
      <c r="V30" s="65">
        <f>INDEX(GB!$A$2:$AD$96,MATCH($C30,GB!$A$2:$A$96,0),MATCH(V$2,GB!$A$1:$AD$1,0))</f>
        <v>0</v>
      </c>
      <c r="W30" s="65">
        <f>INDEX(GB!$A$2:$AD$96,MATCH($C30,GB!$A$2:$A$96,0),MATCH(W$2,GB!$A$1:$AD$1,0))</f>
        <v>20</v>
      </c>
      <c r="X30" s="65">
        <f>INDEX(GB!$A$2:$AD$96,MATCH($C30,GB!$A$2:$A$96,0),MATCH(X$2,GB!$A$1:$AD$1,0))</f>
        <v>40</v>
      </c>
      <c r="Y30" s="65">
        <v>5</v>
      </c>
      <c r="Z30" s="72">
        <v>1250</v>
      </c>
      <c r="AA30" s="72">
        <v>400</v>
      </c>
      <c r="AB30" s="65"/>
      <c r="AC30" s="65"/>
      <c r="AD30" s="65"/>
      <c r="AE30" s="65"/>
      <c r="AF30" s="65">
        <f t="shared" si="87"/>
        <v>5</v>
      </c>
      <c r="AG30" s="65"/>
      <c r="AH30" s="65"/>
      <c r="AI30" s="65" t="str">
        <f t="shared" si="88"/>
        <v/>
      </c>
      <c r="AJ30" s="65" t="str">
        <f t="shared" si="89"/>
        <v/>
      </c>
      <c r="AK30" s="65" t="str">
        <f t="shared" si="90"/>
        <v/>
      </c>
      <c r="AL30" s="65" t="str">
        <f t="shared" si="91"/>
        <v/>
      </c>
      <c r="AM30" s="65" t="str">
        <f t="shared" si="6"/>
        <v/>
      </c>
      <c r="AN30" s="65"/>
      <c r="AO30" s="65"/>
      <c r="AP30" s="65"/>
      <c r="AQ30" s="65"/>
      <c r="AR30" s="65"/>
      <c r="AS30" s="65"/>
      <c r="AT30" s="65" t="str">
        <f t="shared" si="7"/>
        <v>PCPU</v>
      </c>
      <c r="AU30" s="65">
        <f t="shared" si="8"/>
        <v>653.6</v>
      </c>
      <c r="AV30" s="65"/>
      <c r="AX30" s="65">
        <f t="shared" si="9"/>
        <v>765</v>
      </c>
      <c r="AY30" s="65">
        <f t="shared" si="10"/>
        <v>600</v>
      </c>
      <c r="AZ30" s="65">
        <f>INDEX(Notes!$A$36:$O$47,MATCH($B30,Notes!A$36:A$47,0),MATCH(AZ$2,Notes!A$35:O$35,0))</f>
        <v>594.18521581609184</v>
      </c>
      <c r="BA30" s="65">
        <f t="shared" si="11"/>
        <v>620</v>
      </c>
      <c r="BB30" s="65">
        <f t="shared" si="12"/>
        <v>695</v>
      </c>
      <c r="BC30" s="65">
        <f t="shared" si="13"/>
        <v>615</v>
      </c>
      <c r="BD30" s="65">
        <f t="shared" si="14"/>
        <v>690</v>
      </c>
      <c r="BO30" s="72">
        <f t="shared" si="82"/>
        <v>653.6</v>
      </c>
      <c r="BP30" s="72">
        <f t="shared" si="15"/>
        <v>3</v>
      </c>
      <c r="BQ30" s="72" t="str">
        <f t="shared" si="16"/>
        <v>4</v>
      </c>
      <c r="BR30" s="72">
        <f t="shared" si="92"/>
        <v>0</v>
      </c>
      <c r="BS30" s="72" t="str">
        <f t="shared" si="83"/>
        <v>MP002</v>
      </c>
      <c r="BT30" s="72" t="str">
        <f t="shared" si="83"/>
        <v>MP005</v>
      </c>
      <c r="BU30" s="72">
        <f t="shared" si="83"/>
        <v>0.35714285714285715</v>
      </c>
      <c r="BV30" s="72">
        <f t="shared" si="83"/>
        <v>-3</v>
      </c>
    </row>
    <row r="31" spans="1:74" s="72" customFormat="1" x14ac:dyDescent="0.2">
      <c r="A31" s="72" t="b">
        <v>1</v>
      </c>
      <c r="B31" s="65" t="s">
        <v>90</v>
      </c>
      <c r="C31" s="65" t="s">
        <v>146</v>
      </c>
      <c r="D31" s="65" t="str">
        <f t="shared" si="17"/>
        <v>E5</v>
      </c>
      <c r="E31" s="75">
        <f t="shared" si="0"/>
        <v>1003005</v>
      </c>
      <c r="F31" s="65" t="str">
        <f t="shared" si="81"/>
        <v>MP003_E5</v>
      </c>
      <c r="G31" s="65" t="s">
        <v>345</v>
      </c>
      <c r="H31" s="65">
        <f t="shared" si="84"/>
        <v>855</v>
      </c>
      <c r="I31" s="65">
        <f t="shared" si="85"/>
        <v>90</v>
      </c>
      <c r="J31" s="65">
        <f>INDEX(Notes!$A$36:$N$47,MATCH(Binning!$B31,Notes!$A$36:$A$47,0),MATCH(Notes!$K$35,Notes!$A$35:$N$35,0))</f>
        <v>653.6</v>
      </c>
      <c r="K31" s="65"/>
      <c r="L31" s="65">
        <f t="shared" si="93"/>
        <v>690</v>
      </c>
      <c r="M31" s="65">
        <f t="shared" si="86"/>
        <v>525</v>
      </c>
      <c r="N31" s="65">
        <f>INDEX(GB!$A$2:$AD$96,MATCH($C31,GB!$A$2:$A$96,0),MATCH(N$2,GB!$A$1:$AD$1,0))</f>
        <v>75</v>
      </c>
      <c r="O31" s="65">
        <f>INDEX(GB!$A$2:$AD$96,MATCH($C31,GB!$A$2:$A$96,0),MATCH(O$2,GB!$A$1:$AD$1,0))</f>
        <v>50</v>
      </c>
      <c r="P31" s="65">
        <f>INDEX(GB!$A$2:$AD$96,MATCH($C31,GB!$A$2:$A$96,0),MATCH(P$2,GB!$A$1:$AD$1,0))</f>
        <v>45</v>
      </c>
      <c r="Q31" s="65">
        <f>INDEX(GB!$A$2:$AD$96,MATCH($C31,GB!$A$2:$A$96,0),MATCH(Q$2,GB!$A$1:$AD$1,0))</f>
        <v>65</v>
      </c>
      <c r="R31" s="65">
        <f>INDEX(Notes!$A$36:$N$47,MATCH(Binning!$B31,Notes!$A$36:$A$47,0),MATCH(Notes!$M$35,Notes!$A$35:$N$35,0))</f>
        <v>7866</v>
      </c>
      <c r="S31" s="65"/>
      <c r="T31" s="65">
        <f>INDEX(GB!$A$2:$AD$96,MATCH($C31,GB!$A$2:$A$96,0),MATCH(T$2,GB!$A$1:$AD$1,0))</f>
        <v>55</v>
      </c>
      <c r="U31" s="65">
        <f>INDEX(GB!$A$2:$AD$96,MATCH($C31,GB!$A$2:$A$96,0),MATCH(U$2,GB!$A$1:$AD$1,0))</f>
        <v>0</v>
      </c>
      <c r="V31" s="65">
        <f>INDEX(GB!$A$2:$AD$96,MATCH($C31,GB!$A$2:$A$96,0),MATCH(V$2,GB!$A$1:$AD$1,0))</f>
        <v>0</v>
      </c>
      <c r="W31" s="65">
        <f>INDEX(GB!$A$2:$AD$96,MATCH($C31,GB!$A$2:$A$96,0),MATCH(W$2,GB!$A$1:$AD$1,0))</f>
        <v>20</v>
      </c>
      <c r="X31" s="65">
        <f>INDEX(GB!$A$2:$AD$96,MATCH($C31,GB!$A$2:$A$96,0),MATCH(X$2,GB!$A$1:$AD$1,0))</f>
        <v>40</v>
      </c>
      <c r="Y31" s="65">
        <v>5</v>
      </c>
      <c r="Z31" s="72">
        <v>1250</v>
      </c>
      <c r="AA31" s="72">
        <v>400</v>
      </c>
      <c r="AB31" s="65"/>
      <c r="AC31" s="65"/>
      <c r="AD31" s="65"/>
      <c r="AE31" s="65"/>
      <c r="AF31" s="65">
        <f t="shared" si="87"/>
        <v>5</v>
      </c>
      <c r="AG31" s="65"/>
      <c r="AH31" s="65"/>
      <c r="AI31" s="65" t="str">
        <f t="shared" si="88"/>
        <v/>
      </c>
      <c r="AJ31" s="65" t="str">
        <f t="shared" si="89"/>
        <v/>
      </c>
      <c r="AK31" s="65" t="str">
        <f t="shared" si="90"/>
        <v/>
      </c>
      <c r="AL31" s="65" t="str">
        <f t="shared" si="91"/>
        <v/>
      </c>
      <c r="AM31" s="65" t="str">
        <f t="shared" si="6"/>
        <v/>
      </c>
      <c r="AN31" s="65"/>
      <c r="AO31" s="65"/>
      <c r="AP31" s="65"/>
      <c r="AQ31" s="65"/>
      <c r="AR31" s="65"/>
      <c r="AS31" s="65"/>
      <c r="AT31" s="65" t="str">
        <f t="shared" si="7"/>
        <v>PCPU</v>
      </c>
      <c r="AU31" s="65">
        <f t="shared" si="8"/>
        <v>653.6</v>
      </c>
      <c r="AV31" s="65"/>
      <c r="AX31" s="65">
        <f t="shared" si="9"/>
        <v>765</v>
      </c>
      <c r="AY31" s="65">
        <f t="shared" si="10"/>
        <v>600</v>
      </c>
      <c r="AZ31" s="65">
        <f>INDEX(Notes!$A$36:$O$47,MATCH($B31,Notes!A$36:A$47,0),MATCH(AZ$2,Notes!A$35:O$35,0))</f>
        <v>594.18521581609184</v>
      </c>
      <c r="BA31" s="65">
        <f t="shared" si="11"/>
        <v>605</v>
      </c>
      <c r="BB31" s="65">
        <f t="shared" si="12"/>
        <v>680</v>
      </c>
      <c r="BC31" s="65">
        <f t="shared" si="13"/>
        <v>600</v>
      </c>
      <c r="BD31" s="65">
        <f t="shared" si="14"/>
        <v>675</v>
      </c>
      <c r="BO31" s="72">
        <f t="shared" si="82"/>
        <v>653.6</v>
      </c>
      <c r="BP31" s="72">
        <f t="shared" si="15"/>
        <v>3</v>
      </c>
      <c r="BQ31" s="72" t="str">
        <f t="shared" si="16"/>
        <v>5</v>
      </c>
      <c r="BR31" s="72">
        <f t="shared" si="92"/>
        <v>0</v>
      </c>
      <c r="BS31" s="72" t="str">
        <f t="shared" si="83"/>
        <v>MP002</v>
      </c>
      <c r="BT31" s="72" t="str">
        <f t="shared" si="83"/>
        <v>MP005</v>
      </c>
      <c r="BU31" s="72">
        <f t="shared" si="83"/>
        <v>0.35714285714285715</v>
      </c>
      <c r="BV31" s="72">
        <f t="shared" si="83"/>
        <v>-3</v>
      </c>
    </row>
    <row r="32" spans="1:74" s="72" customFormat="1" x14ac:dyDescent="0.2">
      <c r="A32" s="72" t="b">
        <v>1</v>
      </c>
      <c r="B32" s="65" t="s">
        <v>90</v>
      </c>
      <c r="C32" s="65" t="s">
        <v>146</v>
      </c>
      <c r="D32" s="65" t="str">
        <f t="shared" si="17"/>
        <v>E6</v>
      </c>
      <c r="E32" s="75">
        <f t="shared" si="0"/>
        <v>1003006</v>
      </c>
      <c r="F32" s="65" t="str">
        <f t="shared" ref="F32:F45" si="94">CONCATENATE(C32,"_",D32)</f>
        <v>MP003_E6</v>
      </c>
      <c r="G32" s="65" t="s">
        <v>345</v>
      </c>
      <c r="H32" s="65">
        <f t="shared" si="84"/>
        <v>840</v>
      </c>
      <c r="I32" s="65">
        <f t="shared" si="85"/>
        <v>90</v>
      </c>
      <c r="J32" s="65">
        <f>INDEX(Notes!$A$36:$N$47,MATCH(Binning!$B32,Notes!$A$36:$A$47,0),MATCH(Notes!$K$35,Notes!$A$35:$N$35,0))</f>
        <v>653.6</v>
      </c>
      <c r="K32" s="65"/>
      <c r="L32" s="65">
        <f t="shared" si="93"/>
        <v>690</v>
      </c>
      <c r="M32" s="65">
        <f t="shared" si="86"/>
        <v>525</v>
      </c>
      <c r="N32" s="65">
        <f>INDEX(GB!$A$2:$AD$96,MATCH($C32,GB!$A$2:$A$96,0),MATCH(N$2,GB!$A$1:$AD$1,0))</f>
        <v>75</v>
      </c>
      <c r="O32" s="65">
        <f>INDEX(GB!$A$2:$AD$96,MATCH($C32,GB!$A$2:$A$96,0),MATCH(O$2,GB!$A$1:$AD$1,0))</f>
        <v>50</v>
      </c>
      <c r="P32" s="65">
        <f>INDEX(GB!$A$2:$AD$96,MATCH($C32,GB!$A$2:$A$96,0),MATCH(P$2,GB!$A$1:$AD$1,0))</f>
        <v>45</v>
      </c>
      <c r="Q32" s="65">
        <f>INDEX(GB!$A$2:$AD$96,MATCH($C32,GB!$A$2:$A$96,0),MATCH(Q$2,GB!$A$1:$AD$1,0))</f>
        <v>65</v>
      </c>
      <c r="R32" s="65">
        <f>INDEX(Notes!$A$36:$N$47,MATCH(Binning!$B32,Notes!$A$36:$A$47,0),MATCH(Notes!$M$35,Notes!$A$35:$N$35,0))</f>
        <v>7866</v>
      </c>
      <c r="S32" s="65"/>
      <c r="T32" s="65">
        <f>INDEX(GB!$A$2:$AD$96,MATCH($C32,GB!$A$2:$A$96,0),MATCH(T$2,GB!$A$1:$AD$1,0))</f>
        <v>55</v>
      </c>
      <c r="U32" s="65">
        <f>INDEX(GB!$A$2:$AD$96,MATCH($C32,GB!$A$2:$A$96,0),MATCH(U$2,GB!$A$1:$AD$1,0))</f>
        <v>0</v>
      </c>
      <c r="V32" s="65">
        <f>INDEX(GB!$A$2:$AD$96,MATCH($C32,GB!$A$2:$A$96,0),MATCH(V$2,GB!$A$1:$AD$1,0))</f>
        <v>0</v>
      </c>
      <c r="W32" s="65">
        <f>INDEX(GB!$A$2:$AD$96,MATCH($C32,GB!$A$2:$A$96,0),MATCH(W$2,GB!$A$1:$AD$1,0))</f>
        <v>20</v>
      </c>
      <c r="X32" s="65">
        <f>INDEX(GB!$A$2:$AD$96,MATCH($C32,GB!$A$2:$A$96,0),MATCH(X$2,GB!$A$1:$AD$1,0))</f>
        <v>40</v>
      </c>
      <c r="Y32" s="65">
        <v>5</v>
      </c>
      <c r="Z32" s="72">
        <v>1250</v>
      </c>
      <c r="AA32" s="72">
        <v>400</v>
      </c>
      <c r="AB32" s="65"/>
      <c r="AC32" s="65"/>
      <c r="AD32" s="65"/>
      <c r="AE32" s="65"/>
      <c r="AF32" s="65">
        <f t="shared" si="87"/>
        <v>5</v>
      </c>
      <c r="AG32" s="65"/>
      <c r="AH32" s="65"/>
      <c r="AI32" s="65" t="str">
        <f t="shared" si="88"/>
        <v/>
      </c>
      <c r="AJ32" s="65" t="str">
        <f t="shared" si="89"/>
        <v/>
      </c>
      <c r="AK32" s="65" t="str">
        <f t="shared" si="90"/>
        <v/>
      </c>
      <c r="AL32" s="65" t="str">
        <f t="shared" si="91"/>
        <v/>
      </c>
      <c r="AM32" s="65" t="str">
        <f t="shared" si="6"/>
        <v/>
      </c>
      <c r="AN32" s="65"/>
      <c r="AO32" s="65"/>
      <c r="AP32" s="65"/>
      <c r="AQ32" s="65"/>
      <c r="AR32" s="65"/>
      <c r="AS32" s="65"/>
      <c r="AT32" s="65" t="str">
        <f t="shared" si="7"/>
        <v>PCPU</v>
      </c>
      <c r="AU32" s="65">
        <f t="shared" si="8"/>
        <v>653.6</v>
      </c>
      <c r="AV32" s="65"/>
      <c r="AX32" s="65">
        <f t="shared" si="9"/>
        <v>765</v>
      </c>
      <c r="AY32" s="65">
        <f t="shared" si="10"/>
        <v>600</v>
      </c>
      <c r="AZ32" s="65">
        <f>INDEX(Notes!$A$36:$O$47,MATCH($B32,Notes!A$36:A$47,0),MATCH(AZ$2,Notes!A$35:O$35,0))</f>
        <v>594.18521581609184</v>
      </c>
      <c r="BA32" s="65">
        <f t="shared" si="11"/>
        <v>590</v>
      </c>
      <c r="BB32" s="65">
        <f t="shared" si="12"/>
        <v>665</v>
      </c>
      <c r="BC32" s="65">
        <f t="shared" si="13"/>
        <v>585</v>
      </c>
      <c r="BD32" s="65">
        <f t="shared" si="14"/>
        <v>660</v>
      </c>
      <c r="BO32" s="72">
        <f t="shared" si="82"/>
        <v>653.6</v>
      </c>
      <c r="BP32" s="72">
        <f t="shared" si="15"/>
        <v>3</v>
      </c>
      <c r="BQ32" s="72" t="str">
        <f t="shared" si="16"/>
        <v>6</v>
      </c>
      <c r="BR32" s="72">
        <f t="shared" si="92"/>
        <v>0</v>
      </c>
      <c r="BS32" s="72" t="str">
        <f t="shared" si="83"/>
        <v>MP002</v>
      </c>
      <c r="BT32" s="72" t="str">
        <f t="shared" si="83"/>
        <v>MP005</v>
      </c>
      <c r="BU32" s="72">
        <f t="shared" si="83"/>
        <v>0.35714285714285715</v>
      </c>
      <c r="BV32" s="72">
        <f t="shared" si="83"/>
        <v>-3</v>
      </c>
    </row>
    <row r="33" spans="1:74" s="72" customFormat="1" x14ac:dyDescent="0.2">
      <c r="A33" s="72" t="b">
        <v>1</v>
      </c>
      <c r="B33" s="65" t="s">
        <v>90</v>
      </c>
      <c r="C33" s="65" t="s">
        <v>146</v>
      </c>
      <c r="D33" s="65" t="str">
        <f t="shared" si="17"/>
        <v>E7</v>
      </c>
      <c r="E33" s="75">
        <f t="shared" si="0"/>
        <v>1003007</v>
      </c>
      <c r="F33" s="65" t="str">
        <f t="shared" si="94"/>
        <v>MP003_E7</v>
      </c>
      <c r="G33" s="65" t="s">
        <v>345</v>
      </c>
      <c r="H33" s="65">
        <f t="shared" si="84"/>
        <v>825</v>
      </c>
      <c r="I33" s="65">
        <f t="shared" si="85"/>
        <v>90</v>
      </c>
      <c r="J33" s="65">
        <f>INDEX(Notes!$A$36:$N$47,MATCH(Binning!$B33,Notes!$A$36:$A$47,0),MATCH(Notes!$K$35,Notes!$A$35:$N$35,0))</f>
        <v>653.6</v>
      </c>
      <c r="K33" s="65"/>
      <c r="L33" s="65">
        <f t="shared" si="93"/>
        <v>690</v>
      </c>
      <c r="M33" s="65">
        <f t="shared" si="86"/>
        <v>525</v>
      </c>
      <c r="N33" s="65">
        <f>INDEX(GB!$A$2:$AD$96,MATCH($C33,GB!$A$2:$A$96,0),MATCH(N$2,GB!$A$1:$AD$1,0))</f>
        <v>75</v>
      </c>
      <c r="O33" s="65">
        <f>INDEX(GB!$A$2:$AD$96,MATCH($C33,GB!$A$2:$A$96,0),MATCH(O$2,GB!$A$1:$AD$1,0))</f>
        <v>50</v>
      </c>
      <c r="P33" s="65">
        <f>INDEX(GB!$A$2:$AD$96,MATCH($C33,GB!$A$2:$A$96,0),MATCH(P$2,GB!$A$1:$AD$1,0))</f>
        <v>45</v>
      </c>
      <c r="Q33" s="65">
        <f>INDEX(GB!$A$2:$AD$96,MATCH($C33,GB!$A$2:$A$96,0),MATCH(Q$2,GB!$A$1:$AD$1,0))</f>
        <v>65</v>
      </c>
      <c r="R33" s="65">
        <f>INDEX(Notes!$A$36:$N$47,MATCH(Binning!$B33,Notes!$A$36:$A$47,0),MATCH(Notes!$M$35,Notes!$A$35:$N$35,0))</f>
        <v>7866</v>
      </c>
      <c r="S33" s="65"/>
      <c r="T33" s="65">
        <f>INDEX(GB!$A$2:$AD$96,MATCH($C33,GB!$A$2:$A$96,0),MATCH(T$2,GB!$A$1:$AD$1,0))</f>
        <v>55</v>
      </c>
      <c r="U33" s="65">
        <f>INDEX(GB!$A$2:$AD$96,MATCH($C33,GB!$A$2:$A$96,0),MATCH(U$2,GB!$A$1:$AD$1,0))</f>
        <v>0</v>
      </c>
      <c r="V33" s="65">
        <f>INDEX(GB!$A$2:$AD$96,MATCH($C33,GB!$A$2:$A$96,0),MATCH(V$2,GB!$A$1:$AD$1,0))</f>
        <v>0</v>
      </c>
      <c r="W33" s="65">
        <f>INDEX(GB!$A$2:$AD$96,MATCH($C33,GB!$A$2:$A$96,0),MATCH(W$2,GB!$A$1:$AD$1,0))</f>
        <v>20</v>
      </c>
      <c r="X33" s="65">
        <f>INDEX(GB!$A$2:$AD$96,MATCH($C33,GB!$A$2:$A$96,0),MATCH(X$2,GB!$A$1:$AD$1,0))</f>
        <v>40</v>
      </c>
      <c r="Y33" s="65">
        <v>5</v>
      </c>
      <c r="Z33" s="72">
        <v>1250</v>
      </c>
      <c r="AA33" s="72">
        <v>400</v>
      </c>
      <c r="AB33" s="65"/>
      <c r="AC33" s="65"/>
      <c r="AD33" s="65"/>
      <c r="AE33" s="65"/>
      <c r="AF33" s="65">
        <f t="shared" si="87"/>
        <v>5</v>
      </c>
      <c r="AG33" s="65"/>
      <c r="AH33" s="65"/>
      <c r="AI33" s="65" t="str">
        <f t="shared" si="88"/>
        <v/>
      </c>
      <c r="AJ33" s="65" t="str">
        <f t="shared" si="89"/>
        <v/>
      </c>
      <c r="AK33" s="65" t="str">
        <f t="shared" si="90"/>
        <v/>
      </c>
      <c r="AL33" s="65" t="str">
        <f t="shared" si="91"/>
        <v/>
      </c>
      <c r="AM33" s="65" t="str">
        <f t="shared" si="6"/>
        <v/>
      </c>
      <c r="AN33" s="65"/>
      <c r="AO33" s="65"/>
      <c r="AP33" s="65"/>
      <c r="AQ33" s="65"/>
      <c r="AR33" s="65"/>
      <c r="AS33" s="65"/>
      <c r="AT33" s="65" t="str">
        <f t="shared" si="7"/>
        <v>PCPU</v>
      </c>
      <c r="AU33" s="65">
        <f t="shared" si="8"/>
        <v>653.6</v>
      </c>
      <c r="AV33" s="65"/>
      <c r="AX33" s="65">
        <f t="shared" si="9"/>
        <v>765</v>
      </c>
      <c r="AY33" s="65">
        <f t="shared" si="10"/>
        <v>600</v>
      </c>
      <c r="AZ33" s="65">
        <f>INDEX(Notes!$A$36:$O$47,MATCH($B33,Notes!A$36:A$47,0),MATCH(AZ$2,Notes!A$35:O$35,0))</f>
        <v>594.18521581609184</v>
      </c>
      <c r="BA33" s="65">
        <f t="shared" si="11"/>
        <v>575</v>
      </c>
      <c r="BB33" s="65">
        <f t="shared" si="12"/>
        <v>650</v>
      </c>
      <c r="BC33" s="65">
        <f t="shared" si="13"/>
        <v>570</v>
      </c>
      <c r="BD33" s="65">
        <f t="shared" si="14"/>
        <v>645</v>
      </c>
      <c r="BO33" s="72">
        <f t="shared" si="82"/>
        <v>653.6</v>
      </c>
      <c r="BP33" s="72">
        <f t="shared" si="15"/>
        <v>3</v>
      </c>
      <c r="BQ33" s="72" t="str">
        <f t="shared" si="16"/>
        <v>7</v>
      </c>
      <c r="BR33" s="72">
        <f t="shared" si="92"/>
        <v>0</v>
      </c>
      <c r="BS33" s="72" t="str">
        <f t="shared" si="83"/>
        <v>MP002</v>
      </c>
      <c r="BT33" s="72" t="str">
        <f t="shared" si="83"/>
        <v>MP005</v>
      </c>
      <c r="BU33" s="72">
        <f t="shared" si="83"/>
        <v>0.35714285714285715</v>
      </c>
      <c r="BV33" s="72">
        <f t="shared" si="83"/>
        <v>-3</v>
      </c>
    </row>
    <row r="34" spans="1:74" s="72" customFormat="1" x14ac:dyDescent="0.2">
      <c r="A34" s="72" t="b">
        <v>1</v>
      </c>
      <c r="B34" s="65" t="s">
        <v>90</v>
      </c>
      <c r="C34" s="65" t="s">
        <v>146</v>
      </c>
      <c r="D34" s="65" t="str">
        <f t="shared" si="17"/>
        <v>E8</v>
      </c>
      <c r="E34" s="75">
        <f t="shared" si="0"/>
        <v>1003008</v>
      </c>
      <c r="F34" s="65" t="str">
        <f>CONCATENATE(C34,"_",D34)</f>
        <v>MP003_E8</v>
      </c>
      <c r="G34" s="65" t="s">
        <v>345</v>
      </c>
      <c r="H34" s="65">
        <f t="shared" si="84"/>
        <v>810</v>
      </c>
      <c r="I34" s="65">
        <f t="shared" si="85"/>
        <v>90</v>
      </c>
      <c r="J34" s="65">
        <f>INDEX(Notes!$A$36:$N$47,MATCH(Binning!$B34,Notes!$A$36:$A$47,0),MATCH(Notes!$K$35,Notes!$A$35:$N$35,0))</f>
        <v>653.6</v>
      </c>
      <c r="K34" s="65"/>
      <c r="L34" s="65">
        <f t="shared" si="93"/>
        <v>690</v>
      </c>
      <c r="M34" s="65">
        <f t="shared" si="86"/>
        <v>525</v>
      </c>
      <c r="N34" s="65">
        <f>INDEX(GB!$A$2:$AD$96,MATCH($C34,GB!$A$2:$A$96,0),MATCH(N$2,GB!$A$1:$AD$1,0))</f>
        <v>75</v>
      </c>
      <c r="O34" s="65">
        <f>INDEX(GB!$A$2:$AD$96,MATCH($C34,GB!$A$2:$A$96,0),MATCH(O$2,GB!$A$1:$AD$1,0))</f>
        <v>50</v>
      </c>
      <c r="P34" s="65">
        <f>INDEX(GB!$A$2:$AD$96,MATCH($C34,GB!$A$2:$A$96,0),MATCH(P$2,GB!$A$1:$AD$1,0))</f>
        <v>45</v>
      </c>
      <c r="Q34" s="65">
        <f>INDEX(GB!$A$2:$AD$96,MATCH($C34,GB!$A$2:$A$96,0),MATCH(Q$2,GB!$A$1:$AD$1,0))</f>
        <v>65</v>
      </c>
      <c r="R34" s="65">
        <f>INDEX(Notes!$A$36:$N$47,MATCH(Binning!$B34,Notes!$A$36:$A$47,0),MATCH(Notes!$M$35,Notes!$A$35:$N$35,0))</f>
        <v>7866</v>
      </c>
      <c r="S34" s="65"/>
      <c r="T34" s="65">
        <f>INDEX(GB!$A$2:$AD$96,MATCH($C34,GB!$A$2:$A$96,0),MATCH(T$2,GB!$A$1:$AD$1,0))</f>
        <v>55</v>
      </c>
      <c r="U34" s="65">
        <f>INDEX(GB!$A$2:$AD$96,MATCH($C34,GB!$A$2:$A$96,0),MATCH(U$2,GB!$A$1:$AD$1,0))</f>
        <v>0</v>
      </c>
      <c r="V34" s="65">
        <f>INDEX(GB!$A$2:$AD$96,MATCH($C34,GB!$A$2:$A$96,0),MATCH(V$2,GB!$A$1:$AD$1,0))</f>
        <v>0</v>
      </c>
      <c r="W34" s="65">
        <f>INDEX(GB!$A$2:$AD$96,MATCH($C34,GB!$A$2:$A$96,0),MATCH(W$2,GB!$A$1:$AD$1,0))</f>
        <v>20</v>
      </c>
      <c r="X34" s="65">
        <f>INDEX(GB!$A$2:$AD$96,MATCH($C34,GB!$A$2:$A$96,0),MATCH(X$2,GB!$A$1:$AD$1,0))</f>
        <v>40</v>
      </c>
      <c r="Y34" s="65">
        <v>5</v>
      </c>
      <c r="Z34" s="72">
        <v>1250</v>
      </c>
      <c r="AA34" s="72">
        <v>400</v>
      </c>
      <c r="AB34" s="65"/>
      <c r="AC34" s="65"/>
      <c r="AD34" s="65"/>
      <c r="AE34" s="65"/>
      <c r="AF34" s="65">
        <f t="shared" si="87"/>
        <v>5</v>
      </c>
      <c r="AG34" s="65"/>
      <c r="AH34" s="65"/>
      <c r="AI34" s="65" t="str">
        <f t="shared" si="88"/>
        <v/>
      </c>
      <c r="AJ34" s="65" t="str">
        <f t="shared" si="89"/>
        <v/>
      </c>
      <c r="AK34" s="65" t="str">
        <f t="shared" si="90"/>
        <v/>
      </c>
      <c r="AL34" s="65" t="str">
        <f t="shared" si="91"/>
        <v/>
      </c>
      <c r="AM34" s="65" t="str">
        <f t="shared" si="6"/>
        <v/>
      </c>
      <c r="AN34" s="65"/>
      <c r="AO34" s="65"/>
      <c r="AP34" s="65"/>
      <c r="AQ34" s="65"/>
      <c r="AR34" s="65"/>
      <c r="AS34" s="65"/>
      <c r="AT34" s="65" t="str">
        <f t="shared" si="7"/>
        <v>PCPU</v>
      </c>
      <c r="AU34" s="65">
        <f t="shared" si="8"/>
        <v>653.6</v>
      </c>
      <c r="AV34" s="65"/>
      <c r="AX34" s="65">
        <f>L34+N34</f>
        <v>765</v>
      </c>
      <c r="AY34" s="65">
        <f>M34+N34</f>
        <v>600</v>
      </c>
      <c r="AZ34" s="65">
        <f>INDEX(Notes!$A$36:$O$47,MATCH($B34,Notes!A$36:A$47,0),MATCH(AZ$2,Notes!A$35:O$35,0))</f>
        <v>594.18521581609184</v>
      </c>
      <c r="BA34" s="65">
        <f t="shared" si="11"/>
        <v>560</v>
      </c>
      <c r="BB34" s="65">
        <f>BA34+N34</f>
        <v>635</v>
      </c>
      <c r="BC34" s="65">
        <f t="shared" si="13"/>
        <v>555</v>
      </c>
      <c r="BD34" s="65">
        <f>BC34+N34</f>
        <v>630</v>
      </c>
      <c r="BO34" s="72">
        <f t="shared" si="82"/>
        <v>653.6</v>
      </c>
      <c r="BP34" s="72">
        <f t="shared" si="15"/>
        <v>3</v>
      </c>
      <c r="BQ34" s="72" t="str">
        <f t="shared" si="16"/>
        <v>8</v>
      </c>
      <c r="BR34" s="72">
        <f t="shared" si="92"/>
        <v>0</v>
      </c>
      <c r="BS34" s="72" t="str">
        <f t="shared" si="83"/>
        <v>MP002</v>
      </c>
      <c r="BT34" s="72" t="str">
        <f t="shared" si="83"/>
        <v>MP005</v>
      </c>
      <c r="BU34" s="72">
        <f t="shared" si="83"/>
        <v>0.35714285714285715</v>
      </c>
      <c r="BV34" s="72">
        <f t="shared" si="83"/>
        <v>-3</v>
      </c>
    </row>
    <row r="35" spans="1:74" s="72" customFormat="1" x14ac:dyDescent="0.2">
      <c r="A35" s="72" t="b">
        <v>1</v>
      </c>
      <c r="B35" s="65" t="s">
        <v>90</v>
      </c>
      <c r="C35" s="65" t="s">
        <v>146</v>
      </c>
      <c r="D35" s="65" t="str">
        <f t="shared" si="17"/>
        <v>E9</v>
      </c>
      <c r="E35" s="75">
        <f t="shared" ref="E35:E38" si="95">1000000+BP35*1000+BQ35</f>
        <v>1003009</v>
      </c>
      <c r="F35" s="65" t="str">
        <f t="shared" ref="F35:F37" si="96">CONCATENATE(C35,"_",D35)</f>
        <v>MP003_E9</v>
      </c>
      <c r="G35" s="65" t="s">
        <v>345</v>
      </c>
      <c r="H35" s="65">
        <f t="shared" si="84"/>
        <v>795</v>
      </c>
      <c r="I35" s="65">
        <f t="shared" si="85"/>
        <v>90</v>
      </c>
      <c r="J35" s="65">
        <f>INDEX(Notes!$A$36:$N$47,MATCH(Binning!$B35,Notes!$A$36:$A$47,0),MATCH(Notes!$K$35,Notes!$A$35:$N$35,0))</f>
        <v>653.6</v>
      </c>
      <c r="K35" s="65"/>
      <c r="L35" s="65">
        <f t="shared" si="93"/>
        <v>690</v>
      </c>
      <c r="M35" s="65">
        <f t="shared" si="86"/>
        <v>525</v>
      </c>
      <c r="N35" s="65">
        <f>INDEX(GB!$A$2:$AD$96,MATCH($C35,GB!$A$2:$A$96,0),MATCH(N$2,GB!$A$1:$AD$1,0))</f>
        <v>75</v>
      </c>
      <c r="O35" s="65">
        <f>INDEX(GB!$A$2:$AD$96,MATCH($C35,GB!$A$2:$A$96,0),MATCH(O$2,GB!$A$1:$AD$1,0))</f>
        <v>50</v>
      </c>
      <c r="P35" s="65">
        <f>INDEX(GB!$A$2:$AD$96,MATCH($C35,GB!$A$2:$A$96,0),MATCH(P$2,GB!$A$1:$AD$1,0))</f>
        <v>45</v>
      </c>
      <c r="Q35" s="65">
        <f>INDEX(GB!$A$2:$AD$96,MATCH($C35,GB!$A$2:$A$96,0),MATCH(Q$2,GB!$A$1:$AD$1,0))</f>
        <v>65</v>
      </c>
      <c r="R35" s="65">
        <f>INDEX(Notes!$A$36:$N$47,MATCH(Binning!$B35,Notes!$A$36:$A$47,0),MATCH(Notes!$M$35,Notes!$A$35:$N$35,0))</f>
        <v>7866</v>
      </c>
      <c r="S35" s="65"/>
      <c r="T35" s="65">
        <f>INDEX(GB!$A$2:$AD$96,MATCH($C35,GB!$A$2:$A$96,0),MATCH(T$2,GB!$A$1:$AD$1,0))</f>
        <v>55</v>
      </c>
      <c r="U35" s="65">
        <f>INDEX(GB!$A$2:$AD$96,MATCH($C35,GB!$A$2:$A$96,0),MATCH(U$2,GB!$A$1:$AD$1,0))</f>
        <v>0</v>
      </c>
      <c r="V35" s="65">
        <f>INDEX(GB!$A$2:$AD$96,MATCH($C35,GB!$A$2:$A$96,0),MATCH(V$2,GB!$A$1:$AD$1,0))</f>
        <v>0</v>
      </c>
      <c r="W35" s="65">
        <f>INDEX(GB!$A$2:$AD$96,MATCH($C35,GB!$A$2:$A$96,0),MATCH(W$2,GB!$A$1:$AD$1,0))</f>
        <v>20</v>
      </c>
      <c r="X35" s="65">
        <f>INDEX(GB!$A$2:$AD$96,MATCH($C35,GB!$A$2:$A$96,0),MATCH(X$2,GB!$A$1:$AD$1,0))</f>
        <v>40</v>
      </c>
      <c r="Y35" s="65">
        <v>5</v>
      </c>
      <c r="Z35" s="72">
        <v>1250</v>
      </c>
      <c r="AA35" s="72">
        <v>400</v>
      </c>
      <c r="AB35" s="65"/>
      <c r="AC35" s="65"/>
      <c r="AD35" s="65"/>
      <c r="AE35" s="65"/>
      <c r="AF35" s="65">
        <f t="shared" si="87"/>
        <v>5</v>
      </c>
      <c r="AG35" s="65"/>
      <c r="AH35" s="65"/>
      <c r="AI35" s="65" t="str">
        <f t="shared" ref="AI35:AI38" si="97">IF($BR35=1,BS35,"")</f>
        <v/>
      </c>
      <c r="AJ35" s="65" t="str">
        <f t="shared" ref="AJ35:AJ38" si="98">IF($BR35=1,BT35,"")</f>
        <v/>
      </c>
      <c r="AK35" s="65" t="str">
        <f t="shared" ref="AK35:AK38" si="99">IF($BR35=1,BU35,"")</f>
        <v/>
      </c>
      <c r="AL35" s="65" t="str">
        <f t="shared" ref="AL35:AL38" si="100">IF($BR35=1,BV35,"")</f>
        <v/>
      </c>
      <c r="AM35" s="65" t="str">
        <f t="shared" si="6"/>
        <v/>
      </c>
      <c r="AN35" s="65"/>
      <c r="AO35" s="65"/>
      <c r="AP35" s="65"/>
      <c r="AQ35" s="65"/>
      <c r="AR35" s="65"/>
      <c r="AS35" s="65"/>
      <c r="AT35" s="65" t="str">
        <f t="shared" ref="AT35:AT38" si="101">B35</f>
        <v>PCPU</v>
      </c>
      <c r="AU35" s="65">
        <f t="shared" ref="AU35:AU38" si="102">J35</f>
        <v>653.6</v>
      </c>
      <c r="AV35" s="65"/>
      <c r="AX35" s="65">
        <f t="shared" ref="AX35:AX37" si="103">L35+N35</f>
        <v>765</v>
      </c>
      <c r="AY35" s="65">
        <f t="shared" ref="AY35:AY37" si="104">M35+N35</f>
        <v>600</v>
      </c>
      <c r="AZ35" s="65">
        <f>INDEX(Notes!$A$36:$O$47,MATCH($B35,Notes!A$36:A$47,0),MATCH(AZ$2,Notes!A$35:O$35,0))</f>
        <v>594.18521581609184</v>
      </c>
      <c r="BA35" s="65">
        <f t="shared" ref="BA35:BA38" si="105">MAX(MIN(Y35*FLOOR((H35-I35*LOG10(AZ35))/Y35,1),L35),M35)</f>
        <v>545</v>
      </c>
      <c r="BB35" s="65">
        <f t="shared" ref="BB35:BB37" si="106">BA35+N35</f>
        <v>620</v>
      </c>
      <c r="BC35" s="65">
        <f t="shared" ref="BC35:BC38" si="107">MAX(MIN(Y35*FLOOR((H35-I35*LOG10(J35))/Y35,1),L35),M35)</f>
        <v>540</v>
      </c>
      <c r="BD35" s="65">
        <f t="shared" ref="BD35:BD37" si="108">BC35+N35</f>
        <v>615</v>
      </c>
      <c r="BO35" s="72">
        <f t="shared" si="82"/>
        <v>653.6</v>
      </c>
      <c r="BP35" s="72">
        <f t="shared" si="15"/>
        <v>3</v>
      </c>
      <c r="BQ35" s="72" t="str">
        <f t="shared" si="16"/>
        <v>9</v>
      </c>
      <c r="BR35" s="72">
        <f t="shared" si="92"/>
        <v>0</v>
      </c>
      <c r="BS35" s="72" t="str">
        <f t="shared" si="92"/>
        <v>MP002</v>
      </c>
      <c r="BT35" s="72" t="str">
        <f t="shared" si="92"/>
        <v>MP005</v>
      </c>
      <c r="BU35" s="72">
        <f t="shared" si="92"/>
        <v>0.35714285714285715</v>
      </c>
      <c r="BV35" s="72">
        <f t="shared" si="92"/>
        <v>-3</v>
      </c>
    </row>
    <row r="36" spans="1:74" s="72" customFormat="1" x14ac:dyDescent="0.2">
      <c r="A36" s="72" t="b">
        <v>1</v>
      </c>
      <c r="B36" s="65" t="s">
        <v>90</v>
      </c>
      <c r="C36" s="65" t="s">
        <v>146</v>
      </c>
      <c r="D36" s="65" t="str">
        <f t="shared" si="17"/>
        <v>E10</v>
      </c>
      <c r="E36" s="75">
        <f t="shared" si="95"/>
        <v>1003010</v>
      </c>
      <c r="F36" s="65" t="str">
        <f t="shared" si="96"/>
        <v>MP003_E10</v>
      </c>
      <c r="G36" s="65" t="s">
        <v>345</v>
      </c>
      <c r="H36" s="65">
        <f t="shared" si="84"/>
        <v>780</v>
      </c>
      <c r="I36" s="65">
        <f t="shared" si="85"/>
        <v>90</v>
      </c>
      <c r="J36" s="65">
        <f>INDEX(Notes!$A$36:$N$47,MATCH(Binning!$B36,Notes!$A$36:$A$47,0),MATCH(Notes!$K$35,Notes!$A$35:$N$35,0))</f>
        <v>653.6</v>
      </c>
      <c r="K36" s="65"/>
      <c r="L36" s="65">
        <f t="shared" si="93"/>
        <v>690</v>
      </c>
      <c r="M36" s="65">
        <f t="shared" si="86"/>
        <v>525</v>
      </c>
      <c r="N36" s="65">
        <f>INDEX(GB!$A$2:$AD$96,MATCH($C36,GB!$A$2:$A$96,0),MATCH(N$2,GB!$A$1:$AD$1,0))</f>
        <v>75</v>
      </c>
      <c r="O36" s="65">
        <f>INDEX(GB!$A$2:$AD$96,MATCH($C36,GB!$A$2:$A$96,0),MATCH(O$2,GB!$A$1:$AD$1,0))</f>
        <v>50</v>
      </c>
      <c r="P36" s="65">
        <f>INDEX(GB!$A$2:$AD$96,MATCH($C36,GB!$A$2:$A$96,0),MATCH(P$2,GB!$A$1:$AD$1,0))</f>
        <v>45</v>
      </c>
      <c r="Q36" s="65">
        <f>INDEX(GB!$A$2:$AD$96,MATCH($C36,GB!$A$2:$A$96,0),MATCH(Q$2,GB!$A$1:$AD$1,0))</f>
        <v>65</v>
      </c>
      <c r="R36" s="65">
        <f>INDEX(Notes!$A$36:$N$47,MATCH(Binning!$B36,Notes!$A$36:$A$47,0),MATCH(Notes!$M$35,Notes!$A$35:$N$35,0))</f>
        <v>7866</v>
      </c>
      <c r="S36" s="65"/>
      <c r="T36" s="65">
        <f>INDEX(GB!$A$2:$AD$96,MATCH($C36,GB!$A$2:$A$96,0),MATCH(T$2,GB!$A$1:$AD$1,0))</f>
        <v>55</v>
      </c>
      <c r="U36" s="65">
        <f>INDEX(GB!$A$2:$AD$96,MATCH($C36,GB!$A$2:$A$96,0),MATCH(U$2,GB!$A$1:$AD$1,0))</f>
        <v>0</v>
      </c>
      <c r="V36" s="65">
        <f>INDEX(GB!$A$2:$AD$96,MATCH($C36,GB!$A$2:$A$96,0),MATCH(V$2,GB!$A$1:$AD$1,0))</f>
        <v>0</v>
      </c>
      <c r="W36" s="65">
        <f>INDEX(GB!$A$2:$AD$96,MATCH($C36,GB!$A$2:$A$96,0),MATCH(W$2,GB!$A$1:$AD$1,0))</f>
        <v>20</v>
      </c>
      <c r="X36" s="65">
        <f>INDEX(GB!$A$2:$AD$96,MATCH($C36,GB!$A$2:$A$96,0),MATCH(X$2,GB!$A$1:$AD$1,0))</f>
        <v>40</v>
      </c>
      <c r="Y36" s="65">
        <v>5</v>
      </c>
      <c r="Z36" s="72">
        <v>1250</v>
      </c>
      <c r="AA36" s="72">
        <v>400</v>
      </c>
      <c r="AB36" s="65"/>
      <c r="AC36" s="65"/>
      <c r="AD36" s="65"/>
      <c r="AE36" s="65"/>
      <c r="AF36" s="65">
        <f t="shared" si="87"/>
        <v>5</v>
      </c>
      <c r="AG36" s="65"/>
      <c r="AH36" s="65"/>
      <c r="AI36" s="65" t="str">
        <f t="shared" si="97"/>
        <v/>
      </c>
      <c r="AJ36" s="65" t="str">
        <f t="shared" si="98"/>
        <v/>
      </c>
      <c r="AK36" s="65" t="str">
        <f t="shared" si="99"/>
        <v/>
      </c>
      <c r="AL36" s="65" t="str">
        <f t="shared" si="100"/>
        <v/>
      </c>
      <c r="AM36" s="65" t="str">
        <f t="shared" si="6"/>
        <v/>
      </c>
      <c r="AN36" s="65"/>
      <c r="AO36" s="65"/>
      <c r="AP36" s="65"/>
      <c r="AQ36" s="65"/>
      <c r="AR36" s="65"/>
      <c r="AS36" s="65"/>
      <c r="AT36" s="65" t="str">
        <f t="shared" si="101"/>
        <v>PCPU</v>
      </c>
      <c r="AU36" s="65">
        <f t="shared" si="102"/>
        <v>653.6</v>
      </c>
      <c r="AV36" s="65"/>
      <c r="AX36" s="65">
        <f t="shared" si="103"/>
        <v>765</v>
      </c>
      <c r="AY36" s="65">
        <f t="shared" si="104"/>
        <v>600</v>
      </c>
      <c r="AZ36" s="65">
        <f>INDEX(Notes!$A$36:$O$47,MATCH($B36,Notes!A$36:A$47,0),MATCH(AZ$2,Notes!A$35:O$35,0))</f>
        <v>594.18521581609184</v>
      </c>
      <c r="BA36" s="65">
        <f t="shared" si="105"/>
        <v>530</v>
      </c>
      <c r="BB36" s="65">
        <f t="shared" si="106"/>
        <v>605</v>
      </c>
      <c r="BC36" s="65">
        <f t="shared" si="107"/>
        <v>525</v>
      </c>
      <c r="BD36" s="65">
        <f t="shared" si="108"/>
        <v>600</v>
      </c>
      <c r="BO36" s="72">
        <f t="shared" si="82"/>
        <v>653.6</v>
      </c>
      <c r="BP36" s="72">
        <f t="shared" si="15"/>
        <v>3</v>
      </c>
      <c r="BQ36" s="72" t="str">
        <f t="shared" si="16"/>
        <v>10</v>
      </c>
      <c r="BR36" s="72">
        <f t="shared" si="92"/>
        <v>0</v>
      </c>
      <c r="BS36" s="72" t="str">
        <f t="shared" si="92"/>
        <v>MP002</v>
      </c>
      <c r="BT36" s="72" t="str">
        <f t="shared" si="92"/>
        <v>MP005</v>
      </c>
      <c r="BU36" s="72">
        <f t="shared" si="92"/>
        <v>0.35714285714285715</v>
      </c>
      <c r="BV36" s="72">
        <f t="shared" si="92"/>
        <v>-3</v>
      </c>
    </row>
    <row r="37" spans="1:74" s="72" customFormat="1" x14ac:dyDescent="0.2">
      <c r="A37" s="72" t="b">
        <v>1</v>
      </c>
      <c r="B37" s="65" t="s">
        <v>90</v>
      </c>
      <c r="C37" s="65" t="s">
        <v>146</v>
      </c>
      <c r="D37" s="65" t="str">
        <f t="shared" si="17"/>
        <v>E11</v>
      </c>
      <c r="E37" s="75">
        <f t="shared" si="95"/>
        <v>1003011</v>
      </c>
      <c r="F37" s="65" t="str">
        <f t="shared" si="96"/>
        <v>MP003_E11</v>
      </c>
      <c r="G37" s="65" t="s">
        <v>345</v>
      </c>
      <c r="H37" s="65">
        <f t="shared" si="84"/>
        <v>765</v>
      </c>
      <c r="I37" s="65">
        <f t="shared" si="85"/>
        <v>90</v>
      </c>
      <c r="J37" s="65">
        <f>INDEX(Notes!$A$36:$N$47,MATCH(Binning!$B37,Notes!$A$36:$A$47,0),MATCH(Notes!$K$35,Notes!$A$35:$N$35,0))</f>
        <v>653.6</v>
      </c>
      <c r="K37" s="65"/>
      <c r="L37" s="65">
        <f t="shared" si="93"/>
        <v>690</v>
      </c>
      <c r="M37" s="65">
        <f t="shared" si="86"/>
        <v>525</v>
      </c>
      <c r="N37" s="65">
        <f>INDEX(GB!$A$2:$AD$96,MATCH($C37,GB!$A$2:$A$96,0),MATCH(N$2,GB!$A$1:$AD$1,0))</f>
        <v>75</v>
      </c>
      <c r="O37" s="65">
        <f>INDEX(GB!$A$2:$AD$96,MATCH($C37,GB!$A$2:$A$96,0),MATCH(O$2,GB!$A$1:$AD$1,0))</f>
        <v>50</v>
      </c>
      <c r="P37" s="65">
        <f>INDEX(GB!$A$2:$AD$96,MATCH($C37,GB!$A$2:$A$96,0),MATCH(P$2,GB!$A$1:$AD$1,0))</f>
        <v>45</v>
      </c>
      <c r="Q37" s="65">
        <f>INDEX(GB!$A$2:$AD$96,MATCH($C37,GB!$A$2:$A$96,0),MATCH(Q$2,GB!$A$1:$AD$1,0))</f>
        <v>65</v>
      </c>
      <c r="R37" s="65">
        <f>INDEX(Notes!$A$36:$N$47,MATCH(Binning!$B37,Notes!$A$36:$A$47,0),MATCH(Notes!$M$35,Notes!$A$35:$N$35,0))</f>
        <v>7866</v>
      </c>
      <c r="S37" s="65"/>
      <c r="T37" s="65">
        <f>INDEX(GB!$A$2:$AD$96,MATCH($C37,GB!$A$2:$A$96,0),MATCH(T$2,GB!$A$1:$AD$1,0))</f>
        <v>55</v>
      </c>
      <c r="U37" s="65">
        <f>INDEX(GB!$A$2:$AD$96,MATCH($C37,GB!$A$2:$A$96,0),MATCH(U$2,GB!$A$1:$AD$1,0))</f>
        <v>0</v>
      </c>
      <c r="V37" s="65">
        <f>INDEX(GB!$A$2:$AD$96,MATCH($C37,GB!$A$2:$A$96,0),MATCH(V$2,GB!$A$1:$AD$1,0))</f>
        <v>0</v>
      </c>
      <c r="W37" s="65">
        <f>INDEX(GB!$A$2:$AD$96,MATCH($C37,GB!$A$2:$A$96,0),MATCH(W$2,GB!$A$1:$AD$1,0))</f>
        <v>20</v>
      </c>
      <c r="X37" s="65">
        <f>INDEX(GB!$A$2:$AD$96,MATCH($C37,GB!$A$2:$A$96,0),MATCH(X$2,GB!$A$1:$AD$1,0))</f>
        <v>40</v>
      </c>
      <c r="Y37" s="65">
        <v>5</v>
      </c>
      <c r="Z37" s="72">
        <v>1250</v>
      </c>
      <c r="AA37" s="72">
        <v>400</v>
      </c>
      <c r="AB37" s="65"/>
      <c r="AC37" s="65"/>
      <c r="AD37" s="65"/>
      <c r="AE37" s="65"/>
      <c r="AF37" s="65">
        <f t="shared" si="87"/>
        <v>5</v>
      </c>
      <c r="AG37" s="65"/>
      <c r="AH37" s="65"/>
      <c r="AI37" s="65" t="str">
        <f t="shared" si="97"/>
        <v/>
      </c>
      <c r="AJ37" s="65" t="str">
        <f t="shared" si="98"/>
        <v/>
      </c>
      <c r="AK37" s="65" t="str">
        <f t="shared" si="99"/>
        <v/>
      </c>
      <c r="AL37" s="65" t="str">
        <f t="shared" si="100"/>
        <v/>
      </c>
      <c r="AM37" s="65" t="str">
        <f t="shared" si="6"/>
        <v/>
      </c>
      <c r="AN37" s="65"/>
      <c r="AO37" s="65"/>
      <c r="AP37" s="65"/>
      <c r="AQ37" s="65"/>
      <c r="AR37" s="65"/>
      <c r="AS37" s="65"/>
      <c r="AT37" s="65" t="str">
        <f t="shared" si="101"/>
        <v>PCPU</v>
      </c>
      <c r="AU37" s="65">
        <f t="shared" si="102"/>
        <v>653.6</v>
      </c>
      <c r="AV37" s="65"/>
      <c r="AX37" s="65">
        <f t="shared" si="103"/>
        <v>765</v>
      </c>
      <c r="AY37" s="65">
        <f t="shared" si="104"/>
        <v>600</v>
      </c>
      <c r="AZ37" s="65">
        <f>INDEX(Notes!$A$36:$O$47,MATCH($B37,Notes!A$36:A$47,0),MATCH(AZ$2,Notes!A$35:O$35,0))</f>
        <v>594.18521581609184</v>
      </c>
      <c r="BA37" s="65">
        <f t="shared" si="105"/>
        <v>525</v>
      </c>
      <c r="BB37" s="65">
        <f t="shared" si="106"/>
        <v>600</v>
      </c>
      <c r="BC37" s="65">
        <f t="shared" si="107"/>
        <v>525</v>
      </c>
      <c r="BD37" s="65">
        <f t="shared" si="108"/>
        <v>600</v>
      </c>
      <c r="BO37" s="72">
        <f t="shared" si="82"/>
        <v>653.6</v>
      </c>
      <c r="BP37" s="72">
        <f t="shared" si="15"/>
        <v>3</v>
      </c>
      <c r="BQ37" s="72" t="str">
        <f t="shared" si="16"/>
        <v>11</v>
      </c>
      <c r="BR37" s="72">
        <f t="shared" si="92"/>
        <v>0</v>
      </c>
      <c r="BS37" s="72" t="str">
        <f t="shared" si="92"/>
        <v>MP002</v>
      </c>
      <c r="BT37" s="72" t="str">
        <f t="shared" si="92"/>
        <v>MP005</v>
      </c>
      <c r="BU37" s="72">
        <f t="shared" si="92"/>
        <v>0.35714285714285715</v>
      </c>
      <c r="BV37" s="72">
        <f t="shared" si="92"/>
        <v>-3</v>
      </c>
    </row>
    <row r="38" spans="1:74" s="72" customFormat="1" x14ac:dyDescent="0.2">
      <c r="A38" s="72" t="b">
        <v>1</v>
      </c>
      <c r="B38" s="65" t="s">
        <v>90</v>
      </c>
      <c r="C38" s="65" t="s">
        <v>146</v>
      </c>
      <c r="D38" s="65" t="str">
        <f t="shared" si="17"/>
        <v>E12</v>
      </c>
      <c r="E38" s="75">
        <f t="shared" si="95"/>
        <v>1003012</v>
      </c>
      <c r="F38" s="65" t="str">
        <f>CONCATENATE(C38,"_",D38)</f>
        <v>MP003_E12</v>
      </c>
      <c r="G38" s="65" t="s">
        <v>345</v>
      </c>
      <c r="H38" s="65">
        <f t="shared" si="84"/>
        <v>750</v>
      </c>
      <c r="I38" s="65">
        <f t="shared" si="85"/>
        <v>90</v>
      </c>
      <c r="J38" s="65">
        <f>INDEX(Notes!$A$36:$N$47,MATCH(Binning!$B38,Notes!$A$36:$A$47,0),MATCH(Notes!$K$35,Notes!$A$35:$N$35,0))</f>
        <v>653.6</v>
      </c>
      <c r="K38" s="65"/>
      <c r="L38" s="65">
        <f t="shared" si="93"/>
        <v>690</v>
      </c>
      <c r="M38" s="65">
        <f t="shared" si="86"/>
        <v>525</v>
      </c>
      <c r="N38" s="65">
        <f>INDEX(GB!$A$2:$AD$96,MATCH($C38,GB!$A$2:$A$96,0),MATCH(N$2,GB!$A$1:$AD$1,0))</f>
        <v>75</v>
      </c>
      <c r="O38" s="65">
        <f>INDEX(GB!$A$2:$AD$96,MATCH($C38,GB!$A$2:$A$96,0),MATCH(O$2,GB!$A$1:$AD$1,0))</f>
        <v>50</v>
      </c>
      <c r="P38" s="65">
        <f>INDEX(GB!$A$2:$AD$96,MATCH($C38,GB!$A$2:$A$96,0),MATCH(P$2,GB!$A$1:$AD$1,0))</f>
        <v>45</v>
      </c>
      <c r="Q38" s="65">
        <f>INDEX(GB!$A$2:$AD$96,MATCH($C38,GB!$A$2:$A$96,0),MATCH(Q$2,GB!$A$1:$AD$1,0))</f>
        <v>65</v>
      </c>
      <c r="R38" s="65">
        <f>INDEX(Notes!$A$36:$N$47,MATCH(Binning!$B38,Notes!$A$36:$A$47,0),MATCH(Notes!$M$35,Notes!$A$35:$N$35,0))</f>
        <v>7866</v>
      </c>
      <c r="S38" s="65"/>
      <c r="T38" s="65">
        <f>INDEX(GB!$A$2:$AD$96,MATCH($C38,GB!$A$2:$A$96,0),MATCH(T$2,GB!$A$1:$AD$1,0))</f>
        <v>55</v>
      </c>
      <c r="U38" s="65">
        <f>INDEX(GB!$A$2:$AD$96,MATCH($C38,GB!$A$2:$A$96,0),MATCH(U$2,GB!$A$1:$AD$1,0))</f>
        <v>0</v>
      </c>
      <c r="V38" s="65">
        <f>INDEX(GB!$A$2:$AD$96,MATCH($C38,GB!$A$2:$A$96,0),MATCH(V$2,GB!$A$1:$AD$1,0))</f>
        <v>0</v>
      </c>
      <c r="W38" s="65">
        <f>INDEX(GB!$A$2:$AD$96,MATCH($C38,GB!$A$2:$A$96,0),MATCH(W$2,GB!$A$1:$AD$1,0))</f>
        <v>20</v>
      </c>
      <c r="X38" s="65">
        <f>INDEX(GB!$A$2:$AD$96,MATCH($C38,GB!$A$2:$A$96,0),MATCH(X$2,GB!$A$1:$AD$1,0))</f>
        <v>40</v>
      </c>
      <c r="Y38" s="65">
        <v>5</v>
      </c>
      <c r="Z38" s="72">
        <v>1250</v>
      </c>
      <c r="AA38" s="72">
        <v>400</v>
      </c>
      <c r="AB38" s="65"/>
      <c r="AC38" s="65"/>
      <c r="AD38" s="65"/>
      <c r="AE38" s="65"/>
      <c r="AF38" s="65">
        <f t="shared" si="87"/>
        <v>5</v>
      </c>
      <c r="AG38" s="65"/>
      <c r="AH38" s="65"/>
      <c r="AI38" s="65" t="str">
        <f t="shared" si="97"/>
        <v/>
      </c>
      <c r="AJ38" s="65" t="str">
        <f t="shared" si="98"/>
        <v/>
      </c>
      <c r="AK38" s="65" t="str">
        <f t="shared" si="99"/>
        <v/>
      </c>
      <c r="AL38" s="65" t="str">
        <f t="shared" si="100"/>
        <v/>
      </c>
      <c r="AM38" s="65" t="str">
        <f t="shared" si="6"/>
        <v/>
      </c>
      <c r="AN38" s="65"/>
      <c r="AO38" s="65"/>
      <c r="AP38" s="65"/>
      <c r="AQ38" s="65"/>
      <c r="AR38" s="65"/>
      <c r="AS38" s="65"/>
      <c r="AT38" s="65" t="str">
        <f t="shared" si="101"/>
        <v>PCPU</v>
      </c>
      <c r="AU38" s="65">
        <f t="shared" si="102"/>
        <v>653.6</v>
      </c>
      <c r="AV38" s="65"/>
      <c r="AX38" s="65">
        <f>L38+N38</f>
        <v>765</v>
      </c>
      <c r="AY38" s="65">
        <f>M38+N38</f>
        <v>600</v>
      </c>
      <c r="AZ38" s="65">
        <f>INDEX(Notes!$A$36:$O$47,MATCH($B38,Notes!A$36:A$47,0),MATCH(AZ$2,Notes!A$35:O$35,0))</f>
        <v>594.18521581609184</v>
      </c>
      <c r="BA38" s="65">
        <f t="shared" si="105"/>
        <v>525</v>
      </c>
      <c r="BB38" s="65">
        <f>BA38+N38</f>
        <v>600</v>
      </c>
      <c r="BC38" s="65">
        <f t="shared" si="107"/>
        <v>525</v>
      </c>
      <c r="BD38" s="65">
        <f>BC38+N38</f>
        <v>600</v>
      </c>
      <c r="BO38" s="72">
        <f t="shared" si="82"/>
        <v>653.6</v>
      </c>
      <c r="BP38" s="72">
        <f t="shared" si="15"/>
        <v>3</v>
      </c>
      <c r="BQ38" s="72" t="str">
        <f t="shared" si="16"/>
        <v>12</v>
      </c>
      <c r="BR38" s="72">
        <f t="shared" si="92"/>
        <v>0</v>
      </c>
      <c r="BS38" s="72" t="str">
        <f t="shared" si="92"/>
        <v>MP002</v>
      </c>
      <c r="BT38" s="72" t="str">
        <f t="shared" si="92"/>
        <v>MP005</v>
      </c>
      <c r="BU38" s="72">
        <f t="shared" si="92"/>
        <v>0.35714285714285715</v>
      </c>
      <c r="BV38" s="72">
        <f t="shared" si="92"/>
        <v>-3</v>
      </c>
    </row>
    <row r="39" spans="1:74" s="72" customFormat="1" x14ac:dyDescent="0.2">
      <c r="A39" s="72" t="b">
        <v>1</v>
      </c>
      <c r="B39" s="65" t="s">
        <v>90</v>
      </c>
      <c r="C39" s="65" t="s">
        <v>147</v>
      </c>
      <c r="D39" s="65" t="s">
        <v>44</v>
      </c>
      <c r="E39" s="75">
        <f t="shared" si="0"/>
        <v>1004001</v>
      </c>
      <c r="F39" s="65" t="str">
        <f t="shared" si="94"/>
        <v>MP004_E1</v>
      </c>
      <c r="G39" s="65" t="s">
        <v>345</v>
      </c>
      <c r="H39" s="184">
        <f>VLOOKUP(C39,BinningParamNotes!A:D,3,0)</f>
        <v>950</v>
      </c>
      <c r="I39" s="69">
        <f>VLOOKUP(C39,BinningParamNotes!A:D,2,0)</f>
        <v>95</v>
      </c>
      <c r="J39" s="65">
        <f>INDEX(Notes!$A$36:$N$47,MATCH(Binning!$B39,Notes!$A$36:$A$47,0),MATCH(Notes!$K$35,Notes!$A$35:$N$35,0))</f>
        <v>653.6</v>
      </c>
      <c r="K39" s="65"/>
      <c r="L39" s="69">
        <f>VLOOKUP(C39,BinningParamNotes!A:D,4,0)</f>
        <v>730</v>
      </c>
      <c r="M39" s="189">
        <v>550</v>
      </c>
      <c r="N39" s="65">
        <f>INDEX(GB!$A$2:$AD$96,MATCH($C39,GB!$A$2:$A$96,0),MATCH(N$2,GB!$A$1:$AD$1,0))</f>
        <v>80</v>
      </c>
      <c r="O39" s="65">
        <f>INDEX(GB!$A$2:$AD$96,MATCH($C39,GB!$A$2:$A$96,0),MATCH(O$2,GB!$A$1:$AD$1,0))</f>
        <v>50</v>
      </c>
      <c r="P39" s="65">
        <f>INDEX(GB!$A$2:$AD$96,MATCH($C39,GB!$A$2:$A$96,0),MATCH(P$2,GB!$A$1:$AD$1,0))</f>
        <v>65</v>
      </c>
      <c r="Q39" s="65">
        <f>INDEX(GB!$A$2:$AD$96,MATCH($C39,GB!$A$2:$A$96,0),MATCH(Q$2,GB!$A$1:$AD$1,0))</f>
        <v>45</v>
      </c>
      <c r="R39" s="65">
        <f>INDEX(Notes!$A$36:$N$47,MATCH(Binning!$B39,Notes!$A$36:$A$47,0),MATCH(Notes!$M$35,Notes!$A$35:$N$35,0))</f>
        <v>7866</v>
      </c>
      <c r="S39" s="65"/>
      <c r="T39" s="65">
        <f>INDEX(GB!$A$2:$AD$96,MATCH($C39,GB!$A$2:$A$96,0),MATCH(T$2,GB!$A$1:$AD$1,0))</f>
        <v>65</v>
      </c>
      <c r="U39" s="65">
        <f>INDEX(GB!$A$2:$AD$96,MATCH($C39,GB!$A$2:$A$96,0),MATCH(U$2,GB!$A$1:$AD$1,0))</f>
        <v>0</v>
      </c>
      <c r="V39" s="65">
        <f>INDEX(GB!$A$2:$AD$96,MATCH($C39,GB!$A$2:$A$96,0),MATCH(V$2,GB!$A$1:$AD$1,0))</f>
        <v>0</v>
      </c>
      <c r="W39" s="65">
        <f>INDEX(GB!$A$2:$AD$96,MATCH($C39,GB!$A$2:$A$96,0),MATCH(W$2,GB!$A$1:$AD$1,0))</f>
        <v>40</v>
      </c>
      <c r="X39" s="65">
        <f>INDEX(GB!$A$2:$AD$96,MATCH($C39,GB!$A$2:$A$96,0),MATCH(X$2,GB!$A$1:$AD$1,0))</f>
        <v>20</v>
      </c>
      <c r="Y39" s="65">
        <v>5</v>
      </c>
      <c r="Z39" s="72">
        <v>1250</v>
      </c>
      <c r="AA39" s="72">
        <v>400</v>
      </c>
      <c r="AB39" s="65"/>
      <c r="AC39" s="65"/>
      <c r="AD39" s="65"/>
      <c r="AE39" s="65"/>
      <c r="AF39" s="65">
        <v>5</v>
      </c>
      <c r="AG39" s="65"/>
      <c r="AH39" s="65"/>
      <c r="AI39" s="65" t="str">
        <f t="shared" si="88"/>
        <v/>
      </c>
      <c r="AJ39" s="65" t="str">
        <f t="shared" si="89"/>
        <v/>
      </c>
      <c r="AK39" s="65" t="str">
        <f t="shared" si="90"/>
        <v/>
      </c>
      <c r="AL39" s="65" t="str">
        <f t="shared" si="91"/>
        <v/>
      </c>
      <c r="AM39" s="65" t="str">
        <f t="shared" si="6"/>
        <v/>
      </c>
      <c r="AN39" s="65"/>
      <c r="AO39" s="65"/>
      <c r="AP39" s="65"/>
      <c r="AQ39" s="65"/>
      <c r="AR39" s="65"/>
      <c r="AS39" s="65"/>
      <c r="AT39" s="65" t="str">
        <f t="shared" si="7"/>
        <v>PCPU</v>
      </c>
      <c r="AU39" s="65">
        <f t="shared" si="8"/>
        <v>653.6</v>
      </c>
      <c r="AV39" s="65"/>
      <c r="AX39" s="65">
        <f t="shared" si="9"/>
        <v>810</v>
      </c>
      <c r="AY39" s="65">
        <f t="shared" si="10"/>
        <v>630</v>
      </c>
      <c r="AZ39" s="65">
        <f>INDEX(Notes!$A$36:$O$47,MATCH($B39,Notes!A$36:A$47,0),MATCH(AZ$2,Notes!A$35:O$35,0))</f>
        <v>594.18521581609184</v>
      </c>
      <c r="BA39" s="65">
        <f t="shared" si="11"/>
        <v>685</v>
      </c>
      <c r="BB39" s="65">
        <f t="shared" si="12"/>
        <v>765</v>
      </c>
      <c r="BC39" s="65">
        <f t="shared" si="13"/>
        <v>680</v>
      </c>
      <c r="BD39" s="65">
        <f t="shared" si="14"/>
        <v>760</v>
      </c>
      <c r="BO39" s="72">
        <f>MAX(J39:J45)</f>
        <v>653.6</v>
      </c>
      <c r="BP39" s="72">
        <f t="shared" si="15"/>
        <v>4</v>
      </c>
      <c r="BQ39" s="72" t="str">
        <f t="shared" si="16"/>
        <v>1</v>
      </c>
      <c r="BR39" s="72">
        <v>0</v>
      </c>
      <c r="BS39" s="72" t="s">
        <v>145</v>
      </c>
      <c r="BT39" s="72" t="s">
        <v>148</v>
      </c>
      <c r="BU39" s="72">
        <v>0.69047619047619047</v>
      </c>
      <c r="BV39" s="72">
        <v>0</v>
      </c>
    </row>
    <row r="40" spans="1:74" s="72" customFormat="1" x14ac:dyDescent="0.2">
      <c r="A40" s="72" t="b">
        <v>1</v>
      </c>
      <c r="B40" s="65" t="s">
        <v>90</v>
      </c>
      <c r="C40" s="65" t="s">
        <v>147</v>
      </c>
      <c r="D40" s="65" t="str">
        <f t="shared" si="17"/>
        <v>E2</v>
      </c>
      <c r="E40" s="75">
        <f t="shared" si="0"/>
        <v>1004002</v>
      </c>
      <c r="F40" s="65" t="str">
        <f t="shared" si="94"/>
        <v>MP004_E2</v>
      </c>
      <c r="G40" s="65" t="s">
        <v>345</v>
      </c>
      <c r="H40" s="65">
        <f>H39-15</f>
        <v>935</v>
      </c>
      <c r="I40" s="65">
        <f>I39</f>
        <v>95</v>
      </c>
      <c r="J40" s="65">
        <f>INDEX(Notes!$A$36:$N$47,MATCH(Binning!$B40,Notes!$A$36:$A$47,0),MATCH(Notes!$K$35,Notes!$A$35:$N$35,0))</f>
        <v>653.6</v>
      </c>
      <c r="K40" s="65"/>
      <c r="L40" s="65">
        <f>L39-10</f>
        <v>720</v>
      </c>
      <c r="M40" s="65">
        <f>M39</f>
        <v>550</v>
      </c>
      <c r="N40" s="65">
        <f>INDEX(GB!$A$2:$AD$96,MATCH($C40,GB!$A$2:$A$96,0),MATCH(N$2,GB!$A$1:$AD$1,0))</f>
        <v>80</v>
      </c>
      <c r="O40" s="65">
        <f>INDEX(GB!$A$2:$AD$96,MATCH($C40,GB!$A$2:$A$96,0),MATCH(O$2,GB!$A$1:$AD$1,0))</f>
        <v>50</v>
      </c>
      <c r="P40" s="65">
        <f>INDEX(GB!$A$2:$AD$96,MATCH($C40,GB!$A$2:$A$96,0),MATCH(P$2,GB!$A$1:$AD$1,0))</f>
        <v>65</v>
      </c>
      <c r="Q40" s="65">
        <f>INDEX(GB!$A$2:$AD$96,MATCH($C40,GB!$A$2:$A$96,0),MATCH(Q$2,GB!$A$1:$AD$1,0))</f>
        <v>45</v>
      </c>
      <c r="R40" s="65">
        <f>INDEX(Notes!$A$36:$N$47,MATCH(Binning!$B40,Notes!$A$36:$A$47,0),MATCH(Notes!$M$35,Notes!$A$35:$N$35,0))</f>
        <v>7866</v>
      </c>
      <c r="S40" s="65"/>
      <c r="T40" s="65">
        <f>INDEX(GB!$A$2:$AD$96,MATCH($C40,GB!$A$2:$A$96,0),MATCH(T$2,GB!$A$1:$AD$1,0))</f>
        <v>65</v>
      </c>
      <c r="U40" s="65">
        <f>INDEX(GB!$A$2:$AD$96,MATCH($C40,GB!$A$2:$A$96,0),MATCH(U$2,GB!$A$1:$AD$1,0))</f>
        <v>0</v>
      </c>
      <c r="V40" s="65">
        <f>INDEX(GB!$A$2:$AD$96,MATCH($C40,GB!$A$2:$A$96,0),MATCH(V$2,GB!$A$1:$AD$1,0))</f>
        <v>0</v>
      </c>
      <c r="W40" s="65">
        <f>INDEX(GB!$A$2:$AD$96,MATCH($C40,GB!$A$2:$A$96,0),MATCH(W$2,GB!$A$1:$AD$1,0))</f>
        <v>40</v>
      </c>
      <c r="X40" s="65">
        <f>INDEX(GB!$A$2:$AD$96,MATCH($C40,GB!$A$2:$A$96,0),MATCH(X$2,GB!$A$1:$AD$1,0))</f>
        <v>20</v>
      </c>
      <c r="Y40" s="65">
        <v>5</v>
      </c>
      <c r="Z40" s="72">
        <v>1250</v>
      </c>
      <c r="AA40" s="72">
        <v>400</v>
      </c>
      <c r="AB40" s="65"/>
      <c r="AC40" s="65"/>
      <c r="AD40" s="65"/>
      <c r="AE40" s="65"/>
      <c r="AF40" s="65">
        <f>AF39</f>
        <v>5</v>
      </c>
      <c r="AG40" s="65"/>
      <c r="AH40" s="65"/>
      <c r="AI40" s="65" t="str">
        <f t="shared" si="88"/>
        <v/>
      </c>
      <c r="AJ40" s="65" t="str">
        <f t="shared" si="89"/>
        <v/>
      </c>
      <c r="AK40" s="65" t="str">
        <f t="shared" si="90"/>
        <v/>
      </c>
      <c r="AL40" s="65" t="str">
        <f t="shared" si="91"/>
        <v/>
      </c>
      <c r="AM40" s="65" t="str">
        <f t="shared" si="6"/>
        <v/>
      </c>
      <c r="AN40" s="65"/>
      <c r="AO40" s="65"/>
      <c r="AP40" s="65"/>
      <c r="AQ40" s="65"/>
      <c r="AR40" s="65"/>
      <c r="AS40" s="65"/>
      <c r="AT40" s="65" t="str">
        <f t="shared" si="7"/>
        <v>PCPU</v>
      </c>
      <c r="AU40" s="65">
        <f t="shared" si="8"/>
        <v>653.6</v>
      </c>
      <c r="AV40" s="65"/>
      <c r="AX40" s="65">
        <f t="shared" si="9"/>
        <v>800</v>
      </c>
      <c r="AY40" s="65">
        <f t="shared" si="10"/>
        <v>630</v>
      </c>
      <c r="AZ40" s="65">
        <f>INDEX(Notes!$A$36:$O$47,MATCH($B40,Notes!A$36:A$47,0),MATCH(AZ$2,Notes!A$35:O$35,0))</f>
        <v>594.18521581609184</v>
      </c>
      <c r="BA40" s="65">
        <f t="shared" si="11"/>
        <v>670</v>
      </c>
      <c r="BB40" s="65">
        <f t="shared" si="12"/>
        <v>750</v>
      </c>
      <c r="BC40" s="65">
        <f t="shared" si="13"/>
        <v>665</v>
      </c>
      <c r="BD40" s="65">
        <f t="shared" si="14"/>
        <v>745</v>
      </c>
      <c r="BO40" s="72">
        <f t="shared" ref="BO40:BO50" si="109">BO39</f>
        <v>653.6</v>
      </c>
      <c r="BP40" s="72">
        <f t="shared" si="15"/>
        <v>4</v>
      </c>
      <c r="BQ40" s="72" t="str">
        <f t="shared" si="16"/>
        <v>2</v>
      </c>
      <c r="BR40" s="72">
        <f>IF(BR39="","",BR39)</f>
        <v>0</v>
      </c>
      <c r="BS40" s="72" t="str">
        <f t="shared" ref="BS40:BV46" si="110">IF(BS39="","",BS39)</f>
        <v>MP002</v>
      </c>
      <c r="BT40" s="72" t="str">
        <f t="shared" si="110"/>
        <v>MP005</v>
      </c>
      <c r="BU40" s="72">
        <f t="shared" si="110"/>
        <v>0.69047619047619047</v>
      </c>
      <c r="BV40" s="72">
        <f t="shared" si="110"/>
        <v>0</v>
      </c>
    </row>
    <row r="41" spans="1:74" s="72" customFormat="1" x14ac:dyDescent="0.2">
      <c r="A41" s="72" t="b">
        <v>1</v>
      </c>
      <c r="B41" s="65" t="s">
        <v>90</v>
      </c>
      <c r="C41" s="65" t="s">
        <v>147</v>
      </c>
      <c r="D41" s="65" t="str">
        <f t="shared" si="17"/>
        <v>E3</v>
      </c>
      <c r="E41" s="75">
        <f t="shared" si="0"/>
        <v>1004003</v>
      </c>
      <c r="F41" s="65" t="str">
        <f t="shared" si="94"/>
        <v>MP004_E3</v>
      </c>
      <c r="G41" s="65" t="s">
        <v>345</v>
      </c>
      <c r="H41" s="65">
        <f t="shared" ref="H41:H50" si="111">H40-15</f>
        <v>920</v>
      </c>
      <c r="I41" s="65">
        <f t="shared" ref="I41:I50" si="112">I40</f>
        <v>95</v>
      </c>
      <c r="J41" s="65">
        <f>INDEX(Notes!$A$36:$N$47,MATCH(Binning!$B41,Notes!$A$36:$A$47,0),MATCH(Notes!$K$35,Notes!$A$35:$N$35,0))</f>
        <v>653.6</v>
      </c>
      <c r="K41" s="65"/>
      <c r="L41" s="65">
        <f>L40-10</f>
        <v>710</v>
      </c>
      <c r="M41" s="65">
        <f t="shared" ref="M41:M50" si="113">M40</f>
        <v>550</v>
      </c>
      <c r="N41" s="65">
        <f>INDEX(GB!$A$2:$AD$96,MATCH($C41,GB!$A$2:$A$96,0),MATCH(N$2,GB!$A$1:$AD$1,0))</f>
        <v>80</v>
      </c>
      <c r="O41" s="65">
        <f>INDEX(GB!$A$2:$AD$96,MATCH($C41,GB!$A$2:$A$96,0),MATCH(O$2,GB!$A$1:$AD$1,0))</f>
        <v>50</v>
      </c>
      <c r="P41" s="65">
        <f>INDEX(GB!$A$2:$AD$96,MATCH($C41,GB!$A$2:$A$96,0),MATCH(P$2,GB!$A$1:$AD$1,0))</f>
        <v>65</v>
      </c>
      <c r="Q41" s="65">
        <f>INDEX(GB!$A$2:$AD$96,MATCH($C41,GB!$A$2:$A$96,0),MATCH(Q$2,GB!$A$1:$AD$1,0))</f>
        <v>45</v>
      </c>
      <c r="R41" s="65">
        <f>INDEX(Notes!$A$36:$N$47,MATCH(Binning!$B41,Notes!$A$36:$A$47,0),MATCH(Notes!$M$35,Notes!$A$35:$N$35,0))</f>
        <v>7866</v>
      </c>
      <c r="S41" s="65"/>
      <c r="T41" s="65">
        <f>INDEX(GB!$A$2:$AD$96,MATCH($C41,GB!$A$2:$A$96,0),MATCH(T$2,GB!$A$1:$AD$1,0))</f>
        <v>65</v>
      </c>
      <c r="U41" s="65">
        <f>INDEX(GB!$A$2:$AD$96,MATCH($C41,GB!$A$2:$A$96,0),MATCH(U$2,GB!$A$1:$AD$1,0))</f>
        <v>0</v>
      </c>
      <c r="V41" s="65">
        <f>INDEX(GB!$A$2:$AD$96,MATCH($C41,GB!$A$2:$A$96,0),MATCH(V$2,GB!$A$1:$AD$1,0))</f>
        <v>0</v>
      </c>
      <c r="W41" s="65">
        <f>INDEX(GB!$A$2:$AD$96,MATCH($C41,GB!$A$2:$A$96,0),MATCH(W$2,GB!$A$1:$AD$1,0))</f>
        <v>40</v>
      </c>
      <c r="X41" s="65">
        <f>INDEX(GB!$A$2:$AD$96,MATCH($C41,GB!$A$2:$A$96,0),MATCH(X$2,GB!$A$1:$AD$1,0))</f>
        <v>20</v>
      </c>
      <c r="Y41" s="65">
        <v>5</v>
      </c>
      <c r="Z41" s="72">
        <v>1250</v>
      </c>
      <c r="AA41" s="72">
        <v>400</v>
      </c>
      <c r="AB41" s="65"/>
      <c r="AC41" s="65"/>
      <c r="AD41" s="65"/>
      <c r="AE41" s="65"/>
      <c r="AF41" s="65">
        <f t="shared" ref="AF41:AF50" si="114">AF40</f>
        <v>5</v>
      </c>
      <c r="AG41" s="65"/>
      <c r="AH41" s="65"/>
      <c r="AI41" s="65" t="str">
        <f t="shared" si="88"/>
        <v/>
      </c>
      <c r="AJ41" s="65" t="str">
        <f t="shared" si="89"/>
        <v/>
      </c>
      <c r="AK41" s="65" t="str">
        <f t="shared" si="90"/>
        <v/>
      </c>
      <c r="AL41" s="65" t="str">
        <f t="shared" si="91"/>
        <v/>
      </c>
      <c r="AM41" s="65" t="str">
        <f t="shared" si="6"/>
        <v/>
      </c>
      <c r="AN41" s="65"/>
      <c r="AO41" s="65"/>
      <c r="AP41" s="65"/>
      <c r="AQ41" s="65"/>
      <c r="AR41" s="65"/>
      <c r="AS41" s="65"/>
      <c r="AT41" s="65" t="str">
        <f t="shared" si="7"/>
        <v>PCPU</v>
      </c>
      <c r="AU41" s="65">
        <f t="shared" si="8"/>
        <v>653.6</v>
      </c>
      <c r="AV41" s="65"/>
      <c r="AX41" s="65">
        <f t="shared" si="9"/>
        <v>790</v>
      </c>
      <c r="AY41" s="65">
        <f t="shared" si="10"/>
        <v>630</v>
      </c>
      <c r="AZ41" s="65">
        <f>INDEX(Notes!$A$36:$O$47,MATCH($B41,Notes!A$36:A$47,0),MATCH(AZ$2,Notes!A$35:O$35,0))</f>
        <v>594.18521581609184</v>
      </c>
      <c r="BA41" s="65">
        <f t="shared" si="11"/>
        <v>655</v>
      </c>
      <c r="BB41" s="65">
        <f t="shared" si="12"/>
        <v>735</v>
      </c>
      <c r="BC41" s="65">
        <f t="shared" si="13"/>
        <v>650</v>
      </c>
      <c r="BD41" s="65">
        <f t="shared" si="14"/>
        <v>730</v>
      </c>
      <c r="BO41" s="72">
        <f t="shared" si="109"/>
        <v>653.6</v>
      </c>
      <c r="BP41" s="72">
        <f t="shared" si="15"/>
        <v>4</v>
      </c>
      <c r="BQ41" s="72" t="str">
        <f t="shared" si="16"/>
        <v>3</v>
      </c>
      <c r="BR41" s="72">
        <f t="shared" ref="BR41:BV50" si="115">IF(BR40="","",BR40)</f>
        <v>0</v>
      </c>
      <c r="BS41" s="72" t="str">
        <f t="shared" si="110"/>
        <v>MP002</v>
      </c>
      <c r="BT41" s="72" t="str">
        <f t="shared" si="110"/>
        <v>MP005</v>
      </c>
      <c r="BU41" s="72">
        <f t="shared" si="110"/>
        <v>0.69047619047619047</v>
      </c>
      <c r="BV41" s="72">
        <f t="shared" si="110"/>
        <v>0</v>
      </c>
    </row>
    <row r="42" spans="1:74" s="72" customFormat="1" x14ac:dyDescent="0.2">
      <c r="A42" s="72" t="b">
        <v>1</v>
      </c>
      <c r="B42" s="65" t="s">
        <v>90</v>
      </c>
      <c r="C42" s="65" t="s">
        <v>147</v>
      </c>
      <c r="D42" s="65" t="str">
        <f t="shared" si="17"/>
        <v>E4</v>
      </c>
      <c r="E42" s="75">
        <f t="shared" si="0"/>
        <v>1004004</v>
      </c>
      <c r="F42" s="65" t="str">
        <f t="shared" si="94"/>
        <v>MP004_E4</v>
      </c>
      <c r="G42" s="65" t="s">
        <v>345</v>
      </c>
      <c r="H42" s="65">
        <f t="shared" si="111"/>
        <v>905</v>
      </c>
      <c r="I42" s="65">
        <f t="shared" si="112"/>
        <v>95</v>
      </c>
      <c r="J42" s="65">
        <f>INDEX(Notes!$A$36:$N$47,MATCH(Binning!$B42,Notes!$A$36:$A$47,0),MATCH(Notes!$K$35,Notes!$A$35:$N$35,0))</f>
        <v>653.6</v>
      </c>
      <c r="K42" s="65"/>
      <c r="L42" s="65">
        <f t="shared" ref="L42:L50" si="116">L41</f>
        <v>710</v>
      </c>
      <c r="M42" s="65">
        <f t="shared" si="113"/>
        <v>550</v>
      </c>
      <c r="N42" s="65">
        <f>INDEX(GB!$A$2:$AD$96,MATCH($C42,GB!$A$2:$A$96,0),MATCH(N$2,GB!$A$1:$AD$1,0))</f>
        <v>80</v>
      </c>
      <c r="O42" s="65">
        <f>INDEX(GB!$A$2:$AD$96,MATCH($C42,GB!$A$2:$A$96,0),MATCH(O$2,GB!$A$1:$AD$1,0))</f>
        <v>50</v>
      </c>
      <c r="P42" s="65">
        <f>INDEX(GB!$A$2:$AD$96,MATCH($C42,GB!$A$2:$A$96,0),MATCH(P$2,GB!$A$1:$AD$1,0))</f>
        <v>65</v>
      </c>
      <c r="Q42" s="65">
        <f>INDEX(GB!$A$2:$AD$96,MATCH($C42,GB!$A$2:$A$96,0),MATCH(Q$2,GB!$A$1:$AD$1,0))</f>
        <v>45</v>
      </c>
      <c r="R42" s="65">
        <f>INDEX(Notes!$A$36:$N$47,MATCH(Binning!$B42,Notes!$A$36:$A$47,0),MATCH(Notes!$M$35,Notes!$A$35:$N$35,0))</f>
        <v>7866</v>
      </c>
      <c r="S42" s="65"/>
      <c r="T42" s="65">
        <f>INDEX(GB!$A$2:$AD$96,MATCH($C42,GB!$A$2:$A$96,0),MATCH(T$2,GB!$A$1:$AD$1,0))</f>
        <v>65</v>
      </c>
      <c r="U42" s="65">
        <f>INDEX(GB!$A$2:$AD$96,MATCH($C42,GB!$A$2:$A$96,0),MATCH(U$2,GB!$A$1:$AD$1,0))</f>
        <v>0</v>
      </c>
      <c r="V42" s="65">
        <f>INDEX(GB!$A$2:$AD$96,MATCH($C42,GB!$A$2:$A$96,0),MATCH(V$2,GB!$A$1:$AD$1,0))</f>
        <v>0</v>
      </c>
      <c r="W42" s="65">
        <f>INDEX(GB!$A$2:$AD$96,MATCH($C42,GB!$A$2:$A$96,0),MATCH(W$2,GB!$A$1:$AD$1,0))</f>
        <v>40</v>
      </c>
      <c r="X42" s="65">
        <f>INDEX(GB!$A$2:$AD$96,MATCH($C42,GB!$A$2:$A$96,0),MATCH(X$2,GB!$A$1:$AD$1,0))</f>
        <v>20</v>
      </c>
      <c r="Y42" s="65">
        <v>5</v>
      </c>
      <c r="Z42" s="72">
        <v>1250</v>
      </c>
      <c r="AA42" s="72">
        <v>400</v>
      </c>
      <c r="AB42" s="65"/>
      <c r="AC42" s="65"/>
      <c r="AD42" s="65"/>
      <c r="AE42" s="65"/>
      <c r="AF42" s="65">
        <f t="shared" si="114"/>
        <v>5</v>
      </c>
      <c r="AG42" s="65"/>
      <c r="AH42" s="65"/>
      <c r="AI42" s="65" t="str">
        <f t="shared" si="88"/>
        <v/>
      </c>
      <c r="AJ42" s="65" t="str">
        <f t="shared" si="89"/>
        <v/>
      </c>
      <c r="AK42" s="65" t="str">
        <f t="shared" si="90"/>
        <v/>
      </c>
      <c r="AL42" s="65" t="str">
        <f t="shared" si="91"/>
        <v/>
      </c>
      <c r="AM42" s="65" t="str">
        <f t="shared" si="6"/>
        <v/>
      </c>
      <c r="AN42" s="65"/>
      <c r="AO42" s="65"/>
      <c r="AP42" s="65"/>
      <c r="AQ42" s="65"/>
      <c r="AR42" s="65"/>
      <c r="AS42" s="65"/>
      <c r="AT42" s="65" t="str">
        <f t="shared" si="7"/>
        <v>PCPU</v>
      </c>
      <c r="AU42" s="65">
        <f t="shared" si="8"/>
        <v>653.6</v>
      </c>
      <c r="AV42" s="65"/>
      <c r="AX42" s="65">
        <f t="shared" si="9"/>
        <v>790</v>
      </c>
      <c r="AY42" s="65">
        <f t="shared" si="10"/>
        <v>630</v>
      </c>
      <c r="AZ42" s="65">
        <f>INDEX(Notes!$A$36:$O$47,MATCH($B42,Notes!A$36:A$47,0),MATCH(AZ$2,Notes!A$35:O$35,0))</f>
        <v>594.18521581609184</v>
      </c>
      <c r="BA42" s="65">
        <f t="shared" si="11"/>
        <v>640</v>
      </c>
      <c r="BB42" s="65">
        <f t="shared" si="12"/>
        <v>720</v>
      </c>
      <c r="BC42" s="65">
        <f t="shared" si="13"/>
        <v>635</v>
      </c>
      <c r="BD42" s="65">
        <f t="shared" si="14"/>
        <v>715</v>
      </c>
      <c r="BO42" s="72">
        <f t="shared" si="109"/>
        <v>653.6</v>
      </c>
      <c r="BP42" s="72">
        <f t="shared" si="15"/>
        <v>4</v>
      </c>
      <c r="BQ42" s="72" t="str">
        <f t="shared" si="16"/>
        <v>4</v>
      </c>
      <c r="BR42" s="72">
        <f t="shared" si="115"/>
        <v>0</v>
      </c>
      <c r="BS42" s="72" t="str">
        <f t="shared" si="110"/>
        <v>MP002</v>
      </c>
      <c r="BT42" s="72" t="str">
        <f t="shared" si="110"/>
        <v>MP005</v>
      </c>
      <c r="BU42" s="72">
        <f t="shared" si="110"/>
        <v>0.69047619047619047</v>
      </c>
      <c r="BV42" s="72">
        <f t="shared" si="110"/>
        <v>0</v>
      </c>
    </row>
    <row r="43" spans="1:74" s="72" customFormat="1" x14ac:dyDescent="0.2">
      <c r="A43" s="72" t="b">
        <v>1</v>
      </c>
      <c r="B43" s="65" t="s">
        <v>90</v>
      </c>
      <c r="C43" s="65" t="s">
        <v>147</v>
      </c>
      <c r="D43" s="65" t="str">
        <f t="shared" si="17"/>
        <v>E5</v>
      </c>
      <c r="E43" s="75">
        <f t="shared" si="0"/>
        <v>1004005</v>
      </c>
      <c r="F43" s="65" t="str">
        <f t="shared" si="94"/>
        <v>MP004_E5</v>
      </c>
      <c r="G43" s="65" t="s">
        <v>345</v>
      </c>
      <c r="H43" s="65">
        <f t="shared" si="111"/>
        <v>890</v>
      </c>
      <c r="I43" s="65">
        <f t="shared" si="112"/>
        <v>95</v>
      </c>
      <c r="J43" s="65">
        <f>INDEX(Notes!$A$36:$N$47,MATCH(Binning!$B43,Notes!$A$36:$A$47,0),MATCH(Notes!$K$35,Notes!$A$35:$N$35,0))</f>
        <v>653.6</v>
      </c>
      <c r="K43" s="65"/>
      <c r="L43" s="65">
        <f t="shared" si="116"/>
        <v>710</v>
      </c>
      <c r="M43" s="65">
        <f t="shared" si="113"/>
        <v>550</v>
      </c>
      <c r="N43" s="65">
        <f>INDEX(GB!$A$2:$AD$96,MATCH($C43,GB!$A$2:$A$96,0),MATCH(N$2,GB!$A$1:$AD$1,0))</f>
        <v>80</v>
      </c>
      <c r="O43" s="65">
        <f>INDEX(GB!$A$2:$AD$96,MATCH($C43,GB!$A$2:$A$96,0),MATCH(O$2,GB!$A$1:$AD$1,0))</f>
        <v>50</v>
      </c>
      <c r="P43" s="65">
        <f>INDEX(GB!$A$2:$AD$96,MATCH($C43,GB!$A$2:$A$96,0),MATCH(P$2,GB!$A$1:$AD$1,0))</f>
        <v>65</v>
      </c>
      <c r="Q43" s="65">
        <f>INDEX(GB!$A$2:$AD$96,MATCH($C43,GB!$A$2:$A$96,0),MATCH(Q$2,GB!$A$1:$AD$1,0))</f>
        <v>45</v>
      </c>
      <c r="R43" s="65">
        <f>INDEX(Notes!$A$36:$N$47,MATCH(Binning!$B43,Notes!$A$36:$A$47,0),MATCH(Notes!$M$35,Notes!$A$35:$N$35,0))</f>
        <v>7866</v>
      </c>
      <c r="S43" s="65"/>
      <c r="T43" s="65">
        <f>INDEX(GB!$A$2:$AD$96,MATCH($C43,GB!$A$2:$A$96,0),MATCH(T$2,GB!$A$1:$AD$1,0))</f>
        <v>65</v>
      </c>
      <c r="U43" s="65">
        <f>INDEX(GB!$A$2:$AD$96,MATCH($C43,GB!$A$2:$A$96,0),MATCH(U$2,GB!$A$1:$AD$1,0))</f>
        <v>0</v>
      </c>
      <c r="V43" s="65">
        <f>INDEX(GB!$A$2:$AD$96,MATCH($C43,GB!$A$2:$A$96,0),MATCH(V$2,GB!$A$1:$AD$1,0))</f>
        <v>0</v>
      </c>
      <c r="W43" s="65">
        <f>INDEX(GB!$A$2:$AD$96,MATCH($C43,GB!$A$2:$A$96,0),MATCH(W$2,GB!$A$1:$AD$1,0))</f>
        <v>40</v>
      </c>
      <c r="X43" s="65">
        <f>INDEX(GB!$A$2:$AD$96,MATCH($C43,GB!$A$2:$A$96,0),MATCH(X$2,GB!$A$1:$AD$1,0))</f>
        <v>20</v>
      </c>
      <c r="Y43" s="65">
        <v>5</v>
      </c>
      <c r="Z43" s="72">
        <v>1250</v>
      </c>
      <c r="AA43" s="72">
        <v>400</v>
      </c>
      <c r="AB43" s="65"/>
      <c r="AC43" s="65"/>
      <c r="AD43" s="65"/>
      <c r="AE43" s="65"/>
      <c r="AF43" s="65">
        <f t="shared" si="114"/>
        <v>5</v>
      </c>
      <c r="AG43" s="65"/>
      <c r="AH43" s="65"/>
      <c r="AI43" s="65" t="str">
        <f t="shared" si="88"/>
        <v/>
      </c>
      <c r="AJ43" s="65" t="str">
        <f t="shared" si="89"/>
        <v/>
      </c>
      <c r="AK43" s="65" t="str">
        <f t="shared" si="90"/>
        <v/>
      </c>
      <c r="AL43" s="65" t="str">
        <f t="shared" si="91"/>
        <v/>
      </c>
      <c r="AM43" s="65" t="str">
        <f t="shared" si="6"/>
        <v/>
      </c>
      <c r="AN43" s="65"/>
      <c r="AO43" s="65"/>
      <c r="AP43" s="65"/>
      <c r="AQ43" s="65"/>
      <c r="AR43" s="65"/>
      <c r="AS43" s="65"/>
      <c r="AT43" s="65" t="str">
        <f t="shared" si="7"/>
        <v>PCPU</v>
      </c>
      <c r="AU43" s="65">
        <f t="shared" si="8"/>
        <v>653.6</v>
      </c>
      <c r="AV43" s="65"/>
      <c r="AX43" s="65">
        <f t="shared" si="9"/>
        <v>790</v>
      </c>
      <c r="AY43" s="65">
        <f t="shared" si="10"/>
        <v>630</v>
      </c>
      <c r="AZ43" s="65">
        <f>INDEX(Notes!$A$36:$O$47,MATCH($B43,Notes!A$36:A$47,0),MATCH(AZ$2,Notes!A$35:O$35,0))</f>
        <v>594.18521581609184</v>
      </c>
      <c r="BA43" s="65">
        <f t="shared" si="11"/>
        <v>625</v>
      </c>
      <c r="BB43" s="65">
        <f t="shared" si="12"/>
        <v>705</v>
      </c>
      <c r="BC43" s="65">
        <f t="shared" si="13"/>
        <v>620</v>
      </c>
      <c r="BD43" s="65">
        <f t="shared" si="14"/>
        <v>700</v>
      </c>
      <c r="BO43" s="72">
        <f t="shared" si="109"/>
        <v>653.6</v>
      </c>
      <c r="BP43" s="72">
        <f t="shared" si="15"/>
        <v>4</v>
      </c>
      <c r="BQ43" s="72" t="str">
        <f t="shared" si="16"/>
        <v>5</v>
      </c>
      <c r="BR43" s="72">
        <f t="shared" si="115"/>
        <v>0</v>
      </c>
      <c r="BS43" s="72" t="str">
        <f t="shared" si="110"/>
        <v>MP002</v>
      </c>
      <c r="BT43" s="72" t="str">
        <f t="shared" si="110"/>
        <v>MP005</v>
      </c>
      <c r="BU43" s="72">
        <f t="shared" si="110"/>
        <v>0.69047619047619047</v>
      </c>
      <c r="BV43" s="72">
        <f t="shared" si="110"/>
        <v>0</v>
      </c>
    </row>
    <row r="44" spans="1:74" s="72" customFormat="1" x14ac:dyDescent="0.2">
      <c r="A44" s="72" t="b">
        <v>1</v>
      </c>
      <c r="B44" s="65" t="s">
        <v>90</v>
      </c>
      <c r="C44" s="65" t="s">
        <v>147</v>
      </c>
      <c r="D44" s="65" t="str">
        <f t="shared" si="17"/>
        <v>E6</v>
      </c>
      <c r="E44" s="75">
        <f t="shared" si="0"/>
        <v>1004006</v>
      </c>
      <c r="F44" s="65" t="str">
        <f t="shared" si="94"/>
        <v>MP004_E6</v>
      </c>
      <c r="G44" s="65" t="s">
        <v>345</v>
      </c>
      <c r="H44" s="65">
        <f t="shared" si="111"/>
        <v>875</v>
      </c>
      <c r="I44" s="65">
        <f t="shared" si="112"/>
        <v>95</v>
      </c>
      <c r="J44" s="65">
        <f>INDEX(Notes!$A$36:$N$47,MATCH(Binning!$B44,Notes!$A$36:$A$47,0),MATCH(Notes!$K$35,Notes!$A$35:$N$35,0))</f>
        <v>653.6</v>
      </c>
      <c r="K44" s="65"/>
      <c r="L44" s="65">
        <f t="shared" si="116"/>
        <v>710</v>
      </c>
      <c r="M44" s="65">
        <f t="shared" si="113"/>
        <v>550</v>
      </c>
      <c r="N44" s="65">
        <f>INDEX(GB!$A$2:$AD$96,MATCH($C44,GB!$A$2:$A$96,0),MATCH(N$2,GB!$A$1:$AD$1,0))</f>
        <v>80</v>
      </c>
      <c r="O44" s="65">
        <f>INDEX(GB!$A$2:$AD$96,MATCH($C44,GB!$A$2:$A$96,0),MATCH(O$2,GB!$A$1:$AD$1,0))</f>
        <v>50</v>
      </c>
      <c r="P44" s="65">
        <f>INDEX(GB!$A$2:$AD$96,MATCH($C44,GB!$A$2:$A$96,0),MATCH(P$2,GB!$A$1:$AD$1,0))</f>
        <v>65</v>
      </c>
      <c r="Q44" s="65">
        <f>INDEX(GB!$A$2:$AD$96,MATCH($C44,GB!$A$2:$A$96,0),MATCH(Q$2,GB!$A$1:$AD$1,0))</f>
        <v>45</v>
      </c>
      <c r="R44" s="65">
        <f>INDEX(Notes!$A$36:$N$47,MATCH(Binning!$B44,Notes!$A$36:$A$47,0),MATCH(Notes!$M$35,Notes!$A$35:$N$35,0))</f>
        <v>7866</v>
      </c>
      <c r="S44" s="65"/>
      <c r="T44" s="65">
        <f>INDEX(GB!$A$2:$AD$96,MATCH($C44,GB!$A$2:$A$96,0),MATCH(T$2,GB!$A$1:$AD$1,0))</f>
        <v>65</v>
      </c>
      <c r="U44" s="65">
        <f>INDEX(GB!$A$2:$AD$96,MATCH($C44,GB!$A$2:$A$96,0),MATCH(U$2,GB!$A$1:$AD$1,0))</f>
        <v>0</v>
      </c>
      <c r="V44" s="65">
        <f>INDEX(GB!$A$2:$AD$96,MATCH($C44,GB!$A$2:$A$96,0),MATCH(V$2,GB!$A$1:$AD$1,0))</f>
        <v>0</v>
      </c>
      <c r="W44" s="65">
        <f>INDEX(GB!$A$2:$AD$96,MATCH($C44,GB!$A$2:$A$96,0),MATCH(W$2,GB!$A$1:$AD$1,0))</f>
        <v>40</v>
      </c>
      <c r="X44" s="65">
        <f>INDEX(GB!$A$2:$AD$96,MATCH($C44,GB!$A$2:$A$96,0),MATCH(X$2,GB!$A$1:$AD$1,0))</f>
        <v>20</v>
      </c>
      <c r="Y44" s="65">
        <v>5</v>
      </c>
      <c r="Z44" s="72">
        <v>1250</v>
      </c>
      <c r="AA44" s="72">
        <v>400</v>
      </c>
      <c r="AB44" s="65"/>
      <c r="AC44" s="65"/>
      <c r="AD44" s="65"/>
      <c r="AE44" s="65"/>
      <c r="AF44" s="65">
        <f t="shared" si="114"/>
        <v>5</v>
      </c>
      <c r="AG44" s="65"/>
      <c r="AH44" s="65"/>
      <c r="AI44" s="65" t="str">
        <f t="shared" si="88"/>
        <v/>
      </c>
      <c r="AJ44" s="65" t="str">
        <f t="shared" si="89"/>
        <v/>
      </c>
      <c r="AK44" s="65" t="str">
        <f t="shared" si="90"/>
        <v/>
      </c>
      <c r="AL44" s="65" t="str">
        <f t="shared" si="91"/>
        <v/>
      </c>
      <c r="AM44" s="65" t="str">
        <f t="shared" si="6"/>
        <v/>
      </c>
      <c r="AN44" s="65"/>
      <c r="AO44" s="65"/>
      <c r="AP44" s="65"/>
      <c r="AQ44" s="65"/>
      <c r="AR44" s="65"/>
      <c r="AS44" s="65"/>
      <c r="AT44" s="65" t="str">
        <f t="shared" si="7"/>
        <v>PCPU</v>
      </c>
      <c r="AU44" s="65">
        <f t="shared" si="8"/>
        <v>653.6</v>
      </c>
      <c r="AV44" s="65"/>
      <c r="AX44" s="65">
        <f t="shared" si="9"/>
        <v>790</v>
      </c>
      <c r="AY44" s="65">
        <f t="shared" si="10"/>
        <v>630</v>
      </c>
      <c r="AZ44" s="65">
        <f>INDEX(Notes!$A$36:$O$47,MATCH($B44,Notes!A$36:A$47,0),MATCH(AZ$2,Notes!A$35:O$35,0))</f>
        <v>594.18521581609184</v>
      </c>
      <c r="BA44" s="65">
        <f t="shared" si="11"/>
        <v>610</v>
      </c>
      <c r="BB44" s="65">
        <f t="shared" si="12"/>
        <v>690</v>
      </c>
      <c r="BC44" s="65">
        <f t="shared" si="13"/>
        <v>605</v>
      </c>
      <c r="BD44" s="65">
        <f t="shared" si="14"/>
        <v>685</v>
      </c>
      <c r="BO44" s="72">
        <f t="shared" si="109"/>
        <v>653.6</v>
      </c>
      <c r="BP44" s="72">
        <f t="shared" si="15"/>
        <v>4</v>
      </c>
      <c r="BQ44" s="72" t="str">
        <f t="shared" si="16"/>
        <v>6</v>
      </c>
      <c r="BR44" s="72">
        <f t="shared" si="115"/>
        <v>0</v>
      </c>
      <c r="BS44" s="72" t="str">
        <f t="shared" si="110"/>
        <v>MP002</v>
      </c>
      <c r="BT44" s="72" t="str">
        <f t="shared" si="110"/>
        <v>MP005</v>
      </c>
      <c r="BU44" s="72">
        <f t="shared" si="110"/>
        <v>0.69047619047619047</v>
      </c>
      <c r="BV44" s="72">
        <f t="shared" si="110"/>
        <v>0</v>
      </c>
    </row>
    <row r="45" spans="1:74" s="72" customFormat="1" x14ac:dyDescent="0.2">
      <c r="A45" s="72" t="b">
        <v>1</v>
      </c>
      <c r="B45" s="65" t="s">
        <v>90</v>
      </c>
      <c r="C45" s="65" t="s">
        <v>147</v>
      </c>
      <c r="D45" s="65" t="str">
        <f t="shared" si="17"/>
        <v>E7</v>
      </c>
      <c r="E45" s="75">
        <f t="shared" si="0"/>
        <v>1004007</v>
      </c>
      <c r="F45" s="65" t="str">
        <f t="shared" si="94"/>
        <v>MP004_E7</v>
      </c>
      <c r="G45" s="65" t="s">
        <v>345</v>
      </c>
      <c r="H45" s="65">
        <f t="shared" si="111"/>
        <v>860</v>
      </c>
      <c r="I45" s="65">
        <f t="shared" si="112"/>
        <v>95</v>
      </c>
      <c r="J45" s="65">
        <f>INDEX(Notes!$A$36:$N$47,MATCH(Binning!$B45,Notes!$A$36:$A$47,0),MATCH(Notes!$K$35,Notes!$A$35:$N$35,0))</f>
        <v>653.6</v>
      </c>
      <c r="K45" s="65"/>
      <c r="L45" s="65">
        <f t="shared" si="116"/>
        <v>710</v>
      </c>
      <c r="M45" s="65">
        <f t="shared" si="113"/>
        <v>550</v>
      </c>
      <c r="N45" s="65">
        <f>INDEX(GB!$A$2:$AD$96,MATCH($C45,GB!$A$2:$A$96,0),MATCH(N$2,GB!$A$1:$AD$1,0))</f>
        <v>80</v>
      </c>
      <c r="O45" s="65">
        <f>INDEX(GB!$A$2:$AD$96,MATCH($C45,GB!$A$2:$A$96,0),MATCH(O$2,GB!$A$1:$AD$1,0))</f>
        <v>50</v>
      </c>
      <c r="P45" s="65">
        <f>INDEX(GB!$A$2:$AD$96,MATCH($C45,GB!$A$2:$A$96,0),MATCH(P$2,GB!$A$1:$AD$1,0))</f>
        <v>65</v>
      </c>
      <c r="Q45" s="65">
        <f>INDEX(GB!$A$2:$AD$96,MATCH($C45,GB!$A$2:$A$96,0),MATCH(Q$2,GB!$A$1:$AD$1,0))</f>
        <v>45</v>
      </c>
      <c r="R45" s="65">
        <f>INDEX(Notes!$A$36:$N$47,MATCH(Binning!$B45,Notes!$A$36:$A$47,0),MATCH(Notes!$M$35,Notes!$A$35:$N$35,0))</f>
        <v>7866</v>
      </c>
      <c r="S45" s="65"/>
      <c r="T45" s="65">
        <f>INDEX(GB!$A$2:$AD$96,MATCH($C45,GB!$A$2:$A$96,0),MATCH(T$2,GB!$A$1:$AD$1,0))</f>
        <v>65</v>
      </c>
      <c r="U45" s="65">
        <f>INDEX(GB!$A$2:$AD$96,MATCH($C45,GB!$A$2:$A$96,0),MATCH(U$2,GB!$A$1:$AD$1,0))</f>
        <v>0</v>
      </c>
      <c r="V45" s="65">
        <f>INDEX(GB!$A$2:$AD$96,MATCH($C45,GB!$A$2:$A$96,0),MATCH(V$2,GB!$A$1:$AD$1,0))</f>
        <v>0</v>
      </c>
      <c r="W45" s="65">
        <f>INDEX(GB!$A$2:$AD$96,MATCH($C45,GB!$A$2:$A$96,0),MATCH(W$2,GB!$A$1:$AD$1,0))</f>
        <v>40</v>
      </c>
      <c r="X45" s="65">
        <f>INDEX(GB!$A$2:$AD$96,MATCH($C45,GB!$A$2:$A$96,0),MATCH(X$2,GB!$A$1:$AD$1,0))</f>
        <v>20</v>
      </c>
      <c r="Y45" s="65">
        <v>5</v>
      </c>
      <c r="Z45" s="72">
        <v>1250</v>
      </c>
      <c r="AA45" s="72">
        <v>400</v>
      </c>
      <c r="AB45" s="65"/>
      <c r="AC45" s="65"/>
      <c r="AD45" s="65"/>
      <c r="AE45" s="65"/>
      <c r="AF45" s="65">
        <f t="shared" si="114"/>
        <v>5</v>
      </c>
      <c r="AG45" s="65"/>
      <c r="AH45" s="65"/>
      <c r="AI45" s="65" t="str">
        <f t="shared" si="88"/>
        <v/>
      </c>
      <c r="AJ45" s="65" t="str">
        <f t="shared" si="89"/>
        <v/>
      </c>
      <c r="AK45" s="65" t="str">
        <f t="shared" si="90"/>
        <v/>
      </c>
      <c r="AL45" s="65" t="str">
        <f t="shared" si="91"/>
        <v/>
      </c>
      <c r="AM45" s="65" t="str">
        <f t="shared" si="6"/>
        <v/>
      </c>
      <c r="AN45" s="65"/>
      <c r="AO45" s="65"/>
      <c r="AP45" s="65"/>
      <c r="AQ45" s="65"/>
      <c r="AR45" s="65"/>
      <c r="AS45" s="65"/>
      <c r="AT45" s="65" t="str">
        <f t="shared" si="7"/>
        <v>PCPU</v>
      </c>
      <c r="AU45" s="65">
        <f t="shared" si="8"/>
        <v>653.6</v>
      </c>
      <c r="AV45" s="65"/>
      <c r="AX45" s="65">
        <f t="shared" si="9"/>
        <v>790</v>
      </c>
      <c r="AY45" s="65">
        <f t="shared" si="10"/>
        <v>630</v>
      </c>
      <c r="AZ45" s="65">
        <f>INDEX(Notes!$A$36:$O$47,MATCH($B45,Notes!A$36:A$47,0),MATCH(AZ$2,Notes!A$35:O$35,0))</f>
        <v>594.18521581609184</v>
      </c>
      <c r="BA45" s="65">
        <f t="shared" si="11"/>
        <v>595</v>
      </c>
      <c r="BB45" s="65">
        <f t="shared" si="12"/>
        <v>675</v>
      </c>
      <c r="BC45" s="65">
        <f t="shared" si="13"/>
        <v>590</v>
      </c>
      <c r="BD45" s="65">
        <f t="shared" si="14"/>
        <v>670</v>
      </c>
      <c r="BO45" s="72">
        <f t="shared" si="109"/>
        <v>653.6</v>
      </c>
      <c r="BP45" s="72">
        <f t="shared" si="15"/>
        <v>4</v>
      </c>
      <c r="BQ45" s="72" t="str">
        <f t="shared" si="16"/>
        <v>7</v>
      </c>
      <c r="BR45" s="72">
        <f t="shared" si="115"/>
        <v>0</v>
      </c>
      <c r="BS45" s="72" t="str">
        <f t="shared" si="110"/>
        <v>MP002</v>
      </c>
      <c r="BT45" s="72" t="str">
        <f t="shared" si="110"/>
        <v>MP005</v>
      </c>
      <c r="BU45" s="72">
        <f t="shared" si="110"/>
        <v>0.69047619047619047</v>
      </c>
      <c r="BV45" s="72">
        <f t="shared" si="110"/>
        <v>0</v>
      </c>
    </row>
    <row r="46" spans="1:74" s="72" customFormat="1" x14ac:dyDescent="0.2">
      <c r="A46" s="72" t="b">
        <v>1</v>
      </c>
      <c r="B46" s="65" t="s">
        <v>90</v>
      </c>
      <c r="C46" s="65" t="s">
        <v>147</v>
      </c>
      <c r="D46" s="65" t="str">
        <f t="shared" si="17"/>
        <v>E8</v>
      </c>
      <c r="E46" s="75">
        <f t="shared" si="0"/>
        <v>1004008</v>
      </c>
      <c r="F46" s="65" t="str">
        <f t="shared" ref="F46:F67" si="117">CONCATENATE(C46,"_",D46)</f>
        <v>MP004_E8</v>
      </c>
      <c r="G46" s="65" t="s">
        <v>345</v>
      </c>
      <c r="H46" s="65">
        <f t="shared" si="111"/>
        <v>845</v>
      </c>
      <c r="I46" s="65">
        <f t="shared" si="112"/>
        <v>95</v>
      </c>
      <c r="J46" s="65">
        <f>INDEX(Notes!$A$36:$N$47,MATCH(Binning!$B46,Notes!$A$36:$A$47,0),MATCH(Notes!$K$35,Notes!$A$35:$N$35,0))</f>
        <v>653.6</v>
      </c>
      <c r="K46" s="65"/>
      <c r="L46" s="65">
        <f t="shared" si="116"/>
        <v>710</v>
      </c>
      <c r="M46" s="65">
        <f t="shared" si="113"/>
        <v>550</v>
      </c>
      <c r="N46" s="65">
        <f>INDEX(GB!$A$2:$AD$96,MATCH($C46,GB!$A$2:$A$96,0),MATCH(N$2,GB!$A$1:$AD$1,0))</f>
        <v>80</v>
      </c>
      <c r="O46" s="65">
        <f>INDEX(GB!$A$2:$AD$96,MATCH($C46,GB!$A$2:$A$96,0),MATCH(O$2,GB!$A$1:$AD$1,0))</f>
        <v>50</v>
      </c>
      <c r="P46" s="65">
        <f>INDEX(GB!$A$2:$AD$96,MATCH($C46,GB!$A$2:$A$96,0),MATCH(P$2,GB!$A$1:$AD$1,0))</f>
        <v>65</v>
      </c>
      <c r="Q46" s="65">
        <f>INDEX(GB!$A$2:$AD$96,MATCH($C46,GB!$A$2:$A$96,0),MATCH(Q$2,GB!$A$1:$AD$1,0))</f>
        <v>45</v>
      </c>
      <c r="R46" s="65">
        <f>INDEX(Notes!$A$36:$N$47,MATCH(Binning!$B46,Notes!$A$36:$A$47,0),MATCH(Notes!$M$35,Notes!$A$35:$N$35,0))</f>
        <v>7866</v>
      </c>
      <c r="S46" s="65"/>
      <c r="T46" s="65">
        <f>INDEX(GB!$A$2:$AD$96,MATCH($C46,GB!$A$2:$A$96,0),MATCH(T$2,GB!$A$1:$AD$1,0))</f>
        <v>65</v>
      </c>
      <c r="U46" s="65">
        <f>INDEX(GB!$A$2:$AD$96,MATCH($C46,GB!$A$2:$A$96,0),MATCH(U$2,GB!$A$1:$AD$1,0))</f>
        <v>0</v>
      </c>
      <c r="V46" s="65">
        <f>INDEX(GB!$A$2:$AD$96,MATCH($C46,GB!$A$2:$A$96,0),MATCH(V$2,GB!$A$1:$AD$1,0))</f>
        <v>0</v>
      </c>
      <c r="W46" s="65">
        <f>INDEX(GB!$A$2:$AD$96,MATCH($C46,GB!$A$2:$A$96,0),MATCH(W$2,GB!$A$1:$AD$1,0))</f>
        <v>40</v>
      </c>
      <c r="X46" s="65">
        <f>INDEX(GB!$A$2:$AD$96,MATCH($C46,GB!$A$2:$A$96,0),MATCH(X$2,GB!$A$1:$AD$1,0))</f>
        <v>20</v>
      </c>
      <c r="Y46" s="65">
        <v>5</v>
      </c>
      <c r="Z46" s="72">
        <v>1250</v>
      </c>
      <c r="AA46" s="72">
        <v>400</v>
      </c>
      <c r="AB46" s="65"/>
      <c r="AC46" s="65"/>
      <c r="AD46" s="65"/>
      <c r="AE46" s="65"/>
      <c r="AF46" s="65">
        <f t="shared" si="114"/>
        <v>5</v>
      </c>
      <c r="AG46" s="65"/>
      <c r="AH46" s="65"/>
      <c r="AI46" s="65" t="str">
        <f t="shared" si="88"/>
        <v/>
      </c>
      <c r="AJ46" s="65" t="str">
        <f t="shared" si="89"/>
        <v/>
      </c>
      <c r="AK46" s="65" t="str">
        <f t="shared" si="90"/>
        <v/>
      </c>
      <c r="AL46" s="65" t="str">
        <f t="shared" si="91"/>
        <v/>
      </c>
      <c r="AM46" s="65" t="str">
        <f t="shared" si="6"/>
        <v/>
      </c>
      <c r="AN46" s="65"/>
      <c r="AO46" s="65"/>
      <c r="AP46" s="65"/>
      <c r="AQ46" s="65"/>
      <c r="AR46" s="65"/>
      <c r="AS46" s="65"/>
      <c r="AT46" s="65" t="str">
        <f t="shared" si="7"/>
        <v>PCPU</v>
      </c>
      <c r="AU46" s="65">
        <f t="shared" si="8"/>
        <v>653.6</v>
      </c>
      <c r="AV46" s="65"/>
      <c r="AX46" s="65">
        <f>L46+N46</f>
        <v>790</v>
      </c>
      <c r="AY46" s="65">
        <f>M46+N46</f>
        <v>630</v>
      </c>
      <c r="AZ46" s="65">
        <f>INDEX(Notes!$A$36:$O$47,MATCH($B46,Notes!A$36:A$47,0),MATCH(AZ$2,Notes!A$35:O$35,0))</f>
        <v>594.18521581609184</v>
      </c>
      <c r="BA46" s="65">
        <f t="shared" si="11"/>
        <v>580</v>
      </c>
      <c r="BB46" s="65">
        <f>BA46+N46</f>
        <v>660</v>
      </c>
      <c r="BC46" s="65">
        <f t="shared" si="13"/>
        <v>575</v>
      </c>
      <c r="BD46" s="65">
        <f>BC46+N46</f>
        <v>655</v>
      </c>
      <c r="BO46" s="72">
        <f t="shared" si="109"/>
        <v>653.6</v>
      </c>
      <c r="BP46" s="72">
        <f t="shared" si="15"/>
        <v>4</v>
      </c>
      <c r="BQ46" s="72" t="str">
        <f t="shared" si="16"/>
        <v>8</v>
      </c>
      <c r="BR46" s="72">
        <f t="shared" si="115"/>
        <v>0</v>
      </c>
      <c r="BS46" s="72" t="str">
        <f t="shared" si="110"/>
        <v>MP002</v>
      </c>
      <c r="BT46" s="72" t="str">
        <f t="shared" si="110"/>
        <v>MP005</v>
      </c>
      <c r="BU46" s="72">
        <f t="shared" si="110"/>
        <v>0.69047619047619047</v>
      </c>
      <c r="BV46" s="72">
        <f t="shared" si="110"/>
        <v>0</v>
      </c>
    </row>
    <row r="47" spans="1:74" s="72" customFormat="1" x14ac:dyDescent="0.2">
      <c r="A47" s="72" t="b">
        <v>1</v>
      </c>
      <c r="B47" s="65" t="s">
        <v>90</v>
      </c>
      <c r="C47" s="65" t="s">
        <v>147</v>
      </c>
      <c r="D47" s="65" t="str">
        <f t="shared" si="17"/>
        <v>E9</v>
      </c>
      <c r="E47" s="75">
        <f t="shared" ref="E47:E50" si="118">1000000+BP47*1000+BQ47</f>
        <v>1004009</v>
      </c>
      <c r="F47" s="65" t="str">
        <f t="shared" si="117"/>
        <v>MP004_E9</v>
      </c>
      <c r="G47" s="65" t="s">
        <v>345</v>
      </c>
      <c r="H47" s="65">
        <f t="shared" si="111"/>
        <v>830</v>
      </c>
      <c r="I47" s="65">
        <f t="shared" si="112"/>
        <v>95</v>
      </c>
      <c r="J47" s="65">
        <f>INDEX(Notes!$A$36:$N$47,MATCH(Binning!$B47,Notes!$A$36:$A$47,0),MATCH(Notes!$K$35,Notes!$A$35:$N$35,0))</f>
        <v>653.6</v>
      </c>
      <c r="K47" s="65"/>
      <c r="L47" s="65">
        <f t="shared" si="116"/>
        <v>710</v>
      </c>
      <c r="M47" s="65">
        <f t="shared" si="113"/>
        <v>550</v>
      </c>
      <c r="N47" s="65">
        <f>INDEX(GB!$A$2:$AD$96,MATCH($C47,GB!$A$2:$A$96,0),MATCH(N$2,GB!$A$1:$AD$1,0))</f>
        <v>80</v>
      </c>
      <c r="O47" s="65">
        <f>INDEX(GB!$A$2:$AD$96,MATCH($C47,GB!$A$2:$A$96,0),MATCH(O$2,GB!$A$1:$AD$1,0))</f>
        <v>50</v>
      </c>
      <c r="P47" s="65">
        <f>INDEX(GB!$A$2:$AD$96,MATCH($C47,GB!$A$2:$A$96,0),MATCH(P$2,GB!$A$1:$AD$1,0))</f>
        <v>65</v>
      </c>
      <c r="Q47" s="65">
        <f>INDEX(GB!$A$2:$AD$96,MATCH($C47,GB!$A$2:$A$96,0),MATCH(Q$2,GB!$A$1:$AD$1,0))</f>
        <v>45</v>
      </c>
      <c r="R47" s="65">
        <f>INDEX(Notes!$A$36:$N$47,MATCH(Binning!$B47,Notes!$A$36:$A$47,0),MATCH(Notes!$M$35,Notes!$A$35:$N$35,0))</f>
        <v>7866</v>
      </c>
      <c r="S47" s="65"/>
      <c r="T47" s="65">
        <f>INDEX(GB!$A$2:$AD$96,MATCH($C47,GB!$A$2:$A$96,0),MATCH(T$2,GB!$A$1:$AD$1,0))</f>
        <v>65</v>
      </c>
      <c r="U47" s="65">
        <f>INDEX(GB!$A$2:$AD$96,MATCH($C47,GB!$A$2:$A$96,0),MATCH(U$2,GB!$A$1:$AD$1,0))</f>
        <v>0</v>
      </c>
      <c r="V47" s="65">
        <f>INDEX(GB!$A$2:$AD$96,MATCH($C47,GB!$A$2:$A$96,0),MATCH(V$2,GB!$A$1:$AD$1,0))</f>
        <v>0</v>
      </c>
      <c r="W47" s="65">
        <f>INDEX(GB!$A$2:$AD$96,MATCH($C47,GB!$A$2:$A$96,0),MATCH(W$2,GB!$A$1:$AD$1,0))</f>
        <v>40</v>
      </c>
      <c r="X47" s="65">
        <f>INDEX(GB!$A$2:$AD$96,MATCH($C47,GB!$A$2:$A$96,0),MATCH(X$2,GB!$A$1:$AD$1,0))</f>
        <v>20</v>
      </c>
      <c r="Y47" s="65">
        <v>5</v>
      </c>
      <c r="Z47" s="72">
        <v>1250</v>
      </c>
      <c r="AA47" s="72">
        <v>400</v>
      </c>
      <c r="AB47" s="65"/>
      <c r="AC47" s="65"/>
      <c r="AD47" s="65"/>
      <c r="AE47" s="65"/>
      <c r="AF47" s="65">
        <f t="shared" si="114"/>
        <v>5</v>
      </c>
      <c r="AG47" s="65"/>
      <c r="AH47" s="65"/>
      <c r="AI47" s="65" t="str">
        <f t="shared" ref="AI47:AI50" si="119">IF($BR47=1,BS47,"")</f>
        <v/>
      </c>
      <c r="AJ47" s="65" t="str">
        <f t="shared" ref="AJ47:AJ50" si="120">IF($BR47=1,BT47,"")</f>
        <v/>
      </c>
      <c r="AK47" s="65" t="str">
        <f t="shared" ref="AK47:AK50" si="121">IF($BR47=1,BU47,"")</f>
        <v/>
      </c>
      <c r="AL47" s="65" t="str">
        <f t="shared" ref="AL47:AL50" si="122">IF($BR47=1,BV47,"")</f>
        <v/>
      </c>
      <c r="AM47" s="65" t="str">
        <f t="shared" si="6"/>
        <v/>
      </c>
      <c r="AN47" s="65"/>
      <c r="AO47" s="65"/>
      <c r="AP47" s="65"/>
      <c r="AQ47" s="65"/>
      <c r="AR47" s="65"/>
      <c r="AS47" s="65"/>
      <c r="AT47" s="65" t="str">
        <f t="shared" ref="AT47:AT50" si="123">B47</f>
        <v>PCPU</v>
      </c>
      <c r="AU47" s="65">
        <f t="shared" ref="AU47:AU50" si="124">J47</f>
        <v>653.6</v>
      </c>
      <c r="AV47" s="65"/>
      <c r="AX47" s="65">
        <f t="shared" ref="AX47:AX49" si="125">L47+N47</f>
        <v>790</v>
      </c>
      <c r="AY47" s="65">
        <f t="shared" ref="AY47:AY49" si="126">M47+N47</f>
        <v>630</v>
      </c>
      <c r="AZ47" s="65">
        <f>INDEX(Notes!$A$36:$O$47,MATCH($B47,Notes!A$36:A$47,0),MATCH(AZ$2,Notes!A$35:O$35,0))</f>
        <v>594.18521581609184</v>
      </c>
      <c r="BA47" s="65">
        <f t="shared" ref="BA47:BA50" si="127">MAX(MIN(Y47*FLOOR((H47-I47*LOG10(AZ47))/Y47,1),L47),M47)</f>
        <v>565</v>
      </c>
      <c r="BB47" s="65">
        <f t="shared" ref="BB47:BB49" si="128">BA47+N47</f>
        <v>645</v>
      </c>
      <c r="BC47" s="65">
        <f t="shared" ref="BC47:BC50" si="129">MAX(MIN(Y47*FLOOR((H47-I47*LOG10(J47))/Y47,1),L47),M47)</f>
        <v>560</v>
      </c>
      <c r="BD47" s="65">
        <f t="shared" ref="BD47:BD49" si="130">BC47+N47</f>
        <v>640</v>
      </c>
      <c r="BO47" s="72">
        <f t="shared" si="109"/>
        <v>653.6</v>
      </c>
      <c r="BP47" s="72">
        <f t="shared" si="15"/>
        <v>4</v>
      </c>
      <c r="BQ47" s="72" t="str">
        <f t="shared" si="16"/>
        <v>9</v>
      </c>
      <c r="BR47" s="72">
        <f t="shared" si="115"/>
        <v>0</v>
      </c>
      <c r="BS47" s="72" t="str">
        <f t="shared" si="115"/>
        <v>MP002</v>
      </c>
      <c r="BT47" s="72" t="str">
        <f t="shared" si="115"/>
        <v>MP005</v>
      </c>
      <c r="BU47" s="72">
        <f t="shared" si="115"/>
        <v>0.69047619047619047</v>
      </c>
      <c r="BV47" s="72">
        <f t="shared" si="115"/>
        <v>0</v>
      </c>
    </row>
    <row r="48" spans="1:74" s="72" customFormat="1" x14ac:dyDescent="0.2">
      <c r="A48" s="72" t="b">
        <v>1</v>
      </c>
      <c r="B48" s="65" t="s">
        <v>90</v>
      </c>
      <c r="C48" s="65" t="s">
        <v>147</v>
      </c>
      <c r="D48" s="65" t="str">
        <f t="shared" si="17"/>
        <v>E10</v>
      </c>
      <c r="E48" s="75">
        <f t="shared" si="118"/>
        <v>1004010</v>
      </c>
      <c r="F48" s="65" t="str">
        <f t="shared" si="117"/>
        <v>MP004_E10</v>
      </c>
      <c r="G48" s="65" t="s">
        <v>345</v>
      </c>
      <c r="H48" s="65">
        <f t="shared" si="111"/>
        <v>815</v>
      </c>
      <c r="I48" s="65">
        <f t="shared" si="112"/>
        <v>95</v>
      </c>
      <c r="J48" s="65">
        <f>INDEX(Notes!$A$36:$N$47,MATCH(Binning!$B48,Notes!$A$36:$A$47,0),MATCH(Notes!$K$35,Notes!$A$35:$N$35,0))</f>
        <v>653.6</v>
      </c>
      <c r="K48" s="65"/>
      <c r="L48" s="65">
        <f t="shared" si="116"/>
        <v>710</v>
      </c>
      <c r="M48" s="65">
        <f t="shared" si="113"/>
        <v>550</v>
      </c>
      <c r="N48" s="65">
        <f>INDEX(GB!$A$2:$AD$96,MATCH($C48,GB!$A$2:$A$96,0),MATCH(N$2,GB!$A$1:$AD$1,0))</f>
        <v>80</v>
      </c>
      <c r="O48" s="65">
        <f>INDEX(GB!$A$2:$AD$96,MATCH($C48,GB!$A$2:$A$96,0),MATCH(O$2,GB!$A$1:$AD$1,0))</f>
        <v>50</v>
      </c>
      <c r="P48" s="65">
        <f>INDEX(GB!$A$2:$AD$96,MATCH($C48,GB!$A$2:$A$96,0),MATCH(P$2,GB!$A$1:$AD$1,0))</f>
        <v>65</v>
      </c>
      <c r="Q48" s="65">
        <f>INDEX(GB!$A$2:$AD$96,MATCH($C48,GB!$A$2:$A$96,0),MATCH(Q$2,GB!$A$1:$AD$1,0))</f>
        <v>45</v>
      </c>
      <c r="R48" s="65">
        <f>INDEX(Notes!$A$36:$N$47,MATCH(Binning!$B48,Notes!$A$36:$A$47,0),MATCH(Notes!$M$35,Notes!$A$35:$N$35,0))</f>
        <v>7866</v>
      </c>
      <c r="S48" s="65"/>
      <c r="T48" s="65">
        <f>INDEX(GB!$A$2:$AD$96,MATCH($C48,GB!$A$2:$A$96,0),MATCH(T$2,GB!$A$1:$AD$1,0))</f>
        <v>65</v>
      </c>
      <c r="U48" s="65">
        <f>INDEX(GB!$A$2:$AD$96,MATCH($C48,GB!$A$2:$A$96,0),MATCH(U$2,GB!$A$1:$AD$1,0))</f>
        <v>0</v>
      </c>
      <c r="V48" s="65">
        <f>INDEX(GB!$A$2:$AD$96,MATCH($C48,GB!$A$2:$A$96,0),MATCH(V$2,GB!$A$1:$AD$1,0))</f>
        <v>0</v>
      </c>
      <c r="W48" s="65">
        <f>INDEX(GB!$A$2:$AD$96,MATCH($C48,GB!$A$2:$A$96,0),MATCH(W$2,GB!$A$1:$AD$1,0))</f>
        <v>40</v>
      </c>
      <c r="X48" s="65">
        <f>INDEX(GB!$A$2:$AD$96,MATCH($C48,GB!$A$2:$A$96,0),MATCH(X$2,GB!$A$1:$AD$1,0))</f>
        <v>20</v>
      </c>
      <c r="Y48" s="65">
        <v>5</v>
      </c>
      <c r="Z48" s="72">
        <v>1250</v>
      </c>
      <c r="AA48" s="72">
        <v>400</v>
      </c>
      <c r="AB48" s="65"/>
      <c r="AC48" s="65"/>
      <c r="AD48" s="65"/>
      <c r="AE48" s="65"/>
      <c r="AF48" s="65">
        <f t="shared" si="114"/>
        <v>5</v>
      </c>
      <c r="AG48" s="65"/>
      <c r="AH48" s="65"/>
      <c r="AI48" s="65" t="str">
        <f t="shared" si="119"/>
        <v/>
      </c>
      <c r="AJ48" s="65" t="str">
        <f t="shared" si="120"/>
        <v/>
      </c>
      <c r="AK48" s="65" t="str">
        <f t="shared" si="121"/>
        <v/>
      </c>
      <c r="AL48" s="65" t="str">
        <f t="shared" si="122"/>
        <v/>
      </c>
      <c r="AM48" s="65" t="str">
        <f t="shared" si="6"/>
        <v/>
      </c>
      <c r="AN48" s="65"/>
      <c r="AO48" s="65"/>
      <c r="AP48" s="65"/>
      <c r="AQ48" s="65"/>
      <c r="AR48" s="65"/>
      <c r="AS48" s="65"/>
      <c r="AT48" s="65" t="str">
        <f t="shared" si="123"/>
        <v>PCPU</v>
      </c>
      <c r="AU48" s="65">
        <f t="shared" si="124"/>
        <v>653.6</v>
      </c>
      <c r="AV48" s="65"/>
      <c r="AX48" s="65">
        <f t="shared" si="125"/>
        <v>790</v>
      </c>
      <c r="AY48" s="65">
        <f t="shared" si="126"/>
        <v>630</v>
      </c>
      <c r="AZ48" s="65">
        <f>INDEX(Notes!$A$36:$O$47,MATCH($B48,Notes!A$36:A$47,0),MATCH(AZ$2,Notes!A$35:O$35,0))</f>
        <v>594.18521581609184</v>
      </c>
      <c r="BA48" s="65">
        <f t="shared" si="127"/>
        <v>550</v>
      </c>
      <c r="BB48" s="65">
        <f t="shared" si="128"/>
        <v>630</v>
      </c>
      <c r="BC48" s="65">
        <f t="shared" si="129"/>
        <v>550</v>
      </c>
      <c r="BD48" s="65">
        <f t="shared" si="130"/>
        <v>630</v>
      </c>
      <c r="BO48" s="72">
        <f t="shared" si="109"/>
        <v>653.6</v>
      </c>
      <c r="BP48" s="72">
        <f t="shared" si="15"/>
        <v>4</v>
      </c>
      <c r="BQ48" s="72" t="str">
        <f t="shared" si="16"/>
        <v>10</v>
      </c>
      <c r="BR48" s="72">
        <f t="shared" si="115"/>
        <v>0</v>
      </c>
      <c r="BS48" s="72" t="str">
        <f t="shared" si="115"/>
        <v>MP002</v>
      </c>
      <c r="BT48" s="72" t="str">
        <f t="shared" si="115"/>
        <v>MP005</v>
      </c>
      <c r="BU48" s="72">
        <f t="shared" si="115"/>
        <v>0.69047619047619047</v>
      </c>
      <c r="BV48" s="72">
        <f t="shared" si="115"/>
        <v>0</v>
      </c>
    </row>
    <row r="49" spans="1:74" s="72" customFormat="1" x14ac:dyDescent="0.2">
      <c r="A49" s="72" t="b">
        <v>1</v>
      </c>
      <c r="B49" s="65" t="s">
        <v>90</v>
      </c>
      <c r="C49" s="65" t="s">
        <v>147</v>
      </c>
      <c r="D49" s="65" t="str">
        <f t="shared" si="17"/>
        <v>E11</v>
      </c>
      <c r="E49" s="75">
        <f t="shared" si="118"/>
        <v>1004011</v>
      </c>
      <c r="F49" s="65" t="str">
        <f t="shared" si="117"/>
        <v>MP004_E11</v>
      </c>
      <c r="G49" s="65" t="s">
        <v>345</v>
      </c>
      <c r="H49" s="65">
        <f t="shared" si="111"/>
        <v>800</v>
      </c>
      <c r="I49" s="65">
        <f t="shared" si="112"/>
        <v>95</v>
      </c>
      <c r="J49" s="65">
        <f>INDEX(Notes!$A$36:$N$47,MATCH(Binning!$B49,Notes!$A$36:$A$47,0),MATCH(Notes!$K$35,Notes!$A$35:$N$35,0))</f>
        <v>653.6</v>
      </c>
      <c r="K49" s="65"/>
      <c r="L49" s="65">
        <f t="shared" si="116"/>
        <v>710</v>
      </c>
      <c r="M49" s="65">
        <f t="shared" si="113"/>
        <v>550</v>
      </c>
      <c r="N49" s="65">
        <f>INDEX(GB!$A$2:$AD$96,MATCH($C49,GB!$A$2:$A$96,0),MATCH(N$2,GB!$A$1:$AD$1,0))</f>
        <v>80</v>
      </c>
      <c r="O49" s="65">
        <f>INDEX(GB!$A$2:$AD$96,MATCH($C49,GB!$A$2:$A$96,0),MATCH(O$2,GB!$A$1:$AD$1,0))</f>
        <v>50</v>
      </c>
      <c r="P49" s="65">
        <f>INDEX(GB!$A$2:$AD$96,MATCH($C49,GB!$A$2:$A$96,0),MATCH(P$2,GB!$A$1:$AD$1,0))</f>
        <v>65</v>
      </c>
      <c r="Q49" s="65">
        <f>INDEX(GB!$A$2:$AD$96,MATCH($C49,GB!$A$2:$A$96,0),MATCH(Q$2,GB!$A$1:$AD$1,0))</f>
        <v>45</v>
      </c>
      <c r="R49" s="65">
        <f>INDEX(Notes!$A$36:$N$47,MATCH(Binning!$B49,Notes!$A$36:$A$47,0),MATCH(Notes!$M$35,Notes!$A$35:$N$35,0))</f>
        <v>7866</v>
      </c>
      <c r="S49" s="65"/>
      <c r="T49" s="65">
        <f>INDEX(GB!$A$2:$AD$96,MATCH($C49,GB!$A$2:$A$96,0),MATCH(T$2,GB!$A$1:$AD$1,0))</f>
        <v>65</v>
      </c>
      <c r="U49" s="65">
        <f>INDEX(GB!$A$2:$AD$96,MATCH($C49,GB!$A$2:$A$96,0),MATCH(U$2,GB!$A$1:$AD$1,0))</f>
        <v>0</v>
      </c>
      <c r="V49" s="65">
        <f>INDEX(GB!$A$2:$AD$96,MATCH($C49,GB!$A$2:$A$96,0),MATCH(V$2,GB!$A$1:$AD$1,0))</f>
        <v>0</v>
      </c>
      <c r="W49" s="65">
        <f>INDEX(GB!$A$2:$AD$96,MATCH($C49,GB!$A$2:$A$96,0),MATCH(W$2,GB!$A$1:$AD$1,0))</f>
        <v>40</v>
      </c>
      <c r="X49" s="65">
        <f>INDEX(GB!$A$2:$AD$96,MATCH($C49,GB!$A$2:$A$96,0),MATCH(X$2,GB!$A$1:$AD$1,0))</f>
        <v>20</v>
      </c>
      <c r="Y49" s="65">
        <v>5</v>
      </c>
      <c r="Z49" s="72">
        <v>1250</v>
      </c>
      <c r="AA49" s="72">
        <v>400</v>
      </c>
      <c r="AB49" s="65"/>
      <c r="AC49" s="65"/>
      <c r="AD49" s="65"/>
      <c r="AE49" s="65"/>
      <c r="AF49" s="65">
        <f t="shared" si="114"/>
        <v>5</v>
      </c>
      <c r="AG49" s="65"/>
      <c r="AH49" s="65"/>
      <c r="AI49" s="65" t="str">
        <f t="shared" si="119"/>
        <v/>
      </c>
      <c r="AJ49" s="65" t="str">
        <f t="shared" si="120"/>
        <v/>
      </c>
      <c r="AK49" s="65" t="str">
        <f t="shared" si="121"/>
        <v/>
      </c>
      <c r="AL49" s="65" t="str">
        <f t="shared" si="122"/>
        <v/>
      </c>
      <c r="AM49" s="65" t="str">
        <f t="shared" si="6"/>
        <v/>
      </c>
      <c r="AN49" s="65"/>
      <c r="AO49" s="65"/>
      <c r="AP49" s="65"/>
      <c r="AQ49" s="65"/>
      <c r="AR49" s="65"/>
      <c r="AS49" s="65"/>
      <c r="AT49" s="65" t="str">
        <f t="shared" si="123"/>
        <v>PCPU</v>
      </c>
      <c r="AU49" s="65">
        <f t="shared" si="124"/>
        <v>653.6</v>
      </c>
      <c r="AV49" s="65"/>
      <c r="AX49" s="65">
        <f t="shared" si="125"/>
        <v>790</v>
      </c>
      <c r="AY49" s="65">
        <f t="shared" si="126"/>
        <v>630</v>
      </c>
      <c r="AZ49" s="65">
        <f>INDEX(Notes!$A$36:$O$47,MATCH($B49,Notes!A$36:A$47,0),MATCH(AZ$2,Notes!A$35:O$35,0))</f>
        <v>594.18521581609184</v>
      </c>
      <c r="BA49" s="65">
        <f t="shared" si="127"/>
        <v>550</v>
      </c>
      <c r="BB49" s="65">
        <f t="shared" si="128"/>
        <v>630</v>
      </c>
      <c r="BC49" s="65">
        <f t="shared" si="129"/>
        <v>550</v>
      </c>
      <c r="BD49" s="65">
        <f t="shared" si="130"/>
        <v>630</v>
      </c>
      <c r="BO49" s="72">
        <f t="shared" si="109"/>
        <v>653.6</v>
      </c>
      <c r="BP49" s="72">
        <f t="shared" si="15"/>
        <v>4</v>
      </c>
      <c r="BQ49" s="72" t="str">
        <f t="shared" si="16"/>
        <v>11</v>
      </c>
      <c r="BR49" s="72">
        <f t="shared" si="115"/>
        <v>0</v>
      </c>
      <c r="BS49" s="72" t="str">
        <f t="shared" si="115"/>
        <v>MP002</v>
      </c>
      <c r="BT49" s="72" t="str">
        <f t="shared" si="115"/>
        <v>MP005</v>
      </c>
      <c r="BU49" s="72">
        <f t="shared" si="115"/>
        <v>0.69047619047619047</v>
      </c>
      <c r="BV49" s="72">
        <f t="shared" si="115"/>
        <v>0</v>
      </c>
    </row>
    <row r="50" spans="1:74" s="72" customFormat="1" x14ac:dyDescent="0.2">
      <c r="A50" s="72" t="b">
        <v>1</v>
      </c>
      <c r="B50" s="65" t="s">
        <v>90</v>
      </c>
      <c r="C50" s="65" t="s">
        <v>147</v>
      </c>
      <c r="D50" s="65" t="str">
        <f t="shared" si="17"/>
        <v>E12</v>
      </c>
      <c r="E50" s="75">
        <f t="shared" si="118"/>
        <v>1004012</v>
      </c>
      <c r="F50" s="65" t="str">
        <f t="shared" ref="F50" si="131">CONCATENATE(C50,"_",D50)</f>
        <v>MP004_E12</v>
      </c>
      <c r="G50" s="65" t="s">
        <v>345</v>
      </c>
      <c r="H50" s="65">
        <f t="shared" si="111"/>
        <v>785</v>
      </c>
      <c r="I50" s="65">
        <f t="shared" si="112"/>
        <v>95</v>
      </c>
      <c r="J50" s="65">
        <f>INDEX(Notes!$A$36:$N$47,MATCH(Binning!$B50,Notes!$A$36:$A$47,0),MATCH(Notes!$K$35,Notes!$A$35:$N$35,0))</f>
        <v>653.6</v>
      </c>
      <c r="K50" s="65"/>
      <c r="L50" s="65">
        <f t="shared" si="116"/>
        <v>710</v>
      </c>
      <c r="M50" s="65">
        <f t="shared" si="113"/>
        <v>550</v>
      </c>
      <c r="N50" s="65">
        <f>INDEX(GB!$A$2:$AD$96,MATCH($C50,GB!$A$2:$A$96,0),MATCH(N$2,GB!$A$1:$AD$1,0))</f>
        <v>80</v>
      </c>
      <c r="O50" s="65">
        <f>INDEX(GB!$A$2:$AD$96,MATCH($C50,GB!$A$2:$A$96,0),MATCH(O$2,GB!$A$1:$AD$1,0))</f>
        <v>50</v>
      </c>
      <c r="P50" s="65">
        <f>INDEX(GB!$A$2:$AD$96,MATCH($C50,GB!$A$2:$A$96,0),MATCH(P$2,GB!$A$1:$AD$1,0))</f>
        <v>65</v>
      </c>
      <c r="Q50" s="65">
        <f>INDEX(GB!$A$2:$AD$96,MATCH($C50,GB!$A$2:$A$96,0),MATCH(Q$2,GB!$A$1:$AD$1,0))</f>
        <v>45</v>
      </c>
      <c r="R50" s="65">
        <f>INDEX(Notes!$A$36:$N$47,MATCH(Binning!$B50,Notes!$A$36:$A$47,0),MATCH(Notes!$M$35,Notes!$A$35:$N$35,0))</f>
        <v>7866</v>
      </c>
      <c r="S50" s="65"/>
      <c r="T50" s="65">
        <f>INDEX(GB!$A$2:$AD$96,MATCH($C50,GB!$A$2:$A$96,0),MATCH(T$2,GB!$A$1:$AD$1,0))</f>
        <v>65</v>
      </c>
      <c r="U50" s="65">
        <f>INDEX(GB!$A$2:$AD$96,MATCH($C50,GB!$A$2:$A$96,0),MATCH(U$2,GB!$A$1:$AD$1,0))</f>
        <v>0</v>
      </c>
      <c r="V50" s="65">
        <f>INDEX(GB!$A$2:$AD$96,MATCH($C50,GB!$A$2:$A$96,0),MATCH(V$2,GB!$A$1:$AD$1,0))</f>
        <v>0</v>
      </c>
      <c r="W50" s="65">
        <f>INDEX(GB!$A$2:$AD$96,MATCH($C50,GB!$A$2:$A$96,0),MATCH(W$2,GB!$A$1:$AD$1,0))</f>
        <v>40</v>
      </c>
      <c r="X50" s="65">
        <f>INDEX(GB!$A$2:$AD$96,MATCH($C50,GB!$A$2:$A$96,0),MATCH(X$2,GB!$A$1:$AD$1,0))</f>
        <v>20</v>
      </c>
      <c r="Y50" s="65">
        <v>5</v>
      </c>
      <c r="Z50" s="72">
        <v>1250</v>
      </c>
      <c r="AA50" s="72">
        <v>400</v>
      </c>
      <c r="AB50" s="65"/>
      <c r="AC50" s="65"/>
      <c r="AD50" s="65"/>
      <c r="AE50" s="65"/>
      <c r="AF50" s="65">
        <f t="shared" si="114"/>
        <v>5</v>
      </c>
      <c r="AG50" s="65"/>
      <c r="AH50" s="65"/>
      <c r="AI50" s="65" t="str">
        <f t="shared" si="119"/>
        <v/>
      </c>
      <c r="AJ50" s="65" t="str">
        <f t="shared" si="120"/>
        <v/>
      </c>
      <c r="AK50" s="65" t="str">
        <f t="shared" si="121"/>
        <v/>
      </c>
      <c r="AL50" s="65" t="str">
        <f t="shared" si="122"/>
        <v/>
      </c>
      <c r="AM50" s="65" t="str">
        <f t="shared" si="6"/>
        <v/>
      </c>
      <c r="AN50" s="65"/>
      <c r="AO50" s="65"/>
      <c r="AP50" s="65"/>
      <c r="AQ50" s="65"/>
      <c r="AR50" s="65"/>
      <c r="AS50" s="65"/>
      <c r="AT50" s="65" t="str">
        <f t="shared" si="123"/>
        <v>PCPU</v>
      </c>
      <c r="AU50" s="65">
        <f t="shared" si="124"/>
        <v>653.6</v>
      </c>
      <c r="AV50" s="65"/>
      <c r="AX50" s="65">
        <f>L50+N50</f>
        <v>790</v>
      </c>
      <c r="AY50" s="65">
        <f>M50+N50</f>
        <v>630</v>
      </c>
      <c r="AZ50" s="65">
        <f>INDEX(Notes!$A$36:$O$47,MATCH($B50,Notes!A$36:A$47,0),MATCH(AZ$2,Notes!A$35:O$35,0))</f>
        <v>594.18521581609184</v>
      </c>
      <c r="BA50" s="65">
        <f t="shared" si="127"/>
        <v>550</v>
      </c>
      <c r="BB50" s="65">
        <f>BA50+N50</f>
        <v>630</v>
      </c>
      <c r="BC50" s="65">
        <f t="shared" si="129"/>
        <v>550</v>
      </c>
      <c r="BD50" s="65">
        <f>BC50+N50</f>
        <v>630</v>
      </c>
      <c r="BO50" s="72">
        <f t="shared" si="109"/>
        <v>653.6</v>
      </c>
      <c r="BP50" s="72">
        <f t="shared" si="15"/>
        <v>4</v>
      </c>
      <c r="BQ50" s="72" t="str">
        <f t="shared" si="16"/>
        <v>12</v>
      </c>
      <c r="BR50" s="72">
        <f t="shared" si="115"/>
        <v>0</v>
      </c>
      <c r="BS50" s="72" t="str">
        <f t="shared" si="115"/>
        <v>MP002</v>
      </c>
      <c r="BT50" s="72" t="str">
        <f t="shared" si="115"/>
        <v>MP005</v>
      </c>
      <c r="BU50" s="72">
        <f t="shared" si="115"/>
        <v>0.69047619047619047</v>
      </c>
      <c r="BV50" s="72">
        <f t="shared" si="115"/>
        <v>0</v>
      </c>
    </row>
    <row r="51" spans="1:74" s="72" customFormat="1" x14ac:dyDescent="0.2">
      <c r="A51" s="72" t="b">
        <v>1</v>
      </c>
      <c r="B51" s="65" t="s">
        <v>90</v>
      </c>
      <c r="C51" s="65" t="s">
        <v>148</v>
      </c>
      <c r="D51" s="65" t="s">
        <v>44</v>
      </c>
      <c r="E51" s="75">
        <f t="shared" si="0"/>
        <v>1005001</v>
      </c>
      <c r="F51" s="65" t="str">
        <f t="shared" si="117"/>
        <v>MP005_E1</v>
      </c>
      <c r="G51" s="65" t="s">
        <v>345</v>
      </c>
      <c r="H51" s="184">
        <f>VLOOKUP(C51,BinningParamNotes!A:D,3,0)</f>
        <v>1000</v>
      </c>
      <c r="I51" s="69">
        <f>VLOOKUP(C51,BinningParamNotes!A:D,2,0)</f>
        <v>105</v>
      </c>
      <c r="J51" s="65">
        <f>INDEX(Notes!$A$36:$N$47,MATCH(Binning!$B51,Notes!$A$36:$A$47,0),MATCH(Notes!$K$35,Notes!$A$35:$N$35,0))</f>
        <v>653.6</v>
      </c>
      <c r="K51" s="65"/>
      <c r="L51" s="69">
        <f>VLOOKUP(C51,BinningParamNotes!A:D,4,0)</f>
        <v>760</v>
      </c>
      <c r="M51" s="189">
        <v>580</v>
      </c>
      <c r="N51" s="65">
        <f>INDEX(GB!$A$2:$AD$96,MATCH($C51,GB!$A$2:$A$96,0),MATCH(N$2,GB!$A$1:$AD$1,0))</f>
        <v>80</v>
      </c>
      <c r="O51" s="65">
        <f>INDEX(GB!$A$2:$AD$96,MATCH($C51,GB!$A$2:$A$96,0),MATCH(O$2,GB!$A$1:$AD$1,0))</f>
        <v>40</v>
      </c>
      <c r="P51" s="65">
        <f>INDEX(GB!$A$2:$AD$96,MATCH($C51,GB!$A$2:$A$96,0),MATCH(P$2,GB!$A$1:$AD$1,0))</f>
        <v>50</v>
      </c>
      <c r="Q51" s="65">
        <f>INDEX(GB!$A$2:$AD$96,MATCH($C51,GB!$A$2:$A$96,0),MATCH(Q$2,GB!$A$1:$AD$1,0))</f>
        <v>45</v>
      </c>
      <c r="R51" s="65">
        <f>INDEX(Notes!$A$36:$N$47,MATCH(Binning!$B51,Notes!$A$36:$A$47,0),MATCH(Notes!$M$35,Notes!$A$35:$N$35,0))</f>
        <v>7866</v>
      </c>
      <c r="S51" s="65"/>
      <c r="T51" s="65">
        <f>INDEX(GB!$A$2:$AD$96,MATCH($C51,GB!$A$2:$A$96,0),MATCH(T$2,GB!$A$1:$AD$1,0))</f>
        <v>60</v>
      </c>
      <c r="U51" s="65">
        <f>INDEX(GB!$A$2:$AD$96,MATCH($C51,GB!$A$2:$A$96,0),MATCH(U$2,GB!$A$1:$AD$1,0))</f>
        <v>0</v>
      </c>
      <c r="V51" s="65">
        <f>INDEX(GB!$A$2:$AD$96,MATCH($C51,GB!$A$2:$A$96,0),MATCH(V$2,GB!$A$1:$AD$1,0))</f>
        <v>0</v>
      </c>
      <c r="W51" s="65">
        <f>INDEX(GB!$A$2:$AD$96,MATCH($C51,GB!$A$2:$A$96,0),MATCH(W$2,GB!$A$1:$AD$1,0))</f>
        <v>25</v>
      </c>
      <c r="X51" s="65">
        <f>INDEX(GB!$A$2:$AD$96,MATCH($C51,GB!$A$2:$A$96,0),MATCH(X$2,GB!$A$1:$AD$1,0))</f>
        <v>20</v>
      </c>
      <c r="Y51" s="65">
        <v>5</v>
      </c>
      <c r="Z51" s="72">
        <v>1250</v>
      </c>
      <c r="AA51" s="72">
        <v>400</v>
      </c>
      <c r="AB51" s="65"/>
      <c r="AC51" s="65"/>
      <c r="AD51" s="65"/>
      <c r="AE51" s="65"/>
      <c r="AF51" s="65">
        <v>5</v>
      </c>
      <c r="AG51" s="65"/>
      <c r="AH51" s="65"/>
      <c r="AI51" s="65" t="str">
        <f t="shared" si="88"/>
        <v/>
      </c>
      <c r="AJ51" s="65" t="str">
        <f t="shared" si="89"/>
        <v/>
      </c>
      <c r="AK51" s="65" t="str">
        <f t="shared" si="90"/>
        <v/>
      </c>
      <c r="AL51" s="65" t="str">
        <f t="shared" si="91"/>
        <v/>
      </c>
      <c r="AM51" s="65" t="str">
        <f t="shared" si="6"/>
        <v/>
      </c>
      <c r="AN51" s="65"/>
      <c r="AO51" s="65"/>
      <c r="AP51" s="65"/>
      <c r="AQ51" s="65"/>
      <c r="AR51" s="65"/>
      <c r="AS51" s="65"/>
      <c r="AT51" s="65" t="str">
        <f t="shared" si="7"/>
        <v>PCPU</v>
      </c>
      <c r="AU51" s="65">
        <f t="shared" si="8"/>
        <v>653.6</v>
      </c>
      <c r="AV51" s="65"/>
      <c r="AX51" s="65">
        <f t="shared" si="9"/>
        <v>840</v>
      </c>
      <c r="AY51" s="65">
        <f t="shared" si="10"/>
        <v>660</v>
      </c>
      <c r="AZ51" s="65">
        <f>INDEX(Notes!$A$36:$O$47,MATCH($B51,Notes!A$36:A$47,0),MATCH(AZ$2,Notes!A$35:O$35,0))</f>
        <v>594.18521581609184</v>
      </c>
      <c r="BA51" s="65">
        <f t="shared" si="11"/>
        <v>705</v>
      </c>
      <c r="BB51" s="65">
        <f t="shared" si="12"/>
        <v>785</v>
      </c>
      <c r="BC51" s="65">
        <f t="shared" si="13"/>
        <v>700</v>
      </c>
      <c r="BD51" s="65">
        <f t="shared" si="14"/>
        <v>780</v>
      </c>
      <c r="BO51" s="72">
        <f>MAX(J51:J57)</f>
        <v>653.6</v>
      </c>
      <c r="BP51" s="72">
        <f t="shared" si="15"/>
        <v>5</v>
      </c>
      <c r="BQ51" s="72" t="str">
        <f t="shared" si="16"/>
        <v>1</v>
      </c>
      <c r="BR51" s="72">
        <v>0</v>
      </c>
    </row>
    <row r="52" spans="1:74" s="72" customFormat="1" x14ac:dyDescent="0.2">
      <c r="A52" s="72" t="b">
        <v>1</v>
      </c>
      <c r="B52" s="65" t="s">
        <v>90</v>
      </c>
      <c r="C52" s="65" t="s">
        <v>148</v>
      </c>
      <c r="D52" s="65" t="str">
        <f t="shared" si="17"/>
        <v>E2</v>
      </c>
      <c r="E52" s="75">
        <f t="shared" si="0"/>
        <v>1005002</v>
      </c>
      <c r="F52" s="65" t="str">
        <f t="shared" si="117"/>
        <v>MP005_E2</v>
      </c>
      <c r="G52" s="65" t="s">
        <v>345</v>
      </c>
      <c r="H52" s="65">
        <f>H51-15</f>
        <v>985</v>
      </c>
      <c r="I52" s="65">
        <f>I51</f>
        <v>105</v>
      </c>
      <c r="J52" s="65">
        <f>INDEX(Notes!$A$36:$N$47,MATCH(Binning!$B52,Notes!$A$36:$A$47,0),MATCH(Notes!$K$35,Notes!$A$35:$N$35,0))</f>
        <v>653.6</v>
      </c>
      <c r="K52" s="65"/>
      <c r="L52" s="65">
        <f>L51-10</f>
        <v>750</v>
      </c>
      <c r="M52" s="65">
        <f>M51</f>
        <v>580</v>
      </c>
      <c r="N52" s="65">
        <f>INDEX(GB!$A$2:$AD$96,MATCH($C52,GB!$A$2:$A$96,0),MATCH(N$2,GB!$A$1:$AD$1,0))</f>
        <v>80</v>
      </c>
      <c r="O52" s="65">
        <f>INDEX(GB!$A$2:$AD$96,MATCH($C52,GB!$A$2:$A$96,0),MATCH(O$2,GB!$A$1:$AD$1,0))</f>
        <v>40</v>
      </c>
      <c r="P52" s="65">
        <f>INDEX(GB!$A$2:$AD$96,MATCH($C52,GB!$A$2:$A$96,0),MATCH(P$2,GB!$A$1:$AD$1,0))</f>
        <v>50</v>
      </c>
      <c r="Q52" s="65">
        <f>INDEX(GB!$A$2:$AD$96,MATCH($C52,GB!$A$2:$A$96,0),MATCH(Q$2,GB!$A$1:$AD$1,0))</f>
        <v>45</v>
      </c>
      <c r="R52" s="65">
        <f>INDEX(Notes!$A$36:$N$47,MATCH(Binning!$B52,Notes!$A$36:$A$47,0),MATCH(Notes!$M$35,Notes!$A$35:$N$35,0))</f>
        <v>7866</v>
      </c>
      <c r="S52" s="65"/>
      <c r="T52" s="65">
        <f>INDEX(GB!$A$2:$AD$96,MATCH($C52,GB!$A$2:$A$96,0),MATCH(T$2,GB!$A$1:$AD$1,0))</f>
        <v>60</v>
      </c>
      <c r="U52" s="65">
        <f>INDEX(GB!$A$2:$AD$96,MATCH($C52,GB!$A$2:$A$96,0),MATCH(U$2,GB!$A$1:$AD$1,0))</f>
        <v>0</v>
      </c>
      <c r="V52" s="65">
        <f>INDEX(GB!$A$2:$AD$96,MATCH($C52,GB!$A$2:$A$96,0),MATCH(V$2,GB!$A$1:$AD$1,0))</f>
        <v>0</v>
      </c>
      <c r="W52" s="65">
        <f>INDEX(GB!$A$2:$AD$96,MATCH($C52,GB!$A$2:$A$96,0),MATCH(W$2,GB!$A$1:$AD$1,0))</f>
        <v>25</v>
      </c>
      <c r="X52" s="65">
        <f>INDEX(GB!$A$2:$AD$96,MATCH($C52,GB!$A$2:$A$96,0),MATCH(X$2,GB!$A$1:$AD$1,0))</f>
        <v>20</v>
      </c>
      <c r="Y52" s="65">
        <v>5</v>
      </c>
      <c r="Z52" s="72">
        <v>1250</v>
      </c>
      <c r="AA52" s="72">
        <v>400</v>
      </c>
      <c r="AB52" s="65"/>
      <c r="AC52" s="65"/>
      <c r="AD52" s="65"/>
      <c r="AE52" s="65"/>
      <c r="AF52" s="65">
        <f>AF51</f>
        <v>5</v>
      </c>
      <c r="AG52" s="65"/>
      <c r="AH52" s="65"/>
      <c r="AI52" s="65" t="str">
        <f t="shared" si="88"/>
        <v/>
      </c>
      <c r="AJ52" s="65" t="str">
        <f t="shared" si="89"/>
        <v/>
      </c>
      <c r="AK52" s="65" t="str">
        <f t="shared" si="90"/>
        <v/>
      </c>
      <c r="AL52" s="65" t="str">
        <f t="shared" si="91"/>
        <v/>
      </c>
      <c r="AM52" s="65" t="str">
        <f t="shared" si="6"/>
        <v/>
      </c>
      <c r="AN52" s="65"/>
      <c r="AO52" s="65"/>
      <c r="AP52" s="65"/>
      <c r="AQ52" s="65"/>
      <c r="AR52" s="65"/>
      <c r="AS52" s="65"/>
      <c r="AT52" s="65" t="str">
        <f t="shared" si="7"/>
        <v>PCPU</v>
      </c>
      <c r="AU52" s="65">
        <f t="shared" si="8"/>
        <v>653.6</v>
      </c>
      <c r="AV52" s="65"/>
      <c r="AX52" s="65">
        <f t="shared" si="9"/>
        <v>830</v>
      </c>
      <c r="AY52" s="65">
        <f t="shared" si="10"/>
        <v>660</v>
      </c>
      <c r="AZ52" s="65">
        <f>INDEX(Notes!$A$36:$O$47,MATCH($B52,Notes!A$36:A$47,0),MATCH(AZ$2,Notes!A$35:O$35,0))</f>
        <v>594.18521581609184</v>
      </c>
      <c r="BA52" s="65">
        <f t="shared" si="11"/>
        <v>690</v>
      </c>
      <c r="BB52" s="65">
        <f t="shared" si="12"/>
        <v>770</v>
      </c>
      <c r="BC52" s="65">
        <f t="shared" si="13"/>
        <v>685</v>
      </c>
      <c r="BD52" s="65">
        <f t="shared" si="14"/>
        <v>765</v>
      </c>
      <c r="BO52" s="72">
        <f t="shared" ref="BO52:BO62" si="132">BO51</f>
        <v>653.6</v>
      </c>
      <c r="BP52" s="72">
        <f t="shared" si="15"/>
        <v>5</v>
      </c>
      <c r="BQ52" s="72" t="str">
        <f t="shared" si="16"/>
        <v>2</v>
      </c>
      <c r="BR52" s="72">
        <f>IF(BR51="","",BR51)</f>
        <v>0</v>
      </c>
      <c r="BS52" s="72" t="str">
        <f t="shared" ref="BS52:BV58" si="133">IF(BS51="","",BS51)</f>
        <v/>
      </c>
      <c r="BT52" s="72" t="str">
        <f t="shared" si="133"/>
        <v/>
      </c>
      <c r="BU52" s="72" t="str">
        <f t="shared" si="133"/>
        <v/>
      </c>
      <c r="BV52" s="72" t="str">
        <f t="shared" si="133"/>
        <v/>
      </c>
    </row>
    <row r="53" spans="1:74" s="72" customFormat="1" x14ac:dyDescent="0.2">
      <c r="A53" s="72" t="b">
        <v>1</v>
      </c>
      <c r="B53" s="65" t="s">
        <v>90</v>
      </c>
      <c r="C53" s="65" t="s">
        <v>148</v>
      </c>
      <c r="D53" s="65" t="str">
        <f t="shared" si="17"/>
        <v>E3</v>
      </c>
      <c r="E53" s="75">
        <f t="shared" si="0"/>
        <v>1005003</v>
      </c>
      <c r="F53" s="65" t="str">
        <f t="shared" si="117"/>
        <v>MP005_E3</v>
      </c>
      <c r="G53" s="65" t="s">
        <v>345</v>
      </c>
      <c r="H53" s="65">
        <f t="shared" ref="H53:H62" si="134">H52-15</f>
        <v>970</v>
      </c>
      <c r="I53" s="65">
        <f t="shared" ref="I53:I62" si="135">I52</f>
        <v>105</v>
      </c>
      <c r="J53" s="65">
        <f>INDEX(Notes!$A$36:$N$47,MATCH(Binning!$B53,Notes!$A$36:$A$47,0),MATCH(Notes!$K$35,Notes!$A$35:$N$35,0))</f>
        <v>653.6</v>
      </c>
      <c r="K53" s="65"/>
      <c r="L53" s="65">
        <f>L52-10</f>
        <v>740</v>
      </c>
      <c r="M53" s="65">
        <f t="shared" ref="M53:M62" si="136">M52</f>
        <v>580</v>
      </c>
      <c r="N53" s="65">
        <f>INDEX(GB!$A$2:$AD$96,MATCH($C53,GB!$A$2:$A$96,0),MATCH(N$2,GB!$A$1:$AD$1,0))</f>
        <v>80</v>
      </c>
      <c r="O53" s="65">
        <f>INDEX(GB!$A$2:$AD$96,MATCH($C53,GB!$A$2:$A$96,0),MATCH(O$2,GB!$A$1:$AD$1,0))</f>
        <v>40</v>
      </c>
      <c r="P53" s="65">
        <f>INDEX(GB!$A$2:$AD$96,MATCH($C53,GB!$A$2:$A$96,0),MATCH(P$2,GB!$A$1:$AD$1,0))</f>
        <v>50</v>
      </c>
      <c r="Q53" s="65">
        <f>INDEX(GB!$A$2:$AD$96,MATCH($C53,GB!$A$2:$A$96,0),MATCH(Q$2,GB!$A$1:$AD$1,0))</f>
        <v>45</v>
      </c>
      <c r="R53" s="65">
        <f>INDEX(Notes!$A$36:$N$47,MATCH(Binning!$B53,Notes!$A$36:$A$47,0),MATCH(Notes!$M$35,Notes!$A$35:$N$35,0))</f>
        <v>7866</v>
      </c>
      <c r="S53" s="65"/>
      <c r="T53" s="65">
        <f>INDEX(GB!$A$2:$AD$96,MATCH($C53,GB!$A$2:$A$96,0),MATCH(T$2,GB!$A$1:$AD$1,0))</f>
        <v>60</v>
      </c>
      <c r="U53" s="65">
        <f>INDEX(GB!$A$2:$AD$96,MATCH($C53,GB!$A$2:$A$96,0),MATCH(U$2,GB!$A$1:$AD$1,0))</f>
        <v>0</v>
      </c>
      <c r="V53" s="65">
        <f>INDEX(GB!$A$2:$AD$96,MATCH($C53,GB!$A$2:$A$96,0),MATCH(V$2,GB!$A$1:$AD$1,0))</f>
        <v>0</v>
      </c>
      <c r="W53" s="65">
        <f>INDEX(GB!$A$2:$AD$96,MATCH($C53,GB!$A$2:$A$96,0),MATCH(W$2,GB!$A$1:$AD$1,0))</f>
        <v>25</v>
      </c>
      <c r="X53" s="65">
        <f>INDEX(GB!$A$2:$AD$96,MATCH($C53,GB!$A$2:$A$96,0),MATCH(X$2,GB!$A$1:$AD$1,0))</f>
        <v>20</v>
      </c>
      <c r="Y53" s="65">
        <v>5</v>
      </c>
      <c r="Z53" s="72">
        <v>1250</v>
      </c>
      <c r="AA53" s="72">
        <v>400</v>
      </c>
      <c r="AB53" s="65"/>
      <c r="AC53" s="65"/>
      <c r="AD53" s="65"/>
      <c r="AE53" s="65"/>
      <c r="AF53" s="65">
        <f t="shared" ref="AF53:AF62" si="137">AF52</f>
        <v>5</v>
      </c>
      <c r="AG53" s="65"/>
      <c r="AH53" s="65"/>
      <c r="AI53" s="65" t="str">
        <f t="shared" si="88"/>
        <v/>
      </c>
      <c r="AJ53" s="65" t="str">
        <f t="shared" si="89"/>
        <v/>
      </c>
      <c r="AK53" s="65" t="str">
        <f t="shared" si="90"/>
        <v/>
      </c>
      <c r="AL53" s="65" t="str">
        <f t="shared" si="91"/>
        <v/>
      </c>
      <c r="AM53" s="65" t="str">
        <f t="shared" si="6"/>
        <v/>
      </c>
      <c r="AN53" s="65"/>
      <c r="AO53" s="65"/>
      <c r="AP53" s="65"/>
      <c r="AQ53" s="65"/>
      <c r="AR53" s="65"/>
      <c r="AS53" s="65"/>
      <c r="AT53" s="65" t="str">
        <f t="shared" si="7"/>
        <v>PCPU</v>
      </c>
      <c r="AU53" s="65">
        <f t="shared" si="8"/>
        <v>653.6</v>
      </c>
      <c r="AV53" s="65"/>
      <c r="AX53" s="65">
        <f t="shared" si="9"/>
        <v>820</v>
      </c>
      <c r="AY53" s="65">
        <f t="shared" si="10"/>
        <v>660</v>
      </c>
      <c r="AZ53" s="65">
        <f>INDEX(Notes!$A$36:$O$47,MATCH($B53,Notes!A$36:A$47,0),MATCH(AZ$2,Notes!A$35:O$35,0))</f>
        <v>594.18521581609184</v>
      </c>
      <c r="BA53" s="65">
        <f t="shared" si="11"/>
        <v>675</v>
      </c>
      <c r="BB53" s="65">
        <f t="shared" si="12"/>
        <v>755</v>
      </c>
      <c r="BC53" s="65">
        <f t="shared" si="13"/>
        <v>670</v>
      </c>
      <c r="BD53" s="65">
        <f t="shared" si="14"/>
        <v>750</v>
      </c>
      <c r="BO53" s="72">
        <f t="shared" si="132"/>
        <v>653.6</v>
      </c>
      <c r="BP53" s="72">
        <f t="shared" si="15"/>
        <v>5</v>
      </c>
      <c r="BQ53" s="72" t="str">
        <f t="shared" si="16"/>
        <v>3</v>
      </c>
      <c r="BR53" s="72">
        <f t="shared" ref="BR53:BV62" si="138">IF(BR52="","",BR52)</f>
        <v>0</v>
      </c>
      <c r="BS53" s="72" t="str">
        <f t="shared" si="133"/>
        <v/>
      </c>
      <c r="BT53" s="72" t="str">
        <f t="shared" si="133"/>
        <v/>
      </c>
      <c r="BU53" s="72" t="str">
        <f t="shared" si="133"/>
        <v/>
      </c>
      <c r="BV53" s="72" t="str">
        <f t="shared" si="133"/>
        <v/>
      </c>
    </row>
    <row r="54" spans="1:74" s="72" customFormat="1" x14ac:dyDescent="0.2">
      <c r="A54" s="72" t="b">
        <v>1</v>
      </c>
      <c r="B54" s="65" t="s">
        <v>90</v>
      </c>
      <c r="C54" s="65" t="s">
        <v>148</v>
      </c>
      <c r="D54" s="65" t="str">
        <f t="shared" si="17"/>
        <v>E4</v>
      </c>
      <c r="E54" s="75">
        <f t="shared" si="0"/>
        <v>1005004</v>
      </c>
      <c r="F54" s="65" t="str">
        <f t="shared" si="117"/>
        <v>MP005_E4</v>
      </c>
      <c r="G54" s="65" t="s">
        <v>345</v>
      </c>
      <c r="H54" s="65">
        <f t="shared" si="134"/>
        <v>955</v>
      </c>
      <c r="I54" s="65">
        <f t="shared" si="135"/>
        <v>105</v>
      </c>
      <c r="J54" s="65">
        <f>INDEX(Notes!$A$36:$N$47,MATCH(Binning!$B54,Notes!$A$36:$A$47,0),MATCH(Notes!$K$35,Notes!$A$35:$N$35,0))</f>
        <v>653.6</v>
      </c>
      <c r="K54" s="65"/>
      <c r="L54" s="65">
        <f t="shared" ref="L54:L62" si="139">L53</f>
        <v>740</v>
      </c>
      <c r="M54" s="65">
        <f t="shared" si="136"/>
        <v>580</v>
      </c>
      <c r="N54" s="65">
        <f>INDEX(GB!$A$2:$AD$96,MATCH($C54,GB!$A$2:$A$96,0),MATCH(N$2,GB!$A$1:$AD$1,0))</f>
        <v>80</v>
      </c>
      <c r="O54" s="65">
        <f>INDEX(GB!$A$2:$AD$96,MATCH($C54,GB!$A$2:$A$96,0),MATCH(O$2,GB!$A$1:$AD$1,0))</f>
        <v>40</v>
      </c>
      <c r="P54" s="65">
        <f>INDEX(GB!$A$2:$AD$96,MATCH($C54,GB!$A$2:$A$96,0),MATCH(P$2,GB!$A$1:$AD$1,0))</f>
        <v>50</v>
      </c>
      <c r="Q54" s="65">
        <f>INDEX(GB!$A$2:$AD$96,MATCH($C54,GB!$A$2:$A$96,0),MATCH(Q$2,GB!$A$1:$AD$1,0))</f>
        <v>45</v>
      </c>
      <c r="R54" s="65">
        <f>INDEX(Notes!$A$36:$N$47,MATCH(Binning!$B54,Notes!$A$36:$A$47,0),MATCH(Notes!$M$35,Notes!$A$35:$N$35,0))</f>
        <v>7866</v>
      </c>
      <c r="S54" s="65"/>
      <c r="T54" s="65">
        <f>INDEX(GB!$A$2:$AD$96,MATCH($C54,GB!$A$2:$A$96,0),MATCH(T$2,GB!$A$1:$AD$1,0))</f>
        <v>60</v>
      </c>
      <c r="U54" s="65">
        <f>INDEX(GB!$A$2:$AD$96,MATCH($C54,GB!$A$2:$A$96,0),MATCH(U$2,GB!$A$1:$AD$1,0))</f>
        <v>0</v>
      </c>
      <c r="V54" s="65">
        <f>INDEX(GB!$A$2:$AD$96,MATCH($C54,GB!$A$2:$A$96,0),MATCH(V$2,GB!$A$1:$AD$1,0))</f>
        <v>0</v>
      </c>
      <c r="W54" s="65">
        <f>INDEX(GB!$A$2:$AD$96,MATCH($C54,GB!$A$2:$A$96,0),MATCH(W$2,GB!$A$1:$AD$1,0))</f>
        <v>25</v>
      </c>
      <c r="X54" s="65">
        <f>INDEX(GB!$A$2:$AD$96,MATCH($C54,GB!$A$2:$A$96,0),MATCH(X$2,GB!$A$1:$AD$1,0))</f>
        <v>20</v>
      </c>
      <c r="Y54" s="65">
        <v>5</v>
      </c>
      <c r="Z54" s="72">
        <v>1250</v>
      </c>
      <c r="AA54" s="72">
        <v>400</v>
      </c>
      <c r="AB54" s="65"/>
      <c r="AC54" s="65"/>
      <c r="AD54" s="65"/>
      <c r="AE54" s="65"/>
      <c r="AF54" s="65">
        <f t="shared" si="137"/>
        <v>5</v>
      </c>
      <c r="AG54" s="65"/>
      <c r="AH54" s="65"/>
      <c r="AI54" s="65" t="str">
        <f t="shared" si="88"/>
        <v/>
      </c>
      <c r="AJ54" s="65" t="str">
        <f t="shared" si="89"/>
        <v/>
      </c>
      <c r="AK54" s="65" t="str">
        <f t="shared" si="90"/>
        <v/>
      </c>
      <c r="AL54" s="65" t="str">
        <f t="shared" si="91"/>
        <v/>
      </c>
      <c r="AM54" s="65" t="str">
        <f t="shared" si="6"/>
        <v/>
      </c>
      <c r="AN54" s="65"/>
      <c r="AO54" s="65"/>
      <c r="AP54" s="65"/>
      <c r="AQ54" s="65"/>
      <c r="AR54" s="65"/>
      <c r="AS54" s="65"/>
      <c r="AT54" s="65" t="str">
        <f t="shared" si="7"/>
        <v>PCPU</v>
      </c>
      <c r="AU54" s="65">
        <f t="shared" si="8"/>
        <v>653.6</v>
      </c>
      <c r="AV54" s="65"/>
      <c r="AX54" s="65">
        <f t="shared" si="9"/>
        <v>820</v>
      </c>
      <c r="AY54" s="65">
        <f t="shared" si="10"/>
        <v>660</v>
      </c>
      <c r="AZ54" s="65">
        <f>INDEX(Notes!$A$36:$O$47,MATCH($B54,Notes!A$36:A$47,0),MATCH(AZ$2,Notes!A$35:O$35,0))</f>
        <v>594.18521581609184</v>
      </c>
      <c r="BA54" s="65">
        <f t="shared" si="11"/>
        <v>660</v>
      </c>
      <c r="BB54" s="65">
        <f t="shared" si="12"/>
        <v>740</v>
      </c>
      <c r="BC54" s="65">
        <f t="shared" si="13"/>
        <v>655</v>
      </c>
      <c r="BD54" s="65">
        <f t="shared" si="14"/>
        <v>735</v>
      </c>
      <c r="BO54" s="72">
        <f t="shared" si="132"/>
        <v>653.6</v>
      </c>
      <c r="BP54" s="72">
        <f t="shared" si="15"/>
        <v>5</v>
      </c>
      <c r="BQ54" s="72" t="str">
        <f t="shared" si="16"/>
        <v>4</v>
      </c>
      <c r="BR54" s="72">
        <f t="shared" si="138"/>
        <v>0</v>
      </c>
      <c r="BS54" s="72" t="str">
        <f t="shared" si="133"/>
        <v/>
      </c>
      <c r="BT54" s="72" t="str">
        <f t="shared" si="133"/>
        <v/>
      </c>
      <c r="BU54" s="72" t="str">
        <f t="shared" si="133"/>
        <v/>
      </c>
      <c r="BV54" s="72" t="str">
        <f t="shared" si="133"/>
        <v/>
      </c>
    </row>
    <row r="55" spans="1:74" s="72" customFormat="1" x14ac:dyDescent="0.2">
      <c r="A55" s="72" t="b">
        <v>1</v>
      </c>
      <c r="B55" s="65" t="s">
        <v>90</v>
      </c>
      <c r="C55" s="65" t="s">
        <v>148</v>
      </c>
      <c r="D55" s="65" t="str">
        <f t="shared" si="17"/>
        <v>E5</v>
      </c>
      <c r="E55" s="75">
        <f t="shared" si="0"/>
        <v>1005005</v>
      </c>
      <c r="F55" s="65" t="str">
        <f t="shared" si="117"/>
        <v>MP005_E5</v>
      </c>
      <c r="G55" s="65" t="s">
        <v>345</v>
      </c>
      <c r="H55" s="65">
        <f t="shared" si="134"/>
        <v>940</v>
      </c>
      <c r="I55" s="65">
        <f t="shared" si="135"/>
        <v>105</v>
      </c>
      <c r="J55" s="65">
        <f>INDEX(Notes!$A$36:$N$47,MATCH(Binning!$B55,Notes!$A$36:$A$47,0),MATCH(Notes!$K$35,Notes!$A$35:$N$35,0))</f>
        <v>653.6</v>
      </c>
      <c r="K55" s="65"/>
      <c r="L55" s="65">
        <f t="shared" si="139"/>
        <v>740</v>
      </c>
      <c r="M55" s="65">
        <f t="shared" si="136"/>
        <v>580</v>
      </c>
      <c r="N55" s="65">
        <f>INDEX(GB!$A$2:$AD$96,MATCH($C55,GB!$A$2:$A$96,0),MATCH(N$2,GB!$A$1:$AD$1,0))</f>
        <v>80</v>
      </c>
      <c r="O55" s="65">
        <f>INDEX(GB!$A$2:$AD$96,MATCH($C55,GB!$A$2:$A$96,0),MATCH(O$2,GB!$A$1:$AD$1,0))</f>
        <v>40</v>
      </c>
      <c r="P55" s="65">
        <f>INDEX(GB!$A$2:$AD$96,MATCH($C55,GB!$A$2:$A$96,0),MATCH(P$2,GB!$A$1:$AD$1,0))</f>
        <v>50</v>
      </c>
      <c r="Q55" s="65">
        <f>INDEX(GB!$A$2:$AD$96,MATCH($C55,GB!$A$2:$A$96,0),MATCH(Q$2,GB!$A$1:$AD$1,0))</f>
        <v>45</v>
      </c>
      <c r="R55" s="65">
        <f>INDEX(Notes!$A$36:$N$47,MATCH(Binning!$B55,Notes!$A$36:$A$47,0),MATCH(Notes!$M$35,Notes!$A$35:$N$35,0))</f>
        <v>7866</v>
      </c>
      <c r="S55" s="65"/>
      <c r="T55" s="65">
        <f>INDEX(GB!$A$2:$AD$96,MATCH($C55,GB!$A$2:$A$96,0),MATCH(T$2,GB!$A$1:$AD$1,0))</f>
        <v>60</v>
      </c>
      <c r="U55" s="65">
        <f>INDEX(GB!$A$2:$AD$96,MATCH($C55,GB!$A$2:$A$96,0),MATCH(U$2,GB!$A$1:$AD$1,0))</f>
        <v>0</v>
      </c>
      <c r="V55" s="65">
        <f>INDEX(GB!$A$2:$AD$96,MATCH($C55,GB!$A$2:$A$96,0),MATCH(V$2,GB!$A$1:$AD$1,0))</f>
        <v>0</v>
      </c>
      <c r="W55" s="65">
        <f>INDEX(GB!$A$2:$AD$96,MATCH($C55,GB!$A$2:$A$96,0),MATCH(W$2,GB!$A$1:$AD$1,0))</f>
        <v>25</v>
      </c>
      <c r="X55" s="65">
        <f>INDEX(GB!$A$2:$AD$96,MATCH($C55,GB!$A$2:$A$96,0),MATCH(X$2,GB!$A$1:$AD$1,0))</f>
        <v>20</v>
      </c>
      <c r="Y55" s="65">
        <v>5</v>
      </c>
      <c r="Z55" s="72">
        <v>1250</v>
      </c>
      <c r="AA55" s="72">
        <v>400</v>
      </c>
      <c r="AB55" s="65"/>
      <c r="AC55" s="65"/>
      <c r="AD55" s="65"/>
      <c r="AE55" s="65"/>
      <c r="AF55" s="65">
        <f t="shared" si="137"/>
        <v>5</v>
      </c>
      <c r="AG55" s="65"/>
      <c r="AH55" s="65"/>
      <c r="AI55" s="65" t="str">
        <f t="shared" si="88"/>
        <v/>
      </c>
      <c r="AJ55" s="65" t="str">
        <f t="shared" si="89"/>
        <v/>
      </c>
      <c r="AK55" s="65" t="str">
        <f t="shared" si="90"/>
        <v/>
      </c>
      <c r="AL55" s="65" t="str">
        <f t="shared" si="91"/>
        <v/>
      </c>
      <c r="AM55" s="65" t="str">
        <f t="shared" si="6"/>
        <v/>
      </c>
      <c r="AN55" s="65"/>
      <c r="AO55" s="65"/>
      <c r="AP55" s="65"/>
      <c r="AQ55" s="65"/>
      <c r="AR55" s="65"/>
      <c r="AS55" s="65"/>
      <c r="AT55" s="65" t="str">
        <f t="shared" si="7"/>
        <v>PCPU</v>
      </c>
      <c r="AU55" s="65">
        <f t="shared" si="8"/>
        <v>653.6</v>
      </c>
      <c r="AV55" s="65"/>
      <c r="AX55" s="65">
        <f t="shared" si="9"/>
        <v>820</v>
      </c>
      <c r="AY55" s="65">
        <f t="shared" si="10"/>
        <v>660</v>
      </c>
      <c r="AZ55" s="65">
        <f>INDEX(Notes!$A$36:$O$47,MATCH($B55,Notes!A$36:A$47,0),MATCH(AZ$2,Notes!A$35:O$35,0))</f>
        <v>594.18521581609184</v>
      </c>
      <c r="BA55" s="65">
        <f t="shared" si="11"/>
        <v>645</v>
      </c>
      <c r="BB55" s="65">
        <f t="shared" si="12"/>
        <v>725</v>
      </c>
      <c r="BC55" s="65">
        <f t="shared" si="13"/>
        <v>640</v>
      </c>
      <c r="BD55" s="65">
        <f t="shared" si="14"/>
        <v>720</v>
      </c>
      <c r="BO55" s="72">
        <f t="shared" si="132"/>
        <v>653.6</v>
      </c>
      <c r="BP55" s="72">
        <f t="shared" si="15"/>
        <v>5</v>
      </c>
      <c r="BQ55" s="72" t="str">
        <f t="shared" si="16"/>
        <v>5</v>
      </c>
      <c r="BR55" s="72">
        <f t="shared" si="138"/>
        <v>0</v>
      </c>
      <c r="BS55" s="72" t="str">
        <f t="shared" si="133"/>
        <v/>
      </c>
      <c r="BT55" s="72" t="str">
        <f t="shared" si="133"/>
        <v/>
      </c>
      <c r="BU55" s="72" t="str">
        <f t="shared" si="133"/>
        <v/>
      </c>
      <c r="BV55" s="72" t="str">
        <f t="shared" si="133"/>
        <v/>
      </c>
    </row>
    <row r="56" spans="1:74" s="72" customFormat="1" x14ac:dyDescent="0.2">
      <c r="A56" s="72" t="b">
        <v>1</v>
      </c>
      <c r="B56" s="65" t="s">
        <v>90</v>
      </c>
      <c r="C56" s="65" t="s">
        <v>148</v>
      </c>
      <c r="D56" s="65" t="str">
        <f t="shared" si="17"/>
        <v>E6</v>
      </c>
      <c r="E56" s="75">
        <f t="shared" si="0"/>
        <v>1005006</v>
      </c>
      <c r="F56" s="65" t="str">
        <f t="shared" si="117"/>
        <v>MP005_E6</v>
      </c>
      <c r="G56" s="65" t="s">
        <v>345</v>
      </c>
      <c r="H56" s="65">
        <f t="shared" si="134"/>
        <v>925</v>
      </c>
      <c r="I56" s="65">
        <f t="shared" si="135"/>
        <v>105</v>
      </c>
      <c r="J56" s="65">
        <f>INDEX(Notes!$A$36:$N$47,MATCH(Binning!$B56,Notes!$A$36:$A$47,0),MATCH(Notes!$K$35,Notes!$A$35:$N$35,0))</f>
        <v>653.6</v>
      </c>
      <c r="K56" s="65"/>
      <c r="L56" s="65">
        <f t="shared" si="139"/>
        <v>740</v>
      </c>
      <c r="M56" s="65">
        <f t="shared" si="136"/>
        <v>580</v>
      </c>
      <c r="N56" s="65">
        <f>INDEX(GB!$A$2:$AD$96,MATCH($C56,GB!$A$2:$A$96,0),MATCH(N$2,GB!$A$1:$AD$1,0))</f>
        <v>80</v>
      </c>
      <c r="O56" s="65">
        <f>INDEX(GB!$A$2:$AD$96,MATCH($C56,GB!$A$2:$A$96,0),MATCH(O$2,GB!$A$1:$AD$1,0))</f>
        <v>40</v>
      </c>
      <c r="P56" s="65">
        <f>INDEX(GB!$A$2:$AD$96,MATCH($C56,GB!$A$2:$A$96,0),MATCH(P$2,GB!$A$1:$AD$1,0))</f>
        <v>50</v>
      </c>
      <c r="Q56" s="65">
        <f>INDEX(GB!$A$2:$AD$96,MATCH($C56,GB!$A$2:$A$96,0),MATCH(Q$2,GB!$A$1:$AD$1,0))</f>
        <v>45</v>
      </c>
      <c r="R56" s="65">
        <f>INDEX(Notes!$A$36:$N$47,MATCH(Binning!$B56,Notes!$A$36:$A$47,0),MATCH(Notes!$M$35,Notes!$A$35:$N$35,0))</f>
        <v>7866</v>
      </c>
      <c r="S56" s="65"/>
      <c r="T56" s="65">
        <f>INDEX(GB!$A$2:$AD$96,MATCH($C56,GB!$A$2:$A$96,0),MATCH(T$2,GB!$A$1:$AD$1,0))</f>
        <v>60</v>
      </c>
      <c r="U56" s="65">
        <f>INDEX(GB!$A$2:$AD$96,MATCH($C56,GB!$A$2:$A$96,0),MATCH(U$2,GB!$A$1:$AD$1,0))</f>
        <v>0</v>
      </c>
      <c r="V56" s="65">
        <f>INDEX(GB!$A$2:$AD$96,MATCH($C56,GB!$A$2:$A$96,0),MATCH(V$2,GB!$A$1:$AD$1,0))</f>
        <v>0</v>
      </c>
      <c r="W56" s="65">
        <f>INDEX(GB!$A$2:$AD$96,MATCH($C56,GB!$A$2:$A$96,0),MATCH(W$2,GB!$A$1:$AD$1,0))</f>
        <v>25</v>
      </c>
      <c r="X56" s="65">
        <f>INDEX(GB!$A$2:$AD$96,MATCH($C56,GB!$A$2:$A$96,0),MATCH(X$2,GB!$A$1:$AD$1,0))</f>
        <v>20</v>
      </c>
      <c r="Y56" s="65">
        <v>5</v>
      </c>
      <c r="Z56" s="72">
        <v>1250</v>
      </c>
      <c r="AA56" s="72">
        <v>400</v>
      </c>
      <c r="AB56" s="65"/>
      <c r="AC56" s="65"/>
      <c r="AD56" s="65"/>
      <c r="AE56" s="65"/>
      <c r="AF56" s="65">
        <f t="shared" si="137"/>
        <v>5</v>
      </c>
      <c r="AG56" s="65"/>
      <c r="AH56" s="65"/>
      <c r="AI56" s="65" t="str">
        <f t="shared" si="88"/>
        <v/>
      </c>
      <c r="AJ56" s="65" t="str">
        <f t="shared" si="89"/>
        <v/>
      </c>
      <c r="AK56" s="65" t="str">
        <f t="shared" si="90"/>
        <v/>
      </c>
      <c r="AL56" s="65" t="str">
        <f t="shared" si="91"/>
        <v/>
      </c>
      <c r="AM56" s="65" t="str">
        <f t="shared" si="6"/>
        <v/>
      </c>
      <c r="AN56" s="65"/>
      <c r="AO56" s="65"/>
      <c r="AP56" s="65"/>
      <c r="AQ56" s="65"/>
      <c r="AR56" s="65"/>
      <c r="AS56" s="65"/>
      <c r="AT56" s="65" t="str">
        <f t="shared" ref="AT56:AT117" si="140">B56</f>
        <v>PCPU</v>
      </c>
      <c r="AU56" s="65">
        <f t="shared" ref="AU56:AU117" si="141">J56</f>
        <v>653.6</v>
      </c>
      <c r="AV56" s="65"/>
      <c r="AX56" s="65">
        <f t="shared" si="9"/>
        <v>820</v>
      </c>
      <c r="AY56" s="65">
        <f t="shared" si="10"/>
        <v>660</v>
      </c>
      <c r="AZ56" s="65">
        <f>INDEX(Notes!$A$36:$O$47,MATCH($B56,Notes!A$36:A$47,0),MATCH(AZ$2,Notes!A$35:O$35,0))</f>
        <v>594.18521581609184</v>
      </c>
      <c r="BA56" s="65">
        <f t="shared" si="11"/>
        <v>630</v>
      </c>
      <c r="BB56" s="65">
        <f t="shared" si="12"/>
        <v>710</v>
      </c>
      <c r="BC56" s="65">
        <f t="shared" si="13"/>
        <v>625</v>
      </c>
      <c r="BD56" s="65">
        <f t="shared" si="14"/>
        <v>705</v>
      </c>
      <c r="BO56" s="72">
        <f t="shared" si="132"/>
        <v>653.6</v>
      </c>
      <c r="BP56" s="72">
        <f t="shared" si="15"/>
        <v>5</v>
      </c>
      <c r="BQ56" s="72" t="str">
        <f t="shared" si="16"/>
        <v>6</v>
      </c>
      <c r="BR56" s="72">
        <f t="shared" si="138"/>
        <v>0</v>
      </c>
      <c r="BS56" s="72" t="str">
        <f t="shared" si="133"/>
        <v/>
      </c>
      <c r="BT56" s="72" t="str">
        <f t="shared" si="133"/>
        <v/>
      </c>
      <c r="BU56" s="72" t="str">
        <f t="shared" si="133"/>
        <v/>
      </c>
      <c r="BV56" s="72" t="str">
        <f t="shared" si="133"/>
        <v/>
      </c>
    </row>
    <row r="57" spans="1:74" s="72" customFormat="1" x14ac:dyDescent="0.2">
      <c r="A57" s="72" t="b">
        <v>1</v>
      </c>
      <c r="B57" s="65" t="s">
        <v>90</v>
      </c>
      <c r="C57" s="65" t="s">
        <v>148</v>
      </c>
      <c r="D57" s="65" t="str">
        <f t="shared" si="17"/>
        <v>E7</v>
      </c>
      <c r="E57" s="75">
        <f t="shared" si="0"/>
        <v>1005007</v>
      </c>
      <c r="F57" s="65" t="str">
        <f t="shared" si="117"/>
        <v>MP005_E7</v>
      </c>
      <c r="G57" s="65" t="s">
        <v>345</v>
      </c>
      <c r="H57" s="65">
        <f t="shared" si="134"/>
        <v>910</v>
      </c>
      <c r="I57" s="65">
        <f t="shared" si="135"/>
        <v>105</v>
      </c>
      <c r="J57" s="65">
        <f>INDEX(Notes!$A$36:$N$47,MATCH(Binning!$B57,Notes!$A$36:$A$47,0),MATCH(Notes!$K$35,Notes!$A$35:$N$35,0))</f>
        <v>653.6</v>
      </c>
      <c r="K57" s="65"/>
      <c r="L57" s="65">
        <f t="shared" si="139"/>
        <v>740</v>
      </c>
      <c r="M57" s="65">
        <f t="shared" si="136"/>
        <v>580</v>
      </c>
      <c r="N57" s="65">
        <f>INDEX(GB!$A$2:$AD$96,MATCH($C57,GB!$A$2:$A$96,0),MATCH(N$2,GB!$A$1:$AD$1,0))</f>
        <v>80</v>
      </c>
      <c r="O57" s="65">
        <f>INDEX(GB!$A$2:$AD$96,MATCH($C57,GB!$A$2:$A$96,0),MATCH(O$2,GB!$A$1:$AD$1,0))</f>
        <v>40</v>
      </c>
      <c r="P57" s="65">
        <f>INDEX(GB!$A$2:$AD$96,MATCH($C57,GB!$A$2:$A$96,0),MATCH(P$2,GB!$A$1:$AD$1,0))</f>
        <v>50</v>
      </c>
      <c r="Q57" s="65">
        <f>INDEX(GB!$A$2:$AD$96,MATCH($C57,GB!$A$2:$A$96,0),MATCH(Q$2,GB!$A$1:$AD$1,0))</f>
        <v>45</v>
      </c>
      <c r="R57" s="65">
        <f>INDEX(Notes!$A$36:$N$47,MATCH(Binning!$B57,Notes!$A$36:$A$47,0),MATCH(Notes!$M$35,Notes!$A$35:$N$35,0))</f>
        <v>7866</v>
      </c>
      <c r="S57" s="65"/>
      <c r="T57" s="65">
        <f>INDEX(GB!$A$2:$AD$96,MATCH($C57,GB!$A$2:$A$96,0),MATCH(T$2,GB!$A$1:$AD$1,0))</f>
        <v>60</v>
      </c>
      <c r="U57" s="65">
        <f>INDEX(GB!$A$2:$AD$96,MATCH($C57,GB!$A$2:$A$96,0),MATCH(U$2,GB!$A$1:$AD$1,0))</f>
        <v>0</v>
      </c>
      <c r="V57" s="65">
        <f>INDEX(GB!$A$2:$AD$96,MATCH($C57,GB!$A$2:$A$96,0),MATCH(V$2,GB!$A$1:$AD$1,0))</f>
        <v>0</v>
      </c>
      <c r="W57" s="65">
        <f>INDEX(GB!$A$2:$AD$96,MATCH($C57,GB!$A$2:$A$96,0),MATCH(W$2,GB!$A$1:$AD$1,0))</f>
        <v>25</v>
      </c>
      <c r="X57" s="65">
        <f>INDEX(GB!$A$2:$AD$96,MATCH($C57,GB!$A$2:$A$96,0),MATCH(X$2,GB!$A$1:$AD$1,0))</f>
        <v>20</v>
      </c>
      <c r="Y57" s="65">
        <v>5</v>
      </c>
      <c r="Z57" s="72">
        <v>1250</v>
      </c>
      <c r="AA57" s="72">
        <v>400</v>
      </c>
      <c r="AB57" s="65"/>
      <c r="AC57" s="65"/>
      <c r="AD57" s="65"/>
      <c r="AE57" s="65"/>
      <c r="AF57" s="65">
        <f t="shared" si="137"/>
        <v>5</v>
      </c>
      <c r="AG57" s="65"/>
      <c r="AH57" s="65"/>
      <c r="AI57" s="65" t="str">
        <f t="shared" si="88"/>
        <v/>
      </c>
      <c r="AJ57" s="65" t="str">
        <f t="shared" si="89"/>
        <v/>
      </c>
      <c r="AK57" s="65" t="str">
        <f t="shared" si="90"/>
        <v/>
      </c>
      <c r="AL57" s="65" t="str">
        <f t="shared" si="91"/>
        <v/>
      </c>
      <c r="AM57" s="65" t="str">
        <f t="shared" si="6"/>
        <v/>
      </c>
      <c r="AN57" s="65"/>
      <c r="AO57" s="65"/>
      <c r="AP57" s="65"/>
      <c r="AQ57" s="65"/>
      <c r="AR57" s="65"/>
      <c r="AS57" s="65"/>
      <c r="AT57" s="65" t="str">
        <f t="shared" si="140"/>
        <v>PCPU</v>
      </c>
      <c r="AU57" s="65">
        <f t="shared" si="141"/>
        <v>653.6</v>
      </c>
      <c r="AV57" s="65"/>
      <c r="AX57" s="65">
        <f t="shared" si="9"/>
        <v>820</v>
      </c>
      <c r="AY57" s="65">
        <f t="shared" si="10"/>
        <v>660</v>
      </c>
      <c r="AZ57" s="65">
        <f>INDEX(Notes!$A$36:$O$47,MATCH($B57,Notes!A$36:A$47,0),MATCH(AZ$2,Notes!A$35:O$35,0))</f>
        <v>594.18521581609184</v>
      </c>
      <c r="BA57" s="65">
        <f t="shared" si="11"/>
        <v>615</v>
      </c>
      <c r="BB57" s="65">
        <f t="shared" si="12"/>
        <v>695</v>
      </c>
      <c r="BC57" s="65">
        <f t="shared" si="13"/>
        <v>610</v>
      </c>
      <c r="BD57" s="65">
        <f t="shared" si="14"/>
        <v>690</v>
      </c>
      <c r="BO57" s="72">
        <f t="shared" si="132"/>
        <v>653.6</v>
      </c>
      <c r="BP57" s="72">
        <f t="shared" si="15"/>
        <v>5</v>
      </c>
      <c r="BQ57" s="72" t="str">
        <f t="shared" si="16"/>
        <v>7</v>
      </c>
      <c r="BR57" s="72">
        <f t="shared" si="138"/>
        <v>0</v>
      </c>
      <c r="BS57" s="72" t="str">
        <f t="shared" si="133"/>
        <v/>
      </c>
      <c r="BT57" s="72" t="str">
        <f t="shared" si="133"/>
        <v/>
      </c>
      <c r="BU57" s="72" t="str">
        <f t="shared" si="133"/>
        <v/>
      </c>
      <c r="BV57" s="72" t="str">
        <f t="shared" si="133"/>
        <v/>
      </c>
    </row>
    <row r="58" spans="1:74" s="72" customFormat="1" x14ac:dyDescent="0.2">
      <c r="A58" s="72" t="b">
        <v>1</v>
      </c>
      <c r="B58" s="65" t="s">
        <v>90</v>
      </c>
      <c r="C58" s="65" t="s">
        <v>148</v>
      </c>
      <c r="D58" s="65" t="str">
        <f t="shared" si="17"/>
        <v>E8</v>
      </c>
      <c r="E58" s="75">
        <f t="shared" si="0"/>
        <v>1005008</v>
      </c>
      <c r="F58" s="65" t="str">
        <f t="shared" si="117"/>
        <v>MP005_E8</v>
      </c>
      <c r="G58" s="65" t="s">
        <v>345</v>
      </c>
      <c r="H58" s="65">
        <f t="shared" si="134"/>
        <v>895</v>
      </c>
      <c r="I58" s="65">
        <f t="shared" si="135"/>
        <v>105</v>
      </c>
      <c r="J58" s="65">
        <f>INDEX(Notes!$A$36:$N$47,MATCH(Binning!$B58,Notes!$A$36:$A$47,0),MATCH(Notes!$K$35,Notes!$A$35:$N$35,0))</f>
        <v>653.6</v>
      </c>
      <c r="K58" s="65"/>
      <c r="L58" s="65">
        <f t="shared" si="139"/>
        <v>740</v>
      </c>
      <c r="M58" s="65">
        <f t="shared" si="136"/>
        <v>580</v>
      </c>
      <c r="N58" s="65">
        <f>INDEX(GB!$A$2:$AD$96,MATCH($C58,GB!$A$2:$A$96,0),MATCH(N$2,GB!$A$1:$AD$1,0))</f>
        <v>80</v>
      </c>
      <c r="O58" s="65">
        <f>INDEX(GB!$A$2:$AD$96,MATCH($C58,GB!$A$2:$A$96,0),MATCH(O$2,GB!$A$1:$AD$1,0))</f>
        <v>40</v>
      </c>
      <c r="P58" s="65">
        <f>INDEX(GB!$A$2:$AD$96,MATCH($C58,GB!$A$2:$A$96,0),MATCH(P$2,GB!$A$1:$AD$1,0))</f>
        <v>50</v>
      </c>
      <c r="Q58" s="65">
        <f>INDEX(GB!$A$2:$AD$96,MATCH($C58,GB!$A$2:$A$96,0),MATCH(Q$2,GB!$A$1:$AD$1,0))</f>
        <v>45</v>
      </c>
      <c r="R58" s="65">
        <f>INDEX(Notes!$A$36:$N$47,MATCH(Binning!$B58,Notes!$A$36:$A$47,0),MATCH(Notes!$M$35,Notes!$A$35:$N$35,0))</f>
        <v>7866</v>
      </c>
      <c r="S58" s="65"/>
      <c r="T58" s="65">
        <f>INDEX(GB!$A$2:$AD$96,MATCH($C58,GB!$A$2:$A$96,0),MATCH(T$2,GB!$A$1:$AD$1,0))</f>
        <v>60</v>
      </c>
      <c r="U58" s="65">
        <f>INDEX(GB!$A$2:$AD$96,MATCH($C58,GB!$A$2:$A$96,0),MATCH(U$2,GB!$A$1:$AD$1,0))</f>
        <v>0</v>
      </c>
      <c r="V58" s="65">
        <f>INDEX(GB!$A$2:$AD$96,MATCH($C58,GB!$A$2:$A$96,0),MATCH(V$2,GB!$A$1:$AD$1,0))</f>
        <v>0</v>
      </c>
      <c r="W58" s="65">
        <f>INDEX(GB!$A$2:$AD$96,MATCH($C58,GB!$A$2:$A$96,0),MATCH(W$2,GB!$A$1:$AD$1,0))</f>
        <v>25</v>
      </c>
      <c r="X58" s="65">
        <f>INDEX(GB!$A$2:$AD$96,MATCH($C58,GB!$A$2:$A$96,0),MATCH(X$2,GB!$A$1:$AD$1,0))</f>
        <v>20</v>
      </c>
      <c r="Y58" s="65">
        <v>5</v>
      </c>
      <c r="Z58" s="72">
        <v>1250</v>
      </c>
      <c r="AA58" s="72">
        <v>400</v>
      </c>
      <c r="AB58" s="65"/>
      <c r="AC58" s="65"/>
      <c r="AD58" s="65"/>
      <c r="AE58" s="65"/>
      <c r="AF58" s="65">
        <f t="shared" si="137"/>
        <v>5</v>
      </c>
      <c r="AG58" s="65"/>
      <c r="AH58" s="65"/>
      <c r="AI58" s="65" t="str">
        <f t="shared" si="88"/>
        <v/>
      </c>
      <c r="AJ58" s="65" t="str">
        <f t="shared" si="89"/>
        <v/>
      </c>
      <c r="AK58" s="65" t="str">
        <f t="shared" si="90"/>
        <v/>
      </c>
      <c r="AL58" s="65" t="str">
        <f t="shared" si="91"/>
        <v/>
      </c>
      <c r="AM58" s="65" t="str">
        <f t="shared" si="6"/>
        <v/>
      </c>
      <c r="AN58" s="65"/>
      <c r="AO58" s="65"/>
      <c r="AP58" s="65"/>
      <c r="AQ58" s="65"/>
      <c r="AR58" s="65"/>
      <c r="AS58" s="65"/>
      <c r="AT58" s="65" t="str">
        <f t="shared" si="140"/>
        <v>PCPU</v>
      </c>
      <c r="AU58" s="65">
        <f t="shared" si="141"/>
        <v>653.6</v>
      </c>
      <c r="AV58" s="65"/>
      <c r="AX58" s="65">
        <f>L58+N58</f>
        <v>820</v>
      </c>
      <c r="AY58" s="65">
        <f>M58+N58</f>
        <v>660</v>
      </c>
      <c r="AZ58" s="65">
        <f>INDEX(Notes!$A$36:$O$47,MATCH($B58,Notes!A$36:A$47,0),MATCH(AZ$2,Notes!A$35:O$35,0))</f>
        <v>594.18521581609184</v>
      </c>
      <c r="BA58" s="65">
        <f t="shared" si="11"/>
        <v>600</v>
      </c>
      <c r="BB58" s="65">
        <f>BA58+N58</f>
        <v>680</v>
      </c>
      <c r="BC58" s="65">
        <f t="shared" si="13"/>
        <v>595</v>
      </c>
      <c r="BD58" s="65">
        <f>BC58+N58</f>
        <v>675</v>
      </c>
      <c r="BO58" s="72">
        <f t="shared" si="132"/>
        <v>653.6</v>
      </c>
      <c r="BP58" s="72">
        <f t="shared" si="15"/>
        <v>5</v>
      </c>
      <c r="BQ58" s="72" t="str">
        <f t="shared" si="16"/>
        <v>8</v>
      </c>
      <c r="BR58" s="72">
        <f t="shared" si="138"/>
        <v>0</v>
      </c>
      <c r="BS58" s="72" t="str">
        <f t="shared" si="133"/>
        <v/>
      </c>
      <c r="BT58" s="72" t="str">
        <f t="shared" si="133"/>
        <v/>
      </c>
      <c r="BU58" s="72" t="str">
        <f t="shared" si="133"/>
        <v/>
      </c>
      <c r="BV58" s="72" t="str">
        <f t="shared" si="133"/>
        <v/>
      </c>
    </row>
    <row r="59" spans="1:74" s="72" customFormat="1" x14ac:dyDescent="0.2">
      <c r="A59" s="72" t="b">
        <v>1</v>
      </c>
      <c r="B59" s="65" t="s">
        <v>90</v>
      </c>
      <c r="C59" s="65" t="s">
        <v>148</v>
      </c>
      <c r="D59" s="65" t="str">
        <f t="shared" si="17"/>
        <v>E9</v>
      </c>
      <c r="E59" s="75">
        <f t="shared" ref="E59:E62" si="142">1000000+BP59*1000+BQ59</f>
        <v>1005009</v>
      </c>
      <c r="F59" s="65" t="str">
        <f t="shared" ref="F59:F62" si="143">CONCATENATE(C59,"_",D59)</f>
        <v>MP005_E9</v>
      </c>
      <c r="G59" s="65" t="s">
        <v>345</v>
      </c>
      <c r="H59" s="65">
        <f t="shared" si="134"/>
        <v>880</v>
      </c>
      <c r="I59" s="65">
        <f t="shared" si="135"/>
        <v>105</v>
      </c>
      <c r="J59" s="65">
        <f>INDEX(Notes!$A$36:$N$47,MATCH(Binning!$B59,Notes!$A$36:$A$47,0),MATCH(Notes!$K$35,Notes!$A$35:$N$35,0))</f>
        <v>653.6</v>
      </c>
      <c r="K59" s="65"/>
      <c r="L59" s="65">
        <f t="shared" si="139"/>
        <v>740</v>
      </c>
      <c r="M59" s="65">
        <f t="shared" si="136"/>
        <v>580</v>
      </c>
      <c r="N59" s="65">
        <f>INDEX(GB!$A$2:$AD$96,MATCH($C59,GB!$A$2:$A$96,0),MATCH(N$2,GB!$A$1:$AD$1,0))</f>
        <v>80</v>
      </c>
      <c r="O59" s="65">
        <f>INDEX(GB!$A$2:$AD$96,MATCH($C59,GB!$A$2:$A$96,0),MATCH(O$2,GB!$A$1:$AD$1,0))</f>
        <v>40</v>
      </c>
      <c r="P59" s="65">
        <f>INDEX(GB!$A$2:$AD$96,MATCH($C59,GB!$A$2:$A$96,0),MATCH(P$2,GB!$A$1:$AD$1,0))</f>
        <v>50</v>
      </c>
      <c r="Q59" s="65">
        <f>INDEX(GB!$A$2:$AD$96,MATCH($C59,GB!$A$2:$A$96,0),MATCH(Q$2,GB!$A$1:$AD$1,0))</f>
        <v>45</v>
      </c>
      <c r="R59" s="65">
        <f>INDEX(Notes!$A$36:$N$47,MATCH(Binning!$B59,Notes!$A$36:$A$47,0),MATCH(Notes!$M$35,Notes!$A$35:$N$35,0))</f>
        <v>7866</v>
      </c>
      <c r="S59" s="65"/>
      <c r="T59" s="65">
        <f>INDEX(GB!$A$2:$AD$96,MATCH($C59,GB!$A$2:$A$96,0),MATCH(T$2,GB!$A$1:$AD$1,0))</f>
        <v>60</v>
      </c>
      <c r="U59" s="65">
        <f>INDEX(GB!$A$2:$AD$96,MATCH($C59,GB!$A$2:$A$96,0),MATCH(U$2,GB!$A$1:$AD$1,0))</f>
        <v>0</v>
      </c>
      <c r="V59" s="65">
        <f>INDEX(GB!$A$2:$AD$96,MATCH($C59,GB!$A$2:$A$96,0),MATCH(V$2,GB!$A$1:$AD$1,0))</f>
        <v>0</v>
      </c>
      <c r="W59" s="65">
        <f>INDEX(GB!$A$2:$AD$96,MATCH($C59,GB!$A$2:$A$96,0),MATCH(W$2,GB!$A$1:$AD$1,0))</f>
        <v>25</v>
      </c>
      <c r="X59" s="65">
        <f>INDEX(GB!$A$2:$AD$96,MATCH($C59,GB!$A$2:$A$96,0),MATCH(X$2,GB!$A$1:$AD$1,0))</f>
        <v>20</v>
      </c>
      <c r="Y59" s="65">
        <v>5</v>
      </c>
      <c r="Z59" s="72">
        <v>1250</v>
      </c>
      <c r="AA59" s="72">
        <v>400</v>
      </c>
      <c r="AB59" s="65"/>
      <c r="AC59" s="65"/>
      <c r="AD59" s="65"/>
      <c r="AE59" s="65"/>
      <c r="AF59" s="65">
        <f t="shared" si="137"/>
        <v>5</v>
      </c>
      <c r="AG59" s="65"/>
      <c r="AH59" s="65"/>
      <c r="AI59" s="65" t="str">
        <f t="shared" ref="AI59:AI62" si="144">IF($BR59=1,BS59,"")</f>
        <v/>
      </c>
      <c r="AJ59" s="65" t="str">
        <f t="shared" ref="AJ59:AJ62" si="145">IF($BR59=1,BT59,"")</f>
        <v/>
      </c>
      <c r="AK59" s="65" t="str">
        <f t="shared" ref="AK59:AK62" si="146">IF($BR59=1,BU59,"")</f>
        <v/>
      </c>
      <c r="AL59" s="65" t="str">
        <f t="shared" ref="AL59:AL62" si="147">IF($BR59=1,BV59,"")</f>
        <v/>
      </c>
      <c r="AM59" s="65" t="str">
        <f t="shared" si="6"/>
        <v/>
      </c>
      <c r="AN59" s="65"/>
      <c r="AO59" s="65"/>
      <c r="AP59" s="65"/>
      <c r="AQ59" s="65"/>
      <c r="AR59" s="65"/>
      <c r="AS59" s="65"/>
      <c r="AT59" s="65" t="str">
        <f t="shared" si="140"/>
        <v>PCPU</v>
      </c>
      <c r="AU59" s="65">
        <f t="shared" si="141"/>
        <v>653.6</v>
      </c>
      <c r="AV59" s="65"/>
      <c r="AX59" s="65">
        <f t="shared" ref="AX59:AX61" si="148">L59+N59</f>
        <v>820</v>
      </c>
      <c r="AY59" s="65">
        <f t="shared" ref="AY59:AY61" si="149">M59+N59</f>
        <v>660</v>
      </c>
      <c r="AZ59" s="65">
        <f>INDEX(Notes!$A$36:$O$47,MATCH($B59,Notes!A$36:A$47,0),MATCH(AZ$2,Notes!A$35:O$35,0))</f>
        <v>594.18521581609184</v>
      </c>
      <c r="BA59" s="65">
        <f t="shared" ref="BA59:BA62" si="150">MAX(MIN(Y59*FLOOR((H59-I59*LOG10(AZ59))/Y59,1),L59),M59)</f>
        <v>585</v>
      </c>
      <c r="BB59" s="65">
        <f t="shared" ref="BB59:BB61" si="151">BA59+N59</f>
        <v>665</v>
      </c>
      <c r="BC59" s="65">
        <f t="shared" ref="BC59:BC62" si="152">MAX(MIN(Y59*FLOOR((H59-I59*LOG10(J59))/Y59,1),L59),M59)</f>
        <v>580</v>
      </c>
      <c r="BD59" s="65">
        <f t="shared" ref="BD59:BD61" si="153">BC59+N59</f>
        <v>660</v>
      </c>
      <c r="BO59" s="72">
        <f t="shared" si="132"/>
        <v>653.6</v>
      </c>
      <c r="BP59" s="72">
        <f t="shared" si="15"/>
        <v>5</v>
      </c>
      <c r="BQ59" s="72" t="str">
        <f t="shared" si="16"/>
        <v>9</v>
      </c>
      <c r="BR59" s="72">
        <f t="shared" si="138"/>
        <v>0</v>
      </c>
      <c r="BS59" s="72" t="str">
        <f t="shared" si="138"/>
        <v/>
      </c>
      <c r="BT59" s="72" t="str">
        <f t="shared" si="138"/>
        <v/>
      </c>
      <c r="BU59" s="72" t="str">
        <f t="shared" si="138"/>
        <v/>
      </c>
      <c r="BV59" s="72" t="str">
        <f t="shared" si="138"/>
        <v/>
      </c>
    </row>
    <row r="60" spans="1:74" s="72" customFormat="1" x14ac:dyDescent="0.2">
      <c r="A60" s="72" t="b">
        <v>1</v>
      </c>
      <c r="B60" s="65" t="s">
        <v>90</v>
      </c>
      <c r="C60" s="65" t="s">
        <v>148</v>
      </c>
      <c r="D60" s="65" t="str">
        <f t="shared" si="17"/>
        <v>E10</v>
      </c>
      <c r="E60" s="75">
        <f t="shared" si="142"/>
        <v>1005010</v>
      </c>
      <c r="F60" s="65" t="str">
        <f t="shared" si="143"/>
        <v>MP005_E10</v>
      </c>
      <c r="G60" s="65" t="s">
        <v>345</v>
      </c>
      <c r="H60" s="65">
        <f t="shared" si="134"/>
        <v>865</v>
      </c>
      <c r="I60" s="65">
        <f t="shared" si="135"/>
        <v>105</v>
      </c>
      <c r="J60" s="65">
        <f>INDEX(Notes!$A$36:$N$47,MATCH(Binning!$B60,Notes!$A$36:$A$47,0),MATCH(Notes!$K$35,Notes!$A$35:$N$35,0))</f>
        <v>653.6</v>
      </c>
      <c r="K60" s="65"/>
      <c r="L60" s="65">
        <f t="shared" si="139"/>
        <v>740</v>
      </c>
      <c r="M60" s="65">
        <f t="shared" si="136"/>
        <v>580</v>
      </c>
      <c r="N60" s="65">
        <f>INDEX(GB!$A$2:$AD$96,MATCH($C60,GB!$A$2:$A$96,0),MATCH(N$2,GB!$A$1:$AD$1,0))</f>
        <v>80</v>
      </c>
      <c r="O60" s="65">
        <f>INDEX(GB!$A$2:$AD$96,MATCH($C60,GB!$A$2:$A$96,0),MATCH(O$2,GB!$A$1:$AD$1,0))</f>
        <v>40</v>
      </c>
      <c r="P60" s="65">
        <f>INDEX(GB!$A$2:$AD$96,MATCH($C60,GB!$A$2:$A$96,0),MATCH(P$2,GB!$A$1:$AD$1,0))</f>
        <v>50</v>
      </c>
      <c r="Q60" s="65">
        <f>INDEX(GB!$A$2:$AD$96,MATCH($C60,GB!$A$2:$A$96,0),MATCH(Q$2,GB!$A$1:$AD$1,0))</f>
        <v>45</v>
      </c>
      <c r="R60" s="65">
        <f>INDEX(Notes!$A$36:$N$47,MATCH(Binning!$B60,Notes!$A$36:$A$47,0),MATCH(Notes!$M$35,Notes!$A$35:$N$35,0))</f>
        <v>7866</v>
      </c>
      <c r="S60" s="65"/>
      <c r="T60" s="65">
        <f>INDEX(GB!$A$2:$AD$96,MATCH($C60,GB!$A$2:$A$96,0),MATCH(T$2,GB!$A$1:$AD$1,0))</f>
        <v>60</v>
      </c>
      <c r="U60" s="65">
        <f>INDEX(GB!$A$2:$AD$96,MATCH($C60,GB!$A$2:$A$96,0),MATCH(U$2,GB!$A$1:$AD$1,0))</f>
        <v>0</v>
      </c>
      <c r="V60" s="65">
        <f>INDEX(GB!$A$2:$AD$96,MATCH($C60,GB!$A$2:$A$96,0),MATCH(V$2,GB!$A$1:$AD$1,0))</f>
        <v>0</v>
      </c>
      <c r="W60" s="65">
        <f>INDEX(GB!$A$2:$AD$96,MATCH($C60,GB!$A$2:$A$96,0),MATCH(W$2,GB!$A$1:$AD$1,0))</f>
        <v>25</v>
      </c>
      <c r="X60" s="65">
        <f>INDEX(GB!$A$2:$AD$96,MATCH($C60,GB!$A$2:$A$96,0),MATCH(X$2,GB!$A$1:$AD$1,0))</f>
        <v>20</v>
      </c>
      <c r="Y60" s="65">
        <v>5</v>
      </c>
      <c r="Z60" s="72">
        <v>1250</v>
      </c>
      <c r="AA60" s="72">
        <v>400</v>
      </c>
      <c r="AB60" s="65"/>
      <c r="AC60" s="65"/>
      <c r="AD60" s="65"/>
      <c r="AE60" s="65"/>
      <c r="AF60" s="65">
        <f t="shared" si="137"/>
        <v>5</v>
      </c>
      <c r="AG60" s="65"/>
      <c r="AH60" s="65"/>
      <c r="AI60" s="65" t="str">
        <f t="shared" si="144"/>
        <v/>
      </c>
      <c r="AJ60" s="65" t="str">
        <f t="shared" si="145"/>
        <v/>
      </c>
      <c r="AK60" s="65" t="str">
        <f t="shared" si="146"/>
        <v/>
      </c>
      <c r="AL60" s="65" t="str">
        <f t="shared" si="147"/>
        <v/>
      </c>
      <c r="AM60" s="65" t="str">
        <f t="shared" si="6"/>
        <v/>
      </c>
      <c r="AN60" s="65"/>
      <c r="AO60" s="65"/>
      <c r="AP60" s="65"/>
      <c r="AQ60" s="65"/>
      <c r="AR60" s="65"/>
      <c r="AS60" s="65"/>
      <c r="AT60" s="65" t="str">
        <f t="shared" ref="AT60:AT62" si="154">B60</f>
        <v>PCPU</v>
      </c>
      <c r="AU60" s="65">
        <f t="shared" ref="AU60:AU62" si="155">J60</f>
        <v>653.6</v>
      </c>
      <c r="AV60" s="65"/>
      <c r="AX60" s="65">
        <f t="shared" si="148"/>
        <v>820</v>
      </c>
      <c r="AY60" s="65">
        <f t="shared" si="149"/>
        <v>660</v>
      </c>
      <c r="AZ60" s="65">
        <f>INDEX(Notes!$A$36:$O$47,MATCH($B60,Notes!A$36:A$47,0),MATCH(AZ$2,Notes!A$35:O$35,0))</f>
        <v>594.18521581609184</v>
      </c>
      <c r="BA60" s="65">
        <f t="shared" si="150"/>
        <v>580</v>
      </c>
      <c r="BB60" s="65">
        <f t="shared" si="151"/>
        <v>660</v>
      </c>
      <c r="BC60" s="65">
        <f t="shared" si="152"/>
        <v>580</v>
      </c>
      <c r="BD60" s="65">
        <f t="shared" si="153"/>
        <v>660</v>
      </c>
      <c r="BO60" s="72">
        <f t="shared" si="132"/>
        <v>653.6</v>
      </c>
      <c r="BP60" s="72">
        <f t="shared" si="15"/>
        <v>5</v>
      </c>
      <c r="BQ60" s="72" t="str">
        <f t="shared" si="16"/>
        <v>10</v>
      </c>
      <c r="BR60" s="72">
        <f t="shared" si="138"/>
        <v>0</v>
      </c>
      <c r="BS60" s="72" t="str">
        <f t="shared" si="138"/>
        <v/>
      </c>
      <c r="BT60" s="72" t="str">
        <f t="shared" si="138"/>
        <v/>
      </c>
      <c r="BU60" s="72" t="str">
        <f t="shared" si="138"/>
        <v/>
      </c>
      <c r="BV60" s="72" t="str">
        <f t="shared" si="138"/>
        <v/>
      </c>
    </row>
    <row r="61" spans="1:74" s="72" customFormat="1" x14ac:dyDescent="0.2">
      <c r="A61" s="72" t="b">
        <v>1</v>
      </c>
      <c r="B61" s="65" t="s">
        <v>90</v>
      </c>
      <c r="C61" s="65" t="s">
        <v>148</v>
      </c>
      <c r="D61" s="65" t="str">
        <f t="shared" si="17"/>
        <v>E11</v>
      </c>
      <c r="E61" s="75">
        <f t="shared" si="142"/>
        <v>1005011</v>
      </c>
      <c r="F61" s="65" t="str">
        <f t="shared" si="143"/>
        <v>MP005_E11</v>
      </c>
      <c r="G61" s="65" t="s">
        <v>345</v>
      </c>
      <c r="H61" s="65">
        <f t="shared" si="134"/>
        <v>850</v>
      </c>
      <c r="I61" s="65">
        <f t="shared" si="135"/>
        <v>105</v>
      </c>
      <c r="J61" s="65">
        <f>INDEX(Notes!$A$36:$N$47,MATCH(Binning!$B61,Notes!$A$36:$A$47,0),MATCH(Notes!$K$35,Notes!$A$35:$N$35,0))</f>
        <v>653.6</v>
      </c>
      <c r="K61" s="65"/>
      <c r="L61" s="65">
        <f t="shared" si="139"/>
        <v>740</v>
      </c>
      <c r="M61" s="65">
        <f t="shared" si="136"/>
        <v>580</v>
      </c>
      <c r="N61" s="65">
        <f>INDEX(GB!$A$2:$AD$96,MATCH($C61,GB!$A$2:$A$96,0),MATCH(N$2,GB!$A$1:$AD$1,0))</f>
        <v>80</v>
      </c>
      <c r="O61" s="65">
        <f>INDEX(GB!$A$2:$AD$96,MATCH($C61,GB!$A$2:$A$96,0),MATCH(O$2,GB!$A$1:$AD$1,0))</f>
        <v>40</v>
      </c>
      <c r="P61" s="65">
        <f>INDEX(GB!$A$2:$AD$96,MATCH($C61,GB!$A$2:$A$96,0),MATCH(P$2,GB!$A$1:$AD$1,0))</f>
        <v>50</v>
      </c>
      <c r="Q61" s="65">
        <f>INDEX(GB!$A$2:$AD$96,MATCH($C61,GB!$A$2:$A$96,0),MATCH(Q$2,GB!$A$1:$AD$1,0))</f>
        <v>45</v>
      </c>
      <c r="R61" s="65">
        <f>INDEX(Notes!$A$36:$N$47,MATCH(Binning!$B61,Notes!$A$36:$A$47,0),MATCH(Notes!$M$35,Notes!$A$35:$N$35,0))</f>
        <v>7866</v>
      </c>
      <c r="S61" s="65"/>
      <c r="T61" s="65">
        <f>INDEX(GB!$A$2:$AD$96,MATCH($C61,GB!$A$2:$A$96,0),MATCH(T$2,GB!$A$1:$AD$1,0))</f>
        <v>60</v>
      </c>
      <c r="U61" s="65">
        <f>INDEX(GB!$A$2:$AD$96,MATCH($C61,GB!$A$2:$A$96,0),MATCH(U$2,GB!$A$1:$AD$1,0))</f>
        <v>0</v>
      </c>
      <c r="V61" s="65">
        <f>INDEX(GB!$A$2:$AD$96,MATCH($C61,GB!$A$2:$A$96,0),MATCH(V$2,GB!$A$1:$AD$1,0))</f>
        <v>0</v>
      </c>
      <c r="W61" s="65">
        <f>INDEX(GB!$A$2:$AD$96,MATCH($C61,GB!$A$2:$A$96,0),MATCH(W$2,GB!$A$1:$AD$1,0))</f>
        <v>25</v>
      </c>
      <c r="X61" s="65">
        <f>INDEX(GB!$A$2:$AD$96,MATCH($C61,GB!$A$2:$A$96,0),MATCH(X$2,GB!$A$1:$AD$1,0))</f>
        <v>20</v>
      </c>
      <c r="Y61" s="65">
        <v>5</v>
      </c>
      <c r="Z61" s="72">
        <v>1250</v>
      </c>
      <c r="AA61" s="72">
        <v>400</v>
      </c>
      <c r="AB61" s="65"/>
      <c r="AC61" s="65"/>
      <c r="AD61" s="65"/>
      <c r="AE61" s="65"/>
      <c r="AF61" s="65">
        <f t="shared" si="137"/>
        <v>5</v>
      </c>
      <c r="AG61" s="65"/>
      <c r="AH61" s="65"/>
      <c r="AI61" s="65" t="str">
        <f t="shared" si="144"/>
        <v/>
      </c>
      <c r="AJ61" s="65" t="str">
        <f t="shared" si="145"/>
        <v/>
      </c>
      <c r="AK61" s="65" t="str">
        <f t="shared" si="146"/>
        <v/>
      </c>
      <c r="AL61" s="65" t="str">
        <f t="shared" si="147"/>
        <v/>
      </c>
      <c r="AM61" s="65" t="str">
        <f t="shared" si="6"/>
        <v/>
      </c>
      <c r="AN61" s="65"/>
      <c r="AO61" s="65"/>
      <c r="AP61" s="65"/>
      <c r="AQ61" s="65"/>
      <c r="AR61" s="65"/>
      <c r="AS61" s="65"/>
      <c r="AT61" s="65" t="str">
        <f t="shared" si="154"/>
        <v>PCPU</v>
      </c>
      <c r="AU61" s="65">
        <f t="shared" si="155"/>
        <v>653.6</v>
      </c>
      <c r="AV61" s="65"/>
      <c r="AX61" s="65">
        <f t="shared" si="148"/>
        <v>820</v>
      </c>
      <c r="AY61" s="65">
        <f t="shared" si="149"/>
        <v>660</v>
      </c>
      <c r="AZ61" s="65">
        <f>INDEX(Notes!$A$36:$O$47,MATCH($B61,Notes!A$36:A$47,0),MATCH(AZ$2,Notes!A$35:O$35,0))</f>
        <v>594.18521581609184</v>
      </c>
      <c r="BA61" s="65">
        <f t="shared" si="150"/>
        <v>580</v>
      </c>
      <c r="BB61" s="65">
        <f t="shared" si="151"/>
        <v>660</v>
      </c>
      <c r="BC61" s="65">
        <f t="shared" si="152"/>
        <v>580</v>
      </c>
      <c r="BD61" s="65">
        <f t="shared" si="153"/>
        <v>660</v>
      </c>
      <c r="BO61" s="72">
        <f t="shared" si="132"/>
        <v>653.6</v>
      </c>
      <c r="BP61" s="72">
        <f t="shared" si="15"/>
        <v>5</v>
      </c>
      <c r="BQ61" s="72" t="str">
        <f t="shared" si="16"/>
        <v>11</v>
      </c>
      <c r="BR61" s="72">
        <f t="shared" si="138"/>
        <v>0</v>
      </c>
      <c r="BS61" s="72" t="str">
        <f t="shared" si="138"/>
        <v/>
      </c>
      <c r="BT61" s="72" t="str">
        <f t="shared" si="138"/>
        <v/>
      </c>
      <c r="BU61" s="72" t="str">
        <f t="shared" si="138"/>
        <v/>
      </c>
      <c r="BV61" s="72" t="str">
        <f t="shared" si="138"/>
        <v/>
      </c>
    </row>
    <row r="62" spans="1:74" s="72" customFormat="1" x14ac:dyDescent="0.2">
      <c r="A62" s="72" t="b">
        <v>1</v>
      </c>
      <c r="B62" s="65" t="s">
        <v>90</v>
      </c>
      <c r="C62" s="65" t="s">
        <v>148</v>
      </c>
      <c r="D62" s="65" t="str">
        <f t="shared" si="17"/>
        <v>E12</v>
      </c>
      <c r="E62" s="75">
        <f t="shared" si="142"/>
        <v>1005012</v>
      </c>
      <c r="F62" s="65" t="str">
        <f t="shared" si="143"/>
        <v>MP005_E12</v>
      </c>
      <c r="G62" s="65" t="s">
        <v>345</v>
      </c>
      <c r="H62" s="65">
        <f t="shared" si="134"/>
        <v>835</v>
      </c>
      <c r="I62" s="65">
        <f t="shared" si="135"/>
        <v>105</v>
      </c>
      <c r="J62" s="65">
        <f>INDEX(Notes!$A$36:$N$47,MATCH(Binning!$B62,Notes!$A$36:$A$47,0),MATCH(Notes!$K$35,Notes!$A$35:$N$35,0))</f>
        <v>653.6</v>
      </c>
      <c r="K62" s="65"/>
      <c r="L62" s="65">
        <f t="shared" si="139"/>
        <v>740</v>
      </c>
      <c r="M62" s="65">
        <f t="shared" si="136"/>
        <v>580</v>
      </c>
      <c r="N62" s="65">
        <f>INDEX(GB!$A$2:$AD$96,MATCH($C62,GB!$A$2:$A$96,0),MATCH(N$2,GB!$A$1:$AD$1,0))</f>
        <v>80</v>
      </c>
      <c r="O62" s="65">
        <f>INDEX(GB!$A$2:$AD$96,MATCH($C62,GB!$A$2:$A$96,0),MATCH(O$2,GB!$A$1:$AD$1,0))</f>
        <v>40</v>
      </c>
      <c r="P62" s="65">
        <f>INDEX(GB!$A$2:$AD$96,MATCH($C62,GB!$A$2:$A$96,0),MATCH(P$2,GB!$A$1:$AD$1,0))</f>
        <v>50</v>
      </c>
      <c r="Q62" s="65">
        <f>INDEX(GB!$A$2:$AD$96,MATCH($C62,GB!$A$2:$A$96,0),MATCH(Q$2,GB!$A$1:$AD$1,0))</f>
        <v>45</v>
      </c>
      <c r="R62" s="65">
        <f>INDEX(Notes!$A$36:$N$47,MATCH(Binning!$B62,Notes!$A$36:$A$47,0),MATCH(Notes!$M$35,Notes!$A$35:$N$35,0))</f>
        <v>7866</v>
      </c>
      <c r="S62" s="65"/>
      <c r="T62" s="65">
        <f>INDEX(GB!$A$2:$AD$96,MATCH($C62,GB!$A$2:$A$96,0),MATCH(T$2,GB!$A$1:$AD$1,0))</f>
        <v>60</v>
      </c>
      <c r="U62" s="65">
        <f>INDEX(GB!$A$2:$AD$96,MATCH($C62,GB!$A$2:$A$96,0),MATCH(U$2,GB!$A$1:$AD$1,0))</f>
        <v>0</v>
      </c>
      <c r="V62" s="65">
        <f>INDEX(GB!$A$2:$AD$96,MATCH($C62,GB!$A$2:$A$96,0),MATCH(V$2,GB!$A$1:$AD$1,0))</f>
        <v>0</v>
      </c>
      <c r="W62" s="65">
        <f>INDEX(GB!$A$2:$AD$96,MATCH($C62,GB!$A$2:$A$96,0),MATCH(W$2,GB!$A$1:$AD$1,0))</f>
        <v>25</v>
      </c>
      <c r="X62" s="65">
        <f>INDEX(GB!$A$2:$AD$96,MATCH($C62,GB!$A$2:$A$96,0),MATCH(X$2,GB!$A$1:$AD$1,0))</f>
        <v>20</v>
      </c>
      <c r="Y62" s="65">
        <v>5</v>
      </c>
      <c r="Z62" s="72">
        <v>1250</v>
      </c>
      <c r="AA62" s="72">
        <v>400</v>
      </c>
      <c r="AB62" s="65"/>
      <c r="AC62" s="65"/>
      <c r="AD62" s="65"/>
      <c r="AE62" s="65"/>
      <c r="AF62" s="65">
        <f t="shared" si="137"/>
        <v>5</v>
      </c>
      <c r="AG62" s="65"/>
      <c r="AH62" s="65"/>
      <c r="AI62" s="65" t="str">
        <f t="shared" si="144"/>
        <v/>
      </c>
      <c r="AJ62" s="65" t="str">
        <f t="shared" si="145"/>
        <v/>
      </c>
      <c r="AK62" s="65" t="str">
        <f t="shared" si="146"/>
        <v/>
      </c>
      <c r="AL62" s="65" t="str">
        <f t="shared" si="147"/>
        <v/>
      </c>
      <c r="AM62" s="65" t="str">
        <f t="shared" si="6"/>
        <v/>
      </c>
      <c r="AN62" s="65"/>
      <c r="AO62" s="65"/>
      <c r="AP62" s="65"/>
      <c r="AQ62" s="65"/>
      <c r="AR62" s="65"/>
      <c r="AS62" s="65"/>
      <c r="AT62" s="65" t="str">
        <f t="shared" si="154"/>
        <v>PCPU</v>
      </c>
      <c r="AU62" s="65">
        <f t="shared" si="155"/>
        <v>653.6</v>
      </c>
      <c r="AV62" s="65"/>
      <c r="AX62" s="65">
        <f>L62+N62</f>
        <v>820</v>
      </c>
      <c r="AY62" s="65">
        <f>M62+N62</f>
        <v>660</v>
      </c>
      <c r="AZ62" s="65">
        <f>INDEX(Notes!$A$36:$O$47,MATCH($B62,Notes!A$36:A$47,0),MATCH(AZ$2,Notes!A$35:O$35,0))</f>
        <v>594.18521581609184</v>
      </c>
      <c r="BA62" s="65">
        <f t="shared" si="150"/>
        <v>580</v>
      </c>
      <c r="BB62" s="65">
        <f>BA62+N62</f>
        <v>660</v>
      </c>
      <c r="BC62" s="65">
        <f t="shared" si="152"/>
        <v>580</v>
      </c>
      <c r="BD62" s="65">
        <f>BC62+N62</f>
        <v>660</v>
      </c>
      <c r="BO62" s="72">
        <f t="shared" si="132"/>
        <v>653.6</v>
      </c>
      <c r="BP62" s="72">
        <f t="shared" si="15"/>
        <v>5</v>
      </c>
      <c r="BQ62" s="72" t="str">
        <f t="shared" si="16"/>
        <v>12</v>
      </c>
      <c r="BR62" s="72">
        <f t="shared" si="138"/>
        <v>0</v>
      </c>
      <c r="BS62" s="72" t="str">
        <f t="shared" si="138"/>
        <v/>
      </c>
      <c r="BT62" s="72" t="str">
        <f t="shared" si="138"/>
        <v/>
      </c>
      <c r="BU62" s="72" t="str">
        <f t="shared" si="138"/>
        <v/>
      </c>
      <c r="BV62" s="72" t="str">
        <f t="shared" si="138"/>
        <v/>
      </c>
    </row>
    <row r="63" spans="1:74" s="72" customFormat="1" x14ac:dyDescent="0.2">
      <c r="A63" s="72" t="b">
        <v>1</v>
      </c>
      <c r="B63" s="65" t="s">
        <v>90</v>
      </c>
      <c r="C63" s="65" t="s">
        <v>149</v>
      </c>
      <c r="D63" s="65" t="s">
        <v>44</v>
      </c>
      <c r="E63" s="75">
        <f t="shared" si="0"/>
        <v>1006001</v>
      </c>
      <c r="F63" s="65" t="str">
        <f t="shared" si="117"/>
        <v>MP006_E1</v>
      </c>
      <c r="G63" s="65" t="s">
        <v>345</v>
      </c>
      <c r="H63" s="184">
        <f>VLOOKUP(C63,BinningParamNotes!A:D,3,0)</f>
        <v>1045</v>
      </c>
      <c r="I63" s="69">
        <f>VLOOKUP(C63,BinningParamNotes!A:D,2,0)</f>
        <v>110</v>
      </c>
      <c r="J63" s="65">
        <f>INDEX(Notes!$A$36:$N$47,MATCH(Binning!$B63,Notes!$A$36:$A$47,0),MATCH(Notes!$K$35,Notes!$A$35:$N$35,0))</f>
        <v>653.6</v>
      </c>
      <c r="K63" s="65"/>
      <c r="L63" s="69">
        <f>VLOOKUP(C63,BinningParamNotes!A:D,4,0)</f>
        <v>790</v>
      </c>
      <c r="M63" s="189">
        <v>605</v>
      </c>
      <c r="N63" s="65">
        <f>INDEX(GB!$A$2:$AD$96,MATCH($C63,GB!$A$2:$A$96,0),MATCH(N$2,GB!$A$1:$AD$1,0))</f>
        <v>85</v>
      </c>
      <c r="O63" s="65">
        <f>INDEX(GB!$A$2:$AD$96,MATCH($C63,GB!$A$2:$A$96,0),MATCH(O$2,GB!$A$1:$AD$1,0))</f>
        <v>40</v>
      </c>
      <c r="P63" s="65">
        <f>INDEX(GB!$A$2:$AD$96,MATCH($C63,GB!$A$2:$A$96,0),MATCH(P$2,GB!$A$1:$AD$1,0))</f>
        <v>55</v>
      </c>
      <c r="Q63" s="65">
        <f>INDEX(GB!$A$2:$AD$96,MATCH($C63,GB!$A$2:$A$96,0),MATCH(Q$2,GB!$A$1:$AD$1,0))</f>
        <v>65</v>
      </c>
      <c r="R63" s="65">
        <f>INDEX(Notes!$A$36:$N$47,MATCH(Binning!$B63,Notes!$A$36:$A$47,0),MATCH(Notes!$M$35,Notes!$A$35:$N$35,0))</f>
        <v>7866</v>
      </c>
      <c r="S63" s="65"/>
      <c r="T63" s="65">
        <f>INDEX(GB!$A$2:$AD$96,MATCH($C63,GB!$A$2:$A$96,0),MATCH(T$2,GB!$A$1:$AD$1,0))</f>
        <v>50</v>
      </c>
      <c r="U63" s="65">
        <f>INDEX(GB!$A$2:$AD$96,MATCH($C63,GB!$A$2:$A$96,0),MATCH(U$2,GB!$A$1:$AD$1,0))</f>
        <v>0</v>
      </c>
      <c r="V63" s="65">
        <f>INDEX(GB!$A$2:$AD$96,MATCH($C63,GB!$A$2:$A$96,0),MATCH(V$2,GB!$A$1:$AD$1,0))</f>
        <v>0</v>
      </c>
      <c r="W63" s="65">
        <f>INDEX(GB!$A$2:$AD$96,MATCH($C63,GB!$A$2:$A$96,0),MATCH(W$2,GB!$A$1:$AD$1,0))</f>
        <v>30</v>
      </c>
      <c r="X63" s="65">
        <f>INDEX(GB!$A$2:$AD$96,MATCH($C63,GB!$A$2:$A$96,0),MATCH(X$2,GB!$A$1:$AD$1,0))</f>
        <v>40</v>
      </c>
      <c r="Y63" s="65">
        <v>5</v>
      </c>
      <c r="Z63" s="72">
        <v>1250</v>
      </c>
      <c r="AA63" s="72">
        <v>400</v>
      </c>
      <c r="AB63" s="65"/>
      <c r="AC63" s="65"/>
      <c r="AD63" s="65"/>
      <c r="AE63" s="65"/>
      <c r="AF63" s="65">
        <v>5</v>
      </c>
      <c r="AG63" s="65"/>
      <c r="AH63" s="65"/>
      <c r="AI63" s="65" t="str">
        <f t="shared" si="88"/>
        <v/>
      </c>
      <c r="AJ63" s="65" t="str">
        <f t="shared" si="89"/>
        <v/>
      </c>
      <c r="AK63" s="65" t="str">
        <f t="shared" si="90"/>
        <v/>
      </c>
      <c r="AL63" s="65" t="str">
        <f t="shared" si="91"/>
        <v/>
      </c>
      <c r="AM63" s="65" t="str">
        <f t="shared" si="6"/>
        <v/>
      </c>
      <c r="AN63" s="65"/>
      <c r="AO63" s="65"/>
      <c r="AP63" s="65"/>
      <c r="AQ63" s="65"/>
      <c r="AR63" s="65"/>
      <c r="AS63" s="65"/>
      <c r="AT63" s="65" t="str">
        <f t="shared" si="140"/>
        <v>PCPU</v>
      </c>
      <c r="AU63" s="65">
        <f t="shared" si="141"/>
        <v>653.6</v>
      </c>
      <c r="AV63" s="65"/>
      <c r="AX63" s="65">
        <f t="shared" si="9"/>
        <v>875</v>
      </c>
      <c r="AY63" s="65">
        <f t="shared" si="10"/>
        <v>690</v>
      </c>
      <c r="AZ63" s="65">
        <f>INDEX(Notes!$A$36:$O$47,MATCH($B63,Notes!A$36:A$47,0),MATCH(AZ$2,Notes!A$35:O$35,0))</f>
        <v>594.18521581609184</v>
      </c>
      <c r="BA63" s="65">
        <f t="shared" si="11"/>
        <v>735</v>
      </c>
      <c r="BB63" s="65">
        <f t="shared" si="12"/>
        <v>820</v>
      </c>
      <c r="BC63" s="65">
        <f t="shared" si="13"/>
        <v>735</v>
      </c>
      <c r="BD63" s="65">
        <f t="shared" si="14"/>
        <v>820</v>
      </c>
      <c r="BO63" s="72">
        <f>MAX(J63:J69)</f>
        <v>653.6</v>
      </c>
      <c r="BP63" s="72">
        <f t="shared" si="15"/>
        <v>6</v>
      </c>
      <c r="BQ63" s="72" t="str">
        <f t="shared" si="16"/>
        <v>1</v>
      </c>
      <c r="BR63" s="72">
        <v>0</v>
      </c>
      <c r="BS63" s="72" t="s">
        <v>148</v>
      </c>
      <c r="BT63" s="72" t="s">
        <v>151</v>
      </c>
      <c r="BU63" s="72">
        <v>0.38235294117647056</v>
      </c>
      <c r="BV63" s="72">
        <v>1</v>
      </c>
    </row>
    <row r="64" spans="1:74" s="72" customFormat="1" x14ac:dyDescent="0.2">
      <c r="A64" s="72" t="b">
        <v>1</v>
      </c>
      <c r="B64" s="65" t="s">
        <v>90</v>
      </c>
      <c r="C64" s="65" t="s">
        <v>149</v>
      </c>
      <c r="D64" s="65" t="str">
        <f t="shared" si="17"/>
        <v>E2</v>
      </c>
      <c r="E64" s="75">
        <f t="shared" si="0"/>
        <v>1006002</v>
      </c>
      <c r="F64" s="65" t="str">
        <f t="shared" si="117"/>
        <v>MP006_E2</v>
      </c>
      <c r="G64" s="65" t="s">
        <v>345</v>
      </c>
      <c r="H64" s="65">
        <f>H63-15</f>
        <v>1030</v>
      </c>
      <c r="I64" s="65">
        <f t="shared" ref="I64:I74" si="156">I63</f>
        <v>110</v>
      </c>
      <c r="J64" s="65">
        <f>INDEX(Notes!$A$36:$N$47,MATCH(Binning!$B64,Notes!$A$36:$A$47,0),MATCH(Notes!$K$35,Notes!$A$35:$N$35,0))</f>
        <v>653.6</v>
      </c>
      <c r="K64" s="65"/>
      <c r="L64" s="65">
        <f>L63-10</f>
        <v>780</v>
      </c>
      <c r="M64" s="65">
        <f>M63</f>
        <v>605</v>
      </c>
      <c r="N64" s="65">
        <f>INDEX(GB!$A$2:$AD$96,MATCH($C64,GB!$A$2:$A$96,0),MATCH(N$2,GB!$A$1:$AD$1,0))</f>
        <v>85</v>
      </c>
      <c r="O64" s="65">
        <f>INDEX(GB!$A$2:$AD$96,MATCH($C64,GB!$A$2:$A$96,0),MATCH(O$2,GB!$A$1:$AD$1,0))</f>
        <v>40</v>
      </c>
      <c r="P64" s="65">
        <f>INDEX(GB!$A$2:$AD$96,MATCH($C64,GB!$A$2:$A$96,0),MATCH(P$2,GB!$A$1:$AD$1,0))</f>
        <v>55</v>
      </c>
      <c r="Q64" s="65">
        <f>INDEX(GB!$A$2:$AD$96,MATCH($C64,GB!$A$2:$A$96,0),MATCH(Q$2,GB!$A$1:$AD$1,0))</f>
        <v>65</v>
      </c>
      <c r="R64" s="65">
        <f>INDEX(Notes!$A$36:$N$47,MATCH(Binning!$B64,Notes!$A$36:$A$47,0),MATCH(Notes!$M$35,Notes!$A$35:$N$35,0))</f>
        <v>7866</v>
      </c>
      <c r="S64" s="65"/>
      <c r="T64" s="65">
        <f>INDEX(GB!$A$2:$AD$96,MATCH($C64,GB!$A$2:$A$96,0),MATCH(T$2,GB!$A$1:$AD$1,0))</f>
        <v>50</v>
      </c>
      <c r="U64" s="65">
        <f>INDEX(GB!$A$2:$AD$96,MATCH($C64,GB!$A$2:$A$96,0),MATCH(U$2,GB!$A$1:$AD$1,0))</f>
        <v>0</v>
      </c>
      <c r="V64" s="65">
        <f>INDEX(GB!$A$2:$AD$96,MATCH($C64,GB!$A$2:$A$96,0),MATCH(V$2,GB!$A$1:$AD$1,0))</f>
        <v>0</v>
      </c>
      <c r="W64" s="65">
        <f>INDEX(GB!$A$2:$AD$96,MATCH($C64,GB!$A$2:$A$96,0),MATCH(W$2,GB!$A$1:$AD$1,0))</f>
        <v>30</v>
      </c>
      <c r="X64" s="65">
        <f>INDEX(GB!$A$2:$AD$96,MATCH($C64,GB!$A$2:$A$96,0),MATCH(X$2,GB!$A$1:$AD$1,0))</f>
        <v>40</v>
      </c>
      <c r="Y64" s="65">
        <v>5</v>
      </c>
      <c r="Z64" s="72">
        <v>1250</v>
      </c>
      <c r="AA64" s="72">
        <v>400</v>
      </c>
      <c r="AB64" s="65"/>
      <c r="AC64" s="65"/>
      <c r="AD64" s="65"/>
      <c r="AE64" s="65"/>
      <c r="AF64" s="65">
        <f>AF63</f>
        <v>5</v>
      </c>
      <c r="AG64" s="65"/>
      <c r="AH64" s="65"/>
      <c r="AI64" s="65" t="str">
        <f t="shared" si="88"/>
        <v/>
      </c>
      <c r="AJ64" s="65" t="str">
        <f t="shared" si="89"/>
        <v/>
      </c>
      <c r="AK64" s="65" t="str">
        <f t="shared" si="90"/>
        <v/>
      </c>
      <c r="AL64" s="65" t="str">
        <f t="shared" si="91"/>
        <v/>
      </c>
      <c r="AM64" s="65" t="str">
        <f t="shared" si="6"/>
        <v/>
      </c>
      <c r="AN64" s="65"/>
      <c r="AO64" s="65"/>
      <c r="AP64" s="65"/>
      <c r="AQ64" s="65"/>
      <c r="AR64" s="65"/>
      <c r="AS64" s="65"/>
      <c r="AT64" s="65" t="str">
        <f t="shared" si="140"/>
        <v>PCPU</v>
      </c>
      <c r="AU64" s="65">
        <f t="shared" si="141"/>
        <v>653.6</v>
      </c>
      <c r="AV64" s="65"/>
      <c r="AX64" s="65">
        <f t="shared" si="9"/>
        <v>865</v>
      </c>
      <c r="AY64" s="65">
        <f t="shared" si="10"/>
        <v>690</v>
      </c>
      <c r="AZ64" s="65">
        <f>INDEX(Notes!$A$36:$O$47,MATCH($B64,Notes!A$36:A$47,0),MATCH(AZ$2,Notes!A$35:O$35,0))</f>
        <v>594.18521581609184</v>
      </c>
      <c r="BA64" s="65">
        <f t="shared" si="11"/>
        <v>720</v>
      </c>
      <c r="BB64" s="65">
        <f t="shared" si="12"/>
        <v>805</v>
      </c>
      <c r="BC64" s="65">
        <f t="shared" si="13"/>
        <v>720</v>
      </c>
      <c r="BD64" s="65">
        <f t="shared" si="14"/>
        <v>805</v>
      </c>
      <c r="BO64" s="72">
        <f t="shared" ref="BO64:BO74" si="157">BO63</f>
        <v>653.6</v>
      </c>
      <c r="BP64" s="72">
        <f t="shared" si="15"/>
        <v>6</v>
      </c>
      <c r="BQ64" s="72" t="str">
        <f t="shared" si="16"/>
        <v>2</v>
      </c>
      <c r="BR64" s="72">
        <f>IF(BR63="","",BR63)</f>
        <v>0</v>
      </c>
      <c r="BS64" s="72" t="str">
        <f t="shared" ref="BS64:BV69" si="158">IF(BS63="","",BS63)</f>
        <v>MP005</v>
      </c>
      <c r="BT64" s="72" t="str">
        <f t="shared" si="158"/>
        <v>MP008</v>
      </c>
      <c r="BU64" s="72">
        <f t="shared" si="158"/>
        <v>0.38235294117647056</v>
      </c>
      <c r="BV64" s="72">
        <f t="shared" si="158"/>
        <v>1</v>
      </c>
    </row>
    <row r="65" spans="1:74" s="72" customFormat="1" x14ac:dyDescent="0.2">
      <c r="A65" s="72" t="b">
        <v>1</v>
      </c>
      <c r="B65" s="65" t="s">
        <v>90</v>
      </c>
      <c r="C65" s="65" t="s">
        <v>149</v>
      </c>
      <c r="D65" s="65" t="str">
        <f t="shared" si="17"/>
        <v>E3</v>
      </c>
      <c r="E65" s="75">
        <f t="shared" si="0"/>
        <v>1006003</v>
      </c>
      <c r="F65" s="65" t="str">
        <f t="shared" si="117"/>
        <v>MP006_E3</v>
      </c>
      <c r="G65" s="65" t="s">
        <v>345</v>
      </c>
      <c r="H65" s="65">
        <f t="shared" ref="H65:H74" si="159">H64-15</f>
        <v>1015</v>
      </c>
      <c r="I65" s="65">
        <f t="shared" si="156"/>
        <v>110</v>
      </c>
      <c r="J65" s="65">
        <f>INDEX(Notes!$A$36:$N$47,MATCH(Binning!$B65,Notes!$A$36:$A$47,0),MATCH(Notes!$K$35,Notes!$A$35:$N$35,0))</f>
        <v>653.6</v>
      </c>
      <c r="K65" s="65"/>
      <c r="L65" s="65">
        <f>L64-10</f>
        <v>770</v>
      </c>
      <c r="M65" s="65">
        <f>M64</f>
        <v>605</v>
      </c>
      <c r="N65" s="65">
        <f>INDEX(GB!$A$2:$AD$96,MATCH($C65,GB!$A$2:$A$96,0),MATCH(N$2,GB!$A$1:$AD$1,0))</f>
        <v>85</v>
      </c>
      <c r="O65" s="65">
        <f>INDEX(GB!$A$2:$AD$96,MATCH($C65,GB!$A$2:$A$96,0),MATCH(O$2,GB!$A$1:$AD$1,0))</f>
        <v>40</v>
      </c>
      <c r="P65" s="65">
        <f>INDEX(GB!$A$2:$AD$96,MATCH($C65,GB!$A$2:$A$96,0),MATCH(P$2,GB!$A$1:$AD$1,0))</f>
        <v>55</v>
      </c>
      <c r="Q65" s="65">
        <f>INDEX(GB!$A$2:$AD$96,MATCH($C65,GB!$A$2:$A$96,0),MATCH(Q$2,GB!$A$1:$AD$1,0))</f>
        <v>65</v>
      </c>
      <c r="R65" s="65">
        <f>INDEX(Notes!$A$36:$N$47,MATCH(Binning!$B65,Notes!$A$36:$A$47,0),MATCH(Notes!$M$35,Notes!$A$35:$N$35,0))</f>
        <v>7866</v>
      </c>
      <c r="S65" s="65"/>
      <c r="T65" s="65">
        <f>INDEX(GB!$A$2:$AD$96,MATCH($C65,GB!$A$2:$A$96,0),MATCH(T$2,GB!$A$1:$AD$1,0))</f>
        <v>50</v>
      </c>
      <c r="U65" s="65">
        <f>INDEX(GB!$A$2:$AD$96,MATCH($C65,GB!$A$2:$A$96,0),MATCH(U$2,GB!$A$1:$AD$1,0))</f>
        <v>0</v>
      </c>
      <c r="V65" s="65">
        <f>INDEX(GB!$A$2:$AD$96,MATCH($C65,GB!$A$2:$A$96,0),MATCH(V$2,GB!$A$1:$AD$1,0))</f>
        <v>0</v>
      </c>
      <c r="W65" s="65">
        <f>INDEX(GB!$A$2:$AD$96,MATCH($C65,GB!$A$2:$A$96,0),MATCH(W$2,GB!$A$1:$AD$1,0))</f>
        <v>30</v>
      </c>
      <c r="X65" s="65">
        <f>INDEX(GB!$A$2:$AD$96,MATCH($C65,GB!$A$2:$A$96,0),MATCH(X$2,GB!$A$1:$AD$1,0))</f>
        <v>40</v>
      </c>
      <c r="Y65" s="65">
        <v>5</v>
      </c>
      <c r="Z65" s="72">
        <v>1250</v>
      </c>
      <c r="AA65" s="72">
        <v>400</v>
      </c>
      <c r="AB65" s="65"/>
      <c r="AC65" s="65"/>
      <c r="AD65" s="65"/>
      <c r="AE65" s="65"/>
      <c r="AF65" s="65">
        <f t="shared" ref="AF65:AF74" si="160">AF64</f>
        <v>5</v>
      </c>
      <c r="AG65" s="65"/>
      <c r="AH65" s="65"/>
      <c r="AI65" s="65" t="str">
        <f t="shared" si="88"/>
        <v/>
      </c>
      <c r="AJ65" s="65" t="str">
        <f t="shared" si="89"/>
        <v/>
      </c>
      <c r="AK65" s="65" t="str">
        <f t="shared" si="90"/>
        <v/>
      </c>
      <c r="AL65" s="65" t="str">
        <f t="shared" si="91"/>
        <v/>
      </c>
      <c r="AM65" s="65" t="str">
        <f t="shared" si="6"/>
        <v/>
      </c>
      <c r="AN65" s="65"/>
      <c r="AO65" s="65"/>
      <c r="AP65" s="65"/>
      <c r="AQ65" s="65"/>
      <c r="AR65" s="65"/>
      <c r="AS65" s="65"/>
      <c r="AT65" s="65" t="str">
        <f t="shared" si="140"/>
        <v>PCPU</v>
      </c>
      <c r="AU65" s="65">
        <f t="shared" si="141"/>
        <v>653.6</v>
      </c>
      <c r="AV65" s="65"/>
      <c r="AX65" s="65">
        <f t="shared" si="9"/>
        <v>855</v>
      </c>
      <c r="AY65" s="65">
        <f t="shared" si="10"/>
        <v>690</v>
      </c>
      <c r="AZ65" s="65">
        <f>INDEX(Notes!$A$36:$O$47,MATCH($B65,Notes!A$36:A$47,0),MATCH(AZ$2,Notes!A$35:O$35,0))</f>
        <v>594.18521581609184</v>
      </c>
      <c r="BA65" s="65">
        <f t="shared" si="11"/>
        <v>705</v>
      </c>
      <c r="BB65" s="65">
        <f t="shared" si="12"/>
        <v>790</v>
      </c>
      <c r="BC65" s="65">
        <f t="shared" si="13"/>
        <v>705</v>
      </c>
      <c r="BD65" s="65">
        <f t="shared" si="14"/>
        <v>790</v>
      </c>
      <c r="BO65" s="72">
        <f t="shared" si="157"/>
        <v>653.6</v>
      </c>
      <c r="BP65" s="72">
        <f t="shared" si="15"/>
        <v>6</v>
      </c>
      <c r="BQ65" s="72" t="str">
        <f t="shared" si="16"/>
        <v>3</v>
      </c>
      <c r="BR65" s="72">
        <f t="shared" ref="BR65:BV71" si="161">IF(BR64="","",BR64)</f>
        <v>0</v>
      </c>
      <c r="BS65" s="72" t="str">
        <f t="shared" si="158"/>
        <v>MP005</v>
      </c>
      <c r="BT65" s="72" t="str">
        <f t="shared" si="158"/>
        <v>MP008</v>
      </c>
      <c r="BU65" s="72">
        <f t="shared" si="158"/>
        <v>0.38235294117647056</v>
      </c>
      <c r="BV65" s="72">
        <f t="shared" si="158"/>
        <v>1</v>
      </c>
    </row>
    <row r="66" spans="1:74" s="72" customFormat="1" x14ac:dyDescent="0.2">
      <c r="A66" s="72" t="b">
        <v>1</v>
      </c>
      <c r="B66" s="65" t="s">
        <v>90</v>
      </c>
      <c r="C66" s="65" t="s">
        <v>149</v>
      </c>
      <c r="D66" s="65" t="str">
        <f t="shared" si="17"/>
        <v>E4</v>
      </c>
      <c r="E66" s="75">
        <f t="shared" si="0"/>
        <v>1006004</v>
      </c>
      <c r="F66" s="65" t="str">
        <f t="shared" si="117"/>
        <v>MP006_E4</v>
      </c>
      <c r="G66" s="65" t="s">
        <v>345</v>
      </c>
      <c r="H66" s="65">
        <f t="shared" si="159"/>
        <v>1000</v>
      </c>
      <c r="I66" s="65">
        <f t="shared" si="156"/>
        <v>110</v>
      </c>
      <c r="J66" s="65">
        <f>INDEX(Notes!$A$36:$N$47,MATCH(Binning!$B66,Notes!$A$36:$A$47,0),MATCH(Notes!$K$35,Notes!$A$35:$N$35,0))</f>
        <v>653.6</v>
      </c>
      <c r="K66" s="65"/>
      <c r="L66" s="65">
        <f>L65</f>
        <v>770</v>
      </c>
      <c r="M66" s="65">
        <f>M65</f>
        <v>605</v>
      </c>
      <c r="N66" s="65">
        <f>INDEX(GB!$A$2:$AD$96,MATCH($C66,GB!$A$2:$A$96,0),MATCH(N$2,GB!$A$1:$AD$1,0))</f>
        <v>85</v>
      </c>
      <c r="O66" s="65">
        <f>INDEX(GB!$A$2:$AD$96,MATCH($C66,GB!$A$2:$A$96,0),MATCH(O$2,GB!$A$1:$AD$1,0))</f>
        <v>40</v>
      </c>
      <c r="P66" s="65">
        <f>INDEX(GB!$A$2:$AD$96,MATCH($C66,GB!$A$2:$A$96,0),MATCH(P$2,GB!$A$1:$AD$1,0))</f>
        <v>55</v>
      </c>
      <c r="Q66" s="65">
        <f>INDEX(GB!$A$2:$AD$96,MATCH($C66,GB!$A$2:$A$96,0),MATCH(Q$2,GB!$A$1:$AD$1,0))</f>
        <v>65</v>
      </c>
      <c r="R66" s="65">
        <f>INDEX(Notes!$A$36:$N$47,MATCH(Binning!$B66,Notes!$A$36:$A$47,0),MATCH(Notes!$M$35,Notes!$A$35:$N$35,0))</f>
        <v>7866</v>
      </c>
      <c r="S66" s="65"/>
      <c r="T66" s="65">
        <f>INDEX(GB!$A$2:$AD$96,MATCH($C66,GB!$A$2:$A$96,0),MATCH(T$2,GB!$A$1:$AD$1,0))</f>
        <v>50</v>
      </c>
      <c r="U66" s="65">
        <f>INDEX(GB!$A$2:$AD$96,MATCH($C66,GB!$A$2:$A$96,0),MATCH(U$2,GB!$A$1:$AD$1,0))</f>
        <v>0</v>
      </c>
      <c r="V66" s="65">
        <f>INDEX(GB!$A$2:$AD$96,MATCH($C66,GB!$A$2:$A$96,0),MATCH(V$2,GB!$A$1:$AD$1,0))</f>
        <v>0</v>
      </c>
      <c r="W66" s="65">
        <f>INDEX(GB!$A$2:$AD$96,MATCH($C66,GB!$A$2:$A$96,0),MATCH(W$2,GB!$A$1:$AD$1,0))</f>
        <v>30</v>
      </c>
      <c r="X66" s="65">
        <f>INDEX(GB!$A$2:$AD$96,MATCH($C66,GB!$A$2:$A$96,0),MATCH(X$2,GB!$A$1:$AD$1,0))</f>
        <v>40</v>
      </c>
      <c r="Y66" s="65">
        <v>5</v>
      </c>
      <c r="Z66" s="72">
        <v>1250</v>
      </c>
      <c r="AA66" s="72">
        <v>400</v>
      </c>
      <c r="AB66" s="65"/>
      <c r="AC66" s="65"/>
      <c r="AD66" s="65"/>
      <c r="AE66" s="65"/>
      <c r="AF66" s="65">
        <f t="shared" si="160"/>
        <v>5</v>
      </c>
      <c r="AG66" s="65"/>
      <c r="AH66" s="65"/>
      <c r="AI66" s="65" t="str">
        <f t="shared" si="88"/>
        <v/>
      </c>
      <c r="AJ66" s="65" t="str">
        <f t="shared" si="89"/>
        <v/>
      </c>
      <c r="AK66" s="65" t="str">
        <f t="shared" si="90"/>
        <v/>
      </c>
      <c r="AL66" s="65" t="str">
        <f t="shared" si="91"/>
        <v/>
      </c>
      <c r="AM66" s="65" t="str">
        <f t="shared" si="6"/>
        <v/>
      </c>
      <c r="AN66" s="65"/>
      <c r="AO66" s="65"/>
      <c r="AP66" s="65"/>
      <c r="AQ66" s="65"/>
      <c r="AR66" s="65"/>
      <c r="AS66" s="65"/>
      <c r="AT66" s="65" t="str">
        <f t="shared" si="140"/>
        <v>PCPU</v>
      </c>
      <c r="AU66" s="65">
        <f t="shared" si="141"/>
        <v>653.6</v>
      </c>
      <c r="AV66" s="65"/>
      <c r="AX66" s="65">
        <f t="shared" si="9"/>
        <v>855</v>
      </c>
      <c r="AY66" s="65">
        <f t="shared" si="10"/>
        <v>690</v>
      </c>
      <c r="AZ66" s="65">
        <f>INDEX(Notes!$A$36:$O$47,MATCH($B66,Notes!A$36:A$47,0),MATCH(AZ$2,Notes!A$35:O$35,0))</f>
        <v>594.18521581609184</v>
      </c>
      <c r="BA66" s="65">
        <f t="shared" si="11"/>
        <v>690</v>
      </c>
      <c r="BB66" s="65">
        <f t="shared" si="12"/>
        <v>775</v>
      </c>
      <c r="BC66" s="65">
        <f t="shared" si="13"/>
        <v>690</v>
      </c>
      <c r="BD66" s="65">
        <f t="shared" si="14"/>
        <v>775</v>
      </c>
      <c r="BO66" s="72">
        <f t="shared" si="157"/>
        <v>653.6</v>
      </c>
      <c r="BP66" s="72">
        <f t="shared" si="15"/>
        <v>6</v>
      </c>
      <c r="BQ66" s="72" t="str">
        <f t="shared" si="16"/>
        <v>4</v>
      </c>
      <c r="BR66" s="72">
        <f t="shared" si="161"/>
        <v>0</v>
      </c>
      <c r="BS66" s="72" t="str">
        <f t="shared" si="158"/>
        <v>MP005</v>
      </c>
      <c r="BT66" s="72" t="str">
        <f t="shared" si="158"/>
        <v>MP008</v>
      </c>
      <c r="BU66" s="72">
        <f t="shared" si="158"/>
        <v>0.38235294117647056</v>
      </c>
      <c r="BV66" s="72">
        <f t="shared" si="158"/>
        <v>1</v>
      </c>
    </row>
    <row r="67" spans="1:74" s="72" customFormat="1" x14ac:dyDescent="0.2">
      <c r="A67" s="72" t="b">
        <v>1</v>
      </c>
      <c r="B67" s="65" t="s">
        <v>90</v>
      </c>
      <c r="C67" s="65" t="s">
        <v>149</v>
      </c>
      <c r="D67" s="65" t="str">
        <f t="shared" si="17"/>
        <v>E5</v>
      </c>
      <c r="E67" s="75">
        <f t="shared" si="0"/>
        <v>1006005</v>
      </c>
      <c r="F67" s="65" t="str">
        <f t="shared" si="117"/>
        <v>MP006_E5</v>
      </c>
      <c r="G67" s="65" t="s">
        <v>345</v>
      </c>
      <c r="H67" s="65">
        <f t="shared" si="159"/>
        <v>985</v>
      </c>
      <c r="I67" s="65">
        <f t="shared" si="156"/>
        <v>110</v>
      </c>
      <c r="J67" s="65">
        <f>INDEX(Notes!$A$36:$N$47,MATCH(Binning!$B67,Notes!$A$36:$A$47,0),MATCH(Notes!$K$35,Notes!$A$35:$N$35,0))</f>
        <v>653.6</v>
      </c>
      <c r="K67" s="65"/>
      <c r="L67" s="65">
        <f>L66</f>
        <v>770</v>
      </c>
      <c r="M67" s="65">
        <f>M66</f>
        <v>605</v>
      </c>
      <c r="N67" s="65">
        <f>INDEX(GB!$A$2:$AD$96,MATCH($C67,GB!$A$2:$A$96,0),MATCH(N$2,GB!$A$1:$AD$1,0))</f>
        <v>85</v>
      </c>
      <c r="O67" s="65">
        <f>INDEX(GB!$A$2:$AD$96,MATCH($C67,GB!$A$2:$A$96,0),MATCH(O$2,GB!$A$1:$AD$1,0))</f>
        <v>40</v>
      </c>
      <c r="P67" s="65">
        <f>INDEX(GB!$A$2:$AD$96,MATCH($C67,GB!$A$2:$A$96,0),MATCH(P$2,GB!$A$1:$AD$1,0))</f>
        <v>55</v>
      </c>
      <c r="Q67" s="65">
        <f>INDEX(GB!$A$2:$AD$96,MATCH($C67,GB!$A$2:$A$96,0),MATCH(Q$2,GB!$A$1:$AD$1,0))</f>
        <v>65</v>
      </c>
      <c r="R67" s="65">
        <f>INDEX(Notes!$A$36:$N$47,MATCH(Binning!$B67,Notes!$A$36:$A$47,0),MATCH(Notes!$M$35,Notes!$A$35:$N$35,0))</f>
        <v>7866</v>
      </c>
      <c r="S67" s="65"/>
      <c r="T67" s="65">
        <f>INDEX(GB!$A$2:$AD$96,MATCH($C67,GB!$A$2:$A$96,0),MATCH(T$2,GB!$A$1:$AD$1,0))</f>
        <v>50</v>
      </c>
      <c r="U67" s="65">
        <f>INDEX(GB!$A$2:$AD$96,MATCH($C67,GB!$A$2:$A$96,0),MATCH(U$2,GB!$A$1:$AD$1,0))</f>
        <v>0</v>
      </c>
      <c r="V67" s="65">
        <f>INDEX(GB!$A$2:$AD$96,MATCH($C67,GB!$A$2:$A$96,0),MATCH(V$2,GB!$A$1:$AD$1,0))</f>
        <v>0</v>
      </c>
      <c r="W67" s="65">
        <f>INDEX(GB!$A$2:$AD$96,MATCH($C67,GB!$A$2:$A$96,0),MATCH(W$2,GB!$A$1:$AD$1,0))</f>
        <v>30</v>
      </c>
      <c r="X67" s="65">
        <f>INDEX(GB!$A$2:$AD$96,MATCH($C67,GB!$A$2:$A$96,0),MATCH(X$2,GB!$A$1:$AD$1,0))</f>
        <v>40</v>
      </c>
      <c r="Y67" s="65">
        <v>5</v>
      </c>
      <c r="Z67" s="72">
        <v>1250</v>
      </c>
      <c r="AA67" s="72">
        <v>400</v>
      </c>
      <c r="AB67" s="65"/>
      <c r="AC67" s="65"/>
      <c r="AD67" s="65"/>
      <c r="AE67" s="65"/>
      <c r="AF67" s="65">
        <f t="shared" si="160"/>
        <v>5</v>
      </c>
      <c r="AG67" s="65"/>
      <c r="AH67" s="65"/>
      <c r="AI67" s="65" t="str">
        <f t="shared" si="88"/>
        <v/>
      </c>
      <c r="AJ67" s="65" t="str">
        <f t="shared" si="89"/>
        <v/>
      </c>
      <c r="AK67" s="65" t="str">
        <f t="shared" si="90"/>
        <v/>
      </c>
      <c r="AL67" s="65" t="str">
        <f t="shared" si="91"/>
        <v/>
      </c>
      <c r="AM67" s="65" t="str">
        <f t="shared" ref="AM67:AM136" si="162">IF($BR67=1,"YES","")</f>
        <v/>
      </c>
      <c r="AN67" s="65"/>
      <c r="AO67" s="65"/>
      <c r="AP67" s="65"/>
      <c r="AQ67" s="65"/>
      <c r="AR67" s="65"/>
      <c r="AS67" s="65"/>
      <c r="AT67" s="65" t="str">
        <f t="shared" si="140"/>
        <v>PCPU</v>
      </c>
      <c r="AU67" s="65">
        <f t="shared" si="141"/>
        <v>653.6</v>
      </c>
      <c r="AV67" s="65"/>
      <c r="AX67" s="65">
        <f t="shared" si="9"/>
        <v>855</v>
      </c>
      <c r="AY67" s="65">
        <f t="shared" si="10"/>
        <v>690</v>
      </c>
      <c r="AZ67" s="65">
        <f>INDEX(Notes!$A$36:$O$47,MATCH($B67,Notes!A$36:A$47,0),MATCH(AZ$2,Notes!A$35:O$35,0))</f>
        <v>594.18521581609184</v>
      </c>
      <c r="BA67" s="65">
        <f t="shared" si="11"/>
        <v>675</v>
      </c>
      <c r="BB67" s="65">
        <f t="shared" si="12"/>
        <v>760</v>
      </c>
      <c r="BC67" s="65">
        <f t="shared" si="13"/>
        <v>675</v>
      </c>
      <c r="BD67" s="65">
        <f t="shared" si="14"/>
        <v>760</v>
      </c>
      <c r="BO67" s="72">
        <f t="shared" si="157"/>
        <v>653.6</v>
      </c>
      <c r="BP67" s="72">
        <f t="shared" si="15"/>
        <v>6</v>
      </c>
      <c r="BQ67" s="72" t="str">
        <f t="shared" si="16"/>
        <v>5</v>
      </c>
      <c r="BR67" s="72">
        <f t="shared" si="161"/>
        <v>0</v>
      </c>
      <c r="BS67" s="72" t="str">
        <f t="shared" si="158"/>
        <v>MP005</v>
      </c>
      <c r="BT67" s="72" t="str">
        <f t="shared" si="158"/>
        <v>MP008</v>
      </c>
      <c r="BU67" s="72">
        <f t="shared" si="158"/>
        <v>0.38235294117647056</v>
      </c>
      <c r="BV67" s="72">
        <f t="shared" si="158"/>
        <v>1</v>
      </c>
    </row>
    <row r="68" spans="1:74" s="72" customFormat="1" x14ac:dyDescent="0.2">
      <c r="A68" s="72" t="b">
        <v>1</v>
      </c>
      <c r="B68" s="65" t="s">
        <v>90</v>
      </c>
      <c r="C68" s="65" t="s">
        <v>149</v>
      </c>
      <c r="D68" s="65" t="str">
        <f t="shared" si="17"/>
        <v>E6</v>
      </c>
      <c r="E68" s="75">
        <f t="shared" si="0"/>
        <v>1006006</v>
      </c>
      <c r="F68" s="65" t="str">
        <f t="shared" ref="F68:F79" si="163">CONCATENATE(C68,"_",D68)</f>
        <v>MP006_E6</v>
      </c>
      <c r="G68" s="65" t="s">
        <v>345</v>
      </c>
      <c r="H68" s="65">
        <f t="shared" si="159"/>
        <v>970</v>
      </c>
      <c r="I68" s="65">
        <f t="shared" si="156"/>
        <v>110</v>
      </c>
      <c r="J68" s="65">
        <f>INDEX(Notes!$A$36:$N$47,MATCH(Binning!$B68,Notes!$A$36:$A$47,0),MATCH(Notes!$K$35,Notes!$A$35:$N$35,0))</f>
        <v>653.6</v>
      </c>
      <c r="K68" s="65"/>
      <c r="L68" s="65">
        <f>L67</f>
        <v>770</v>
      </c>
      <c r="M68" s="65">
        <f>M67</f>
        <v>605</v>
      </c>
      <c r="N68" s="65">
        <f>INDEX(GB!$A$2:$AD$96,MATCH($C68,GB!$A$2:$A$96,0),MATCH(N$2,GB!$A$1:$AD$1,0))</f>
        <v>85</v>
      </c>
      <c r="O68" s="65">
        <f>INDEX(GB!$A$2:$AD$96,MATCH($C68,GB!$A$2:$A$96,0),MATCH(O$2,GB!$A$1:$AD$1,0))</f>
        <v>40</v>
      </c>
      <c r="P68" s="65">
        <f>INDEX(GB!$A$2:$AD$96,MATCH($C68,GB!$A$2:$A$96,0),MATCH(P$2,GB!$A$1:$AD$1,0))</f>
        <v>55</v>
      </c>
      <c r="Q68" s="65">
        <f>INDEX(GB!$A$2:$AD$96,MATCH($C68,GB!$A$2:$A$96,0),MATCH(Q$2,GB!$A$1:$AD$1,0))</f>
        <v>65</v>
      </c>
      <c r="R68" s="65">
        <f>INDEX(Notes!$A$36:$N$47,MATCH(Binning!$B68,Notes!$A$36:$A$47,0),MATCH(Notes!$M$35,Notes!$A$35:$N$35,0))</f>
        <v>7866</v>
      </c>
      <c r="S68" s="65"/>
      <c r="T68" s="65">
        <f>INDEX(GB!$A$2:$AD$96,MATCH($C68,GB!$A$2:$A$96,0),MATCH(T$2,GB!$A$1:$AD$1,0))</f>
        <v>50</v>
      </c>
      <c r="U68" s="65">
        <f>INDEX(GB!$A$2:$AD$96,MATCH($C68,GB!$A$2:$A$96,0),MATCH(U$2,GB!$A$1:$AD$1,0))</f>
        <v>0</v>
      </c>
      <c r="V68" s="65">
        <f>INDEX(GB!$A$2:$AD$96,MATCH($C68,GB!$A$2:$A$96,0),MATCH(V$2,GB!$A$1:$AD$1,0))</f>
        <v>0</v>
      </c>
      <c r="W68" s="65">
        <f>INDEX(GB!$A$2:$AD$96,MATCH($C68,GB!$A$2:$A$96,0),MATCH(W$2,GB!$A$1:$AD$1,0))</f>
        <v>30</v>
      </c>
      <c r="X68" s="65">
        <f>INDEX(GB!$A$2:$AD$96,MATCH($C68,GB!$A$2:$A$96,0),MATCH(X$2,GB!$A$1:$AD$1,0))</f>
        <v>40</v>
      </c>
      <c r="Y68" s="65">
        <v>5</v>
      </c>
      <c r="Z68" s="72">
        <v>1250</v>
      </c>
      <c r="AA68" s="72">
        <v>400</v>
      </c>
      <c r="AB68" s="65"/>
      <c r="AC68" s="65"/>
      <c r="AD68" s="65"/>
      <c r="AE68" s="65"/>
      <c r="AF68" s="65">
        <f t="shared" si="160"/>
        <v>5</v>
      </c>
      <c r="AG68" s="65"/>
      <c r="AH68" s="65"/>
      <c r="AI68" s="65" t="str">
        <f t="shared" si="88"/>
        <v/>
      </c>
      <c r="AJ68" s="65" t="str">
        <f t="shared" si="89"/>
        <v/>
      </c>
      <c r="AK68" s="65" t="str">
        <f t="shared" si="90"/>
        <v/>
      </c>
      <c r="AL68" s="65" t="str">
        <f t="shared" si="91"/>
        <v/>
      </c>
      <c r="AM68" s="65" t="str">
        <f t="shared" si="162"/>
        <v/>
      </c>
      <c r="AN68" s="65"/>
      <c r="AO68" s="65"/>
      <c r="AP68" s="65"/>
      <c r="AQ68" s="65"/>
      <c r="AR68" s="65"/>
      <c r="AS68" s="65"/>
      <c r="AT68" s="65" t="str">
        <f t="shared" si="140"/>
        <v>PCPU</v>
      </c>
      <c r="AU68" s="65">
        <f t="shared" si="141"/>
        <v>653.6</v>
      </c>
      <c r="AV68" s="65"/>
      <c r="AX68" s="65">
        <f t="shared" si="9"/>
        <v>855</v>
      </c>
      <c r="AY68" s="65">
        <f t="shared" si="10"/>
        <v>690</v>
      </c>
      <c r="AZ68" s="65">
        <f>INDEX(Notes!$A$36:$O$47,MATCH($B68,Notes!A$36:A$47,0),MATCH(AZ$2,Notes!A$35:O$35,0))</f>
        <v>594.18521581609184</v>
      </c>
      <c r="BA68" s="65">
        <f t="shared" si="11"/>
        <v>660</v>
      </c>
      <c r="BB68" s="65">
        <f t="shared" si="12"/>
        <v>745</v>
      </c>
      <c r="BC68" s="65">
        <f t="shared" si="13"/>
        <v>660</v>
      </c>
      <c r="BD68" s="65">
        <f t="shared" si="14"/>
        <v>745</v>
      </c>
      <c r="BO68" s="72">
        <f t="shared" si="157"/>
        <v>653.6</v>
      </c>
      <c r="BP68" s="72">
        <f t="shared" si="15"/>
        <v>6</v>
      </c>
      <c r="BQ68" s="72" t="str">
        <f t="shared" si="16"/>
        <v>6</v>
      </c>
      <c r="BR68" s="72">
        <f t="shared" si="161"/>
        <v>0</v>
      </c>
      <c r="BS68" s="72" t="str">
        <f t="shared" si="158"/>
        <v>MP005</v>
      </c>
      <c r="BT68" s="72" t="str">
        <f t="shared" si="158"/>
        <v>MP008</v>
      </c>
      <c r="BU68" s="72">
        <f t="shared" si="158"/>
        <v>0.38235294117647056</v>
      </c>
      <c r="BV68" s="72">
        <f t="shared" si="158"/>
        <v>1</v>
      </c>
    </row>
    <row r="69" spans="1:74" s="72" customFormat="1" x14ac:dyDescent="0.2">
      <c r="A69" s="72" t="b">
        <v>1</v>
      </c>
      <c r="B69" s="65" t="s">
        <v>90</v>
      </c>
      <c r="C69" s="65" t="s">
        <v>149</v>
      </c>
      <c r="D69" s="65" t="str">
        <f t="shared" si="17"/>
        <v>E7</v>
      </c>
      <c r="E69" s="75">
        <f t="shared" si="0"/>
        <v>1006007</v>
      </c>
      <c r="F69" s="65" t="str">
        <f t="shared" si="163"/>
        <v>MP006_E7</v>
      </c>
      <c r="G69" s="65" t="s">
        <v>345</v>
      </c>
      <c r="H69" s="65">
        <f t="shared" si="159"/>
        <v>955</v>
      </c>
      <c r="I69" s="65">
        <f t="shared" si="156"/>
        <v>110</v>
      </c>
      <c r="J69" s="65">
        <f>INDEX(Notes!$A$36:$N$47,MATCH(Binning!$B69,Notes!$A$36:$A$47,0),MATCH(Notes!$K$35,Notes!$A$35:$N$35,0))</f>
        <v>653.6</v>
      </c>
      <c r="K69" s="65"/>
      <c r="L69" s="65">
        <f t="shared" ref="L69:M69" si="164">L68</f>
        <v>770</v>
      </c>
      <c r="M69" s="65">
        <f t="shared" si="164"/>
        <v>605</v>
      </c>
      <c r="N69" s="65">
        <f>INDEX(GB!$A$2:$AD$96,MATCH($C69,GB!$A$2:$A$96,0),MATCH(N$2,GB!$A$1:$AD$1,0))</f>
        <v>85</v>
      </c>
      <c r="O69" s="65">
        <f>INDEX(GB!$A$2:$AD$96,MATCH($C69,GB!$A$2:$A$96,0),MATCH(O$2,GB!$A$1:$AD$1,0))</f>
        <v>40</v>
      </c>
      <c r="P69" s="65">
        <f>INDEX(GB!$A$2:$AD$96,MATCH($C69,GB!$A$2:$A$96,0),MATCH(P$2,GB!$A$1:$AD$1,0))</f>
        <v>55</v>
      </c>
      <c r="Q69" s="65">
        <f>INDEX(GB!$A$2:$AD$96,MATCH($C69,GB!$A$2:$A$96,0),MATCH(Q$2,GB!$A$1:$AD$1,0))</f>
        <v>65</v>
      </c>
      <c r="R69" s="65">
        <f>INDEX(Notes!$A$36:$N$47,MATCH(Binning!$B69,Notes!$A$36:$A$47,0),MATCH(Notes!$M$35,Notes!$A$35:$N$35,0))</f>
        <v>7866</v>
      </c>
      <c r="S69" s="65"/>
      <c r="T69" s="65">
        <f>INDEX(GB!$A$2:$AD$96,MATCH($C69,GB!$A$2:$A$96,0),MATCH(T$2,GB!$A$1:$AD$1,0))</f>
        <v>50</v>
      </c>
      <c r="U69" s="65">
        <f>INDEX(GB!$A$2:$AD$96,MATCH($C69,GB!$A$2:$A$96,0),MATCH(U$2,GB!$A$1:$AD$1,0))</f>
        <v>0</v>
      </c>
      <c r="V69" s="65">
        <f>INDEX(GB!$A$2:$AD$96,MATCH($C69,GB!$A$2:$A$96,0),MATCH(V$2,GB!$A$1:$AD$1,0))</f>
        <v>0</v>
      </c>
      <c r="W69" s="65">
        <f>INDEX(GB!$A$2:$AD$96,MATCH($C69,GB!$A$2:$A$96,0),MATCH(W$2,GB!$A$1:$AD$1,0))</f>
        <v>30</v>
      </c>
      <c r="X69" s="65">
        <f>INDEX(GB!$A$2:$AD$96,MATCH($C69,GB!$A$2:$A$96,0),MATCH(X$2,GB!$A$1:$AD$1,0))</f>
        <v>40</v>
      </c>
      <c r="Y69" s="65">
        <v>5</v>
      </c>
      <c r="Z69" s="72">
        <v>1250</v>
      </c>
      <c r="AA69" s="72">
        <v>400</v>
      </c>
      <c r="AB69" s="65"/>
      <c r="AC69" s="65"/>
      <c r="AD69" s="65"/>
      <c r="AE69" s="65"/>
      <c r="AF69" s="65">
        <f t="shared" si="160"/>
        <v>5</v>
      </c>
      <c r="AG69" s="65"/>
      <c r="AH69" s="65"/>
      <c r="AI69" s="65" t="str">
        <f t="shared" si="88"/>
        <v/>
      </c>
      <c r="AJ69" s="65" t="str">
        <f t="shared" si="89"/>
        <v/>
      </c>
      <c r="AK69" s="65" t="str">
        <f t="shared" si="90"/>
        <v/>
      </c>
      <c r="AL69" s="65" t="str">
        <f t="shared" si="91"/>
        <v/>
      </c>
      <c r="AM69" s="65" t="str">
        <f t="shared" si="162"/>
        <v/>
      </c>
      <c r="AN69" s="65"/>
      <c r="AO69" s="65"/>
      <c r="AP69" s="65"/>
      <c r="AQ69" s="65"/>
      <c r="AR69" s="65"/>
      <c r="AS69" s="65"/>
      <c r="AT69" s="65" t="str">
        <f t="shared" si="140"/>
        <v>PCPU</v>
      </c>
      <c r="AU69" s="65">
        <f t="shared" si="141"/>
        <v>653.6</v>
      </c>
      <c r="AV69" s="65"/>
      <c r="AX69" s="65">
        <f t="shared" si="9"/>
        <v>855</v>
      </c>
      <c r="AY69" s="65">
        <f t="shared" si="10"/>
        <v>690</v>
      </c>
      <c r="AZ69" s="65">
        <f>INDEX(Notes!$A$36:$O$47,MATCH($B69,Notes!A$36:A$47,0),MATCH(AZ$2,Notes!A$35:O$35,0))</f>
        <v>594.18521581609184</v>
      </c>
      <c r="BA69" s="65">
        <f t="shared" si="11"/>
        <v>645</v>
      </c>
      <c r="BB69" s="65">
        <f t="shared" si="12"/>
        <v>730</v>
      </c>
      <c r="BC69" s="65">
        <f t="shared" si="13"/>
        <v>645</v>
      </c>
      <c r="BD69" s="65">
        <f t="shared" si="14"/>
        <v>730</v>
      </c>
      <c r="BO69" s="72">
        <f t="shared" si="157"/>
        <v>653.6</v>
      </c>
      <c r="BP69" s="72">
        <f t="shared" si="15"/>
        <v>6</v>
      </c>
      <c r="BQ69" s="72" t="str">
        <f t="shared" si="16"/>
        <v>7</v>
      </c>
      <c r="BR69" s="72">
        <f t="shared" si="161"/>
        <v>0</v>
      </c>
      <c r="BS69" s="72" t="str">
        <f t="shared" si="158"/>
        <v>MP005</v>
      </c>
      <c r="BT69" s="72" t="str">
        <f t="shared" si="158"/>
        <v>MP008</v>
      </c>
      <c r="BU69" s="72">
        <f t="shared" si="158"/>
        <v>0.38235294117647056</v>
      </c>
      <c r="BV69" s="72">
        <f t="shared" si="158"/>
        <v>1</v>
      </c>
    </row>
    <row r="70" spans="1:74" s="72" customFormat="1" x14ac:dyDescent="0.2">
      <c r="A70" s="72" t="b">
        <v>1</v>
      </c>
      <c r="B70" s="65" t="s">
        <v>90</v>
      </c>
      <c r="C70" s="65" t="s">
        <v>149</v>
      </c>
      <c r="D70" s="65" t="str">
        <f t="shared" si="17"/>
        <v>E8</v>
      </c>
      <c r="E70" s="75">
        <f t="shared" ref="E70:E72" si="165">1000000+BP70*1000+BQ70</f>
        <v>1006008</v>
      </c>
      <c r="F70" s="65" t="str">
        <f t="shared" si="163"/>
        <v>MP006_E8</v>
      </c>
      <c r="G70" s="65" t="s">
        <v>345</v>
      </c>
      <c r="H70" s="65">
        <f t="shared" si="159"/>
        <v>940</v>
      </c>
      <c r="I70" s="65">
        <f t="shared" si="156"/>
        <v>110</v>
      </c>
      <c r="J70" s="65">
        <f>INDEX(Notes!$A$36:$N$47,MATCH(Binning!$B70,Notes!$A$36:$A$47,0),MATCH(Notes!$K$35,Notes!$A$35:$N$35,0))</f>
        <v>653.6</v>
      </c>
      <c r="K70" s="65"/>
      <c r="L70" s="65">
        <f t="shared" ref="L70:M71" si="166">L69</f>
        <v>770</v>
      </c>
      <c r="M70" s="65">
        <f t="shared" si="166"/>
        <v>605</v>
      </c>
      <c r="N70" s="65">
        <f>INDEX(GB!$A$2:$AD$96,MATCH($C70,GB!$A$2:$A$96,0),MATCH(N$2,GB!$A$1:$AD$1,0))</f>
        <v>85</v>
      </c>
      <c r="O70" s="65">
        <f>INDEX(GB!$A$2:$AD$96,MATCH($C70,GB!$A$2:$A$96,0),MATCH(O$2,GB!$A$1:$AD$1,0))</f>
        <v>40</v>
      </c>
      <c r="P70" s="65">
        <f>INDEX(GB!$A$2:$AD$96,MATCH($C70,GB!$A$2:$A$96,0),MATCH(P$2,GB!$A$1:$AD$1,0))</f>
        <v>55</v>
      </c>
      <c r="Q70" s="65">
        <f>INDEX(GB!$A$2:$AD$96,MATCH($C70,GB!$A$2:$A$96,0),MATCH(Q$2,GB!$A$1:$AD$1,0))</f>
        <v>65</v>
      </c>
      <c r="R70" s="65">
        <f>INDEX(Notes!$A$36:$N$47,MATCH(Binning!$B70,Notes!$A$36:$A$47,0),MATCH(Notes!$M$35,Notes!$A$35:$N$35,0))</f>
        <v>7866</v>
      </c>
      <c r="S70" s="65"/>
      <c r="T70" s="65">
        <f>INDEX(GB!$A$2:$AD$96,MATCH($C70,GB!$A$2:$A$96,0),MATCH(T$2,GB!$A$1:$AD$1,0))</f>
        <v>50</v>
      </c>
      <c r="U70" s="65">
        <f>INDEX(GB!$A$2:$AD$96,MATCH($C70,GB!$A$2:$A$96,0),MATCH(U$2,GB!$A$1:$AD$1,0))</f>
        <v>0</v>
      </c>
      <c r="V70" s="65">
        <f>INDEX(GB!$A$2:$AD$96,MATCH($C70,GB!$A$2:$A$96,0),MATCH(V$2,GB!$A$1:$AD$1,0))</f>
        <v>0</v>
      </c>
      <c r="W70" s="65">
        <f>INDEX(GB!$A$2:$AD$96,MATCH($C70,GB!$A$2:$A$96,0),MATCH(W$2,GB!$A$1:$AD$1,0))</f>
        <v>30</v>
      </c>
      <c r="X70" s="65">
        <f>INDEX(GB!$A$2:$AD$96,MATCH($C70,GB!$A$2:$A$96,0),MATCH(X$2,GB!$A$1:$AD$1,0))</f>
        <v>40</v>
      </c>
      <c r="Y70" s="65">
        <v>5</v>
      </c>
      <c r="Z70" s="72">
        <v>1250</v>
      </c>
      <c r="AA70" s="72">
        <v>400</v>
      </c>
      <c r="AB70" s="65"/>
      <c r="AC70" s="65"/>
      <c r="AD70" s="65"/>
      <c r="AE70" s="65"/>
      <c r="AF70" s="65">
        <f t="shared" si="160"/>
        <v>5</v>
      </c>
      <c r="AG70" s="65"/>
      <c r="AH70" s="65"/>
      <c r="AI70" s="65" t="str">
        <f t="shared" ref="AI70:AI72" si="167">IF($BR70=1,BS70,"")</f>
        <v/>
      </c>
      <c r="AJ70" s="65" t="str">
        <f t="shared" ref="AJ70:AJ72" si="168">IF($BR70=1,BT70,"")</f>
        <v/>
      </c>
      <c r="AK70" s="65" t="str">
        <f t="shared" ref="AK70:AK72" si="169">IF($BR70=1,BU70,"")</f>
        <v/>
      </c>
      <c r="AL70" s="65" t="str">
        <f t="shared" ref="AL70:AL72" si="170">IF($BR70=1,BV70,"")</f>
        <v/>
      </c>
      <c r="AM70" s="65" t="str">
        <f t="shared" si="162"/>
        <v/>
      </c>
      <c r="AN70" s="65"/>
      <c r="AO70" s="65"/>
      <c r="AP70" s="65"/>
      <c r="AQ70" s="65"/>
      <c r="AR70" s="65"/>
      <c r="AS70" s="65"/>
      <c r="AT70" s="65" t="str">
        <f t="shared" ref="AT70:AT72" si="171">B70</f>
        <v>PCPU</v>
      </c>
      <c r="AU70" s="65">
        <f t="shared" ref="AU70:AU72" si="172">J70</f>
        <v>653.6</v>
      </c>
      <c r="AV70" s="65"/>
      <c r="AX70" s="65">
        <f t="shared" ref="AX70:AX72" si="173">L70+N70</f>
        <v>855</v>
      </c>
      <c r="AY70" s="65">
        <f t="shared" ref="AY70:AY72" si="174">M70+N70</f>
        <v>690</v>
      </c>
      <c r="AZ70" s="65">
        <f>INDEX(Notes!$A$36:$O$47,MATCH($B70,Notes!A$36:A$47,0),MATCH(AZ$2,Notes!A$35:O$35,0))</f>
        <v>594.18521581609184</v>
      </c>
      <c r="BA70" s="65">
        <f t="shared" ref="BA70:BA72" si="175">MAX(MIN(Y70*FLOOR((H70-I70*LOG10(AZ70))/Y70,1),L70),M70)</f>
        <v>630</v>
      </c>
      <c r="BB70" s="65">
        <f t="shared" ref="BB70:BB72" si="176">BA70+N70</f>
        <v>715</v>
      </c>
      <c r="BC70" s="65">
        <f t="shared" ref="BC70:BC72" si="177">MAX(MIN(Y70*FLOOR((H70-I70*LOG10(J70))/Y70,1),L70),M70)</f>
        <v>630</v>
      </c>
      <c r="BD70" s="65">
        <f t="shared" ref="BD70:BD72" si="178">BC70+N70</f>
        <v>715</v>
      </c>
      <c r="BO70" s="72">
        <f t="shared" si="157"/>
        <v>653.6</v>
      </c>
      <c r="BP70" s="72">
        <f t="shared" si="15"/>
        <v>6</v>
      </c>
      <c r="BQ70" s="72" t="str">
        <f t="shared" si="16"/>
        <v>8</v>
      </c>
      <c r="BR70" s="72">
        <f t="shared" si="161"/>
        <v>0</v>
      </c>
      <c r="BS70" s="72" t="str">
        <f t="shared" si="161"/>
        <v>MP005</v>
      </c>
      <c r="BT70" s="72" t="str">
        <f t="shared" si="161"/>
        <v>MP008</v>
      </c>
      <c r="BU70" s="72">
        <f t="shared" si="161"/>
        <v>0.38235294117647056</v>
      </c>
      <c r="BV70" s="72">
        <f t="shared" si="161"/>
        <v>1</v>
      </c>
    </row>
    <row r="71" spans="1:74" s="72" customFormat="1" x14ac:dyDescent="0.2">
      <c r="A71" s="72" t="b">
        <v>1</v>
      </c>
      <c r="B71" s="65" t="s">
        <v>90</v>
      </c>
      <c r="C71" s="65" t="s">
        <v>149</v>
      </c>
      <c r="D71" s="65" t="str">
        <f t="shared" si="17"/>
        <v>E9</v>
      </c>
      <c r="E71" s="75">
        <f t="shared" si="165"/>
        <v>1006009</v>
      </c>
      <c r="F71" s="65" t="str">
        <f t="shared" si="163"/>
        <v>MP006_E9</v>
      </c>
      <c r="G71" s="65" t="s">
        <v>345</v>
      </c>
      <c r="H71" s="65">
        <f t="shared" si="159"/>
        <v>925</v>
      </c>
      <c r="I71" s="65">
        <f t="shared" si="156"/>
        <v>110</v>
      </c>
      <c r="J71" s="65">
        <f>INDEX(Notes!$A$36:$N$47,MATCH(Binning!$B71,Notes!$A$36:$A$47,0),MATCH(Notes!$K$35,Notes!$A$35:$N$35,0))</f>
        <v>653.6</v>
      </c>
      <c r="K71" s="65"/>
      <c r="L71" s="65">
        <f t="shared" si="166"/>
        <v>770</v>
      </c>
      <c r="M71" s="65">
        <f t="shared" si="166"/>
        <v>605</v>
      </c>
      <c r="N71" s="65">
        <f>INDEX(GB!$A$2:$AD$96,MATCH($C71,GB!$A$2:$A$96,0),MATCH(N$2,GB!$A$1:$AD$1,0))</f>
        <v>85</v>
      </c>
      <c r="O71" s="65">
        <f>INDEX(GB!$A$2:$AD$96,MATCH($C71,GB!$A$2:$A$96,0),MATCH(O$2,GB!$A$1:$AD$1,0))</f>
        <v>40</v>
      </c>
      <c r="P71" s="65">
        <f>INDEX(GB!$A$2:$AD$96,MATCH($C71,GB!$A$2:$A$96,0),MATCH(P$2,GB!$A$1:$AD$1,0))</f>
        <v>55</v>
      </c>
      <c r="Q71" s="65">
        <f>INDEX(GB!$A$2:$AD$96,MATCH($C71,GB!$A$2:$A$96,0),MATCH(Q$2,GB!$A$1:$AD$1,0))</f>
        <v>65</v>
      </c>
      <c r="R71" s="65">
        <f>INDEX(Notes!$A$36:$N$47,MATCH(Binning!$B71,Notes!$A$36:$A$47,0),MATCH(Notes!$M$35,Notes!$A$35:$N$35,0))</f>
        <v>7866</v>
      </c>
      <c r="S71" s="65"/>
      <c r="T71" s="65">
        <f>INDEX(GB!$A$2:$AD$96,MATCH($C71,GB!$A$2:$A$96,0),MATCH(T$2,GB!$A$1:$AD$1,0))</f>
        <v>50</v>
      </c>
      <c r="U71" s="65">
        <f>INDEX(GB!$A$2:$AD$96,MATCH($C71,GB!$A$2:$A$96,0),MATCH(U$2,GB!$A$1:$AD$1,0))</f>
        <v>0</v>
      </c>
      <c r="V71" s="65">
        <f>INDEX(GB!$A$2:$AD$96,MATCH($C71,GB!$A$2:$A$96,0),MATCH(V$2,GB!$A$1:$AD$1,0))</f>
        <v>0</v>
      </c>
      <c r="W71" s="65">
        <f>INDEX(GB!$A$2:$AD$96,MATCH($C71,GB!$A$2:$A$96,0),MATCH(W$2,GB!$A$1:$AD$1,0))</f>
        <v>30</v>
      </c>
      <c r="X71" s="65">
        <f>INDEX(GB!$A$2:$AD$96,MATCH($C71,GB!$A$2:$A$96,0),MATCH(X$2,GB!$A$1:$AD$1,0))</f>
        <v>40</v>
      </c>
      <c r="Y71" s="65">
        <v>5</v>
      </c>
      <c r="Z71" s="72">
        <v>1250</v>
      </c>
      <c r="AA71" s="72">
        <v>400</v>
      </c>
      <c r="AB71" s="65"/>
      <c r="AC71" s="65"/>
      <c r="AD71" s="65"/>
      <c r="AE71" s="65"/>
      <c r="AF71" s="65">
        <f t="shared" si="160"/>
        <v>5</v>
      </c>
      <c r="AG71" s="65"/>
      <c r="AH71" s="65"/>
      <c r="AI71" s="65" t="str">
        <f t="shared" si="167"/>
        <v/>
      </c>
      <c r="AJ71" s="65" t="str">
        <f t="shared" si="168"/>
        <v/>
      </c>
      <c r="AK71" s="65" t="str">
        <f t="shared" si="169"/>
        <v/>
      </c>
      <c r="AL71" s="65" t="str">
        <f t="shared" si="170"/>
        <v/>
      </c>
      <c r="AM71" s="65" t="str">
        <f t="shared" si="162"/>
        <v/>
      </c>
      <c r="AN71" s="65"/>
      <c r="AO71" s="65"/>
      <c r="AP71" s="65"/>
      <c r="AQ71" s="65"/>
      <c r="AR71" s="65"/>
      <c r="AS71" s="65"/>
      <c r="AT71" s="65" t="str">
        <f t="shared" si="171"/>
        <v>PCPU</v>
      </c>
      <c r="AU71" s="65">
        <f t="shared" si="172"/>
        <v>653.6</v>
      </c>
      <c r="AV71" s="65"/>
      <c r="AX71" s="65">
        <f t="shared" si="173"/>
        <v>855</v>
      </c>
      <c r="AY71" s="65">
        <f t="shared" si="174"/>
        <v>690</v>
      </c>
      <c r="AZ71" s="65">
        <f>INDEX(Notes!$A$36:$O$47,MATCH($B71,Notes!A$36:A$47,0),MATCH(AZ$2,Notes!A$35:O$35,0))</f>
        <v>594.18521581609184</v>
      </c>
      <c r="BA71" s="65">
        <f t="shared" si="175"/>
        <v>615</v>
      </c>
      <c r="BB71" s="65">
        <f t="shared" si="176"/>
        <v>700</v>
      </c>
      <c r="BC71" s="65">
        <f t="shared" si="177"/>
        <v>615</v>
      </c>
      <c r="BD71" s="65">
        <f t="shared" si="178"/>
        <v>700</v>
      </c>
      <c r="BO71" s="72">
        <f t="shared" si="157"/>
        <v>653.6</v>
      </c>
      <c r="BP71" s="72">
        <f t="shared" si="15"/>
        <v>6</v>
      </c>
      <c r="BQ71" s="72" t="str">
        <f t="shared" si="16"/>
        <v>9</v>
      </c>
      <c r="BR71" s="72">
        <f t="shared" si="161"/>
        <v>0</v>
      </c>
      <c r="BS71" s="72" t="str">
        <f t="shared" si="161"/>
        <v>MP005</v>
      </c>
      <c r="BT71" s="72" t="str">
        <f t="shared" si="161"/>
        <v>MP008</v>
      </c>
      <c r="BU71" s="72">
        <f t="shared" si="161"/>
        <v>0.38235294117647056</v>
      </c>
      <c r="BV71" s="72">
        <f t="shared" si="161"/>
        <v>1</v>
      </c>
    </row>
    <row r="72" spans="1:74" s="72" customFormat="1" x14ac:dyDescent="0.2">
      <c r="A72" s="72" t="b">
        <v>1</v>
      </c>
      <c r="B72" s="65" t="s">
        <v>90</v>
      </c>
      <c r="C72" s="65" t="s">
        <v>149</v>
      </c>
      <c r="D72" s="65" t="str">
        <f t="shared" si="17"/>
        <v>E10</v>
      </c>
      <c r="E72" s="75">
        <f t="shared" si="165"/>
        <v>1006010</v>
      </c>
      <c r="F72" s="65" t="str">
        <f t="shared" ref="F72:F74" si="179">CONCATENATE(C72,"_",D72)</f>
        <v>MP006_E10</v>
      </c>
      <c r="G72" s="65" t="s">
        <v>345</v>
      </c>
      <c r="H72" s="65">
        <f t="shared" si="159"/>
        <v>910</v>
      </c>
      <c r="I72" s="65">
        <f t="shared" si="156"/>
        <v>110</v>
      </c>
      <c r="J72" s="65">
        <f>INDEX(Notes!$A$36:$N$47,MATCH(Binning!$B72,Notes!$A$36:$A$47,0),MATCH(Notes!$K$35,Notes!$A$35:$N$35,0))</f>
        <v>653.6</v>
      </c>
      <c r="K72" s="65"/>
      <c r="L72" s="65">
        <f t="shared" ref="L72:M72" si="180">L71</f>
        <v>770</v>
      </c>
      <c r="M72" s="65">
        <f t="shared" si="180"/>
        <v>605</v>
      </c>
      <c r="N72" s="65">
        <f>INDEX(GB!$A$2:$AD$96,MATCH($C72,GB!$A$2:$A$96,0),MATCH(N$2,GB!$A$1:$AD$1,0))</f>
        <v>85</v>
      </c>
      <c r="O72" s="65">
        <f>INDEX(GB!$A$2:$AD$96,MATCH($C72,GB!$A$2:$A$96,0),MATCH(O$2,GB!$A$1:$AD$1,0))</f>
        <v>40</v>
      </c>
      <c r="P72" s="65">
        <f>INDEX(GB!$A$2:$AD$96,MATCH($C72,GB!$A$2:$A$96,0),MATCH(P$2,GB!$A$1:$AD$1,0))</f>
        <v>55</v>
      </c>
      <c r="Q72" s="65">
        <f>INDEX(GB!$A$2:$AD$96,MATCH($C72,GB!$A$2:$A$96,0),MATCH(Q$2,GB!$A$1:$AD$1,0))</f>
        <v>65</v>
      </c>
      <c r="R72" s="65">
        <f>INDEX(Notes!$A$36:$N$47,MATCH(Binning!$B72,Notes!$A$36:$A$47,0),MATCH(Notes!$M$35,Notes!$A$35:$N$35,0))</f>
        <v>7866</v>
      </c>
      <c r="S72" s="65"/>
      <c r="T72" s="65">
        <f>INDEX(GB!$A$2:$AD$96,MATCH($C72,GB!$A$2:$A$96,0),MATCH(T$2,GB!$A$1:$AD$1,0))</f>
        <v>50</v>
      </c>
      <c r="U72" s="65">
        <f>INDEX(GB!$A$2:$AD$96,MATCH($C72,GB!$A$2:$A$96,0),MATCH(U$2,GB!$A$1:$AD$1,0))</f>
        <v>0</v>
      </c>
      <c r="V72" s="65">
        <f>INDEX(GB!$A$2:$AD$96,MATCH($C72,GB!$A$2:$A$96,0),MATCH(V$2,GB!$A$1:$AD$1,0))</f>
        <v>0</v>
      </c>
      <c r="W72" s="65">
        <f>INDEX(GB!$A$2:$AD$96,MATCH($C72,GB!$A$2:$A$96,0),MATCH(W$2,GB!$A$1:$AD$1,0))</f>
        <v>30</v>
      </c>
      <c r="X72" s="65">
        <f>INDEX(GB!$A$2:$AD$96,MATCH($C72,GB!$A$2:$A$96,0),MATCH(X$2,GB!$A$1:$AD$1,0))</f>
        <v>40</v>
      </c>
      <c r="Y72" s="65">
        <v>5</v>
      </c>
      <c r="Z72" s="72">
        <v>1250</v>
      </c>
      <c r="AA72" s="72">
        <v>400</v>
      </c>
      <c r="AB72" s="65"/>
      <c r="AC72" s="65"/>
      <c r="AD72" s="65"/>
      <c r="AE72" s="65"/>
      <c r="AF72" s="65">
        <f t="shared" si="160"/>
        <v>5</v>
      </c>
      <c r="AG72" s="65"/>
      <c r="AH72" s="65"/>
      <c r="AI72" s="65" t="str">
        <f t="shared" si="167"/>
        <v/>
      </c>
      <c r="AJ72" s="65" t="str">
        <f t="shared" si="168"/>
        <v/>
      </c>
      <c r="AK72" s="65" t="str">
        <f t="shared" si="169"/>
        <v/>
      </c>
      <c r="AL72" s="65" t="str">
        <f t="shared" si="170"/>
        <v/>
      </c>
      <c r="AM72" s="65" t="str">
        <f t="shared" si="162"/>
        <v/>
      </c>
      <c r="AN72" s="65"/>
      <c r="AO72" s="65"/>
      <c r="AP72" s="65"/>
      <c r="AQ72" s="65"/>
      <c r="AR72" s="65"/>
      <c r="AS72" s="65"/>
      <c r="AT72" s="65" t="str">
        <f t="shared" si="171"/>
        <v>PCPU</v>
      </c>
      <c r="AU72" s="65">
        <f t="shared" si="172"/>
        <v>653.6</v>
      </c>
      <c r="AV72" s="65"/>
      <c r="AX72" s="65">
        <f t="shared" si="173"/>
        <v>855</v>
      </c>
      <c r="AY72" s="65">
        <f t="shared" si="174"/>
        <v>690</v>
      </c>
      <c r="AZ72" s="65">
        <f>INDEX(Notes!$A$36:$O$47,MATCH($B72,Notes!A$36:A$47,0),MATCH(AZ$2,Notes!A$35:O$35,0))</f>
        <v>594.18521581609184</v>
      </c>
      <c r="BA72" s="65">
        <f t="shared" si="175"/>
        <v>605</v>
      </c>
      <c r="BB72" s="65">
        <f t="shared" si="176"/>
        <v>690</v>
      </c>
      <c r="BC72" s="65">
        <f t="shared" si="177"/>
        <v>605</v>
      </c>
      <c r="BD72" s="65">
        <f t="shared" si="178"/>
        <v>690</v>
      </c>
      <c r="BO72" s="72">
        <f t="shared" si="157"/>
        <v>653.6</v>
      </c>
      <c r="BP72" s="72">
        <f t="shared" si="15"/>
        <v>6</v>
      </c>
      <c r="BQ72" s="72" t="str">
        <f t="shared" si="16"/>
        <v>10</v>
      </c>
      <c r="BR72" s="72">
        <f t="shared" ref="BR72:BV72" si="181">IF(BR71="","",BR71)</f>
        <v>0</v>
      </c>
      <c r="BS72" s="72" t="str">
        <f t="shared" si="181"/>
        <v>MP005</v>
      </c>
      <c r="BT72" s="72" t="str">
        <f t="shared" si="181"/>
        <v>MP008</v>
      </c>
      <c r="BU72" s="72">
        <f t="shared" si="181"/>
        <v>0.38235294117647056</v>
      </c>
      <c r="BV72" s="72">
        <f t="shared" si="181"/>
        <v>1</v>
      </c>
    </row>
    <row r="73" spans="1:74" s="72" customFormat="1" x14ac:dyDescent="0.2">
      <c r="A73" s="72" t="b">
        <v>1</v>
      </c>
      <c r="B73" s="65" t="s">
        <v>90</v>
      </c>
      <c r="C73" s="65" t="s">
        <v>149</v>
      </c>
      <c r="D73" s="65" t="str">
        <f t="shared" si="17"/>
        <v>E11</v>
      </c>
      <c r="E73" s="75">
        <f t="shared" ref="E73:E74" si="182">1000000+BP73*1000+BQ73</f>
        <v>1006011</v>
      </c>
      <c r="F73" s="65" t="str">
        <f t="shared" si="179"/>
        <v>MP006_E11</v>
      </c>
      <c r="G73" s="65" t="s">
        <v>345</v>
      </c>
      <c r="H73" s="65">
        <f t="shared" si="159"/>
        <v>895</v>
      </c>
      <c r="I73" s="65">
        <f t="shared" si="156"/>
        <v>110</v>
      </c>
      <c r="J73" s="65">
        <f>INDEX(Notes!$A$36:$N$47,MATCH(Binning!$B73,Notes!$A$36:$A$47,0),MATCH(Notes!$K$35,Notes!$A$35:$N$35,0))</f>
        <v>653.6</v>
      </c>
      <c r="K73" s="65"/>
      <c r="L73" s="65">
        <f t="shared" ref="L73:M73" si="183">L72</f>
        <v>770</v>
      </c>
      <c r="M73" s="65">
        <f t="shared" si="183"/>
        <v>605</v>
      </c>
      <c r="N73" s="65">
        <f>INDEX(GB!$A$2:$AD$96,MATCH($C73,GB!$A$2:$A$96,0),MATCH(N$2,GB!$A$1:$AD$1,0))</f>
        <v>85</v>
      </c>
      <c r="O73" s="65">
        <f>INDEX(GB!$A$2:$AD$96,MATCH($C73,GB!$A$2:$A$96,0),MATCH(O$2,GB!$A$1:$AD$1,0))</f>
        <v>40</v>
      </c>
      <c r="P73" s="65">
        <f>INDEX(GB!$A$2:$AD$96,MATCH($C73,GB!$A$2:$A$96,0),MATCH(P$2,GB!$A$1:$AD$1,0))</f>
        <v>55</v>
      </c>
      <c r="Q73" s="65">
        <f>INDEX(GB!$A$2:$AD$96,MATCH($C73,GB!$A$2:$A$96,0),MATCH(Q$2,GB!$A$1:$AD$1,0))</f>
        <v>65</v>
      </c>
      <c r="R73" s="65">
        <f>INDEX(Notes!$A$36:$N$47,MATCH(Binning!$B73,Notes!$A$36:$A$47,0),MATCH(Notes!$M$35,Notes!$A$35:$N$35,0))</f>
        <v>7866</v>
      </c>
      <c r="S73" s="65"/>
      <c r="T73" s="65">
        <f>INDEX(GB!$A$2:$AD$96,MATCH($C73,GB!$A$2:$A$96,0),MATCH(T$2,GB!$A$1:$AD$1,0))</f>
        <v>50</v>
      </c>
      <c r="U73" s="65">
        <f>INDEX(GB!$A$2:$AD$96,MATCH($C73,GB!$A$2:$A$96,0),MATCH(U$2,GB!$A$1:$AD$1,0))</f>
        <v>0</v>
      </c>
      <c r="V73" s="65">
        <f>INDEX(GB!$A$2:$AD$96,MATCH($C73,GB!$A$2:$A$96,0),MATCH(V$2,GB!$A$1:$AD$1,0))</f>
        <v>0</v>
      </c>
      <c r="W73" s="65">
        <f>INDEX(GB!$A$2:$AD$96,MATCH($C73,GB!$A$2:$A$96,0),MATCH(W$2,GB!$A$1:$AD$1,0))</f>
        <v>30</v>
      </c>
      <c r="X73" s="65">
        <f>INDEX(GB!$A$2:$AD$96,MATCH($C73,GB!$A$2:$A$96,0),MATCH(X$2,GB!$A$1:$AD$1,0))</f>
        <v>40</v>
      </c>
      <c r="Y73" s="65">
        <v>5</v>
      </c>
      <c r="Z73" s="72">
        <v>1250</v>
      </c>
      <c r="AA73" s="72">
        <v>400</v>
      </c>
      <c r="AB73" s="65"/>
      <c r="AC73" s="65"/>
      <c r="AD73" s="65"/>
      <c r="AE73" s="65"/>
      <c r="AF73" s="65">
        <f t="shared" si="160"/>
        <v>5</v>
      </c>
      <c r="AG73" s="65"/>
      <c r="AH73" s="65"/>
      <c r="AI73" s="65" t="str">
        <f t="shared" ref="AI73:AI74" si="184">IF($BR73=1,BS73,"")</f>
        <v/>
      </c>
      <c r="AJ73" s="65" t="str">
        <f t="shared" ref="AJ73:AJ74" si="185">IF($BR73=1,BT73,"")</f>
        <v/>
      </c>
      <c r="AK73" s="65" t="str">
        <f t="shared" ref="AK73:AK74" si="186">IF($BR73=1,BU73,"")</f>
        <v/>
      </c>
      <c r="AL73" s="65" t="str">
        <f t="shared" ref="AL73:AL74" si="187">IF($BR73=1,BV73,"")</f>
        <v/>
      </c>
      <c r="AM73" s="65" t="str">
        <f t="shared" si="162"/>
        <v/>
      </c>
      <c r="AN73" s="65"/>
      <c r="AO73" s="65"/>
      <c r="AP73" s="65"/>
      <c r="AQ73" s="65"/>
      <c r="AR73" s="65"/>
      <c r="AS73" s="65"/>
      <c r="AT73" s="65" t="str">
        <f t="shared" ref="AT73:AT74" si="188">B73</f>
        <v>PCPU</v>
      </c>
      <c r="AU73" s="65">
        <f t="shared" ref="AU73:AU74" si="189">J73</f>
        <v>653.6</v>
      </c>
      <c r="AV73" s="65"/>
      <c r="AX73" s="65">
        <f t="shared" ref="AX73:AX74" si="190">L73+N73</f>
        <v>855</v>
      </c>
      <c r="AY73" s="65">
        <f t="shared" ref="AY73:AY74" si="191">M73+N73</f>
        <v>690</v>
      </c>
      <c r="AZ73" s="65">
        <f>INDEX(Notes!$A$36:$O$47,MATCH($B73,Notes!A$36:A$47,0),MATCH(AZ$2,Notes!A$35:O$35,0))</f>
        <v>594.18521581609184</v>
      </c>
      <c r="BA73" s="65">
        <f t="shared" ref="BA73:BA74" si="192">MAX(MIN(Y73*FLOOR((H73-I73*LOG10(AZ73))/Y73,1),L73),M73)</f>
        <v>605</v>
      </c>
      <c r="BB73" s="65">
        <f t="shared" ref="BB73:BB74" si="193">BA73+N73</f>
        <v>690</v>
      </c>
      <c r="BC73" s="65">
        <f t="shared" ref="BC73:BC74" si="194">MAX(MIN(Y73*FLOOR((H73-I73*LOG10(J73))/Y73,1),L73),M73)</f>
        <v>605</v>
      </c>
      <c r="BD73" s="65">
        <f t="shared" ref="BD73:BD74" si="195">BC73+N73</f>
        <v>690</v>
      </c>
      <c r="BO73" s="72">
        <f t="shared" si="157"/>
        <v>653.6</v>
      </c>
      <c r="BP73" s="72">
        <f t="shared" si="15"/>
        <v>6</v>
      </c>
      <c r="BQ73" s="72" t="str">
        <f t="shared" si="16"/>
        <v>11</v>
      </c>
      <c r="BR73" s="72">
        <f t="shared" ref="BR73:BV73" si="196">IF(BR72="","",BR72)</f>
        <v>0</v>
      </c>
      <c r="BS73" s="72" t="str">
        <f t="shared" si="196"/>
        <v>MP005</v>
      </c>
      <c r="BT73" s="72" t="str">
        <f t="shared" si="196"/>
        <v>MP008</v>
      </c>
      <c r="BU73" s="72">
        <f t="shared" si="196"/>
        <v>0.38235294117647056</v>
      </c>
      <c r="BV73" s="72">
        <f t="shared" si="196"/>
        <v>1</v>
      </c>
    </row>
    <row r="74" spans="1:74" s="72" customFormat="1" x14ac:dyDescent="0.2">
      <c r="A74" s="72" t="b">
        <v>1</v>
      </c>
      <c r="B74" s="65" t="s">
        <v>90</v>
      </c>
      <c r="C74" s="65" t="s">
        <v>149</v>
      </c>
      <c r="D74" s="65" t="str">
        <f t="shared" si="17"/>
        <v>E12</v>
      </c>
      <c r="E74" s="75">
        <f t="shared" si="182"/>
        <v>1006012</v>
      </c>
      <c r="F74" s="65" t="str">
        <f t="shared" si="179"/>
        <v>MP006_E12</v>
      </c>
      <c r="G74" s="65" t="s">
        <v>345</v>
      </c>
      <c r="H74" s="65">
        <f t="shared" si="159"/>
        <v>880</v>
      </c>
      <c r="I74" s="65">
        <f t="shared" si="156"/>
        <v>110</v>
      </c>
      <c r="J74" s="65">
        <f>INDEX(Notes!$A$36:$N$47,MATCH(Binning!$B74,Notes!$A$36:$A$47,0),MATCH(Notes!$K$35,Notes!$A$35:$N$35,0))</f>
        <v>653.6</v>
      </c>
      <c r="K74" s="65"/>
      <c r="L74" s="65">
        <f t="shared" ref="L74:M74" si="197">L73</f>
        <v>770</v>
      </c>
      <c r="M74" s="65">
        <f t="shared" si="197"/>
        <v>605</v>
      </c>
      <c r="N74" s="65">
        <f>INDEX(GB!$A$2:$AD$96,MATCH($C74,GB!$A$2:$A$96,0),MATCH(N$2,GB!$A$1:$AD$1,0))</f>
        <v>85</v>
      </c>
      <c r="O74" s="65">
        <f>INDEX(GB!$A$2:$AD$96,MATCH($C74,GB!$A$2:$A$96,0),MATCH(O$2,GB!$A$1:$AD$1,0))</f>
        <v>40</v>
      </c>
      <c r="P74" s="65">
        <f>INDEX(GB!$A$2:$AD$96,MATCH($C74,GB!$A$2:$A$96,0),MATCH(P$2,GB!$A$1:$AD$1,0))</f>
        <v>55</v>
      </c>
      <c r="Q74" s="65">
        <f>INDEX(GB!$A$2:$AD$96,MATCH($C74,GB!$A$2:$A$96,0),MATCH(Q$2,GB!$A$1:$AD$1,0))</f>
        <v>65</v>
      </c>
      <c r="R74" s="65">
        <f>INDEX(Notes!$A$36:$N$47,MATCH(Binning!$B74,Notes!$A$36:$A$47,0),MATCH(Notes!$M$35,Notes!$A$35:$N$35,0))</f>
        <v>7866</v>
      </c>
      <c r="S74" s="65"/>
      <c r="T74" s="65">
        <f>INDEX(GB!$A$2:$AD$96,MATCH($C74,GB!$A$2:$A$96,0),MATCH(T$2,GB!$A$1:$AD$1,0))</f>
        <v>50</v>
      </c>
      <c r="U74" s="65">
        <f>INDEX(GB!$A$2:$AD$96,MATCH($C74,GB!$A$2:$A$96,0),MATCH(U$2,GB!$A$1:$AD$1,0))</f>
        <v>0</v>
      </c>
      <c r="V74" s="65">
        <f>INDEX(GB!$A$2:$AD$96,MATCH($C74,GB!$A$2:$A$96,0),MATCH(V$2,GB!$A$1:$AD$1,0))</f>
        <v>0</v>
      </c>
      <c r="W74" s="65">
        <f>INDEX(GB!$A$2:$AD$96,MATCH($C74,GB!$A$2:$A$96,0),MATCH(W$2,GB!$A$1:$AD$1,0))</f>
        <v>30</v>
      </c>
      <c r="X74" s="65">
        <f>INDEX(GB!$A$2:$AD$96,MATCH($C74,GB!$A$2:$A$96,0),MATCH(X$2,GB!$A$1:$AD$1,0))</f>
        <v>40</v>
      </c>
      <c r="Y74" s="65">
        <v>5</v>
      </c>
      <c r="Z74" s="72">
        <v>1250</v>
      </c>
      <c r="AA74" s="72">
        <v>400</v>
      </c>
      <c r="AB74" s="65"/>
      <c r="AC74" s="65"/>
      <c r="AD74" s="65"/>
      <c r="AE74" s="65"/>
      <c r="AF74" s="65">
        <f t="shared" si="160"/>
        <v>5</v>
      </c>
      <c r="AG74" s="65"/>
      <c r="AH74" s="65"/>
      <c r="AI74" s="65" t="str">
        <f t="shared" si="184"/>
        <v/>
      </c>
      <c r="AJ74" s="65" t="str">
        <f t="shared" si="185"/>
        <v/>
      </c>
      <c r="AK74" s="65" t="str">
        <f t="shared" si="186"/>
        <v/>
      </c>
      <c r="AL74" s="65" t="str">
        <f t="shared" si="187"/>
        <v/>
      </c>
      <c r="AM74" s="65" t="str">
        <f t="shared" si="162"/>
        <v/>
      </c>
      <c r="AN74" s="65"/>
      <c r="AO74" s="65"/>
      <c r="AP74" s="65"/>
      <c r="AQ74" s="65"/>
      <c r="AR74" s="65"/>
      <c r="AS74" s="65"/>
      <c r="AT74" s="65" t="str">
        <f t="shared" si="188"/>
        <v>PCPU</v>
      </c>
      <c r="AU74" s="65">
        <f t="shared" si="189"/>
        <v>653.6</v>
      </c>
      <c r="AV74" s="65"/>
      <c r="AX74" s="65">
        <f t="shared" si="190"/>
        <v>855</v>
      </c>
      <c r="AY74" s="65">
        <f t="shared" si="191"/>
        <v>690</v>
      </c>
      <c r="AZ74" s="65">
        <f>INDEX(Notes!$A$36:$O$47,MATCH($B74,Notes!A$36:A$47,0),MATCH(AZ$2,Notes!A$35:O$35,0))</f>
        <v>594.18521581609184</v>
      </c>
      <c r="BA74" s="65">
        <f t="shared" si="192"/>
        <v>605</v>
      </c>
      <c r="BB74" s="65">
        <f t="shared" si="193"/>
        <v>690</v>
      </c>
      <c r="BC74" s="65">
        <f t="shared" si="194"/>
        <v>605</v>
      </c>
      <c r="BD74" s="65">
        <f t="shared" si="195"/>
        <v>690</v>
      </c>
      <c r="BO74" s="72">
        <f t="shared" si="157"/>
        <v>653.6</v>
      </c>
      <c r="BP74" s="72">
        <f t="shared" si="15"/>
        <v>6</v>
      </c>
      <c r="BQ74" s="72" t="str">
        <f t="shared" si="16"/>
        <v>12</v>
      </c>
      <c r="BR74" s="72">
        <f t="shared" ref="BR74:BV74" si="198">IF(BR73="","",BR73)</f>
        <v>0</v>
      </c>
      <c r="BS74" s="72" t="str">
        <f t="shared" si="198"/>
        <v>MP005</v>
      </c>
      <c r="BT74" s="72" t="str">
        <f t="shared" si="198"/>
        <v>MP008</v>
      </c>
      <c r="BU74" s="72">
        <f t="shared" si="198"/>
        <v>0.38235294117647056</v>
      </c>
      <c r="BV74" s="72">
        <f t="shared" si="198"/>
        <v>1</v>
      </c>
    </row>
    <row r="75" spans="1:74" s="72" customFormat="1" x14ac:dyDescent="0.2">
      <c r="A75" s="72" t="b">
        <v>1</v>
      </c>
      <c r="B75" s="65" t="s">
        <v>90</v>
      </c>
      <c r="C75" s="65" t="s">
        <v>150</v>
      </c>
      <c r="D75" s="65" t="s">
        <v>44</v>
      </c>
      <c r="E75" s="75">
        <f t="shared" si="0"/>
        <v>1007001</v>
      </c>
      <c r="F75" s="65" t="str">
        <f t="shared" si="163"/>
        <v>MP007_E1</v>
      </c>
      <c r="G75" s="65" t="s">
        <v>345</v>
      </c>
      <c r="H75" s="184">
        <f>VLOOKUP(C75,BinningParamNotes!A:D,3,0)</f>
        <v>1080</v>
      </c>
      <c r="I75" s="69">
        <f>VLOOKUP(C75,BinningParamNotes!A:D,2,0)</f>
        <v>115</v>
      </c>
      <c r="J75" s="65">
        <f>INDEX(Notes!$A$36:$N$47,MATCH(Binning!$B75,Notes!$A$36:$A$47,0),MATCH(Notes!$K$35,Notes!$A$35:$N$35,0))</f>
        <v>653.6</v>
      </c>
      <c r="K75" s="65"/>
      <c r="L75" s="69">
        <f>VLOOKUP(C75,BinningParamNotes!A:D,4,0)</f>
        <v>815</v>
      </c>
      <c r="M75" s="189">
        <v>635</v>
      </c>
      <c r="N75" s="65">
        <f>INDEX(GB!$A$2:$AD$96,MATCH($C75,GB!$A$2:$A$96,0),MATCH(N$2,GB!$A$1:$AD$1,0))</f>
        <v>80</v>
      </c>
      <c r="O75" s="65">
        <f>INDEX(GB!$A$2:$AD$96,MATCH($C75,GB!$A$2:$A$96,0),MATCH(O$2,GB!$A$1:$AD$1,0))</f>
        <v>30</v>
      </c>
      <c r="P75" s="65">
        <f>INDEX(GB!$A$2:$AD$96,MATCH($C75,GB!$A$2:$A$96,0),MATCH(P$2,GB!$A$1:$AD$1,0))</f>
        <v>50</v>
      </c>
      <c r="Q75" s="65">
        <f>INDEX(GB!$A$2:$AD$96,MATCH($C75,GB!$A$2:$A$96,0),MATCH(Q$2,GB!$A$1:$AD$1,0))</f>
        <v>45</v>
      </c>
      <c r="R75" s="65">
        <f>INDEX(Notes!$A$36:$N$47,MATCH(Binning!$B75,Notes!$A$36:$A$47,0),MATCH(Notes!$M$35,Notes!$A$35:$N$35,0))</f>
        <v>7866</v>
      </c>
      <c r="S75" s="65"/>
      <c r="T75" s="65">
        <f>INDEX(GB!$A$2:$AD$96,MATCH($C75,GB!$A$2:$A$96,0),MATCH(T$2,GB!$A$1:$AD$1,0))</f>
        <v>0</v>
      </c>
      <c r="U75" s="65">
        <f>INDEX(GB!$A$2:$AD$96,MATCH($C75,GB!$A$2:$A$96,0),MATCH(U$2,GB!$A$1:$AD$1,0))</f>
        <v>0</v>
      </c>
      <c r="V75" s="65">
        <f>INDEX(GB!$A$2:$AD$96,MATCH($C75,GB!$A$2:$A$96,0),MATCH(V$2,GB!$A$1:$AD$1,0))</f>
        <v>0</v>
      </c>
      <c r="W75" s="65">
        <f>INDEX(GB!$A$2:$AD$96,MATCH($C75,GB!$A$2:$A$96,0),MATCH(W$2,GB!$A$1:$AD$1,0))</f>
        <v>25</v>
      </c>
      <c r="X75" s="65">
        <f>INDEX(GB!$A$2:$AD$96,MATCH($C75,GB!$A$2:$A$96,0),MATCH(X$2,GB!$A$1:$AD$1,0))</f>
        <v>20</v>
      </c>
      <c r="Y75" s="65">
        <v>5</v>
      </c>
      <c r="Z75" s="72">
        <v>1250</v>
      </c>
      <c r="AA75" s="72">
        <v>400</v>
      </c>
      <c r="AB75" s="65"/>
      <c r="AC75" s="65"/>
      <c r="AD75" s="65"/>
      <c r="AE75" s="65"/>
      <c r="AF75" s="65">
        <v>5</v>
      </c>
      <c r="AG75" s="65"/>
      <c r="AH75" s="65"/>
      <c r="AI75" s="65" t="str">
        <f t="shared" si="88"/>
        <v/>
      </c>
      <c r="AJ75" s="65" t="str">
        <f t="shared" si="89"/>
        <v/>
      </c>
      <c r="AK75" s="65" t="str">
        <f t="shared" si="90"/>
        <v/>
      </c>
      <c r="AL75" s="65" t="str">
        <f t="shared" si="91"/>
        <v/>
      </c>
      <c r="AM75" s="65" t="str">
        <f t="shared" si="162"/>
        <v/>
      </c>
      <c r="AN75" s="65"/>
      <c r="AO75" s="65"/>
      <c r="AP75" s="65"/>
      <c r="AQ75" s="65"/>
      <c r="AR75" s="65"/>
      <c r="AS75" s="65"/>
      <c r="AT75" s="65" t="str">
        <f t="shared" si="140"/>
        <v>PCPU</v>
      </c>
      <c r="AU75" s="65">
        <f t="shared" si="141"/>
        <v>653.6</v>
      </c>
      <c r="AV75" s="65"/>
      <c r="AX75" s="65">
        <f t="shared" si="9"/>
        <v>895</v>
      </c>
      <c r="AY75" s="65">
        <f t="shared" si="10"/>
        <v>715</v>
      </c>
      <c r="AZ75" s="65">
        <f>INDEX(Notes!$A$36:$O$47,MATCH($B75,Notes!A$36:A$47,0),MATCH(AZ$2,Notes!A$35:O$35,0))</f>
        <v>594.18521581609184</v>
      </c>
      <c r="BA75" s="65">
        <f t="shared" si="11"/>
        <v>760</v>
      </c>
      <c r="BB75" s="65">
        <f t="shared" si="12"/>
        <v>840</v>
      </c>
      <c r="BC75" s="65">
        <f t="shared" si="13"/>
        <v>755</v>
      </c>
      <c r="BD75" s="65">
        <f t="shared" si="14"/>
        <v>835</v>
      </c>
      <c r="BO75" s="72">
        <f>MAX(J75:J81)</f>
        <v>653.6</v>
      </c>
      <c r="BP75" s="72">
        <f t="shared" si="15"/>
        <v>7</v>
      </c>
      <c r="BQ75" s="72" t="str">
        <f t="shared" si="16"/>
        <v>1</v>
      </c>
      <c r="BR75" s="72">
        <v>0</v>
      </c>
      <c r="BS75" s="72" t="s">
        <v>148</v>
      </c>
      <c r="BT75" s="72" t="s">
        <v>151</v>
      </c>
      <c r="BU75" s="72">
        <v>0.70588235294117652</v>
      </c>
      <c r="BV75" s="72">
        <v>1</v>
      </c>
    </row>
    <row r="76" spans="1:74" s="72" customFormat="1" x14ac:dyDescent="0.2">
      <c r="A76" s="72" t="b">
        <v>1</v>
      </c>
      <c r="B76" s="65" t="s">
        <v>90</v>
      </c>
      <c r="C76" s="65" t="s">
        <v>150</v>
      </c>
      <c r="D76" s="65" t="str">
        <f t="shared" si="17"/>
        <v>E2</v>
      </c>
      <c r="E76" s="75">
        <f t="shared" ref="E76:E160" si="199">1000000+BP76*1000+BQ76</f>
        <v>1007002</v>
      </c>
      <c r="F76" s="65" t="str">
        <f t="shared" si="163"/>
        <v>MP007_E2</v>
      </c>
      <c r="G76" s="65" t="s">
        <v>345</v>
      </c>
      <c r="H76" s="65">
        <f>H75-15</f>
        <v>1065</v>
      </c>
      <c r="I76" s="65">
        <f>I75</f>
        <v>115</v>
      </c>
      <c r="J76" s="65">
        <f>INDEX(Notes!$A$36:$N$47,MATCH(Binning!$B76,Notes!$A$36:$A$47,0),MATCH(Notes!$K$35,Notes!$A$35:$N$35,0))</f>
        <v>653.6</v>
      </c>
      <c r="K76" s="65"/>
      <c r="L76" s="65">
        <f>L75-10</f>
        <v>805</v>
      </c>
      <c r="M76" s="65">
        <f>M75</f>
        <v>635</v>
      </c>
      <c r="N76" s="65">
        <f>INDEX(GB!$A$2:$AD$96,MATCH($C76,GB!$A$2:$A$96,0),MATCH(N$2,GB!$A$1:$AD$1,0))</f>
        <v>80</v>
      </c>
      <c r="O76" s="65">
        <f>INDEX(GB!$A$2:$AD$96,MATCH($C76,GB!$A$2:$A$96,0),MATCH(O$2,GB!$A$1:$AD$1,0))</f>
        <v>30</v>
      </c>
      <c r="P76" s="65">
        <f>INDEX(GB!$A$2:$AD$96,MATCH($C76,GB!$A$2:$A$96,0),MATCH(P$2,GB!$A$1:$AD$1,0))</f>
        <v>50</v>
      </c>
      <c r="Q76" s="65">
        <f>INDEX(GB!$A$2:$AD$96,MATCH($C76,GB!$A$2:$A$96,0),MATCH(Q$2,GB!$A$1:$AD$1,0))</f>
        <v>45</v>
      </c>
      <c r="R76" s="65">
        <f>INDEX(Notes!$A$36:$N$47,MATCH(Binning!$B76,Notes!$A$36:$A$47,0),MATCH(Notes!$M$35,Notes!$A$35:$N$35,0))</f>
        <v>7866</v>
      </c>
      <c r="S76" s="65"/>
      <c r="T76" s="65">
        <f>INDEX(GB!$A$2:$AD$96,MATCH($C76,GB!$A$2:$A$96,0),MATCH(T$2,GB!$A$1:$AD$1,0))</f>
        <v>0</v>
      </c>
      <c r="U76" s="65">
        <f>INDEX(GB!$A$2:$AD$96,MATCH($C76,GB!$A$2:$A$96,0),MATCH(U$2,GB!$A$1:$AD$1,0))</f>
        <v>0</v>
      </c>
      <c r="V76" s="65">
        <f>INDEX(GB!$A$2:$AD$96,MATCH($C76,GB!$A$2:$A$96,0),MATCH(V$2,GB!$A$1:$AD$1,0))</f>
        <v>0</v>
      </c>
      <c r="W76" s="65">
        <f>INDEX(GB!$A$2:$AD$96,MATCH($C76,GB!$A$2:$A$96,0),MATCH(W$2,GB!$A$1:$AD$1,0))</f>
        <v>25</v>
      </c>
      <c r="X76" s="65">
        <f>INDEX(GB!$A$2:$AD$96,MATCH($C76,GB!$A$2:$A$96,0),MATCH(X$2,GB!$A$1:$AD$1,0))</f>
        <v>20</v>
      </c>
      <c r="Y76" s="65">
        <v>5</v>
      </c>
      <c r="Z76" s="72">
        <v>1250</v>
      </c>
      <c r="AA76" s="72">
        <v>400</v>
      </c>
      <c r="AB76" s="65"/>
      <c r="AC76" s="65"/>
      <c r="AD76" s="65"/>
      <c r="AE76" s="65"/>
      <c r="AF76" s="65">
        <f>AF75</f>
        <v>5</v>
      </c>
      <c r="AG76" s="65"/>
      <c r="AH76" s="65"/>
      <c r="AI76" s="65" t="str">
        <f t="shared" si="88"/>
        <v/>
      </c>
      <c r="AJ76" s="65" t="str">
        <f t="shared" si="89"/>
        <v/>
      </c>
      <c r="AK76" s="65" t="str">
        <f t="shared" si="90"/>
        <v/>
      </c>
      <c r="AL76" s="65" t="str">
        <f t="shared" si="91"/>
        <v/>
      </c>
      <c r="AM76" s="65" t="str">
        <f t="shared" si="162"/>
        <v/>
      </c>
      <c r="AN76" s="65"/>
      <c r="AO76" s="65"/>
      <c r="AP76" s="65"/>
      <c r="AQ76" s="65"/>
      <c r="AR76" s="65"/>
      <c r="AS76" s="65"/>
      <c r="AT76" s="65" t="str">
        <f t="shared" si="140"/>
        <v>PCPU</v>
      </c>
      <c r="AU76" s="65">
        <f t="shared" si="141"/>
        <v>653.6</v>
      </c>
      <c r="AV76" s="65"/>
      <c r="AX76" s="65">
        <f t="shared" si="9"/>
        <v>885</v>
      </c>
      <c r="AY76" s="65">
        <f t="shared" si="10"/>
        <v>715</v>
      </c>
      <c r="AZ76" s="65">
        <f>INDEX(Notes!$A$36:$O$47,MATCH($B76,Notes!A$36:A$47,0),MATCH(AZ$2,Notes!A$35:O$35,0))</f>
        <v>594.18521581609184</v>
      </c>
      <c r="BA76" s="65">
        <f t="shared" ref="BA76:BA160" si="200">MAX(MIN(Y76*FLOOR((H76-I76*LOG10(AZ76))/Y76,1),L76),M76)</f>
        <v>745</v>
      </c>
      <c r="BB76" s="65">
        <f t="shared" si="12"/>
        <v>825</v>
      </c>
      <c r="BC76" s="65">
        <f t="shared" ref="BC76:BC160" si="201">MAX(MIN(Y76*FLOOR((H76-I76*LOG10(J76))/Y76,1),L76),M76)</f>
        <v>740</v>
      </c>
      <c r="BD76" s="65">
        <f t="shared" si="14"/>
        <v>820</v>
      </c>
      <c r="BO76" s="72">
        <f t="shared" ref="BO76:BO86" si="202">BO75</f>
        <v>653.6</v>
      </c>
      <c r="BP76" s="72">
        <f t="shared" si="15"/>
        <v>7</v>
      </c>
      <c r="BQ76" s="72" t="str">
        <f t="shared" si="16"/>
        <v>2</v>
      </c>
      <c r="BR76" s="72">
        <f>IF(BR75="","",BR75)</f>
        <v>0</v>
      </c>
      <c r="BS76" s="72" t="str">
        <f t="shared" ref="BS76:BV81" si="203">IF(BS75="","",BS75)</f>
        <v>MP005</v>
      </c>
      <c r="BT76" s="72" t="str">
        <f t="shared" si="203"/>
        <v>MP008</v>
      </c>
      <c r="BU76" s="72">
        <f t="shared" si="203"/>
        <v>0.70588235294117652</v>
      </c>
      <c r="BV76" s="72">
        <f t="shared" si="203"/>
        <v>1</v>
      </c>
    </row>
    <row r="77" spans="1:74" s="72" customFormat="1" x14ac:dyDescent="0.2">
      <c r="A77" s="72" t="b">
        <v>1</v>
      </c>
      <c r="B77" s="65" t="s">
        <v>90</v>
      </c>
      <c r="C77" s="65" t="s">
        <v>150</v>
      </c>
      <c r="D77" s="65" t="str">
        <f t="shared" si="17"/>
        <v>E3</v>
      </c>
      <c r="E77" s="75">
        <f t="shared" si="199"/>
        <v>1007003</v>
      </c>
      <c r="F77" s="65" t="str">
        <f t="shared" si="163"/>
        <v>MP007_E3</v>
      </c>
      <c r="G77" s="65" t="s">
        <v>345</v>
      </c>
      <c r="H77" s="65">
        <f t="shared" ref="H77:H86" si="204">H76-15</f>
        <v>1050</v>
      </c>
      <c r="I77" s="65">
        <f t="shared" ref="I77:I86" si="205">I76</f>
        <v>115</v>
      </c>
      <c r="J77" s="65">
        <f>INDEX(Notes!$A$36:$N$47,MATCH(Binning!$B77,Notes!$A$36:$A$47,0),MATCH(Notes!$K$35,Notes!$A$35:$N$35,0))</f>
        <v>653.6</v>
      </c>
      <c r="K77" s="65"/>
      <c r="L77" s="65">
        <f>L76-10</f>
        <v>795</v>
      </c>
      <c r="M77" s="65">
        <f t="shared" ref="M77:M86" si="206">M76</f>
        <v>635</v>
      </c>
      <c r="N77" s="65">
        <f>INDEX(GB!$A$2:$AD$96,MATCH($C77,GB!$A$2:$A$96,0),MATCH(N$2,GB!$A$1:$AD$1,0))</f>
        <v>80</v>
      </c>
      <c r="O77" s="65">
        <f>INDEX(GB!$A$2:$AD$96,MATCH($C77,GB!$A$2:$A$96,0),MATCH(O$2,GB!$A$1:$AD$1,0))</f>
        <v>30</v>
      </c>
      <c r="P77" s="65">
        <f>INDEX(GB!$A$2:$AD$96,MATCH($C77,GB!$A$2:$A$96,0),MATCH(P$2,GB!$A$1:$AD$1,0))</f>
        <v>50</v>
      </c>
      <c r="Q77" s="65">
        <f>INDEX(GB!$A$2:$AD$96,MATCH($C77,GB!$A$2:$A$96,0),MATCH(Q$2,GB!$A$1:$AD$1,0))</f>
        <v>45</v>
      </c>
      <c r="R77" s="65">
        <f>INDEX(Notes!$A$36:$N$47,MATCH(Binning!$B77,Notes!$A$36:$A$47,0),MATCH(Notes!$M$35,Notes!$A$35:$N$35,0))</f>
        <v>7866</v>
      </c>
      <c r="S77" s="65"/>
      <c r="T77" s="65">
        <f>INDEX(GB!$A$2:$AD$96,MATCH($C77,GB!$A$2:$A$96,0),MATCH(T$2,GB!$A$1:$AD$1,0))</f>
        <v>0</v>
      </c>
      <c r="U77" s="65">
        <f>INDEX(GB!$A$2:$AD$96,MATCH($C77,GB!$A$2:$A$96,0),MATCH(U$2,GB!$A$1:$AD$1,0))</f>
        <v>0</v>
      </c>
      <c r="V77" s="65">
        <f>INDEX(GB!$A$2:$AD$96,MATCH($C77,GB!$A$2:$A$96,0),MATCH(V$2,GB!$A$1:$AD$1,0))</f>
        <v>0</v>
      </c>
      <c r="W77" s="65">
        <f>INDEX(GB!$A$2:$AD$96,MATCH($C77,GB!$A$2:$A$96,0),MATCH(W$2,GB!$A$1:$AD$1,0))</f>
        <v>25</v>
      </c>
      <c r="X77" s="65">
        <f>INDEX(GB!$A$2:$AD$96,MATCH($C77,GB!$A$2:$A$96,0),MATCH(X$2,GB!$A$1:$AD$1,0))</f>
        <v>20</v>
      </c>
      <c r="Y77" s="65">
        <v>5</v>
      </c>
      <c r="Z77" s="72">
        <v>1250</v>
      </c>
      <c r="AA77" s="72">
        <v>400</v>
      </c>
      <c r="AB77" s="65"/>
      <c r="AC77" s="65"/>
      <c r="AD77" s="65"/>
      <c r="AE77" s="65"/>
      <c r="AF77" s="65">
        <f t="shared" ref="AF77:AF86" si="207">AF76</f>
        <v>5</v>
      </c>
      <c r="AG77" s="65"/>
      <c r="AH77" s="65"/>
      <c r="AI77" s="65" t="str">
        <f t="shared" si="88"/>
        <v/>
      </c>
      <c r="AJ77" s="65" t="str">
        <f t="shared" si="89"/>
        <v/>
      </c>
      <c r="AK77" s="65" t="str">
        <f t="shared" si="90"/>
        <v/>
      </c>
      <c r="AL77" s="65" t="str">
        <f t="shared" si="91"/>
        <v/>
      </c>
      <c r="AM77" s="65" t="str">
        <f t="shared" si="162"/>
        <v/>
      </c>
      <c r="AN77" s="65"/>
      <c r="AO77" s="65"/>
      <c r="AP77" s="65"/>
      <c r="AQ77" s="65"/>
      <c r="AR77" s="65"/>
      <c r="AS77" s="65"/>
      <c r="AT77" s="65" t="str">
        <f t="shared" si="140"/>
        <v>PCPU</v>
      </c>
      <c r="AU77" s="65">
        <f t="shared" si="141"/>
        <v>653.6</v>
      </c>
      <c r="AV77" s="65"/>
      <c r="AX77" s="65">
        <f t="shared" si="9"/>
        <v>875</v>
      </c>
      <c r="AY77" s="65">
        <f t="shared" si="10"/>
        <v>715</v>
      </c>
      <c r="AZ77" s="65">
        <f>INDEX(Notes!$A$36:$O$47,MATCH($B77,Notes!A$36:A$47,0),MATCH(AZ$2,Notes!A$35:O$35,0))</f>
        <v>594.18521581609184</v>
      </c>
      <c r="BA77" s="65">
        <f t="shared" si="200"/>
        <v>730</v>
      </c>
      <c r="BB77" s="65">
        <f t="shared" si="12"/>
        <v>810</v>
      </c>
      <c r="BC77" s="65">
        <f t="shared" si="201"/>
        <v>725</v>
      </c>
      <c r="BD77" s="65">
        <f t="shared" si="14"/>
        <v>805</v>
      </c>
      <c r="BO77" s="72">
        <f t="shared" si="202"/>
        <v>653.6</v>
      </c>
      <c r="BP77" s="72">
        <f t="shared" ref="BP77:BP161" si="208">IF(CODE(RIGHT($C77,1))&lt;58,CODE(RIGHT($C77,1))-48,CODE(RIGHT($C77,1))-55)</f>
        <v>7</v>
      </c>
      <c r="BQ77" s="72" t="str">
        <f t="shared" ref="BQ77:BQ161" si="209">MID($D77,2,2)</f>
        <v>3</v>
      </c>
      <c r="BR77" s="72">
        <f t="shared" ref="BR77:BV83" si="210">IF(BR76="","",BR76)</f>
        <v>0</v>
      </c>
      <c r="BS77" s="72" t="str">
        <f t="shared" si="203"/>
        <v>MP005</v>
      </c>
      <c r="BT77" s="72" t="str">
        <f t="shared" si="203"/>
        <v>MP008</v>
      </c>
      <c r="BU77" s="72">
        <f t="shared" si="203"/>
        <v>0.70588235294117652</v>
      </c>
      <c r="BV77" s="72">
        <f t="shared" si="203"/>
        <v>1</v>
      </c>
    </row>
    <row r="78" spans="1:74" s="72" customFormat="1" x14ac:dyDescent="0.2">
      <c r="A78" s="72" t="b">
        <v>1</v>
      </c>
      <c r="B78" s="65" t="s">
        <v>90</v>
      </c>
      <c r="C78" s="65" t="s">
        <v>150</v>
      </c>
      <c r="D78" s="65" t="str">
        <f t="shared" si="17"/>
        <v>E4</v>
      </c>
      <c r="E78" s="75">
        <f t="shared" si="199"/>
        <v>1007004</v>
      </c>
      <c r="F78" s="65" t="str">
        <f t="shared" si="163"/>
        <v>MP007_E4</v>
      </c>
      <c r="G78" s="65" t="s">
        <v>345</v>
      </c>
      <c r="H78" s="65">
        <f t="shared" si="204"/>
        <v>1035</v>
      </c>
      <c r="I78" s="65">
        <f t="shared" si="205"/>
        <v>115</v>
      </c>
      <c r="J78" s="65">
        <f>INDEX(Notes!$A$36:$N$47,MATCH(Binning!$B78,Notes!$A$36:$A$47,0),MATCH(Notes!$K$35,Notes!$A$35:$N$35,0))</f>
        <v>653.6</v>
      </c>
      <c r="K78" s="65"/>
      <c r="L78" s="65">
        <f t="shared" ref="L78:L86" si="211">L77</f>
        <v>795</v>
      </c>
      <c r="M78" s="65">
        <f t="shared" si="206"/>
        <v>635</v>
      </c>
      <c r="N78" s="65">
        <f>INDEX(GB!$A$2:$AD$96,MATCH($C78,GB!$A$2:$A$96,0),MATCH(N$2,GB!$A$1:$AD$1,0))</f>
        <v>80</v>
      </c>
      <c r="O78" s="65">
        <f>INDEX(GB!$A$2:$AD$96,MATCH($C78,GB!$A$2:$A$96,0),MATCH(O$2,GB!$A$1:$AD$1,0))</f>
        <v>30</v>
      </c>
      <c r="P78" s="65">
        <f>INDEX(GB!$A$2:$AD$96,MATCH($C78,GB!$A$2:$A$96,0),MATCH(P$2,GB!$A$1:$AD$1,0))</f>
        <v>50</v>
      </c>
      <c r="Q78" s="65">
        <f>INDEX(GB!$A$2:$AD$96,MATCH($C78,GB!$A$2:$A$96,0),MATCH(Q$2,GB!$A$1:$AD$1,0))</f>
        <v>45</v>
      </c>
      <c r="R78" s="65">
        <f>INDEX(Notes!$A$36:$N$47,MATCH(Binning!$B78,Notes!$A$36:$A$47,0),MATCH(Notes!$M$35,Notes!$A$35:$N$35,0))</f>
        <v>7866</v>
      </c>
      <c r="S78" s="65"/>
      <c r="T78" s="65">
        <f>INDEX(GB!$A$2:$AD$96,MATCH($C78,GB!$A$2:$A$96,0),MATCH(T$2,GB!$A$1:$AD$1,0))</f>
        <v>0</v>
      </c>
      <c r="U78" s="65">
        <f>INDEX(GB!$A$2:$AD$96,MATCH($C78,GB!$A$2:$A$96,0),MATCH(U$2,GB!$A$1:$AD$1,0))</f>
        <v>0</v>
      </c>
      <c r="V78" s="65">
        <f>INDEX(GB!$A$2:$AD$96,MATCH($C78,GB!$A$2:$A$96,0),MATCH(V$2,GB!$A$1:$AD$1,0))</f>
        <v>0</v>
      </c>
      <c r="W78" s="65">
        <f>INDEX(GB!$A$2:$AD$96,MATCH($C78,GB!$A$2:$A$96,0),MATCH(W$2,GB!$A$1:$AD$1,0))</f>
        <v>25</v>
      </c>
      <c r="X78" s="65">
        <f>INDEX(GB!$A$2:$AD$96,MATCH($C78,GB!$A$2:$A$96,0),MATCH(X$2,GB!$A$1:$AD$1,0))</f>
        <v>20</v>
      </c>
      <c r="Y78" s="65">
        <v>5</v>
      </c>
      <c r="Z78" s="72">
        <v>1250</v>
      </c>
      <c r="AA78" s="72">
        <v>400</v>
      </c>
      <c r="AB78" s="65"/>
      <c r="AC78" s="65"/>
      <c r="AD78" s="65"/>
      <c r="AE78" s="65"/>
      <c r="AF78" s="65">
        <f t="shared" si="207"/>
        <v>5</v>
      </c>
      <c r="AG78" s="65"/>
      <c r="AH78" s="65"/>
      <c r="AI78" s="65" t="str">
        <f t="shared" si="88"/>
        <v/>
      </c>
      <c r="AJ78" s="65" t="str">
        <f t="shared" si="89"/>
        <v/>
      </c>
      <c r="AK78" s="65" t="str">
        <f t="shared" si="90"/>
        <v/>
      </c>
      <c r="AL78" s="65" t="str">
        <f t="shared" si="91"/>
        <v/>
      </c>
      <c r="AM78" s="65" t="str">
        <f t="shared" si="162"/>
        <v/>
      </c>
      <c r="AN78" s="65"/>
      <c r="AO78" s="65"/>
      <c r="AP78" s="65"/>
      <c r="AQ78" s="65"/>
      <c r="AR78" s="65"/>
      <c r="AS78" s="65"/>
      <c r="AT78" s="65" t="str">
        <f t="shared" si="140"/>
        <v>PCPU</v>
      </c>
      <c r="AU78" s="65">
        <f t="shared" si="141"/>
        <v>653.6</v>
      </c>
      <c r="AV78" s="65"/>
      <c r="AX78" s="65">
        <f t="shared" si="9"/>
        <v>875</v>
      </c>
      <c r="AY78" s="65">
        <f t="shared" si="10"/>
        <v>715</v>
      </c>
      <c r="AZ78" s="65">
        <f>INDEX(Notes!$A$36:$O$47,MATCH($B78,Notes!A$36:A$47,0),MATCH(AZ$2,Notes!A$35:O$35,0))</f>
        <v>594.18521581609184</v>
      </c>
      <c r="BA78" s="65">
        <f t="shared" si="200"/>
        <v>715</v>
      </c>
      <c r="BB78" s="65">
        <f t="shared" si="12"/>
        <v>795</v>
      </c>
      <c r="BC78" s="65">
        <f t="shared" si="201"/>
        <v>710</v>
      </c>
      <c r="BD78" s="65">
        <f t="shared" si="14"/>
        <v>790</v>
      </c>
      <c r="BO78" s="72">
        <f t="shared" si="202"/>
        <v>653.6</v>
      </c>
      <c r="BP78" s="72">
        <f t="shared" si="208"/>
        <v>7</v>
      </c>
      <c r="BQ78" s="72" t="str">
        <f t="shared" si="209"/>
        <v>4</v>
      </c>
      <c r="BR78" s="72">
        <f t="shared" si="210"/>
        <v>0</v>
      </c>
      <c r="BS78" s="72" t="str">
        <f t="shared" si="203"/>
        <v>MP005</v>
      </c>
      <c r="BT78" s="72" t="str">
        <f t="shared" si="203"/>
        <v>MP008</v>
      </c>
      <c r="BU78" s="72">
        <f t="shared" si="203"/>
        <v>0.70588235294117652</v>
      </c>
      <c r="BV78" s="72">
        <f t="shared" si="203"/>
        <v>1</v>
      </c>
    </row>
    <row r="79" spans="1:74" s="72" customFormat="1" x14ac:dyDescent="0.2">
      <c r="A79" s="72" t="b">
        <v>1</v>
      </c>
      <c r="B79" s="65" t="s">
        <v>90</v>
      </c>
      <c r="C79" s="65" t="s">
        <v>150</v>
      </c>
      <c r="D79" s="65" t="str">
        <f t="shared" si="17"/>
        <v>E5</v>
      </c>
      <c r="E79" s="75">
        <f t="shared" si="199"/>
        <v>1007005</v>
      </c>
      <c r="F79" s="65" t="str">
        <f t="shared" si="163"/>
        <v>MP007_E5</v>
      </c>
      <c r="G79" s="65" t="s">
        <v>345</v>
      </c>
      <c r="H79" s="65">
        <f t="shared" si="204"/>
        <v>1020</v>
      </c>
      <c r="I79" s="65">
        <f t="shared" si="205"/>
        <v>115</v>
      </c>
      <c r="J79" s="65">
        <f>INDEX(Notes!$A$36:$N$47,MATCH(Binning!$B79,Notes!$A$36:$A$47,0),MATCH(Notes!$K$35,Notes!$A$35:$N$35,0))</f>
        <v>653.6</v>
      </c>
      <c r="K79" s="65"/>
      <c r="L79" s="65">
        <f t="shared" si="211"/>
        <v>795</v>
      </c>
      <c r="M79" s="65">
        <f t="shared" si="206"/>
        <v>635</v>
      </c>
      <c r="N79" s="65">
        <f>INDEX(GB!$A$2:$AD$96,MATCH($C79,GB!$A$2:$A$96,0),MATCH(N$2,GB!$A$1:$AD$1,0))</f>
        <v>80</v>
      </c>
      <c r="O79" s="65">
        <f>INDEX(GB!$A$2:$AD$96,MATCH($C79,GB!$A$2:$A$96,0),MATCH(O$2,GB!$A$1:$AD$1,0))</f>
        <v>30</v>
      </c>
      <c r="P79" s="65">
        <f>INDEX(GB!$A$2:$AD$96,MATCH($C79,GB!$A$2:$A$96,0),MATCH(P$2,GB!$A$1:$AD$1,0))</f>
        <v>50</v>
      </c>
      <c r="Q79" s="65">
        <f>INDEX(GB!$A$2:$AD$96,MATCH($C79,GB!$A$2:$A$96,0),MATCH(Q$2,GB!$A$1:$AD$1,0))</f>
        <v>45</v>
      </c>
      <c r="R79" s="65">
        <f>INDEX(Notes!$A$36:$N$47,MATCH(Binning!$B79,Notes!$A$36:$A$47,0),MATCH(Notes!$M$35,Notes!$A$35:$N$35,0))</f>
        <v>7866</v>
      </c>
      <c r="S79" s="65"/>
      <c r="T79" s="65">
        <f>INDEX(GB!$A$2:$AD$96,MATCH($C79,GB!$A$2:$A$96,0),MATCH(T$2,GB!$A$1:$AD$1,0))</f>
        <v>0</v>
      </c>
      <c r="U79" s="65">
        <f>INDEX(GB!$A$2:$AD$96,MATCH($C79,GB!$A$2:$A$96,0),MATCH(U$2,GB!$A$1:$AD$1,0))</f>
        <v>0</v>
      </c>
      <c r="V79" s="65">
        <f>INDEX(GB!$A$2:$AD$96,MATCH($C79,GB!$A$2:$A$96,0),MATCH(V$2,GB!$A$1:$AD$1,0))</f>
        <v>0</v>
      </c>
      <c r="W79" s="65">
        <f>INDEX(GB!$A$2:$AD$96,MATCH($C79,GB!$A$2:$A$96,0),MATCH(W$2,GB!$A$1:$AD$1,0))</f>
        <v>25</v>
      </c>
      <c r="X79" s="65">
        <f>INDEX(GB!$A$2:$AD$96,MATCH($C79,GB!$A$2:$A$96,0),MATCH(X$2,GB!$A$1:$AD$1,0))</f>
        <v>20</v>
      </c>
      <c r="Y79" s="65">
        <v>5</v>
      </c>
      <c r="Z79" s="72">
        <v>1250</v>
      </c>
      <c r="AA79" s="72">
        <v>400</v>
      </c>
      <c r="AB79" s="65"/>
      <c r="AC79" s="65"/>
      <c r="AD79" s="65"/>
      <c r="AE79" s="65"/>
      <c r="AF79" s="65">
        <f t="shared" si="207"/>
        <v>5</v>
      </c>
      <c r="AG79" s="65"/>
      <c r="AH79" s="65"/>
      <c r="AI79" s="65" t="str">
        <f t="shared" si="88"/>
        <v/>
      </c>
      <c r="AJ79" s="65" t="str">
        <f t="shared" si="89"/>
        <v/>
      </c>
      <c r="AK79" s="65" t="str">
        <f t="shared" si="90"/>
        <v/>
      </c>
      <c r="AL79" s="65" t="str">
        <f t="shared" si="91"/>
        <v/>
      </c>
      <c r="AM79" s="65" t="str">
        <f t="shared" si="162"/>
        <v/>
      </c>
      <c r="AN79" s="65"/>
      <c r="AO79" s="65"/>
      <c r="AP79" s="65"/>
      <c r="AQ79" s="65"/>
      <c r="AR79" s="65"/>
      <c r="AS79" s="65"/>
      <c r="AT79" s="65" t="str">
        <f t="shared" si="140"/>
        <v>PCPU</v>
      </c>
      <c r="AU79" s="65">
        <f t="shared" si="141"/>
        <v>653.6</v>
      </c>
      <c r="AV79" s="65"/>
      <c r="AX79" s="65">
        <f t="shared" si="9"/>
        <v>875</v>
      </c>
      <c r="AY79" s="65">
        <f t="shared" si="10"/>
        <v>715</v>
      </c>
      <c r="AZ79" s="65">
        <f>INDEX(Notes!$A$36:$O$47,MATCH($B79,Notes!A$36:A$47,0),MATCH(AZ$2,Notes!A$35:O$35,0))</f>
        <v>594.18521581609184</v>
      </c>
      <c r="BA79" s="65">
        <f t="shared" si="200"/>
        <v>700</v>
      </c>
      <c r="BB79" s="65">
        <f t="shared" si="12"/>
        <v>780</v>
      </c>
      <c r="BC79" s="65">
        <f t="shared" si="201"/>
        <v>695</v>
      </c>
      <c r="BD79" s="65">
        <f t="shared" si="14"/>
        <v>775</v>
      </c>
      <c r="BO79" s="72">
        <f t="shared" si="202"/>
        <v>653.6</v>
      </c>
      <c r="BP79" s="72">
        <f t="shared" si="208"/>
        <v>7</v>
      </c>
      <c r="BQ79" s="72" t="str">
        <f t="shared" si="209"/>
        <v>5</v>
      </c>
      <c r="BR79" s="72">
        <f t="shared" si="210"/>
        <v>0</v>
      </c>
      <c r="BS79" s="72" t="str">
        <f t="shared" si="203"/>
        <v>MP005</v>
      </c>
      <c r="BT79" s="72" t="str">
        <f t="shared" si="203"/>
        <v>MP008</v>
      </c>
      <c r="BU79" s="72">
        <f t="shared" si="203"/>
        <v>0.70588235294117652</v>
      </c>
      <c r="BV79" s="72">
        <f t="shared" si="203"/>
        <v>1</v>
      </c>
    </row>
    <row r="80" spans="1:74" s="72" customFormat="1" x14ac:dyDescent="0.2">
      <c r="A80" s="72" t="b">
        <v>1</v>
      </c>
      <c r="B80" s="65" t="s">
        <v>90</v>
      </c>
      <c r="C80" s="65" t="s">
        <v>150</v>
      </c>
      <c r="D80" s="65" t="str">
        <f t="shared" si="17"/>
        <v>E6</v>
      </c>
      <c r="E80" s="75">
        <f t="shared" si="199"/>
        <v>1007006</v>
      </c>
      <c r="F80" s="65" t="str">
        <f t="shared" ref="F80:F128" si="212">CONCATENATE(C80,"_",D80)</f>
        <v>MP007_E6</v>
      </c>
      <c r="G80" s="65" t="s">
        <v>345</v>
      </c>
      <c r="H80" s="65">
        <f t="shared" si="204"/>
        <v>1005</v>
      </c>
      <c r="I80" s="65">
        <f t="shared" si="205"/>
        <v>115</v>
      </c>
      <c r="J80" s="65">
        <f>INDEX(Notes!$A$36:$N$47,MATCH(Binning!$B80,Notes!$A$36:$A$47,0),MATCH(Notes!$K$35,Notes!$A$35:$N$35,0))</f>
        <v>653.6</v>
      </c>
      <c r="K80" s="65"/>
      <c r="L80" s="65">
        <f t="shared" si="211"/>
        <v>795</v>
      </c>
      <c r="M80" s="65">
        <f t="shared" si="206"/>
        <v>635</v>
      </c>
      <c r="N80" s="65">
        <f>INDEX(GB!$A$2:$AD$96,MATCH($C80,GB!$A$2:$A$96,0),MATCH(N$2,GB!$A$1:$AD$1,0))</f>
        <v>80</v>
      </c>
      <c r="O80" s="65">
        <f>INDEX(GB!$A$2:$AD$96,MATCH($C80,GB!$A$2:$A$96,0),MATCH(O$2,GB!$A$1:$AD$1,0))</f>
        <v>30</v>
      </c>
      <c r="P80" s="65">
        <f>INDEX(GB!$A$2:$AD$96,MATCH($C80,GB!$A$2:$A$96,0),MATCH(P$2,GB!$A$1:$AD$1,0))</f>
        <v>50</v>
      </c>
      <c r="Q80" s="65">
        <f>INDEX(GB!$A$2:$AD$96,MATCH($C80,GB!$A$2:$A$96,0),MATCH(Q$2,GB!$A$1:$AD$1,0))</f>
        <v>45</v>
      </c>
      <c r="R80" s="65">
        <f>INDEX(Notes!$A$36:$N$47,MATCH(Binning!$B80,Notes!$A$36:$A$47,0),MATCH(Notes!$M$35,Notes!$A$35:$N$35,0))</f>
        <v>7866</v>
      </c>
      <c r="S80" s="65"/>
      <c r="T80" s="65">
        <f>INDEX(GB!$A$2:$AD$96,MATCH($C80,GB!$A$2:$A$96,0),MATCH(T$2,GB!$A$1:$AD$1,0))</f>
        <v>0</v>
      </c>
      <c r="U80" s="65">
        <f>INDEX(GB!$A$2:$AD$96,MATCH($C80,GB!$A$2:$A$96,0),MATCH(U$2,GB!$A$1:$AD$1,0))</f>
        <v>0</v>
      </c>
      <c r="V80" s="65">
        <f>INDEX(GB!$A$2:$AD$96,MATCH($C80,GB!$A$2:$A$96,0),MATCH(V$2,GB!$A$1:$AD$1,0))</f>
        <v>0</v>
      </c>
      <c r="W80" s="65">
        <f>INDEX(GB!$A$2:$AD$96,MATCH($C80,GB!$A$2:$A$96,0),MATCH(W$2,GB!$A$1:$AD$1,0))</f>
        <v>25</v>
      </c>
      <c r="X80" s="65">
        <f>INDEX(GB!$A$2:$AD$96,MATCH($C80,GB!$A$2:$A$96,0),MATCH(X$2,GB!$A$1:$AD$1,0))</f>
        <v>20</v>
      </c>
      <c r="Y80" s="65">
        <v>5</v>
      </c>
      <c r="Z80" s="72">
        <v>1250</v>
      </c>
      <c r="AA80" s="72">
        <v>400</v>
      </c>
      <c r="AB80" s="65"/>
      <c r="AC80" s="65"/>
      <c r="AD80" s="65"/>
      <c r="AE80" s="65"/>
      <c r="AF80" s="65">
        <f t="shared" si="207"/>
        <v>5</v>
      </c>
      <c r="AG80" s="65"/>
      <c r="AH80" s="65"/>
      <c r="AI80" s="65" t="str">
        <f t="shared" si="88"/>
        <v/>
      </c>
      <c r="AJ80" s="65" t="str">
        <f t="shared" si="89"/>
        <v/>
      </c>
      <c r="AK80" s="65" t="str">
        <f t="shared" si="90"/>
        <v/>
      </c>
      <c r="AL80" s="65" t="str">
        <f t="shared" si="91"/>
        <v/>
      </c>
      <c r="AM80" s="65" t="str">
        <f t="shared" si="162"/>
        <v/>
      </c>
      <c r="AN80" s="65"/>
      <c r="AO80" s="65"/>
      <c r="AP80" s="65"/>
      <c r="AQ80" s="65"/>
      <c r="AR80" s="65"/>
      <c r="AS80" s="65"/>
      <c r="AT80" s="65" t="str">
        <f t="shared" si="140"/>
        <v>PCPU</v>
      </c>
      <c r="AU80" s="65">
        <f t="shared" si="141"/>
        <v>653.6</v>
      </c>
      <c r="AV80" s="65"/>
      <c r="AX80" s="65">
        <f t="shared" si="9"/>
        <v>875</v>
      </c>
      <c r="AY80" s="65">
        <f t="shared" si="10"/>
        <v>715</v>
      </c>
      <c r="AZ80" s="65">
        <f>INDEX(Notes!$A$36:$O$47,MATCH($B80,Notes!A$36:A$47,0),MATCH(AZ$2,Notes!A$35:O$35,0))</f>
        <v>594.18521581609184</v>
      </c>
      <c r="BA80" s="65">
        <f t="shared" si="200"/>
        <v>685</v>
      </c>
      <c r="BB80" s="65">
        <f t="shared" si="12"/>
        <v>765</v>
      </c>
      <c r="BC80" s="65">
        <f t="shared" si="201"/>
        <v>680</v>
      </c>
      <c r="BD80" s="65">
        <f t="shared" si="14"/>
        <v>760</v>
      </c>
      <c r="BO80" s="72">
        <f t="shared" si="202"/>
        <v>653.6</v>
      </c>
      <c r="BP80" s="72">
        <f t="shared" si="208"/>
        <v>7</v>
      </c>
      <c r="BQ80" s="72" t="str">
        <f t="shared" si="209"/>
        <v>6</v>
      </c>
      <c r="BR80" s="72">
        <f t="shared" si="210"/>
        <v>0</v>
      </c>
      <c r="BS80" s="72" t="str">
        <f t="shared" si="203"/>
        <v>MP005</v>
      </c>
      <c r="BT80" s="72" t="str">
        <f t="shared" si="203"/>
        <v>MP008</v>
      </c>
      <c r="BU80" s="72">
        <f t="shared" si="203"/>
        <v>0.70588235294117652</v>
      </c>
      <c r="BV80" s="72">
        <f t="shared" si="203"/>
        <v>1</v>
      </c>
    </row>
    <row r="81" spans="1:74" s="72" customFormat="1" x14ac:dyDescent="0.2">
      <c r="A81" s="72" t="b">
        <v>1</v>
      </c>
      <c r="B81" s="65" t="s">
        <v>90</v>
      </c>
      <c r="C81" s="65" t="s">
        <v>150</v>
      </c>
      <c r="D81" s="65" t="str">
        <f>CONCATENATE("E",MID(D80,2,2)+1)</f>
        <v>E7</v>
      </c>
      <c r="E81" s="75">
        <f t="shared" si="199"/>
        <v>1007007</v>
      </c>
      <c r="F81" s="65" t="str">
        <f t="shared" si="212"/>
        <v>MP007_E7</v>
      </c>
      <c r="G81" s="65" t="s">
        <v>345</v>
      </c>
      <c r="H81" s="65">
        <f t="shared" si="204"/>
        <v>990</v>
      </c>
      <c r="I81" s="65">
        <f t="shared" si="205"/>
        <v>115</v>
      </c>
      <c r="J81" s="65">
        <f>INDEX(Notes!$A$36:$N$47,MATCH(Binning!$B81,Notes!$A$36:$A$47,0),MATCH(Notes!$K$35,Notes!$A$35:$N$35,0))</f>
        <v>653.6</v>
      </c>
      <c r="K81" s="65"/>
      <c r="L81" s="65">
        <f t="shared" si="211"/>
        <v>795</v>
      </c>
      <c r="M81" s="65">
        <f t="shared" si="206"/>
        <v>635</v>
      </c>
      <c r="N81" s="65">
        <f>INDEX(GB!$A$2:$AD$96,MATCH($C81,GB!$A$2:$A$96,0),MATCH(N$2,GB!$A$1:$AD$1,0))</f>
        <v>80</v>
      </c>
      <c r="O81" s="65">
        <f>INDEX(GB!$A$2:$AD$96,MATCH($C81,GB!$A$2:$A$96,0),MATCH(O$2,GB!$A$1:$AD$1,0))</f>
        <v>30</v>
      </c>
      <c r="P81" s="65">
        <f>INDEX(GB!$A$2:$AD$96,MATCH($C81,GB!$A$2:$A$96,0),MATCH(P$2,GB!$A$1:$AD$1,0))</f>
        <v>50</v>
      </c>
      <c r="Q81" s="65">
        <f>INDEX(GB!$A$2:$AD$96,MATCH($C81,GB!$A$2:$A$96,0),MATCH(Q$2,GB!$A$1:$AD$1,0))</f>
        <v>45</v>
      </c>
      <c r="R81" s="65">
        <f>INDEX(Notes!$A$36:$N$47,MATCH(Binning!$B81,Notes!$A$36:$A$47,0),MATCH(Notes!$M$35,Notes!$A$35:$N$35,0))</f>
        <v>7866</v>
      </c>
      <c r="S81" s="65"/>
      <c r="T81" s="65">
        <f>INDEX(GB!$A$2:$AD$96,MATCH($C81,GB!$A$2:$A$96,0),MATCH(T$2,GB!$A$1:$AD$1,0))</f>
        <v>0</v>
      </c>
      <c r="U81" s="65">
        <f>INDEX(GB!$A$2:$AD$96,MATCH($C81,GB!$A$2:$A$96,0),MATCH(U$2,GB!$A$1:$AD$1,0))</f>
        <v>0</v>
      </c>
      <c r="V81" s="65">
        <f>INDEX(GB!$A$2:$AD$96,MATCH($C81,GB!$A$2:$A$96,0),MATCH(V$2,GB!$A$1:$AD$1,0))</f>
        <v>0</v>
      </c>
      <c r="W81" s="65">
        <f>INDEX(GB!$A$2:$AD$96,MATCH($C81,GB!$A$2:$A$96,0),MATCH(W$2,GB!$A$1:$AD$1,0))</f>
        <v>25</v>
      </c>
      <c r="X81" s="65">
        <f>INDEX(GB!$A$2:$AD$96,MATCH($C81,GB!$A$2:$A$96,0),MATCH(X$2,GB!$A$1:$AD$1,0))</f>
        <v>20</v>
      </c>
      <c r="Y81" s="65">
        <v>5</v>
      </c>
      <c r="Z81" s="72">
        <v>1250</v>
      </c>
      <c r="AA81" s="72">
        <v>400</v>
      </c>
      <c r="AB81" s="65"/>
      <c r="AC81" s="65"/>
      <c r="AD81" s="65"/>
      <c r="AE81" s="65"/>
      <c r="AF81" s="65">
        <f t="shared" si="207"/>
        <v>5</v>
      </c>
      <c r="AG81" s="65"/>
      <c r="AH81" s="65"/>
      <c r="AI81" s="65" t="str">
        <f t="shared" si="88"/>
        <v/>
      </c>
      <c r="AJ81" s="65" t="str">
        <f t="shared" si="89"/>
        <v/>
      </c>
      <c r="AK81" s="65" t="str">
        <f t="shared" si="90"/>
        <v/>
      </c>
      <c r="AL81" s="65" t="str">
        <f t="shared" si="91"/>
        <v/>
      </c>
      <c r="AM81" s="65" t="str">
        <f t="shared" si="162"/>
        <v/>
      </c>
      <c r="AN81" s="65"/>
      <c r="AO81" s="65"/>
      <c r="AP81" s="65"/>
      <c r="AQ81" s="65"/>
      <c r="AR81" s="65"/>
      <c r="AS81" s="65"/>
      <c r="AT81" s="65" t="str">
        <f t="shared" si="140"/>
        <v>PCPU</v>
      </c>
      <c r="AU81" s="65">
        <f t="shared" si="141"/>
        <v>653.6</v>
      </c>
      <c r="AV81" s="65"/>
      <c r="AX81" s="65">
        <f t="shared" si="9"/>
        <v>875</v>
      </c>
      <c r="AY81" s="65">
        <f t="shared" si="10"/>
        <v>715</v>
      </c>
      <c r="AZ81" s="65">
        <f>INDEX(Notes!$A$36:$O$47,MATCH($B81,Notes!A$36:A$47,0),MATCH(AZ$2,Notes!A$35:O$35,0))</f>
        <v>594.18521581609184</v>
      </c>
      <c r="BA81" s="65">
        <f t="shared" si="200"/>
        <v>670</v>
      </c>
      <c r="BB81" s="65">
        <f t="shared" si="12"/>
        <v>750</v>
      </c>
      <c r="BC81" s="65">
        <f t="shared" si="201"/>
        <v>665</v>
      </c>
      <c r="BD81" s="65">
        <f t="shared" si="14"/>
        <v>745</v>
      </c>
      <c r="BO81" s="72">
        <f t="shared" si="202"/>
        <v>653.6</v>
      </c>
      <c r="BP81" s="72">
        <f t="shared" si="208"/>
        <v>7</v>
      </c>
      <c r="BQ81" s="72" t="str">
        <f t="shared" si="209"/>
        <v>7</v>
      </c>
      <c r="BR81" s="72">
        <f t="shared" si="210"/>
        <v>0</v>
      </c>
      <c r="BS81" s="72" t="str">
        <f t="shared" si="203"/>
        <v>MP005</v>
      </c>
      <c r="BT81" s="72" t="str">
        <f t="shared" si="203"/>
        <v>MP008</v>
      </c>
      <c r="BU81" s="72">
        <f t="shared" si="203"/>
        <v>0.70588235294117652</v>
      </c>
      <c r="BV81" s="72">
        <f t="shared" si="203"/>
        <v>1</v>
      </c>
    </row>
    <row r="82" spans="1:74" s="72" customFormat="1" x14ac:dyDescent="0.2">
      <c r="A82" s="72" t="b">
        <v>1</v>
      </c>
      <c r="B82" s="65" t="s">
        <v>90</v>
      </c>
      <c r="C82" s="65" t="s">
        <v>150</v>
      </c>
      <c r="D82" s="65" t="str">
        <f t="shared" si="17"/>
        <v>E8</v>
      </c>
      <c r="E82" s="75">
        <f t="shared" ref="E82:E84" si="213">1000000+BP82*1000+BQ82</f>
        <v>1007008</v>
      </c>
      <c r="F82" s="65" t="str">
        <f t="shared" si="212"/>
        <v>MP007_E8</v>
      </c>
      <c r="G82" s="65" t="s">
        <v>345</v>
      </c>
      <c r="H82" s="65">
        <f t="shared" si="204"/>
        <v>975</v>
      </c>
      <c r="I82" s="65">
        <f t="shared" si="205"/>
        <v>115</v>
      </c>
      <c r="J82" s="65">
        <f>INDEX(Notes!$A$36:$N$47,MATCH(Binning!$B82,Notes!$A$36:$A$47,0),MATCH(Notes!$K$35,Notes!$A$35:$N$35,0))</f>
        <v>653.6</v>
      </c>
      <c r="K82" s="65"/>
      <c r="L82" s="65">
        <f t="shared" si="211"/>
        <v>795</v>
      </c>
      <c r="M82" s="65">
        <f t="shared" si="206"/>
        <v>635</v>
      </c>
      <c r="N82" s="65">
        <f>INDEX(GB!$A$2:$AD$96,MATCH($C82,GB!$A$2:$A$96,0),MATCH(N$2,GB!$A$1:$AD$1,0))</f>
        <v>80</v>
      </c>
      <c r="O82" s="65">
        <f>INDEX(GB!$A$2:$AD$96,MATCH($C82,GB!$A$2:$A$96,0),MATCH(O$2,GB!$A$1:$AD$1,0))</f>
        <v>30</v>
      </c>
      <c r="P82" s="65">
        <f>INDEX(GB!$A$2:$AD$96,MATCH($C82,GB!$A$2:$A$96,0),MATCH(P$2,GB!$A$1:$AD$1,0))</f>
        <v>50</v>
      </c>
      <c r="Q82" s="65">
        <f>INDEX(GB!$A$2:$AD$96,MATCH($C82,GB!$A$2:$A$96,0),MATCH(Q$2,GB!$A$1:$AD$1,0))</f>
        <v>45</v>
      </c>
      <c r="R82" s="65">
        <f>INDEX(Notes!$A$36:$N$47,MATCH(Binning!$B82,Notes!$A$36:$A$47,0),MATCH(Notes!$M$35,Notes!$A$35:$N$35,0))</f>
        <v>7866</v>
      </c>
      <c r="S82" s="65"/>
      <c r="T82" s="65">
        <f>INDEX(GB!$A$2:$AD$96,MATCH($C82,GB!$A$2:$A$96,0),MATCH(T$2,GB!$A$1:$AD$1,0))</f>
        <v>0</v>
      </c>
      <c r="U82" s="65">
        <f>INDEX(GB!$A$2:$AD$96,MATCH($C82,GB!$A$2:$A$96,0),MATCH(U$2,GB!$A$1:$AD$1,0))</f>
        <v>0</v>
      </c>
      <c r="V82" s="65">
        <f>INDEX(GB!$A$2:$AD$96,MATCH($C82,GB!$A$2:$A$96,0),MATCH(V$2,GB!$A$1:$AD$1,0))</f>
        <v>0</v>
      </c>
      <c r="W82" s="65">
        <f>INDEX(GB!$A$2:$AD$96,MATCH($C82,GB!$A$2:$A$96,0),MATCH(W$2,GB!$A$1:$AD$1,0))</f>
        <v>25</v>
      </c>
      <c r="X82" s="65">
        <f>INDEX(GB!$A$2:$AD$96,MATCH($C82,GB!$A$2:$A$96,0),MATCH(X$2,GB!$A$1:$AD$1,0))</f>
        <v>20</v>
      </c>
      <c r="Y82" s="65">
        <v>5</v>
      </c>
      <c r="Z82" s="72">
        <v>1250</v>
      </c>
      <c r="AA82" s="72">
        <v>400</v>
      </c>
      <c r="AB82" s="65"/>
      <c r="AC82" s="65"/>
      <c r="AD82" s="65"/>
      <c r="AE82" s="65"/>
      <c r="AF82" s="65">
        <f t="shared" si="207"/>
        <v>5</v>
      </c>
      <c r="AG82" s="65"/>
      <c r="AH82" s="65"/>
      <c r="AI82" s="65" t="str">
        <f t="shared" ref="AI82:AI84" si="214">IF($BR82=1,BS82,"")</f>
        <v/>
      </c>
      <c r="AJ82" s="65" t="str">
        <f t="shared" ref="AJ82:AJ84" si="215">IF($BR82=1,BT82,"")</f>
        <v/>
      </c>
      <c r="AK82" s="65" t="str">
        <f t="shared" ref="AK82:AK84" si="216">IF($BR82=1,BU82,"")</f>
        <v/>
      </c>
      <c r="AL82" s="65" t="str">
        <f t="shared" ref="AL82:AL84" si="217">IF($BR82=1,BV82,"")</f>
        <v/>
      </c>
      <c r="AM82" s="65" t="str">
        <f t="shared" si="162"/>
        <v/>
      </c>
      <c r="AN82" s="65"/>
      <c r="AO82" s="65"/>
      <c r="AP82" s="65"/>
      <c r="AQ82" s="65"/>
      <c r="AR82" s="65"/>
      <c r="AS82" s="65"/>
      <c r="AT82" s="65" t="str">
        <f t="shared" ref="AT82:AT84" si="218">B82</f>
        <v>PCPU</v>
      </c>
      <c r="AU82" s="65">
        <f t="shared" ref="AU82:AU84" si="219">J82</f>
        <v>653.6</v>
      </c>
      <c r="AV82" s="65"/>
      <c r="AX82" s="65">
        <f t="shared" ref="AX82:AX84" si="220">L82+N82</f>
        <v>875</v>
      </c>
      <c r="AY82" s="65">
        <f t="shared" ref="AY82:AY84" si="221">M82+N82</f>
        <v>715</v>
      </c>
      <c r="AZ82" s="65">
        <f>INDEX(Notes!$A$36:$O$47,MATCH($B82,Notes!A$36:A$47,0),MATCH(AZ$2,Notes!A$35:O$35,0))</f>
        <v>594.18521581609184</v>
      </c>
      <c r="BA82" s="65">
        <f t="shared" ref="BA82:BA84" si="222">MAX(MIN(Y82*FLOOR((H82-I82*LOG10(AZ82))/Y82,1),L82),M82)</f>
        <v>655</v>
      </c>
      <c r="BB82" s="65">
        <f t="shared" ref="BB82:BB84" si="223">BA82+N82</f>
        <v>735</v>
      </c>
      <c r="BC82" s="65">
        <f t="shared" ref="BC82:BC84" si="224">MAX(MIN(Y82*FLOOR((H82-I82*LOG10(J82))/Y82,1),L82),M82)</f>
        <v>650</v>
      </c>
      <c r="BD82" s="65">
        <f t="shared" ref="BD82:BD84" si="225">BC82+N82</f>
        <v>730</v>
      </c>
      <c r="BO82" s="72">
        <f t="shared" si="202"/>
        <v>653.6</v>
      </c>
      <c r="BP82" s="72">
        <f t="shared" si="208"/>
        <v>7</v>
      </c>
      <c r="BQ82" s="72" t="str">
        <f t="shared" si="209"/>
        <v>8</v>
      </c>
      <c r="BR82" s="72">
        <f t="shared" si="210"/>
        <v>0</v>
      </c>
      <c r="BS82" s="72" t="str">
        <f t="shared" si="210"/>
        <v>MP005</v>
      </c>
      <c r="BT82" s="72" t="str">
        <f t="shared" si="210"/>
        <v>MP008</v>
      </c>
      <c r="BU82" s="72">
        <f t="shared" si="210"/>
        <v>0.70588235294117652</v>
      </c>
      <c r="BV82" s="72">
        <f t="shared" si="210"/>
        <v>1</v>
      </c>
    </row>
    <row r="83" spans="1:74" s="72" customFormat="1" x14ac:dyDescent="0.2">
      <c r="A83" s="72" t="b">
        <v>1</v>
      </c>
      <c r="B83" s="65" t="s">
        <v>90</v>
      </c>
      <c r="C83" s="65" t="s">
        <v>150</v>
      </c>
      <c r="D83" s="65" t="str">
        <f t="shared" si="17"/>
        <v>E9</v>
      </c>
      <c r="E83" s="75">
        <f t="shared" si="213"/>
        <v>1007009</v>
      </c>
      <c r="F83" s="65" t="str">
        <f t="shared" si="212"/>
        <v>MP007_E9</v>
      </c>
      <c r="G83" s="65" t="s">
        <v>345</v>
      </c>
      <c r="H83" s="65">
        <f t="shared" si="204"/>
        <v>960</v>
      </c>
      <c r="I83" s="65">
        <f t="shared" si="205"/>
        <v>115</v>
      </c>
      <c r="J83" s="65">
        <f>INDEX(Notes!$A$36:$N$47,MATCH(Binning!$B83,Notes!$A$36:$A$47,0),MATCH(Notes!$K$35,Notes!$A$35:$N$35,0))</f>
        <v>653.6</v>
      </c>
      <c r="K83" s="65"/>
      <c r="L83" s="65">
        <f t="shared" si="211"/>
        <v>795</v>
      </c>
      <c r="M83" s="65">
        <f t="shared" si="206"/>
        <v>635</v>
      </c>
      <c r="N83" s="65">
        <f>INDEX(GB!$A$2:$AD$96,MATCH($C83,GB!$A$2:$A$96,0),MATCH(N$2,GB!$A$1:$AD$1,0))</f>
        <v>80</v>
      </c>
      <c r="O83" s="65">
        <f>INDEX(GB!$A$2:$AD$96,MATCH($C83,GB!$A$2:$A$96,0),MATCH(O$2,GB!$A$1:$AD$1,0))</f>
        <v>30</v>
      </c>
      <c r="P83" s="65">
        <f>INDEX(GB!$A$2:$AD$96,MATCH($C83,GB!$A$2:$A$96,0),MATCH(P$2,GB!$A$1:$AD$1,0))</f>
        <v>50</v>
      </c>
      <c r="Q83" s="65">
        <f>INDEX(GB!$A$2:$AD$96,MATCH($C83,GB!$A$2:$A$96,0),MATCH(Q$2,GB!$A$1:$AD$1,0))</f>
        <v>45</v>
      </c>
      <c r="R83" s="65">
        <f>INDEX(Notes!$A$36:$N$47,MATCH(Binning!$B83,Notes!$A$36:$A$47,0),MATCH(Notes!$M$35,Notes!$A$35:$N$35,0))</f>
        <v>7866</v>
      </c>
      <c r="S83" s="65"/>
      <c r="T83" s="65">
        <f>INDEX(GB!$A$2:$AD$96,MATCH($C83,GB!$A$2:$A$96,0),MATCH(T$2,GB!$A$1:$AD$1,0))</f>
        <v>0</v>
      </c>
      <c r="U83" s="65">
        <f>INDEX(GB!$A$2:$AD$96,MATCH($C83,GB!$A$2:$A$96,0),MATCH(U$2,GB!$A$1:$AD$1,0))</f>
        <v>0</v>
      </c>
      <c r="V83" s="65">
        <f>INDEX(GB!$A$2:$AD$96,MATCH($C83,GB!$A$2:$A$96,0),MATCH(V$2,GB!$A$1:$AD$1,0))</f>
        <v>0</v>
      </c>
      <c r="W83" s="65">
        <f>INDEX(GB!$A$2:$AD$96,MATCH($C83,GB!$A$2:$A$96,0),MATCH(W$2,GB!$A$1:$AD$1,0))</f>
        <v>25</v>
      </c>
      <c r="X83" s="65">
        <f>INDEX(GB!$A$2:$AD$96,MATCH($C83,GB!$A$2:$A$96,0),MATCH(X$2,GB!$A$1:$AD$1,0))</f>
        <v>20</v>
      </c>
      <c r="Y83" s="65">
        <v>5</v>
      </c>
      <c r="Z83" s="72">
        <v>1250</v>
      </c>
      <c r="AA83" s="72">
        <v>400</v>
      </c>
      <c r="AB83" s="65"/>
      <c r="AC83" s="65"/>
      <c r="AD83" s="65"/>
      <c r="AE83" s="65"/>
      <c r="AF83" s="65">
        <f t="shared" si="207"/>
        <v>5</v>
      </c>
      <c r="AG83" s="65"/>
      <c r="AH83" s="65"/>
      <c r="AI83" s="65" t="str">
        <f t="shared" si="214"/>
        <v/>
      </c>
      <c r="AJ83" s="65" t="str">
        <f t="shared" si="215"/>
        <v/>
      </c>
      <c r="AK83" s="65" t="str">
        <f t="shared" si="216"/>
        <v/>
      </c>
      <c r="AL83" s="65" t="str">
        <f t="shared" si="217"/>
        <v/>
      </c>
      <c r="AM83" s="65" t="str">
        <f t="shared" si="162"/>
        <v/>
      </c>
      <c r="AN83" s="65"/>
      <c r="AO83" s="65"/>
      <c r="AP83" s="65"/>
      <c r="AQ83" s="65"/>
      <c r="AR83" s="65"/>
      <c r="AS83" s="65"/>
      <c r="AT83" s="65" t="str">
        <f t="shared" si="218"/>
        <v>PCPU</v>
      </c>
      <c r="AU83" s="65">
        <f t="shared" si="219"/>
        <v>653.6</v>
      </c>
      <c r="AV83" s="65"/>
      <c r="AX83" s="65">
        <f t="shared" si="220"/>
        <v>875</v>
      </c>
      <c r="AY83" s="65">
        <f t="shared" si="221"/>
        <v>715</v>
      </c>
      <c r="AZ83" s="65">
        <f>INDEX(Notes!$A$36:$O$47,MATCH($B83,Notes!A$36:A$47,0),MATCH(AZ$2,Notes!A$35:O$35,0))</f>
        <v>594.18521581609184</v>
      </c>
      <c r="BA83" s="65">
        <f t="shared" si="222"/>
        <v>640</v>
      </c>
      <c r="BB83" s="65">
        <f t="shared" si="223"/>
        <v>720</v>
      </c>
      <c r="BC83" s="65">
        <f t="shared" si="224"/>
        <v>635</v>
      </c>
      <c r="BD83" s="65">
        <f t="shared" si="225"/>
        <v>715</v>
      </c>
      <c r="BO83" s="72">
        <f t="shared" si="202"/>
        <v>653.6</v>
      </c>
      <c r="BP83" s="72">
        <f t="shared" si="208"/>
        <v>7</v>
      </c>
      <c r="BQ83" s="72" t="str">
        <f t="shared" si="209"/>
        <v>9</v>
      </c>
      <c r="BR83" s="72">
        <f t="shared" si="210"/>
        <v>0</v>
      </c>
      <c r="BS83" s="72" t="str">
        <f t="shared" si="210"/>
        <v>MP005</v>
      </c>
      <c r="BT83" s="72" t="str">
        <f t="shared" si="210"/>
        <v>MP008</v>
      </c>
      <c r="BU83" s="72">
        <f t="shared" si="210"/>
        <v>0.70588235294117652</v>
      </c>
      <c r="BV83" s="72">
        <f t="shared" si="210"/>
        <v>1</v>
      </c>
    </row>
    <row r="84" spans="1:74" s="72" customFormat="1" x14ac:dyDescent="0.2">
      <c r="A84" s="72" t="b">
        <v>1</v>
      </c>
      <c r="B84" s="65" t="s">
        <v>90</v>
      </c>
      <c r="C84" s="65" t="s">
        <v>150</v>
      </c>
      <c r="D84" s="65" t="str">
        <f>CONCATENATE("E",MID(D83,2,2)+1)</f>
        <v>E10</v>
      </c>
      <c r="E84" s="75">
        <f t="shared" si="213"/>
        <v>1007010</v>
      </c>
      <c r="F84" s="65" t="str">
        <f t="shared" ref="F84:F86" si="226">CONCATENATE(C84,"_",D84)</f>
        <v>MP007_E10</v>
      </c>
      <c r="G84" s="65" t="s">
        <v>345</v>
      </c>
      <c r="H84" s="65">
        <f t="shared" si="204"/>
        <v>945</v>
      </c>
      <c r="I84" s="65">
        <f t="shared" si="205"/>
        <v>115</v>
      </c>
      <c r="J84" s="65">
        <f>INDEX(Notes!$A$36:$N$47,MATCH(Binning!$B84,Notes!$A$36:$A$47,0),MATCH(Notes!$K$35,Notes!$A$35:$N$35,0))</f>
        <v>653.6</v>
      </c>
      <c r="K84" s="65"/>
      <c r="L84" s="65">
        <f t="shared" si="211"/>
        <v>795</v>
      </c>
      <c r="M84" s="65">
        <f t="shared" si="206"/>
        <v>635</v>
      </c>
      <c r="N84" s="65">
        <f>INDEX(GB!$A$2:$AD$96,MATCH($C84,GB!$A$2:$A$96,0),MATCH(N$2,GB!$A$1:$AD$1,0))</f>
        <v>80</v>
      </c>
      <c r="O84" s="65">
        <f>INDEX(GB!$A$2:$AD$96,MATCH($C84,GB!$A$2:$A$96,0),MATCH(O$2,GB!$A$1:$AD$1,0))</f>
        <v>30</v>
      </c>
      <c r="P84" s="65">
        <f>INDEX(GB!$A$2:$AD$96,MATCH($C84,GB!$A$2:$A$96,0),MATCH(P$2,GB!$A$1:$AD$1,0))</f>
        <v>50</v>
      </c>
      <c r="Q84" s="65">
        <f>INDEX(GB!$A$2:$AD$96,MATCH($C84,GB!$A$2:$A$96,0),MATCH(Q$2,GB!$A$1:$AD$1,0))</f>
        <v>45</v>
      </c>
      <c r="R84" s="65">
        <f>INDEX(Notes!$A$36:$N$47,MATCH(Binning!$B84,Notes!$A$36:$A$47,0),MATCH(Notes!$M$35,Notes!$A$35:$N$35,0))</f>
        <v>7866</v>
      </c>
      <c r="S84" s="65"/>
      <c r="T84" s="65">
        <f>INDEX(GB!$A$2:$AD$96,MATCH($C84,GB!$A$2:$A$96,0),MATCH(T$2,GB!$A$1:$AD$1,0))</f>
        <v>0</v>
      </c>
      <c r="U84" s="65">
        <f>INDEX(GB!$A$2:$AD$96,MATCH($C84,GB!$A$2:$A$96,0),MATCH(U$2,GB!$A$1:$AD$1,0))</f>
        <v>0</v>
      </c>
      <c r="V84" s="65">
        <f>INDEX(GB!$A$2:$AD$96,MATCH($C84,GB!$A$2:$A$96,0),MATCH(V$2,GB!$A$1:$AD$1,0))</f>
        <v>0</v>
      </c>
      <c r="W84" s="65">
        <f>INDEX(GB!$A$2:$AD$96,MATCH($C84,GB!$A$2:$A$96,0),MATCH(W$2,GB!$A$1:$AD$1,0))</f>
        <v>25</v>
      </c>
      <c r="X84" s="65">
        <f>INDEX(GB!$A$2:$AD$96,MATCH($C84,GB!$A$2:$A$96,0),MATCH(X$2,GB!$A$1:$AD$1,0))</f>
        <v>20</v>
      </c>
      <c r="Y84" s="65">
        <v>5</v>
      </c>
      <c r="Z84" s="72">
        <v>1250</v>
      </c>
      <c r="AA84" s="72">
        <v>400</v>
      </c>
      <c r="AB84" s="65"/>
      <c r="AC84" s="65"/>
      <c r="AD84" s="65"/>
      <c r="AE84" s="65"/>
      <c r="AF84" s="65">
        <f t="shared" si="207"/>
        <v>5</v>
      </c>
      <c r="AG84" s="65"/>
      <c r="AH84" s="65"/>
      <c r="AI84" s="65" t="str">
        <f t="shared" si="214"/>
        <v/>
      </c>
      <c r="AJ84" s="65" t="str">
        <f t="shared" si="215"/>
        <v/>
      </c>
      <c r="AK84" s="65" t="str">
        <f t="shared" si="216"/>
        <v/>
      </c>
      <c r="AL84" s="65" t="str">
        <f t="shared" si="217"/>
        <v/>
      </c>
      <c r="AM84" s="65" t="str">
        <f t="shared" si="162"/>
        <v/>
      </c>
      <c r="AN84" s="65"/>
      <c r="AO84" s="65"/>
      <c r="AP84" s="65"/>
      <c r="AQ84" s="65"/>
      <c r="AR84" s="65"/>
      <c r="AS84" s="65"/>
      <c r="AT84" s="65" t="str">
        <f t="shared" si="218"/>
        <v>PCPU</v>
      </c>
      <c r="AU84" s="65">
        <f t="shared" si="219"/>
        <v>653.6</v>
      </c>
      <c r="AV84" s="65"/>
      <c r="AX84" s="65">
        <f t="shared" si="220"/>
        <v>875</v>
      </c>
      <c r="AY84" s="65">
        <f t="shared" si="221"/>
        <v>715</v>
      </c>
      <c r="AZ84" s="65">
        <f>INDEX(Notes!$A$36:$O$47,MATCH($B84,Notes!A$36:A$47,0),MATCH(AZ$2,Notes!A$35:O$35,0))</f>
        <v>594.18521581609184</v>
      </c>
      <c r="BA84" s="65">
        <f t="shared" si="222"/>
        <v>635</v>
      </c>
      <c r="BB84" s="65">
        <f t="shared" si="223"/>
        <v>715</v>
      </c>
      <c r="BC84" s="65">
        <f t="shared" si="224"/>
        <v>635</v>
      </c>
      <c r="BD84" s="65">
        <f t="shared" si="225"/>
        <v>715</v>
      </c>
      <c r="BO84" s="72">
        <f t="shared" si="202"/>
        <v>653.6</v>
      </c>
      <c r="BP84" s="72">
        <f t="shared" si="208"/>
        <v>7</v>
      </c>
      <c r="BQ84" s="72" t="str">
        <f t="shared" si="209"/>
        <v>10</v>
      </c>
      <c r="BR84" s="72">
        <f t="shared" ref="BR84:BV84" si="227">IF(BR83="","",BR83)</f>
        <v>0</v>
      </c>
      <c r="BS84" s="72" t="str">
        <f t="shared" si="227"/>
        <v>MP005</v>
      </c>
      <c r="BT84" s="72" t="str">
        <f t="shared" si="227"/>
        <v>MP008</v>
      </c>
      <c r="BU84" s="72">
        <f t="shared" si="227"/>
        <v>0.70588235294117652</v>
      </c>
      <c r="BV84" s="72">
        <f t="shared" si="227"/>
        <v>1</v>
      </c>
    </row>
    <row r="85" spans="1:74" s="72" customFormat="1" x14ac:dyDescent="0.2">
      <c r="A85" s="72" t="b">
        <v>1</v>
      </c>
      <c r="B85" s="65" t="s">
        <v>90</v>
      </c>
      <c r="C85" s="65" t="s">
        <v>150</v>
      </c>
      <c r="D85" s="65" t="str">
        <f t="shared" si="17"/>
        <v>E11</v>
      </c>
      <c r="E85" s="75">
        <f t="shared" ref="E85:E86" si="228">1000000+BP85*1000+BQ85</f>
        <v>1007011</v>
      </c>
      <c r="F85" s="65" t="str">
        <f t="shared" si="226"/>
        <v>MP007_E11</v>
      </c>
      <c r="G85" s="65" t="s">
        <v>345</v>
      </c>
      <c r="H85" s="65">
        <f t="shared" si="204"/>
        <v>930</v>
      </c>
      <c r="I85" s="65">
        <f t="shared" si="205"/>
        <v>115</v>
      </c>
      <c r="J85" s="65">
        <f>INDEX(Notes!$A$36:$N$47,MATCH(Binning!$B85,Notes!$A$36:$A$47,0),MATCH(Notes!$K$35,Notes!$A$35:$N$35,0))</f>
        <v>653.6</v>
      </c>
      <c r="K85" s="65"/>
      <c r="L85" s="65">
        <f t="shared" si="211"/>
        <v>795</v>
      </c>
      <c r="M85" s="65">
        <f t="shared" si="206"/>
        <v>635</v>
      </c>
      <c r="N85" s="65">
        <f>INDEX(GB!$A$2:$AD$96,MATCH($C85,GB!$A$2:$A$96,0),MATCH(N$2,GB!$A$1:$AD$1,0))</f>
        <v>80</v>
      </c>
      <c r="O85" s="65">
        <f>INDEX(GB!$A$2:$AD$96,MATCH($C85,GB!$A$2:$A$96,0),MATCH(O$2,GB!$A$1:$AD$1,0))</f>
        <v>30</v>
      </c>
      <c r="P85" s="65">
        <f>INDEX(GB!$A$2:$AD$96,MATCH($C85,GB!$A$2:$A$96,0),MATCH(P$2,GB!$A$1:$AD$1,0))</f>
        <v>50</v>
      </c>
      <c r="Q85" s="65">
        <f>INDEX(GB!$A$2:$AD$96,MATCH($C85,GB!$A$2:$A$96,0),MATCH(Q$2,GB!$A$1:$AD$1,0))</f>
        <v>45</v>
      </c>
      <c r="R85" s="65">
        <f>INDEX(Notes!$A$36:$N$47,MATCH(Binning!$B85,Notes!$A$36:$A$47,0),MATCH(Notes!$M$35,Notes!$A$35:$N$35,0))</f>
        <v>7866</v>
      </c>
      <c r="S85" s="65"/>
      <c r="T85" s="65">
        <f>INDEX(GB!$A$2:$AD$96,MATCH($C85,GB!$A$2:$A$96,0),MATCH(T$2,GB!$A$1:$AD$1,0))</f>
        <v>0</v>
      </c>
      <c r="U85" s="65">
        <f>INDEX(GB!$A$2:$AD$96,MATCH($C85,GB!$A$2:$A$96,0),MATCH(U$2,GB!$A$1:$AD$1,0))</f>
        <v>0</v>
      </c>
      <c r="V85" s="65">
        <f>INDEX(GB!$A$2:$AD$96,MATCH($C85,GB!$A$2:$A$96,0),MATCH(V$2,GB!$A$1:$AD$1,0))</f>
        <v>0</v>
      </c>
      <c r="W85" s="65">
        <f>INDEX(GB!$A$2:$AD$96,MATCH($C85,GB!$A$2:$A$96,0),MATCH(W$2,GB!$A$1:$AD$1,0))</f>
        <v>25</v>
      </c>
      <c r="X85" s="65">
        <f>INDEX(GB!$A$2:$AD$96,MATCH($C85,GB!$A$2:$A$96,0),MATCH(X$2,GB!$A$1:$AD$1,0))</f>
        <v>20</v>
      </c>
      <c r="Y85" s="65">
        <v>5</v>
      </c>
      <c r="Z85" s="72">
        <v>1250</v>
      </c>
      <c r="AA85" s="72">
        <v>400</v>
      </c>
      <c r="AB85" s="65"/>
      <c r="AC85" s="65"/>
      <c r="AD85" s="65"/>
      <c r="AE85" s="65"/>
      <c r="AF85" s="65">
        <f t="shared" si="207"/>
        <v>5</v>
      </c>
      <c r="AG85" s="65"/>
      <c r="AH85" s="65"/>
      <c r="AI85" s="65" t="str">
        <f t="shared" ref="AI85:AI86" si="229">IF($BR85=1,BS85,"")</f>
        <v/>
      </c>
      <c r="AJ85" s="65" t="str">
        <f t="shared" ref="AJ85:AJ86" si="230">IF($BR85=1,BT85,"")</f>
        <v/>
      </c>
      <c r="AK85" s="65" t="str">
        <f t="shared" ref="AK85:AK86" si="231">IF($BR85=1,BU85,"")</f>
        <v/>
      </c>
      <c r="AL85" s="65" t="str">
        <f t="shared" ref="AL85:AL86" si="232">IF($BR85=1,BV85,"")</f>
        <v/>
      </c>
      <c r="AM85" s="65" t="str">
        <f t="shared" si="162"/>
        <v/>
      </c>
      <c r="AN85" s="65"/>
      <c r="AO85" s="65"/>
      <c r="AP85" s="65"/>
      <c r="AQ85" s="65"/>
      <c r="AR85" s="65"/>
      <c r="AS85" s="65"/>
      <c r="AT85" s="65" t="str">
        <f t="shared" ref="AT85:AT86" si="233">B85</f>
        <v>PCPU</v>
      </c>
      <c r="AU85" s="65">
        <f t="shared" ref="AU85:AU86" si="234">J85</f>
        <v>653.6</v>
      </c>
      <c r="AV85" s="65"/>
      <c r="AX85" s="65">
        <f t="shared" ref="AX85:AX86" si="235">L85+N85</f>
        <v>875</v>
      </c>
      <c r="AY85" s="65">
        <f t="shared" ref="AY85:AY86" si="236">M85+N85</f>
        <v>715</v>
      </c>
      <c r="AZ85" s="65">
        <f>INDEX(Notes!$A$36:$O$47,MATCH($B85,Notes!A$36:A$47,0),MATCH(AZ$2,Notes!A$35:O$35,0))</f>
        <v>594.18521581609184</v>
      </c>
      <c r="BA85" s="65">
        <f t="shared" ref="BA85:BA86" si="237">MAX(MIN(Y85*FLOOR((H85-I85*LOG10(AZ85))/Y85,1),L85),M85)</f>
        <v>635</v>
      </c>
      <c r="BB85" s="65">
        <f t="shared" ref="BB85:BB86" si="238">BA85+N85</f>
        <v>715</v>
      </c>
      <c r="BC85" s="65">
        <f t="shared" ref="BC85:BC86" si="239">MAX(MIN(Y85*FLOOR((H85-I85*LOG10(J85))/Y85,1),L85),M85)</f>
        <v>635</v>
      </c>
      <c r="BD85" s="65">
        <f t="shared" ref="BD85:BD86" si="240">BC85+N85</f>
        <v>715</v>
      </c>
      <c r="BO85" s="72">
        <f t="shared" si="202"/>
        <v>653.6</v>
      </c>
      <c r="BP85" s="72">
        <f t="shared" si="208"/>
        <v>7</v>
      </c>
      <c r="BQ85" s="72" t="str">
        <f t="shared" si="209"/>
        <v>11</v>
      </c>
      <c r="BR85" s="72">
        <f t="shared" ref="BR85:BV85" si="241">IF(BR84="","",BR84)</f>
        <v>0</v>
      </c>
      <c r="BS85" s="72" t="str">
        <f t="shared" si="241"/>
        <v>MP005</v>
      </c>
      <c r="BT85" s="72" t="str">
        <f t="shared" si="241"/>
        <v>MP008</v>
      </c>
      <c r="BU85" s="72">
        <f t="shared" si="241"/>
        <v>0.70588235294117652</v>
      </c>
      <c r="BV85" s="72">
        <f t="shared" si="241"/>
        <v>1</v>
      </c>
    </row>
    <row r="86" spans="1:74" s="72" customFormat="1" x14ac:dyDescent="0.2">
      <c r="A86" s="72" t="b">
        <v>1</v>
      </c>
      <c r="B86" s="65" t="s">
        <v>90</v>
      </c>
      <c r="C86" s="65" t="s">
        <v>150</v>
      </c>
      <c r="D86" s="65" t="str">
        <f t="shared" ref="D86" si="242">CONCATENATE("E",MID(D85,2,2)+1)</f>
        <v>E12</v>
      </c>
      <c r="E86" s="75">
        <f t="shared" si="228"/>
        <v>1007012</v>
      </c>
      <c r="F86" s="65" t="str">
        <f t="shared" si="226"/>
        <v>MP007_E12</v>
      </c>
      <c r="G86" s="65" t="s">
        <v>345</v>
      </c>
      <c r="H86" s="65">
        <f t="shared" si="204"/>
        <v>915</v>
      </c>
      <c r="I86" s="65">
        <f t="shared" si="205"/>
        <v>115</v>
      </c>
      <c r="J86" s="65">
        <f>INDEX(Notes!$A$36:$N$47,MATCH(Binning!$B86,Notes!$A$36:$A$47,0),MATCH(Notes!$K$35,Notes!$A$35:$N$35,0))</f>
        <v>653.6</v>
      </c>
      <c r="K86" s="65"/>
      <c r="L86" s="65">
        <f t="shared" si="211"/>
        <v>795</v>
      </c>
      <c r="M86" s="65">
        <f t="shared" si="206"/>
        <v>635</v>
      </c>
      <c r="N86" s="65">
        <f>INDEX(GB!$A$2:$AD$96,MATCH($C86,GB!$A$2:$A$96,0),MATCH(N$2,GB!$A$1:$AD$1,0))</f>
        <v>80</v>
      </c>
      <c r="O86" s="65">
        <f>INDEX(GB!$A$2:$AD$96,MATCH($C86,GB!$A$2:$A$96,0),MATCH(O$2,GB!$A$1:$AD$1,0))</f>
        <v>30</v>
      </c>
      <c r="P86" s="65">
        <f>INDEX(GB!$A$2:$AD$96,MATCH($C86,GB!$A$2:$A$96,0),MATCH(P$2,GB!$A$1:$AD$1,0))</f>
        <v>50</v>
      </c>
      <c r="Q86" s="65">
        <f>INDEX(GB!$A$2:$AD$96,MATCH($C86,GB!$A$2:$A$96,0),MATCH(Q$2,GB!$A$1:$AD$1,0))</f>
        <v>45</v>
      </c>
      <c r="R86" s="65">
        <f>INDEX(Notes!$A$36:$N$47,MATCH(Binning!$B86,Notes!$A$36:$A$47,0),MATCH(Notes!$M$35,Notes!$A$35:$N$35,0))</f>
        <v>7866</v>
      </c>
      <c r="S86" s="65"/>
      <c r="T86" s="65">
        <f>INDEX(GB!$A$2:$AD$96,MATCH($C86,GB!$A$2:$A$96,0),MATCH(T$2,GB!$A$1:$AD$1,0))</f>
        <v>0</v>
      </c>
      <c r="U86" s="65">
        <f>INDEX(GB!$A$2:$AD$96,MATCH($C86,GB!$A$2:$A$96,0),MATCH(U$2,GB!$A$1:$AD$1,0))</f>
        <v>0</v>
      </c>
      <c r="V86" s="65">
        <f>INDEX(GB!$A$2:$AD$96,MATCH($C86,GB!$A$2:$A$96,0),MATCH(V$2,GB!$A$1:$AD$1,0))</f>
        <v>0</v>
      </c>
      <c r="W86" s="65">
        <f>INDEX(GB!$A$2:$AD$96,MATCH($C86,GB!$A$2:$A$96,0),MATCH(W$2,GB!$A$1:$AD$1,0))</f>
        <v>25</v>
      </c>
      <c r="X86" s="65">
        <f>INDEX(GB!$A$2:$AD$96,MATCH($C86,GB!$A$2:$A$96,0),MATCH(X$2,GB!$A$1:$AD$1,0))</f>
        <v>20</v>
      </c>
      <c r="Y86" s="65">
        <v>5</v>
      </c>
      <c r="Z86" s="72">
        <v>1250</v>
      </c>
      <c r="AA86" s="72">
        <v>400</v>
      </c>
      <c r="AB86" s="65"/>
      <c r="AC86" s="65"/>
      <c r="AD86" s="65"/>
      <c r="AE86" s="65"/>
      <c r="AF86" s="65">
        <f t="shared" si="207"/>
        <v>5</v>
      </c>
      <c r="AG86" s="65"/>
      <c r="AH86" s="65"/>
      <c r="AI86" s="65" t="str">
        <f t="shared" si="229"/>
        <v/>
      </c>
      <c r="AJ86" s="65" t="str">
        <f t="shared" si="230"/>
        <v/>
      </c>
      <c r="AK86" s="65" t="str">
        <f t="shared" si="231"/>
        <v/>
      </c>
      <c r="AL86" s="65" t="str">
        <f t="shared" si="232"/>
        <v/>
      </c>
      <c r="AM86" s="65" t="str">
        <f t="shared" si="162"/>
        <v/>
      </c>
      <c r="AN86" s="65"/>
      <c r="AO86" s="65"/>
      <c r="AP86" s="65"/>
      <c r="AQ86" s="65"/>
      <c r="AR86" s="65"/>
      <c r="AS86" s="65"/>
      <c r="AT86" s="65" t="str">
        <f t="shared" si="233"/>
        <v>PCPU</v>
      </c>
      <c r="AU86" s="65">
        <f t="shared" si="234"/>
        <v>653.6</v>
      </c>
      <c r="AV86" s="65"/>
      <c r="AX86" s="65">
        <f t="shared" si="235"/>
        <v>875</v>
      </c>
      <c r="AY86" s="65">
        <f t="shared" si="236"/>
        <v>715</v>
      </c>
      <c r="AZ86" s="65">
        <f>INDEX(Notes!$A$36:$O$47,MATCH($B86,Notes!A$36:A$47,0),MATCH(AZ$2,Notes!A$35:O$35,0))</f>
        <v>594.18521581609184</v>
      </c>
      <c r="BA86" s="65">
        <f t="shared" si="237"/>
        <v>635</v>
      </c>
      <c r="BB86" s="65">
        <f t="shared" si="238"/>
        <v>715</v>
      </c>
      <c r="BC86" s="65">
        <f t="shared" si="239"/>
        <v>635</v>
      </c>
      <c r="BD86" s="65">
        <f t="shared" si="240"/>
        <v>715</v>
      </c>
      <c r="BO86" s="72">
        <f t="shared" si="202"/>
        <v>653.6</v>
      </c>
      <c r="BP86" s="72">
        <f t="shared" si="208"/>
        <v>7</v>
      </c>
      <c r="BQ86" s="72" t="str">
        <f t="shared" si="209"/>
        <v>12</v>
      </c>
      <c r="BR86" s="72">
        <f t="shared" ref="BR86:BV86" si="243">IF(BR85="","",BR85)</f>
        <v>0</v>
      </c>
      <c r="BS86" s="72" t="str">
        <f t="shared" si="243"/>
        <v>MP005</v>
      </c>
      <c r="BT86" s="72" t="str">
        <f t="shared" si="243"/>
        <v>MP008</v>
      </c>
      <c r="BU86" s="72">
        <f t="shared" si="243"/>
        <v>0.70588235294117652</v>
      </c>
      <c r="BV86" s="72">
        <f t="shared" si="243"/>
        <v>1</v>
      </c>
    </row>
    <row r="87" spans="1:74" s="72" customFormat="1" x14ac:dyDescent="0.2">
      <c r="A87" s="72" t="b">
        <v>1</v>
      </c>
      <c r="B87" s="65" t="s">
        <v>90</v>
      </c>
      <c r="C87" s="65" t="s">
        <v>151</v>
      </c>
      <c r="D87" s="65" t="s">
        <v>44</v>
      </c>
      <c r="E87" s="75">
        <f t="shared" si="199"/>
        <v>1008001</v>
      </c>
      <c r="F87" s="65" t="str">
        <f t="shared" si="212"/>
        <v>MP008_E1</v>
      </c>
      <c r="G87" s="65" t="s">
        <v>345</v>
      </c>
      <c r="H87" s="184">
        <f>VLOOKUP(C87,BinningParamNotes!A:D,3,0)</f>
        <v>1125</v>
      </c>
      <c r="I87" s="69">
        <f>VLOOKUP(C87,BinningParamNotes!A:D,2,0)</f>
        <v>120</v>
      </c>
      <c r="J87" s="65">
        <f>INDEX(Notes!$A$36:$N$47,MATCH(Binning!$B87,Notes!$A$36:$A$47,0),MATCH(Notes!$K$35,Notes!$A$35:$N$35,0))</f>
        <v>653.6</v>
      </c>
      <c r="K87" s="65"/>
      <c r="L87" s="69">
        <f>VLOOKUP(C87,BinningParamNotes!A:D,4,0)</f>
        <v>850</v>
      </c>
      <c r="M87" s="189">
        <v>655</v>
      </c>
      <c r="N87" s="65">
        <f>INDEX(GB!$A$2:$AD$96,MATCH($C87,GB!$A$2:$A$96,0),MATCH(N$2,GB!$A$1:$AD$1,0))</f>
        <v>90</v>
      </c>
      <c r="O87" s="65">
        <f>INDEX(GB!$A$2:$AD$96,MATCH($C87,GB!$A$2:$A$96,0),MATCH(O$2,GB!$A$1:$AD$1,0))</f>
        <v>35</v>
      </c>
      <c r="P87" s="65">
        <f>INDEX(GB!$A$2:$AD$96,MATCH($C87,GB!$A$2:$A$96,0),MATCH(P$2,GB!$A$1:$AD$1,0))</f>
        <v>55</v>
      </c>
      <c r="Q87" s="65">
        <f>INDEX(GB!$A$2:$AD$96,MATCH($C87,GB!$A$2:$A$96,0),MATCH(Q$2,GB!$A$1:$AD$1,0))</f>
        <v>50</v>
      </c>
      <c r="R87" s="65">
        <f>INDEX(Notes!$A$36:$N$47,MATCH(Binning!$B87,Notes!$A$36:$A$47,0),MATCH(Notes!$M$35,Notes!$A$35:$N$35,0))</f>
        <v>7866</v>
      </c>
      <c r="S87" s="65"/>
      <c r="T87" s="65">
        <f>INDEX(GB!$A$2:$AD$96,MATCH($C87,GB!$A$2:$A$96,0),MATCH(T$2,GB!$A$1:$AD$1,0))</f>
        <v>50</v>
      </c>
      <c r="U87" s="65">
        <f>INDEX(GB!$A$2:$AD$96,MATCH($C87,GB!$A$2:$A$96,0),MATCH(U$2,GB!$A$1:$AD$1,0))</f>
        <v>0</v>
      </c>
      <c r="V87" s="65">
        <f>INDEX(GB!$A$2:$AD$96,MATCH($C87,GB!$A$2:$A$96,0),MATCH(V$2,GB!$A$1:$AD$1,0))</f>
        <v>0</v>
      </c>
      <c r="W87" s="65">
        <f>INDEX(GB!$A$2:$AD$96,MATCH($C87,GB!$A$2:$A$96,0),MATCH(W$2,GB!$A$1:$AD$1,0))</f>
        <v>30</v>
      </c>
      <c r="X87" s="65">
        <f>INDEX(GB!$A$2:$AD$96,MATCH($C87,GB!$A$2:$A$96,0),MATCH(X$2,GB!$A$1:$AD$1,0))</f>
        <v>25</v>
      </c>
      <c r="Y87" s="65">
        <v>5</v>
      </c>
      <c r="Z87" s="72">
        <v>1250</v>
      </c>
      <c r="AA87" s="72">
        <v>400</v>
      </c>
      <c r="AB87" s="65"/>
      <c r="AC87" s="65"/>
      <c r="AD87" s="65"/>
      <c r="AE87" s="65"/>
      <c r="AF87" s="65">
        <v>5</v>
      </c>
      <c r="AG87" s="65"/>
      <c r="AH87" s="65"/>
      <c r="AI87" s="65" t="str">
        <f t="shared" si="88"/>
        <v/>
      </c>
      <c r="AJ87" s="65" t="str">
        <f t="shared" si="89"/>
        <v/>
      </c>
      <c r="AK87" s="65" t="str">
        <f t="shared" si="90"/>
        <v/>
      </c>
      <c r="AL87" s="65" t="str">
        <f t="shared" si="91"/>
        <v/>
      </c>
      <c r="AM87" s="65" t="str">
        <f t="shared" si="162"/>
        <v/>
      </c>
      <c r="AN87" s="65"/>
      <c r="AO87" s="65"/>
      <c r="AP87" s="65"/>
      <c r="AQ87" s="65"/>
      <c r="AR87" s="65"/>
      <c r="AS87" s="65"/>
      <c r="AT87" s="65" t="str">
        <f t="shared" si="140"/>
        <v>PCPU</v>
      </c>
      <c r="AU87" s="65">
        <f t="shared" si="141"/>
        <v>653.6</v>
      </c>
      <c r="AV87" s="65"/>
      <c r="AX87" s="65">
        <f t="shared" si="9"/>
        <v>940</v>
      </c>
      <c r="AY87" s="65">
        <f t="shared" si="10"/>
        <v>745</v>
      </c>
      <c r="AZ87" s="65">
        <f>INDEX(Notes!$A$36:$O$47,MATCH($B87,Notes!A$36:A$47,0),MATCH(AZ$2,Notes!A$35:O$35,0))</f>
        <v>594.18521581609184</v>
      </c>
      <c r="BA87" s="65">
        <f t="shared" si="200"/>
        <v>790</v>
      </c>
      <c r="BB87" s="65">
        <f t="shared" si="12"/>
        <v>880</v>
      </c>
      <c r="BC87" s="65">
        <f t="shared" si="201"/>
        <v>785</v>
      </c>
      <c r="BD87" s="65">
        <f t="shared" si="14"/>
        <v>875</v>
      </c>
      <c r="BO87" s="72">
        <f>MAX(J87:J93)</f>
        <v>653.6</v>
      </c>
      <c r="BP87" s="72">
        <f t="shared" si="208"/>
        <v>8</v>
      </c>
      <c r="BQ87" s="72" t="str">
        <f t="shared" si="209"/>
        <v>1</v>
      </c>
      <c r="BR87" s="72">
        <v>0</v>
      </c>
    </row>
    <row r="88" spans="1:74" s="72" customFormat="1" x14ac:dyDescent="0.2">
      <c r="A88" s="72" t="b">
        <v>1</v>
      </c>
      <c r="B88" s="65" t="s">
        <v>90</v>
      </c>
      <c r="C88" s="65" t="s">
        <v>151</v>
      </c>
      <c r="D88" s="65" t="str">
        <f t="shared" ref="D88:D122" si="244">CONCATENATE("E",MID(D87,2,2)+1)</f>
        <v>E2</v>
      </c>
      <c r="E88" s="75">
        <f t="shared" si="199"/>
        <v>1008002</v>
      </c>
      <c r="F88" s="65" t="str">
        <f t="shared" si="212"/>
        <v>MP008_E2</v>
      </c>
      <c r="G88" s="65" t="s">
        <v>345</v>
      </c>
      <c r="H88" s="65">
        <f>H87-15</f>
        <v>1110</v>
      </c>
      <c r="I88" s="65">
        <f>I87</f>
        <v>120</v>
      </c>
      <c r="J88" s="65">
        <f>INDEX(Notes!$A$36:$N$47,MATCH(Binning!$B88,Notes!$A$36:$A$47,0),MATCH(Notes!$K$35,Notes!$A$35:$N$35,0))</f>
        <v>653.6</v>
      </c>
      <c r="K88" s="65"/>
      <c r="L88" s="65">
        <f>L87-10</f>
        <v>840</v>
      </c>
      <c r="M88" s="65">
        <f>M87</f>
        <v>655</v>
      </c>
      <c r="N88" s="65">
        <f>INDEX(GB!$A$2:$AD$96,MATCH($C88,GB!$A$2:$A$96,0),MATCH(N$2,GB!$A$1:$AD$1,0))</f>
        <v>90</v>
      </c>
      <c r="O88" s="65">
        <f>INDEX(GB!$A$2:$AD$96,MATCH($C88,GB!$A$2:$A$96,0),MATCH(O$2,GB!$A$1:$AD$1,0))</f>
        <v>35</v>
      </c>
      <c r="P88" s="65">
        <f>INDEX(GB!$A$2:$AD$96,MATCH($C88,GB!$A$2:$A$96,0),MATCH(P$2,GB!$A$1:$AD$1,0))</f>
        <v>55</v>
      </c>
      <c r="Q88" s="65">
        <f>INDEX(GB!$A$2:$AD$96,MATCH($C88,GB!$A$2:$A$96,0),MATCH(Q$2,GB!$A$1:$AD$1,0))</f>
        <v>50</v>
      </c>
      <c r="R88" s="65">
        <f>INDEX(Notes!$A$36:$N$47,MATCH(Binning!$B88,Notes!$A$36:$A$47,0),MATCH(Notes!$M$35,Notes!$A$35:$N$35,0))</f>
        <v>7866</v>
      </c>
      <c r="S88" s="65"/>
      <c r="T88" s="65">
        <f>INDEX(GB!$A$2:$AD$96,MATCH($C88,GB!$A$2:$A$96,0),MATCH(T$2,GB!$A$1:$AD$1,0))</f>
        <v>50</v>
      </c>
      <c r="U88" s="65">
        <f>INDEX(GB!$A$2:$AD$96,MATCH($C88,GB!$A$2:$A$96,0),MATCH(U$2,GB!$A$1:$AD$1,0))</f>
        <v>0</v>
      </c>
      <c r="V88" s="65">
        <f>INDEX(GB!$A$2:$AD$96,MATCH($C88,GB!$A$2:$A$96,0),MATCH(V$2,GB!$A$1:$AD$1,0))</f>
        <v>0</v>
      </c>
      <c r="W88" s="65">
        <f>INDEX(GB!$A$2:$AD$96,MATCH($C88,GB!$A$2:$A$96,0),MATCH(W$2,GB!$A$1:$AD$1,0))</f>
        <v>30</v>
      </c>
      <c r="X88" s="65">
        <f>INDEX(GB!$A$2:$AD$96,MATCH($C88,GB!$A$2:$A$96,0),MATCH(X$2,GB!$A$1:$AD$1,0))</f>
        <v>25</v>
      </c>
      <c r="Y88" s="65">
        <v>5</v>
      </c>
      <c r="Z88" s="72">
        <v>1250</v>
      </c>
      <c r="AA88" s="72">
        <v>400</v>
      </c>
      <c r="AB88" s="65"/>
      <c r="AC88" s="65"/>
      <c r="AD88" s="65"/>
      <c r="AE88" s="65"/>
      <c r="AF88" s="65">
        <f>AF87</f>
        <v>5</v>
      </c>
      <c r="AG88" s="65"/>
      <c r="AH88" s="65"/>
      <c r="AI88" s="65" t="str">
        <f t="shared" si="88"/>
        <v/>
      </c>
      <c r="AJ88" s="65" t="str">
        <f t="shared" si="89"/>
        <v/>
      </c>
      <c r="AK88" s="65" t="str">
        <f t="shared" si="90"/>
        <v/>
      </c>
      <c r="AL88" s="65" t="str">
        <f t="shared" si="91"/>
        <v/>
      </c>
      <c r="AM88" s="65" t="str">
        <f t="shared" si="162"/>
        <v/>
      </c>
      <c r="AN88" s="65"/>
      <c r="AO88" s="65"/>
      <c r="AP88" s="65"/>
      <c r="AQ88" s="65"/>
      <c r="AR88" s="65"/>
      <c r="AS88" s="65"/>
      <c r="AT88" s="65" t="str">
        <f t="shared" si="140"/>
        <v>PCPU</v>
      </c>
      <c r="AU88" s="65">
        <f t="shared" si="141"/>
        <v>653.6</v>
      </c>
      <c r="AV88" s="65"/>
      <c r="AX88" s="65">
        <f t="shared" si="9"/>
        <v>930</v>
      </c>
      <c r="AY88" s="65">
        <f t="shared" si="10"/>
        <v>745</v>
      </c>
      <c r="AZ88" s="65">
        <f>INDEX(Notes!$A$36:$O$47,MATCH($B88,Notes!A$36:A$47,0),MATCH(AZ$2,Notes!A$35:O$35,0))</f>
        <v>594.18521581609184</v>
      </c>
      <c r="BA88" s="65">
        <f t="shared" si="200"/>
        <v>775</v>
      </c>
      <c r="BB88" s="65">
        <f t="shared" si="12"/>
        <v>865</v>
      </c>
      <c r="BC88" s="65">
        <f t="shared" si="201"/>
        <v>770</v>
      </c>
      <c r="BD88" s="65">
        <f t="shared" si="14"/>
        <v>860</v>
      </c>
      <c r="BO88" s="72">
        <f t="shared" ref="BO88:BO98" si="245">BO87</f>
        <v>653.6</v>
      </c>
      <c r="BP88" s="72">
        <f t="shared" si="208"/>
        <v>8</v>
      </c>
      <c r="BQ88" s="72" t="str">
        <f t="shared" si="209"/>
        <v>2</v>
      </c>
      <c r="BR88" s="72">
        <f>IF(BR87="","",BR87)</f>
        <v>0</v>
      </c>
      <c r="BS88" s="72" t="str">
        <f t="shared" ref="BS88:BV93" si="246">IF(BS87="","",BS87)</f>
        <v/>
      </c>
      <c r="BT88" s="72" t="str">
        <f t="shared" si="246"/>
        <v/>
      </c>
      <c r="BU88" s="72" t="str">
        <f t="shared" si="246"/>
        <v/>
      </c>
      <c r="BV88" s="72" t="str">
        <f t="shared" si="246"/>
        <v/>
      </c>
    </row>
    <row r="89" spans="1:74" s="72" customFormat="1" x14ac:dyDescent="0.2">
      <c r="A89" s="72" t="b">
        <v>1</v>
      </c>
      <c r="B89" s="65" t="s">
        <v>90</v>
      </c>
      <c r="C89" s="65" t="s">
        <v>151</v>
      </c>
      <c r="D89" s="65" t="str">
        <f t="shared" si="244"/>
        <v>E3</v>
      </c>
      <c r="E89" s="75">
        <f t="shared" si="199"/>
        <v>1008003</v>
      </c>
      <c r="F89" s="65" t="str">
        <f t="shared" si="212"/>
        <v>MP008_E3</v>
      </c>
      <c r="G89" s="65" t="s">
        <v>345</v>
      </c>
      <c r="H89" s="65">
        <f t="shared" ref="H89:H98" si="247">H88-15</f>
        <v>1095</v>
      </c>
      <c r="I89" s="65">
        <f t="shared" ref="I89:I98" si="248">I88</f>
        <v>120</v>
      </c>
      <c r="J89" s="65">
        <f>INDEX(Notes!$A$36:$N$47,MATCH(Binning!$B89,Notes!$A$36:$A$47,0),MATCH(Notes!$K$35,Notes!$A$35:$N$35,0))</f>
        <v>653.6</v>
      </c>
      <c r="K89" s="65"/>
      <c r="L89" s="65">
        <f>L88-10</f>
        <v>830</v>
      </c>
      <c r="M89" s="65">
        <f t="shared" ref="M89:M98" si="249">M88</f>
        <v>655</v>
      </c>
      <c r="N89" s="65">
        <f>INDEX(GB!$A$2:$AD$96,MATCH($C89,GB!$A$2:$A$96,0),MATCH(N$2,GB!$A$1:$AD$1,0))</f>
        <v>90</v>
      </c>
      <c r="O89" s="65">
        <f>INDEX(GB!$A$2:$AD$96,MATCH($C89,GB!$A$2:$A$96,0),MATCH(O$2,GB!$A$1:$AD$1,0))</f>
        <v>35</v>
      </c>
      <c r="P89" s="65">
        <f>INDEX(GB!$A$2:$AD$96,MATCH($C89,GB!$A$2:$A$96,0),MATCH(P$2,GB!$A$1:$AD$1,0))</f>
        <v>55</v>
      </c>
      <c r="Q89" s="65">
        <f>INDEX(GB!$A$2:$AD$96,MATCH($C89,GB!$A$2:$A$96,0),MATCH(Q$2,GB!$A$1:$AD$1,0))</f>
        <v>50</v>
      </c>
      <c r="R89" s="65">
        <f>INDEX(Notes!$A$36:$N$47,MATCH(Binning!$B89,Notes!$A$36:$A$47,0),MATCH(Notes!$M$35,Notes!$A$35:$N$35,0))</f>
        <v>7866</v>
      </c>
      <c r="S89" s="65"/>
      <c r="T89" s="65">
        <f>INDEX(GB!$A$2:$AD$96,MATCH($C89,GB!$A$2:$A$96,0),MATCH(T$2,GB!$A$1:$AD$1,0))</f>
        <v>50</v>
      </c>
      <c r="U89" s="65">
        <f>INDEX(GB!$A$2:$AD$96,MATCH($C89,GB!$A$2:$A$96,0),MATCH(U$2,GB!$A$1:$AD$1,0))</f>
        <v>0</v>
      </c>
      <c r="V89" s="65">
        <f>INDEX(GB!$A$2:$AD$96,MATCH($C89,GB!$A$2:$A$96,0),MATCH(V$2,GB!$A$1:$AD$1,0))</f>
        <v>0</v>
      </c>
      <c r="W89" s="65">
        <f>INDEX(GB!$A$2:$AD$96,MATCH($C89,GB!$A$2:$A$96,0),MATCH(W$2,GB!$A$1:$AD$1,0))</f>
        <v>30</v>
      </c>
      <c r="X89" s="65">
        <f>INDEX(GB!$A$2:$AD$96,MATCH($C89,GB!$A$2:$A$96,0),MATCH(X$2,GB!$A$1:$AD$1,0))</f>
        <v>25</v>
      </c>
      <c r="Y89" s="65">
        <v>5</v>
      </c>
      <c r="Z89" s="72">
        <v>1250</v>
      </c>
      <c r="AA89" s="72">
        <v>400</v>
      </c>
      <c r="AB89" s="65"/>
      <c r="AC89" s="65"/>
      <c r="AD89" s="65"/>
      <c r="AE89" s="65"/>
      <c r="AF89" s="65">
        <f t="shared" ref="AF89:AF98" si="250">AF88</f>
        <v>5</v>
      </c>
      <c r="AG89" s="65"/>
      <c r="AH89" s="65"/>
      <c r="AI89" s="65" t="str">
        <f t="shared" si="88"/>
        <v/>
      </c>
      <c r="AJ89" s="65" t="str">
        <f t="shared" si="89"/>
        <v/>
      </c>
      <c r="AK89" s="65" t="str">
        <f t="shared" si="90"/>
        <v/>
      </c>
      <c r="AL89" s="65" t="str">
        <f t="shared" si="91"/>
        <v/>
      </c>
      <c r="AM89" s="65" t="str">
        <f t="shared" si="162"/>
        <v/>
      </c>
      <c r="AN89" s="65"/>
      <c r="AO89" s="65"/>
      <c r="AP89" s="65"/>
      <c r="AQ89" s="65"/>
      <c r="AR89" s="65"/>
      <c r="AS89" s="65"/>
      <c r="AT89" s="65" t="str">
        <f t="shared" si="140"/>
        <v>PCPU</v>
      </c>
      <c r="AU89" s="65">
        <f t="shared" si="141"/>
        <v>653.6</v>
      </c>
      <c r="AV89" s="65"/>
      <c r="AX89" s="65">
        <f t="shared" si="9"/>
        <v>920</v>
      </c>
      <c r="AY89" s="65">
        <f t="shared" si="10"/>
        <v>745</v>
      </c>
      <c r="AZ89" s="65">
        <f>INDEX(Notes!$A$36:$O$47,MATCH($B89,Notes!A$36:A$47,0),MATCH(AZ$2,Notes!A$35:O$35,0))</f>
        <v>594.18521581609184</v>
      </c>
      <c r="BA89" s="65">
        <f t="shared" si="200"/>
        <v>760</v>
      </c>
      <c r="BB89" s="65">
        <f t="shared" si="12"/>
        <v>850</v>
      </c>
      <c r="BC89" s="65">
        <f t="shared" si="201"/>
        <v>755</v>
      </c>
      <c r="BD89" s="65">
        <f t="shared" si="14"/>
        <v>845</v>
      </c>
      <c r="BO89" s="72">
        <f t="shared" si="245"/>
        <v>653.6</v>
      </c>
      <c r="BP89" s="72">
        <f t="shared" si="208"/>
        <v>8</v>
      </c>
      <c r="BQ89" s="72" t="str">
        <f t="shared" si="209"/>
        <v>3</v>
      </c>
      <c r="BR89" s="72">
        <f t="shared" ref="BR89:BV95" si="251">IF(BR88="","",BR88)</f>
        <v>0</v>
      </c>
      <c r="BS89" s="72" t="str">
        <f t="shared" si="246"/>
        <v/>
      </c>
      <c r="BT89" s="72" t="str">
        <f t="shared" si="246"/>
        <v/>
      </c>
      <c r="BU89" s="72" t="str">
        <f t="shared" si="246"/>
        <v/>
      </c>
      <c r="BV89" s="72" t="str">
        <f t="shared" si="246"/>
        <v/>
      </c>
    </row>
    <row r="90" spans="1:74" s="72" customFormat="1" x14ac:dyDescent="0.2">
      <c r="A90" s="72" t="b">
        <v>1</v>
      </c>
      <c r="B90" s="65" t="s">
        <v>90</v>
      </c>
      <c r="C90" s="65" t="s">
        <v>151</v>
      </c>
      <c r="D90" s="65" t="str">
        <f t="shared" si="244"/>
        <v>E4</v>
      </c>
      <c r="E90" s="75">
        <f t="shared" si="199"/>
        <v>1008004</v>
      </c>
      <c r="F90" s="65" t="str">
        <f t="shared" si="212"/>
        <v>MP008_E4</v>
      </c>
      <c r="G90" s="65" t="s">
        <v>345</v>
      </c>
      <c r="H90" s="65">
        <f t="shared" si="247"/>
        <v>1080</v>
      </c>
      <c r="I90" s="65">
        <f t="shared" si="248"/>
        <v>120</v>
      </c>
      <c r="J90" s="65">
        <f>INDEX(Notes!$A$36:$N$47,MATCH(Binning!$B90,Notes!$A$36:$A$47,0),MATCH(Notes!$K$35,Notes!$A$35:$N$35,0))</f>
        <v>653.6</v>
      </c>
      <c r="K90" s="65"/>
      <c r="L90" s="65">
        <f t="shared" ref="L90:L98" si="252">L89</f>
        <v>830</v>
      </c>
      <c r="M90" s="65">
        <f t="shared" si="249"/>
        <v>655</v>
      </c>
      <c r="N90" s="65">
        <f>INDEX(GB!$A$2:$AD$96,MATCH($C90,GB!$A$2:$A$96,0),MATCH(N$2,GB!$A$1:$AD$1,0))</f>
        <v>90</v>
      </c>
      <c r="O90" s="65">
        <f>INDEX(GB!$A$2:$AD$96,MATCH($C90,GB!$A$2:$A$96,0),MATCH(O$2,GB!$A$1:$AD$1,0))</f>
        <v>35</v>
      </c>
      <c r="P90" s="65">
        <f>INDEX(GB!$A$2:$AD$96,MATCH($C90,GB!$A$2:$A$96,0),MATCH(P$2,GB!$A$1:$AD$1,0))</f>
        <v>55</v>
      </c>
      <c r="Q90" s="65">
        <f>INDEX(GB!$A$2:$AD$96,MATCH($C90,GB!$A$2:$A$96,0),MATCH(Q$2,GB!$A$1:$AD$1,0))</f>
        <v>50</v>
      </c>
      <c r="R90" s="65">
        <f>INDEX(Notes!$A$36:$N$47,MATCH(Binning!$B90,Notes!$A$36:$A$47,0),MATCH(Notes!$M$35,Notes!$A$35:$N$35,0))</f>
        <v>7866</v>
      </c>
      <c r="S90" s="65"/>
      <c r="T90" s="65">
        <f>INDEX(GB!$A$2:$AD$96,MATCH($C90,GB!$A$2:$A$96,0),MATCH(T$2,GB!$A$1:$AD$1,0))</f>
        <v>50</v>
      </c>
      <c r="U90" s="65">
        <f>INDEX(GB!$A$2:$AD$96,MATCH($C90,GB!$A$2:$A$96,0),MATCH(U$2,GB!$A$1:$AD$1,0))</f>
        <v>0</v>
      </c>
      <c r="V90" s="65">
        <f>INDEX(GB!$A$2:$AD$96,MATCH($C90,GB!$A$2:$A$96,0),MATCH(V$2,GB!$A$1:$AD$1,0))</f>
        <v>0</v>
      </c>
      <c r="W90" s="65">
        <f>INDEX(GB!$A$2:$AD$96,MATCH($C90,GB!$A$2:$A$96,0),MATCH(W$2,GB!$A$1:$AD$1,0))</f>
        <v>30</v>
      </c>
      <c r="X90" s="65">
        <f>INDEX(GB!$A$2:$AD$96,MATCH($C90,GB!$A$2:$A$96,0),MATCH(X$2,GB!$A$1:$AD$1,0))</f>
        <v>25</v>
      </c>
      <c r="Y90" s="65">
        <v>5</v>
      </c>
      <c r="Z90" s="72">
        <v>1250</v>
      </c>
      <c r="AA90" s="72">
        <v>400</v>
      </c>
      <c r="AB90" s="65"/>
      <c r="AC90" s="65"/>
      <c r="AD90" s="65"/>
      <c r="AE90" s="65"/>
      <c r="AF90" s="65">
        <f t="shared" si="250"/>
        <v>5</v>
      </c>
      <c r="AG90" s="65"/>
      <c r="AH90" s="65"/>
      <c r="AI90" s="65" t="str">
        <f t="shared" si="88"/>
        <v/>
      </c>
      <c r="AJ90" s="65" t="str">
        <f t="shared" si="89"/>
        <v/>
      </c>
      <c r="AK90" s="65" t="str">
        <f t="shared" si="90"/>
        <v/>
      </c>
      <c r="AL90" s="65" t="str">
        <f t="shared" si="91"/>
        <v/>
      </c>
      <c r="AM90" s="65" t="str">
        <f t="shared" si="162"/>
        <v/>
      </c>
      <c r="AN90" s="65"/>
      <c r="AO90" s="65"/>
      <c r="AP90" s="65"/>
      <c r="AQ90" s="65"/>
      <c r="AR90" s="65"/>
      <c r="AS90" s="65"/>
      <c r="AT90" s="65" t="str">
        <f t="shared" si="140"/>
        <v>PCPU</v>
      </c>
      <c r="AU90" s="65">
        <f t="shared" si="141"/>
        <v>653.6</v>
      </c>
      <c r="AV90" s="65"/>
      <c r="AX90" s="65">
        <f t="shared" si="9"/>
        <v>920</v>
      </c>
      <c r="AY90" s="65">
        <f t="shared" si="10"/>
        <v>745</v>
      </c>
      <c r="AZ90" s="65">
        <f>INDEX(Notes!$A$36:$O$47,MATCH($B90,Notes!A$36:A$47,0),MATCH(AZ$2,Notes!A$35:O$35,0))</f>
        <v>594.18521581609184</v>
      </c>
      <c r="BA90" s="65">
        <f t="shared" si="200"/>
        <v>745</v>
      </c>
      <c r="BB90" s="65">
        <f t="shared" si="12"/>
        <v>835</v>
      </c>
      <c r="BC90" s="65">
        <f t="shared" si="201"/>
        <v>740</v>
      </c>
      <c r="BD90" s="65">
        <f t="shared" si="14"/>
        <v>830</v>
      </c>
      <c r="BO90" s="72">
        <f t="shared" si="245"/>
        <v>653.6</v>
      </c>
      <c r="BP90" s="72">
        <f t="shared" si="208"/>
        <v>8</v>
      </c>
      <c r="BQ90" s="72" t="str">
        <f t="shared" si="209"/>
        <v>4</v>
      </c>
      <c r="BR90" s="72">
        <f t="shared" si="251"/>
        <v>0</v>
      </c>
      <c r="BS90" s="72" t="str">
        <f t="shared" si="246"/>
        <v/>
      </c>
      <c r="BT90" s="72" t="str">
        <f t="shared" si="246"/>
        <v/>
      </c>
      <c r="BU90" s="72" t="str">
        <f t="shared" si="246"/>
        <v/>
      </c>
      <c r="BV90" s="72" t="str">
        <f t="shared" si="246"/>
        <v/>
      </c>
    </row>
    <row r="91" spans="1:74" s="72" customFormat="1" x14ac:dyDescent="0.2">
      <c r="A91" s="72" t="b">
        <v>1</v>
      </c>
      <c r="B91" s="65" t="s">
        <v>90</v>
      </c>
      <c r="C91" s="65" t="s">
        <v>151</v>
      </c>
      <c r="D91" s="65" t="str">
        <f t="shared" si="244"/>
        <v>E5</v>
      </c>
      <c r="E91" s="75">
        <f t="shared" si="199"/>
        <v>1008005</v>
      </c>
      <c r="F91" s="65" t="str">
        <f t="shared" si="212"/>
        <v>MP008_E5</v>
      </c>
      <c r="G91" s="65" t="s">
        <v>345</v>
      </c>
      <c r="H91" s="65">
        <f t="shared" si="247"/>
        <v>1065</v>
      </c>
      <c r="I91" s="65">
        <f t="shared" si="248"/>
        <v>120</v>
      </c>
      <c r="J91" s="65">
        <f>INDEX(Notes!$A$36:$N$47,MATCH(Binning!$B91,Notes!$A$36:$A$47,0),MATCH(Notes!$K$35,Notes!$A$35:$N$35,0))</f>
        <v>653.6</v>
      </c>
      <c r="K91" s="65"/>
      <c r="L91" s="65">
        <f t="shared" si="252"/>
        <v>830</v>
      </c>
      <c r="M91" s="65">
        <f t="shared" si="249"/>
        <v>655</v>
      </c>
      <c r="N91" s="65">
        <f>INDEX(GB!$A$2:$AD$96,MATCH($C91,GB!$A$2:$A$96,0),MATCH(N$2,GB!$A$1:$AD$1,0))</f>
        <v>90</v>
      </c>
      <c r="O91" s="65">
        <f>INDEX(GB!$A$2:$AD$96,MATCH($C91,GB!$A$2:$A$96,0),MATCH(O$2,GB!$A$1:$AD$1,0))</f>
        <v>35</v>
      </c>
      <c r="P91" s="65">
        <f>INDEX(GB!$A$2:$AD$96,MATCH($C91,GB!$A$2:$A$96,0),MATCH(P$2,GB!$A$1:$AD$1,0))</f>
        <v>55</v>
      </c>
      <c r="Q91" s="65">
        <f>INDEX(GB!$A$2:$AD$96,MATCH($C91,GB!$A$2:$A$96,0),MATCH(Q$2,GB!$A$1:$AD$1,0))</f>
        <v>50</v>
      </c>
      <c r="R91" s="65">
        <f>INDEX(Notes!$A$36:$N$47,MATCH(Binning!$B91,Notes!$A$36:$A$47,0),MATCH(Notes!$M$35,Notes!$A$35:$N$35,0))</f>
        <v>7866</v>
      </c>
      <c r="S91" s="65"/>
      <c r="T91" s="65">
        <f>INDEX(GB!$A$2:$AD$96,MATCH($C91,GB!$A$2:$A$96,0),MATCH(T$2,GB!$A$1:$AD$1,0))</f>
        <v>50</v>
      </c>
      <c r="U91" s="65">
        <f>INDEX(GB!$A$2:$AD$96,MATCH($C91,GB!$A$2:$A$96,0),MATCH(U$2,GB!$A$1:$AD$1,0))</f>
        <v>0</v>
      </c>
      <c r="V91" s="65">
        <f>INDEX(GB!$A$2:$AD$96,MATCH($C91,GB!$A$2:$A$96,0),MATCH(V$2,GB!$A$1:$AD$1,0))</f>
        <v>0</v>
      </c>
      <c r="W91" s="65">
        <f>INDEX(GB!$A$2:$AD$96,MATCH($C91,GB!$A$2:$A$96,0),MATCH(W$2,GB!$A$1:$AD$1,0))</f>
        <v>30</v>
      </c>
      <c r="X91" s="65">
        <f>INDEX(GB!$A$2:$AD$96,MATCH($C91,GB!$A$2:$A$96,0),MATCH(X$2,GB!$A$1:$AD$1,0))</f>
        <v>25</v>
      </c>
      <c r="Y91" s="65">
        <v>5</v>
      </c>
      <c r="Z91" s="72">
        <v>1250</v>
      </c>
      <c r="AA91" s="72">
        <v>400</v>
      </c>
      <c r="AB91" s="65"/>
      <c r="AC91" s="65"/>
      <c r="AD91" s="65"/>
      <c r="AE91" s="65"/>
      <c r="AF91" s="65">
        <f t="shared" si="250"/>
        <v>5</v>
      </c>
      <c r="AG91" s="65"/>
      <c r="AH91" s="65"/>
      <c r="AI91" s="65" t="str">
        <f t="shared" si="88"/>
        <v/>
      </c>
      <c r="AJ91" s="65" t="str">
        <f t="shared" si="89"/>
        <v/>
      </c>
      <c r="AK91" s="65" t="str">
        <f t="shared" si="90"/>
        <v/>
      </c>
      <c r="AL91" s="65" t="str">
        <f t="shared" si="91"/>
        <v/>
      </c>
      <c r="AM91" s="65" t="str">
        <f t="shared" si="162"/>
        <v/>
      </c>
      <c r="AN91" s="65"/>
      <c r="AO91" s="65"/>
      <c r="AP91" s="65"/>
      <c r="AQ91" s="65"/>
      <c r="AR91" s="65"/>
      <c r="AS91" s="65"/>
      <c r="AT91" s="65" t="str">
        <f t="shared" si="140"/>
        <v>PCPU</v>
      </c>
      <c r="AU91" s="65">
        <f t="shared" si="141"/>
        <v>653.6</v>
      </c>
      <c r="AV91" s="65"/>
      <c r="AX91" s="65">
        <f t="shared" si="9"/>
        <v>920</v>
      </c>
      <c r="AY91" s="65">
        <f t="shared" si="10"/>
        <v>745</v>
      </c>
      <c r="AZ91" s="65">
        <f>INDEX(Notes!$A$36:$O$47,MATCH($B91,Notes!A$36:A$47,0),MATCH(AZ$2,Notes!A$35:O$35,0))</f>
        <v>594.18521581609184</v>
      </c>
      <c r="BA91" s="65">
        <f t="shared" si="200"/>
        <v>730</v>
      </c>
      <c r="BB91" s="65">
        <f t="shared" si="12"/>
        <v>820</v>
      </c>
      <c r="BC91" s="65">
        <f t="shared" si="201"/>
        <v>725</v>
      </c>
      <c r="BD91" s="65">
        <f t="shared" si="14"/>
        <v>815</v>
      </c>
      <c r="BO91" s="72">
        <f t="shared" si="245"/>
        <v>653.6</v>
      </c>
      <c r="BP91" s="72">
        <f t="shared" si="208"/>
        <v>8</v>
      </c>
      <c r="BQ91" s="72" t="str">
        <f t="shared" si="209"/>
        <v>5</v>
      </c>
      <c r="BR91" s="72">
        <f t="shared" si="251"/>
        <v>0</v>
      </c>
      <c r="BS91" s="72" t="str">
        <f t="shared" si="246"/>
        <v/>
      </c>
      <c r="BT91" s="72" t="str">
        <f t="shared" si="246"/>
        <v/>
      </c>
      <c r="BU91" s="72" t="str">
        <f t="shared" si="246"/>
        <v/>
      </c>
      <c r="BV91" s="72" t="str">
        <f t="shared" si="246"/>
        <v/>
      </c>
    </row>
    <row r="92" spans="1:74" s="72" customFormat="1" x14ac:dyDescent="0.2">
      <c r="A92" s="72" t="b">
        <v>1</v>
      </c>
      <c r="B92" s="65" t="s">
        <v>90</v>
      </c>
      <c r="C92" s="65" t="s">
        <v>151</v>
      </c>
      <c r="D92" s="65" t="str">
        <f t="shared" si="244"/>
        <v>E6</v>
      </c>
      <c r="E92" s="75">
        <f t="shared" si="199"/>
        <v>1008006</v>
      </c>
      <c r="F92" s="65" t="str">
        <f t="shared" si="212"/>
        <v>MP008_E6</v>
      </c>
      <c r="G92" s="65" t="s">
        <v>345</v>
      </c>
      <c r="H92" s="65">
        <f t="shared" si="247"/>
        <v>1050</v>
      </c>
      <c r="I92" s="65">
        <f t="shared" si="248"/>
        <v>120</v>
      </c>
      <c r="J92" s="65">
        <f>INDEX(Notes!$A$36:$N$47,MATCH(Binning!$B92,Notes!$A$36:$A$47,0),MATCH(Notes!$K$35,Notes!$A$35:$N$35,0))</f>
        <v>653.6</v>
      </c>
      <c r="K92" s="65"/>
      <c r="L92" s="65">
        <f t="shared" si="252"/>
        <v>830</v>
      </c>
      <c r="M92" s="65">
        <f t="shared" si="249"/>
        <v>655</v>
      </c>
      <c r="N92" s="65">
        <f>INDEX(GB!$A$2:$AD$96,MATCH($C92,GB!$A$2:$A$96,0),MATCH(N$2,GB!$A$1:$AD$1,0))</f>
        <v>90</v>
      </c>
      <c r="O92" s="65">
        <f>INDEX(GB!$A$2:$AD$96,MATCH($C92,GB!$A$2:$A$96,0),MATCH(O$2,GB!$A$1:$AD$1,0))</f>
        <v>35</v>
      </c>
      <c r="P92" s="65">
        <f>INDEX(GB!$A$2:$AD$96,MATCH($C92,GB!$A$2:$A$96,0),MATCH(P$2,GB!$A$1:$AD$1,0))</f>
        <v>55</v>
      </c>
      <c r="Q92" s="65">
        <f>INDEX(GB!$A$2:$AD$96,MATCH($C92,GB!$A$2:$A$96,0),MATCH(Q$2,GB!$A$1:$AD$1,0))</f>
        <v>50</v>
      </c>
      <c r="R92" s="65">
        <f>INDEX(Notes!$A$36:$N$47,MATCH(Binning!$B92,Notes!$A$36:$A$47,0),MATCH(Notes!$M$35,Notes!$A$35:$N$35,0))</f>
        <v>7866</v>
      </c>
      <c r="S92" s="65"/>
      <c r="T92" s="65">
        <f>INDEX(GB!$A$2:$AD$96,MATCH($C92,GB!$A$2:$A$96,0),MATCH(T$2,GB!$A$1:$AD$1,0))</f>
        <v>50</v>
      </c>
      <c r="U92" s="65">
        <f>INDEX(GB!$A$2:$AD$96,MATCH($C92,GB!$A$2:$A$96,0),MATCH(U$2,GB!$A$1:$AD$1,0))</f>
        <v>0</v>
      </c>
      <c r="V92" s="65">
        <f>INDEX(GB!$A$2:$AD$96,MATCH($C92,GB!$A$2:$A$96,0),MATCH(V$2,GB!$A$1:$AD$1,0))</f>
        <v>0</v>
      </c>
      <c r="W92" s="65">
        <f>INDEX(GB!$A$2:$AD$96,MATCH($C92,GB!$A$2:$A$96,0),MATCH(W$2,GB!$A$1:$AD$1,0))</f>
        <v>30</v>
      </c>
      <c r="X92" s="65">
        <f>INDEX(GB!$A$2:$AD$96,MATCH($C92,GB!$A$2:$A$96,0),MATCH(X$2,GB!$A$1:$AD$1,0))</f>
        <v>25</v>
      </c>
      <c r="Y92" s="65">
        <v>5</v>
      </c>
      <c r="Z92" s="72">
        <v>1250</v>
      </c>
      <c r="AA92" s="72">
        <v>400</v>
      </c>
      <c r="AB92" s="65"/>
      <c r="AC92" s="65"/>
      <c r="AD92" s="65"/>
      <c r="AE92" s="65"/>
      <c r="AF92" s="65">
        <f t="shared" si="250"/>
        <v>5</v>
      </c>
      <c r="AG92" s="65"/>
      <c r="AH92" s="65"/>
      <c r="AI92" s="65" t="str">
        <f t="shared" si="88"/>
        <v/>
      </c>
      <c r="AJ92" s="65" t="str">
        <f t="shared" si="89"/>
        <v/>
      </c>
      <c r="AK92" s="65" t="str">
        <f t="shared" si="90"/>
        <v/>
      </c>
      <c r="AL92" s="65" t="str">
        <f t="shared" si="91"/>
        <v/>
      </c>
      <c r="AM92" s="65" t="str">
        <f t="shared" si="162"/>
        <v/>
      </c>
      <c r="AN92" s="65"/>
      <c r="AO92" s="65"/>
      <c r="AP92" s="65"/>
      <c r="AQ92" s="65"/>
      <c r="AR92" s="65"/>
      <c r="AS92" s="65"/>
      <c r="AT92" s="65" t="str">
        <f t="shared" si="140"/>
        <v>PCPU</v>
      </c>
      <c r="AU92" s="65">
        <f t="shared" si="141"/>
        <v>653.6</v>
      </c>
      <c r="AV92" s="65"/>
      <c r="AX92" s="65">
        <f t="shared" si="9"/>
        <v>920</v>
      </c>
      <c r="AY92" s="65">
        <f t="shared" si="10"/>
        <v>745</v>
      </c>
      <c r="AZ92" s="65">
        <f>INDEX(Notes!$A$36:$O$47,MATCH($B92,Notes!A$36:A$47,0),MATCH(AZ$2,Notes!A$35:O$35,0))</f>
        <v>594.18521581609184</v>
      </c>
      <c r="BA92" s="65">
        <f t="shared" si="200"/>
        <v>715</v>
      </c>
      <c r="BB92" s="65">
        <f t="shared" si="12"/>
        <v>805</v>
      </c>
      <c r="BC92" s="65">
        <f t="shared" si="201"/>
        <v>710</v>
      </c>
      <c r="BD92" s="65">
        <f t="shared" si="14"/>
        <v>800</v>
      </c>
      <c r="BO92" s="72">
        <f t="shared" si="245"/>
        <v>653.6</v>
      </c>
      <c r="BP92" s="72">
        <f t="shared" si="208"/>
        <v>8</v>
      </c>
      <c r="BQ92" s="72" t="str">
        <f t="shared" si="209"/>
        <v>6</v>
      </c>
      <c r="BR92" s="72">
        <f t="shared" si="251"/>
        <v>0</v>
      </c>
      <c r="BS92" s="72" t="str">
        <f t="shared" si="246"/>
        <v/>
      </c>
      <c r="BT92" s="72" t="str">
        <f t="shared" si="246"/>
        <v/>
      </c>
      <c r="BU92" s="72" t="str">
        <f t="shared" si="246"/>
        <v/>
      </c>
      <c r="BV92" s="72" t="str">
        <f t="shared" si="246"/>
        <v/>
      </c>
    </row>
    <row r="93" spans="1:74" s="72" customFormat="1" x14ac:dyDescent="0.2">
      <c r="A93" s="72" t="b">
        <v>1</v>
      </c>
      <c r="B93" s="65" t="s">
        <v>90</v>
      </c>
      <c r="C93" s="65" t="s">
        <v>151</v>
      </c>
      <c r="D93" s="65" t="str">
        <f t="shared" si="244"/>
        <v>E7</v>
      </c>
      <c r="E93" s="75">
        <f t="shared" si="199"/>
        <v>1008007</v>
      </c>
      <c r="F93" s="65" t="str">
        <f t="shared" si="212"/>
        <v>MP008_E7</v>
      </c>
      <c r="G93" s="65" t="s">
        <v>345</v>
      </c>
      <c r="H93" s="65">
        <f t="shared" si="247"/>
        <v>1035</v>
      </c>
      <c r="I93" s="65">
        <f t="shared" si="248"/>
        <v>120</v>
      </c>
      <c r="J93" s="65">
        <f>INDEX(Notes!$A$36:$N$47,MATCH(Binning!$B93,Notes!$A$36:$A$47,0),MATCH(Notes!$K$35,Notes!$A$35:$N$35,0))</f>
        <v>653.6</v>
      </c>
      <c r="K93" s="65"/>
      <c r="L93" s="65">
        <f t="shared" si="252"/>
        <v>830</v>
      </c>
      <c r="M93" s="65">
        <f t="shared" si="249"/>
        <v>655</v>
      </c>
      <c r="N93" s="65">
        <f>INDEX(GB!$A$2:$AD$96,MATCH($C93,GB!$A$2:$A$96,0),MATCH(N$2,GB!$A$1:$AD$1,0))</f>
        <v>90</v>
      </c>
      <c r="O93" s="65">
        <f>INDEX(GB!$A$2:$AD$96,MATCH($C93,GB!$A$2:$A$96,0),MATCH(O$2,GB!$A$1:$AD$1,0))</f>
        <v>35</v>
      </c>
      <c r="P93" s="65">
        <f>INDEX(GB!$A$2:$AD$96,MATCH($C93,GB!$A$2:$A$96,0),MATCH(P$2,GB!$A$1:$AD$1,0))</f>
        <v>55</v>
      </c>
      <c r="Q93" s="65">
        <f>INDEX(GB!$A$2:$AD$96,MATCH($C93,GB!$A$2:$A$96,0),MATCH(Q$2,GB!$A$1:$AD$1,0))</f>
        <v>50</v>
      </c>
      <c r="R93" s="65">
        <f>INDEX(Notes!$A$36:$N$47,MATCH(Binning!$B93,Notes!$A$36:$A$47,0),MATCH(Notes!$M$35,Notes!$A$35:$N$35,0))</f>
        <v>7866</v>
      </c>
      <c r="S93" s="65"/>
      <c r="T93" s="65">
        <f>INDEX(GB!$A$2:$AD$96,MATCH($C93,GB!$A$2:$A$96,0),MATCH(T$2,GB!$A$1:$AD$1,0))</f>
        <v>50</v>
      </c>
      <c r="U93" s="65">
        <f>INDEX(GB!$A$2:$AD$96,MATCH($C93,GB!$A$2:$A$96,0),MATCH(U$2,GB!$A$1:$AD$1,0))</f>
        <v>0</v>
      </c>
      <c r="V93" s="65">
        <f>INDEX(GB!$A$2:$AD$96,MATCH($C93,GB!$A$2:$A$96,0),MATCH(V$2,GB!$A$1:$AD$1,0))</f>
        <v>0</v>
      </c>
      <c r="W93" s="65">
        <f>INDEX(GB!$A$2:$AD$96,MATCH($C93,GB!$A$2:$A$96,0),MATCH(W$2,GB!$A$1:$AD$1,0))</f>
        <v>30</v>
      </c>
      <c r="X93" s="65">
        <f>INDEX(GB!$A$2:$AD$96,MATCH($C93,GB!$A$2:$A$96,0),MATCH(X$2,GB!$A$1:$AD$1,0))</f>
        <v>25</v>
      </c>
      <c r="Y93" s="65">
        <v>5</v>
      </c>
      <c r="Z93" s="72">
        <v>1250</v>
      </c>
      <c r="AA93" s="72">
        <v>400</v>
      </c>
      <c r="AB93" s="65"/>
      <c r="AC93" s="65"/>
      <c r="AD93" s="65"/>
      <c r="AE93" s="65"/>
      <c r="AF93" s="65">
        <f t="shared" si="250"/>
        <v>5</v>
      </c>
      <c r="AG93" s="65"/>
      <c r="AH93" s="65"/>
      <c r="AI93" s="65" t="str">
        <f t="shared" si="88"/>
        <v/>
      </c>
      <c r="AJ93" s="65" t="str">
        <f t="shared" si="89"/>
        <v/>
      </c>
      <c r="AK93" s="65" t="str">
        <f t="shared" si="90"/>
        <v/>
      </c>
      <c r="AL93" s="65" t="str">
        <f t="shared" si="91"/>
        <v/>
      </c>
      <c r="AM93" s="65" t="str">
        <f t="shared" si="162"/>
        <v/>
      </c>
      <c r="AN93" s="65"/>
      <c r="AO93" s="65"/>
      <c r="AP93" s="65"/>
      <c r="AQ93" s="65"/>
      <c r="AR93" s="65"/>
      <c r="AS93" s="65"/>
      <c r="AT93" s="65" t="str">
        <f t="shared" si="140"/>
        <v>PCPU</v>
      </c>
      <c r="AU93" s="65">
        <f t="shared" si="141"/>
        <v>653.6</v>
      </c>
      <c r="AV93" s="65"/>
      <c r="AX93" s="65">
        <f t="shared" si="9"/>
        <v>920</v>
      </c>
      <c r="AY93" s="65">
        <f t="shared" si="10"/>
        <v>745</v>
      </c>
      <c r="AZ93" s="65">
        <f>INDEX(Notes!$A$36:$O$47,MATCH($B93,Notes!A$36:A$47,0),MATCH(AZ$2,Notes!A$35:O$35,0))</f>
        <v>594.18521581609184</v>
      </c>
      <c r="BA93" s="65">
        <f t="shared" si="200"/>
        <v>700</v>
      </c>
      <c r="BB93" s="65">
        <f t="shared" si="12"/>
        <v>790</v>
      </c>
      <c r="BC93" s="65">
        <f t="shared" si="201"/>
        <v>695</v>
      </c>
      <c r="BD93" s="65">
        <f t="shared" si="14"/>
        <v>785</v>
      </c>
      <c r="BO93" s="72">
        <f t="shared" si="245"/>
        <v>653.6</v>
      </c>
      <c r="BP93" s="72">
        <f t="shared" si="208"/>
        <v>8</v>
      </c>
      <c r="BQ93" s="72" t="str">
        <f t="shared" si="209"/>
        <v>7</v>
      </c>
      <c r="BR93" s="72">
        <f t="shared" si="251"/>
        <v>0</v>
      </c>
      <c r="BS93" s="72" t="str">
        <f t="shared" si="246"/>
        <v/>
      </c>
      <c r="BT93" s="72" t="str">
        <f t="shared" si="246"/>
        <v/>
      </c>
      <c r="BU93" s="72" t="str">
        <f t="shared" si="246"/>
        <v/>
      </c>
      <c r="BV93" s="72" t="str">
        <f t="shared" si="246"/>
        <v/>
      </c>
    </row>
    <row r="94" spans="1:74" s="72" customFormat="1" x14ac:dyDescent="0.2">
      <c r="A94" s="72" t="b">
        <v>1</v>
      </c>
      <c r="B94" s="65" t="s">
        <v>90</v>
      </c>
      <c r="C94" s="65" t="s">
        <v>151</v>
      </c>
      <c r="D94" s="65" t="str">
        <f t="shared" si="244"/>
        <v>E8</v>
      </c>
      <c r="E94" s="75">
        <f t="shared" ref="E94:E96" si="253">1000000+BP94*1000+BQ94</f>
        <v>1008008</v>
      </c>
      <c r="F94" s="65" t="str">
        <f t="shared" ref="F94:F96" si="254">CONCATENATE(C94,"_",D94)</f>
        <v>MP008_E8</v>
      </c>
      <c r="G94" s="65" t="s">
        <v>345</v>
      </c>
      <c r="H94" s="65">
        <f t="shared" si="247"/>
        <v>1020</v>
      </c>
      <c r="I94" s="65">
        <f t="shared" si="248"/>
        <v>120</v>
      </c>
      <c r="J94" s="65">
        <f>INDEX(Notes!$A$36:$N$47,MATCH(Binning!$B94,Notes!$A$36:$A$47,0),MATCH(Notes!$K$35,Notes!$A$35:$N$35,0))</f>
        <v>653.6</v>
      </c>
      <c r="K94" s="65"/>
      <c r="L94" s="65">
        <f t="shared" si="252"/>
        <v>830</v>
      </c>
      <c r="M94" s="65">
        <f t="shared" si="249"/>
        <v>655</v>
      </c>
      <c r="N94" s="65">
        <f>INDEX(GB!$A$2:$AD$96,MATCH($C94,GB!$A$2:$A$96,0),MATCH(N$2,GB!$A$1:$AD$1,0))</f>
        <v>90</v>
      </c>
      <c r="O94" s="65">
        <f>INDEX(GB!$A$2:$AD$96,MATCH($C94,GB!$A$2:$A$96,0),MATCH(O$2,GB!$A$1:$AD$1,0))</f>
        <v>35</v>
      </c>
      <c r="P94" s="65">
        <f>INDEX(GB!$A$2:$AD$96,MATCH($C94,GB!$A$2:$A$96,0),MATCH(P$2,GB!$A$1:$AD$1,0))</f>
        <v>55</v>
      </c>
      <c r="Q94" s="65">
        <f>INDEX(GB!$A$2:$AD$96,MATCH($C94,GB!$A$2:$A$96,0),MATCH(Q$2,GB!$A$1:$AD$1,0))</f>
        <v>50</v>
      </c>
      <c r="R94" s="65">
        <f>INDEX(Notes!$A$36:$N$47,MATCH(Binning!$B94,Notes!$A$36:$A$47,0),MATCH(Notes!$M$35,Notes!$A$35:$N$35,0))</f>
        <v>7866</v>
      </c>
      <c r="S94" s="65"/>
      <c r="T94" s="65">
        <f>INDEX(GB!$A$2:$AD$96,MATCH($C94,GB!$A$2:$A$96,0),MATCH(T$2,GB!$A$1:$AD$1,0))</f>
        <v>50</v>
      </c>
      <c r="U94" s="65">
        <f>INDEX(GB!$A$2:$AD$96,MATCH($C94,GB!$A$2:$A$96,0),MATCH(U$2,GB!$A$1:$AD$1,0))</f>
        <v>0</v>
      </c>
      <c r="V94" s="65">
        <f>INDEX(GB!$A$2:$AD$96,MATCH($C94,GB!$A$2:$A$96,0),MATCH(V$2,GB!$A$1:$AD$1,0))</f>
        <v>0</v>
      </c>
      <c r="W94" s="65">
        <f>INDEX(GB!$A$2:$AD$96,MATCH($C94,GB!$A$2:$A$96,0),MATCH(W$2,GB!$A$1:$AD$1,0))</f>
        <v>30</v>
      </c>
      <c r="X94" s="65">
        <f>INDEX(GB!$A$2:$AD$96,MATCH($C94,GB!$A$2:$A$96,0),MATCH(X$2,GB!$A$1:$AD$1,0))</f>
        <v>25</v>
      </c>
      <c r="Y94" s="65">
        <v>5</v>
      </c>
      <c r="Z94" s="72">
        <v>1250</v>
      </c>
      <c r="AA94" s="72">
        <v>400</v>
      </c>
      <c r="AB94" s="65"/>
      <c r="AC94" s="65"/>
      <c r="AD94" s="65"/>
      <c r="AE94" s="65"/>
      <c r="AF94" s="65">
        <f t="shared" si="250"/>
        <v>5</v>
      </c>
      <c r="AG94" s="65"/>
      <c r="AH94" s="65"/>
      <c r="AI94" s="65" t="str">
        <f t="shared" ref="AI94:AI96" si="255">IF($BR94=1,BS94,"")</f>
        <v/>
      </c>
      <c r="AJ94" s="65" t="str">
        <f t="shared" ref="AJ94:AJ96" si="256">IF($BR94=1,BT94,"")</f>
        <v/>
      </c>
      <c r="AK94" s="65" t="str">
        <f t="shared" ref="AK94:AK96" si="257">IF($BR94=1,BU94,"")</f>
        <v/>
      </c>
      <c r="AL94" s="65" t="str">
        <f t="shared" ref="AL94:AL96" si="258">IF($BR94=1,BV94,"")</f>
        <v/>
      </c>
      <c r="AM94" s="65" t="str">
        <f t="shared" si="162"/>
        <v/>
      </c>
      <c r="AN94" s="65"/>
      <c r="AO94" s="65"/>
      <c r="AP94" s="65"/>
      <c r="AQ94" s="65"/>
      <c r="AR94" s="65"/>
      <c r="AS94" s="65"/>
      <c r="AT94" s="65" t="str">
        <f t="shared" ref="AT94:AT96" si="259">B94</f>
        <v>PCPU</v>
      </c>
      <c r="AU94" s="65">
        <f t="shared" ref="AU94:AU96" si="260">J94</f>
        <v>653.6</v>
      </c>
      <c r="AV94" s="65"/>
      <c r="AX94" s="65">
        <f t="shared" ref="AX94:AX96" si="261">L94+N94</f>
        <v>920</v>
      </c>
      <c r="AY94" s="65">
        <f t="shared" ref="AY94:AY96" si="262">M94+N94</f>
        <v>745</v>
      </c>
      <c r="AZ94" s="65">
        <f>INDEX(Notes!$A$36:$O$47,MATCH($B94,Notes!A$36:A$47,0),MATCH(AZ$2,Notes!A$35:O$35,0))</f>
        <v>594.18521581609184</v>
      </c>
      <c r="BA94" s="65">
        <f t="shared" ref="BA94:BA96" si="263">MAX(MIN(Y94*FLOOR((H94-I94*LOG10(AZ94))/Y94,1),L94),M94)</f>
        <v>685</v>
      </c>
      <c r="BB94" s="65">
        <f t="shared" ref="BB94:BB96" si="264">BA94+N94</f>
        <v>775</v>
      </c>
      <c r="BC94" s="65">
        <f t="shared" ref="BC94:BC96" si="265">MAX(MIN(Y94*FLOOR((H94-I94*LOG10(J94))/Y94,1),L94),M94)</f>
        <v>680</v>
      </c>
      <c r="BD94" s="65">
        <f t="shared" ref="BD94:BD96" si="266">BC94+N94</f>
        <v>770</v>
      </c>
      <c r="BO94" s="72">
        <f t="shared" si="245"/>
        <v>653.6</v>
      </c>
      <c r="BP94" s="72">
        <f t="shared" si="208"/>
        <v>8</v>
      </c>
      <c r="BQ94" s="72" t="str">
        <f t="shared" si="209"/>
        <v>8</v>
      </c>
      <c r="BR94" s="72">
        <f t="shared" si="251"/>
        <v>0</v>
      </c>
      <c r="BS94" s="72" t="str">
        <f t="shared" si="251"/>
        <v/>
      </c>
      <c r="BT94" s="72" t="str">
        <f t="shared" si="251"/>
        <v/>
      </c>
      <c r="BU94" s="72" t="str">
        <f t="shared" si="251"/>
        <v/>
      </c>
      <c r="BV94" s="72" t="str">
        <f t="shared" si="251"/>
        <v/>
      </c>
    </row>
    <row r="95" spans="1:74" s="72" customFormat="1" x14ac:dyDescent="0.2">
      <c r="A95" s="72" t="b">
        <v>1</v>
      </c>
      <c r="B95" s="65" t="s">
        <v>90</v>
      </c>
      <c r="C95" s="65" t="s">
        <v>151</v>
      </c>
      <c r="D95" s="65" t="str">
        <f t="shared" si="244"/>
        <v>E9</v>
      </c>
      <c r="E95" s="75">
        <f t="shared" si="253"/>
        <v>1008009</v>
      </c>
      <c r="F95" s="65" t="str">
        <f t="shared" si="254"/>
        <v>MP008_E9</v>
      </c>
      <c r="G95" s="65" t="s">
        <v>345</v>
      </c>
      <c r="H95" s="65">
        <f t="shared" si="247"/>
        <v>1005</v>
      </c>
      <c r="I95" s="65">
        <f t="shared" si="248"/>
        <v>120</v>
      </c>
      <c r="J95" s="65">
        <f>INDEX(Notes!$A$36:$N$47,MATCH(Binning!$B95,Notes!$A$36:$A$47,0),MATCH(Notes!$K$35,Notes!$A$35:$N$35,0))</f>
        <v>653.6</v>
      </c>
      <c r="K95" s="65"/>
      <c r="L95" s="65">
        <f t="shared" si="252"/>
        <v>830</v>
      </c>
      <c r="M95" s="65">
        <f t="shared" si="249"/>
        <v>655</v>
      </c>
      <c r="N95" s="65">
        <f>INDEX(GB!$A$2:$AD$96,MATCH($C95,GB!$A$2:$A$96,0),MATCH(N$2,GB!$A$1:$AD$1,0))</f>
        <v>90</v>
      </c>
      <c r="O95" s="65">
        <f>INDEX(GB!$A$2:$AD$96,MATCH($C95,GB!$A$2:$A$96,0),MATCH(O$2,GB!$A$1:$AD$1,0))</f>
        <v>35</v>
      </c>
      <c r="P95" s="65">
        <f>INDEX(GB!$A$2:$AD$96,MATCH($C95,GB!$A$2:$A$96,0),MATCH(P$2,GB!$A$1:$AD$1,0))</f>
        <v>55</v>
      </c>
      <c r="Q95" s="65">
        <f>INDEX(GB!$A$2:$AD$96,MATCH($C95,GB!$A$2:$A$96,0),MATCH(Q$2,GB!$A$1:$AD$1,0))</f>
        <v>50</v>
      </c>
      <c r="R95" s="65">
        <f>INDEX(Notes!$A$36:$N$47,MATCH(Binning!$B95,Notes!$A$36:$A$47,0),MATCH(Notes!$M$35,Notes!$A$35:$N$35,0))</f>
        <v>7866</v>
      </c>
      <c r="S95" s="65"/>
      <c r="T95" s="65">
        <f>INDEX(GB!$A$2:$AD$96,MATCH($C95,GB!$A$2:$A$96,0),MATCH(T$2,GB!$A$1:$AD$1,0))</f>
        <v>50</v>
      </c>
      <c r="U95" s="65">
        <f>INDEX(GB!$A$2:$AD$96,MATCH($C95,GB!$A$2:$A$96,0),MATCH(U$2,GB!$A$1:$AD$1,0))</f>
        <v>0</v>
      </c>
      <c r="V95" s="65">
        <f>INDEX(GB!$A$2:$AD$96,MATCH($C95,GB!$A$2:$A$96,0),MATCH(V$2,GB!$A$1:$AD$1,0))</f>
        <v>0</v>
      </c>
      <c r="W95" s="65">
        <f>INDEX(GB!$A$2:$AD$96,MATCH($C95,GB!$A$2:$A$96,0),MATCH(W$2,GB!$A$1:$AD$1,0))</f>
        <v>30</v>
      </c>
      <c r="X95" s="65">
        <f>INDEX(GB!$A$2:$AD$96,MATCH($C95,GB!$A$2:$A$96,0),MATCH(X$2,GB!$A$1:$AD$1,0))</f>
        <v>25</v>
      </c>
      <c r="Y95" s="65">
        <v>5</v>
      </c>
      <c r="Z95" s="72">
        <v>1250</v>
      </c>
      <c r="AA95" s="72">
        <v>400</v>
      </c>
      <c r="AB95" s="65"/>
      <c r="AC95" s="65"/>
      <c r="AD95" s="65"/>
      <c r="AE95" s="65"/>
      <c r="AF95" s="65">
        <f t="shared" si="250"/>
        <v>5</v>
      </c>
      <c r="AG95" s="65"/>
      <c r="AH95" s="65"/>
      <c r="AI95" s="65" t="str">
        <f t="shared" si="255"/>
        <v/>
      </c>
      <c r="AJ95" s="65" t="str">
        <f t="shared" si="256"/>
        <v/>
      </c>
      <c r="AK95" s="65" t="str">
        <f t="shared" si="257"/>
        <v/>
      </c>
      <c r="AL95" s="65" t="str">
        <f t="shared" si="258"/>
        <v/>
      </c>
      <c r="AM95" s="65" t="str">
        <f t="shared" si="162"/>
        <v/>
      </c>
      <c r="AN95" s="65"/>
      <c r="AO95" s="65"/>
      <c r="AP95" s="65"/>
      <c r="AQ95" s="65"/>
      <c r="AR95" s="65"/>
      <c r="AS95" s="65"/>
      <c r="AT95" s="65" t="str">
        <f t="shared" si="259"/>
        <v>PCPU</v>
      </c>
      <c r="AU95" s="65">
        <f t="shared" si="260"/>
        <v>653.6</v>
      </c>
      <c r="AV95" s="65"/>
      <c r="AX95" s="65">
        <f t="shared" si="261"/>
        <v>920</v>
      </c>
      <c r="AY95" s="65">
        <f t="shared" si="262"/>
        <v>745</v>
      </c>
      <c r="AZ95" s="65">
        <f>INDEX(Notes!$A$36:$O$47,MATCH($B95,Notes!A$36:A$47,0),MATCH(AZ$2,Notes!A$35:O$35,0))</f>
        <v>594.18521581609184</v>
      </c>
      <c r="BA95" s="65">
        <f t="shared" si="263"/>
        <v>670</v>
      </c>
      <c r="BB95" s="65">
        <f t="shared" si="264"/>
        <v>760</v>
      </c>
      <c r="BC95" s="65">
        <f t="shared" si="265"/>
        <v>665</v>
      </c>
      <c r="BD95" s="65">
        <f t="shared" si="266"/>
        <v>755</v>
      </c>
      <c r="BO95" s="72">
        <f t="shared" si="245"/>
        <v>653.6</v>
      </c>
      <c r="BP95" s="72">
        <f t="shared" si="208"/>
        <v>8</v>
      </c>
      <c r="BQ95" s="72" t="str">
        <f t="shared" si="209"/>
        <v>9</v>
      </c>
      <c r="BR95" s="72">
        <f t="shared" si="251"/>
        <v>0</v>
      </c>
      <c r="BS95" s="72" t="str">
        <f t="shared" si="251"/>
        <v/>
      </c>
      <c r="BT95" s="72" t="str">
        <f t="shared" si="251"/>
        <v/>
      </c>
      <c r="BU95" s="72" t="str">
        <f t="shared" si="251"/>
        <v/>
      </c>
      <c r="BV95" s="72" t="str">
        <f t="shared" si="251"/>
        <v/>
      </c>
    </row>
    <row r="96" spans="1:74" s="72" customFormat="1" x14ac:dyDescent="0.2">
      <c r="A96" s="72" t="b">
        <v>1</v>
      </c>
      <c r="B96" s="65" t="s">
        <v>90</v>
      </c>
      <c r="C96" s="65" t="s">
        <v>151</v>
      </c>
      <c r="D96" s="65" t="str">
        <f t="shared" si="244"/>
        <v>E10</v>
      </c>
      <c r="E96" s="75">
        <f t="shared" si="253"/>
        <v>1008010</v>
      </c>
      <c r="F96" s="65" t="str">
        <f t="shared" si="254"/>
        <v>MP008_E10</v>
      </c>
      <c r="G96" s="65" t="s">
        <v>345</v>
      </c>
      <c r="H96" s="65">
        <f t="shared" si="247"/>
        <v>990</v>
      </c>
      <c r="I96" s="65">
        <f t="shared" si="248"/>
        <v>120</v>
      </c>
      <c r="J96" s="65">
        <f>INDEX(Notes!$A$36:$N$47,MATCH(Binning!$B96,Notes!$A$36:$A$47,0),MATCH(Notes!$K$35,Notes!$A$35:$N$35,0))</f>
        <v>653.6</v>
      </c>
      <c r="K96" s="65"/>
      <c r="L96" s="65">
        <f t="shared" si="252"/>
        <v>830</v>
      </c>
      <c r="M96" s="65">
        <f t="shared" si="249"/>
        <v>655</v>
      </c>
      <c r="N96" s="65">
        <f>INDEX(GB!$A$2:$AD$96,MATCH($C96,GB!$A$2:$A$96,0),MATCH(N$2,GB!$A$1:$AD$1,0))</f>
        <v>90</v>
      </c>
      <c r="O96" s="65">
        <f>INDEX(GB!$A$2:$AD$96,MATCH($C96,GB!$A$2:$A$96,0),MATCH(O$2,GB!$A$1:$AD$1,0))</f>
        <v>35</v>
      </c>
      <c r="P96" s="65">
        <f>INDEX(GB!$A$2:$AD$96,MATCH($C96,GB!$A$2:$A$96,0),MATCH(P$2,GB!$A$1:$AD$1,0))</f>
        <v>55</v>
      </c>
      <c r="Q96" s="65">
        <f>INDEX(GB!$A$2:$AD$96,MATCH($C96,GB!$A$2:$A$96,0),MATCH(Q$2,GB!$A$1:$AD$1,0))</f>
        <v>50</v>
      </c>
      <c r="R96" s="65">
        <f>INDEX(Notes!$A$36:$N$47,MATCH(Binning!$B96,Notes!$A$36:$A$47,0),MATCH(Notes!$M$35,Notes!$A$35:$N$35,0))</f>
        <v>7866</v>
      </c>
      <c r="S96" s="65"/>
      <c r="T96" s="65">
        <f>INDEX(GB!$A$2:$AD$96,MATCH($C96,GB!$A$2:$A$96,0),MATCH(T$2,GB!$A$1:$AD$1,0))</f>
        <v>50</v>
      </c>
      <c r="U96" s="65">
        <f>INDEX(GB!$A$2:$AD$96,MATCH($C96,GB!$A$2:$A$96,0),MATCH(U$2,GB!$A$1:$AD$1,0))</f>
        <v>0</v>
      </c>
      <c r="V96" s="65">
        <f>INDEX(GB!$A$2:$AD$96,MATCH($C96,GB!$A$2:$A$96,0),MATCH(V$2,GB!$A$1:$AD$1,0))</f>
        <v>0</v>
      </c>
      <c r="W96" s="65">
        <f>INDEX(GB!$A$2:$AD$96,MATCH($C96,GB!$A$2:$A$96,0),MATCH(W$2,GB!$A$1:$AD$1,0))</f>
        <v>30</v>
      </c>
      <c r="X96" s="65">
        <f>INDEX(GB!$A$2:$AD$96,MATCH($C96,GB!$A$2:$A$96,0),MATCH(X$2,GB!$A$1:$AD$1,0))</f>
        <v>25</v>
      </c>
      <c r="Y96" s="65">
        <v>5</v>
      </c>
      <c r="Z96" s="72">
        <v>1250</v>
      </c>
      <c r="AA96" s="72">
        <v>400</v>
      </c>
      <c r="AB96" s="65"/>
      <c r="AC96" s="65"/>
      <c r="AD96" s="65"/>
      <c r="AE96" s="65"/>
      <c r="AF96" s="65">
        <f t="shared" si="250"/>
        <v>5</v>
      </c>
      <c r="AG96" s="65"/>
      <c r="AH96" s="65"/>
      <c r="AI96" s="65" t="str">
        <f t="shared" si="255"/>
        <v/>
      </c>
      <c r="AJ96" s="65" t="str">
        <f t="shared" si="256"/>
        <v/>
      </c>
      <c r="AK96" s="65" t="str">
        <f t="shared" si="257"/>
        <v/>
      </c>
      <c r="AL96" s="65" t="str">
        <f t="shared" si="258"/>
        <v/>
      </c>
      <c r="AM96" s="65" t="str">
        <f t="shared" si="162"/>
        <v/>
      </c>
      <c r="AN96" s="65"/>
      <c r="AO96" s="65"/>
      <c r="AP96" s="65"/>
      <c r="AQ96" s="65"/>
      <c r="AR96" s="65"/>
      <c r="AS96" s="65"/>
      <c r="AT96" s="65" t="str">
        <f t="shared" si="259"/>
        <v>PCPU</v>
      </c>
      <c r="AU96" s="65">
        <f t="shared" si="260"/>
        <v>653.6</v>
      </c>
      <c r="AV96" s="65"/>
      <c r="AX96" s="65">
        <f t="shared" si="261"/>
        <v>920</v>
      </c>
      <c r="AY96" s="65">
        <f t="shared" si="262"/>
        <v>745</v>
      </c>
      <c r="AZ96" s="65">
        <f>INDEX(Notes!$A$36:$O$47,MATCH($B96,Notes!A$36:A$47,0),MATCH(AZ$2,Notes!A$35:O$35,0))</f>
        <v>594.18521581609184</v>
      </c>
      <c r="BA96" s="65">
        <f t="shared" si="263"/>
        <v>655</v>
      </c>
      <c r="BB96" s="65">
        <f t="shared" si="264"/>
        <v>745</v>
      </c>
      <c r="BC96" s="65">
        <f t="shared" si="265"/>
        <v>655</v>
      </c>
      <c r="BD96" s="65">
        <f t="shared" si="266"/>
        <v>745</v>
      </c>
      <c r="BO96" s="72">
        <f t="shared" si="245"/>
        <v>653.6</v>
      </c>
      <c r="BP96" s="72">
        <f t="shared" si="208"/>
        <v>8</v>
      </c>
      <c r="BQ96" s="72" t="str">
        <f t="shared" si="209"/>
        <v>10</v>
      </c>
      <c r="BR96" s="72">
        <f t="shared" ref="BR96:BV96" si="267">IF(BR95="","",BR95)</f>
        <v>0</v>
      </c>
      <c r="BS96" s="72" t="str">
        <f t="shared" si="267"/>
        <v/>
      </c>
      <c r="BT96" s="72" t="str">
        <f t="shared" si="267"/>
        <v/>
      </c>
      <c r="BU96" s="72" t="str">
        <f t="shared" si="267"/>
        <v/>
      </c>
      <c r="BV96" s="72" t="str">
        <f t="shared" si="267"/>
        <v/>
      </c>
    </row>
    <row r="97" spans="1:74" s="72" customFormat="1" x14ac:dyDescent="0.2">
      <c r="A97" s="72" t="b">
        <v>1</v>
      </c>
      <c r="B97" s="65" t="s">
        <v>90</v>
      </c>
      <c r="C97" s="65" t="s">
        <v>151</v>
      </c>
      <c r="D97" s="65" t="str">
        <f t="shared" si="244"/>
        <v>E11</v>
      </c>
      <c r="E97" s="75">
        <f t="shared" ref="E97:E98" si="268">1000000+BP97*1000+BQ97</f>
        <v>1008011</v>
      </c>
      <c r="F97" s="65" t="str">
        <f t="shared" ref="F97:F98" si="269">CONCATENATE(C97,"_",D97)</f>
        <v>MP008_E11</v>
      </c>
      <c r="G97" s="65" t="s">
        <v>345</v>
      </c>
      <c r="H97" s="65">
        <f t="shared" si="247"/>
        <v>975</v>
      </c>
      <c r="I97" s="65">
        <f t="shared" si="248"/>
        <v>120</v>
      </c>
      <c r="J97" s="65">
        <f>INDEX(Notes!$A$36:$N$47,MATCH(Binning!$B97,Notes!$A$36:$A$47,0),MATCH(Notes!$K$35,Notes!$A$35:$N$35,0))</f>
        <v>653.6</v>
      </c>
      <c r="K97" s="65"/>
      <c r="L97" s="65">
        <f t="shared" si="252"/>
        <v>830</v>
      </c>
      <c r="M97" s="65">
        <f t="shared" si="249"/>
        <v>655</v>
      </c>
      <c r="N97" s="65">
        <f>INDEX(GB!$A$2:$AD$96,MATCH($C97,GB!$A$2:$A$96,0),MATCH(N$2,GB!$A$1:$AD$1,0))</f>
        <v>90</v>
      </c>
      <c r="O97" s="65">
        <f>INDEX(GB!$A$2:$AD$96,MATCH($C97,GB!$A$2:$A$96,0),MATCH(O$2,GB!$A$1:$AD$1,0))</f>
        <v>35</v>
      </c>
      <c r="P97" s="65">
        <f>INDEX(GB!$A$2:$AD$96,MATCH($C97,GB!$A$2:$A$96,0),MATCH(P$2,GB!$A$1:$AD$1,0))</f>
        <v>55</v>
      </c>
      <c r="Q97" s="65">
        <f>INDEX(GB!$A$2:$AD$96,MATCH($C97,GB!$A$2:$A$96,0),MATCH(Q$2,GB!$A$1:$AD$1,0))</f>
        <v>50</v>
      </c>
      <c r="R97" s="65">
        <f>INDEX(Notes!$A$36:$N$47,MATCH(Binning!$B97,Notes!$A$36:$A$47,0),MATCH(Notes!$M$35,Notes!$A$35:$N$35,0))</f>
        <v>7866</v>
      </c>
      <c r="S97" s="65"/>
      <c r="T97" s="65">
        <f>INDEX(GB!$A$2:$AD$96,MATCH($C97,GB!$A$2:$A$96,0),MATCH(T$2,GB!$A$1:$AD$1,0))</f>
        <v>50</v>
      </c>
      <c r="U97" s="65">
        <f>INDEX(GB!$A$2:$AD$96,MATCH($C97,GB!$A$2:$A$96,0),MATCH(U$2,GB!$A$1:$AD$1,0))</f>
        <v>0</v>
      </c>
      <c r="V97" s="65">
        <f>INDEX(GB!$A$2:$AD$96,MATCH($C97,GB!$A$2:$A$96,0),MATCH(V$2,GB!$A$1:$AD$1,0))</f>
        <v>0</v>
      </c>
      <c r="W97" s="65">
        <f>INDEX(GB!$A$2:$AD$96,MATCH($C97,GB!$A$2:$A$96,0),MATCH(W$2,GB!$A$1:$AD$1,0))</f>
        <v>30</v>
      </c>
      <c r="X97" s="65">
        <f>INDEX(GB!$A$2:$AD$96,MATCH($C97,GB!$A$2:$A$96,0),MATCH(X$2,GB!$A$1:$AD$1,0))</f>
        <v>25</v>
      </c>
      <c r="Y97" s="65">
        <v>5</v>
      </c>
      <c r="Z97" s="72">
        <v>1250</v>
      </c>
      <c r="AA97" s="72">
        <v>400</v>
      </c>
      <c r="AB97" s="65"/>
      <c r="AC97" s="65"/>
      <c r="AD97" s="65"/>
      <c r="AE97" s="65"/>
      <c r="AF97" s="65">
        <f t="shared" si="250"/>
        <v>5</v>
      </c>
      <c r="AG97" s="65"/>
      <c r="AH97" s="65"/>
      <c r="AI97" s="65" t="str">
        <f t="shared" ref="AI97:AI98" si="270">IF($BR97=1,BS97,"")</f>
        <v/>
      </c>
      <c r="AJ97" s="65" t="str">
        <f t="shared" ref="AJ97:AJ98" si="271">IF($BR97=1,BT97,"")</f>
        <v/>
      </c>
      <c r="AK97" s="65" t="str">
        <f t="shared" ref="AK97:AK98" si="272">IF($BR97=1,BU97,"")</f>
        <v/>
      </c>
      <c r="AL97" s="65" t="str">
        <f t="shared" ref="AL97:AL98" si="273">IF($BR97=1,BV97,"")</f>
        <v/>
      </c>
      <c r="AM97" s="65" t="str">
        <f t="shared" si="162"/>
        <v/>
      </c>
      <c r="AN97" s="65"/>
      <c r="AO97" s="65"/>
      <c r="AP97" s="65"/>
      <c r="AQ97" s="65"/>
      <c r="AR97" s="65"/>
      <c r="AS97" s="65"/>
      <c r="AT97" s="65" t="str">
        <f t="shared" ref="AT97:AT98" si="274">B97</f>
        <v>PCPU</v>
      </c>
      <c r="AU97" s="65">
        <f t="shared" ref="AU97:AU98" si="275">J97</f>
        <v>653.6</v>
      </c>
      <c r="AV97" s="65"/>
      <c r="AX97" s="65">
        <f t="shared" ref="AX97:AX98" si="276">L97+N97</f>
        <v>920</v>
      </c>
      <c r="AY97" s="65">
        <f t="shared" ref="AY97:AY98" si="277">M97+N97</f>
        <v>745</v>
      </c>
      <c r="AZ97" s="65">
        <f>INDEX(Notes!$A$36:$O$47,MATCH($B97,Notes!A$36:A$47,0),MATCH(AZ$2,Notes!A$35:O$35,0))</f>
        <v>594.18521581609184</v>
      </c>
      <c r="BA97" s="65">
        <f t="shared" ref="BA97:BA98" si="278">MAX(MIN(Y97*FLOOR((H97-I97*LOG10(AZ97))/Y97,1),L97),M97)</f>
        <v>655</v>
      </c>
      <c r="BB97" s="65">
        <f t="shared" ref="BB97:BB98" si="279">BA97+N97</f>
        <v>745</v>
      </c>
      <c r="BC97" s="65">
        <f t="shared" ref="BC97:BC98" si="280">MAX(MIN(Y97*FLOOR((H97-I97*LOG10(J97))/Y97,1),L97),M97)</f>
        <v>655</v>
      </c>
      <c r="BD97" s="65">
        <f t="shared" ref="BD97:BD98" si="281">BC97+N97</f>
        <v>745</v>
      </c>
      <c r="BO97" s="72">
        <f t="shared" si="245"/>
        <v>653.6</v>
      </c>
      <c r="BP97" s="72">
        <f t="shared" si="208"/>
        <v>8</v>
      </c>
      <c r="BQ97" s="72" t="str">
        <f t="shared" si="209"/>
        <v>11</v>
      </c>
      <c r="BR97" s="72">
        <f t="shared" ref="BR97:BV97" si="282">IF(BR96="","",BR96)</f>
        <v>0</v>
      </c>
      <c r="BS97" s="72" t="str">
        <f t="shared" si="282"/>
        <v/>
      </c>
      <c r="BT97" s="72" t="str">
        <f t="shared" si="282"/>
        <v/>
      </c>
      <c r="BU97" s="72" t="str">
        <f t="shared" si="282"/>
        <v/>
      </c>
      <c r="BV97" s="72" t="str">
        <f t="shared" si="282"/>
        <v/>
      </c>
    </row>
    <row r="98" spans="1:74" s="72" customFormat="1" x14ac:dyDescent="0.2">
      <c r="A98" s="72" t="b">
        <v>1</v>
      </c>
      <c r="B98" s="65" t="s">
        <v>90</v>
      </c>
      <c r="C98" s="65" t="s">
        <v>151</v>
      </c>
      <c r="D98" s="65" t="str">
        <f t="shared" si="244"/>
        <v>E12</v>
      </c>
      <c r="E98" s="75">
        <f t="shared" si="268"/>
        <v>1008012</v>
      </c>
      <c r="F98" s="65" t="str">
        <f t="shared" si="269"/>
        <v>MP008_E12</v>
      </c>
      <c r="G98" s="65" t="s">
        <v>345</v>
      </c>
      <c r="H98" s="65">
        <f t="shared" si="247"/>
        <v>960</v>
      </c>
      <c r="I98" s="65">
        <f t="shared" si="248"/>
        <v>120</v>
      </c>
      <c r="J98" s="65">
        <f>INDEX(Notes!$A$36:$N$47,MATCH(Binning!$B98,Notes!$A$36:$A$47,0),MATCH(Notes!$K$35,Notes!$A$35:$N$35,0))</f>
        <v>653.6</v>
      </c>
      <c r="K98" s="65"/>
      <c r="L98" s="65">
        <f t="shared" si="252"/>
        <v>830</v>
      </c>
      <c r="M98" s="65">
        <f t="shared" si="249"/>
        <v>655</v>
      </c>
      <c r="N98" s="65">
        <f>INDEX(GB!$A$2:$AD$96,MATCH($C98,GB!$A$2:$A$96,0),MATCH(N$2,GB!$A$1:$AD$1,0))</f>
        <v>90</v>
      </c>
      <c r="O98" s="65">
        <f>INDEX(GB!$A$2:$AD$96,MATCH($C98,GB!$A$2:$A$96,0),MATCH(O$2,GB!$A$1:$AD$1,0))</f>
        <v>35</v>
      </c>
      <c r="P98" s="65">
        <f>INDEX(GB!$A$2:$AD$96,MATCH($C98,GB!$A$2:$A$96,0),MATCH(P$2,GB!$A$1:$AD$1,0))</f>
        <v>55</v>
      </c>
      <c r="Q98" s="65">
        <f>INDEX(GB!$A$2:$AD$96,MATCH($C98,GB!$A$2:$A$96,0),MATCH(Q$2,GB!$A$1:$AD$1,0))</f>
        <v>50</v>
      </c>
      <c r="R98" s="65">
        <f>INDEX(Notes!$A$36:$N$47,MATCH(Binning!$B98,Notes!$A$36:$A$47,0),MATCH(Notes!$M$35,Notes!$A$35:$N$35,0))</f>
        <v>7866</v>
      </c>
      <c r="S98" s="65"/>
      <c r="T98" s="65">
        <f>INDEX(GB!$A$2:$AD$96,MATCH($C98,GB!$A$2:$A$96,0),MATCH(T$2,GB!$A$1:$AD$1,0))</f>
        <v>50</v>
      </c>
      <c r="U98" s="65">
        <f>INDEX(GB!$A$2:$AD$96,MATCH($C98,GB!$A$2:$A$96,0),MATCH(U$2,GB!$A$1:$AD$1,0))</f>
        <v>0</v>
      </c>
      <c r="V98" s="65">
        <f>INDEX(GB!$A$2:$AD$96,MATCH($C98,GB!$A$2:$A$96,0),MATCH(V$2,GB!$A$1:$AD$1,0))</f>
        <v>0</v>
      </c>
      <c r="W98" s="65">
        <f>INDEX(GB!$A$2:$AD$96,MATCH($C98,GB!$A$2:$A$96,0),MATCH(W$2,GB!$A$1:$AD$1,0))</f>
        <v>30</v>
      </c>
      <c r="X98" s="65">
        <f>INDEX(GB!$A$2:$AD$96,MATCH($C98,GB!$A$2:$A$96,0),MATCH(X$2,GB!$A$1:$AD$1,0))</f>
        <v>25</v>
      </c>
      <c r="Y98" s="65">
        <v>5</v>
      </c>
      <c r="Z98" s="72">
        <v>1250</v>
      </c>
      <c r="AA98" s="72">
        <v>400</v>
      </c>
      <c r="AB98" s="65"/>
      <c r="AC98" s="65"/>
      <c r="AD98" s="65"/>
      <c r="AE98" s="65"/>
      <c r="AF98" s="65">
        <f t="shared" si="250"/>
        <v>5</v>
      </c>
      <c r="AG98" s="65"/>
      <c r="AH98" s="65"/>
      <c r="AI98" s="65" t="str">
        <f t="shared" si="270"/>
        <v/>
      </c>
      <c r="AJ98" s="65" t="str">
        <f t="shared" si="271"/>
        <v/>
      </c>
      <c r="AK98" s="65" t="str">
        <f t="shared" si="272"/>
        <v/>
      </c>
      <c r="AL98" s="65" t="str">
        <f t="shared" si="273"/>
        <v/>
      </c>
      <c r="AM98" s="65" t="str">
        <f t="shared" si="162"/>
        <v/>
      </c>
      <c r="AN98" s="65"/>
      <c r="AO98" s="65"/>
      <c r="AP98" s="65"/>
      <c r="AQ98" s="65"/>
      <c r="AR98" s="65"/>
      <c r="AS98" s="65"/>
      <c r="AT98" s="65" t="str">
        <f t="shared" si="274"/>
        <v>PCPU</v>
      </c>
      <c r="AU98" s="65">
        <f t="shared" si="275"/>
        <v>653.6</v>
      </c>
      <c r="AV98" s="65"/>
      <c r="AX98" s="65">
        <f t="shared" si="276"/>
        <v>920</v>
      </c>
      <c r="AY98" s="65">
        <f t="shared" si="277"/>
        <v>745</v>
      </c>
      <c r="AZ98" s="65">
        <f>INDEX(Notes!$A$36:$O$47,MATCH($B98,Notes!A$36:A$47,0),MATCH(AZ$2,Notes!A$35:O$35,0))</f>
        <v>594.18521581609184</v>
      </c>
      <c r="BA98" s="65">
        <f t="shared" si="278"/>
        <v>655</v>
      </c>
      <c r="BB98" s="65">
        <f t="shared" si="279"/>
        <v>745</v>
      </c>
      <c r="BC98" s="65">
        <f t="shared" si="280"/>
        <v>655</v>
      </c>
      <c r="BD98" s="65">
        <f t="shared" si="281"/>
        <v>745</v>
      </c>
      <c r="BO98" s="72">
        <f t="shared" si="245"/>
        <v>653.6</v>
      </c>
      <c r="BP98" s="72">
        <f t="shared" si="208"/>
        <v>8</v>
      </c>
      <c r="BQ98" s="72" t="str">
        <f t="shared" si="209"/>
        <v>12</v>
      </c>
      <c r="BR98" s="72">
        <f t="shared" ref="BR98:BV98" si="283">IF(BR97="","",BR97)</f>
        <v>0</v>
      </c>
      <c r="BS98" s="72" t="str">
        <f t="shared" si="283"/>
        <v/>
      </c>
      <c r="BT98" s="72" t="str">
        <f t="shared" si="283"/>
        <v/>
      </c>
      <c r="BU98" s="72" t="str">
        <f t="shared" si="283"/>
        <v/>
      </c>
      <c r="BV98" s="72" t="str">
        <f t="shared" si="283"/>
        <v/>
      </c>
    </row>
    <row r="99" spans="1:74" s="72" customFormat="1" x14ac:dyDescent="0.2">
      <c r="A99" s="72" t="b">
        <v>1</v>
      </c>
      <c r="B99" s="65" t="s">
        <v>90</v>
      </c>
      <c r="C99" s="65" t="s">
        <v>152</v>
      </c>
      <c r="D99" s="65" t="s">
        <v>44</v>
      </c>
      <c r="E99" s="75">
        <f t="shared" si="199"/>
        <v>1009001</v>
      </c>
      <c r="F99" s="65" t="str">
        <f t="shared" si="212"/>
        <v>MP009_E1</v>
      </c>
      <c r="G99" s="65" t="s">
        <v>345</v>
      </c>
      <c r="H99" s="184">
        <f>VLOOKUP(C99,BinningParamNotes!A:D,3,0)</f>
        <v>1195</v>
      </c>
      <c r="I99" s="69">
        <f>VLOOKUP(C99,BinningParamNotes!A:D,2,0)</f>
        <v>130</v>
      </c>
      <c r="J99" s="65">
        <f>INDEX(Notes!$A$36:$N$47,MATCH(Binning!$B99,Notes!$A$36:$A$47,0),MATCH(Notes!$K$35,Notes!$A$35:$N$35,0))</f>
        <v>653.6</v>
      </c>
      <c r="K99" s="65"/>
      <c r="L99" s="69">
        <f>VLOOKUP(C99,BinningParamNotes!A:D,4,0)</f>
        <v>900</v>
      </c>
      <c r="M99" s="189">
        <v>680</v>
      </c>
      <c r="N99" s="65">
        <f>INDEX(GB!$A$2:$AD$96,MATCH($C99,GB!$A$2:$A$96,0),MATCH(N$2,GB!$A$1:$AD$1,0))</f>
        <v>120</v>
      </c>
      <c r="O99" s="65">
        <f>INDEX(GB!$A$2:$AD$96,MATCH($C99,GB!$A$2:$A$96,0),MATCH(O$2,GB!$A$1:$AD$1,0))</f>
        <v>55</v>
      </c>
      <c r="P99" s="65">
        <f>INDEX(GB!$A$2:$AD$96,MATCH($C99,GB!$A$2:$A$96,0),MATCH(P$2,GB!$A$1:$AD$1,0))</f>
        <v>90</v>
      </c>
      <c r="Q99" s="65">
        <f>INDEX(GB!$A$2:$AD$96,MATCH($C99,GB!$A$2:$A$96,0),MATCH(Q$2,GB!$A$1:$AD$1,0))</f>
        <v>95</v>
      </c>
      <c r="R99" s="65">
        <f>INDEX(Notes!$A$36:$N$47,MATCH(Binning!$B99,Notes!$A$36:$A$47,0),MATCH(Notes!$M$35,Notes!$A$35:$N$35,0))</f>
        <v>7866</v>
      </c>
      <c r="S99" s="65"/>
      <c r="T99" s="65">
        <f>INDEX(GB!$A$2:$AD$96,MATCH($C99,GB!$A$2:$A$96,0),MATCH(T$2,GB!$A$1:$AD$1,0))</f>
        <v>70</v>
      </c>
      <c r="U99" s="65">
        <f>INDEX(GB!$A$2:$AD$96,MATCH($C99,GB!$A$2:$A$96,0),MATCH(U$2,GB!$A$1:$AD$1,0))</f>
        <v>0</v>
      </c>
      <c r="V99" s="65">
        <f>INDEX(GB!$A$2:$AD$96,MATCH($C99,GB!$A$2:$A$96,0),MATCH(V$2,GB!$A$1:$AD$1,0))</f>
        <v>0</v>
      </c>
      <c r="W99" s="65">
        <f>INDEX(GB!$A$2:$AD$96,MATCH($C99,GB!$A$2:$A$96,0),MATCH(W$2,GB!$A$1:$AD$1,0))</f>
        <v>65</v>
      </c>
      <c r="X99" s="65">
        <f>INDEX(GB!$A$2:$AD$96,MATCH($C99,GB!$A$2:$A$96,0),MATCH(X$2,GB!$A$1:$AD$1,0))</f>
        <v>70</v>
      </c>
      <c r="Y99" s="65">
        <v>5</v>
      </c>
      <c r="Z99" s="72">
        <v>1250</v>
      </c>
      <c r="AA99" s="72">
        <v>400</v>
      </c>
      <c r="AB99" s="65"/>
      <c r="AC99" s="65"/>
      <c r="AD99" s="65"/>
      <c r="AE99" s="65"/>
      <c r="AF99" s="65">
        <v>5</v>
      </c>
      <c r="AG99" s="65"/>
      <c r="AH99" s="65"/>
      <c r="AI99" s="65" t="str">
        <f t="shared" si="88"/>
        <v/>
      </c>
      <c r="AJ99" s="65" t="str">
        <f t="shared" si="89"/>
        <v/>
      </c>
      <c r="AK99" s="65" t="str">
        <f t="shared" si="90"/>
        <v/>
      </c>
      <c r="AL99" s="65" t="str">
        <f t="shared" si="91"/>
        <v/>
      </c>
      <c r="AM99" s="65" t="str">
        <f t="shared" si="162"/>
        <v/>
      </c>
      <c r="AN99" s="65"/>
      <c r="AO99" s="65"/>
      <c r="AP99" s="65"/>
      <c r="AQ99" s="65"/>
      <c r="AR99" s="65"/>
      <c r="AS99" s="65"/>
      <c r="AT99" s="65" t="str">
        <f t="shared" si="140"/>
        <v>PCPU</v>
      </c>
      <c r="AU99" s="65">
        <f t="shared" si="141"/>
        <v>653.6</v>
      </c>
      <c r="AV99" s="65"/>
      <c r="AX99" s="65">
        <f t="shared" si="9"/>
        <v>1020</v>
      </c>
      <c r="AY99" s="65">
        <f t="shared" si="10"/>
        <v>800</v>
      </c>
      <c r="AZ99" s="65">
        <f>INDEX(Notes!$A$36:$O$47,MATCH($B99,Notes!A$36:A$47,0),MATCH(AZ$2,Notes!A$35:O$35,0))</f>
        <v>594.18521581609184</v>
      </c>
      <c r="BA99" s="65">
        <f t="shared" si="200"/>
        <v>830</v>
      </c>
      <c r="BB99" s="65">
        <f t="shared" si="12"/>
        <v>950</v>
      </c>
      <c r="BC99" s="65">
        <f t="shared" si="201"/>
        <v>825</v>
      </c>
      <c r="BD99" s="65">
        <f t="shared" si="14"/>
        <v>945</v>
      </c>
      <c r="BO99" s="72">
        <f>MAX(J99:J105)</f>
        <v>653.6</v>
      </c>
      <c r="BP99" s="72">
        <f t="shared" si="208"/>
        <v>9</v>
      </c>
      <c r="BQ99" s="72" t="str">
        <f t="shared" si="209"/>
        <v>1</v>
      </c>
      <c r="BR99" s="72">
        <v>0</v>
      </c>
      <c r="BS99" s="72" t="s">
        <v>151</v>
      </c>
      <c r="BT99" s="72" t="s">
        <v>176</v>
      </c>
      <c r="BU99" s="72">
        <v>0.36363636363636365</v>
      </c>
      <c r="BV99" s="72">
        <v>3</v>
      </c>
    </row>
    <row r="100" spans="1:74" s="72" customFormat="1" x14ac:dyDescent="0.2">
      <c r="A100" s="72" t="b">
        <v>1</v>
      </c>
      <c r="B100" s="65" t="s">
        <v>90</v>
      </c>
      <c r="C100" s="65" t="s">
        <v>152</v>
      </c>
      <c r="D100" s="65" t="str">
        <f t="shared" si="244"/>
        <v>E2</v>
      </c>
      <c r="E100" s="75">
        <f t="shared" si="199"/>
        <v>1009002</v>
      </c>
      <c r="F100" s="65" t="str">
        <f t="shared" si="212"/>
        <v>MP009_E2</v>
      </c>
      <c r="G100" s="65" t="s">
        <v>345</v>
      </c>
      <c r="H100" s="65">
        <f>H99-15</f>
        <v>1180</v>
      </c>
      <c r="I100" s="65">
        <f>I99</f>
        <v>130</v>
      </c>
      <c r="J100" s="65">
        <f>INDEX(Notes!$A$36:$N$47,MATCH(Binning!$B100,Notes!$A$36:$A$47,0),MATCH(Notes!$K$35,Notes!$A$35:$N$35,0))</f>
        <v>653.6</v>
      </c>
      <c r="K100" s="65"/>
      <c r="L100" s="65">
        <f>L99-10</f>
        <v>890</v>
      </c>
      <c r="M100" s="65">
        <f>M99</f>
        <v>680</v>
      </c>
      <c r="N100" s="65">
        <f>INDEX(GB!$A$2:$AD$96,MATCH($C100,GB!$A$2:$A$96,0),MATCH(N$2,GB!$A$1:$AD$1,0))</f>
        <v>120</v>
      </c>
      <c r="O100" s="65">
        <f>INDEX(GB!$A$2:$AD$96,MATCH($C100,GB!$A$2:$A$96,0),MATCH(O$2,GB!$A$1:$AD$1,0))</f>
        <v>55</v>
      </c>
      <c r="P100" s="65">
        <f>INDEX(GB!$A$2:$AD$96,MATCH($C100,GB!$A$2:$A$96,0),MATCH(P$2,GB!$A$1:$AD$1,0))</f>
        <v>90</v>
      </c>
      <c r="Q100" s="65">
        <f>INDEX(GB!$A$2:$AD$96,MATCH($C100,GB!$A$2:$A$96,0),MATCH(Q$2,GB!$A$1:$AD$1,0))</f>
        <v>95</v>
      </c>
      <c r="R100" s="65">
        <f>INDEX(Notes!$A$36:$N$47,MATCH(Binning!$B100,Notes!$A$36:$A$47,0),MATCH(Notes!$M$35,Notes!$A$35:$N$35,0))</f>
        <v>7866</v>
      </c>
      <c r="S100" s="65"/>
      <c r="T100" s="65">
        <f>INDEX(GB!$A$2:$AD$96,MATCH($C100,GB!$A$2:$A$96,0),MATCH(T$2,GB!$A$1:$AD$1,0))</f>
        <v>70</v>
      </c>
      <c r="U100" s="65">
        <f>INDEX(GB!$A$2:$AD$96,MATCH($C100,GB!$A$2:$A$96,0),MATCH(U$2,GB!$A$1:$AD$1,0))</f>
        <v>0</v>
      </c>
      <c r="V100" s="65">
        <f>INDEX(GB!$A$2:$AD$96,MATCH($C100,GB!$A$2:$A$96,0),MATCH(V$2,GB!$A$1:$AD$1,0))</f>
        <v>0</v>
      </c>
      <c r="W100" s="65">
        <f>INDEX(GB!$A$2:$AD$96,MATCH($C100,GB!$A$2:$A$96,0),MATCH(W$2,GB!$A$1:$AD$1,0))</f>
        <v>65</v>
      </c>
      <c r="X100" s="65">
        <f>INDEX(GB!$A$2:$AD$96,MATCH($C100,GB!$A$2:$A$96,0),MATCH(X$2,GB!$A$1:$AD$1,0))</f>
        <v>70</v>
      </c>
      <c r="Y100" s="65">
        <v>5</v>
      </c>
      <c r="Z100" s="72">
        <v>1250</v>
      </c>
      <c r="AA100" s="72">
        <v>400</v>
      </c>
      <c r="AB100" s="65"/>
      <c r="AC100" s="65"/>
      <c r="AD100" s="65"/>
      <c r="AE100" s="65"/>
      <c r="AF100" s="65">
        <f>AF99</f>
        <v>5</v>
      </c>
      <c r="AG100" s="65"/>
      <c r="AH100" s="65"/>
      <c r="AI100" s="65" t="str">
        <f t="shared" si="88"/>
        <v/>
      </c>
      <c r="AJ100" s="65" t="str">
        <f t="shared" si="89"/>
        <v/>
      </c>
      <c r="AK100" s="65" t="str">
        <f t="shared" si="90"/>
        <v/>
      </c>
      <c r="AL100" s="65" t="str">
        <f t="shared" si="91"/>
        <v/>
      </c>
      <c r="AM100" s="65" t="str">
        <f t="shared" si="162"/>
        <v/>
      </c>
      <c r="AN100" s="65"/>
      <c r="AO100" s="65"/>
      <c r="AP100" s="65"/>
      <c r="AQ100" s="65"/>
      <c r="AR100" s="65"/>
      <c r="AS100" s="65"/>
      <c r="AT100" s="65" t="str">
        <f t="shared" si="140"/>
        <v>PCPU</v>
      </c>
      <c r="AU100" s="65">
        <f t="shared" si="141"/>
        <v>653.6</v>
      </c>
      <c r="AV100" s="65"/>
      <c r="AX100" s="65">
        <f t="shared" ref="AX100:AX129" si="284">L100+N100</f>
        <v>1010</v>
      </c>
      <c r="AY100" s="65">
        <f t="shared" ref="AY100:AY129" si="285">M100+N100</f>
        <v>800</v>
      </c>
      <c r="AZ100" s="65">
        <f>INDEX(Notes!$A$36:$O$47,MATCH($B100,Notes!A$36:A$47,0),MATCH(AZ$2,Notes!A$35:O$35,0))</f>
        <v>594.18521581609184</v>
      </c>
      <c r="BA100" s="65">
        <f t="shared" si="200"/>
        <v>815</v>
      </c>
      <c r="BB100" s="65">
        <f t="shared" ref="BB100:BB129" si="286">BA100+N100</f>
        <v>935</v>
      </c>
      <c r="BC100" s="65">
        <f t="shared" si="201"/>
        <v>810</v>
      </c>
      <c r="BD100" s="65">
        <f t="shared" ref="BD100:BD129" si="287">BC100+N100</f>
        <v>930</v>
      </c>
      <c r="BO100" s="72">
        <f t="shared" ref="BO100:BO110" si="288">BO99</f>
        <v>653.6</v>
      </c>
      <c r="BP100" s="72">
        <f t="shared" si="208"/>
        <v>9</v>
      </c>
      <c r="BQ100" s="72" t="str">
        <f t="shared" si="209"/>
        <v>2</v>
      </c>
      <c r="BR100" s="72">
        <f>IF(BR99="","",BR99)</f>
        <v>0</v>
      </c>
      <c r="BS100" s="72" t="str">
        <f t="shared" ref="BS100:BV105" si="289">IF(BS99="","",BS99)</f>
        <v>MP008</v>
      </c>
      <c r="BT100" s="72" t="str">
        <f t="shared" si="289"/>
        <v>MP00B</v>
      </c>
      <c r="BU100" s="72">
        <f t="shared" si="289"/>
        <v>0.36363636363636365</v>
      </c>
      <c r="BV100" s="72">
        <f t="shared" si="289"/>
        <v>3</v>
      </c>
    </row>
    <row r="101" spans="1:74" s="72" customFormat="1" x14ac:dyDescent="0.2">
      <c r="A101" s="72" t="b">
        <v>1</v>
      </c>
      <c r="B101" s="65" t="s">
        <v>90</v>
      </c>
      <c r="C101" s="65" t="s">
        <v>152</v>
      </c>
      <c r="D101" s="65" t="str">
        <f t="shared" si="244"/>
        <v>E3</v>
      </c>
      <c r="E101" s="75">
        <f t="shared" si="199"/>
        <v>1009003</v>
      </c>
      <c r="F101" s="65" t="str">
        <f t="shared" si="212"/>
        <v>MP009_E3</v>
      </c>
      <c r="G101" s="65" t="s">
        <v>345</v>
      </c>
      <c r="H101" s="65">
        <f t="shared" ref="H101:H110" si="290">H100-15</f>
        <v>1165</v>
      </c>
      <c r="I101" s="65">
        <f t="shared" ref="I101:I110" si="291">I100</f>
        <v>130</v>
      </c>
      <c r="J101" s="65">
        <f>INDEX(Notes!$A$36:$N$47,MATCH(Binning!$B101,Notes!$A$36:$A$47,0),MATCH(Notes!$K$35,Notes!$A$35:$N$35,0))</f>
        <v>653.6</v>
      </c>
      <c r="K101" s="65"/>
      <c r="L101" s="65">
        <f>L100-10</f>
        <v>880</v>
      </c>
      <c r="M101" s="65">
        <f t="shared" ref="M101:M110" si="292">M100</f>
        <v>680</v>
      </c>
      <c r="N101" s="65">
        <f>INDEX(GB!$A$2:$AD$96,MATCH($C101,GB!$A$2:$A$96,0),MATCH(N$2,GB!$A$1:$AD$1,0))</f>
        <v>120</v>
      </c>
      <c r="O101" s="65">
        <f>INDEX(GB!$A$2:$AD$96,MATCH($C101,GB!$A$2:$A$96,0),MATCH(O$2,GB!$A$1:$AD$1,0))</f>
        <v>55</v>
      </c>
      <c r="P101" s="65">
        <f>INDEX(GB!$A$2:$AD$96,MATCH($C101,GB!$A$2:$A$96,0),MATCH(P$2,GB!$A$1:$AD$1,0))</f>
        <v>90</v>
      </c>
      <c r="Q101" s="65">
        <f>INDEX(GB!$A$2:$AD$96,MATCH($C101,GB!$A$2:$A$96,0),MATCH(Q$2,GB!$A$1:$AD$1,0))</f>
        <v>95</v>
      </c>
      <c r="R101" s="65">
        <f>INDEX(Notes!$A$36:$N$47,MATCH(Binning!$B101,Notes!$A$36:$A$47,0),MATCH(Notes!$M$35,Notes!$A$35:$N$35,0))</f>
        <v>7866</v>
      </c>
      <c r="S101" s="65"/>
      <c r="T101" s="65">
        <f>INDEX(GB!$A$2:$AD$96,MATCH($C101,GB!$A$2:$A$96,0),MATCH(T$2,GB!$A$1:$AD$1,0))</f>
        <v>70</v>
      </c>
      <c r="U101" s="65">
        <f>INDEX(GB!$A$2:$AD$96,MATCH($C101,GB!$A$2:$A$96,0),MATCH(U$2,GB!$A$1:$AD$1,0))</f>
        <v>0</v>
      </c>
      <c r="V101" s="65">
        <f>INDEX(GB!$A$2:$AD$96,MATCH($C101,GB!$A$2:$A$96,0),MATCH(V$2,GB!$A$1:$AD$1,0))</f>
        <v>0</v>
      </c>
      <c r="W101" s="65">
        <f>INDEX(GB!$A$2:$AD$96,MATCH($C101,GB!$A$2:$A$96,0),MATCH(W$2,GB!$A$1:$AD$1,0))</f>
        <v>65</v>
      </c>
      <c r="X101" s="65">
        <f>INDEX(GB!$A$2:$AD$96,MATCH($C101,GB!$A$2:$A$96,0),MATCH(X$2,GB!$A$1:$AD$1,0))</f>
        <v>70</v>
      </c>
      <c r="Y101" s="65">
        <v>5</v>
      </c>
      <c r="Z101" s="72">
        <v>1250</v>
      </c>
      <c r="AA101" s="72">
        <v>400</v>
      </c>
      <c r="AB101" s="65"/>
      <c r="AC101" s="65"/>
      <c r="AD101" s="65"/>
      <c r="AE101" s="65"/>
      <c r="AF101" s="65">
        <f t="shared" ref="AF101:AF110" si="293">AF100</f>
        <v>5</v>
      </c>
      <c r="AG101" s="65"/>
      <c r="AH101" s="65"/>
      <c r="AI101" s="65" t="str">
        <f t="shared" si="88"/>
        <v/>
      </c>
      <c r="AJ101" s="65" t="str">
        <f t="shared" si="89"/>
        <v/>
      </c>
      <c r="AK101" s="65" t="str">
        <f t="shared" si="90"/>
        <v/>
      </c>
      <c r="AL101" s="65" t="str">
        <f t="shared" si="91"/>
        <v/>
      </c>
      <c r="AM101" s="65" t="str">
        <f t="shared" si="162"/>
        <v/>
      </c>
      <c r="AN101" s="65"/>
      <c r="AO101" s="65"/>
      <c r="AP101" s="65"/>
      <c r="AQ101" s="65"/>
      <c r="AR101" s="65"/>
      <c r="AS101" s="65"/>
      <c r="AT101" s="65" t="str">
        <f t="shared" si="140"/>
        <v>PCPU</v>
      </c>
      <c r="AU101" s="65">
        <f t="shared" si="141"/>
        <v>653.6</v>
      </c>
      <c r="AV101" s="65"/>
      <c r="AX101" s="65">
        <f t="shared" si="284"/>
        <v>1000</v>
      </c>
      <c r="AY101" s="65">
        <f t="shared" si="285"/>
        <v>800</v>
      </c>
      <c r="AZ101" s="65">
        <f>INDEX(Notes!$A$36:$O$47,MATCH($B101,Notes!A$36:A$47,0),MATCH(AZ$2,Notes!A$35:O$35,0))</f>
        <v>594.18521581609184</v>
      </c>
      <c r="BA101" s="65">
        <f t="shared" si="200"/>
        <v>800</v>
      </c>
      <c r="BB101" s="65">
        <f t="shared" si="286"/>
        <v>920</v>
      </c>
      <c r="BC101" s="65">
        <f t="shared" si="201"/>
        <v>795</v>
      </c>
      <c r="BD101" s="65">
        <f t="shared" si="287"/>
        <v>915</v>
      </c>
      <c r="BO101" s="72">
        <f t="shared" si="288"/>
        <v>653.6</v>
      </c>
      <c r="BP101" s="72">
        <f t="shared" si="208"/>
        <v>9</v>
      </c>
      <c r="BQ101" s="72" t="str">
        <f t="shared" si="209"/>
        <v>3</v>
      </c>
      <c r="BR101" s="72">
        <f t="shared" ref="BR101:BV110" si="294">IF(BR100="","",BR100)</f>
        <v>0</v>
      </c>
      <c r="BS101" s="72" t="str">
        <f t="shared" si="289"/>
        <v>MP008</v>
      </c>
      <c r="BT101" s="72" t="str">
        <f t="shared" si="289"/>
        <v>MP00B</v>
      </c>
      <c r="BU101" s="72">
        <f t="shared" si="289"/>
        <v>0.36363636363636365</v>
      </c>
      <c r="BV101" s="72">
        <f t="shared" si="289"/>
        <v>3</v>
      </c>
    </row>
    <row r="102" spans="1:74" s="72" customFormat="1" x14ac:dyDescent="0.2">
      <c r="A102" s="72" t="b">
        <v>1</v>
      </c>
      <c r="B102" s="65" t="s">
        <v>90</v>
      </c>
      <c r="C102" s="65" t="s">
        <v>152</v>
      </c>
      <c r="D102" s="65" t="str">
        <f t="shared" si="244"/>
        <v>E4</v>
      </c>
      <c r="E102" s="75">
        <f t="shared" si="199"/>
        <v>1009004</v>
      </c>
      <c r="F102" s="65" t="str">
        <f t="shared" si="212"/>
        <v>MP009_E4</v>
      </c>
      <c r="G102" s="65" t="s">
        <v>345</v>
      </c>
      <c r="H102" s="65">
        <f t="shared" si="290"/>
        <v>1150</v>
      </c>
      <c r="I102" s="65">
        <f t="shared" si="291"/>
        <v>130</v>
      </c>
      <c r="J102" s="65">
        <f>INDEX(Notes!$A$36:$N$47,MATCH(Binning!$B102,Notes!$A$36:$A$47,0),MATCH(Notes!$K$35,Notes!$A$35:$N$35,0))</f>
        <v>653.6</v>
      </c>
      <c r="K102" s="65"/>
      <c r="L102" s="65">
        <f t="shared" ref="L102:L110" si="295">L101</f>
        <v>880</v>
      </c>
      <c r="M102" s="65">
        <f t="shared" si="292"/>
        <v>680</v>
      </c>
      <c r="N102" s="65">
        <f>INDEX(GB!$A$2:$AD$96,MATCH($C102,GB!$A$2:$A$96,0),MATCH(N$2,GB!$A$1:$AD$1,0))</f>
        <v>120</v>
      </c>
      <c r="O102" s="65">
        <f>INDEX(GB!$A$2:$AD$96,MATCH($C102,GB!$A$2:$A$96,0),MATCH(O$2,GB!$A$1:$AD$1,0))</f>
        <v>55</v>
      </c>
      <c r="P102" s="65">
        <f>INDEX(GB!$A$2:$AD$96,MATCH($C102,GB!$A$2:$A$96,0),MATCH(P$2,GB!$A$1:$AD$1,0))</f>
        <v>90</v>
      </c>
      <c r="Q102" s="65">
        <f>INDEX(GB!$A$2:$AD$96,MATCH($C102,GB!$A$2:$A$96,0),MATCH(Q$2,GB!$A$1:$AD$1,0))</f>
        <v>95</v>
      </c>
      <c r="R102" s="65">
        <f>INDEX(Notes!$A$36:$N$47,MATCH(Binning!$B102,Notes!$A$36:$A$47,0),MATCH(Notes!$M$35,Notes!$A$35:$N$35,0))</f>
        <v>7866</v>
      </c>
      <c r="S102" s="65"/>
      <c r="T102" s="65">
        <f>INDEX(GB!$A$2:$AD$96,MATCH($C102,GB!$A$2:$A$96,0),MATCH(T$2,GB!$A$1:$AD$1,0))</f>
        <v>70</v>
      </c>
      <c r="U102" s="65">
        <f>INDEX(GB!$A$2:$AD$96,MATCH($C102,GB!$A$2:$A$96,0),MATCH(U$2,GB!$A$1:$AD$1,0))</f>
        <v>0</v>
      </c>
      <c r="V102" s="65">
        <f>INDEX(GB!$A$2:$AD$96,MATCH($C102,GB!$A$2:$A$96,0),MATCH(V$2,GB!$A$1:$AD$1,0))</f>
        <v>0</v>
      </c>
      <c r="W102" s="65">
        <f>INDEX(GB!$A$2:$AD$96,MATCH($C102,GB!$A$2:$A$96,0),MATCH(W$2,GB!$A$1:$AD$1,0))</f>
        <v>65</v>
      </c>
      <c r="X102" s="65">
        <f>INDEX(GB!$A$2:$AD$96,MATCH($C102,GB!$A$2:$A$96,0),MATCH(X$2,GB!$A$1:$AD$1,0))</f>
        <v>70</v>
      </c>
      <c r="Y102" s="65">
        <v>5</v>
      </c>
      <c r="Z102" s="72">
        <v>1250</v>
      </c>
      <c r="AA102" s="72">
        <v>400</v>
      </c>
      <c r="AB102" s="65"/>
      <c r="AC102" s="65"/>
      <c r="AD102" s="65"/>
      <c r="AE102" s="65"/>
      <c r="AF102" s="65">
        <f t="shared" si="293"/>
        <v>5</v>
      </c>
      <c r="AG102" s="65"/>
      <c r="AH102" s="65"/>
      <c r="AI102" s="65" t="str">
        <f t="shared" ref="AI102:AI166" si="296">IF($BR102=1,BS102,"")</f>
        <v/>
      </c>
      <c r="AJ102" s="65" t="str">
        <f t="shared" ref="AJ102:AJ166" si="297">IF($BR102=1,BT102,"")</f>
        <v/>
      </c>
      <c r="AK102" s="65" t="str">
        <f t="shared" ref="AK102:AK166" si="298">IF($BR102=1,BU102,"")</f>
        <v/>
      </c>
      <c r="AL102" s="65" t="str">
        <f t="shared" ref="AL102:AL166" si="299">IF($BR102=1,BV102,"")</f>
        <v/>
      </c>
      <c r="AM102" s="65" t="str">
        <f t="shared" si="162"/>
        <v/>
      </c>
      <c r="AN102" s="65"/>
      <c r="AO102" s="65"/>
      <c r="AP102" s="65"/>
      <c r="AQ102" s="65"/>
      <c r="AR102" s="65"/>
      <c r="AS102" s="65"/>
      <c r="AT102" s="65" t="str">
        <f t="shared" si="140"/>
        <v>PCPU</v>
      </c>
      <c r="AU102" s="65">
        <f t="shared" si="141"/>
        <v>653.6</v>
      </c>
      <c r="AV102" s="65"/>
      <c r="AX102" s="65">
        <f t="shared" si="284"/>
        <v>1000</v>
      </c>
      <c r="AY102" s="65">
        <f t="shared" si="285"/>
        <v>800</v>
      </c>
      <c r="AZ102" s="65">
        <f>INDEX(Notes!$A$36:$O$47,MATCH($B102,Notes!A$36:A$47,0),MATCH(AZ$2,Notes!A$35:O$35,0))</f>
        <v>594.18521581609184</v>
      </c>
      <c r="BA102" s="65">
        <f t="shared" si="200"/>
        <v>785</v>
      </c>
      <c r="BB102" s="65">
        <f t="shared" si="286"/>
        <v>905</v>
      </c>
      <c r="BC102" s="65">
        <f t="shared" si="201"/>
        <v>780</v>
      </c>
      <c r="BD102" s="65">
        <f t="shared" si="287"/>
        <v>900</v>
      </c>
      <c r="BO102" s="72">
        <f t="shared" si="288"/>
        <v>653.6</v>
      </c>
      <c r="BP102" s="72">
        <f t="shared" si="208"/>
        <v>9</v>
      </c>
      <c r="BQ102" s="72" t="str">
        <f t="shared" si="209"/>
        <v>4</v>
      </c>
      <c r="BR102" s="72">
        <f t="shared" si="294"/>
        <v>0</v>
      </c>
      <c r="BS102" s="72" t="str">
        <f t="shared" si="289"/>
        <v>MP008</v>
      </c>
      <c r="BT102" s="72" t="str">
        <f t="shared" si="289"/>
        <v>MP00B</v>
      </c>
      <c r="BU102" s="72">
        <f t="shared" si="289"/>
        <v>0.36363636363636365</v>
      </c>
      <c r="BV102" s="72">
        <f t="shared" si="289"/>
        <v>3</v>
      </c>
    </row>
    <row r="103" spans="1:74" s="72" customFormat="1" x14ac:dyDescent="0.2">
      <c r="A103" s="72" t="b">
        <v>1</v>
      </c>
      <c r="B103" s="65" t="s">
        <v>90</v>
      </c>
      <c r="C103" s="65" t="s">
        <v>152</v>
      </c>
      <c r="D103" s="65" t="str">
        <f t="shared" si="244"/>
        <v>E5</v>
      </c>
      <c r="E103" s="75">
        <f t="shared" si="199"/>
        <v>1009005</v>
      </c>
      <c r="F103" s="65" t="str">
        <f t="shared" si="212"/>
        <v>MP009_E5</v>
      </c>
      <c r="G103" s="65" t="s">
        <v>345</v>
      </c>
      <c r="H103" s="65">
        <f t="shared" si="290"/>
        <v>1135</v>
      </c>
      <c r="I103" s="65">
        <f t="shared" si="291"/>
        <v>130</v>
      </c>
      <c r="J103" s="65">
        <f>INDEX(Notes!$A$36:$N$47,MATCH(Binning!$B103,Notes!$A$36:$A$47,0),MATCH(Notes!$K$35,Notes!$A$35:$N$35,0))</f>
        <v>653.6</v>
      </c>
      <c r="K103" s="65"/>
      <c r="L103" s="65">
        <f t="shared" si="295"/>
        <v>880</v>
      </c>
      <c r="M103" s="65">
        <f t="shared" si="292"/>
        <v>680</v>
      </c>
      <c r="N103" s="65">
        <f>INDEX(GB!$A$2:$AD$96,MATCH($C103,GB!$A$2:$A$96,0),MATCH(N$2,GB!$A$1:$AD$1,0))</f>
        <v>120</v>
      </c>
      <c r="O103" s="65">
        <f>INDEX(GB!$A$2:$AD$96,MATCH($C103,GB!$A$2:$A$96,0),MATCH(O$2,GB!$A$1:$AD$1,0))</f>
        <v>55</v>
      </c>
      <c r="P103" s="65">
        <f>INDEX(GB!$A$2:$AD$96,MATCH($C103,GB!$A$2:$A$96,0),MATCH(P$2,GB!$A$1:$AD$1,0))</f>
        <v>90</v>
      </c>
      <c r="Q103" s="65">
        <f>INDEX(GB!$A$2:$AD$96,MATCH($C103,GB!$A$2:$A$96,0),MATCH(Q$2,GB!$A$1:$AD$1,0))</f>
        <v>95</v>
      </c>
      <c r="R103" s="65">
        <f>INDEX(Notes!$A$36:$N$47,MATCH(Binning!$B103,Notes!$A$36:$A$47,0),MATCH(Notes!$M$35,Notes!$A$35:$N$35,0))</f>
        <v>7866</v>
      </c>
      <c r="S103" s="65"/>
      <c r="T103" s="65">
        <f>INDEX(GB!$A$2:$AD$96,MATCH($C103,GB!$A$2:$A$96,0),MATCH(T$2,GB!$A$1:$AD$1,0))</f>
        <v>70</v>
      </c>
      <c r="U103" s="65">
        <f>INDEX(GB!$A$2:$AD$96,MATCH($C103,GB!$A$2:$A$96,0),MATCH(U$2,GB!$A$1:$AD$1,0))</f>
        <v>0</v>
      </c>
      <c r="V103" s="65">
        <f>INDEX(GB!$A$2:$AD$96,MATCH($C103,GB!$A$2:$A$96,0),MATCH(V$2,GB!$A$1:$AD$1,0))</f>
        <v>0</v>
      </c>
      <c r="W103" s="65">
        <f>INDEX(GB!$A$2:$AD$96,MATCH($C103,GB!$A$2:$A$96,0),MATCH(W$2,GB!$A$1:$AD$1,0))</f>
        <v>65</v>
      </c>
      <c r="X103" s="65">
        <f>INDEX(GB!$A$2:$AD$96,MATCH($C103,GB!$A$2:$A$96,0),MATCH(X$2,GB!$A$1:$AD$1,0))</f>
        <v>70</v>
      </c>
      <c r="Y103" s="65">
        <v>5</v>
      </c>
      <c r="Z103" s="72">
        <v>1250</v>
      </c>
      <c r="AA103" s="72">
        <v>400</v>
      </c>
      <c r="AB103" s="65"/>
      <c r="AC103" s="65"/>
      <c r="AD103" s="65"/>
      <c r="AE103" s="65"/>
      <c r="AF103" s="65">
        <f t="shared" si="293"/>
        <v>5</v>
      </c>
      <c r="AG103" s="65"/>
      <c r="AH103" s="65"/>
      <c r="AI103" s="65" t="str">
        <f t="shared" si="296"/>
        <v/>
      </c>
      <c r="AJ103" s="65" t="str">
        <f t="shared" si="297"/>
        <v/>
      </c>
      <c r="AK103" s="65" t="str">
        <f t="shared" si="298"/>
        <v/>
      </c>
      <c r="AL103" s="65" t="str">
        <f t="shared" si="299"/>
        <v/>
      </c>
      <c r="AM103" s="65" t="str">
        <f t="shared" si="162"/>
        <v/>
      </c>
      <c r="AN103" s="65"/>
      <c r="AO103" s="65"/>
      <c r="AP103" s="65"/>
      <c r="AQ103" s="65"/>
      <c r="AR103" s="65"/>
      <c r="AS103" s="65"/>
      <c r="AT103" s="65" t="str">
        <f t="shared" si="140"/>
        <v>PCPU</v>
      </c>
      <c r="AU103" s="65">
        <f t="shared" si="141"/>
        <v>653.6</v>
      </c>
      <c r="AV103" s="65"/>
      <c r="AX103" s="65">
        <f t="shared" si="284"/>
        <v>1000</v>
      </c>
      <c r="AY103" s="65">
        <f t="shared" si="285"/>
        <v>800</v>
      </c>
      <c r="AZ103" s="65">
        <f>INDEX(Notes!$A$36:$O$47,MATCH($B103,Notes!A$36:A$47,0),MATCH(AZ$2,Notes!A$35:O$35,0))</f>
        <v>594.18521581609184</v>
      </c>
      <c r="BA103" s="65">
        <f t="shared" si="200"/>
        <v>770</v>
      </c>
      <c r="BB103" s="65">
        <f t="shared" si="286"/>
        <v>890</v>
      </c>
      <c r="BC103" s="65">
        <f t="shared" si="201"/>
        <v>765</v>
      </c>
      <c r="BD103" s="65">
        <f t="shared" si="287"/>
        <v>885</v>
      </c>
      <c r="BO103" s="72">
        <f t="shared" si="288"/>
        <v>653.6</v>
      </c>
      <c r="BP103" s="72">
        <f t="shared" si="208"/>
        <v>9</v>
      </c>
      <c r="BQ103" s="72" t="str">
        <f t="shared" si="209"/>
        <v>5</v>
      </c>
      <c r="BR103" s="72">
        <f t="shared" si="294"/>
        <v>0</v>
      </c>
      <c r="BS103" s="72" t="str">
        <f t="shared" si="289"/>
        <v>MP008</v>
      </c>
      <c r="BT103" s="72" t="str">
        <f t="shared" si="289"/>
        <v>MP00B</v>
      </c>
      <c r="BU103" s="72">
        <f t="shared" si="289"/>
        <v>0.36363636363636365</v>
      </c>
      <c r="BV103" s="72">
        <f t="shared" si="289"/>
        <v>3</v>
      </c>
    </row>
    <row r="104" spans="1:74" s="72" customFormat="1" x14ac:dyDescent="0.2">
      <c r="A104" s="72" t="b">
        <v>1</v>
      </c>
      <c r="B104" s="65" t="s">
        <v>90</v>
      </c>
      <c r="C104" s="65" t="s">
        <v>152</v>
      </c>
      <c r="D104" s="65" t="str">
        <f t="shared" si="244"/>
        <v>E6</v>
      </c>
      <c r="E104" s="75">
        <f t="shared" si="199"/>
        <v>1009006</v>
      </c>
      <c r="F104" s="65" t="str">
        <f t="shared" si="212"/>
        <v>MP009_E6</v>
      </c>
      <c r="G104" s="65" t="s">
        <v>345</v>
      </c>
      <c r="H104" s="65">
        <f t="shared" si="290"/>
        <v>1120</v>
      </c>
      <c r="I104" s="65">
        <f t="shared" si="291"/>
        <v>130</v>
      </c>
      <c r="J104" s="65">
        <f>INDEX(Notes!$A$36:$N$47,MATCH(Binning!$B104,Notes!$A$36:$A$47,0),MATCH(Notes!$K$35,Notes!$A$35:$N$35,0))</f>
        <v>653.6</v>
      </c>
      <c r="K104" s="65"/>
      <c r="L104" s="65">
        <f t="shared" si="295"/>
        <v>880</v>
      </c>
      <c r="M104" s="65">
        <f t="shared" si="292"/>
        <v>680</v>
      </c>
      <c r="N104" s="65">
        <f>INDEX(GB!$A$2:$AD$96,MATCH($C104,GB!$A$2:$A$96,0),MATCH(N$2,GB!$A$1:$AD$1,0))</f>
        <v>120</v>
      </c>
      <c r="O104" s="65">
        <f>INDEX(GB!$A$2:$AD$96,MATCH($C104,GB!$A$2:$A$96,0),MATCH(O$2,GB!$A$1:$AD$1,0))</f>
        <v>55</v>
      </c>
      <c r="P104" s="65">
        <f>INDEX(GB!$A$2:$AD$96,MATCH($C104,GB!$A$2:$A$96,0),MATCH(P$2,GB!$A$1:$AD$1,0))</f>
        <v>90</v>
      </c>
      <c r="Q104" s="65">
        <f>INDEX(GB!$A$2:$AD$96,MATCH($C104,GB!$A$2:$A$96,0),MATCH(Q$2,GB!$A$1:$AD$1,0))</f>
        <v>95</v>
      </c>
      <c r="R104" s="65">
        <f>INDEX(Notes!$A$36:$N$47,MATCH(Binning!$B104,Notes!$A$36:$A$47,0),MATCH(Notes!$M$35,Notes!$A$35:$N$35,0))</f>
        <v>7866</v>
      </c>
      <c r="S104" s="65"/>
      <c r="T104" s="65">
        <f>INDEX(GB!$A$2:$AD$96,MATCH($C104,GB!$A$2:$A$96,0),MATCH(T$2,GB!$A$1:$AD$1,0))</f>
        <v>70</v>
      </c>
      <c r="U104" s="65">
        <f>INDEX(GB!$A$2:$AD$96,MATCH($C104,GB!$A$2:$A$96,0),MATCH(U$2,GB!$A$1:$AD$1,0))</f>
        <v>0</v>
      </c>
      <c r="V104" s="65">
        <f>INDEX(GB!$A$2:$AD$96,MATCH($C104,GB!$A$2:$A$96,0),MATCH(V$2,GB!$A$1:$AD$1,0))</f>
        <v>0</v>
      </c>
      <c r="W104" s="65">
        <f>INDEX(GB!$A$2:$AD$96,MATCH($C104,GB!$A$2:$A$96,0),MATCH(W$2,GB!$A$1:$AD$1,0))</f>
        <v>65</v>
      </c>
      <c r="X104" s="65">
        <f>INDEX(GB!$A$2:$AD$96,MATCH($C104,GB!$A$2:$A$96,0),MATCH(X$2,GB!$A$1:$AD$1,0))</f>
        <v>70</v>
      </c>
      <c r="Y104" s="65">
        <v>5</v>
      </c>
      <c r="Z104" s="72">
        <v>1250</v>
      </c>
      <c r="AA104" s="72">
        <v>400</v>
      </c>
      <c r="AB104" s="65"/>
      <c r="AC104" s="65"/>
      <c r="AD104" s="65"/>
      <c r="AE104" s="65"/>
      <c r="AF104" s="65">
        <f t="shared" si="293"/>
        <v>5</v>
      </c>
      <c r="AG104" s="65"/>
      <c r="AH104" s="65"/>
      <c r="AI104" s="65" t="str">
        <f t="shared" si="296"/>
        <v/>
      </c>
      <c r="AJ104" s="65" t="str">
        <f t="shared" si="297"/>
        <v/>
      </c>
      <c r="AK104" s="65" t="str">
        <f t="shared" si="298"/>
        <v/>
      </c>
      <c r="AL104" s="65" t="str">
        <f t="shared" si="299"/>
        <v/>
      </c>
      <c r="AM104" s="65" t="str">
        <f t="shared" si="162"/>
        <v/>
      </c>
      <c r="AN104" s="65"/>
      <c r="AO104" s="65"/>
      <c r="AP104" s="65"/>
      <c r="AQ104" s="65"/>
      <c r="AR104" s="65"/>
      <c r="AS104" s="65"/>
      <c r="AT104" s="65" t="str">
        <f t="shared" si="140"/>
        <v>PCPU</v>
      </c>
      <c r="AU104" s="65">
        <f t="shared" si="141"/>
        <v>653.6</v>
      </c>
      <c r="AV104" s="65"/>
      <c r="AX104" s="65">
        <f t="shared" si="284"/>
        <v>1000</v>
      </c>
      <c r="AY104" s="65">
        <f t="shared" si="285"/>
        <v>800</v>
      </c>
      <c r="AZ104" s="65">
        <f>INDEX(Notes!$A$36:$O$47,MATCH($B104,Notes!A$36:A$47,0),MATCH(AZ$2,Notes!A$35:O$35,0))</f>
        <v>594.18521581609184</v>
      </c>
      <c r="BA104" s="65">
        <f t="shared" si="200"/>
        <v>755</v>
      </c>
      <c r="BB104" s="65">
        <f t="shared" si="286"/>
        <v>875</v>
      </c>
      <c r="BC104" s="65">
        <f t="shared" si="201"/>
        <v>750</v>
      </c>
      <c r="BD104" s="65">
        <f t="shared" si="287"/>
        <v>870</v>
      </c>
      <c r="BO104" s="72">
        <f t="shared" si="288"/>
        <v>653.6</v>
      </c>
      <c r="BP104" s="72">
        <f t="shared" si="208"/>
        <v>9</v>
      </c>
      <c r="BQ104" s="72" t="str">
        <f t="shared" si="209"/>
        <v>6</v>
      </c>
      <c r="BR104" s="72">
        <f t="shared" si="294"/>
        <v>0</v>
      </c>
      <c r="BS104" s="72" t="str">
        <f t="shared" si="289"/>
        <v>MP008</v>
      </c>
      <c r="BT104" s="72" t="str">
        <f t="shared" si="289"/>
        <v>MP00B</v>
      </c>
      <c r="BU104" s="72">
        <f t="shared" si="289"/>
        <v>0.36363636363636365</v>
      </c>
      <c r="BV104" s="72">
        <f t="shared" si="289"/>
        <v>3</v>
      </c>
    </row>
    <row r="105" spans="1:74" s="72" customFormat="1" x14ac:dyDescent="0.2">
      <c r="A105" s="72" t="b">
        <v>1</v>
      </c>
      <c r="B105" s="65" t="s">
        <v>90</v>
      </c>
      <c r="C105" s="65" t="s">
        <v>152</v>
      </c>
      <c r="D105" s="65" t="str">
        <f t="shared" si="244"/>
        <v>E7</v>
      </c>
      <c r="E105" s="75">
        <f t="shared" si="199"/>
        <v>1009007</v>
      </c>
      <c r="F105" s="65" t="str">
        <f t="shared" si="212"/>
        <v>MP009_E7</v>
      </c>
      <c r="G105" s="65" t="s">
        <v>345</v>
      </c>
      <c r="H105" s="65">
        <f t="shared" si="290"/>
        <v>1105</v>
      </c>
      <c r="I105" s="65">
        <f t="shared" si="291"/>
        <v>130</v>
      </c>
      <c r="J105" s="65">
        <f>INDEX(Notes!$A$36:$N$47,MATCH(Binning!$B105,Notes!$A$36:$A$47,0),MATCH(Notes!$K$35,Notes!$A$35:$N$35,0))</f>
        <v>653.6</v>
      </c>
      <c r="K105" s="65"/>
      <c r="L105" s="65">
        <f t="shared" si="295"/>
        <v>880</v>
      </c>
      <c r="M105" s="65">
        <f t="shared" si="292"/>
        <v>680</v>
      </c>
      <c r="N105" s="65">
        <f>INDEX(GB!$A$2:$AD$96,MATCH($C105,GB!$A$2:$A$96,0),MATCH(N$2,GB!$A$1:$AD$1,0))</f>
        <v>120</v>
      </c>
      <c r="O105" s="65">
        <f>INDEX(GB!$A$2:$AD$96,MATCH($C105,GB!$A$2:$A$96,0),MATCH(O$2,GB!$A$1:$AD$1,0))</f>
        <v>55</v>
      </c>
      <c r="P105" s="65">
        <f>INDEX(GB!$A$2:$AD$96,MATCH($C105,GB!$A$2:$A$96,0),MATCH(P$2,GB!$A$1:$AD$1,0))</f>
        <v>90</v>
      </c>
      <c r="Q105" s="65">
        <f>INDEX(GB!$A$2:$AD$96,MATCH($C105,GB!$A$2:$A$96,0),MATCH(Q$2,GB!$A$1:$AD$1,0))</f>
        <v>95</v>
      </c>
      <c r="R105" s="65">
        <f>INDEX(Notes!$A$36:$N$47,MATCH(Binning!$B105,Notes!$A$36:$A$47,0),MATCH(Notes!$M$35,Notes!$A$35:$N$35,0))</f>
        <v>7866</v>
      </c>
      <c r="S105" s="65"/>
      <c r="T105" s="65">
        <f>INDEX(GB!$A$2:$AD$96,MATCH($C105,GB!$A$2:$A$96,0),MATCH(T$2,GB!$A$1:$AD$1,0))</f>
        <v>70</v>
      </c>
      <c r="U105" s="65">
        <f>INDEX(GB!$A$2:$AD$96,MATCH($C105,GB!$A$2:$A$96,0),MATCH(U$2,GB!$A$1:$AD$1,0))</f>
        <v>0</v>
      </c>
      <c r="V105" s="65">
        <f>INDEX(GB!$A$2:$AD$96,MATCH($C105,GB!$A$2:$A$96,0),MATCH(V$2,GB!$A$1:$AD$1,0))</f>
        <v>0</v>
      </c>
      <c r="W105" s="65">
        <f>INDEX(GB!$A$2:$AD$96,MATCH($C105,GB!$A$2:$A$96,0),MATCH(W$2,GB!$A$1:$AD$1,0))</f>
        <v>65</v>
      </c>
      <c r="X105" s="65">
        <f>INDEX(GB!$A$2:$AD$96,MATCH($C105,GB!$A$2:$A$96,0),MATCH(X$2,GB!$A$1:$AD$1,0))</f>
        <v>70</v>
      </c>
      <c r="Y105" s="65">
        <v>5</v>
      </c>
      <c r="Z105" s="72">
        <v>1250</v>
      </c>
      <c r="AA105" s="72">
        <v>400</v>
      </c>
      <c r="AB105" s="65"/>
      <c r="AC105" s="65"/>
      <c r="AD105" s="65"/>
      <c r="AE105" s="65"/>
      <c r="AF105" s="65">
        <f t="shared" si="293"/>
        <v>5</v>
      </c>
      <c r="AG105" s="65"/>
      <c r="AH105" s="65"/>
      <c r="AI105" s="65" t="str">
        <f t="shared" si="296"/>
        <v/>
      </c>
      <c r="AJ105" s="65" t="str">
        <f t="shared" si="297"/>
        <v/>
      </c>
      <c r="AK105" s="65" t="str">
        <f t="shared" si="298"/>
        <v/>
      </c>
      <c r="AL105" s="65" t="str">
        <f t="shared" si="299"/>
        <v/>
      </c>
      <c r="AM105" s="65" t="str">
        <f t="shared" si="162"/>
        <v/>
      </c>
      <c r="AN105" s="65"/>
      <c r="AO105" s="65"/>
      <c r="AP105" s="65"/>
      <c r="AQ105" s="65"/>
      <c r="AR105" s="65"/>
      <c r="AS105" s="65"/>
      <c r="AT105" s="65" t="str">
        <f t="shared" si="140"/>
        <v>PCPU</v>
      </c>
      <c r="AU105" s="65">
        <f t="shared" si="141"/>
        <v>653.6</v>
      </c>
      <c r="AV105" s="65"/>
      <c r="AX105" s="65">
        <f t="shared" si="284"/>
        <v>1000</v>
      </c>
      <c r="AY105" s="65">
        <f t="shared" si="285"/>
        <v>800</v>
      </c>
      <c r="AZ105" s="65">
        <f>INDEX(Notes!$A$36:$O$47,MATCH($B105,Notes!A$36:A$47,0),MATCH(AZ$2,Notes!A$35:O$35,0))</f>
        <v>594.18521581609184</v>
      </c>
      <c r="BA105" s="65">
        <f t="shared" si="200"/>
        <v>740</v>
      </c>
      <c r="BB105" s="65">
        <f t="shared" si="286"/>
        <v>860</v>
      </c>
      <c r="BC105" s="65">
        <f t="shared" si="201"/>
        <v>735</v>
      </c>
      <c r="BD105" s="65">
        <f t="shared" si="287"/>
        <v>855</v>
      </c>
      <c r="BO105" s="72">
        <f t="shared" si="288"/>
        <v>653.6</v>
      </c>
      <c r="BP105" s="72">
        <f t="shared" si="208"/>
        <v>9</v>
      </c>
      <c r="BQ105" s="72" t="str">
        <f t="shared" si="209"/>
        <v>7</v>
      </c>
      <c r="BR105" s="72">
        <f t="shared" si="294"/>
        <v>0</v>
      </c>
      <c r="BS105" s="72" t="str">
        <f t="shared" si="289"/>
        <v>MP008</v>
      </c>
      <c r="BT105" s="72" t="str">
        <f t="shared" si="289"/>
        <v>MP00B</v>
      </c>
      <c r="BU105" s="72">
        <f t="shared" si="289"/>
        <v>0.36363636363636365</v>
      </c>
      <c r="BV105" s="72">
        <f t="shared" si="289"/>
        <v>3</v>
      </c>
    </row>
    <row r="106" spans="1:74" s="72" customFormat="1" x14ac:dyDescent="0.2">
      <c r="A106" s="72" t="b">
        <v>1</v>
      </c>
      <c r="B106" s="65" t="s">
        <v>90</v>
      </c>
      <c r="C106" s="65" t="s">
        <v>152</v>
      </c>
      <c r="D106" s="65" t="str">
        <f t="shared" si="244"/>
        <v>E8</v>
      </c>
      <c r="E106" s="75">
        <f t="shared" ref="E106:E109" si="300">1000000+BP106*1000+BQ106</f>
        <v>1009008</v>
      </c>
      <c r="F106" s="65" t="str">
        <f t="shared" ref="F106:F109" si="301">CONCATENATE(C106,"_",D106)</f>
        <v>MP009_E8</v>
      </c>
      <c r="G106" s="65" t="s">
        <v>345</v>
      </c>
      <c r="H106" s="65">
        <f t="shared" si="290"/>
        <v>1090</v>
      </c>
      <c r="I106" s="65">
        <f t="shared" si="291"/>
        <v>130</v>
      </c>
      <c r="J106" s="65">
        <f>INDEX(Notes!$A$36:$N$47,MATCH(Binning!$B106,Notes!$A$36:$A$47,0),MATCH(Notes!$K$35,Notes!$A$35:$N$35,0))</f>
        <v>653.6</v>
      </c>
      <c r="K106" s="65"/>
      <c r="L106" s="65">
        <f t="shared" si="295"/>
        <v>880</v>
      </c>
      <c r="M106" s="65">
        <f t="shared" si="292"/>
        <v>680</v>
      </c>
      <c r="N106" s="65">
        <f>INDEX(GB!$A$2:$AD$96,MATCH($C106,GB!$A$2:$A$96,0),MATCH(N$2,GB!$A$1:$AD$1,0))</f>
        <v>120</v>
      </c>
      <c r="O106" s="65">
        <f>INDEX(GB!$A$2:$AD$96,MATCH($C106,GB!$A$2:$A$96,0),MATCH(O$2,GB!$A$1:$AD$1,0))</f>
        <v>55</v>
      </c>
      <c r="P106" s="65">
        <f>INDEX(GB!$A$2:$AD$96,MATCH($C106,GB!$A$2:$A$96,0),MATCH(P$2,GB!$A$1:$AD$1,0))</f>
        <v>90</v>
      </c>
      <c r="Q106" s="65">
        <f>INDEX(GB!$A$2:$AD$96,MATCH($C106,GB!$A$2:$A$96,0),MATCH(Q$2,GB!$A$1:$AD$1,0))</f>
        <v>95</v>
      </c>
      <c r="R106" s="65">
        <f>INDEX(Notes!$A$36:$N$47,MATCH(Binning!$B106,Notes!$A$36:$A$47,0),MATCH(Notes!$M$35,Notes!$A$35:$N$35,0))</f>
        <v>7866</v>
      </c>
      <c r="S106" s="65"/>
      <c r="T106" s="65">
        <f>INDEX(GB!$A$2:$AD$96,MATCH($C106,GB!$A$2:$A$96,0),MATCH(T$2,GB!$A$1:$AD$1,0))</f>
        <v>70</v>
      </c>
      <c r="U106" s="65">
        <f>INDEX(GB!$A$2:$AD$96,MATCH($C106,GB!$A$2:$A$96,0),MATCH(U$2,GB!$A$1:$AD$1,0))</f>
        <v>0</v>
      </c>
      <c r="V106" s="65">
        <f>INDEX(GB!$A$2:$AD$96,MATCH($C106,GB!$A$2:$A$96,0),MATCH(V$2,GB!$A$1:$AD$1,0))</f>
        <v>0</v>
      </c>
      <c r="W106" s="65">
        <f>INDEX(GB!$A$2:$AD$96,MATCH($C106,GB!$A$2:$A$96,0),MATCH(W$2,GB!$A$1:$AD$1,0))</f>
        <v>65</v>
      </c>
      <c r="X106" s="65">
        <f>INDEX(GB!$A$2:$AD$96,MATCH($C106,GB!$A$2:$A$96,0),MATCH(X$2,GB!$A$1:$AD$1,0))</f>
        <v>70</v>
      </c>
      <c r="Y106" s="65">
        <v>5</v>
      </c>
      <c r="Z106" s="72">
        <v>1250</v>
      </c>
      <c r="AA106" s="72">
        <v>400</v>
      </c>
      <c r="AB106" s="65"/>
      <c r="AC106" s="65"/>
      <c r="AD106" s="65"/>
      <c r="AE106" s="65"/>
      <c r="AF106" s="65">
        <f t="shared" si="293"/>
        <v>5</v>
      </c>
      <c r="AG106" s="65"/>
      <c r="AH106" s="65"/>
      <c r="AI106" s="65" t="str">
        <f t="shared" ref="AI106:AI109" si="302">IF($BR106=1,BS106,"")</f>
        <v/>
      </c>
      <c r="AJ106" s="65" t="str">
        <f t="shared" ref="AJ106:AJ109" si="303">IF($BR106=1,BT106,"")</f>
        <v/>
      </c>
      <c r="AK106" s="65" t="str">
        <f t="shared" ref="AK106:AK109" si="304">IF($BR106=1,BU106,"")</f>
        <v/>
      </c>
      <c r="AL106" s="65" t="str">
        <f t="shared" ref="AL106:AL109" si="305">IF($BR106=1,BV106,"")</f>
        <v/>
      </c>
      <c r="AM106" s="65" t="str">
        <f t="shared" si="162"/>
        <v/>
      </c>
      <c r="AN106" s="65"/>
      <c r="AO106" s="65"/>
      <c r="AP106" s="65"/>
      <c r="AQ106" s="65"/>
      <c r="AR106" s="65"/>
      <c r="AS106" s="65"/>
      <c r="AT106" s="65" t="str">
        <f t="shared" ref="AT106:AT109" si="306">B106</f>
        <v>PCPU</v>
      </c>
      <c r="AU106" s="65">
        <f t="shared" ref="AU106:AU109" si="307">J106</f>
        <v>653.6</v>
      </c>
      <c r="AV106" s="65"/>
      <c r="AX106" s="65">
        <f t="shared" ref="AX106:AX109" si="308">L106+N106</f>
        <v>1000</v>
      </c>
      <c r="AY106" s="65">
        <f t="shared" ref="AY106:AY109" si="309">M106+N106</f>
        <v>800</v>
      </c>
      <c r="AZ106" s="65">
        <f>INDEX(Notes!$A$36:$O$47,MATCH($B106,Notes!A$36:A$47,0),MATCH(AZ$2,Notes!A$35:O$35,0))</f>
        <v>594.18521581609184</v>
      </c>
      <c r="BA106" s="65">
        <f t="shared" ref="BA106:BA109" si="310">MAX(MIN(Y106*FLOOR((H106-I106*LOG10(AZ106))/Y106,1),L106),M106)</f>
        <v>725</v>
      </c>
      <c r="BB106" s="65">
        <f t="shared" ref="BB106:BB109" si="311">BA106+N106</f>
        <v>845</v>
      </c>
      <c r="BC106" s="65">
        <f t="shared" ref="BC106:BC109" si="312">MAX(MIN(Y106*FLOOR((H106-I106*LOG10(J106))/Y106,1),L106),M106)</f>
        <v>720</v>
      </c>
      <c r="BD106" s="65">
        <f t="shared" ref="BD106:BD109" si="313">BC106+N106</f>
        <v>840</v>
      </c>
      <c r="BO106" s="72">
        <f t="shared" si="288"/>
        <v>653.6</v>
      </c>
      <c r="BP106" s="72">
        <f t="shared" si="208"/>
        <v>9</v>
      </c>
      <c r="BQ106" s="72" t="str">
        <f t="shared" si="209"/>
        <v>8</v>
      </c>
      <c r="BR106" s="72">
        <f t="shared" si="294"/>
        <v>0</v>
      </c>
      <c r="BS106" s="72" t="str">
        <f t="shared" si="294"/>
        <v>MP008</v>
      </c>
      <c r="BT106" s="72" t="str">
        <f t="shared" si="294"/>
        <v>MP00B</v>
      </c>
      <c r="BU106" s="72">
        <f t="shared" si="294"/>
        <v>0.36363636363636365</v>
      </c>
      <c r="BV106" s="72">
        <f t="shared" si="294"/>
        <v>3</v>
      </c>
    </row>
    <row r="107" spans="1:74" s="72" customFormat="1" x14ac:dyDescent="0.2">
      <c r="A107" s="72" t="b">
        <v>1</v>
      </c>
      <c r="B107" s="65" t="s">
        <v>90</v>
      </c>
      <c r="C107" s="65" t="s">
        <v>152</v>
      </c>
      <c r="D107" s="65" t="str">
        <f t="shared" si="244"/>
        <v>E9</v>
      </c>
      <c r="E107" s="75">
        <f t="shared" si="300"/>
        <v>1009009</v>
      </c>
      <c r="F107" s="65" t="str">
        <f t="shared" si="301"/>
        <v>MP009_E9</v>
      </c>
      <c r="G107" s="65" t="s">
        <v>345</v>
      </c>
      <c r="H107" s="65">
        <f t="shared" si="290"/>
        <v>1075</v>
      </c>
      <c r="I107" s="65">
        <f t="shared" si="291"/>
        <v>130</v>
      </c>
      <c r="J107" s="65">
        <f>INDEX(Notes!$A$36:$N$47,MATCH(Binning!$B107,Notes!$A$36:$A$47,0),MATCH(Notes!$K$35,Notes!$A$35:$N$35,0))</f>
        <v>653.6</v>
      </c>
      <c r="K107" s="65"/>
      <c r="L107" s="65">
        <f t="shared" si="295"/>
        <v>880</v>
      </c>
      <c r="M107" s="65">
        <f t="shared" si="292"/>
        <v>680</v>
      </c>
      <c r="N107" s="65">
        <f>INDEX(GB!$A$2:$AD$96,MATCH($C107,GB!$A$2:$A$96,0),MATCH(N$2,GB!$A$1:$AD$1,0))</f>
        <v>120</v>
      </c>
      <c r="O107" s="65">
        <f>INDEX(GB!$A$2:$AD$96,MATCH($C107,GB!$A$2:$A$96,0),MATCH(O$2,GB!$A$1:$AD$1,0))</f>
        <v>55</v>
      </c>
      <c r="P107" s="65">
        <f>INDEX(GB!$A$2:$AD$96,MATCH($C107,GB!$A$2:$A$96,0),MATCH(P$2,GB!$A$1:$AD$1,0))</f>
        <v>90</v>
      </c>
      <c r="Q107" s="65">
        <f>INDEX(GB!$A$2:$AD$96,MATCH($C107,GB!$A$2:$A$96,0),MATCH(Q$2,GB!$A$1:$AD$1,0))</f>
        <v>95</v>
      </c>
      <c r="R107" s="65">
        <f>INDEX(Notes!$A$36:$N$47,MATCH(Binning!$B107,Notes!$A$36:$A$47,0),MATCH(Notes!$M$35,Notes!$A$35:$N$35,0))</f>
        <v>7866</v>
      </c>
      <c r="S107" s="65"/>
      <c r="T107" s="65">
        <f>INDEX(GB!$A$2:$AD$96,MATCH($C107,GB!$A$2:$A$96,0),MATCH(T$2,GB!$A$1:$AD$1,0))</f>
        <v>70</v>
      </c>
      <c r="U107" s="65">
        <f>INDEX(GB!$A$2:$AD$96,MATCH($C107,GB!$A$2:$A$96,0),MATCH(U$2,GB!$A$1:$AD$1,0))</f>
        <v>0</v>
      </c>
      <c r="V107" s="65">
        <f>INDEX(GB!$A$2:$AD$96,MATCH($C107,GB!$A$2:$A$96,0),MATCH(V$2,GB!$A$1:$AD$1,0))</f>
        <v>0</v>
      </c>
      <c r="W107" s="65">
        <f>INDEX(GB!$A$2:$AD$96,MATCH($C107,GB!$A$2:$A$96,0),MATCH(W$2,GB!$A$1:$AD$1,0))</f>
        <v>65</v>
      </c>
      <c r="X107" s="65">
        <f>INDEX(GB!$A$2:$AD$96,MATCH($C107,GB!$A$2:$A$96,0),MATCH(X$2,GB!$A$1:$AD$1,0))</f>
        <v>70</v>
      </c>
      <c r="Y107" s="65">
        <v>5</v>
      </c>
      <c r="Z107" s="72">
        <v>1250</v>
      </c>
      <c r="AA107" s="72">
        <v>400</v>
      </c>
      <c r="AB107" s="65"/>
      <c r="AC107" s="65"/>
      <c r="AD107" s="65"/>
      <c r="AE107" s="65"/>
      <c r="AF107" s="65">
        <f t="shared" si="293"/>
        <v>5</v>
      </c>
      <c r="AG107" s="65"/>
      <c r="AH107" s="65"/>
      <c r="AI107" s="65" t="str">
        <f t="shared" si="302"/>
        <v/>
      </c>
      <c r="AJ107" s="65" t="str">
        <f t="shared" si="303"/>
        <v/>
      </c>
      <c r="AK107" s="65" t="str">
        <f t="shared" si="304"/>
        <v/>
      </c>
      <c r="AL107" s="65" t="str">
        <f t="shared" si="305"/>
        <v/>
      </c>
      <c r="AM107" s="65" t="str">
        <f t="shared" si="162"/>
        <v/>
      </c>
      <c r="AN107" s="65"/>
      <c r="AO107" s="65"/>
      <c r="AP107" s="65"/>
      <c r="AQ107" s="65"/>
      <c r="AR107" s="65"/>
      <c r="AS107" s="65"/>
      <c r="AT107" s="65" t="str">
        <f t="shared" si="306"/>
        <v>PCPU</v>
      </c>
      <c r="AU107" s="65">
        <f t="shared" si="307"/>
        <v>653.6</v>
      </c>
      <c r="AV107" s="65"/>
      <c r="AX107" s="65">
        <f t="shared" si="308"/>
        <v>1000</v>
      </c>
      <c r="AY107" s="65">
        <f t="shared" si="309"/>
        <v>800</v>
      </c>
      <c r="AZ107" s="65">
        <f>INDEX(Notes!$A$36:$O$47,MATCH($B107,Notes!A$36:A$47,0),MATCH(AZ$2,Notes!A$35:O$35,0))</f>
        <v>594.18521581609184</v>
      </c>
      <c r="BA107" s="65">
        <f t="shared" si="310"/>
        <v>710</v>
      </c>
      <c r="BB107" s="65">
        <f t="shared" si="311"/>
        <v>830</v>
      </c>
      <c r="BC107" s="65">
        <f t="shared" si="312"/>
        <v>705</v>
      </c>
      <c r="BD107" s="65">
        <f t="shared" si="313"/>
        <v>825</v>
      </c>
      <c r="BO107" s="72">
        <f t="shared" si="288"/>
        <v>653.6</v>
      </c>
      <c r="BP107" s="72">
        <f t="shared" si="208"/>
        <v>9</v>
      </c>
      <c r="BQ107" s="72" t="str">
        <f t="shared" si="209"/>
        <v>9</v>
      </c>
      <c r="BR107" s="72">
        <f t="shared" si="294"/>
        <v>0</v>
      </c>
      <c r="BS107" s="72" t="str">
        <f t="shared" si="294"/>
        <v>MP008</v>
      </c>
      <c r="BT107" s="72" t="str">
        <f t="shared" si="294"/>
        <v>MP00B</v>
      </c>
      <c r="BU107" s="72">
        <f t="shared" si="294"/>
        <v>0.36363636363636365</v>
      </c>
      <c r="BV107" s="72">
        <f t="shared" si="294"/>
        <v>3</v>
      </c>
    </row>
    <row r="108" spans="1:74" s="72" customFormat="1" x14ac:dyDescent="0.2">
      <c r="A108" s="72" t="b">
        <v>1</v>
      </c>
      <c r="B108" s="65" t="s">
        <v>90</v>
      </c>
      <c r="C108" s="65" t="s">
        <v>152</v>
      </c>
      <c r="D108" s="65" t="str">
        <f t="shared" si="244"/>
        <v>E10</v>
      </c>
      <c r="E108" s="75">
        <f t="shared" si="300"/>
        <v>1009010</v>
      </c>
      <c r="F108" s="65" t="str">
        <f t="shared" si="301"/>
        <v>MP009_E10</v>
      </c>
      <c r="G108" s="65" t="s">
        <v>345</v>
      </c>
      <c r="H108" s="65">
        <f t="shared" si="290"/>
        <v>1060</v>
      </c>
      <c r="I108" s="65">
        <f t="shared" si="291"/>
        <v>130</v>
      </c>
      <c r="J108" s="65">
        <f>INDEX(Notes!$A$36:$N$47,MATCH(Binning!$B108,Notes!$A$36:$A$47,0),MATCH(Notes!$K$35,Notes!$A$35:$N$35,0))</f>
        <v>653.6</v>
      </c>
      <c r="K108" s="65"/>
      <c r="L108" s="65">
        <f t="shared" si="295"/>
        <v>880</v>
      </c>
      <c r="M108" s="65">
        <f t="shared" si="292"/>
        <v>680</v>
      </c>
      <c r="N108" s="65">
        <f>INDEX(GB!$A$2:$AD$96,MATCH($C108,GB!$A$2:$A$96,0),MATCH(N$2,GB!$A$1:$AD$1,0))</f>
        <v>120</v>
      </c>
      <c r="O108" s="65">
        <f>INDEX(GB!$A$2:$AD$96,MATCH($C108,GB!$A$2:$A$96,0),MATCH(O$2,GB!$A$1:$AD$1,0))</f>
        <v>55</v>
      </c>
      <c r="P108" s="65">
        <f>INDEX(GB!$A$2:$AD$96,MATCH($C108,GB!$A$2:$A$96,0),MATCH(P$2,GB!$A$1:$AD$1,0))</f>
        <v>90</v>
      </c>
      <c r="Q108" s="65">
        <f>INDEX(GB!$A$2:$AD$96,MATCH($C108,GB!$A$2:$A$96,0),MATCH(Q$2,GB!$A$1:$AD$1,0))</f>
        <v>95</v>
      </c>
      <c r="R108" s="65">
        <f>INDEX(Notes!$A$36:$N$47,MATCH(Binning!$B108,Notes!$A$36:$A$47,0),MATCH(Notes!$M$35,Notes!$A$35:$N$35,0))</f>
        <v>7866</v>
      </c>
      <c r="S108" s="65"/>
      <c r="T108" s="65">
        <f>INDEX(GB!$A$2:$AD$96,MATCH($C108,GB!$A$2:$A$96,0),MATCH(T$2,GB!$A$1:$AD$1,0))</f>
        <v>70</v>
      </c>
      <c r="U108" s="65">
        <f>INDEX(GB!$A$2:$AD$96,MATCH($C108,GB!$A$2:$A$96,0),MATCH(U$2,GB!$A$1:$AD$1,0))</f>
        <v>0</v>
      </c>
      <c r="V108" s="65">
        <f>INDEX(GB!$A$2:$AD$96,MATCH($C108,GB!$A$2:$A$96,0),MATCH(V$2,GB!$A$1:$AD$1,0))</f>
        <v>0</v>
      </c>
      <c r="W108" s="65">
        <f>INDEX(GB!$A$2:$AD$96,MATCH($C108,GB!$A$2:$A$96,0),MATCH(W$2,GB!$A$1:$AD$1,0))</f>
        <v>65</v>
      </c>
      <c r="X108" s="65">
        <f>INDEX(GB!$A$2:$AD$96,MATCH($C108,GB!$A$2:$A$96,0),MATCH(X$2,GB!$A$1:$AD$1,0))</f>
        <v>70</v>
      </c>
      <c r="Y108" s="65">
        <v>5</v>
      </c>
      <c r="Z108" s="72">
        <v>1250</v>
      </c>
      <c r="AA108" s="72">
        <v>400</v>
      </c>
      <c r="AB108" s="65"/>
      <c r="AC108" s="65"/>
      <c r="AD108" s="65"/>
      <c r="AE108" s="65"/>
      <c r="AF108" s="65">
        <f t="shared" si="293"/>
        <v>5</v>
      </c>
      <c r="AG108" s="65"/>
      <c r="AH108" s="65"/>
      <c r="AI108" s="65" t="str">
        <f t="shared" si="302"/>
        <v/>
      </c>
      <c r="AJ108" s="65" t="str">
        <f t="shared" si="303"/>
        <v/>
      </c>
      <c r="AK108" s="65" t="str">
        <f t="shared" si="304"/>
        <v/>
      </c>
      <c r="AL108" s="65" t="str">
        <f t="shared" si="305"/>
        <v/>
      </c>
      <c r="AM108" s="65" t="str">
        <f t="shared" si="162"/>
        <v/>
      </c>
      <c r="AN108" s="65"/>
      <c r="AO108" s="65"/>
      <c r="AP108" s="65"/>
      <c r="AQ108" s="65"/>
      <c r="AR108" s="65"/>
      <c r="AS108" s="65"/>
      <c r="AT108" s="65" t="str">
        <f t="shared" si="306"/>
        <v>PCPU</v>
      </c>
      <c r="AU108" s="65">
        <f t="shared" si="307"/>
        <v>653.6</v>
      </c>
      <c r="AV108" s="65"/>
      <c r="AX108" s="65">
        <f t="shared" si="308"/>
        <v>1000</v>
      </c>
      <c r="AY108" s="65">
        <f t="shared" si="309"/>
        <v>800</v>
      </c>
      <c r="AZ108" s="65">
        <f>INDEX(Notes!$A$36:$O$47,MATCH($B108,Notes!A$36:A$47,0),MATCH(AZ$2,Notes!A$35:O$35,0))</f>
        <v>594.18521581609184</v>
      </c>
      <c r="BA108" s="65">
        <f t="shared" si="310"/>
        <v>695</v>
      </c>
      <c r="BB108" s="65">
        <f t="shared" si="311"/>
        <v>815</v>
      </c>
      <c r="BC108" s="65">
        <f t="shared" si="312"/>
        <v>690</v>
      </c>
      <c r="BD108" s="65">
        <f t="shared" si="313"/>
        <v>810</v>
      </c>
      <c r="BO108" s="72">
        <f t="shared" si="288"/>
        <v>653.6</v>
      </c>
      <c r="BP108" s="72">
        <f t="shared" si="208"/>
        <v>9</v>
      </c>
      <c r="BQ108" s="72" t="str">
        <f t="shared" si="209"/>
        <v>10</v>
      </c>
      <c r="BR108" s="72">
        <f t="shared" si="294"/>
        <v>0</v>
      </c>
      <c r="BS108" s="72" t="str">
        <f t="shared" si="294"/>
        <v>MP008</v>
      </c>
      <c r="BT108" s="72" t="str">
        <f t="shared" si="294"/>
        <v>MP00B</v>
      </c>
      <c r="BU108" s="72">
        <f t="shared" si="294"/>
        <v>0.36363636363636365</v>
      </c>
      <c r="BV108" s="72">
        <f t="shared" si="294"/>
        <v>3</v>
      </c>
    </row>
    <row r="109" spans="1:74" s="72" customFormat="1" x14ac:dyDescent="0.2">
      <c r="A109" s="72" t="b">
        <v>1</v>
      </c>
      <c r="B109" s="65" t="s">
        <v>90</v>
      </c>
      <c r="C109" s="65" t="s">
        <v>152</v>
      </c>
      <c r="D109" s="65" t="str">
        <f t="shared" si="244"/>
        <v>E11</v>
      </c>
      <c r="E109" s="75">
        <f t="shared" si="300"/>
        <v>1009011</v>
      </c>
      <c r="F109" s="65" t="str">
        <f t="shared" si="301"/>
        <v>MP009_E11</v>
      </c>
      <c r="G109" s="65" t="s">
        <v>345</v>
      </c>
      <c r="H109" s="65">
        <f t="shared" si="290"/>
        <v>1045</v>
      </c>
      <c r="I109" s="65">
        <f t="shared" si="291"/>
        <v>130</v>
      </c>
      <c r="J109" s="65">
        <f>INDEX(Notes!$A$36:$N$47,MATCH(Binning!$B109,Notes!$A$36:$A$47,0),MATCH(Notes!$K$35,Notes!$A$35:$N$35,0))</f>
        <v>653.6</v>
      </c>
      <c r="K109" s="65"/>
      <c r="L109" s="65">
        <f t="shared" si="295"/>
        <v>880</v>
      </c>
      <c r="M109" s="65">
        <f t="shared" si="292"/>
        <v>680</v>
      </c>
      <c r="N109" s="65">
        <f>INDEX(GB!$A$2:$AD$96,MATCH($C109,GB!$A$2:$A$96,0),MATCH(N$2,GB!$A$1:$AD$1,0))</f>
        <v>120</v>
      </c>
      <c r="O109" s="65">
        <f>INDEX(GB!$A$2:$AD$96,MATCH($C109,GB!$A$2:$A$96,0),MATCH(O$2,GB!$A$1:$AD$1,0))</f>
        <v>55</v>
      </c>
      <c r="P109" s="65">
        <f>INDEX(GB!$A$2:$AD$96,MATCH($C109,GB!$A$2:$A$96,0),MATCH(P$2,GB!$A$1:$AD$1,0))</f>
        <v>90</v>
      </c>
      <c r="Q109" s="65">
        <f>INDEX(GB!$A$2:$AD$96,MATCH($C109,GB!$A$2:$A$96,0),MATCH(Q$2,GB!$A$1:$AD$1,0))</f>
        <v>95</v>
      </c>
      <c r="R109" s="65">
        <f>INDEX(Notes!$A$36:$N$47,MATCH(Binning!$B109,Notes!$A$36:$A$47,0),MATCH(Notes!$M$35,Notes!$A$35:$N$35,0))</f>
        <v>7866</v>
      </c>
      <c r="S109" s="65"/>
      <c r="T109" s="65">
        <f>INDEX(GB!$A$2:$AD$96,MATCH($C109,GB!$A$2:$A$96,0),MATCH(T$2,GB!$A$1:$AD$1,0))</f>
        <v>70</v>
      </c>
      <c r="U109" s="65">
        <f>INDEX(GB!$A$2:$AD$96,MATCH($C109,GB!$A$2:$A$96,0),MATCH(U$2,GB!$A$1:$AD$1,0))</f>
        <v>0</v>
      </c>
      <c r="V109" s="65">
        <f>INDEX(GB!$A$2:$AD$96,MATCH($C109,GB!$A$2:$A$96,0),MATCH(V$2,GB!$A$1:$AD$1,0))</f>
        <v>0</v>
      </c>
      <c r="W109" s="65">
        <f>INDEX(GB!$A$2:$AD$96,MATCH($C109,GB!$A$2:$A$96,0),MATCH(W$2,GB!$A$1:$AD$1,0))</f>
        <v>65</v>
      </c>
      <c r="X109" s="65">
        <f>INDEX(GB!$A$2:$AD$96,MATCH($C109,GB!$A$2:$A$96,0),MATCH(X$2,GB!$A$1:$AD$1,0))</f>
        <v>70</v>
      </c>
      <c r="Y109" s="65">
        <v>5</v>
      </c>
      <c r="Z109" s="72">
        <v>1250</v>
      </c>
      <c r="AA109" s="72">
        <v>400</v>
      </c>
      <c r="AB109" s="65"/>
      <c r="AC109" s="65"/>
      <c r="AD109" s="65"/>
      <c r="AE109" s="65"/>
      <c r="AF109" s="65">
        <f t="shared" si="293"/>
        <v>5</v>
      </c>
      <c r="AG109" s="65"/>
      <c r="AH109" s="65"/>
      <c r="AI109" s="65" t="str">
        <f t="shared" si="302"/>
        <v/>
      </c>
      <c r="AJ109" s="65" t="str">
        <f t="shared" si="303"/>
        <v/>
      </c>
      <c r="AK109" s="65" t="str">
        <f t="shared" si="304"/>
        <v/>
      </c>
      <c r="AL109" s="65" t="str">
        <f t="shared" si="305"/>
        <v/>
      </c>
      <c r="AM109" s="65" t="str">
        <f t="shared" si="162"/>
        <v/>
      </c>
      <c r="AN109" s="65"/>
      <c r="AO109" s="65"/>
      <c r="AP109" s="65"/>
      <c r="AQ109" s="65"/>
      <c r="AR109" s="65"/>
      <c r="AS109" s="65"/>
      <c r="AT109" s="65" t="str">
        <f t="shared" si="306"/>
        <v>PCPU</v>
      </c>
      <c r="AU109" s="65">
        <f t="shared" si="307"/>
        <v>653.6</v>
      </c>
      <c r="AV109" s="65"/>
      <c r="AX109" s="65">
        <f t="shared" si="308"/>
        <v>1000</v>
      </c>
      <c r="AY109" s="65">
        <f t="shared" si="309"/>
        <v>800</v>
      </c>
      <c r="AZ109" s="65">
        <f>INDEX(Notes!$A$36:$O$47,MATCH($B109,Notes!A$36:A$47,0),MATCH(AZ$2,Notes!A$35:O$35,0))</f>
        <v>594.18521581609184</v>
      </c>
      <c r="BA109" s="65">
        <f t="shared" si="310"/>
        <v>680</v>
      </c>
      <c r="BB109" s="65">
        <f t="shared" si="311"/>
        <v>800</v>
      </c>
      <c r="BC109" s="65">
        <f t="shared" si="312"/>
        <v>680</v>
      </c>
      <c r="BD109" s="65">
        <f t="shared" si="313"/>
        <v>800</v>
      </c>
      <c r="BO109" s="72">
        <f t="shared" si="288"/>
        <v>653.6</v>
      </c>
      <c r="BP109" s="72">
        <f t="shared" si="208"/>
        <v>9</v>
      </c>
      <c r="BQ109" s="72" t="str">
        <f t="shared" si="209"/>
        <v>11</v>
      </c>
      <c r="BR109" s="72">
        <f t="shared" si="294"/>
        <v>0</v>
      </c>
      <c r="BS109" s="72" t="str">
        <f t="shared" si="294"/>
        <v>MP008</v>
      </c>
      <c r="BT109" s="72" t="str">
        <f t="shared" si="294"/>
        <v>MP00B</v>
      </c>
      <c r="BU109" s="72">
        <f t="shared" si="294"/>
        <v>0.36363636363636365</v>
      </c>
      <c r="BV109" s="72">
        <f t="shared" si="294"/>
        <v>3</v>
      </c>
    </row>
    <row r="110" spans="1:74" s="72" customFormat="1" x14ac:dyDescent="0.2">
      <c r="A110" s="72" t="b">
        <v>1</v>
      </c>
      <c r="B110" s="65" t="s">
        <v>90</v>
      </c>
      <c r="C110" s="65" t="s">
        <v>152</v>
      </c>
      <c r="D110" s="65" t="str">
        <f t="shared" si="244"/>
        <v>E12</v>
      </c>
      <c r="E110" s="75">
        <f t="shared" ref="E110" si="314">1000000+BP110*1000+BQ110</f>
        <v>1009012</v>
      </c>
      <c r="F110" s="65" t="str">
        <f t="shared" ref="F110" si="315">CONCATENATE(C110,"_",D110)</f>
        <v>MP009_E12</v>
      </c>
      <c r="G110" s="65" t="s">
        <v>345</v>
      </c>
      <c r="H110" s="65">
        <f t="shared" si="290"/>
        <v>1030</v>
      </c>
      <c r="I110" s="65">
        <f t="shared" si="291"/>
        <v>130</v>
      </c>
      <c r="J110" s="65">
        <f>INDEX(Notes!$A$36:$N$47,MATCH(Binning!$B110,Notes!$A$36:$A$47,0),MATCH(Notes!$K$35,Notes!$A$35:$N$35,0))</f>
        <v>653.6</v>
      </c>
      <c r="K110" s="65"/>
      <c r="L110" s="65">
        <f t="shared" si="295"/>
        <v>880</v>
      </c>
      <c r="M110" s="65">
        <f t="shared" si="292"/>
        <v>680</v>
      </c>
      <c r="N110" s="65">
        <f>INDEX(GB!$A$2:$AD$96,MATCH($C110,GB!$A$2:$A$96,0),MATCH(N$2,GB!$A$1:$AD$1,0))</f>
        <v>120</v>
      </c>
      <c r="O110" s="65">
        <f>INDEX(GB!$A$2:$AD$96,MATCH($C110,GB!$A$2:$A$96,0),MATCH(O$2,GB!$A$1:$AD$1,0))</f>
        <v>55</v>
      </c>
      <c r="P110" s="65">
        <f>INDEX(GB!$A$2:$AD$96,MATCH($C110,GB!$A$2:$A$96,0),MATCH(P$2,GB!$A$1:$AD$1,0))</f>
        <v>90</v>
      </c>
      <c r="Q110" s="65">
        <f>INDEX(GB!$A$2:$AD$96,MATCH($C110,GB!$A$2:$A$96,0),MATCH(Q$2,GB!$A$1:$AD$1,0))</f>
        <v>95</v>
      </c>
      <c r="R110" s="65">
        <f>INDEX(Notes!$A$36:$N$47,MATCH(Binning!$B110,Notes!$A$36:$A$47,0),MATCH(Notes!$M$35,Notes!$A$35:$N$35,0))</f>
        <v>7866</v>
      </c>
      <c r="S110" s="65"/>
      <c r="T110" s="65">
        <f>INDEX(GB!$A$2:$AD$96,MATCH($C110,GB!$A$2:$A$96,0),MATCH(T$2,GB!$A$1:$AD$1,0))</f>
        <v>70</v>
      </c>
      <c r="U110" s="65">
        <f>INDEX(GB!$A$2:$AD$96,MATCH($C110,GB!$A$2:$A$96,0),MATCH(U$2,GB!$A$1:$AD$1,0))</f>
        <v>0</v>
      </c>
      <c r="V110" s="65">
        <f>INDEX(GB!$A$2:$AD$96,MATCH($C110,GB!$A$2:$A$96,0),MATCH(V$2,GB!$A$1:$AD$1,0))</f>
        <v>0</v>
      </c>
      <c r="W110" s="65">
        <f>INDEX(GB!$A$2:$AD$96,MATCH($C110,GB!$A$2:$A$96,0),MATCH(W$2,GB!$A$1:$AD$1,0))</f>
        <v>65</v>
      </c>
      <c r="X110" s="65">
        <f>INDEX(GB!$A$2:$AD$96,MATCH($C110,GB!$A$2:$A$96,0),MATCH(X$2,GB!$A$1:$AD$1,0))</f>
        <v>70</v>
      </c>
      <c r="Y110" s="65">
        <v>5</v>
      </c>
      <c r="Z110" s="72">
        <v>1250</v>
      </c>
      <c r="AA110" s="72">
        <v>400</v>
      </c>
      <c r="AB110" s="65"/>
      <c r="AC110" s="65"/>
      <c r="AD110" s="65"/>
      <c r="AE110" s="65"/>
      <c r="AF110" s="65">
        <f t="shared" si="293"/>
        <v>5</v>
      </c>
      <c r="AG110" s="65"/>
      <c r="AH110" s="65"/>
      <c r="AI110" s="65" t="str">
        <f t="shared" ref="AI110" si="316">IF($BR110=1,BS110,"")</f>
        <v/>
      </c>
      <c r="AJ110" s="65" t="str">
        <f t="shared" ref="AJ110" si="317">IF($BR110=1,BT110,"")</f>
        <v/>
      </c>
      <c r="AK110" s="65" t="str">
        <f t="shared" ref="AK110" si="318">IF($BR110=1,BU110,"")</f>
        <v/>
      </c>
      <c r="AL110" s="65" t="str">
        <f t="shared" ref="AL110" si="319">IF($BR110=1,BV110,"")</f>
        <v/>
      </c>
      <c r="AM110" s="65" t="str">
        <f t="shared" si="162"/>
        <v/>
      </c>
      <c r="AN110" s="65"/>
      <c r="AO110" s="65"/>
      <c r="AP110" s="65"/>
      <c r="AQ110" s="65"/>
      <c r="AR110" s="65"/>
      <c r="AS110" s="65"/>
      <c r="AT110" s="65" t="str">
        <f t="shared" ref="AT110" si="320">B110</f>
        <v>PCPU</v>
      </c>
      <c r="AU110" s="65">
        <f t="shared" ref="AU110" si="321">J110</f>
        <v>653.6</v>
      </c>
      <c r="AV110" s="65"/>
      <c r="AX110" s="65">
        <f t="shared" ref="AX110" si="322">L110+N110</f>
        <v>1000</v>
      </c>
      <c r="AY110" s="65">
        <f t="shared" ref="AY110" si="323">M110+N110</f>
        <v>800</v>
      </c>
      <c r="AZ110" s="65">
        <f>INDEX(Notes!$A$36:$O$47,MATCH($B110,Notes!A$36:A$47,0),MATCH(AZ$2,Notes!A$35:O$35,0))</f>
        <v>594.18521581609184</v>
      </c>
      <c r="BA110" s="65">
        <f t="shared" ref="BA110" si="324">MAX(MIN(Y110*FLOOR((H110-I110*LOG10(AZ110))/Y110,1),L110),M110)</f>
        <v>680</v>
      </c>
      <c r="BB110" s="65">
        <f t="shared" ref="BB110" si="325">BA110+N110</f>
        <v>800</v>
      </c>
      <c r="BC110" s="65">
        <f t="shared" ref="BC110" si="326">MAX(MIN(Y110*FLOOR((H110-I110*LOG10(J110))/Y110,1),L110),M110)</f>
        <v>680</v>
      </c>
      <c r="BD110" s="65">
        <f t="shared" ref="BD110" si="327">BC110+N110</f>
        <v>800</v>
      </c>
      <c r="BO110" s="72">
        <f t="shared" si="288"/>
        <v>653.6</v>
      </c>
      <c r="BP110" s="72">
        <f t="shared" si="208"/>
        <v>9</v>
      </c>
      <c r="BQ110" s="72" t="str">
        <f t="shared" si="209"/>
        <v>12</v>
      </c>
      <c r="BR110" s="72">
        <f t="shared" si="294"/>
        <v>0</v>
      </c>
      <c r="BS110" s="72" t="str">
        <f t="shared" si="294"/>
        <v>MP008</v>
      </c>
      <c r="BT110" s="72" t="str">
        <f t="shared" si="294"/>
        <v>MP00B</v>
      </c>
      <c r="BU110" s="72">
        <f t="shared" si="294"/>
        <v>0.36363636363636365</v>
      </c>
      <c r="BV110" s="72">
        <f t="shared" si="294"/>
        <v>3</v>
      </c>
    </row>
    <row r="111" spans="1:74" s="72" customFormat="1" x14ac:dyDescent="0.2">
      <c r="A111" s="72" t="b">
        <v>1</v>
      </c>
      <c r="B111" s="65" t="s">
        <v>90</v>
      </c>
      <c r="C111" s="65" t="s">
        <v>160</v>
      </c>
      <c r="D111" s="65" t="s">
        <v>44</v>
      </c>
      <c r="E111" s="75">
        <f t="shared" si="199"/>
        <v>1010001</v>
      </c>
      <c r="F111" s="65" t="str">
        <f t="shared" si="212"/>
        <v>MP00A_E1</v>
      </c>
      <c r="G111" s="65" t="s">
        <v>345</v>
      </c>
      <c r="H111" s="184">
        <f>VLOOKUP(C111,BinningParamNotes!A:D,3,0)</f>
        <v>1245</v>
      </c>
      <c r="I111" s="69">
        <f>VLOOKUP(C111,BinningParamNotes!A:D,2,0)</f>
        <v>135</v>
      </c>
      <c r="J111" s="65">
        <f>INDEX(Notes!$A$36:$N$47,MATCH(Binning!$B111,Notes!$A$36:$A$47,0),MATCH(Notes!$K$35,Notes!$A$35:$N$35,0))</f>
        <v>653.6</v>
      </c>
      <c r="K111" s="65"/>
      <c r="L111" s="69">
        <f>VLOOKUP(C111,BinningParamNotes!A:D,4,0)</f>
        <v>940</v>
      </c>
      <c r="M111" s="189">
        <v>710</v>
      </c>
      <c r="N111" s="65">
        <f>INDEX(GB!$A$2:$AD$96,MATCH($C111,GB!$A$2:$A$96,0),MATCH(N$2,GB!$A$1:$AD$1,0))</f>
        <v>140</v>
      </c>
      <c r="O111" s="65">
        <f>INDEX(GB!$A$2:$AD$96,MATCH($C111,GB!$A$2:$A$96,0),MATCH(O$2,GB!$A$1:$AD$1,0))</f>
        <v>65</v>
      </c>
      <c r="P111" s="65">
        <f>INDEX(GB!$A$2:$AD$96,MATCH($C111,GB!$A$2:$A$96,0),MATCH(P$2,GB!$A$1:$AD$1,0))</f>
        <v>95</v>
      </c>
      <c r="Q111" s="65">
        <f>INDEX(GB!$A$2:$AD$96,MATCH($C111,GB!$A$2:$A$96,0),MATCH(Q$2,GB!$A$1:$AD$1,0))</f>
        <v>90</v>
      </c>
      <c r="R111" s="65">
        <f>INDEX(Notes!$A$36:$N$47,MATCH(Binning!$B111,Notes!$A$36:$A$47,0),MATCH(Notes!$M$35,Notes!$A$35:$N$35,0))</f>
        <v>7866</v>
      </c>
      <c r="S111" s="65"/>
      <c r="T111" s="65">
        <f>INDEX(GB!$A$2:$AD$96,MATCH($C111,GB!$A$2:$A$96,0),MATCH(T$2,GB!$A$1:$AD$1,0))</f>
        <v>80</v>
      </c>
      <c r="U111" s="65">
        <f>INDEX(GB!$A$2:$AD$96,MATCH($C111,GB!$A$2:$A$96,0),MATCH(U$2,GB!$A$1:$AD$1,0))</f>
        <v>0</v>
      </c>
      <c r="V111" s="65">
        <f>INDEX(GB!$A$2:$AD$96,MATCH($C111,GB!$A$2:$A$96,0),MATCH(V$2,GB!$A$1:$AD$1,0))</f>
        <v>0</v>
      </c>
      <c r="W111" s="65">
        <f>INDEX(GB!$A$2:$AD$96,MATCH($C111,GB!$A$2:$A$96,0),MATCH(W$2,GB!$A$1:$AD$1,0))</f>
        <v>70</v>
      </c>
      <c r="X111" s="65">
        <f>INDEX(GB!$A$2:$AD$96,MATCH($C111,GB!$A$2:$A$96,0),MATCH(X$2,GB!$A$1:$AD$1,0))</f>
        <v>65</v>
      </c>
      <c r="Y111" s="65">
        <v>5</v>
      </c>
      <c r="Z111" s="72">
        <v>1250</v>
      </c>
      <c r="AA111" s="72">
        <v>400</v>
      </c>
      <c r="AB111" s="65"/>
      <c r="AC111" s="65"/>
      <c r="AD111" s="65"/>
      <c r="AE111" s="65"/>
      <c r="AF111" s="65">
        <v>5</v>
      </c>
      <c r="AG111" s="65"/>
      <c r="AH111" s="65"/>
      <c r="AI111" s="65" t="str">
        <f t="shared" si="296"/>
        <v/>
      </c>
      <c r="AJ111" s="65" t="str">
        <f t="shared" si="297"/>
        <v/>
      </c>
      <c r="AK111" s="65" t="str">
        <f t="shared" si="298"/>
        <v/>
      </c>
      <c r="AL111" s="65" t="str">
        <f t="shared" si="299"/>
        <v/>
      </c>
      <c r="AM111" s="65" t="str">
        <f t="shared" si="162"/>
        <v/>
      </c>
      <c r="AN111" s="65"/>
      <c r="AO111" s="65"/>
      <c r="AP111" s="65"/>
      <c r="AQ111" s="65"/>
      <c r="AR111" s="65"/>
      <c r="AS111" s="65"/>
      <c r="AT111" s="65" t="str">
        <f t="shared" si="140"/>
        <v>PCPU</v>
      </c>
      <c r="AU111" s="65">
        <f t="shared" si="141"/>
        <v>653.6</v>
      </c>
      <c r="AV111" s="65"/>
      <c r="AX111" s="65">
        <f t="shared" si="284"/>
        <v>1080</v>
      </c>
      <c r="AY111" s="65">
        <f t="shared" si="285"/>
        <v>850</v>
      </c>
      <c r="AZ111" s="65">
        <f>INDEX(Notes!$A$36:$O$47,MATCH($B111,Notes!A$36:A$47,0),MATCH(AZ$2,Notes!A$35:O$35,0))</f>
        <v>594.18521581609184</v>
      </c>
      <c r="BA111" s="65">
        <f t="shared" si="200"/>
        <v>870</v>
      </c>
      <c r="BB111" s="65">
        <f t="shared" si="286"/>
        <v>1010</v>
      </c>
      <c r="BC111" s="65">
        <f t="shared" si="201"/>
        <v>860</v>
      </c>
      <c r="BD111" s="65">
        <f t="shared" si="287"/>
        <v>1000</v>
      </c>
      <c r="BO111" s="72">
        <f>MAX(J111:J117)</f>
        <v>653.6</v>
      </c>
      <c r="BP111" s="72">
        <f t="shared" si="208"/>
        <v>10</v>
      </c>
      <c r="BQ111" s="72" t="str">
        <f t="shared" si="209"/>
        <v>1</v>
      </c>
      <c r="BR111" s="72">
        <v>0</v>
      </c>
      <c r="BS111" s="72" t="s">
        <v>151</v>
      </c>
      <c r="BT111" s="72" t="s">
        <v>176</v>
      </c>
      <c r="BU111" s="72">
        <v>0.77272727272727271</v>
      </c>
      <c r="BV111" s="72">
        <v>10</v>
      </c>
    </row>
    <row r="112" spans="1:74" s="72" customFormat="1" x14ac:dyDescent="0.2">
      <c r="A112" s="72" t="b">
        <v>1</v>
      </c>
      <c r="B112" s="65" t="s">
        <v>90</v>
      </c>
      <c r="C112" s="65" t="s">
        <v>160</v>
      </c>
      <c r="D112" s="65" t="str">
        <f t="shared" si="244"/>
        <v>E2</v>
      </c>
      <c r="E112" s="75">
        <f t="shared" si="199"/>
        <v>1010002</v>
      </c>
      <c r="F112" s="65" t="str">
        <f t="shared" si="212"/>
        <v>MP00A_E2</v>
      </c>
      <c r="G112" s="65" t="s">
        <v>345</v>
      </c>
      <c r="H112" s="65">
        <f>H111-15</f>
        <v>1230</v>
      </c>
      <c r="I112" s="65">
        <f t="shared" ref="I112:I122" si="328">I111</f>
        <v>135</v>
      </c>
      <c r="J112" s="65">
        <f>INDEX(Notes!$A$36:$N$47,MATCH(Binning!$B112,Notes!$A$36:$A$47,0),MATCH(Notes!$K$35,Notes!$A$35:$N$35,0))</f>
        <v>653.6</v>
      </c>
      <c r="K112" s="65"/>
      <c r="L112" s="65">
        <f>L111-10</f>
        <v>930</v>
      </c>
      <c r="M112" s="65">
        <f>M111</f>
        <v>710</v>
      </c>
      <c r="N112" s="65">
        <f>INDEX(GB!$A$2:$AD$96,MATCH($C112,GB!$A$2:$A$96,0),MATCH(N$2,GB!$A$1:$AD$1,0))</f>
        <v>140</v>
      </c>
      <c r="O112" s="65">
        <f>INDEX(GB!$A$2:$AD$96,MATCH($C112,GB!$A$2:$A$96,0),MATCH(O$2,GB!$A$1:$AD$1,0))</f>
        <v>65</v>
      </c>
      <c r="P112" s="65">
        <f>INDEX(GB!$A$2:$AD$96,MATCH($C112,GB!$A$2:$A$96,0),MATCH(P$2,GB!$A$1:$AD$1,0))</f>
        <v>95</v>
      </c>
      <c r="Q112" s="65">
        <f>INDEX(GB!$A$2:$AD$96,MATCH($C112,GB!$A$2:$A$96,0),MATCH(Q$2,GB!$A$1:$AD$1,0))</f>
        <v>90</v>
      </c>
      <c r="R112" s="65">
        <f>INDEX(Notes!$A$36:$N$47,MATCH(Binning!$B112,Notes!$A$36:$A$47,0),MATCH(Notes!$M$35,Notes!$A$35:$N$35,0))</f>
        <v>7866</v>
      </c>
      <c r="S112" s="65"/>
      <c r="T112" s="65">
        <f>INDEX(GB!$A$2:$AD$96,MATCH($C112,GB!$A$2:$A$96,0),MATCH(T$2,GB!$A$1:$AD$1,0))</f>
        <v>80</v>
      </c>
      <c r="U112" s="65">
        <f>INDEX(GB!$A$2:$AD$96,MATCH($C112,GB!$A$2:$A$96,0),MATCH(U$2,GB!$A$1:$AD$1,0))</f>
        <v>0</v>
      </c>
      <c r="V112" s="65">
        <f>INDEX(GB!$A$2:$AD$96,MATCH($C112,GB!$A$2:$A$96,0),MATCH(V$2,GB!$A$1:$AD$1,0))</f>
        <v>0</v>
      </c>
      <c r="W112" s="65">
        <f>INDEX(GB!$A$2:$AD$96,MATCH($C112,GB!$A$2:$A$96,0),MATCH(W$2,GB!$A$1:$AD$1,0))</f>
        <v>70</v>
      </c>
      <c r="X112" s="65">
        <f>INDEX(GB!$A$2:$AD$96,MATCH($C112,GB!$A$2:$A$96,0),MATCH(X$2,GB!$A$1:$AD$1,0))</f>
        <v>65</v>
      </c>
      <c r="Y112" s="65">
        <v>5</v>
      </c>
      <c r="Z112" s="72">
        <v>1250</v>
      </c>
      <c r="AA112" s="72">
        <v>400</v>
      </c>
      <c r="AB112" s="65"/>
      <c r="AC112" s="65"/>
      <c r="AD112" s="65"/>
      <c r="AE112" s="65"/>
      <c r="AF112" s="65">
        <f>AF111</f>
        <v>5</v>
      </c>
      <c r="AG112" s="65"/>
      <c r="AH112" s="65"/>
      <c r="AI112" s="65" t="str">
        <f t="shared" si="296"/>
        <v/>
      </c>
      <c r="AJ112" s="65" t="str">
        <f t="shared" si="297"/>
        <v/>
      </c>
      <c r="AK112" s="65" t="str">
        <f t="shared" si="298"/>
        <v/>
      </c>
      <c r="AL112" s="65" t="str">
        <f t="shared" si="299"/>
        <v/>
      </c>
      <c r="AM112" s="65" t="str">
        <f t="shared" si="162"/>
        <v/>
      </c>
      <c r="AN112" s="65"/>
      <c r="AO112" s="65"/>
      <c r="AP112" s="65"/>
      <c r="AQ112" s="65"/>
      <c r="AR112" s="65"/>
      <c r="AS112" s="65"/>
      <c r="AT112" s="65" t="str">
        <f t="shared" si="140"/>
        <v>PCPU</v>
      </c>
      <c r="AU112" s="65">
        <f t="shared" si="141"/>
        <v>653.6</v>
      </c>
      <c r="AV112" s="65"/>
      <c r="AX112" s="65">
        <f t="shared" si="284"/>
        <v>1070</v>
      </c>
      <c r="AY112" s="65">
        <f t="shared" si="285"/>
        <v>850</v>
      </c>
      <c r="AZ112" s="65">
        <f>INDEX(Notes!$A$36:$O$47,MATCH($B112,Notes!A$36:A$47,0),MATCH(AZ$2,Notes!A$35:O$35,0))</f>
        <v>594.18521581609184</v>
      </c>
      <c r="BA112" s="65">
        <f t="shared" si="200"/>
        <v>855</v>
      </c>
      <c r="BB112" s="65">
        <f t="shared" si="286"/>
        <v>995</v>
      </c>
      <c r="BC112" s="65">
        <f t="shared" si="201"/>
        <v>845</v>
      </c>
      <c r="BD112" s="65">
        <f t="shared" si="287"/>
        <v>985</v>
      </c>
      <c r="BO112" s="72">
        <f t="shared" ref="BO112:BO122" si="329">BO111</f>
        <v>653.6</v>
      </c>
      <c r="BP112" s="72">
        <f t="shared" si="208"/>
        <v>10</v>
      </c>
      <c r="BQ112" s="72" t="str">
        <f t="shared" si="209"/>
        <v>2</v>
      </c>
      <c r="BR112" s="72">
        <f>IF(BR111="","",BR111)</f>
        <v>0</v>
      </c>
      <c r="BS112" s="72" t="str">
        <f t="shared" ref="BS112:BV117" si="330">IF(BS111="","",BS111)</f>
        <v>MP008</v>
      </c>
      <c r="BT112" s="72" t="str">
        <f t="shared" si="330"/>
        <v>MP00B</v>
      </c>
      <c r="BU112" s="72">
        <f t="shared" si="330"/>
        <v>0.77272727272727271</v>
      </c>
      <c r="BV112" s="72">
        <f t="shared" si="330"/>
        <v>10</v>
      </c>
    </row>
    <row r="113" spans="1:74" s="72" customFormat="1" x14ac:dyDescent="0.2">
      <c r="A113" s="72" t="b">
        <v>1</v>
      </c>
      <c r="B113" s="65" t="s">
        <v>90</v>
      </c>
      <c r="C113" s="65" t="s">
        <v>160</v>
      </c>
      <c r="D113" s="65" t="str">
        <f t="shared" si="244"/>
        <v>E3</v>
      </c>
      <c r="E113" s="75">
        <f t="shared" si="199"/>
        <v>1010003</v>
      </c>
      <c r="F113" s="65" t="str">
        <f t="shared" si="212"/>
        <v>MP00A_E3</v>
      </c>
      <c r="G113" s="65" t="s">
        <v>345</v>
      </c>
      <c r="H113" s="65">
        <f t="shared" ref="H113:H122" si="331">H112-15</f>
        <v>1215</v>
      </c>
      <c r="I113" s="65">
        <f t="shared" si="328"/>
        <v>135</v>
      </c>
      <c r="J113" s="65">
        <f>INDEX(Notes!$A$36:$N$47,MATCH(Binning!$B113,Notes!$A$36:$A$47,0),MATCH(Notes!$K$35,Notes!$A$35:$N$35,0))</f>
        <v>653.6</v>
      </c>
      <c r="K113" s="65"/>
      <c r="L113" s="65">
        <f>L112-10</f>
        <v>920</v>
      </c>
      <c r="M113" s="65">
        <f t="shared" ref="M113:M122" si="332">M112</f>
        <v>710</v>
      </c>
      <c r="N113" s="65">
        <f>INDEX(GB!$A$2:$AD$96,MATCH($C113,GB!$A$2:$A$96,0),MATCH(N$2,GB!$A$1:$AD$1,0))</f>
        <v>140</v>
      </c>
      <c r="O113" s="65">
        <f>INDEX(GB!$A$2:$AD$96,MATCH($C113,GB!$A$2:$A$96,0),MATCH(O$2,GB!$A$1:$AD$1,0))</f>
        <v>65</v>
      </c>
      <c r="P113" s="65">
        <f>INDEX(GB!$A$2:$AD$96,MATCH($C113,GB!$A$2:$A$96,0),MATCH(P$2,GB!$A$1:$AD$1,0))</f>
        <v>95</v>
      </c>
      <c r="Q113" s="65">
        <f>INDEX(GB!$A$2:$AD$96,MATCH($C113,GB!$A$2:$A$96,0),MATCH(Q$2,GB!$A$1:$AD$1,0))</f>
        <v>90</v>
      </c>
      <c r="R113" s="65">
        <f>INDEX(Notes!$A$36:$N$47,MATCH(Binning!$B113,Notes!$A$36:$A$47,0),MATCH(Notes!$M$35,Notes!$A$35:$N$35,0))</f>
        <v>7866</v>
      </c>
      <c r="S113" s="65"/>
      <c r="T113" s="65">
        <f>INDEX(GB!$A$2:$AD$96,MATCH($C113,GB!$A$2:$A$96,0),MATCH(T$2,GB!$A$1:$AD$1,0))</f>
        <v>80</v>
      </c>
      <c r="U113" s="65">
        <f>INDEX(GB!$A$2:$AD$96,MATCH($C113,GB!$A$2:$A$96,0),MATCH(U$2,GB!$A$1:$AD$1,0))</f>
        <v>0</v>
      </c>
      <c r="V113" s="65">
        <f>INDEX(GB!$A$2:$AD$96,MATCH($C113,GB!$A$2:$A$96,0),MATCH(V$2,GB!$A$1:$AD$1,0))</f>
        <v>0</v>
      </c>
      <c r="W113" s="65">
        <f>INDEX(GB!$A$2:$AD$96,MATCH($C113,GB!$A$2:$A$96,0),MATCH(W$2,GB!$A$1:$AD$1,0))</f>
        <v>70</v>
      </c>
      <c r="X113" s="65">
        <f>INDEX(GB!$A$2:$AD$96,MATCH($C113,GB!$A$2:$A$96,0),MATCH(X$2,GB!$A$1:$AD$1,0))</f>
        <v>65</v>
      </c>
      <c r="Y113" s="65">
        <v>5</v>
      </c>
      <c r="Z113" s="72">
        <v>1250</v>
      </c>
      <c r="AA113" s="72">
        <v>400</v>
      </c>
      <c r="AB113" s="65"/>
      <c r="AC113" s="65"/>
      <c r="AD113" s="65"/>
      <c r="AE113" s="65"/>
      <c r="AF113" s="65">
        <f t="shared" ref="AF113:AF122" si="333">AF112</f>
        <v>5</v>
      </c>
      <c r="AG113" s="65"/>
      <c r="AH113" s="65"/>
      <c r="AI113" s="65" t="str">
        <f t="shared" si="296"/>
        <v/>
      </c>
      <c r="AJ113" s="65" t="str">
        <f t="shared" si="297"/>
        <v/>
      </c>
      <c r="AK113" s="65" t="str">
        <f t="shared" si="298"/>
        <v/>
      </c>
      <c r="AL113" s="65" t="str">
        <f t="shared" si="299"/>
        <v/>
      </c>
      <c r="AM113" s="65" t="str">
        <f t="shared" si="162"/>
        <v/>
      </c>
      <c r="AN113" s="65"/>
      <c r="AO113" s="65"/>
      <c r="AP113" s="65"/>
      <c r="AQ113" s="65"/>
      <c r="AR113" s="65"/>
      <c r="AS113" s="65"/>
      <c r="AT113" s="65" t="str">
        <f t="shared" si="140"/>
        <v>PCPU</v>
      </c>
      <c r="AU113" s="65">
        <f t="shared" si="141"/>
        <v>653.6</v>
      </c>
      <c r="AV113" s="65"/>
      <c r="AX113" s="65">
        <f t="shared" si="284"/>
        <v>1060</v>
      </c>
      <c r="AY113" s="65">
        <f t="shared" si="285"/>
        <v>850</v>
      </c>
      <c r="AZ113" s="65">
        <f>INDEX(Notes!$A$36:$O$47,MATCH($B113,Notes!A$36:A$47,0),MATCH(AZ$2,Notes!A$35:O$35,0))</f>
        <v>594.18521581609184</v>
      </c>
      <c r="BA113" s="65">
        <f t="shared" si="200"/>
        <v>840</v>
      </c>
      <c r="BB113" s="65">
        <f t="shared" si="286"/>
        <v>980</v>
      </c>
      <c r="BC113" s="65">
        <f t="shared" si="201"/>
        <v>830</v>
      </c>
      <c r="BD113" s="65">
        <f t="shared" si="287"/>
        <v>970</v>
      </c>
      <c r="BO113" s="72">
        <f t="shared" si="329"/>
        <v>653.6</v>
      </c>
      <c r="BP113" s="72">
        <f t="shared" si="208"/>
        <v>10</v>
      </c>
      <c r="BQ113" s="72" t="str">
        <f t="shared" si="209"/>
        <v>3</v>
      </c>
      <c r="BR113" s="72">
        <f t="shared" ref="BR113:BV122" si="334">IF(BR112="","",BR112)</f>
        <v>0</v>
      </c>
      <c r="BS113" s="72" t="str">
        <f t="shared" si="330"/>
        <v>MP008</v>
      </c>
      <c r="BT113" s="72" t="str">
        <f t="shared" si="330"/>
        <v>MP00B</v>
      </c>
      <c r="BU113" s="72">
        <f t="shared" si="330"/>
        <v>0.77272727272727271</v>
      </c>
      <c r="BV113" s="72">
        <f t="shared" si="330"/>
        <v>10</v>
      </c>
    </row>
    <row r="114" spans="1:74" s="72" customFormat="1" x14ac:dyDescent="0.2">
      <c r="A114" s="72" t="b">
        <v>1</v>
      </c>
      <c r="B114" s="65" t="s">
        <v>90</v>
      </c>
      <c r="C114" s="65" t="s">
        <v>160</v>
      </c>
      <c r="D114" s="65" t="str">
        <f t="shared" si="244"/>
        <v>E4</v>
      </c>
      <c r="E114" s="75">
        <f t="shared" si="199"/>
        <v>1010004</v>
      </c>
      <c r="F114" s="65" t="str">
        <f t="shared" si="212"/>
        <v>MP00A_E4</v>
      </c>
      <c r="G114" s="65" t="s">
        <v>345</v>
      </c>
      <c r="H114" s="65">
        <f t="shared" si="331"/>
        <v>1200</v>
      </c>
      <c r="I114" s="65">
        <f t="shared" si="328"/>
        <v>135</v>
      </c>
      <c r="J114" s="65">
        <f>INDEX(Notes!$A$36:$N$47,MATCH(Binning!$B114,Notes!$A$36:$A$47,0),MATCH(Notes!$K$35,Notes!$A$35:$N$35,0))</f>
        <v>653.6</v>
      </c>
      <c r="K114" s="65"/>
      <c r="L114" s="65">
        <f t="shared" ref="L114:L122" si="335">L113</f>
        <v>920</v>
      </c>
      <c r="M114" s="65">
        <f t="shared" si="332"/>
        <v>710</v>
      </c>
      <c r="N114" s="65">
        <f>INDEX(GB!$A$2:$AD$96,MATCH($C114,GB!$A$2:$A$96,0),MATCH(N$2,GB!$A$1:$AD$1,0))</f>
        <v>140</v>
      </c>
      <c r="O114" s="65">
        <f>INDEX(GB!$A$2:$AD$96,MATCH($C114,GB!$A$2:$A$96,0),MATCH(O$2,GB!$A$1:$AD$1,0))</f>
        <v>65</v>
      </c>
      <c r="P114" s="65">
        <f>INDEX(GB!$A$2:$AD$96,MATCH($C114,GB!$A$2:$A$96,0),MATCH(P$2,GB!$A$1:$AD$1,0))</f>
        <v>95</v>
      </c>
      <c r="Q114" s="65">
        <f>INDEX(GB!$A$2:$AD$96,MATCH($C114,GB!$A$2:$A$96,0),MATCH(Q$2,GB!$A$1:$AD$1,0))</f>
        <v>90</v>
      </c>
      <c r="R114" s="65">
        <f>INDEX(Notes!$A$36:$N$47,MATCH(Binning!$B114,Notes!$A$36:$A$47,0),MATCH(Notes!$M$35,Notes!$A$35:$N$35,0))</f>
        <v>7866</v>
      </c>
      <c r="S114" s="65"/>
      <c r="T114" s="65">
        <f>INDEX(GB!$A$2:$AD$96,MATCH($C114,GB!$A$2:$A$96,0),MATCH(T$2,GB!$A$1:$AD$1,0))</f>
        <v>80</v>
      </c>
      <c r="U114" s="65">
        <f>INDEX(GB!$A$2:$AD$96,MATCH($C114,GB!$A$2:$A$96,0),MATCH(U$2,GB!$A$1:$AD$1,0))</f>
        <v>0</v>
      </c>
      <c r="V114" s="65">
        <f>INDEX(GB!$A$2:$AD$96,MATCH($C114,GB!$A$2:$A$96,0),MATCH(V$2,GB!$A$1:$AD$1,0))</f>
        <v>0</v>
      </c>
      <c r="W114" s="65">
        <f>INDEX(GB!$A$2:$AD$96,MATCH($C114,GB!$A$2:$A$96,0),MATCH(W$2,GB!$A$1:$AD$1,0))</f>
        <v>70</v>
      </c>
      <c r="X114" s="65">
        <f>INDEX(GB!$A$2:$AD$96,MATCH($C114,GB!$A$2:$A$96,0),MATCH(X$2,GB!$A$1:$AD$1,0))</f>
        <v>65</v>
      </c>
      <c r="Y114" s="65">
        <v>5</v>
      </c>
      <c r="Z114" s="72">
        <v>1250</v>
      </c>
      <c r="AA114" s="72">
        <v>400</v>
      </c>
      <c r="AB114" s="65"/>
      <c r="AC114" s="65"/>
      <c r="AD114" s="65"/>
      <c r="AE114" s="65"/>
      <c r="AF114" s="65">
        <f t="shared" si="333"/>
        <v>5</v>
      </c>
      <c r="AG114" s="65"/>
      <c r="AH114" s="65"/>
      <c r="AI114" s="65" t="str">
        <f t="shared" si="296"/>
        <v/>
      </c>
      <c r="AJ114" s="65" t="str">
        <f t="shared" si="297"/>
        <v/>
      </c>
      <c r="AK114" s="65" t="str">
        <f t="shared" si="298"/>
        <v/>
      </c>
      <c r="AL114" s="65" t="str">
        <f t="shared" si="299"/>
        <v/>
      </c>
      <c r="AM114" s="65" t="str">
        <f t="shared" si="162"/>
        <v/>
      </c>
      <c r="AN114" s="65"/>
      <c r="AO114" s="65"/>
      <c r="AP114" s="65"/>
      <c r="AQ114" s="65"/>
      <c r="AR114" s="65"/>
      <c r="AS114" s="65"/>
      <c r="AT114" s="65" t="str">
        <f t="shared" si="140"/>
        <v>PCPU</v>
      </c>
      <c r="AU114" s="65">
        <f t="shared" si="141"/>
        <v>653.6</v>
      </c>
      <c r="AV114" s="65"/>
      <c r="AX114" s="65">
        <f t="shared" si="284"/>
        <v>1060</v>
      </c>
      <c r="AY114" s="65">
        <f t="shared" si="285"/>
        <v>850</v>
      </c>
      <c r="AZ114" s="65">
        <f>INDEX(Notes!$A$36:$O$47,MATCH($B114,Notes!A$36:A$47,0),MATCH(AZ$2,Notes!A$35:O$35,0))</f>
        <v>594.18521581609184</v>
      </c>
      <c r="BA114" s="65">
        <f t="shared" si="200"/>
        <v>825</v>
      </c>
      <c r="BB114" s="65">
        <f t="shared" si="286"/>
        <v>965</v>
      </c>
      <c r="BC114" s="65">
        <f t="shared" si="201"/>
        <v>815</v>
      </c>
      <c r="BD114" s="65">
        <f t="shared" si="287"/>
        <v>955</v>
      </c>
      <c r="BO114" s="72">
        <f t="shared" si="329"/>
        <v>653.6</v>
      </c>
      <c r="BP114" s="72">
        <f t="shared" si="208"/>
        <v>10</v>
      </c>
      <c r="BQ114" s="72" t="str">
        <f t="shared" si="209"/>
        <v>4</v>
      </c>
      <c r="BR114" s="72">
        <f t="shared" si="334"/>
        <v>0</v>
      </c>
      <c r="BS114" s="72" t="str">
        <f t="shared" si="330"/>
        <v>MP008</v>
      </c>
      <c r="BT114" s="72" t="str">
        <f t="shared" si="330"/>
        <v>MP00B</v>
      </c>
      <c r="BU114" s="72">
        <f t="shared" si="330"/>
        <v>0.77272727272727271</v>
      </c>
      <c r="BV114" s="72">
        <f t="shared" si="330"/>
        <v>10</v>
      </c>
    </row>
    <row r="115" spans="1:74" s="72" customFormat="1" x14ac:dyDescent="0.2">
      <c r="A115" s="72" t="b">
        <v>1</v>
      </c>
      <c r="B115" s="65" t="s">
        <v>90</v>
      </c>
      <c r="C115" s="65" t="s">
        <v>160</v>
      </c>
      <c r="D115" s="65" t="str">
        <f t="shared" si="244"/>
        <v>E5</v>
      </c>
      <c r="E115" s="75">
        <f t="shared" si="199"/>
        <v>1010005</v>
      </c>
      <c r="F115" s="65" t="str">
        <f t="shared" si="212"/>
        <v>MP00A_E5</v>
      </c>
      <c r="G115" s="65" t="s">
        <v>345</v>
      </c>
      <c r="H115" s="65">
        <f t="shared" si="331"/>
        <v>1185</v>
      </c>
      <c r="I115" s="65">
        <f t="shared" si="328"/>
        <v>135</v>
      </c>
      <c r="J115" s="65">
        <f>INDEX(Notes!$A$36:$N$47,MATCH(Binning!$B115,Notes!$A$36:$A$47,0),MATCH(Notes!$K$35,Notes!$A$35:$N$35,0))</f>
        <v>653.6</v>
      </c>
      <c r="K115" s="65"/>
      <c r="L115" s="65">
        <f t="shared" si="335"/>
        <v>920</v>
      </c>
      <c r="M115" s="65">
        <f t="shared" si="332"/>
        <v>710</v>
      </c>
      <c r="N115" s="65">
        <f>INDEX(GB!$A$2:$AD$96,MATCH($C115,GB!$A$2:$A$96,0),MATCH(N$2,GB!$A$1:$AD$1,0))</f>
        <v>140</v>
      </c>
      <c r="O115" s="65">
        <f>INDEX(GB!$A$2:$AD$96,MATCH($C115,GB!$A$2:$A$96,0),MATCH(O$2,GB!$A$1:$AD$1,0))</f>
        <v>65</v>
      </c>
      <c r="P115" s="65">
        <f>INDEX(GB!$A$2:$AD$96,MATCH($C115,GB!$A$2:$A$96,0),MATCH(P$2,GB!$A$1:$AD$1,0))</f>
        <v>95</v>
      </c>
      <c r="Q115" s="65">
        <f>INDEX(GB!$A$2:$AD$96,MATCH($C115,GB!$A$2:$A$96,0),MATCH(Q$2,GB!$A$1:$AD$1,0))</f>
        <v>90</v>
      </c>
      <c r="R115" s="65">
        <f>INDEX(Notes!$A$36:$N$47,MATCH(Binning!$B115,Notes!$A$36:$A$47,0),MATCH(Notes!$M$35,Notes!$A$35:$N$35,0))</f>
        <v>7866</v>
      </c>
      <c r="S115" s="65"/>
      <c r="T115" s="65">
        <f>INDEX(GB!$A$2:$AD$96,MATCH($C115,GB!$A$2:$A$96,0),MATCH(T$2,GB!$A$1:$AD$1,0))</f>
        <v>80</v>
      </c>
      <c r="U115" s="65">
        <f>INDEX(GB!$A$2:$AD$96,MATCH($C115,GB!$A$2:$A$96,0),MATCH(U$2,GB!$A$1:$AD$1,0))</f>
        <v>0</v>
      </c>
      <c r="V115" s="65">
        <f>INDEX(GB!$A$2:$AD$96,MATCH($C115,GB!$A$2:$A$96,0),MATCH(V$2,GB!$A$1:$AD$1,0))</f>
        <v>0</v>
      </c>
      <c r="W115" s="65">
        <f>INDEX(GB!$A$2:$AD$96,MATCH($C115,GB!$A$2:$A$96,0),MATCH(W$2,GB!$A$1:$AD$1,0))</f>
        <v>70</v>
      </c>
      <c r="X115" s="65">
        <f>INDEX(GB!$A$2:$AD$96,MATCH($C115,GB!$A$2:$A$96,0),MATCH(X$2,GB!$A$1:$AD$1,0))</f>
        <v>65</v>
      </c>
      <c r="Y115" s="65">
        <v>5</v>
      </c>
      <c r="Z115" s="72">
        <v>1250</v>
      </c>
      <c r="AA115" s="72">
        <v>400</v>
      </c>
      <c r="AB115" s="65"/>
      <c r="AC115" s="65"/>
      <c r="AD115" s="65"/>
      <c r="AE115" s="65"/>
      <c r="AF115" s="65">
        <f t="shared" si="333"/>
        <v>5</v>
      </c>
      <c r="AG115" s="65"/>
      <c r="AH115" s="65"/>
      <c r="AI115" s="65" t="str">
        <f t="shared" si="296"/>
        <v/>
      </c>
      <c r="AJ115" s="65" t="str">
        <f t="shared" si="297"/>
        <v/>
      </c>
      <c r="AK115" s="65" t="str">
        <f t="shared" si="298"/>
        <v/>
      </c>
      <c r="AL115" s="65" t="str">
        <f t="shared" si="299"/>
        <v/>
      </c>
      <c r="AM115" s="65" t="str">
        <f t="shared" si="162"/>
        <v/>
      </c>
      <c r="AN115" s="65"/>
      <c r="AO115" s="65"/>
      <c r="AP115" s="65"/>
      <c r="AQ115" s="65"/>
      <c r="AR115" s="65"/>
      <c r="AS115" s="65"/>
      <c r="AT115" s="65" t="str">
        <f t="shared" si="140"/>
        <v>PCPU</v>
      </c>
      <c r="AU115" s="65">
        <f t="shared" si="141"/>
        <v>653.6</v>
      </c>
      <c r="AV115" s="65"/>
      <c r="AX115" s="65">
        <f t="shared" si="284"/>
        <v>1060</v>
      </c>
      <c r="AY115" s="65">
        <f t="shared" si="285"/>
        <v>850</v>
      </c>
      <c r="AZ115" s="65">
        <f>INDEX(Notes!$A$36:$O$47,MATCH($B115,Notes!A$36:A$47,0),MATCH(AZ$2,Notes!A$35:O$35,0))</f>
        <v>594.18521581609184</v>
      </c>
      <c r="BA115" s="65">
        <f t="shared" si="200"/>
        <v>810</v>
      </c>
      <c r="BB115" s="65">
        <f t="shared" si="286"/>
        <v>950</v>
      </c>
      <c r="BC115" s="65">
        <f t="shared" si="201"/>
        <v>800</v>
      </c>
      <c r="BD115" s="65">
        <f t="shared" si="287"/>
        <v>940</v>
      </c>
      <c r="BO115" s="72">
        <f t="shared" si="329"/>
        <v>653.6</v>
      </c>
      <c r="BP115" s="72">
        <f t="shared" si="208"/>
        <v>10</v>
      </c>
      <c r="BQ115" s="72" t="str">
        <f t="shared" si="209"/>
        <v>5</v>
      </c>
      <c r="BR115" s="72">
        <f t="shared" si="334"/>
        <v>0</v>
      </c>
      <c r="BS115" s="72" t="str">
        <f t="shared" si="330"/>
        <v>MP008</v>
      </c>
      <c r="BT115" s="72" t="str">
        <f t="shared" si="330"/>
        <v>MP00B</v>
      </c>
      <c r="BU115" s="72">
        <f t="shared" si="330"/>
        <v>0.77272727272727271</v>
      </c>
      <c r="BV115" s="72">
        <f t="shared" si="330"/>
        <v>10</v>
      </c>
    </row>
    <row r="116" spans="1:74" s="72" customFormat="1" x14ac:dyDescent="0.2">
      <c r="A116" s="72" t="b">
        <v>1</v>
      </c>
      <c r="B116" s="65" t="s">
        <v>90</v>
      </c>
      <c r="C116" s="65" t="s">
        <v>160</v>
      </c>
      <c r="D116" s="65" t="str">
        <f t="shared" si="244"/>
        <v>E6</v>
      </c>
      <c r="E116" s="75">
        <f t="shared" si="199"/>
        <v>1010006</v>
      </c>
      <c r="F116" s="65" t="str">
        <f t="shared" si="212"/>
        <v>MP00A_E6</v>
      </c>
      <c r="G116" s="65" t="s">
        <v>345</v>
      </c>
      <c r="H116" s="65">
        <f t="shared" si="331"/>
        <v>1170</v>
      </c>
      <c r="I116" s="65">
        <f t="shared" si="328"/>
        <v>135</v>
      </c>
      <c r="J116" s="65">
        <f>INDEX(Notes!$A$36:$N$47,MATCH(Binning!$B116,Notes!$A$36:$A$47,0),MATCH(Notes!$K$35,Notes!$A$35:$N$35,0))</f>
        <v>653.6</v>
      </c>
      <c r="K116" s="65"/>
      <c r="L116" s="65">
        <f t="shared" si="335"/>
        <v>920</v>
      </c>
      <c r="M116" s="65">
        <f t="shared" si="332"/>
        <v>710</v>
      </c>
      <c r="N116" s="65">
        <f>INDEX(GB!$A$2:$AD$96,MATCH($C116,GB!$A$2:$A$96,0),MATCH(N$2,GB!$A$1:$AD$1,0))</f>
        <v>140</v>
      </c>
      <c r="O116" s="65">
        <f>INDEX(GB!$A$2:$AD$96,MATCH($C116,GB!$A$2:$A$96,0),MATCH(O$2,GB!$A$1:$AD$1,0))</f>
        <v>65</v>
      </c>
      <c r="P116" s="65">
        <f>INDEX(GB!$A$2:$AD$96,MATCH($C116,GB!$A$2:$A$96,0),MATCH(P$2,GB!$A$1:$AD$1,0))</f>
        <v>95</v>
      </c>
      <c r="Q116" s="65">
        <f>INDEX(GB!$A$2:$AD$96,MATCH($C116,GB!$A$2:$A$96,0),MATCH(Q$2,GB!$A$1:$AD$1,0))</f>
        <v>90</v>
      </c>
      <c r="R116" s="65">
        <f>INDEX(Notes!$A$36:$N$47,MATCH(Binning!$B116,Notes!$A$36:$A$47,0),MATCH(Notes!$M$35,Notes!$A$35:$N$35,0))</f>
        <v>7866</v>
      </c>
      <c r="S116" s="65"/>
      <c r="T116" s="65">
        <f>INDEX(GB!$A$2:$AD$96,MATCH($C116,GB!$A$2:$A$96,0),MATCH(T$2,GB!$A$1:$AD$1,0))</f>
        <v>80</v>
      </c>
      <c r="U116" s="65">
        <f>INDEX(GB!$A$2:$AD$96,MATCH($C116,GB!$A$2:$A$96,0),MATCH(U$2,GB!$A$1:$AD$1,0))</f>
        <v>0</v>
      </c>
      <c r="V116" s="65">
        <f>INDEX(GB!$A$2:$AD$96,MATCH($C116,GB!$A$2:$A$96,0),MATCH(V$2,GB!$A$1:$AD$1,0))</f>
        <v>0</v>
      </c>
      <c r="W116" s="65">
        <f>INDEX(GB!$A$2:$AD$96,MATCH($C116,GB!$A$2:$A$96,0),MATCH(W$2,GB!$A$1:$AD$1,0))</f>
        <v>70</v>
      </c>
      <c r="X116" s="65">
        <f>INDEX(GB!$A$2:$AD$96,MATCH($C116,GB!$A$2:$A$96,0),MATCH(X$2,GB!$A$1:$AD$1,0))</f>
        <v>65</v>
      </c>
      <c r="Y116" s="65">
        <v>5</v>
      </c>
      <c r="Z116" s="72">
        <v>1250</v>
      </c>
      <c r="AA116" s="72">
        <v>400</v>
      </c>
      <c r="AB116" s="65"/>
      <c r="AC116" s="65"/>
      <c r="AD116" s="65"/>
      <c r="AE116" s="65"/>
      <c r="AF116" s="65">
        <f t="shared" si="333"/>
        <v>5</v>
      </c>
      <c r="AG116" s="65"/>
      <c r="AH116" s="65"/>
      <c r="AI116" s="65" t="str">
        <f t="shared" si="296"/>
        <v/>
      </c>
      <c r="AJ116" s="65" t="str">
        <f t="shared" si="297"/>
        <v/>
      </c>
      <c r="AK116" s="65" t="str">
        <f t="shared" si="298"/>
        <v/>
      </c>
      <c r="AL116" s="65" t="str">
        <f t="shared" si="299"/>
        <v/>
      </c>
      <c r="AM116" s="65" t="str">
        <f t="shared" si="162"/>
        <v/>
      </c>
      <c r="AN116" s="65"/>
      <c r="AO116" s="65"/>
      <c r="AP116" s="65"/>
      <c r="AQ116" s="65"/>
      <c r="AR116" s="65"/>
      <c r="AS116" s="65"/>
      <c r="AT116" s="65" t="str">
        <f t="shared" si="140"/>
        <v>PCPU</v>
      </c>
      <c r="AU116" s="65">
        <f t="shared" si="141"/>
        <v>653.6</v>
      </c>
      <c r="AV116" s="65"/>
      <c r="AX116" s="65">
        <f t="shared" si="284"/>
        <v>1060</v>
      </c>
      <c r="AY116" s="65">
        <f t="shared" si="285"/>
        <v>850</v>
      </c>
      <c r="AZ116" s="65">
        <f>INDEX(Notes!$A$36:$O$47,MATCH($B116,Notes!A$36:A$47,0),MATCH(AZ$2,Notes!A$35:O$35,0))</f>
        <v>594.18521581609184</v>
      </c>
      <c r="BA116" s="65">
        <f t="shared" si="200"/>
        <v>795</v>
      </c>
      <c r="BB116" s="65">
        <f t="shared" si="286"/>
        <v>935</v>
      </c>
      <c r="BC116" s="65">
        <f t="shared" si="201"/>
        <v>785</v>
      </c>
      <c r="BD116" s="65">
        <f t="shared" si="287"/>
        <v>925</v>
      </c>
      <c r="BO116" s="72">
        <f t="shared" si="329"/>
        <v>653.6</v>
      </c>
      <c r="BP116" s="72">
        <f t="shared" si="208"/>
        <v>10</v>
      </c>
      <c r="BQ116" s="72" t="str">
        <f t="shared" si="209"/>
        <v>6</v>
      </c>
      <c r="BR116" s="72">
        <f t="shared" si="334"/>
        <v>0</v>
      </c>
      <c r="BS116" s="72" t="str">
        <f t="shared" si="330"/>
        <v>MP008</v>
      </c>
      <c r="BT116" s="72" t="str">
        <f t="shared" si="330"/>
        <v>MP00B</v>
      </c>
      <c r="BU116" s="72">
        <f t="shared" si="330"/>
        <v>0.77272727272727271</v>
      </c>
      <c r="BV116" s="72">
        <f t="shared" si="330"/>
        <v>10</v>
      </c>
    </row>
    <row r="117" spans="1:74" s="72" customFormat="1" x14ac:dyDescent="0.2">
      <c r="A117" s="72" t="b">
        <v>1</v>
      </c>
      <c r="B117" s="65" t="s">
        <v>90</v>
      </c>
      <c r="C117" s="65" t="s">
        <v>160</v>
      </c>
      <c r="D117" s="65" t="str">
        <f t="shared" si="244"/>
        <v>E7</v>
      </c>
      <c r="E117" s="75">
        <f t="shared" si="199"/>
        <v>1010007</v>
      </c>
      <c r="F117" s="65" t="str">
        <f t="shared" si="212"/>
        <v>MP00A_E7</v>
      </c>
      <c r="G117" s="65" t="s">
        <v>345</v>
      </c>
      <c r="H117" s="65">
        <f t="shared" si="331"/>
        <v>1155</v>
      </c>
      <c r="I117" s="65">
        <f t="shared" si="328"/>
        <v>135</v>
      </c>
      <c r="J117" s="65">
        <f>INDEX(Notes!$A$36:$N$47,MATCH(Binning!$B117,Notes!$A$36:$A$47,0),MATCH(Notes!$K$35,Notes!$A$35:$N$35,0))</f>
        <v>653.6</v>
      </c>
      <c r="K117" s="65"/>
      <c r="L117" s="65">
        <f t="shared" si="335"/>
        <v>920</v>
      </c>
      <c r="M117" s="65">
        <f t="shared" si="332"/>
        <v>710</v>
      </c>
      <c r="N117" s="65">
        <f>INDEX(GB!$A$2:$AD$96,MATCH($C117,GB!$A$2:$A$96,0),MATCH(N$2,GB!$A$1:$AD$1,0))</f>
        <v>140</v>
      </c>
      <c r="O117" s="65">
        <f>INDEX(GB!$A$2:$AD$96,MATCH($C117,GB!$A$2:$A$96,0),MATCH(O$2,GB!$A$1:$AD$1,0))</f>
        <v>65</v>
      </c>
      <c r="P117" s="65">
        <f>INDEX(GB!$A$2:$AD$96,MATCH($C117,GB!$A$2:$A$96,0),MATCH(P$2,GB!$A$1:$AD$1,0))</f>
        <v>95</v>
      </c>
      <c r="Q117" s="65">
        <f>INDEX(GB!$A$2:$AD$96,MATCH($C117,GB!$A$2:$A$96,0),MATCH(Q$2,GB!$A$1:$AD$1,0))</f>
        <v>90</v>
      </c>
      <c r="R117" s="65">
        <f>INDEX(Notes!$A$36:$N$47,MATCH(Binning!$B117,Notes!$A$36:$A$47,0),MATCH(Notes!$M$35,Notes!$A$35:$N$35,0))</f>
        <v>7866</v>
      </c>
      <c r="S117" s="65"/>
      <c r="T117" s="65">
        <f>INDEX(GB!$A$2:$AD$96,MATCH($C117,GB!$A$2:$A$96,0),MATCH(T$2,GB!$A$1:$AD$1,0))</f>
        <v>80</v>
      </c>
      <c r="U117" s="65">
        <f>INDEX(GB!$A$2:$AD$96,MATCH($C117,GB!$A$2:$A$96,0),MATCH(U$2,GB!$A$1:$AD$1,0))</f>
        <v>0</v>
      </c>
      <c r="V117" s="65">
        <f>INDEX(GB!$A$2:$AD$96,MATCH($C117,GB!$A$2:$A$96,0),MATCH(V$2,GB!$A$1:$AD$1,0))</f>
        <v>0</v>
      </c>
      <c r="W117" s="65">
        <f>INDEX(GB!$A$2:$AD$96,MATCH($C117,GB!$A$2:$A$96,0),MATCH(W$2,GB!$A$1:$AD$1,0))</f>
        <v>70</v>
      </c>
      <c r="X117" s="65">
        <f>INDEX(GB!$A$2:$AD$96,MATCH($C117,GB!$A$2:$A$96,0),MATCH(X$2,GB!$A$1:$AD$1,0))</f>
        <v>65</v>
      </c>
      <c r="Y117" s="65">
        <v>5</v>
      </c>
      <c r="Z117" s="72">
        <v>1250</v>
      </c>
      <c r="AA117" s="72">
        <v>400</v>
      </c>
      <c r="AB117" s="65"/>
      <c r="AC117" s="65"/>
      <c r="AD117" s="65"/>
      <c r="AE117" s="65"/>
      <c r="AF117" s="65">
        <f t="shared" si="333"/>
        <v>5</v>
      </c>
      <c r="AG117" s="65"/>
      <c r="AH117" s="65"/>
      <c r="AI117" s="65" t="str">
        <f t="shared" si="296"/>
        <v/>
      </c>
      <c r="AJ117" s="65" t="str">
        <f t="shared" si="297"/>
        <v/>
      </c>
      <c r="AK117" s="65" t="str">
        <f t="shared" si="298"/>
        <v/>
      </c>
      <c r="AL117" s="65" t="str">
        <f t="shared" si="299"/>
        <v/>
      </c>
      <c r="AM117" s="65" t="str">
        <f t="shared" si="162"/>
        <v/>
      </c>
      <c r="AN117" s="65"/>
      <c r="AO117" s="65"/>
      <c r="AP117" s="65"/>
      <c r="AQ117" s="65"/>
      <c r="AR117" s="65"/>
      <c r="AS117" s="65"/>
      <c r="AT117" s="65" t="str">
        <f t="shared" si="140"/>
        <v>PCPU</v>
      </c>
      <c r="AU117" s="65">
        <f t="shared" si="141"/>
        <v>653.6</v>
      </c>
      <c r="AV117" s="65"/>
      <c r="AX117" s="65">
        <f t="shared" si="284"/>
        <v>1060</v>
      </c>
      <c r="AY117" s="65">
        <f t="shared" si="285"/>
        <v>850</v>
      </c>
      <c r="AZ117" s="65">
        <f>INDEX(Notes!$A$36:$O$47,MATCH($B117,Notes!A$36:A$47,0),MATCH(AZ$2,Notes!A$35:O$35,0))</f>
        <v>594.18521581609184</v>
      </c>
      <c r="BA117" s="65">
        <f t="shared" si="200"/>
        <v>780</v>
      </c>
      <c r="BB117" s="65">
        <f t="shared" si="286"/>
        <v>920</v>
      </c>
      <c r="BC117" s="65">
        <f t="shared" si="201"/>
        <v>770</v>
      </c>
      <c r="BD117" s="65">
        <f t="shared" si="287"/>
        <v>910</v>
      </c>
      <c r="BO117" s="72">
        <f t="shared" si="329"/>
        <v>653.6</v>
      </c>
      <c r="BP117" s="72">
        <f t="shared" si="208"/>
        <v>10</v>
      </c>
      <c r="BQ117" s="72" t="str">
        <f t="shared" si="209"/>
        <v>7</v>
      </c>
      <c r="BR117" s="72">
        <f t="shared" si="334"/>
        <v>0</v>
      </c>
      <c r="BS117" s="72" t="str">
        <f t="shared" si="330"/>
        <v>MP008</v>
      </c>
      <c r="BT117" s="72" t="str">
        <f t="shared" si="330"/>
        <v>MP00B</v>
      </c>
      <c r="BU117" s="72">
        <f t="shared" si="330"/>
        <v>0.77272727272727271</v>
      </c>
      <c r="BV117" s="72">
        <f t="shared" si="330"/>
        <v>10</v>
      </c>
    </row>
    <row r="118" spans="1:74" s="72" customFormat="1" x14ac:dyDescent="0.2">
      <c r="A118" s="72" t="b">
        <v>1</v>
      </c>
      <c r="B118" s="65" t="s">
        <v>90</v>
      </c>
      <c r="C118" s="65" t="s">
        <v>160</v>
      </c>
      <c r="D118" s="65" t="str">
        <f t="shared" si="244"/>
        <v>E8</v>
      </c>
      <c r="E118" s="75">
        <f t="shared" ref="E118:E121" si="336">1000000+BP118*1000+BQ118</f>
        <v>1010008</v>
      </c>
      <c r="F118" s="65" t="str">
        <f t="shared" ref="F118:F121" si="337">CONCATENATE(C118,"_",D118)</f>
        <v>MP00A_E8</v>
      </c>
      <c r="G118" s="65" t="s">
        <v>345</v>
      </c>
      <c r="H118" s="65">
        <f t="shared" si="331"/>
        <v>1140</v>
      </c>
      <c r="I118" s="65">
        <f t="shared" si="328"/>
        <v>135</v>
      </c>
      <c r="J118" s="65">
        <f>INDEX(Notes!$A$36:$N$47,MATCH(Binning!$B118,Notes!$A$36:$A$47,0),MATCH(Notes!$K$35,Notes!$A$35:$N$35,0))</f>
        <v>653.6</v>
      </c>
      <c r="K118" s="65"/>
      <c r="L118" s="65">
        <f t="shared" si="335"/>
        <v>920</v>
      </c>
      <c r="M118" s="65">
        <f t="shared" si="332"/>
        <v>710</v>
      </c>
      <c r="N118" s="65">
        <f>INDEX(GB!$A$2:$AD$96,MATCH($C118,GB!$A$2:$A$96,0),MATCH(N$2,GB!$A$1:$AD$1,0))</f>
        <v>140</v>
      </c>
      <c r="O118" s="65">
        <f>INDEX(GB!$A$2:$AD$96,MATCH($C118,GB!$A$2:$A$96,0),MATCH(O$2,GB!$A$1:$AD$1,0))</f>
        <v>65</v>
      </c>
      <c r="P118" s="65">
        <f>INDEX(GB!$A$2:$AD$96,MATCH($C118,GB!$A$2:$A$96,0),MATCH(P$2,GB!$A$1:$AD$1,0))</f>
        <v>95</v>
      </c>
      <c r="Q118" s="65">
        <f>INDEX(GB!$A$2:$AD$96,MATCH($C118,GB!$A$2:$A$96,0),MATCH(Q$2,GB!$A$1:$AD$1,0))</f>
        <v>90</v>
      </c>
      <c r="R118" s="65">
        <f>INDEX(Notes!$A$36:$N$47,MATCH(Binning!$B118,Notes!$A$36:$A$47,0),MATCH(Notes!$M$35,Notes!$A$35:$N$35,0))</f>
        <v>7866</v>
      </c>
      <c r="S118" s="65"/>
      <c r="T118" s="65">
        <f>INDEX(GB!$A$2:$AD$96,MATCH($C118,GB!$A$2:$A$96,0),MATCH(T$2,GB!$A$1:$AD$1,0))</f>
        <v>80</v>
      </c>
      <c r="U118" s="65">
        <f>INDEX(GB!$A$2:$AD$96,MATCH($C118,GB!$A$2:$A$96,0),MATCH(U$2,GB!$A$1:$AD$1,0))</f>
        <v>0</v>
      </c>
      <c r="V118" s="65">
        <f>INDEX(GB!$A$2:$AD$96,MATCH($C118,GB!$A$2:$A$96,0),MATCH(V$2,GB!$A$1:$AD$1,0))</f>
        <v>0</v>
      </c>
      <c r="W118" s="65">
        <f>INDEX(GB!$A$2:$AD$96,MATCH($C118,GB!$A$2:$A$96,0),MATCH(W$2,GB!$A$1:$AD$1,0))</f>
        <v>70</v>
      </c>
      <c r="X118" s="65">
        <f>INDEX(GB!$A$2:$AD$96,MATCH($C118,GB!$A$2:$A$96,0),MATCH(X$2,GB!$A$1:$AD$1,0))</f>
        <v>65</v>
      </c>
      <c r="Y118" s="65">
        <v>5</v>
      </c>
      <c r="Z118" s="72">
        <v>1250</v>
      </c>
      <c r="AA118" s="72">
        <v>400</v>
      </c>
      <c r="AB118" s="65"/>
      <c r="AC118" s="65"/>
      <c r="AD118" s="65"/>
      <c r="AE118" s="65"/>
      <c r="AF118" s="65">
        <f t="shared" si="333"/>
        <v>5</v>
      </c>
      <c r="AG118" s="65"/>
      <c r="AH118" s="65"/>
      <c r="AI118" s="65" t="str">
        <f t="shared" ref="AI118:AI121" si="338">IF($BR118=1,BS118,"")</f>
        <v/>
      </c>
      <c r="AJ118" s="65" t="str">
        <f t="shared" ref="AJ118:AJ121" si="339">IF($BR118=1,BT118,"")</f>
        <v/>
      </c>
      <c r="AK118" s="65" t="str">
        <f t="shared" ref="AK118:AK121" si="340">IF($BR118=1,BU118,"")</f>
        <v/>
      </c>
      <c r="AL118" s="65" t="str">
        <f t="shared" ref="AL118:AL121" si="341">IF($BR118=1,BV118,"")</f>
        <v/>
      </c>
      <c r="AM118" s="65" t="str">
        <f t="shared" si="162"/>
        <v/>
      </c>
      <c r="AN118" s="65"/>
      <c r="AO118" s="65"/>
      <c r="AP118" s="65"/>
      <c r="AQ118" s="65"/>
      <c r="AR118" s="65"/>
      <c r="AS118" s="65"/>
      <c r="AT118" s="65" t="str">
        <f t="shared" ref="AT118:AT121" si="342">B118</f>
        <v>PCPU</v>
      </c>
      <c r="AU118" s="65">
        <f t="shared" ref="AU118:AU121" si="343">J118</f>
        <v>653.6</v>
      </c>
      <c r="AV118" s="65"/>
      <c r="AX118" s="65">
        <f t="shared" ref="AX118:AX121" si="344">L118+N118</f>
        <v>1060</v>
      </c>
      <c r="AY118" s="65">
        <f t="shared" ref="AY118:AY121" si="345">M118+N118</f>
        <v>850</v>
      </c>
      <c r="AZ118" s="65">
        <f>INDEX(Notes!$A$36:$O$47,MATCH($B118,Notes!A$36:A$47,0),MATCH(AZ$2,Notes!A$35:O$35,0))</f>
        <v>594.18521581609184</v>
      </c>
      <c r="BA118" s="65">
        <f t="shared" ref="BA118:BA121" si="346">MAX(MIN(Y118*FLOOR((H118-I118*LOG10(AZ118))/Y118,1),L118),M118)</f>
        <v>765</v>
      </c>
      <c r="BB118" s="65">
        <f t="shared" ref="BB118:BB121" si="347">BA118+N118</f>
        <v>905</v>
      </c>
      <c r="BC118" s="65">
        <f t="shared" ref="BC118:BC121" si="348">MAX(MIN(Y118*FLOOR((H118-I118*LOG10(J118))/Y118,1),L118),M118)</f>
        <v>755</v>
      </c>
      <c r="BD118" s="65">
        <f t="shared" ref="BD118:BD121" si="349">BC118+N118</f>
        <v>895</v>
      </c>
      <c r="BO118" s="72">
        <f t="shared" si="329"/>
        <v>653.6</v>
      </c>
      <c r="BP118" s="72">
        <f t="shared" si="208"/>
        <v>10</v>
      </c>
      <c r="BQ118" s="72" t="str">
        <f t="shared" si="209"/>
        <v>8</v>
      </c>
      <c r="BR118" s="72">
        <f t="shared" si="334"/>
        <v>0</v>
      </c>
      <c r="BS118" s="72" t="str">
        <f t="shared" si="334"/>
        <v>MP008</v>
      </c>
      <c r="BT118" s="72" t="str">
        <f t="shared" si="334"/>
        <v>MP00B</v>
      </c>
      <c r="BU118" s="72">
        <f t="shared" si="334"/>
        <v>0.77272727272727271</v>
      </c>
      <c r="BV118" s="72">
        <f t="shared" si="334"/>
        <v>10</v>
      </c>
    </row>
    <row r="119" spans="1:74" s="72" customFormat="1" x14ac:dyDescent="0.2">
      <c r="A119" s="72" t="b">
        <v>1</v>
      </c>
      <c r="B119" s="65" t="s">
        <v>90</v>
      </c>
      <c r="C119" s="65" t="s">
        <v>160</v>
      </c>
      <c r="D119" s="65" t="str">
        <f t="shared" si="244"/>
        <v>E9</v>
      </c>
      <c r="E119" s="75">
        <f t="shared" si="336"/>
        <v>1010009</v>
      </c>
      <c r="F119" s="65" t="str">
        <f t="shared" si="337"/>
        <v>MP00A_E9</v>
      </c>
      <c r="G119" s="65" t="s">
        <v>345</v>
      </c>
      <c r="H119" s="65">
        <f t="shared" si="331"/>
        <v>1125</v>
      </c>
      <c r="I119" s="65">
        <f t="shared" si="328"/>
        <v>135</v>
      </c>
      <c r="J119" s="65">
        <f>INDEX(Notes!$A$36:$N$47,MATCH(Binning!$B119,Notes!$A$36:$A$47,0),MATCH(Notes!$K$35,Notes!$A$35:$N$35,0))</f>
        <v>653.6</v>
      </c>
      <c r="K119" s="65"/>
      <c r="L119" s="65">
        <f t="shared" si="335"/>
        <v>920</v>
      </c>
      <c r="M119" s="65">
        <f t="shared" si="332"/>
        <v>710</v>
      </c>
      <c r="N119" s="65">
        <f>INDEX(GB!$A$2:$AD$96,MATCH($C119,GB!$A$2:$A$96,0),MATCH(N$2,GB!$A$1:$AD$1,0))</f>
        <v>140</v>
      </c>
      <c r="O119" s="65">
        <f>INDEX(GB!$A$2:$AD$96,MATCH($C119,GB!$A$2:$A$96,0),MATCH(O$2,GB!$A$1:$AD$1,0))</f>
        <v>65</v>
      </c>
      <c r="P119" s="65">
        <f>INDEX(GB!$A$2:$AD$96,MATCH($C119,GB!$A$2:$A$96,0),MATCH(P$2,GB!$A$1:$AD$1,0))</f>
        <v>95</v>
      </c>
      <c r="Q119" s="65">
        <f>INDEX(GB!$A$2:$AD$96,MATCH($C119,GB!$A$2:$A$96,0),MATCH(Q$2,GB!$A$1:$AD$1,0))</f>
        <v>90</v>
      </c>
      <c r="R119" s="65">
        <f>INDEX(Notes!$A$36:$N$47,MATCH(Binning!$B119,Notes!$A$36:$A$47,0),MATCH(Notes!$M$35,Notes!$A$35:$N$35,0))</f>
        <v>7866</v>
      </c>
      <c r="S119" s="65"/>
      <c r="T119" s="65">
        <f>INDEX(GB!$A$2:$AD$96,MATCH($C119,GB!$A$2:$A$96,0),MATCH(T$2,GB!$A$1:$AD$1,0))</f>
        <v>80</v>
      </c>
      <c r="U119" s="65">
        <f>INDEX(GB!$A$2:$AD$96,MATCH($C119,GB!$A$2:$A$96,0),MATCH(U$2,GB!$A$1:$AD$1,0))</f>
        <v>0</v>
      </c>
      <c r="V119" s="65">
        <f>INDEX(GB!$A$2:$AD$96,MATCH($C119,GB!$A$2:$A$96,0),MATCH(V$2,GB!$A$1:$AD$1,0))</f>
        <v>0</v>
      </c>
      <c r="W119" s="65">
        <f>INDEX(GB!$A$2:$AD$96,MATCH($C119,GB!$A$2:$A$96,0),MATCH(W$2,GB!$A$1:$AD$1,0))</f>
        <v>70</v>
      </c>
      <c r="X119" s="65">
        <f>INDEX(GB!$A$2:$AD$96,MATCH($C119,GB!$A$2:$A$96,0),MATCH(X$2,GB!$A$1:$AD$1,0))</f>
        <v>65</v>
      </c>
      <c r="Y119" s="65">
        <v>5</v>
      </c>
      <c r="Z119" s="72">
        <v>1250</v>
      </c>
      <c r="AA119" s="72">
        <v>400</v>
      </c>
      <c r="AB119" s="65"/>
      <c r="AC119" s="65"/>
      <c r="AD119" s="65"/>
      <c r="AE119" s="65"/>
      <c r="AF119" s="65">
        <f t="shared" si="333"/>
        <v>5</v>
      </c>
      <c r="AG119" s="65"/>
      <c r="AH119" s="65"/>
      <c r="AI119" s="65" t="str">
        <f t="shared" si="338"/>
        <v/>
      </c>
      <c r="AJ119" s="65" t="str">
        <f t="shared" si="339"/>
        <v/>
      </c>
      <c r="AK119" s="65" t="str">
        <f t="shared" si="340"/>
        <v/>
      </c>
      <c r="AL119" s="65" t="str">
        <f t="shared" si="341"/>
        <v/>
      </c>
      <c r="AM119" s="65" t="str">
        <f t="shared" si="162"/>
        <v/>
      </c>
      <c r="AN119" s="65"/>
      <c r="AO119" s="65"/>
      <c r="AP119" s="65"/>
      <c r="AQ119" s="65"/>
      <c r="AR119" s="65"/>
      <c r="AS119" s="65"/>
      <c r="AT119" s="65" t="str">
        <f t="shared" si="342"/>
        <v>PCPU</v>
      </c>
      <c r="AU119" s="65">
        <f t="shared" si="343"/>
        <v>653.6</v>
      </c>
      <c r="AV119" s="65"/>
      <c r="AX119" s="65">
        <f t="shared" si="344"/>
        <v>1060</v>
      </c>
      <c r="AY119" s="65">
        <f t="shared" si="345"/>
        <v>850</v>
      </c>
      <c r="AZ119" s="65">
        <f>INDEX(Notes!$A$36:$O$47,MATCH($B119,Notes!A$36:A$47,0),MATCH(AZ$2,Notes!A$35:O$35,0))</f>
        <v>594.18521581609184</v>
      </c>
      <c r="BA119" s="65">
        <f t="shared" si="346"/>
        <v>750</v>
      </c>
      <c r="BB119" s="65">
        <f t="shared" si="347"/>
        <v>890</v>
      </c>
      <c r="BC119" s="65">
        <f t="shared" si="348"/>
        <v>740</v>
      </c>
      <c r="BD119" s="65">
        <f t="shared" si="349"/>
        <v>880</v>
      </c>
      <c r="BO119" s="72">
        <f t="shared" si="329"/>
        <v>653.6</v>
      </c>
      <c r="BP119" s="72">
        <f t="shared" si="208"/>
        <v>10</v>
      </c>
      <c r="BQ119" s="72" t="str">
        <f t="shared" si="209"/>
        <v>9</v>
      </c>
      <c r="BR119" s="72">
        <f t="shared" si="334"/>
        <v>0</v>
      </c>
      <c r="BS119" s="72" t="str">
        <f t="shared" si="334"/>
        <v>MP008</v>
      </c>
      <c r="BT119" s="72" t="str">
        <f t="shared" si="334"/>
        <v>MP00B</v>
      </c>
      <c r="BU119" s="72">
        <f t="shared" si="334"/>
        <v>0.77272727272727271</v>
      </c>
      <c r="BV119" s="72">
        <f t="shared" si="334"/>
        <v>10</v>
      </c>
    </row>
    <row r="120" spans="1:74" s="72" customFormat="1" x14ac:dyDescent="0.2">
      <c r="A120" s="72" t="b">
        <v>1</v>
      </c>
      <c r="B120" s="65" t="s">
        <v>90</v>
      </c>
      <c r="C120" s="65" t="s">
        <v>160</v>
      </c>
      <c r="D120" s="65" t="str">
        <f t="shared" si="244"/>
        <v>E10</v>
      </c>
      <c r="E120" s="75">
        <f t="shared" si="336"/>
        <v>1010010</v>
      </c>
      <c r="F120" s="65" t="str">
        <f t="shared" si="337"/>
        <v>MP00A_E10</v>
      </c>
      <c r="G120" s="65" t="s">
        <v>345</v>
      </c>
      <c r="H120" s="65">
        <f t="shared" si="331"/>
        <v>1110</v>
      </c>
      <c r="I120" s="65">
        <f t="shared" si="328"/>
        <v>135</v>
      </c>
      <c r="J120" s="65">
        <f>INDEX(Notes!$A$36:$N$47,MATCH(Binning!$B120,Notes!$A$36:$A$47,0),MATCH(Notes!$K$35,Notes!$A$35:$N$35,0))</f>
        <v>653.6</v>
      </c>
      <c r="K120" s="65"/>
      <c r="L120" s="65">
        <f t="shared" si="335"/>
        <v>920</v>
      </c>
      <c r="M120" s="65">
        <f t="shared" si="332"/>
        <v>710</v>
      </c>
      <c r="N120" s="65">
        <f>INDEX(GB!$A$2:$AD$96,MATCH($C120,GB!$A$2:$A$96,0),MATCH(N$2,GB!$A$1:$AD$1,0))</f>
        <v>140</v>
      </c>
      <c r="O120" s="65">
        <f>INDEX(GB!$A$2:$AD$96,MATCH($C120,GB!$A$2:$A$96,0),MATCH(O$2,GB!$A$1:$AD$1,0))</f>
        <v>65</v>
      </c>
      <c r="P120" s="65">
        <f>INDEX(GB!$A$2:$AD$96,MATCH($C120,GB!$A$2:$A$96,0),MATCH(P$2,GB!$A$1:$AD$1,0))</f>
        <v>95</v>
      </c>
      <c r="Q120" s="65">
        <f>INDEX(GB!$A$2:$AD$96,MATCH($C120,GB!$A$2:$A$96,0),MATCH(Q$2,GB!$A$1:$AD$1,0))</f>
        <v>90</v>
      </c>
      <c r="R120" s="65">
        <f>INDEX(Notes!$A$36:$N$47,MATCH(Binning!$B120,Notes!$A$36:$A$47,0),MATCH(Notes!$M$35,Notes!$A$35:$N$35,0))</f>
        <v>7866</v>
      </c>
      <c r="S120" s="65"/>
      <c r="T120" s="65">
        <f>INDEX(GB!$A$2:$AD$96,MATCH($C120,GB!$A$2:$A$96,0),MATCH(T$2,GB!$A$1:$AD$1,0))</f>
        <v>80</v>
      </c>
      <c r="U120" s="65">
        <f>INDEX(GB!$A$2:$AD$96,MATCH($C120,GB!$A$2:$A$96,0),MATCH(U$2,GB!$A$1:$AD$1,0))</f>
        <v>0</v>
      </c>
      <c r="V120" s="65">
        <f>INDEX(GB!$A$2:$AD$96,MATCH($C120,GB!$A$2:$A$96,0),MATCH(V$2,GB!$A$1:$AD$1,0))</f>
        <v>0</v>
      </c>
      <c r="W120" s="65">
        <f>INDEX(GB!$A$2:$AD$96,MATCH($C120,GB!$A$2:$A$96,0),MATCH(W$2,GB!$A$1:$AD$1,0))</f>
        <v>70</v>
      </c>
      <c r="X120" s="65">
        <f>INDEX(GB!$A$2:$AD$96,MATCH($C120,GB!$A$2:$A$96,0),MATCH(X$2,GB!$A$1:$AD$1,0))</f>
        <v>65</v>
      </c>
      <c r="Y120" s="65">
        <v>5</v>
      </c>
      <c r="Z120" s="72">
        <v>1250</v>
      </c>
      <c r="AA120" s="72">
        <v>400</v>
      </c>
      <c r="AB120" s="65"/>
      <c r="AC120" s="65"/>
      <c r="AD120" s="65"/>
      <c r="AE120" s="65"/>
      <c r="AF120" s="65">
        <f t="shared" si="333"/>
        <v>5</v>
      </c>
      <c r="AG120" s="65"/>
      <c r="AH120" s="65"/>
      <c r="AI120" s="65" t="str">
        <f t="shared" si="338"/>
        <v/>
      </c>
      <c r="AJ120" s="65" t="str">
        <f t="shared" si="339"/>
        <v/>
      </c>
      <c r="AK120" s="65" t="str">
        <f t="shared" si="340"/>
        <v/>
      </c>
      <c r="AL120" s="65" t="str">
        <f t="shared" si="341"/>
        <v/>
      </c>
      <c r="AM120" s="65" t="str">
        <f t="shared" si="162"/>
        <v/>
      </c>
      <c r="AN120" s="65"/>
      <c r="AO120" s="65"/>
      <c r="AP120" s="65"/>
      <c r="AQ120" s="65"/>
      <c r="AR120" s="65"/>
      <c r="AS120" s="65"/>
      <c r="AT120" s="65" t="str">
        <f t="shared" si="342"/>
        <v>PCPU</v>
      </c>
      <c r="AU120" s="65">
        <f t="shared" si="343"/>
        <v>653.6</v>
      </c>
      <c r="AV120" s="65"/>
      <c r="AX120" s="65">
        <f t="shared" si="344"/>
        <v>1060</v>
      </c>
      <c r="AY120" s="65">
        <f t="shared" si="345"/>
        <v>850</v>
      </c>
      <c r="AZ120" s="65">
        <f>INDEX(Notes!$A$36:$O$47,MATCH($B120,Notes!A$36:A$47,0),MATCH(AZ$2,Notes!A$35:O$35,0))</f>
        <v>594.18521581609184</v>
      </c>
      <c r="BA120" s="65">
        <f t="shared" si="346"/>
        <v>735</v>
      </c>
      <c r="BB120" s="65">
        <f t="shared" si="347"/>
        <v>875</v>
      </c>
      <c r="BC120" s="65">
        <f t="shared" si="348"/>
        <v>725</v>
      </c>
      <c r="BD120" s="65">
        <f t="shared" si="349"/>
        <v>865</v>
      </c>
      <c r="BO120" s="72">
        <f t="shared" si="329"/>
        <v>653.6</v>
      </c>
      <c r="BP120" s="72">
        <f t="shared" si="208"/>
        <v>10</v>
      </c>
      <c r="BQ120" s="72" t="str">
        <f t="shared" si="209"/>
        <v>10</v>
      </c>
      <c r="BR120" s="72">
        <f t="shared" si="334"/>
        <v>0</v>
      </c>
      <c r="BS120" s="72" t="str">
        <f t="shared" si="334"/>
        <v>MP008</v>
      </c>
      <c r="BT120" s="72" t="str">
        <f t="shared" si="334"/>
        <v>MP00B</v>
      </c>
      <c r="BU120" s="72">
        <f t="shared" si="334"/>
        <v>0.77272727272727271</v>
      </c>
      <c r="BV120" s="72">
        <f t="shared" si="334"/>
        <v>10</v>
      </c>
    </row>
    <row r="121" spans="1:74" s="72" customFormat="1" x14ac:dyDescent="0.2">
      <c r="A121" s="72" t="b">
        <v>1</v>
      </c>
      <c r="B121" s="65" t="s">
        <v>90</v>
      </c>
      <c r="C121" s="65" t="s">
        <v>160</v>
      </c>
      <c r="D121" s="65" t="str">
        <f t="shared" si="244"/>
        <v>E11</v>
      </c>
      <c r="E121" s="75">
        <f t="shared" si="336"/>
        <v>1010011</v>
      </c>
      <c r="F121" s="65" t="str">
        <f t="shared" si="337"/>
        <v>MP00A_E11</v>
      </c>
      <c r="G121" s="65" t="s">
        <v>345</v>
      </c>
      <c r="H121" s="65">
        <f t="shared" si="331"/>
        <v>1095</v>
      </c>
      <c r="I121" s="65">
        <f t="shared" si="328"/>
        <v>135</v>
      </c>
      <c r="J121" s="65">
        <f>INDEX(Notes!$A$36:$N$47,MATCH(Binning!$B121,Notes!$A$36:$A$47,0),MATCH(Notes!$K$35,Notes!$A$35:$N$35,0))</f>
        <v>653.6</v>
      </c>
      <c r="K121" s="65"/>
      <c r="L121" s="65">
        <f t="shared" si="335"/>
        <v>920</v>
      </c>
      <c r="M121" s="65">
        <f t="shared" si="332"/>
        <v>710</v>
      </c>
      <c r="N121" s="65">
        <f>INDEX(GB!$A$2:$AD$96,MATCH($C121,GB!$A$2:$A$96,0),MATCH(N$2,GB!$A$1:$AD$1,0))</f>
        <v>140</v>
      </c>
      <c r="O121" s="65">
        <f>INDEX(GB!$A$2:$AD$96,MATCH($C121,GB!$A$2:$A$96,0),MATCH(O$2,GB!$A$1:$AD$1,0))</f>
        <v>65</v>
      </c>
      <c r="P121" s="65">
        <f>INDEX(GB!$A$2:$AD$96,MATCH($C121,GB!$A$2:$A$96,0),MATCH(P$2,GB!$A$1:$AD$1,0))</f>
        <v>95</v>
      </c>
      <c r="Q121" s="65">
        <f>INDEX(GB!$A$2:$AD$96,MATCH($C121,GB!$A$2:$A$96,0),MATCH(Q$2,GB!$A$1:$AD$1,0))</f>
        <v>90</v>
      </c>
      <c r="R121" s="65">
        <f>INDEX(Notes!$A$36:$N$47,MATCH(Binning!$B121,Notes!$A$36:$A$47,0),MATCH(Notes!$M$35,Notes!$A$35:$N$35,0))</f>
        <v>7866</v>
      </c>
      <c r="S121" s="65"/>
      <c r="T121" s="65">
        <f>INDEX(GB!$A$2:$AD$96,MATCH($C121,GB!$A$2:$A$96,0),MATCH(T$2,GB!$A$1:$AD$1,0))</f>
        <v>80</v>
      </c>
      <c r="U121" s="65">
        <f>INDEX(GB!$A$2:$AD$96,MATCH($C121,GB!$A$2:$A$96,0),MATCH(U$2,GB!$A$1:$AD$1,0))</f>
        <v>0</v>
      </c>
      <c r="V121" s="65">
        <f>INDEX(GB!$A$2:$AD$96,MATCH($C121,GB!$A$2:$A$96,0),MATCH(V$2,GB!$A$1:$AD$1,0))</f>
        <v>0</v>
      </c>
      <c r="W121" s="65">
        <f>INDEX(GB!$A$2:$AD$96,MATCH($C121,GB!$A$2:$A$96,0),MATCH(W$2,GB!$A$1:$AD$1,0))</f>
        <v>70</v>
      </c>
      <c r="X121" s="65">
        <f>INDEX(GB!$A$2:$AD$96,MATCH($C121,GB!$A$2:$A$96,0),MATCH(X$2,GB!$A$1:$AD$1,0))</f>
        <v>65</v>
      </c>
      <c r="Y121" s="65">
        <v>5</v>
      </c>
      <c r="Z121" s="72">
        <v>1250</v>
      </c>
      <c r="AA121" s="72">
        <v>400</v>
      </c>
      <c r="AB121" s="65"/>
      <c r="AC121" s="65"/>
      <c r="AD121" s="65"/>
      <c r="AE121" s="65"/>
      <c r="AF121" s="65">
        <f t="shared" si="333"/>
        <v>5</v>
      </c>
      <c r="AG121" s="65"/>
      <c r="AH121" s="65"/>
      <c r="AI121" s="65" t="str">
        <f t="shared" si="338"/>
        <v/>
      </c>
      <c r="AJ121" s="65" t="str">
        <f t="shared" si="339"/>
        <v/>
      </c>
      <c r="AK121" s="65" t="str">
        <f t="shared" si="340"/>
        <v/>
      </c>
      <c r="AL121" s="65" t="str">
        <f t="shared" si="341"/>
        <v/>
      </c>
      <c r="AM121" s="65" t="str">
        <f t="shared" si="162"/>
        <v/>
      </c>
      <c r="AN121" s="65"/>
      <c r="AO121" s="65"/>
      <c r="AP121" s="65"/>
      <c r="AQ121" s="65"/>
      <c r="AR121" s="65"/>
      <c r="AS121" s="65"/>
      <c r="AT121" s="65" t="str">
        <f t="shared" si="342"/>
        <v>PCPU</v>
      </c>
      <c r="AU121" s="65">
        <f t="shared" si="343"/>
        <v>653.6</v>
      </c>
      <c r="AV121" s="65"/>
      <c r="AX121" s="65">
        <f t="shared" si="344"/>
        <v>1060</v>
      </c>
      <c r="AY121" s="65">
        <f t="shared" si="345"/>
        <v>850</v>
      </c>
      <c r="AZ121" s="65">
        <f>INDEX(Notes!$A$36:$O$47,MATCH($B121,Notes!A$36:A$47,0),MATCH(AZ$2,Notes!A$35:O$35,0))</f>
        <v>594.18521581609184</v>
      </c>
      <c r="BA121" s="65">
        <f t="shared" si="346"/>
        <v>720</v>
      </c>
      <c r="BB121" s="65">
        <f t="shared" si="347"/>
        <v>860</v>
      </c>
      <c r="BC121" s="65">
        <f t="shared" si="348"/>
        <v>710</v>
      </c>
      <c r="BD121" s="65">
        <f t="shared" si="349"/>
        <v>850</v>
      </c>
      <c r="BO121" s="72">
        <f t="shared" si="329"/>
        <v>653.6</v>
      </c>
      <c r="BP121" s="72">
        <f t="shared" si="208"/>
        <v>10</v>
      </c>
      <c r="BQ121" s="72" t="str">
        <f t="shared" si="209"/>
        <v>11</v>
      </c>
      <c r="BR121" s="72">
        <f t="shared" si="334"/>
        <v>0</v>
      </c>
      <c r="BS121" s="72" t="str">
        <f t="shared" si="334"/>
        <v>MP008</v>
      </c>
      <c r="BT121" s="72" t="str">
        <f t="shared" si="334"/>
        <v>MP00B</v>
      </c>
      <c r="BU121" s="72">
        <f t="shared" si="334"/>
        <v>0.77272727272727271</v>
      </c>
      <c r="BV121" s="72">
        <f t="shared" si="334"/>
        <v>10</v>
      </c>
    </row>
    <row r="122" spans="1:74" s="72" customFormat="1" x14ac:dyDescent="0.2">
      <c r="A122" s="72" t="b">
        <v>1</v>
      </c>
      <c r="B122" s="65" t="s">
        <v>90</v>
      </c>
      <c r="C122" s="65" t="s">
        <v>160</v>
      </c>
      <c r="D122" s="65" t="str">
        <f t="shared" si="244"/>
        <v>E12</v>
      </c>
      <c r="E122" s="75">
        <f t="shared" ref="E122" si="350">1000000+BP122*1000+BQ122</f>
        <v>1010012</v>
      </c>
      <c r="F122" s="65" t="str">
        <f t="shared" ref="F122" si="351">CONCATENATE(C122,"_",D122)</f>
        <v>MP00A_E12</v>
      </c>
      <c r="G122" s="65" t="s">
        <v>345</v>
      </c>
      <c r="H122" s="65">
        <f t="shared" si="331"/>
        <v>1080</v>
      </c>
      <c r="I122" s="65">
        <f t="shared" si="328"/>
        <v>135</v>
      </c>
      <c r="J122" s="65">
        <f>INDEX(Notes!$A$36:$N$47,MATCH(Binning!$B122,Notes!$A$36:$A$47,0),MATCH(Notes!$K$35,Notes!$A$35:$N$35,0))</f>
        <v>653.6</v>
      </c>
      <c r="K122" s="65"/>
      <c r="L122" s="65">
        <f t="shared" si="335"/>
        <v>920</v>
      </c>
      <c r="M122" s="65">
        <f t="shared" si="332"/>
        <v>710</v>
      </c>
      <c r="N122" s="65">
        <f>INDEX(GB!$A$2:$AD$96,MATCH($C122,GB!$A$2:$A$96,0),MATCH(N$2,GB!$A$1:$AD$1,0))</f>
        <v>140</v>
      </c>
      <c r="O122" s="65">
        <f>INDEX(GB!$A$2:$AD$96,MATCH($C122,GB!$A$2:$A$96,0),MATCH(O$2,GB!$A$1:$AD$1,0))</f>
        <v>65</v>
      </c>
      <c r="P122" s="65">
        <f>INDEX(GB!$A$2:$AD$96,MATCH($C122,GB!$A$2:$A$96,0),MATCH(P$2,GB!$A$1:$AD$1,0))</f>
        <v>95</v>
      </c>
      <c r="Q122" s="65">
        <f>INDEX(GB!$A$2:$AD$96,MATCH($C122,GB!$A$2:$A$96,0),MATCH(Q$2,GB!$A$1:$AD$1,0))</f>
        <v>90</v>
      </c>
      <c r="R122" s="65">
        <f>INDEX(Notes!$A$36:$N$47,MATCH(Binning!$B122,Notes!$A$36:$A$47,0),MATCH(Notes!$M$35,Notes!$A$35:$N$35,0))</f>
        <v>7866</v>
      </c>
      <c r="S122" s="65"/>
      <c r="T122" s="65">
        <f>INDEX(GB!$A$2:$AD$96,MATCH($C122,GB!$A$2:$A$96,0),MATCH(T$2,GB!$A$1:$AD$1,0))</f>
        <v>80</v>
      </c>
      <c r="U122" s="65">
        <f>INDEX(GB!$A$2:$AD$96,MATCH($C122,GB!$A$2:$A$96,0),MATCH(U$2,GB!$A$1:$AD$1,0))</f>
        <v>0</v>
      </c>
      <c r="V122" s="65">
        <f>INDEX(GB!$A$2:$AD$96,MATCH($C122,GB!$A$2:$A$96,0),MATCH(V$2,GB!$A$1:$AD$1,0))</f>
        <v>0</v>
      </c>
      <c r="W122" s="65">
        <f>INDEX(GB!$A$2:$AD$96,MATCH($C122,GB!$A$2:$A$96,0),MATCH(W$2,GB!$A$1:$AD$1,0))</f>
        <v>70</v>
      </c>
      <c r="X122" s="65">
        <f>INDEX(GB!$A$2:$AD$96,MATCH($C122,GB!$A$2:$A$96,0),MATCH(X$2,GB!$A$1:$AD$1,0))</f>
        <v>65</v>
      </c>
      <c r="Y122" s="65">
        <v>5</v>
      </c>
      <c r="Z122" s="72">
        <v>1250</v>
      </c>
      <c r="AA122" s="72">
        <v>400</v>
      </c>
      <c r="AB122" s="65"/>
      <c r="AC122" s="65"/>
      <c r="AD122" s="65"/>
      <c r="AE122" s="65"/>
      <c r="AF122" s="65">
        <f t="shared" si="333"/>
        <v>5</v>
      </c>
      <c r="AG122" s="65"/>
      <c r="AH122" s="65"/>
      <c r="AI122" s="65" t="str">
        <f t="shared" ref="AI122" si="352">IF($BR122=1,BS122,"")</f>
        <v/>
      </c>
      <c r="AJ122" s="65" t="str">
        <f t="shared" ref="AJ122" si="353">IF($BR122=1,BT122,"")</f>
        <v/>
      </c>
      <c r="AK122" s="65" t="str">
        <f t="shared" ref="AK122" si="354">IF($BR122=1,BU122,"")</f>
        <v/>
      </c>
      <c r="AL122" s="65" t="str">
        <f t="shared" ref="AL122" si="355">IF($BR122=1,BV122,"")</f>
        <v/>
      </c>
      <c r="AM122" s="65" t="str">
        <f t="shared" si="162"/>
        <v/>
      </c>
      <c r="AN122" s="65"/>
      <c r="AO122" s="65"/>
      <c r="AP122" s="65"/>
      <c r="AQ122" s="65"/>
      <c r="AR122" s="65"/>
      <c r="AS122" s="65"/>
      <c r="AT122" s="65" t="str">
        <f t="shared" ref="AT122" si="356">B122</f>
        <v>PCPU</v>
      </c>
      <c r="AU122" s="65">
        <f t="shared" ref="AU122" si="357">J122</f>
        <v>653.6</v>
      </c>
      <c r="AV122" s="65"/>
      <c r="AX122" s="65">
        <f t="shared" ref="AX122" si="358">L122+N122</f>
        <v>1060</v>
      </c>
      <c r="AY122" s="65">
        <f t="shared" ref="AY122" si="359">M122+N122</f>
        <v>850</v>
      </c>
      <c r="AZ122" s="65">
        <f>INDEX(Notes!$A$36:$O$47,MATCH($B122,Notes!A$36:A$47,0),MATCH(AZ$2,Notes!A$35:O$35,0))</f>
        <v>594.18521581609184</v>
      </c>
      <c r="BA122" s="65">
        <f t="shared" ref="BA122" si="360">MAX(MIN(Y122*FLOOR((H122-I122*LOG10(AZ122))/Y122,1),L122),M122)</f>
        <v>710</v>
      </c>
      <c r="BB122" s="65">
        <f t="shared" ref="BB122" si="361">BA122+N122</f>
        <v>850</v>
      </c>
      <c r="BC122" s="65">
        <f t="shared" ref="BC122" si="362">MAX(MIN(Y122*FLOOR((H122-I122*LOG10(J122))/Y122,1),L122),M122)</f>
        <v>710</v>
      </c>
      <c r="BD122" s="65">
        <f t="shared" ref="BD122" si="363">BC122+N122</f>
        <v>850</v>
      </c>
      <c r="BO122" s="72">
        <f t="shared" si="329"/>
        <v>653.6</v>
      </c>
      <c r="BP122" s="72">
        <f t="shared" si="208"/>
        <v>10</v>
      </c>
      <c r="BQ122" s="72" t="str">
        <f t="shared" si="209"/>
        <v>12</v>
      </c>
      <c r="BR122" s="72">
        <f t="shared" si="334"/>
        <v>0</v>
      </c>
      <c r="BS122" s="72" t="str">
        <f t="shared" si="334"/>
        <v>MP008</v>
      </c>
      <c r="BT122" s="72" t="str">
        <f t="shared" si="334"/>
        <v>MP00B</v>
      </c>
      <c r="BU122" s="72">
        <f t="shared" si="334"/>
        <v>0.77272727272727271</v>
      </c>
      <c r="BV122" s="72">
        <f t="shared" si="334"/>
        <v>10</v>
      </c>
    </row>
    <row r="123" spans="1:74" s="72" customFormat="1" x14ac:dyDescent="0.2">
      <c r="A123" s="72" t="b">
        <v>1</v>
      </c>
      <c r="B123" s="65" t="s">
        <v>90</v>
      </c>
      <c r="C123" s="65" t="s">
        <v>176</v>
      </c>
      <c r="D123" s="65" t="s">
        <v>44</v>
      </c>
      <c r="E123" s="75">
        <f t="shared" si="199"/>
        <v>1011001</v>
      </c>
      <c r="F123" s="65" t="str">
        <f t="shared" si="212"/>
        <v>MP00B_E1</v>
      </c>
      <c r="G123" s="65" t="s">
        <v>345</v>
      </c>
      <c r="H123" s="184">
        <f>VLOOKUP(C123,BinningParamNotes!A:D,3,0)</f>
        <v>1300</v>
      </c>
      <c r="I123" s="69">
        <f>VLOOKUP(C123,BinningParamNotes!A:D,2,0)</f>
        <v>140</v>
      </c>
      <c r="J123" s="65">
        <f>INDEX(Notes!$A$36:$N$47,MATCH(Binning!$B123,Notes!$A$36:$A$47,0),MATCH(Notes!$K$35,Notes!$A$35:$N$35,0))</f>
        <v>653.6</v>
      </c>
      <c r="K123" s="65"/>
      <c r="L123" s="69">
        <f>VLOOKUP(C123,BinningParamNotes!A:D,4,0)</f>
        <v>980</v>
      </c>
      <c r="M123" s="189">
        <v>740</v>
      </c>
      <c r="N123" s="65">
        <f>INDEX(GB!$A$2:$AD$96,MATCH($C123,GB!$A$2:$A$96,0),MATCH(N$2,GB!$A$1:$AD$1,0))</f>
        <v>160</v>
      </c>
      <c r="O123" s="65">
        <f>INDEX(GB!$A$2:$AD$96,MATCH($C123,GB!$A$2:$A$96,0),MATCH(O$2,GB!$A$1:$AD$1,0))</f>
        <v>70</v>
      </c>
      <c r="P123" s="65">
        <f>INDEX(GB!$A$2:$AD$96,MATCH($C123,GB!$A$2:$A$96,0),MATCH(P$2,GB!$A$1:$AD$1,0))</f>
        <v>125</v>
      </c>
      <c r="Q123" s="65">
        <f>INDEX(GB!$A$2:$AD$96,MATCH($C123,GB!$A$2:$A$96,0),MATCH(Q$2,GB!$A$1:$AD$1,0))</f>
        <v>115</v>
      </c>
      <c r="R123" s="65">
        <f>INDEX(Notes!$A$36:$N$47,MATCH(Binning!$B123,Notes!$A$36:$A$47,0),MATCH(Notes!$M$35,Notes!$A$35:$N$35,0))</f>
        <v>7866</v>
      </c>
      <c r="S123" s="65"/>
      <c r="T123" s="65">
        <f>INDEX(GB!$A$2:$AD$96,MATCH($C123,GB!$A$2:$A$96,0),MATCH(T$2,GB!$A$1:$AD$1,0))</f>
        <v>85</v>
      </c>
      <c r="U123" s="65">
        <f>INDEX(GB!$A$2:$AD$96,MATCH($C123,GB!$A$2:$A$96,0),MATCH(U$2,GB!$A$1:$AD$1,0))</f>
        <v>0</v>
      </c>
      <c r="V123" s="65">
        <f>INDEX(GB!$A$2:$AD$96,MATCH($C123,GB!$A$2:$A$96,0),MATCH(V$2,GB!$A$1:$AD$1,0))</f>
        <v>0</v>
      </c>
      <c r="W123" s="65">
        <f>INDEX(GB!$A$2:$AD$96,MATCH($C123,GB!$A$2:$A$96,0),MATCH(W$2,GB!$A$1:$AD$1,0))</f>
        <v>100</v>
      </c>
      <c r="X123" s="65">
        <f>INDEX(GB!$A$2:$AD$96,MATCH($C123,GB!$A$2:$A$96,0),MATCH(X$2,GB!$A$1:$AD$1,0))</f>
        <v>90</v>
      </c>
      <c r="Y123" s="65">
        <v>5</v>
      </c>
      <c r="Z123" s="72">
        <v>1250</v>
      </c>
      <c r="AA123" s="72">
        <v>400</v>
      </c>
      <c r="AB123" s="65"/>
      <c r="AC123" s="65"/>
      <c r="AD123" s="65"/>
      <c r="AE123" s="65"/>
      <c r="AF123" s="65">
        <v>5</v>
      </c>
      <c r="AG123" s="65"/>
      <c r="AH123" s="65"/>
      <c r="AI123" s="65" t="str">
        <f t="shared" si="296"/>
        <v/>
      </c>
      <c r="AJ123" s="65" t="str">
        <f t="shared" si="297"/>
        <v/>
      </c>
      <c r="AK123" s="65" t="str">
        <f t="shared" si="298"/>
        <v/>
      </c>
      <c r="AL123" s="65" t="str">
        <f t="shared" si="299"/>
        <v/>
      </c>
      <c r="AM123" s="65" t="str">
        <f t="shared" si="162"/>
        <v/>
      </c>
      <c r="AN123" s="65"/>
      <c r="AO123" s="65"/>
      <c r="AP123" s="65"/>
      <c r="AQ123" s="65"/>
      <c r="AR123" s="65"/>
      <c r="AS123" s="65"/>
      <c r="AT123" s="65" t="str">
        <f t="shared" ref="AT123:AT183" si="364">B123</f>
        <v>PCPU</v>
      </c>
      <c r="AU123" s="65">
        <f t="shared" ref="AU123:AU183" si="365">J123</f>
        <v>653.6</v>
      </c>
      <c r="AV123" s="65"/>
      <c r="AW123" s="65"/>
      <c r="AX123" s="65">
        <f t="shared" si="284"/>
        <v>1140</v>
      </c>
      <c r="AY123" s="65">
        <f t="shared" si="285"/>
        <v>900</v>
      </c>
      <c r="AZ123" s="65">
        <f>INDEX(Notes!$A$36:$O$47,MATCH($B123,Notes!A$36:A$47,0),MATCH(AZ$2,Notes!A$35:O$35,0))</f>
        <v>594.18521581609184</v>
      </c>
      <c r="BA123" s="65">
        <f t="shared" si="200"/>
        <v>910</v>
      </c>
      <c r="BB123" s="65">
        <f t="shared" si="286"/>
        <v>1070</v>
      </c>
      <c r="BC123" s="65">
        <f t="shared" si="201"/>
        <v>905</v>
      </c>
      <c r="BD123" s="65">
        <f t="shared" si="287"/>
        <v>1065</v>
      </c>
      <c r="BO123" s="72">
        <f>MAX(J123:J129)</f>
        <v>653.6</v>
      </c>
      <c r="BP123" s="72">
        <f t="shared" si="208"/>
        <v>11</v>
      </c>
      <c r="BQ123" s="72" t="str">
        <f t="shared" si="209"/>
        <v>1</v>
      </c>
      <c r="BR123" s="72">
        <v>0</v>
      </c>
    </row>
    <row r="124" spans="1:74" s="72" customFormat="1" x14ac:dyDescent="0.2">
      <c r="A124" s="72" t="b">
        <v>1</v>
      </c>
      <c r="B124" s="65" t="s">
        <v>90</v>
      </c>
      <c r="C124" s="65" t="s">
        <v>176</v>
      </c>
      <c r="D124" s="65" t="str">
        <f t="shared" ref="D124:D263" si="366">CONCATENATE("E",MID(D123,2,2)+1)</f>
        <v>E2</v>
      </c>
      <c r="E124" s="75">
        <f t="shared" si="199"/>
        <v>1011002</v>
      </c>
      <c r="F124" s="65" t="str">
        <f t="shared" si="212"/>
        <v>MP00B_E2</v>
      </c>
      <c r="G124" s="65" t="s">
        <v>345</v>
      </c>
      <c r="H124" s="65">
        <f>H123-15</f>
        <v>1285</v>
      </c>
      <c r="I124" s="65">
        <f>I123</f>
        <v>140</v>
      </c>
      <c r="J124" s="65">
        <f>INDEX(Notes!$A$36:$N$47,MATCH(Binning!$B124,Notes!$A$36:$A$47,0),MATCH(Notes!$K$35,Notes!$A$35:$N$35,0))</f>
        <v>653.6</v>
      </c>
      <c r="K124" s="65"/>
      <c r="L124" s="65">
        <f>L123-10</f>
        <v>970</v>
      </c>
      <c r="M124" s="65">
        <f>M123</f>
        <v>740</v>
      </c>
      <c r="N124" s="65">
        <f>INDEX(GB!$A$2:$AD$96,MATCH($C124,GB!$A$2:$A$96,0),MATCH(N$2,GB!$A$1:$AD$1,0))</f>
        <v>160</v>
      </c>
      <c r="O124" s="65">
        <f>INDEX(GB!$A$2:$AD$96,MATCH($C124,GB!$A$2:$A$96,0),MATCH(O$2,GB!$A$1:$AD$1,0))</f>
        <v>70</v>
      </c>
      <c r="P124" s="65">
        <f>INDEX(GB!$A$2:$AD$96,MATCH($C124,GB!$A$2:$A$96,0),MATCH(P$2,GB!$A$1:$AD$1,0))</f>
        <v>125</v>
      </c>
      <c r="Q124" s="65">
        <f>INDEX(GB!$A$2:$AD$96,MATCH($C124,GB!$A$2:$A$96,0),MATCH(Q$2,GB!$A$1:$AD$1,0))</f>
        <v>115</v>
      </c>
      <c r="R124" s="65">
        <f>INDEX(Notes!$A$36:$N$47,MATCH(Binning!$B124,Notes!$A$36:$A$47,0),MATCH(Notes!$M$35,Notes!$A$35:$N$35,0))</f>
        <v>7866</v>
      </c>
      <c r="S124" s="65"/>
      <c r="T124" s="65">
        <f>INDEX(GB!$A$2:$AD$96,MATCH($C124,GB!$A$2:$A$96,0),MATCH(T$2,GB!$A$1:$AD$1,0))</f>
        <v>85</v>
      </c>
      <c r="U124" s="65">
        <f>INDEX(GB!$A$2:$AD$96,MATCH($C124,GB!$A$2:$A$96,0),MATCH(U$2,GB!$A$1:$AD$1,0))</f>
        <v>0</v>
      </c>
      <c r="V124" s="65">
        <f>INDEX(GB!$A$2:$AD$96,MATCH($C124,GB!$A$2:$A$96,0),MATCH(V$2,GB!$A$1:$AD$1,0))</f>
        <v>0</v>
      </c>
      <c r="W124" s="65">
        <f>INDEX(GB!$A$2:$AD$96,MATCH($C124,GB!$A$2:$A$96,0),MATCH(W$2,GB!$A$1:$AD$1,0))</f>
        <v>100</v>
      </c>
      <c r="X124" s="65">
        <f>INDEX(GB!$A$2:$AD$96,MATCH($C124,GB!$A$2:$A$96,0),MATCH(X$2,GB!$A$1:$AD$1,0))</f>
        <v>90</v>
      </c>
      <c r="Y124" s="65">
        <v>5</v>
      </c>
      <c r="Z124" s="72">
        <v>1250</v>
      </c>
      <c r="AA124" s="72">
        <v>400</v>
      </c>
      <c r="AB124" s="65"/>
      <c r="AC124" s="65"/>
      <c r="AD124" s="65"/>
      <c r="AE124" s="65"/>
      <c r="AF124" s="65">
        <f>AF123</f>
        <v>5</v>
      </c>
      <c r="AG124" s="65"/>
      <c r="AH124" s="65"/>
      <c r="AI124" s="65" t="str">
        <f t="shared" si="296"/>
        <v/>
      </c>
      <c r="AJ124" s="65" t="str">
        <f t="shared" si="297"/>
        <v/>
      </c>
      <c r="AK124" s="65" t="str">
        <f t="shared" si="298"/>
        <v/>
      </c>
      <c r="AL124" s="65" t="str">
        <f t="shared" si="299"/>
        <v/>
      </c>
      <c r="AM124" s="65" t="str">
        <f t="shared" si="162"/>
        <v/>
      </c>
      <c r="AN124" s="65"/>
      <c r="AO124" s="65"/>
      <c r="AP124" s="65"/>
      <c r="AQ124" s="65"/>
      <c r="AR124" s="65"/>
      <c r="AS124" s="65"/>
      <c r="AT124" s="65" t="str">
        <f t="shared" si="364"/>
        <v>PCPU</v>
      </c>
      <c r="AU124" s="65">
        <f t="shared" si="365"/>
        <v>653.6</v>
      </c>
      <c r="AV124" s="65"/>
      <c r="AW124" s="65"/>
      <c r="AX124" s="65">
        <f t="shared" si="284"/>
        <v>1130</v>
      </c>
      <c r="AY124" s="65">
        <f t="shared" si="285"/>
        <v>900</v>
      </c>
      <c r="AZ124" s="65">
        <f>INDEX(Notes!$A$36:$O$47,MATCH($B124,Notes!A$36:A$47,0),MATCH(AZ$2,Notes!A$35:O$35,0))</f>
        <v>594.18521581609184</v>
      </c>
      <c r="BA124" s="65">
        <f t="shared" si="200"/>
        <v>895</v>
      </c>
      <c r="BB124" s="65">
        <f t="shared" si="286"/>
        <v>1055</v>
      </c>
      <c r="BC124" s="65">
        <f t="shared" si="201"/>
        <v>890</v>
      </c>
      <c r="BD124" s="65">
        <f t="shared" si="287"/>
        <v>1050</v>
      </c>
      <c r="BO124" s="72">
        <f>BO123</f>
        <v>653.6</v>
      </c>
      <c r="BP124" s="72">
        <f t="shared" si="208"/>
        <v>11</v>
      </c>
      <c r="BQ124" s="72" t="str">
        <f t="shared" si="209"/>
        <v>2</v>
      </c>
      <c r="BR124" s="72">
        <f>IF(BR123="","",BR123)</f>
        <v>0</v>
      </c>
      <c r="BS124" s="72" t="str">
        <f t="shared" ref="BS124:BV129" si="367">IF(BS123="","",BS123)</f>
        <v/>
      </c>
      <c r="BT124" s="72" t="str">
        <f t="shared" si="367"/>
        <v/>
      </c>
      <c r="BU124" s="72" t="str">
        <f t="shared" si="367"/>
        <v/>
      </c>
      <c r="BV124" s="72" t="str">
        <f t="shared" si="367"/>
        <v/>
      </c>
    </row>
    <row r="125" spans="1:74" s="72" customFormat="1" x14ac:dyDescent="0.2">
      <c r="A125" s="72" t="b">
        <v>1</v>
      </c>
      <c r="B125" s="65" t="s">
        <v>90</v>
      </c>
      <c r="C125" s="65" t="s">
        <v>176</v>
      </c>
      <c r="D125" s="65" t="str">
        <f t="shared" si="366"/>
        <v>E3</v>
      </c>
      <c r="E125" s="75">
        <f t="shared" si="199"/>
        <v>1011003</v>
      </c>
      <c r="F125" s="65" t="str">
        <f t="shared" si="212"/>
        <v>MP00B_E3</v>
      </c>
      <c r="G125" s="65" t="s">
        <v>345</v>
      </c>
      <c r="H125" s="65">
        <f t="shared" ref="H125:H134" si="368">H124-15</f>
        <v>1270</v>
      </c>
      <c r="I125" s="65">
        <f t="shared" ref="I125:I134" si="369">I124</f>
        <v>140</v>
      </c>
      <c r="J125" s="65">
        <f>INDEX(Notes!$A$36:$N$47,MATCH(Binning!$B125,Notes!$A$36:$A$47,0),MATCH(Notes!$K$35,Notes!$A$35:$N$35,0))</f>
        <v>653.6</v>
      </c>
      <c r="K125" s="65"/>
      <c r="L125" s="65">
        <f>L124-10</f>
        <v>960</v>
      </c>
      <c r="M125" s="65">
        <f>M124</f>
        <v>740</v>
      </c>
      <c r="N125" s="65">
        <f>INDEX(GB!$A$2:$AD$96,MATCH($C125,GB!$A$2:$A$96,0),MATCH(N$2,GB!$A$1:$AD$1,0))</f>
        <v>160</v>
      </c>
      <c r="O125" s="65">
        <f>INDEX(GB!$A$2:$AD$96,MATCH($C125,GB!$A$2:$A$96,0),MATCH(O$2,GB!$A$1:$AD$1,0))</f>
        <v>70</v>
      </c>
      <c r="P125" s="65">
        <f>INDEX(GB!$A$2:$AD$96,MATCH($C125,GB!$A$2:$A$96,0),MATCH(P$2,GB!$A$1:$AD$1,0))</f>
        <v>125</v>
      </c>
      <c r="Q125" s="65">
        <f>INDEX(GB!$A$2:$AD$96,MATCH($C125,GB!$A$2:$A$96,0),MATCH(Q$2,GB!$A$1:$AD$1,0))</f>
        <v>115</v>
      </c>
      <c r="R125" s="65">
        <f>INDEX(Notes!$A$36:$N$47,MATCH(Binning!$B125,Notes!$A$36:$A$47,0),MATCH(Notes!$M$35,Notes!$A$35:$N$35,0))</f>
        <v>7866</v>
      </c>
      <c r="S125" s="65"/>
      <c r="T125" s="65">
        <f>INDEX(GB!$A$2:$AD$96,MATCH($C125,GB!$A$2:$A$96,0),MATCH(T$2,GB!$A$1:$AD$1,0))</f>
        <v>85</v>
      </c>
      <c r="U125" s="65">
        <f>INDEX(GB!$A$2:$AD$96,MATCH($C125,GB!$A$2:$A$96,0),MATCH(U$2,GB!$A$1:$AD$1,0))</f>
        <v>0</v>
      </c>
      <c r="V125" s="65">
        <f>INDEX(GB!$A$2:$AD$96,MATCH($C125,GB!$A$2:$A$96,0),MATCH(V$2,GB!$A$1:$AD$1,0))</f>
        <v>0</v>
      </c>
      <c r="W125" s="65">
        <f>INDEX(GB!$A$2:$AD$96,MATCH($C125,GB!$A$2:$A$96,0),MATCH(W$2,GB!$A$1:$AD$1,0))</f>
        <v>100</v>
      </c>
      <c r="X125" s="65">
        <f>INDEX(GB!$A$2:$AD$96,MATCH($C125,GB!$A$2:$A$96,0),MATCH(X$2,GB!$A$1:$AD$1,0))</f>
        <v>90</v>
      </c>
      <c r="Y125" s="65">
        <v>5</v>
      </c>
      <c r="Z125" s="72">
        <v>1250</v>
      </c>
      <c r="AA125" s="72">
        <v>400</v>
      </c>
      <c r="AB125" s="65"/>
      <c r="AC125" s="65"/>
      <c r="AD125" s="65"/>
      <c r="AE125" s="65"/>
      <c r="AF125" s="65">
        <f t="shared" ref="AF125:AF134" si="370">AF124</f>
        <v>5</v>
      </c>
      <c r="AG125" s="65"/>
      <c r="AH125" s="65"/>
      <c r="AI125" s="65" t="str">
        <f t="shared" si="296"/>
        <v/>
      </c>
      <c r="AJ125" s="65" t="str">
        <f t="shared" si="297"/>
        <v/>
      </c>
      <c r="AK125" s="65" t="str">
        <f t="shared" si="298"/>
        <v/>
      </c>
      <c r="AL125" s="65" t="str">
        <f t="shared" si="299"/>
        <v/>
      </c>
      <c r="AM125" s="65" t="str">
        <f t="shared" si="162"/>
        <v/>
      </c>
      <c r="AN125" s="65"/>
      <c r="AO125" s="65"/>
      <c r="AP125" s="65"/>
      <c r="AQ125" s="65"/>
      <c r="AR125" s="65"/>
      <c r="AS125" s="65"/>
      <c r="AT125" s="65" t="str">
        <f t="shared" si="364"/>
        <v>PCPU</v>
      </c>
      <c r="AU125" s="65">
        <f t="shared" si="365"/>
        <v>653.6</v>
      </c>
      <c r="AV125" s="65"/>
      <c r="AW125" s="65"/>
      <c r="AX125" s="65">
        <f t="shared" si="284"/>
        <v>1120</v>
      </c>
      <c r="AY125" s="65">
        <f t="shared" si="285"/>
        <v>900</v>
      </c>
      <c r="AZ125" s="65">
        <f>INDEX(Notes!$A$36:$O$47,MATCH($B125,Notes!A$36:A$47,0),MATCH(AZ$2,Notes!A$35:O$35,0))</f>
        <v>594.18521581609184</v>
      </c>
      <c r="BA125" s="65">
        <f t="shared" si="200"/>
        <v>880</v>
      </c>
      <c r="BB125" s="65">
        <f t="shared" si="286"/>
        <v>1040</v>
      </c>
      <c r="BC125" s="65">
        <f t="shared" si="201"/>
        <v>875</v>
      </c>
      <c r="BD125" s="65">
        <f t="shared" si="287"/>
        <v>1035</v>
      </c>
      <c r="BO125" s="72">
        <f t="shared" ref="BO125:BO134" si="371">BO124</f>
        <v>653.6</v>
      </c>
      <c r="BP125" s="72">
        <f t="shared" si="208"/>
        <v>11</v>
      </c>
      <c r="BQ125" s="72" t="str">
        <f t="shared" si="209"/>
        <v>3</v>
      </c>
      <c r="BR125" s="72">
        <f t="shared" ref="BR125:BV134" si="372">IF(BR124="","",BR124)</f>
        <v>0</v>
      </c>
      <c r="BS125" s="72" t="str">
        <f t="shared" si="367"/>
        <v/>
      </c>
      <c r="BT125" s="72" t="str">
        <f t="shared" si="367"/>
        <v/>
      </c>
      <c r="BU125" s="72" t="str">
        <f t="shared" si="367"/>
        <v/>
      </c>
      <c r="BV125" s="72" t="str">
        <f t="shared" si="367"/>
        <v/>
      </c>
    </row>
    <row r="126" spans="1:74" s="72" customFormat="1" x14ac:dyDescent="0.2">
      <c r="A126" s="72" t="b">
        <v>1</v>
      </c>
      <c r="B126" s="65" t="s">
        <v>90</v>
      </c>
      <c r="C126" s="65" t="s">
        <v>176</v>
      </c>
      <c r="D126" s="65" t="str">
        <f t="shared" si="366"/>
        <v>E4</v>
      </c>
      <c r="E126" s="75">
        <f t="shared" si="199"/>
        <v>1011004</v>
      </c>
      <c r="F126" s="65" t="str">
        <f t="shared" si="212"/>
        <v>MP00B_E4</v>
      </c>
      <c r="G126" s="65" t="s">
        <v>345</v>
      </c>
      <c r="H126" s="65">
        <f t="shared" si="368"/>
        <v>1255</v>
      </c>
      <c r="I126" s="65">
        <f t="shared" si="369"/>
        <v>140</v>
      </c>
      <c r="J126" s="65">
        <f>INDEX(Notes!$A$36:$N$47,MATCH(Binning!$B126,Notes!$A$36:$A$47,0),MATCH(Notes!$K$35,Notes!$A$35:$N$35,0))</f>
        <v>653.6</v>
      </c>
      <c r="K126" s="65"/>
      <c r="L126" s="65">
        <f t="shared" ref="L126:L134" si="373">L125</f>
        <v>960</v>
      </c>
      <c r="M126" s="65">
        <f t="shared" ref="M126:M134" si="374">M125</f>
        <v>740</v>
      </c>
      <c r="N126" s="65">
        <f>INDEX(GB!$A$2:$AD$96,MATCH($C126,GB!$A$2:$A$96,0),MATCH(N$2,GB!$A$1:$AD$1,0))</f>
        <v>160</v>
      </c>
      <c r="O126" s="65">
        <f>INDEX(GB!$A$2:$AD$96,MATCH($C126,GB!$A$2:$A$96,0),MATCH(O$2,GB!$A$1:$AD$1,0))</f>
        <v>70</v>
      </c>
      <c r="P126" s="65">
        <f>INDEX(GB!$A$2:$AD$96,MATCH($C126,GB!$A$2:$A$96,0),MATCH(P$2,GB!$A$1:$AD$1,0))</f>
        <v>125</v>
      </c>
      <c r="Q126" s="65">
        <f>INDEX(GB!$A$2:$AD$96,MATCH($C126,GB!$A$2:$A$96,0),MATCH(Q$2,GB!$A$1:$AD$1,0))</f>
        <v>115</v>
      </c>
      <c r="R126" s="65">
        <f>INDEX(Notes!$A$36:$N$47,MATCH(Binning!$B126,Notes!$A$36:$A$47,0),MATCH(Notes!$M$35,Notes!$A$35:$N$35,0))</f>
        <v>7866</v>
      </c>
      <c r="S126" s="65"/>
      <c r="T126" s="65">
        <f>INDEX(GB!$A$2:$AD$96,MATCH($C126,GB!$A$2:$A$96,0),MATCH(T$2,GB!$A$1:$AD$1,0))</f>
        <v>85</v>
      </c>
      <c r="U126" s="65">
        <f>INDEX(GB!$A$2:$AD$96,MATCH($C126,GB!$A$2:$A$96,0),MATCH(U$2,GB!$A$1:$AD$1,0))</f>
        <v>0</v>
      </c>
      <c r="V126" s="65">
        <f>INDEX(GB!$A$2:$AD$96,MATCH($C126,GB!$A$2:$A$96,0),MATCH(V$2,GB!$A$1:$AD$1,0))</f>
        <v>0</v>
      </c>
      <c r="W126" s="65">
        <f>INDEX(GB!$A$2:$AD$96,MATCH($C126,GB!$A$2:$A$96,0),MATCH(W$2,GB!$A$1:$AD$1,0))</f>
        <v>100</v>
      </c>
      <c r="X126" s="65">
        <f>INDEX(GB!$A$2:$AD$96,MATCH($C126,GB!$A$2:$A$96,0),MATCH(X$2,GB!$A$1:$AD$1,0))</f>
        <v>90</v>
      </c>
      <c r="Y126" s="65">
        <v>5</v>
      </c>
      <c r="Z126" s="72">
        <v>1250</v>
      </c>
      <c r="AA126" s="72">
        <v>400</v>
      </c>
      <c r="AB126" s="65"/>
      <c r="AC126" s="65"/>
      <c r="AD126" s="65"/>
      <c r="AE126" s="65"/>
      <c r="AF126" s="65">
        <f t="shared" si="370"/>
        <v>5</v>
      </c>
      <c r="AG126" s="65"/>
      <c r="AH126" s="65"/>
      <c r="AI126" s="65" t="str">
        <f t="shared" si="296"/>
        <v/>
      </c>
      <c r="AJ126" s="65" t="str">
        <f t="shared" si="297"/>
        <v/>
      </c>
      <c r="AK126" s="65" t="str">
        <f t="shared" si="298"/>
        <v/>
      </c>
      <c r="AL126" s="65" t="str">
        <f t="shared" si="299"/>
        <v/>
      </c>
      <c r="AM126" s="65" t="str">
        <f t="shared" si="162"/>
        <v/>
      </c>
      <c r="AN126" s="65"/>
      <c r="AO126" s="65"/>
      <c r="AP126" s="65"/>
      <c r="AQ126" s="65"/>
      <c r="AR126" s="65"/>
      <c r="AS126" s="65"/>
      <c r="AT126" s="65" t="str">
        <f t="shared" si="364"/>
        <v>PCPU</v>
      </c>
      <c r="AU126" s="65">
        <f t="shared" si="365"/>
        <v>653.6</v>
      </c>
      <c r="AV126" s="65"/>
      <c r="AW126" s="65"/>
      <c r="AX126" s="65">
        <f t="shared" si="284"/>
        <v>1120</v>
      </c>
      <c r="AY126" s="65">
        <f t="shared" si="285"/>
        <v>900</v>
      </c>
      <c r="AZ126" s="65">
        <f>INDEX(Notes!$A$36:$O$47,MATCH($B126,Notes!A$36:A$47,0),MATCH(AZ$2,Notes!A$35:O$35,0))</f>
        <v>594.18521581609184</v>
      </c>
      <c r="BA126" s="65">
        <f t="shared" si="200"/>
        <v>865</v>
      </c>
      <c r="BB126" s="65">
        <f t="shared" si="286"/>
        <v>1025</v>
      </c>
      <c r="BC126" s="65">
        <f t="shared" si="201"/>
        <v>860</v>
      </c>
      <c r="BD126" s="65">
        <f t="shared" si="287"/>
        <v>1020</v>
      </c>
      <c r="BO126" s="72">
        <f t="shared" si="371"/>
        <v>653.6</v>
      </c>
      <c r="BP126" s="72">
        <f t="shared" si="208"/>
        <v>11</v>
      </c>
      <c r="BQ126" s="72" t="str">
        <f t="shared" si="209"/>
        <v>4</v>
      </c>
      <c r="BR126" s="72">
        <f t="shared" si="372"/>
        <v>0</v>
      </c>
      <c r="BS126" s="72" t="str">
        <f t="shared" si="367"/>
        <v/>
      </c>
      <c r="BT126" s="72" t="str">
        <f t="shared" si="367"/>
        <v/>
      </c>
      <c r="BU126" s="72" t="str">
        <f t="shared" si="367"/>
        <v/>
      </c>
      <c r="BV126" s="72" t="str">
        <f t="shared" si="367"/>
        <v/>
      </c>
    </row>
    <row r="127" spans="1:74" s="72" customFormat="1" x14ac:dyDescent="0.2">
      <c r="A127" s="72" t="b">
        <v>1</v>
      </c>
      <c r="B127" s="65" t="s">
        <v>90</v>
      </c>
      <c r="C127" s="65" t="s">
        <v>176</v>
      </c>
      <c r="D127" s="65" t="str">
        <f t="shared" si="366"/>
        <v>E5</v>
      </c>
      <c r="E127" s="75">
        <f t="shared" si="199"/>
        <v>1011005</v>
      </c>
      <c r="F127" s="65" t="str">
        <f t="shared" si="212"/>
        <v>MP00B_E5</v>
      </c>
      <c r="G127" s="65" t="s">
        <v>345</v>
      </c>
      <c r="H127" s="65">
        <f t="shared" si="368"/>
        <v>1240</v>
      </c>
      <c r="I127" s="65">
        <f t="shared" si="369"/>
        <v>140</v>
      </c>
      <c r="J127" s="65">
        <f>INDEX(Notes!$A$36:$N$47,MATCH(Binning!$B127,Notes!$A$36:$A$47,0),MATCH(Notes!$K$35,Notes!$A$35:$N$35,0))</f>
        <v>653.6</v>
      </c>
      <c r="K127" s="65"/>
      <c r="L127" s="65">
        <f t="shared" si="373"/>
        <v>960</v>
      </c>
      <c r="M127" s="65">
        <f t="shared" si="374"/>
        <v>740</v>
      </c>
      <c r="N127" s="65">
        <f>INDEX(GB!$A$2:$AD$96,MATCH($C127,GB!$A$2:$A$96,0),MATCH(N$2,GB!$A$1:$AD$1,0))</f>
        <v>160</v>
      </c>
      <c r="O127" s="65">
        <f>INDEX(GB!$A$2:$AD$96,MATCH($C127,GB!$A$2:$A$96,0),MATCH(O$2,GB!$A$1:$AD$1,0))</f>
        <v>70</v>
      </c>
      <c r="P127" s="65">
        <f>INDEX(GB!$A$2:$AD$96,MATCH($C127,GB!$A$2:$A$96,0),MATCH(P$2,GB!$A$1:$AD$1,0))</f>
        <v>125</v>
      </c>
      <c r="Q127" s="65">
        <f>INDEX(GB!$A$2:$AD$96,MATCH($C127,GB!$A$2:$A$96,0),MATCH(Q$2,GB!$A$1:$AD$1,0))</f>
        <v>115</v>
      </c>
      <c r="R127" s="65">
        <f>INDEX(Notes!$A$36:$N$47,MATCH(Binning!$B127,Notes!$A$36:$A$47,0),MATCH(Notes!$M$35,Notes!$A$35:$N$35,0))</f>
        <v>7866</v>
      </c>
      <c r="S127" s="65"/>
      <c r="T127" s="65">
        <f>INDEX(GB!$A$2:$AD$96,MATCH($C127,GB!$A$2:$A$96,0),MATCH(T$2,GB!$A$1:$AD$1,0))</f>
        <v>85</v>
      </c>
      <c r="U127" s="65">
        <f>INDEX(GB!$A$2:$AD$96,MATCH($C127,GB!$A$2:$A$96,0),MATCH(U$2,GB!$A$1:$AD$1,0))</f>
        <v>0</v>
      </c>
      <c r="V127" s="65">
        <f>INDEX(GB!$A$2:$AD$96,MATCH($C127,GB!$A$2:$A$96,0),MATCH(V$2,GB!$A$1:$AD$1,0))</f>
        <v>0</v>
      </c>
      <c r="W127" s="65">
        <f>INDEX(GB!$A$2:$AD$96,MATCH($C127,GB!$A$2:$A$96,0),MATCH(W$2,GB!$A$1:$AD$1,0))</f>
        <v>100</v>
      </c>
      <c r="X127" s="65">
        <f>INDEX(GB!$A$2:$AD$96,MATCH($C127,GB!$A$2:$A$96,0),MATCH(X$2,GB!$A$1:$AD$1,0))</f>
        <v>90</v>
      </c>
      <c r="Y127" s="65">
        <v>5</v>
      </c>
      <c r="Z127" s="72">
        <v>1250</v>
      </c>
      <c r="AA127" s="72">
        <v>400</v>
      </c>
      <c r="AB127" s="65"/>
      <c r="AC127" s="65"/>
      <c r="AD127" s="65"/>
      <c r="AE127" s="65"/>
      <c r="AF127" s="65">
        <f t="shared" si="370"/>
        <v>5</v>
      </c>
      <c r="AG127" s="65"/>
      <c r="AH127" s="65"/>
      <c r="AI127" s="65" t="str">
        <f t="shared" si="296"/>
        <v/>
      </c>
      <c r="AJ127" s="65" t="str">
        <f t="shared" si="297"/>
        <v/>
      </c>
      <c r="AK127" s="65" t="str">
        <f t="shared" si="298"/>
        <v/>
      </c>
      <c r="AL127" s="65" t="str">
        <f t="shared" si="299"/>
        <v/>
      </c>
      <c r="AM127" s="65" t="str">
        <f t="shared" si="162"/>
        <v/>
      </c>
      <c r="AN127" s="65"/>
      <c r="AO127" s="65"/>
      <c r="AP127" s="65"/>
      <c r="AQ127" s="65"/>
      <c r="AR127" s="65"/>
      <c r="AS127" s="65"/>
      <c r="AT127" s="65" t="str">
        <f t="shared" si="364"/>
        <v>PCPU</v>
      </c>
      <c r="AU127" s="65">
        <f t="shared" si="365"/>
        <v>653.6</v>
      </c>
      <c r="AV127" s="65"/>
      <c r="AW127" s="65"/>
      <c r="AX127" s="65">
        <f t="shared" si="284"/>
        <v>1120</v>
      </c>
      <c r="AY127" s="65">
        <f t="shared" si="285"/>
        <v>900</v>
      </c>
      <c r="AZ127" s="65">
        <f>INDEX(Notes!$A$36:$O$47,MATCH($B127,Notes!A$36:A$47,0),MATCH(AZ$2,Notes!A$35:O$35,0))</f>
        <v>594.18521581609184</v>
      </c>
      <c r="BA127" s="65">
        <f t="shared" si="200"/>
        <v>850</v>
      </c>
      <c r="BB127" s="65">
        <f t="shared" si="286"/>
        <v>1010</v>
      </c>
      <c r="BC127" s="65">
        <f t="shared" si="201"/>
        <v>845</v>
      </c>
      <c r="BD127" s="65">
        <f t="shared" si="287"/>
        <v>1005</v>
      </c>
      <c r="BO127" s="72">
        <f t="shared" si="371"/>
        <v>653.6</v>
      </c>
      <c r="BP127" s="72">
        <f t="shared" si="208"/>
        <v>11</v>
      </c>
      <c r="BQ127" s="72" t="str">
        <f t="shared" si="209"/>
        <v>5</v>
      </c>
      <c r="BR127" s="72">
        <f t="shared" si="372"/>
        <v>0</v>
      </c>
      <c r="BS127" s="72" t="str">
        <f t="shared" si="367"/>
        <v/>
      </c>
      <c r="BT127" s="72" t="str">
        <f t="shared" si="367"/>
        <v/>
      </c>
      <c r="BU127" s="72" t="str">
        <f t="shared" si="367"/>
        <v/>
      </c>
      <c r="BV127" s="72" t="str">
        <f t="shared" si="367"/>
        <v/>
      </c>
    </row>
    <row r="128" spans="1:74" s="72" customFormat="1" x14ac:dyDescent="0.2">
      <c r="A128" s="72" t="b">
        <v>1</v>
      </c>
      <c r="B128" s="65" t="s">
        <v>90</v>
      </c>
      <c r="C128" s="65" t="s">
        <v>176</v>
      </c>
      <c r="D128" s="65" t="str">
        <f t="shared" si="366"/>
        <v>E6</v>
      </c>
      <c r="E128" s="75">
        <f t="shared" si="199"/>
        <v>1011006</v>
      </c>
      <c r="F128" s="65" t="str">
        <f t="shared" si="212"/>
        <v>MP00B_E6</v>
      </c>
      <c r="G128" s="65" t="s">
        <v>345</v>
      </c>
      <c r="H128" s="65">
        <f t="shared" si="368"/>
        <v>1225</v>
      </c>
      <c r="I128" s="65">
        <f t="shared" si="369"/>
        <v>140</v>
      </c>
      <c r="J128" s="65">
        <f>INDEX(Notes!$A$36:$N$47,MATCH(Binning!$B128,Notes!$A$36:$A$47,0),MATCH(Notes!$K$35,Notes!$A$35:$N$35,0))</f>
        <v>653.6</v>
      </c>
      <c r="K128" s="65"/>
      <c r="L128" s="65">
        <f t="shared" si="373"/>
        <v>960</v>
      </c>
      <c r="M128" s="65">
        <f t="shared" si="374"/>
        <v>740</v>
      </c>
      <c r="N128" s="65">
        <f>INDEX(GB!$A$2:$AD$96,MATCH($C128,GB!$A$2:$A$96,0),MATCH(N$2,GB!$A$1:$AD$1,0))</f>
        <v>160</v>
      </c>
      <c r="O128" s="65">
        <f>INDEX(GB!$A$2:$AD$96,MATCH($C128,GB!$A$2:$A$96,0),MATCH(O$2,GB!$A$1:$AD$1,0))</f>
        <v>70</v>
      </c>
      <c r="P128" s="65">
        <f>INDEX(GB!$A$2:$AD$96,MATCH($C128,GB!$A$2:$A$96,0),MATCH(P$2,GB!$A$1:$AD$1,0))</f>
        <v>125</v>
      </c>
      <c r="Q128" s="65">
        <f>INDEX(GB!$A$2:$AD$96,MATCH($C128,GB!$A$2:$A$96,0),MATCH(Q$2,GB!$A$1:$AD$1,0))</f>
        <v>115</v>
      </c>
      <c r="R128" s="65">
        <f>INDEX(Notes!$A$36:$N$47,MATCH(Binning!$B128,Notes!$A$36:$A$47,0),MATCH(Notes!$M$35,Notes!$A$35:$N$35,0))</f>
        <v>7866</v>
      </c>
      <c r="S128" s="65"/>
      <c r="T128" s="65">
        <f>INDEX(GB!$A$2:$AD$96,MATCH($C128,GB!$A$2:$A$96,0),MATCH(T$2,GB!$A$1:$AD$1,0))</f>
        <v>85</v>
      </c>
      <c r="U128" s="65">
        <f>INDEX(GB!$A$2:$AD$96,MATCH($C128,GB!$A$2:$A$96,0),MATCH(U$2,GB!$A$1:$AD$1,0))</f>
        <v>0</v>
      </c>
      <c r="V128" s="65">
        <f>INDEX(GB!$A$2:$AD$96,MATCH($C128,GB!$A$2:$A$96,0),MATCH(V$2,GB!$A$1:$AD$1,0))</f>
        <v>0</v>
      </c>
      <c r="W128" s="65">
        <f>INDEX(GB!$A$2:$AD$96,MATCH($C128,GB!$A$2:$A$96,0),MATCH(W$2,GB!$A$1:$AD$1,0))</f>
        <v>100</v>
      </c>
      <c r="X128" s="65">
        <f>INDEX(GB!$A$2:$AD$96,MATCH($C128,GB!$A$2:$A$96,0),MATCH(X$2,GB!$A$1:$AD$1,0))</f>
        <v>90</v>
      </c>
      <c r="Y128" s="65">
        <v>5</v>
      </c>
      <c r="Z128" s="72">
        <v>1250</v>
      </c>
      <c r="AA128" s="72">
        <v>400</v>
      </c>
      <c r="AB128" s="65"/>
      <c r="AC128" s="65"/>
      <c r="AD128" s="65"/>
      <c r="AE128" s="65"/>
      <c r="AF128" s="65">
        <f t="shared" si="370"/>
        <v>5</v>
      </c>
      <c r="AG128" s="65"/>
      <c r="AH128" s="65"/>
      <c r="AI128" s="65" t="str">
        <f t="shared" si="296"/>
        <v/>
      </c>
      <c r="AJ128" s="65" t="str">
        <f t="shared" si="297"/>
        <v/>
      </c>
      <c r="AK128" s="65" t="str">
        <f t="shared" si="298"/>
        <v/>
      </c>
      <c r="AL128" s="65" t="str">
        <f t="shared" si="299"/>
        <v/>
      </c>
      <c r="AM128" s="65" t="str">
        <f t="shared" si="162"/>
        <v/>
      </c>
      <c r="AN128" s="65"/>
      <c r="AO128" s="65"/>
      <c r="AP128" s="65"/>
      <c r="AQ128" s="65"/>
      <c r="AR128" s="65"/>
      <c r="AS128" s="65"/>
      <c r="AT128" s="65" t="str">
        <f t="shared" si="364"/>
        <v>PCPU</v>
      </c>
      <c r="AU128" s="65">
        <f t="shared" si="365"/>
        <v>653.6</v>
      </c>
      <c r="AV128" s="65"/>
      <c r="AW128" s="65"/>
      <c r="AX128" s="65">
        <f t="shared" si="284"/>
        <v>1120</v>
      </c>
      <c r="AY128" s="65">
        <f t="shared" si="285"/>
        <v>900</v>
      </c>
      <c r="AZ128" s="65">
        <f>INDEX(Notes!$A$36:$O$47,MATCH($B128,Notes!A$36:A$47,0),MATCH(AZ$2,Notes!A$35:O$35,0))</f>
        <v>594.18521581609184</v>
      </c>
      <c r="BA128" s="65">
        <f t="shared" si="200"/>
        <v>835</v>
      </c>
      <c r="BB128" s="65">
        <f t="shared" si="286"/>
        <v>995</v>
      </c>
      <c r="BC128" s="65">
        <f t="shared" si="201"/>
        <v>830</v>
      </c>
      <c r="BD128" s="65">
        <f t="shared" si="287"/>
        <v>990</v>
      </c>
      <c r="BO128" s="72">
        <f t="shared" si="371"/>
        <v>653.6</v>
      </c>
      <c r="BP128" s="72">
        <f t="shared" si="208"/>
        <v>11</v>
      </c>
      <c r="BQ128" s="72" t="str">
        <f t="shared" si="209"/>
        <v>6</v>
      </c>
      <c r="BR128" s="72">
        <f t="shared" si="372"/>
        <v>0</v>
      </c>
      <c r="BS128" s="72" t="str">
        <f t="shared" si="367"/>
        <v/>
      </c>
      <c r="BT128" s="72" t="str">
        <f t="shared" si="367"/>
        <v/>
      </c>
      <c r="BU128" s="72" t="str">
        <f t="shared" si="367"/>
        <v/>
      </c>
      <c r="BV128" s="72" t="str">
        <f t="shared" si="367"/>
        <v/>
      </c>
    </row>
    <row r="129" spans="1:74" s="72" customFormat="1" x14ac:dyDescent="0.2">
      <c r="A129" s="72" t="b">
        <v>1</v>
      </c>
      <c r="B129" s="65" t="s">
        <v>90</v>
      </c>
      <c r="C129" s="65" t="s">
        <v>176</v>
      </c>
      <c r="D129" s="65" t="str">
        <f t="shared" si="366"/>
        <v>E7</v>
      </c>
      <c r="E129" s="75">
        <f t="shared" si="199"/>
        <v>1011007</v>
      </c>
      <c r="F129" s="65" t="str">
        <f t="shared" ref="F129:F140" si="375">CONCATENATE(C129,"_",D129)</f>
        <v>MP00B_E7</v>
      </c>
      <c r="G129" s="65" t="s">
        <v>345</v>
      </c>
      <c r="H129" s="65">
        <f t="shared" si="368"/>
        <v>1210</v>
      </c>
      <c r="I129" s="65">
        <f t="shared" si="369"/>
        <v>140</v>
      </c>
      <c r="J129" s="65">
        <f>INDEX(Notes!$A$36:$N$47,MATCH(Binning!$B129,Notes!$A$36:$A$47,0),MATCH(Notes!$K$35,Notes!$A$35:$N$35,0))</f>
        <v>653.6</v>
      </c>
      <c r="K129" s="65"/>
      <c r="L129" s="65">
        <f t="shared" si="373"/>
        <v>960</v>
      </c>
      <c r="M129" s="65">
        <f t="shared" si="374"/>
        <v>740</v>
      </c>
      <c r="N129" s="65">
        <f>INDEX(GB!$A$2:$AD$96,MATCH($C129,GB!$A$2:$A$96,0),MATCH(N$2,GB!$A$1:$AD$1,0))</f>
        <v>160</v>
      </c>
      <c r="O129" s="65">
        <f>INDEX(GB!$A$2:$AD$96,MATCH($C129,GB!$A$2:$A$96,0),MATCH(O$2,GB!$A$1:$AD$1,0))</f>
        <v>70</v>
      </c>
      <c r="P129" s="65">
        <f>INDEX(GB!$A$2:$AD$96,MATCH($C129,GB!$A$2:$A$96,0),MATCH(P$2,GB!$A$1:$AD$1,0))</f>
        <v>125</v>
      </c>
      <c r="Q129" s="65">
        <f>INDEX(GB!$A$2:$AD$96,MATCH($C129,GB!$A$2:$A$96,0),MATCH(Q$2,GB!$A$1:$AD$1,0))</f>
        <v>115</v>
      </c>
      <c r="R129" s="65">
        <f>INDEX(Notes!$A$36:$N$47,MATCH(Binning!$B129,Notes!$A$36:$A$47,0),MATCH(Notes!$M$35,Notes!$A$35:$N$35,0))</f>
        <v>7866</v>
      </c>
      <c r="S129" s="65"/>
      <c r="T129" s="65">
        <f>INDEX(GB!$A$2:$AD$96,MATCH($C129,GB!$A$2:$A$96,0),MATCH(T$2,GB!$A$1:$AD$1,0))</f>
        <v>85</v>
      </c>
      <c r="U129" s="65">
        <f>INDEX(GB!$A$2:$AD$96,MATCH($C129,GB!$A$2:$A$96,0),MATCH(U$2,GB!$A$1:$AD$1,0))</f>
        <v>0</v>
      </c>
      <c r="V129" s="65">
        <f>INDEX(GB!$A$2:$AD$96,MATCH($C129,GB!$A$2:$A$96,0),MATCH(V$2,GB!$A$1:$AD$1,0))</f>
        <v>0</v>
      </c>
      <c r="W129" s="65">
        <f>INDEX(GB!$A$2:$AD$96,MATCH($C129,GB!$A$2:$A$96,0),MATCH(W$2,GB!$A$1:$AD$1,0))</f>
        <v>100</v>
      </c>
      <c r="X129" s="65">
        <f>INDEX(GB!$A$2:$AD$96,MATCH($C129,GB!$A$2:$A$96,0),MATCH(X$2,GB!$A$1:$AD$1,0))</f>
        <v>90</v>
      </c>
      <c r="Y129" s="65">
        <v>5</v>
      </c>
      <c r="Z129" s="72">
        <v>1250</v>
      </c>
      <c r="AA129" s="72">
        <v>400</v>
      </c>
      <c r="AB129" s="65"/>
      <c r="AC129" s="65"/>
      <c r="AD129" s="65"/>
      <c r="AE129" s="65"/>
      <c r="AF129" s="65">
        <f t="shared" si="370"/>
        <v>5</v>
      </c>
      <c r="AG129" s="65"/>
      <c r="AH129" s="65"/>
      <c r="AI129" s="65" t="str">
        <f t="shared" si="296"/>
        <v/>
      </c>
      <c r="AJ129" s="65" t="str">
        <f t="shared" si="297"/>
        <v/>
      </c>
      <c r="AK129" s="65" t="str">
        <f t="shared" si="298"/>
        <v/>
      </c>
      <c r="AL129" s="65" t="str">
        <f t="shared" si="299"/>
        <v/>
      </c>
      <c r="AM129" s="65" t="str">
        <f t="shared" si="162"/>
        <v/>
      </c>
      <c r="AN129" s="65"/>
      <c r="AO129" s="65"/>
      <c r="AP129" s="65"/>
      <c r="AQ129" s="65"/>
      <c r="AR129" s="65"/>
      <c r="AS129" s="65"/>
      <c r="AT129" s="65" t="str">
        <f t="shared" si="364"/>
        <v>PCPU</v>
      </c>
      <c r="AU129" s="65">
        <f t="shared" si="365"/>
        <v>653.6</v>
      </c>
      <c r="AV129" s="65"/>
      <c r="AW129" s="65"/>
      <c r="AX129" s="65">
        <f t="shared" si="284"/>
        <v>1120</v>
      </c>
      <c r="AY129" s="65">
        <f t="shared" si="285"/>
        <v>900</v>
      </c>
      <c r="AZ129" s="65">
        <f>INDEX(Notes!$A$36:$O$47,MATCH($B129,Notes!A$36:A$47,0),MATCH(AZ$2,Notes!A$35:O$35,0))</f>
        <v>594.18521581609184</v>
      </c>
      <c r="BA129" s="65">
        <f t="shared" si="200"/>
        <v>820</v>
      </c>
      <c r="BB129" s="65">
        <f t="shared" si="286"/>
        <v>980</v>
      </c>
      <c r="BC129" s="65">
        <f t="shared" si="201"/>
        <v>815</v>
      </c>
      <c r="BD129" s="65">
        <f t="shared" si="287"/>
        <v>975</v>
      </c>
      <c r="BO129" s="72">
        <f t="shared" si="371"/>
        <v>653.6</v>
      </c>
      <c r="BP129" s="72">
        <f t="shared" si="208"/>
        <v>11</v>
      </c>
      <c r="BQ129" s="72" t="str">
        <f t="shared" si="209"/>
        <v>7</v>
      </c>
      <c r="BR129" s="72">
        <f t="shared" si="372"/>
        <v>0</v>
      </c>
      <c r="BS129" s="72" t="str">
        <f t="shared" si="367"/>
        <v/>
      </c>
      <c r="BT129" s="72" t="str">
        <f t="shared" si="367"/>
        <v/>
      </c>
      <c r="BU129" s="72" t="str">
        <f t="shared" si="367"/>
        <v/>
      </c>
      <c r="BV129" s="72" t="str">
        <f t="shared" si="367"/>
        <v/>
      </c>
    </row>
    <row r="130" spans="1:74" s="72" customFormat="1" x14ac:dyDescent="0.2">
      <c r="A130" s="72" t="b">
        <v>1</v>
      </c>
      <c r="B130" s="65" t="s">
        <v>90</v>
      </c>
      <c r="C130" s="65" t="s">
        <v>176</v>
      </c>
      <c r="D130" s="65" t="str">
        <f t="shared" si="366"/>
        <v>E8</v>
      </c>
      <c r="E130" s="75">
        <f t="shared" ref="E130:E133" si="376">1000000+BP130*1000+BQ130</f>
        <v>1011008</v>
      </c>
      <c r="F130" s="65" t="str">
        <f t="shared" si="375"/>
        <v>MP00B_E8</v>
      </c>
      <c r="G130" s="65" t="s">
        <v>345</v>
      </c>
      <c r="H130" s="65">
        <f t="shared" si="368"/>
        <v>1195</v>
      </c>
      <c r="I130" s="65">
        <f t="shared" si="369"/>
        <v>140</v>
      </c>
      <c r="J130" s="65">
        <f>INDEX(Notes!$A$36:$N$47,MATCH(Binning!$B130,Notes!$A$36:$A$47,0),MATCH(Notes!$K$35,Notes!$A$35:$N$35,0))</f>
        <v>653.6</v>
      </c>
      <c r="K130" s="65"/>
      <c r="L130" s="65">
        <f t="shared" si="373"/>
        <v>960</v>
      </c>
      <c r="M130" s="65">
        <f t="shared" si="374"/>
        <v>740</v>
      </c>
      <c r="N130" s="65">
        <f>INDEX(GB!$A$2:$AD$96,MATCH($C130,GB!$A$2:$A$96,0),MATCH(N$2,GB!$A$1:$AD$1,0))</f>
        <v>160</v>
      </c>
      <c r="O130" s="65">
        <f>INDEX(GB!$A$2:$AD$96,MATCH($C130,GB!$A$2:$A$96,0),MATCH(O$2,GB!$A$1:$AD$1,0))</f>
        <v>70</v>
      </c>
      <c r="P130" s="65">
        <f>INDEX(GB!$A$2:$AD$96,MATCH($C130,GB!$A$2:$A$96,0),MATCH(P$2,GB!$A$1:$AD$1,0))</f>
        <v>125</v>
      </c>
      <c r="Q130" s="65">
        <f>INDEX(GB!$A$2:$AD$96,MATCH($C130,GB!$A$2:$A$96,0),MATCH(Q$2,GB!$A$1:$AD$1,0))</f>
        <v>115</v>
      </c>
      <c r="R130" s="65">
        <f>INDEX(Notes!$A$36:$N$47,MATCH(Binning!$B130,Notes!$A$36:$A$47,0),MATCH(Notes!$M$35,Notes!$A$35:$N$35,0))</f>
        <v>7866</v>
      </c>
      <c r="S130" s="65"/>
      <c r="T130" s="65">
        <f>INDEX(GB!$A$2:$AD$96,MATCH($C130,GB!$A$2:$A$96,0),MATCH(T$2,GB!$A$1:$AD$1,0))</f>
        <v>85</v>
      </c>
      <c r="U130" s="65">
        <f>INDEX(GB!$A$2:$AD$96,MATCH($C130,GB!$A$2:$A$96,0),MATCH(U$2,GB!$A$1:$AD$1,0))</f>
        <v>0</v>
      </c>
      <c r="V130" s="65">
        <f>INDEX(GB!$A$2:$AD$96,MATCH($C130,GB!$A$2:$A$96,0),MATCH(V$2,GB!$A$1:$AD$1,0))</f>
        <v>0</v>
      </c>
      <c r="W130" s="65">
        <f>INDEX(GB!$A$2:$AD$96,MATCH($C130,GB!$A$2:$A$96,0),MATCH(W$2,GB!$A$1:$AD$1,0))</f>
        <v>100</v>
      </c>
      <c r="X130" s="65">
        <f>INDEX(GB!$A$2:$AD$96,MATCH($C130,GB!$A$2:$A$96,0),MATCH(X$2,GB!$A$1:$AD$1,0))</f>
        <v>90</v>
      </c>
      <c r="Y130" s="65">
        <v>5</v>
      </c>
      <c r="Z130" s="72">
        <v>1250</v>
      </c>
      <c r="AA130" s="72">
        <v>400</v>
      </c>
      <c r="AB130" s="65"/>
      <c r="AC130" s="65"/>
      <c r="AD130" s="65"/>
      <c r="AE130" s="65"/>
      <c r="AF130" s="65">
        <f t="shared" si="370"/>
        <v>5</v>
      </c>
      <c r="AG130" s="65"/>
      <c r="AH130" s="65"/>
      <c r="AI130" s="65" t="str">
        <f t="shared" ref="AI130:AI133" si="377">IF($BR130=1,BS130,"")</f>
        <v/>
      </c>
      <c r="AJ130" s="65" t="str">
        <f t="shared" ref="AJ130:AJ133" si="378">IF($BR130=1,BT130,"")</f>
        <v/>
      </c>
      <c r="AK130" s="65" t="str">
        <f t="shared" ref="AK130:AK133" si="379">IF($BR130=1,BU130,"")</f>
        <v/>
      </c>
      <c r="AL130" s="65" t="str">
        <f t="shared" ref="AL130:AL133" si="380">IF($BR130=1,BV130,"")</f>
        <v/>
      </c>
      <c r="AM130" s="65" t="str">
        <f t="shared" si="162"/>
        <v/>
      </c>
      <c r="AN130" s="65"/>
      <c r="AO130" s="65"/>
      <c r="AP130" s="65"/>
      <c r="AQ130" s="65"/>
      <c r="AR130" s="65"/>
      <c r="AS130" s="65"/>
      <c r="AT130" s="65" t="str">
        <f t="shared" ref="AT130:AT133" si="381">B130</f>
        <v>PCPU</v>
      </c>
      <c r="AU130" s="65">
        <f t="shared" ref="AU130:AU133" si="382">J130</f>
        <v>653.6</v>
      </c>
      <c r="AV130" s="65"/>
      <c r="AW130" s="65"/>
      <c r="AX130" s="65">
        <f t="shared" ref="AX130:AX133" si="383">L130+N130</f>
        <v>1120</v>
      </c>
      <c r="AY130" s="65">
        <f t="shared" ref="AY130:AY133" si="384">M130+N130</f>
        <v>900</v>
      </c>
      <c r="AZ130" s="65">
        <f>INDEX(Notes!$A$36:$O$47,MATCH($B130,Notes!A$36:A$47,0),MATCH(AZ$2,Notes!A$35:O$35,0))</f>
        <v>594.18521581609184</v>
      </c>
      <c r="BA130" s="65">
        <f t="shared" ref="BA130:BA133" si="385">MAX(MIN(Y130*FLOOR((H130-I130*LOG10(AZ130))/Y130,1),L130),M130)</f>
        <v>805</v>
      </c>
      <c r="BB130" s="65">
        <f t="shared" ref="BB130:BB133" si="386">BA130+N130</f>
        <v>965</v>
      </c>
      <c r="BC130" s="65">
        <f t="shared" ref="BC130:BC133" si="387">MAX(MIN(Y130*FLOOR((H130-I130*LOG10(J130))/Y130,1),L130),M130)</f>
        <v>800</v>
      </c>
      <c r="BD130" s="65">
        <f t="shared" ref="BD130:BD133" si="388">BC130+N130</f>
        <v>960</v>
      </c>
      <c r="BO130" s="72">
        <f t="shared" si="371"/>
        <v>653.6</v>
      </c>
      <c r="BP130" s="72">
        <f t="shared" si="208"/>
        <v>11</v>
      </c>
      <c r="BQ130" s="72" t="str">
        <f t="shared" si="209"/>
        <v>8</v>
      </c>
      <c r="BR130" s="72">
        <f t="shared" si="372"/>
        <v>0</v>
      </c>
      <c r="BS130" s="72" t="str">
        <f t="shared" si="372"/>
        <v/>
      </c>
      <c r="BT130" s="72" t="str">
        <f t="shared" si="372"/>
        <v/>
      </c>
      <c r="BU130" s="72" t="str">
        <f t="shared" si="372"/>
        <v/>
      </c>
      <c r="BV130" s="72" t="str">
        <f t="shared" si="372"/>
        <v/>
      </c>
    </row>
    <row r="131" spans="1:74" s="72" customFormat="1" x14ac:dyDescent="0.2">
      <c r="A131" s="72" t="b">
        <v>1</v>
      </c>
      <c r="B131" s="65" t="s">
        <v>90</v>
      </c>
      <c r="C131" s="65" t="s">
        <v>176</v>
      </c>
      <c r="D131" s="65" t="str">
        <f t="shared" si="366"/>
        <v>E9</v>
      </c>
      <c r="E131" s="75">
        <f t="shared" si="376"/>
        <v>1011009</v>
      </c>
      <c r="F131" s="65" t="str">
        <f t="shared" si="375"/>
        <v>MP00B_E9</v>
      </c>
      <c r="G131" s="65" t="s">
        <v>345</v>
      </c>
      <c r="H131" s="65">
        <f t="shared" si="368"/>
        <v>1180</v>
      </c>
      <c r="I131" s="65">
        <f t="shared" si="369"/>
        <v>140</v>
      </c>
      <c r="J131" s="65">
        <f>INDEX(Notes!$A$36:$N$47,MATCH(Binning!$B131,Notes!$A$36:$A$47,0),MATCH(Notes!$K$35,Notes!$A$35:$N$35,0))</f>
        <v>653.6</v>
      </c>
      <c r="K131" s="65"/>
      <c r="L131" s="65">
        <f t="shared" si="373"/>
        <v>960</v>
      </c>
      <c r="M131" s="65">
        <f t="shared" si="374"/>
        <v>740</v>
      </c>
      <c r="N131" s="65">
        <f>INDEX(GB!$A$2:$AD$96,MATCH($C131,GB!$A$2:$A$96,0),MATCH(N$2,GB!$A$1:$AD$1,0))</f>
        <v>160</v>
      </c>
      <c r="O131" s="65">
        <f>INDEX(GB!$A$2:$AD$96,MATCH($C131,GB!$A$2:$A$96,0),MATCH(O$2,GB!$A$1:$AD$1,0))</f>
        <v>70</v>
      </c>
      <c r="P131" s="65">
        <f>INDEX(GB!$A$2:$AD$96,MATCH($C131,GB!$A$2:$A$96,0),MATCH(P$2,GB!$A$1:$AD$1,0))</f>
        <v>125</v>
      </c>
      <c r="Q131" s="65">
        <f>INDEX(GB!$A$2:$AD$96,MATCH($C131,GB!$A$2:$A$96,0),MATCH(Q$2,GB!$A$1:$AD$1,0))</f>
        <v>115</v>
      </c>
      <c r="R131" s="65">
        <f>INDEX(Notes!$A$36:$N$47,MATCH(Binning!$B131,Notes!$A$36:$A$47,0),MATCH(Notes!$M$35,Notes!$A$35:$N$35,0))</f>
        <v>7866</v>
      </c>
      <c r="S131" s="65"/>
      <c r="T131" s="65">
        <f>INDEX(GB!$A$2:$AD$96,MATCH($C131,GB!$A$2:$A$96,0),MATCH(T$2,GB!$A$1:$AD$1,0))</f>
        <v>85</v>
      </c>
      <c r="U131" s="65">
        <f>INDEX(GB!$A$2:$AD$96,MATCH($C131,GB!$A$2:$A$96,0),MATCH(U$2,GB!$A$1:$AD$1,0))</f>
        <v>0</v>
      </c>
      <c r="V131" s="65">
        <f>INDEX(GB!$A$2:$AD$96,MATCH($C131,GB!$A$2:$A$96,0),MATCH(V$2,GB!$A$1:$AD$1,0))</f>
        <v>0</v>
      </c>
      <c r="W131" s="65">
        <f>INDEX(GB!$A$2:$AD$96,MATCH($C131,GB!$A$2:$A$96,0),MATCH(W$2,GB!$A$1:$AD$1,0))</f>
        <v>100</v>
      </c>
      <c r="X131" s="65">
        <f>INDEX(GB!$A$2:$AD$96,MATCH($C131,GB!$A$2:$A$96,0),MATCH(X$2,GB!$A$1:$AD$1,0))</f>
        <v>90</v>
      </c>
      <c r="Y131" s="65">
        <v>5</v>
      </c>
      <c r="Z131" s="72">
        <v>1250</v>
      </c>
      <c r="AA131" s="72">
        <v>400</v>
      </c>
      <c r="AB131" s="65"/>
      <c r="AC131" s="65"/>
      <c r="AD131" s="65"/>
      <c r="AE131" s="65"/>
      <c r="AF131" s="65">
        <f t="shared" si="370"/>
        <v>5</v>
      </c>
      <c r="AG131" s="65"/>
      <c r="AH131" s="65"/>
      <c r="AI131" s="65" t="str">
        <f t="shared" si="377"/>
        <v/>
      </c>
      <c r="AJ131" s="65" t="str">
        <f t="shared" si="378"/>
        <v/>
      </c>
      <c r="AK131" s="65" t="str">
        <f t="shared" si="379"/>
        <v/>
      </c>
      <c r="AL131" s="65" t="str">
        <f t="shared" si="380"/>
        <v/>
      </c>
      <c r="AM131" s="65" t="str">
        <f t="shared" si="162"/>
        <v/>
      </c>
      <c r="AN131" s="65"/>
      <c r="AO131" s="65"/>
      <c r="AP131" s="65"/>
      <c r="AQ131" s="65"/>
      <c r="AR131" s="65"/>
      <c r="AS131" s="65"/>
      <c r="AT131" s="65" t="str">
        <f t="shared" si="381"/>
        <v>PCPU</v>
      </c>
      <c r="AU131" s="65">
        <f t="shared" si="382"/>
        <v>653.6</v>
      </c>
      <c r="AV131" s="65"/>
      <c r="AW131" s="65"/>
      <c r="AX131" s="65">
        <f t="shared" si="383"/>
        <v>1120</v>
      </c>
      <c r="AY131" s="65">
        <f t="shared" si="384"/>
        <v>900</v>
      </c>
      <c r="AZ131" s="65">
        <f>INDEX(Notes!$A$36:$O$47,MATCH($B131,Notes!A$36:A$47,0),MATCH(AZ$2,Notes!A$35:O$35,0))</f>
        <v>594.18521581609184</v>
      </c>
      <c r="BA131" s="65">
        <f t="shared" si="385"/>
        <v>790</v>
      </c>
      <c r="BB131" s="65">
        <f t="shared" si="386"/>
        <v>950</v>
      </c>
      <c r="BC131" s="65">
        <f t="shared" si="387"/>
        <v>785</v>
      </c>
      <c r="BD131" s="65">
        <f t="shared" si="388"/>
        <v>945</v>
      </c>
      <c r="BO131" s="72">
        <f t="shared" si="371"/>
        <v>653.6</v>
      </c>
      <c r="BP131" s="72">
        <f t="shared" si="208"/>
        <v>11</v>
      </c>
      <c r="BQ131" s="72" t="str">
        <f t="shared" si="209"/>
        <v>9</v>
      </c>
      <c r="BR131" s="72">
        <f t="shared" si="372"/>
        <v>0</v>
      </c>
      <c r="BS131" s="72" t="str">
        <f t="shared" si="372"/>
        <v/>
      </c>
      <c r="BT131" s="72" t="str">
        <f t="shared" si="372"/>
        <v/>
      </c>
      <c r="BU131" s="72" t="str">
        <f t="shared" si="372"/>
        <v/>
      </c>
      <c r="BV131" s="72" t="str">
        <f t="shared" si="372"/>
        <v/>
      </c>
    </row>
    <row r="132" spans="1:74" s="72" customFormat="1" x14ac:dyDescent="0.2">
      <c r="A132" s="72" t="b">
        <v>1</v>
      </c>
      <c r="B132" s="65" t="s">
        <v>90</v>
      </c>
      <c r="C132" s="65" t="s">
        <v>176</v>
      </c>
      <c r="D132" s="65" t="str">
        <f t="shared" si="366"/>
        <v>E10</v>
      </c>
      <c r="E132" s="75">
        <f t="shared" si="376"/>
        <v>1011010</v>
      </c>
      <c r="F132" s="65" t="str">
        <f t="shared" si="375"/>
        <v>MP00B_E10</v>
      </c>
      <c r="G132" s="65" t="s">
        <v>345</v>
      </c>
      <c r="H132" s="65">
        <f t="shared" si="368"/>
        <v>1165</v>
      </c>
      <c r="I132" s="65">
        <f t="shared" si="369"/>
        <v>140</v>
      </c>
      <c r="J132" s="65">
        <f>INDEX(Notes!$A$36:$N$47,MATCH(Binning!$B132,Notes!$A$36:$A$47,0),MATCH(Notes!$K$35,Notes!$A$35:$N$35,0))</f>
        <v>653.6</v>
      </c>
      <c r="K132" s="65"/>
      <c r="L132" s="65">
        <f t="shared" si="373"/>
        <v>960</v>
      </c>
      <c r="M132" s="65">
        <f t="shared" si="374"/>
        <v>740</v>
      </c>
      <c r="N132" s="65">
        <f>INDEX(GB!$A$2:$AD$96,MATCH($C132,GB!$A$2:$A$96,0),MATCH(N$2,GB!$A$1:$AD$1,0))</f>
        <v>160</v>
      </c>
      <c r="O132" s="65">
        <f>INDEX(GB!$A$2:$AD$96,MATCH($C132,GB!$A$2:$A$96,0),MATCH(O$2,GB!$A$1:$AD$1,0))</f>
        <v>70</v>
      </c>
      <c r="P132" s="65">
        <f>INDEX(GB!$A$2:$AD$96,MATCH($C132,GB!$A$2:$A$96,0),MATCH(P$2,GB!$A$1:$AD$1,0))</f>
        <v>125</v>
      </c>
      <c r="Q132" s="65">
        <f>INDEX(GB!$A$2:$AD$96,MATCH($C132,GB!$A$2:$A$96,0),MATCH(Q$2,GB!$A$1:$AD$1,0))</f>
        <v>115</v>
      </c>
      <c r="R132" s="65">
        <f>INDEX(Notes!$A$36:$N$47,MATCH(Binning!$B132,Notes!$A$36:$A$47,0),MATCH(Notes!$M$35,Notes!$A$35:$N$35,0))</f>
        <v>7866</v>
      </c>
      <c r="S132" s="65"/>
      <c r="T132" s="65">
        <f>INDEX(GB!$A$2:$AD$96,MATCH($C132,GB!$A$2:$A$96,0),MATCH(T$2,GB!$A$1:$AD$1,0))</f>
        <v>85</v>
      </c>
      <c r="U132" s="65">
        <f>INDEX(GB!$A$2:$AD$96,MATCH($C132,GB!$A$2:$A$96,0),MATCH(U$2,GB!$A$1:$AD$1,0))</f>
        <v>0</v>
      </c>
      <c r="V132" s="65">
        <f>INDEX(GB!$A$2:$AD$96,MATCH($C132,GB!$A$2:$A$96,0),MATCH(V$2,GB!$A$1:$AD$1,0))</f>
        <v>0</v>
      </c>
      <c r="W132" s="65">
        <f>INDEX(GB!$A$2:$AD$96,MATCH($C132,GB!$A$2:$A$96,0),MATCH(W$2,GB!$A$1:$AD$1,0))</f>
        <v>100</v>
      </c>
      <c r="X132" s="65">
        <f>INDEX(GB!$A$2:$AD$96,MATCH($C132,GB!$A$2:$A$96,0),MATCH(X$2,GB!$A$1:$AD$1,0))</f>
        <v>90</v>
      </c>
      <c r="Y132" s="65">
        <v>5</v>
      </c>
      <c r="Z132" s="72">
        <v>1250</v>
      </c>
      <c r="AA132" s="72">
        <v>400</v>
      </c>
      <c r="AB132" s="65"/>
      <c r="AC132" s="65"/>
      <c r="AD132" s="65"/>
      <c r="AE132" s="65"/>
      <c r="AF132" s="65">
        <f t="shared" si="370"/>
        <v>5</v>
      </c>
      <c r="AG132" s="65"/>
      <c r="AH132" s="65"/>
      <c r="AI132" s="65" t="str">
        <f t="shared" si="377"/>
        <v/>
      </c>
      <c r="AJ132" s="65" t="str">
        <f t="shared" si="378"/>
        <v/>
      </c>
      <c r="AK132" s="65" t="str">
        <f t="shared" si="379"/>
        <v/>
      </c>
      <c r="AL132" s="65" t="str">
        <f t="shared" si="380"/>
        <v/>
      </c>
      <c r="AM132" s="65" t="str">
        <f t="shared" si="162"/>
        <v/>
      </c>
      <c r="AN132" s="65"/>
      <c r="AO132" s="65"/>
      <c r="AP132" s="65"/>
      <c r="AQ132" s="65"/>
      <c r="AR132" s="65"/>
      <c r="AS132" s="65"/>
      <c r="AT132" s="65" t="str">
        <f t="shared" si="381"/>
        <v>PCPU</v>
      </c>
      <c r="AU132" s="65">
        <f t="shared" si="382"/>
        <v>653.6</v>
      </c>
      <c r="AV132" s="65"/>
      <c r="AW132" s="65"/>
      <c r="AX132" s="65">
        <f t="shared" si="383"/>
        <v>1120</v>
      </c>
      <c r="AY132" s="65">
        <f t="shared" si="384"/>
        <v>900</v>
      </c>
      <c r="AZ132" s="65">
        <f>INDEX(Notes!$A$36:$O$47,MATCH($B132,Notes!A$36:A$47,0),MATCH(AZ$2,Notes!A$35:O$35,0))</f>
        <v>594.18521581609184</v>
      </c>
      <c r="BA132" s="65">
        <f t="shared" si="385"/>
        <v>775</v>
      </c>
      <c r="BB132" s="65">
        <f t="shared" si="386"/>
        <v>935</v>
      </c>
      <c r="BC132" s="65">
        <f t="shared" si="387"/>
        <v>770</v>
      </c>
      <c r="BD132" s="65">
        <f t="shared" si="388"/>
        <v>930</v>
      </c>
      <c r="BO132" s="72">
        <f t="shared" si="371"/>
        <v>653.6</v>
      </c>
      <c r="BP132" s="72">
        <f t="shared" si="208"/>
        <v>11</v>
      </c>
      <c r="BQ132" s="72" t="str">
        <f t="shared" si="209"/>
        <v>10</v>
      </c>
      <c r="BR132" s="72">
        <f t="shared" si="372"/>
        <v>0</v>
      </c>
      <c r="BS132" s="72" t="str">
        <f t="shared" si="372"/>
        <v/>
      </c>
      <c r="BT132" s="72" t="str">
        <f t="shared" si="372"/>
        <v/>
      </c>
      <c r="BU132" s="72" t="str">
        <f t="shared" si="372"/>
        <v/>
      </c>
      <c r="BV132" s="72" t="str">
        <f t="shared" si="372"/>
        <v/>
      </c>
    </row>
    <row r="133" spans="1:74" s="72" customFormat="1" x14ac:dyDescent="0.2">
      <c r="A133" s="72" t="b">
        <v>1</v>
      </c>
      <c r="B133" s="65" t="s">
        <v>90</v>
      </c>
      <c r="C133" s="65" t="s">
        <v>176</v>
      </c>
      <c r="D133" s="65" t="str">
        <f t="shared" si="366"/>
        <v>E11</v>
      </c>
      <c r="E133" s="75">
        <f t="shared" si="376"/>
        <v>1011011</v>
      </c>
      <c r="F133" s="65" t="str">
        <f t="shared" ref="F133" si="389">CONCATENATE(C133,"_",D133)</f>
        <v>MP00B_E11</v>
      </c>
      <c r="G133" s="65" t="s">
        <v>345</v>
      </c>
      <c r="H133" s="65">
        <f t="shared" si="368"/>
        <v>1150</v>
      </c>
      <c r="I133" s="65">
        <f t="shared" si="369"/>
        <v>140</v>
      </c>
      <c r="J133" s="65">
        <f>INDEX(Notes!$A$36:$N$47,MATCH(Binning!$B133,Notes!$A$36:$A$47,0),MATCH(Notes!$K$35,Notes!$A$35:$N$35,0))</f>
        <v>653.6</v>
      </c>
      <c r="K133" s="65"/>
      <c r="L133" s="65">
        <f t="shared" si="373"/>
        <v>960</v>
      </c>
      <c r="M133" s="65">
        <f t="shared" si="374"/>
        <v>740</v>
      </c>
      <c r="N133" s="65">
        <f>INDEX(GB!$A$2:$AD$96,MATCH($C133,GB!$A$2:$A$96,0),MATCH(N$2,GB!$A$1:$AD$1,0))</f>
        <v>160</v>
      </c>
      <c r="O133" s="65">
        <f>INDEX(GB!$A$2:$AD$96,MATCH($C133,GB!$A$2:$A$96,0),MATCH(O$2,GB!$A$1:$AD$1,0))</f>
        <v>70</v>
      </c>
      <c r="P133" s="65">
        <f>INDEX(GB!$A$2:$AD$96,MATCH($C133,GB!$A$2:$A$96,0),MATCH(P$2,GB!$A$1:$AD$1,0))</f>
        <v>125</v>
      </c>
      <c r="Q133" s="65">
        <f>INDEX(GB!$A$2:$AD$96,MATCH($C133,GB!$A$2:$A$96,0),MATCH(Q$2,GB!$A$1:$AD$1,0))</f>
        <v>115</v>
      </c>
      <c r="R133" s="65">
        <f>INDEX(Notes!$A$36:$N$47,MATCH(Binning!$B133,Notes!$A$36:$A$47,0),MATCH(Notes!$M$35,Notes!$A$35:$N$35,0))</f>
        <v>7866</v>
      </c>
      <c r="S133" s="65"/>
      <c r="T133" s="65">
        <f>INDEX(GB!$A$2:$AD$96,MATCH($C133,GB!$A$2:$A$96,0),MATCH(T$2,GB!$A$1:$AD$1,0))</f>
        <v>85</v>
      </c>
      <c r="U133" s="65">
        <f>INDEX(GB!$A$2:$AD$96,MATCH($C133,GB!$A$2:$A$96,0),MATCH(U$2,GB!$A$1:$AD$1,0))</f>
        <v>0</v>
      </c>
      <c r="V133" s="65">
        <f>INDEX(GB!$A$2:$AD$96,MATCH($C133,GB!$A$2:$A$96,0),MATCH(V$2,GB!$A$1:$AD$1,0))</f>
        <v>0</v>
      </c>
      <c r="W133" s="65">
        <f>INDEX(GB!$A$2:$AD$96,MATCH($C133,GB!$A$2:$A$96,0),MATCH(W$2,GB!$A$1:$AD$1,0))</f>
        <v>100</v>
      </c>
      <c r="X133" s="65">
        <f>INDEX(GB!$A$2:$AD$96,MATCH($C133,GB!$A$2:$A$96,0),MATCH(X$2,GB!$A$1:$AD$1,0))</f>
        <v>90</v>
      </c>
      <c r="Y133" s="65">
        <v>5</v>
      </c>
      <c r="Z133" s="72">
        <v>1250</v>
      </c>
      <c r="AA133" s="72">
        <v>400</v>
      </c>
      <c r="AB133" s="65"/>
      <c r="AC133" s="65"/>
      <c r="AD133" s="65"/>
      <c r="AE133" s="65"/>
      <c r="AF133" s="65">
        <f t="shared" si="370"/>
        <v>5</v>
      </c>
      <c r="AG133" s="65"/>
      <c r="AH133" s="65"/>
      <c r="AI133" s="65" t="str">
        <f t="shared" si="377"/>
        <v/>
      </c>
      <c r="AJ133" s="65" t="str">
        <f t="shared" si="378"/>
        <v/>
      </c>
      <c r="AK133" s="65" t="str">
        <f t="shared" si="379"/>
        <v/>
      </c>
      <c r="AL133" s="65" t="str">
        <f t="shared" si="380"/>
        <v/>
      </c>
      <c r="AM133" s="65" t="str">
        <f t="shared" si="162"/>
        <v/>
      </c>
      <c r="AN133" s="65"/>
      <c r="AO133" s="65"/>
      <c r="AP133" s="65"/>
      <c r="AQ133" s="65"/>
      <c r="AR133" s="65"/>
      <c r="AS133" s="65"/>
      <c r="AT133" s="65" t="str">
        <f t="shared" si="381"/>
        <v>PCPU</v>
      </c>
      <c r="AU133" s="65">
        <f t="shared" si="382"/>
        <v>653.6</v>
      </c>
      <c r="AV133" s="65"/>
      <c r="AW133" s="65"/>
      <c r="AX133" s="65">
        <f t="shared" si="383"/>
        <v>1120</v>
      </c>
      <c r="AY133" s="65">
        <f t="shared" si="384"/>
        <v>900</v>
      </c>
      <c r="AZ133" s="65">
        <f>INDEX(Notes!$A$36:$O$47,MATCH($B133,Notes!A$36:A$47,0),MATCH(AZ$2,Notes!A$35:O$35,0))</f>
        <v>594.18521581609184</v>
      </c>
      <c r="BA133" s="65">
        <f t="shared" si="385"/>
        <v>760</v>
      </c>
      <c r="BB133" s="65">
        <f t="shared" si="386"/>
        <v>920</v>
      </c>
      <c r="BC133" s="65">
        <f t="shared" si="387"/>
        <v>755</v>
      </c>
      <c r="BD133" s="65">
        <f t="shared" si="388"/>
        <v>915</v>
      </c>
      <c r="BO133" s="72">
        <f t="shared" si="371"/>
        <v>653.6</v>
      </c>
      <c r="BP133" s="72">
        <f t="shared" si="208"/>
        <v>11</v>
      </c>
      <c r="BQ133" s="72" t="str">
        <f t="shared" si="209"/>
        <v>11</v>
      </c>
      <c r="BR133" s="72">
        <f t="shared" si="372"/>
        <v>0</v>
      </c>
      <c r="BS133" s="72" t="str">
        <f t="shared" si="372"/>
        <v/>
      </c>
      <c r="BT133" s="72" t="str">
        <f t="shared" si="372"/>
        <v/>
      </c>
      <c r="BU133" s="72" t="str">
        <f t="shared" si="372"/>
        <v/>
      </c>
      <c r="BV133" s="72" t="str">
        <f t="shared" si="372"/>
        <v/>
      </c>
    </row>
    <row r="134" spans="1:74" s="72" customFormat="1" x14ac:dyDescent="0.2">
      <c r="A134" s="72" t="b">
        <v>1</v>
      </c>
      <c r="B134" s="65" t="s">
        <v>90</v>
      </c>
      <c r="C134" s="65" t="s">
        <v>176</v>
      </c>
      <c r="D134" s="65" t="str">
        <f t="shared" si="366"/>
        <v>E12</v>
      </c>
      <c r="E134" s="75">
        <f t="shared" ref="E134" si="390">1000000+BP134*1000+BQ134</f>
        <v>1011012</v>
      </c>
      <c r="F134" s="65" t="str">
        <f t="shared" ref="F134" si="391">CONCATENATE(C134,"_",D134)</f>
        <v>MP00B_E12</v>
      </c>
      <c r="G134" s="65" t="s">
        <v>345</v>
      </c>
      <c r="H134" s="65">
        <f t="shared" si="368"/>
        <v>1135</v>
      </c>
      <c r="I134" s="65">
        <f t="shared" si="369"/>
        <v>140</v>
      </c>
      <c r="J134" s="65">
        <f>INDEX(Notes!$A$36:$N$47,MATCH(Binning!$B134,Notes!$A$36:$A$47,0),MATCH(Notes!$K$35,Notes!$A$35:$N$35,0))</f>
        <v>653.6</v>
      </c>
      <c r="K134" s="65"/>
      <c r="L134" s="65">
        <f t="shared" si="373"/>
        <v>960</v>
      </c>
      <c r="M134" s="65">
        <f t="shared" si="374"/>
        <v>740</v>
      </c>
      <c r="N134" s="65">
        <f>INDEX(GB!$A$2:$AD$96,MATCH($C134,GB!$A$2:$A$96,0),MATCH(N$2,GB!$A$1:$AD$1,0))</f>
        <v>160</v>
      </c>
      <c r="O134" s="65">
        <f>INDEX(GB!$A$2:$AD$96,MATCH($C134,GB!$A$2:$A$96,0),MATCH(O$2,GB!$A$1:$AD$1,0))</f>
        <v>70</v>
      </c>
      <c r="P134" s="65">
        <f>INDEX(GB!$A$2:$AD$96,MATCH($C134,GB!$A$2:$A$96,0),MATCH(P$2,GB!$A$1:$AD$1,0))</f>
        <v>125</v>
      </c>
      <c r="Q134" s="65">
        <f>INDEX(GB!$A$2:$AD$96,MATCH($C134,GB!$A$2:$A$96,0),MATCH(Q$2,GB!$A$1:$AD$1,0))</f>
        <v>115</v>
      </c>
      <c r="R134" s="65">
        <f>INDEX(Notes!$A$36:$N$47,MATCH(Binning!$B134,Notes!$A$36:$A$47,0),MATCH(Notes!$M$35,Notes!$A$35:$N$35,0))</f>
        <v>7866</v>
      </c>
      <c r="S134" s="65"/>
      <c r="T134" s="65">
        <f>INDEX(GB!$A$2:$AD$96,MATCH($C134,GB!$A$2:$A$96,0),MATCH(T$2,GB!$A$1:$AD$1,0))</f>
        <v>85</v>
      </c>
      <c r="U134" s="65">
        <f>INDEX(GB!$A$2:$AD$96,MATCH($C134,GB!$A$2:$A$96,0),MATCH(U$2,GB!$A$1:$AD$1,0))</f>
        <v>0</v>
      </c>
      <c r="V134" s="65">
        <f>INDEX(GB!$A$2:$AD$96,MATCH($C134,GB!$A$2:$A$96,0),MATCH(V$2,GB!$A$1:$AD$1,0))</f>
        <v>0</v>
      </c>
      <c r="W134" s="65">
        <f>INDEX(GB!$A$2:$AD$96,MATCH($C134,GB!$A$2:$A$96,0),MATCH(W$2,GB!$A$1:$AD$1,0))</f>
        <v>100</v>
      </c>
      <c r="X134" s="65">
        <f>INDEX(GB!$A$2:$AD$96,MATCH($C134,GB!$A$2:$A$96,0),MATCH(X$2,GB!$A$1:$AD$1,0))</f>
        <v>90</v>
      </c>
      <c r="Y134" s="65">
        <v>5</v>
      </c>
      <c r="Z134" s="72">
        <v>1250</v>
      </c>
      <c r="AA134" s="72">
        <v>400</v>
      </c>
      <c r="AB134" s="65"/>
      <c r="AC134" s="65"/>
      <c r="AD134" s="65"/>
      <c r="AE134" s="65"/>
      <c r="AF134" s="65">
        <f t="shared" si="370"/>
        <v>5</v>
      </c>
      <c r="AG134" s="65"/>
      <c r="AH134" s="65"/>
      <c r="AI134" s="65" t="str">
        <f t="shared" ref="AI134" si="392">IF($BR134=1,BS134,"")</f>
        <v/>
      </c>
      <c r="AJ134" s="65" t="str">
        <f t="shared" ref="AJ134" si="393">IF($BR134=1,BT134,"")</f>
        <v/>
      </c>
      <c r="AK134" s="65" t="str">
        <f t="shared" ref="AK134" si="394">IF($BR134=1,BU134,"")</f>
        <v/>
      </c>
      <c r="AL134" s="65" t="str">
        <f t="shared" ref="AL134" si="395">IF($BR134=1,BV134,"")</f>
        <v/>
      </c>
      <c r="AM134" s="65" t="str">
        <f t="shared" si="162"/>
        <v/>
      </c>
      <c r="AN134" s="65"/>
      <c r="AO134" s="65"/>
      <c r="AP134" s="65"/>
      <c r="AQ134" s="65"/>
      <c r="AR134" s="65"/>
      <c r="AS134" s="65"/>
      <c r="AT134" s="65" t="str">
        <f t="shared" ref="AT134" si="396">B134</f>
        <v>PCPU</v>
      </c>
      <c r="AU134" s="65">
        <f t="shared" ref="AU134" si="397">J134</f>
        <v>653.6</v>
      </c>
      <c r="AV134" s="65"/>
      <c r="AW134" s="65"/>
      <c r="AX134" s="65">
        <f t="shared" ref="AX134" si="398">L134+N134</f>
        <v>1120</v>
      </c>
      <c r="AY134" s="65">
        <f t="shared" ref="AY134" si="399">M134+N134</f>
        <v>900</v>
      </c>
      <c r="AZ134" s="65">
        <f>INDEX(Notes!$A$36:$O$47,MATCH($B134,Notes!A$36:A$47,0),MATCH(AZ$2,Notes!A$35:O$35,0))</f>
        <v>594.18521581609184</v>
      </c>
      <c r="BA134" s="65">
        <f t="shared" ref="BA134" si="400">MAX(MIN(Y134*FLOOR((H134-I134*LOG10(AZ134))/Y134,1),L134),M134)</f>
        <v>745</v>
      </c>
      <c r="BB134" s="65">
        <f t="shared" ref="BB134" si="401">BA134+N134</f>
        <v>905</v>
      </c>
      <c r="BC134" s="65">
        <f t="shared" ref="BC134" si="402">MAX(MIN(Y134*FLOOR((H134-I134*LOG10(J134))/Y134,1),L134),M134)</f>
        <v>740</v>
      </c>
      <c r="BD134" s="65">
        <f t="shared" ref="BD134" si="403">BC134+N134</f>
        <v>900</v>
      </c>
      <c r="BO134" s="72">
        <f t="shared" si="371"/>
        <v>653.6</v>
      </c>
      <c r="BP134" s="72">
        <f t="shared" si="208"/>
        <v>11</v>
      </c>
      <c r="BQ134" s="72" t="str">
        <f t="shared" si="209"/>
        <v>12</v>
      </c>
      <c r="BR134" s="72">
        <f t="shared" si="372"/>
        <v>0</v>
      </c>
      <c r="BS134" s="72" t="str">
        <f t="shared" si="372"/>
        <v/>
      </c>
      <c r="BT134" s="72" t="str">
        <f t="shared" si="372"/>
        <v/>
      </c>
      <c r="BU134" s="72" t="str">
        <f t="shared" si="372"/>
        <v/>
      </c>
      <c r="BV134" s="72" t="str">
        <f t="shared" si="372"/>
        <v/>
      </c>
    </row>
    <row r="135" spans="1:74" s="72" customFormat="1" x14ac:dyDescent="0.2">
      <c r="A135" s="72" t="b">
        <v>1</v>
      </c>
      <c r="B135" s="65" t="s">
        <v>90</v>
      </c>
      <c r="C135" s="65" t="s">
        <v>177</v>
      </c>
      <c r="D135" s="65" t="s">
        <v>44</v>
      </c>
      <c r="E135" s="75">
        <f t="shared" si="199"/>
        <v>1012001</v>
      </c>
      <c r="F135" s="65" t="str">
        <f t="shared" si="375"/>
        <v>MP00C_E1</v>
      </c>
      <c r="G135" s="65" t="s">
        <v>345</v>
      </c>
      <c r="H135" s="184">
        <f>VLOOKUP(C135,BinningParamNotes!A:D,3,0)</f>
        <v>1360</v>
      </c>
      <c r="I135" s="69">
        <f>VLOOKUP(C135,BinningParamNotes!A:D,2,0)</f>
        <v>145</v>
      </c>
      <c r="J135" s="65">
        <f>INDEX(Notes!$A$36:$N$47,MATCH(Binning!$B135,Notes!$A$36:$A$47,0),MATCH(Notes!$K$35,Notes!$A$35:$N$35,0))</f>
        <v>653.6</v>
      </c>
      <c r="K135" s="65"/>
      <c r="L135" s="69">
        <f>VLOOKUP(C135,BinningParamNotes!A:D,4,0)</f>
        <v>1030</v>
      </c>
      <c r="M135" s="189">
        <v>785</v>
      </c>
      <c r="N135" s="65">
        <f>INDEX(GB!$A$2:$AD$96,MATCH($C135,GB!$A$2:$A$96,0),MATCH(N$2,GB!$A$1:$AD$1,0))</f>
        <v>170</v>
      </c>
      <c r="O135" s="65">
        <f>INDEX(GB!$A$2:$AD$96,MATCH($C135,GB!$A$2:$A$96,0),MATCH(O$2,GB!$A$1:$AD$1,0))</f>
        <v>75</v>
      </c>
      <c r="P135" s="65">
        <f>INDEX(GB!$A$2:$AD$96,MATCH($C135,GB!$A$2:$A$96,0),MATCH(P$2,GB!$A$1:$AD$1,0))</f>
        <v>115</v>
      </c>
      <c r="Q135" s="65">
        <f>INDEX(GB!$A$2:$AD$96,MATCH($C135,GB!$A$2:$A$96,0),MATCH(Q$2,GB!$A$1:$AD$1,0))</f>
        <v>90</v>
      </c>
      <c r="R135" s="65">
        <f>INDEX(Notes!$A$36:$N$47,MATCH(Binning!$B135,Notes!$A$36:$A$47,0),MATCH(Notes!$M$35,Notes!$A$35:$N$35,0))</f>
        <v>7866</v>
      </c>
      <c r="S135" s="65"/>
      <c r="T135" s="65">
        <f>INDEX(GB!$A$2:$AD$96,MATCH($C135,GB!$A$2:$A$96,0),MATCH(T$2,GB!$A$1:$AD$1,0))</f>
        <v>80</v>
      </c>
      <c r="U135" s="65">
        <f>INDEX(GB!$A$2:$AD$96,MATCH($C135,GB!$A$2:$A$96,0),MATCH(U$2,GB!$A$1:$AD$1,0))</f>
        <v>0</v>
      </c>
      <c r="V135" s="65">
        <f>INDEX(GB!$A$2:$AD$96,MATCH($C135,GB!$A$2:$A$96,0),MATCH(V$2,GB!$A$1:$AD$1,0))</f>
        <v>0</v>
      </c>
      <c r="W135" s="65">
        <f>INDEX(GB!$A$2:$AD$96,MATCH($C135,GB!$A$2:$A$96,0),MATCH(W$2,GB!$A$1:$AD$1,0))</f>
        <v>90</v>
      </c>
      <c r="X135" s="65">
        <f>INDEX(GB!$A$2:$AD$96,MATCH($C135,GB!$A$2:$A$96,0),MATCH(X$2,GB!$A$1:$AD$1,0))</f>
        <v>65</v>
      </c>
      <c r="Y135" s="65">
        <v>5</v>
      </c>
      <c r="Z135" s="72">
        <v>1250</v>
      </c>
      <c r="AA135" s="72">
        <v>400</v>
      </c>
      <c r="AB135" s="65"/>
      <c r="AC135" s="65"/>
      <c r="AD135" s="65"/>
      <c r="AE135" s="65"/>
      <c r="AF135" s="65">
        <v>5</v>
      </c>
      <c r="AG135" s="65"/>
      <c r="AH135" s="65"/>
      <c r="AI135" s="65" t="str">
        <f t="shared" si="296"/>
        <v/>
      </c>
      <c r="AJ135" s="65" t="str">
        <f t="shared" si="297"/>
        <v/>
      </c>
      <c r="AK135" s="65" t="str">
        <f t="shared" si="298"/>
        <v/>
      </c>
      <c r="AL135" s="65" t="str">
        <f t="shared" si="299"/>
        <v/>
      </c>
      <c r="AM135" s="65" t="str">
        <f t="shared" si="162"/>
        <v/>
      </c>
      <c r="AN135" s="65"/>
      <c r="AO135" s="65"/>
      <c r="AP135" s="65"/>
      <c r="AQ135" s="65"/>
      <c r="AR135" s="65"/>
      <c r="AS135" s="65"/>
      <c r="AT135" s="65" t="str">
        <f t="shared" si="364"/>
        <v>PCPU</v>
      </c>
      <c r="AU135" s="65">
        <f t="shared" si="365"/>
        <v>653.6</v>
      </c>
      <c r="AV135" s="65"/>
      <c r="AW135" s="65"/>
      <c r="AX135" s="65">
        <f t="shared" ref="AX135:AX166" si="404">L135+N135</f>
        <v>1200</v>
      </c>
      <c r="AY135" s="65">
        <f t="shared" ref="AY135:AY166" si="405">M135+N135</f>
        <v>955</v>
      </c>
      <c r="AZ135" s="65">
        <f>INDEX(Notes!$A$36:$O$47,MATCH($B135,Notes!A$36:A$47,0),MATCH(AZ$2,Notes!A$35:O$35,0))</f>
        <v>594.18521581609184</v>
      </c>
      <c r="BA135" s="65">
        <f t="shared" si="200"/>
        <v>955</v>
      </c>
      <c r="BB135" s="65">
        <f t="shared" ref="BB135:BB166" si="406">BA135+N135</f>
        <v>1125</v>
      </c>
      <c r="BC135" s="65">
        <f t="shared" si="201"/>
        <v>950</v>
      </c>
      <c r="BD135" s="65">
        <f t="shared" ref="BD135:BD166" si="407">BC135+N135</f>
        <v>1120</v>
      </c>
      <c r="BO135" s="72">
        <f>MAX(J135:J141)</f>
        <v>653.6</v>
      </c>
      <c r="BP135" s="72">
        <f t="shared" si="208"/>
        <v>12</v>
      </c>
      <c r="BQ135" s="72" t="str">
        <f t="shared" si="209"/>
        <v>1</v>
      </c>
      <c r="BR135" s="72">
        <v>0</v>
      </c>
      <c r="BS135" s="72" t="s">
        <v>176</v>
      </c>
      <c r="BT135" s="72" t="s">
        <v>178</v>
      </c>
      <c r="BU135" s="72">
        <v>0.29411764705882354</v>
      </c>
      <c r="BV135" s="72">
        <v>7</v>
      </c>
    </row>
    <row r="136" spans="1:74" s="72" customFormat="1" x14ac:dyDescent="0.2">
      <c r="A136" s="72" t="b">
        <v>1</v>
      </c>
      <c r="B136" s="65" t="s">
        <v>90</v>
      </c>
      <c r="C136" s="65" t="s">
        <v>177</v>
      </c>
      <c r="D136" s="65" t="str">
        <f t="shared" si="366"/>
        <v>E2</v>
      </c>
      <c r="E136" s="75">
        <f t="shared" si="199"/>
        <v>1012002</v>
      </c>
      <c r="F136" s="65" t="str">
        <f t="shared" si="375"/>
        <v>MP00C_E2</v>
      </c>
      <c r="G136" s="65" t="s">
        <v>345</v>
      </c>
      <c r="H136" s="65">
        <f>H135-15</f>
        <v>1345</v>
      </c>
      <c r="I136" s="65">
        <f>I135</f>
        <v>145</v>
      </c>
      <c r="J136" s="65">
        <f>INDEX(Notes!$A$36:$N$47,MATCH(Binning!$B136,Notes!$A$36:$A$47,0),MATCH(Notes!$K$35,Notes!$A$35:$N$35,0))</f>
        <v>653.6</v>
      </c>
      <c r="K136" s="65"/>
      <c r="L136" s="65">
        <f>L135-10</f>
        <v>1020</v>
      </c>
      <c r="M136" s="65">
        <f>M135</f>
        <v>785</v>
      </c>
      <c r="N136" s="65">
        <f>INDEX(GB!$A$2:$AD$96,MATCH($C136,GB!$A$2:$A$96,0),MATCH(N$2,GB!$A$1:$AD$1,0))</f>
        <v>170</v>
      </c>
      <c r="O136" s="65">
        <f>INDEX(GB!$A$2:$AD$96,MATCH($C136,GB!$A$2:$A$96,0),MATCH(O$2,GB!$A$1:$AD$1,0))</f>
        <v>75</v>
      </c>
      <c r="P136" s="65">
        <f>INDEX(GB!$A$2:$AD$96,MATCH($C136,GB!$A$2:$A$96,0),MATCH(P$2,GB!$A$1:$AD$1,0))</f>
        <v>115</v>
      </c>
      <c r="Q136" s="65">
        <f>INDEX(GB!$A$2:$AD$96,MATCH($C136,GB!$A$2:$A$96,0),MATCH(Q$2,GB!$A$1:$AD$1,0))</f>
        <v>90</v>
      </c>
      <c r="R136" s="65">
        <f>INDEX(Notes!$A$36:$N$47,MATCH(Binning!$B136,Notes!$A$36:$A$47,0),MATCH(Notes!$M$35,Notes!$A$35:$N$35,0))</f>
        <v>7866</v>
      </c>
      <c r="S136" s="65"/>
      <c r="T136" s="65">
        <f>INDEX(GB!$A$2:$AD$96,MATCH($C136,GB!$A$2:$A$96,0),MATCH(T$2,GB!$A$1:$AD$1,0))</f>
        <v>80</v>
      </c>
      <c r="U136" s="65">
        <f>INDEX(GB!$A$2:$AD$96,MATCH($C136,GB!$A$2:$A$96,0),MATCH(U$2,GB!$A$1:$AD$1,0))</f>
        <v>0</v>
      </c>
      <c r="V136" s="65">
        <f>INDEX(GB!$A$2:$AD$96,MATCH($C136,GB!$A$2:$A$96,0),MATCH(V$2,GB!$A$1:$AD$1,0))</f>
        <v>0</v>
      </c>
      <c r="W136" s="65">
        <f>INDEX(GB!$A$2:$AD$96,MATCH($C136,GB!$A$2:$A$96,0),MATCH(W$2,GB!$A$1:$AD$1,0))</f>
        <v>90</v>
      </c>
      <c r="X136" s="65">
        <f>INDEX(GB!$A$2:$AD$96,MATCH($C136,GB!$A$2:$A$96,0),MATCH(X$2,GB!$A$1:$AD$1,0))</f>
        <v>65</v>
      </c>
      <c r="Y136" s="65">
        <v>5</v>
      </c>
      <c r="Z136" s="72">
        <v>1250</v>
      </c>
      <c r="AA136" s="72">
        <v>400</v>
      </c>
      <c r="AB136" s="65"/>
      <c r="AC136" s="65"/>
      <c r="AD136" s="65"/>
      <c r="AE136" s="65"/>
      <c r="AF136" s="65">
        <f>AF135</f>
        <v>5</v>
      </c>
      <c r="AG136" s="65"/>
      <c r="AH136" s="65"/>
      <c r="AI136" s="65" t="str">
        <f t="shared" si="296"/>
        <v/>
      </c>
      <c r="AJ136" s="65" t="str">
        <f t="shared" si="297"/>
        <v/>
      </c>
      <c r="AK136" s="65" t="str">
        <f t="shared" si="298"/>
        <v/>
      </c>
      <c r="AL136" s="65" t="str">
        <f t="shared" si="299"/>
        <v/>
      </c>
      <c r="AM136" s="65" t="str">
        <f t="shared" si="162"/>
        <v/>
      </c>
      <c r="AN136" s="65"/>
      <c r="AO136" s="65"/>
      <c r="AP136" s="65"/>
      <c r="AQ136" s="65"/>
      <c r="AR136" s="65"/>
      <c r="AS136" s="65"/>
      <c r="AT136" s="65" t="str">
        <f t="shared" si="364"/>
        <v>PCPU</v>
      </c>
      <c r="AU136" s="65">
        <f t="shared" si="365"/>
        <v>653.6</v>
      </c>
      <c r="AV136" s="65"/>
      <c r="AW136" s="65"/>
      <c r="AX136" s="65">
        <f t="shared" si="404"/>
        <v>1190</v>
      </c>
      <c r="AY136" s="65">
        <f t="shared" si="405"/>
        <v>955</v>
      </c>
      <c r="AZ136" s="65">
        <f>INDEX(Notes!$A$36:$O$47,MATCH($B136,Notes!A$36:A$47,0),MATCH(AZ$2,Notes!A$35:O$35,0))</f>
        <v>594.18521581609184</v>
      </c>
      <c r="BA136" s="65">
        <f t="shared" si="200"/>
        <v>940</v>
      </c>
      <c r="BB136" s="65">
        <f t="shared" si="406"/>
        <v>1110</v>
      </c>
      <c r="BC136" s="65">
        <f t="shared" si="201"/>
        <v>935</v>
      </c>
      <c r="BD136" s="65">
        <f t="shared" si="407"/>
        <v>1105</v>
      </c>
      <c r="BO136" s="72">
        <f t="shared" ref="BO136:BO146" si="408">BO135</f>
        <v>653.6</v>
      </c>
      <c r="BP136" s="72">
        <f t="shared" si="208"/>
        <v>12</v>
      </c>
      <c r="BQ136" s="72" t="str">
        <f t="shared" si="209"/>
        <v>2</v>
      </c>
      <c r="BR136" s="72">
        <f>IF(BR135="","",BR135)</f>
        <v>0</v>
      </c>
      <c r="BS136" s="72" t="str">
        <f t="shared" ref="BS136:BV142" si="409">IF(BS135="","",BS135)</f>
        <v>MP00B</v>
      </c>
      <c r="BT136" s="72" t="str">
        <f t="shared" si="409"/>
        <v>MP00D</v>
      </c>
      <c r="BU136" s="72">
        <f t="shared" si="409"/>
        <v>0.29411764705882354</v>
      </c>
      <c r="BV136" s="72">
        <f t="shared" si="409"/>
        <v>7</v>
      </c>
    </row>
    <row r="137" spans="1:74" s="72" customFormat="1" x14ac:dyDescent="0.2">
      <c r="A137" s="72" t="b">
        <v>1</v>
      </c>
      <c r="B137" s="65" t="s">
        <v>90</v>
      </c>
      <c r="C137" s="65" t="s">
        <v>177</v>
      </c>
      <c r="D137" s="65" t="str">
        <f t="shared" si="366"/>
        <v>E3</v>
      </c>
      <c r="E137" s="75">
        <f t="shared" si="199"/>
        <v>1012003</v>
      </c>
      <c r="F137" s="65" t="str">
        <f t="shared" si="375"/>
        <v>MP00C_E3</v>
      </c>
      <c r="G137" s="65" t="s">
        <v>345</v>
      </c>
      <c r="H137" s="65">
        <f t="shared" ref="H137:H146" si="410">H136-15</f>
        <v>1330</v>
      </c>
      <c r="I137" s="65">
        <f t="shared" ref="I137:I146" si="411">I136</f>
        <v>145</v>
      </c>
      <c r="J137" s="65">
        <f>INDEX(Notes!$A$36:$N$47,MATCH(Binning!$B137,Notes!$A$36:$A$47,0),MATCH(Notes!$K$35,Notes!$A$35:$N$35,0))</f>
        <v>653.6</v>
      </c>
      <c r="K137" s="65"/>
      <c r="L137" s="65">
        <f>L136-10</f>
        <v>1010</v>
      </c>
      <c r="M137" s="65">
        <f>M136</f>
        <v>785</v>
      </c>
      <c r="N137" s="65">
        <f>INDEX(GB!$A$2:$AD$96,MATCH($C137,GB!$A$2:$A$96,0),MATCH(N$2,GB!$A$1:$AD$1,0))</f>
        <v>170</v>
      </c>
      <c r="O137" s="65">
        <f>INDEX(GB!$A$2:$AD$96,MATCH($C137,GB!$A$2:$A$96,0),MATCH(O$2,GB!$A$1:$AD$1,0))</f>
        <v>75</v>
      </c>
      <c r="P137" s="65">
        <f>INDEX(GB!$A$2:$AD$96,MATCH($C137,GB!$A$2:$A$96,0),MATCH(P$2,GB!$A$1:$AD$1,0))</f>
        <v>115</v>
      </c>
      <c r="Q137" s="65">
        <f>INDEX(GB!$A$2:$AD$96,MATCH($C137,GB!$A$2:$A$96,0),MATCH(Q$2,GB!$A$1:$AD$1,0))</f>
        <v>90</v>
      </c>
      <c r="R137" s="65">
        <f>INDEX(Notes!$A$36:$N$47,MATCH(Binning!$B137,Notes!$A$36:$A$47,0),MATCH(Notes!$M$35,Notes!$A$35:$N$35,0))</f>
        <v>7866</v>
      </c>
      <c r="S137" s="65"/>
      <c r="T137" s="65">
        <f>INDEX(GB!$A$2:$AD$96,MATCH($C137,GB!$A$2:$A$96,0),MATCH(T$2,GB!$A$1:$AD$1,0))</f>
        <v>80</v>
      </c>
      <c r="U137" s="65">
        <f>INDEX(GB!$A$2:$AD$96,MATCH($C137,GB!$A$2:$A$96,0),MATCH(U$2,GB!$A$1:$AD$1,0))</f>
        <v>0</v>
      </c>
      <c r="V137" s="65">
        <f>INDEX(GB!$A$2:$AD$96,MATCH($C137,GB!$A$2:$A$96,0),MATCH(V$2,GB!$A$1:$AD$1,0))</f>
        <v>0</v>
      </c>
      <c r="W137" s="65">
        <f>INDEX(GB!$A$2:$AD$96,MATCH($C137,GB!$A$2:$A$96,0),MATCH(W$2,GB!$A$1:$AD$1,0))</f>
        <v>90</v>
      </c>
      <c r="X137" s="65">
        <f>INDEX(GB!$A$2:$AD$96,MATCH($C137,GB!$A$2:$A$96,0),MATCH(X$2,GB!$A$1:$AD$1,0))</f>
        <v>65</v>
      </c>
      <c r="Y137" s="65">
        <v>5</v>
      </c>
      <c r="Z137" s="72">
        <v>1250</v>
      </c>
      <c r="AA137" s="72">
        <v>400</v>
      </c>
      <c r="AB137" s="65"/>
      <c r="AC137" s="65"/>
      <c r="AD137" s="65"/>
      <c r="AE137" s="65"/>
      <c r="AF137" s="65">
        <f t="shared" ref="AF137:AF146" si="412">AF136</f>
        <v>5</v>
      </c>
      <c r="AG137" s="65"/>
      <c r="AH137" s="65"/>
      <c r="AI137" s="65" t="str">
        <f t="shared" si="296"/>
        <v/>
      </c>
      <c r="AJ137" s="65" t="str">
        <f t="shared" si="297"/>
        <v/>
      </c>
      <c r="AK137" s="65" t="str">
        <f t="shared" si="298"/>
        <v/>
      </c>
      <c r="AL137" s="65" t="str">
        <f t="shared" si="299"/>
        <v/>
      </c>
      <c r="AM137" s="65" t="str">
        <f t="shared" ref="AM137:AM200" si="413">IF($BR137=1,"YES","")</f>
        <v/>
      </c>
      <c r="AN137" s="65"/>
      <c r="AO137" s="65"/>
      <c r="AP137" s="65"/>
      <c r="AQ137" s="65"/>
      <c r="AR137" s="65"/>
      <c r="AS137" s="65"/>
      <c r="AT137" s="65" t="str">
        <f t="shared" si="364"/>
        <v>PCPU</v>
      </c>
      <c r="AU137" s="65">
        <f t="shared" si="365"/>
        <v>653.6</v>
      </c>
      <c r="AV137" s="65"/>
      <c r="AW137" s="65"/>
      <c r="AX137" s="65">
        <f t="shared" si="404"/>
        <v>1180</v>
      </c>
      <c r="AY137" s="65">
        <f t="shared" si="405"/>
        <v>955</v>
      </c>
      <c r="AZ137" s="65">
        <f>INDEX(Notes!$A$36:$O$47,MATCH($B137,Notes!A$36:A$47,0),MATCH(AZ$2,Notes!A$35:O$35,0))</f>
        <v>594.18521581609184</v>
      </c>
      <c r="BA137" s="65">
        <f t="shared" si="200"/>
        <v>925</v>
      </c>
      <c r="BB137" s="65">
        <f t="shared" si="406"/>
        <v>1095</v>
      </c>
      <c r="BC137" s="65">
        <f t="shared" si="201"/>
        <v>920</v>
      </c>
      <c r="BD137" s="65">
        <f t="shared" si="407"/>
        <v>1090</v>
      </c>
      <c r="BO137" s="72">
        <f t="shared" si="408"/>
        <v>653.6</v>
      </c>
      <c r="BP137" s="72">
        <f t="shared" si="208"/>
        <v>12</v>
      </c>
      <c r="BQ137" s="72" t="str">
        <f t="shared" si="209"/>
        <v>3</v>
      </c>
      <c r="BR137" s="72">
        <f t="shared" ref="BR137:BV146" si="414">IF(BR136="","",BR136)</f>
        <v>0</v>
      </c>
      <c r="BS137" s="72" t="str">
        <f t="shared" si="409"/>
        <v>MP00B</v>
      </c>
      <c r="BT137" s="72" t="str">
        <f t="shared" si="409"/>
        <v>MP00D</v>
      </c>
      <c r="BU137" s="72">
        <f t="shared" si="409"/>
        <v>0.29411764705882354</v>
      </c>
      <c r="BV137" s="72">
        <f t="shared" si="409"/>
        <v>7</v>
      </c>
    </row>
    <row r="138" spans="1:74" s="72" customFormat="1" x14ac:dyDescent="0.2">
      <c r="A138" s="72" t="b">
        <v>1</v>
      </c>
      <c r="B138" s="65" t="s">
        <v>90</v>
      </c>
      <c r="C138" s="65" t="s">
        <v>177</v>
      </c>
      <c r="D138" s="65" t="str">
        <f t="shared" si="366"/>
        <v>E4</v>
      </c>
      <c r="E138" s="75">
        <f t="shared" si="199"/>
        <v>1012004</v>
      </c>
      <c r="F138" s="65" t="str">
        <f t="shared" si="375"/>
        <v>MP00C_E4</v>
      </c>
      <c r="G138" s="65" t="s">
        <v>345</v>
      </c>
      <c r="H138" s="65">
        <f t="shared" si="410"/>
        <v>1315</v>
      </c>
      <c r="I138" s="65">
        <f t="shared" si="411"/>
        <v>145</v>
      </c>
      <c r="J138" s="65">
        <f>INDEX(Notes!$A$36:$N$47,MATCH(Binning!$B138,Notes!$A$36:$A$47,0),MATCH(Notes!$K$35,Notes!$A$35:$N$35,0))</f>
        <v>653.6</v>
      </c>
      <c r="K138" s="65"/>
      <c r="L138" s="65">
        <f>L137</f>
        <v>1010</v>
      </c>
      <c r="M138" s="65">
        <f t="shared" ref="M138:M146" si="415">M137</f>
        <v>785</v>
      </c>
      <c r="N138" s="65">
        <f>INDEX(GB!$A$2:$AD$96,MATCH($C138,GB!$A$2:$A$96,0),MATCH(N$2,GB!$A$1:$AD$1,0))</f>
        <v>170</v>
      </c>
      <c r="O138" s="65">
        <f>INDEX(GB!$A$2:$AD$96,MATCH($C138,GB!$A$2:$A$96,0),MATCH(O$2,GB!$A$1:$AD$1,0))</f>
        <v>75</v>
      </c>
      <c r="P138" s="65">
        <f>INDEX(GB!$A$2:$AD$96,MATCH($C138,GB!$A$2:$A$96,0),MATCH(P$2,GB!$A$1:$AD$1,0))</f>
        <v>115</v>
      </c>
      <c r="Q138" s="65">
        <f>INDEX(GB!$A$2:$AD$96,MATCH($C138,GB!$A$2:$A$96,0),MATCH(Q$2,GB!$A$1:$AD$1,0))</f>
        <v>90</v>
      </c>
      <c r="R138" s="65">
        <f>INDEX(Notes!$A$36:$N$47,MATCH(Binning!$B138,Notes!$A$36:$A$47,0),MATCH(Notes!$M$35,Notes!$A$35:$N$35,0))</f>
        <v>7866</v>
      </c>
      <c r="S138" s="65"/>
      <c r="T138" s="65">
        <f>INDEX(GB!$A$2:$AD$96,MATCH($C138,GB!$A$2:$A$96,0),MATCH(T$2,GB!$A$1:$AD$1,0))</f>
        <v>80</v>
      </c>
      <c r="U138" s="65">
        <f>INDEX(GB!$A$2:$AD$96,MATCH($C138,GB!$A$2:$A$96,0),MATCH(U$2,GB!$A$1:$AD$1,0))</f>
        <v>0</v>
      </c>
      <c r="V138" s="65">
        <f>INDEX(GB!$A$2:$AD$96,MATCH($C138,GB!$A$2:$A$96,0),MATCH(V$2,GB!$A$1:$AD$1,0))</f>
        <v>0</v>
      </c>
      <c r="W138" s="65">
        <f>INDEX(GB!$A$2:$AD$96,MATCH($C138,GB!$A$2:$A$96,0),MATCH(W$2,GB!$A$1:$AD$1,0))</f>
        <v>90</v>
      </c>
      <c r="X138" s="65">
        <f>INDEX(GB!$A$2:$AD$96,MATCH($C138,GB!$A$2:$A$96,0),MATCH(X$2,GB!$A$1:$AD$1,0))</f>
        <v>65</v>
      </c>
      <c r="Y138" s="65">
        <v>5</v>
      </c>
      <c r="Z138" s="65">
        <v>1250</v>
      </c>
      <c r="AA138" s="65">
        <v>400</v>
      </c>
      <c r="AB138" s="65"/>
      <c r="AC138" s="65"/>
      <c r="AD138" s="65"/>
      <c r="AE138" s="65"/>
      <c r="AF138" s="65">
        <f t="shared" si="412"/>
        <v>5</v>
      </c>
      <c r="AG138" s="65"/>
      <c r="AH138" s="65"/>
      <c r="AI138" s="65" t="str">
        <f t="shared" si="296"/>
        <v/>
      </c>
      <c r="AJ138" s="65" t="str">
        <f t="shared" si="297"/>
        <v/>
      </c>
      <c r="AK138" s="65" t="str">
        <f t="shared" si="298"/>
        <v/>
      </c>
      <c r="AL138" s="65" t="str">
        <f t="shared" si="299"/>
        <v/>
      </c>
      <c r="AM138" s="65" t="str">
        <f t="shared" si="413"/>
        <v/>
      </c>
      <c r="AN138" s="65"/>
      <c r="AO138" s="65"/>
      <c r="AP138" s="65"/>
      <c r="AQ138" s="65"/>
      <c r="AR138" s="65"/>
      <c r="AS138" s="65"/>
      <c r="AT138" s="65" t="str">
        <f t="shared" si="364"/>
        <v>PCPU</v>
      </c>
      <c r="AU138" s="65">
        <f t="shared" si="365"/>
        <v>653.6</v>
      </c>
      <c r="AV138" s="65"/>
      <c r="AW138" s="65"/>
      <c r="AX138" s="65">
        <f t="shared" si="404"/>
        <v>1180</v>
      </c>
      <c r="AY138" s="65">
        <f t="shared" si="405"/>
        <v>955</v>
      </c>
      <c r="AZ138" s="65">
        <f>INDEX(Notes!$A$36:$O$47,MATCH($B138,Notes!A$36:A$47,0),MATCH(AZ$2,Notes!A$35:O$35,0))</f>
        <v>594.18521581609184</v>
      </c>
      <c r="BA138" s="65">
        <f t="shared" si="200"/>
        <v>910</v>
      </c>
      <c r="BB138" s="65">
        <f t="shared" si="406"/>
        <v>1080</v>
      </c>
      <c r="BC138" s="65">
        <f t="shared" si="201"/>
        <v>905</v>
      </c>
      <c r="BD138" s="65">
        <f t="shared" si="407"/>
        <v>1075</v>
      </c>
      <c r="BO138" s="72">
        <f t="shared" si="408"/>
        <v>653.6</v>
      </c>
      <c r="BP138" s="72">
        <f t="shared" si="208"/>
        <v>12</v>
      </c>
      <c r="BQ138" s="72" t="str">
        <f t="shared" si="209"/>
        <v>4</v>
      </c>
      <c r="BR138" s="72">
        <f t="shared" si="414"/>
        <v>0</v>
      </c>
      <c r="BS138" s="72" t="str">
        <f t="shared" si="409"/>
        <v>MP00B</v>
      </c>
      <c r="BT138" s="72" t="str">
        <f t="shared" si="409"/>
        <v>MP00D</v>
      </c>
      <c r="BU138" s="72">
        <f t="shared" si="409"/>
        <v>0.29411764705882354</v>
      </c>
      <c r="BV138" s="72">
        <f t="shared" si="409"/>
        <v>7</v>
      </c>
    </row>
    <row r="139" spans="1:74" s="72" customFormat="1" x14ac:dyDescent="0.2">
      <c r="A139" s="72" t="b">
        <v>1</v>
      </c>
      <c r="B139" s="65" t="s">
        <v>90</v>
      </c>
      <c r="C139" s="65" t="s">
        <v>177</v>
      </c>
      <c r="D139" s="65" t="str">
        <f t="shared" si="366"/>
        <v>E5</v>
      </c>
      <c r="E139" s="75">
        <f t="shared" si="199"/>
        <v>1012005</v>
      </c>
      <c r="F139" s="65" t="str">
        <f t="shared" si="375"/>
        <v>MP00C_E5</v>
      </c>
      <c r="G139" s="65" t="s">
        <v>345</v>
      </c>
      <c r="H139" s="65">
        <f t="shared" si="410"/>
        <v>1300</v>
      </c>
      <c r="I139" s="65">
        <f t="shared" si="411"/>
        <v>145</v>
      </c>
      <c r="J139" s="65">
        <f>INDEX(Notes!$A$36:$N$47,MATCH(Binning!$B139,Notes!$A$36:$A$47,0),MATCH(Notes!$K$35,Notes!$A$35:$N$35,0))</f>
        <v>653.6</v>
      </c>
      <c r="K139" s="65"/>
      <c r="L139" s="65">
        <f t="shared" ref="L139:L146" si="416">L138</f>
        <v>1010</v>
      </c>
      <c r="M139" s="65">
        <f t="shared" si="415"/>
        <v>785</v>
      </c>
      <c r="N139" s="65">
        <f>INDEX(GB!$A$2:$AD$96,MATCH($C139,GB!$A$2:$A$96,0),MATCH(N$2,GB!$A$1:$AD$1,0))</f>
        <v>170</v>
      </c>
      <c r="O139" s="65">
        <f>INDEX(GB!$A$2:$AD$96,MATCH($C139,GB!$A$2:$A$96,0),MATCH(O$2,GB!$A$1:$AD$1,0))</f>
        <v>75</v>
      </c>
      <c r="P139" s="65">
        <f>INDEX(GB!$A$2:$AD$96,MATCH($C139,GB!$A$2:$A$96,0),MATCH(P$2,GB!$A$1:$AD$1,0))</f>
        <v>115</v>
      </c>
      <c r="Q139" s="65">
        <f>INDEX(GB!$A$2:$AD$96,MATCH($C139,GB!$A$2:$A$96,0),MATCH(Q$2,GB!$A$1:$AD$1,0))</f>
        <v>90</v>
      </c>
      <c r="R139" s="65">
        <f>INDEX(Notes!$A$36:$N$47,MATCH(Binning!$B139,Notes!$A$36:$A$47,0),MATCH(Notes!$M$35,Notes!$A$35:$N$35,0))</f>
        <v>7866</v>
      </c>
      <c r="S139" s="65"/>
      <c r="T139" s="65">
        <f>INDEX(GB!$A$2:$AD$96,MATCH($C139,GB!$A$2:$A$96,0),MATCH(T$2,GB!$A$1:$AD$1,0))</f>
        <v>80</v>
      </c>
      <c r="U139" s="65">
        <f>INDEX(GB!$A$2:$AD$96,MATCH($C139,GB!$A$2:$A$96,0),MATCH(U$2,GB!$A$1:$AD$1,0))</f>
        <v>0</v>
      </c>
      <c r="V139" s="65">
        <f>INDEX(GB!$A$2:$AD$96,MATCH($C139,GB!$A$2:$A$96,0),MATCH(V$2,GB!$A$1:$AD$1,0))</f>
        <v>0</v>
      </c>
      <c r="W139" s="65">
        <f>INDEX(GB!$A$2:$AD$96,MATCH($C139,GB!$A$2:$A$96,0),MATCH(W$2,GB!$A$1:$AD$1,0))</f>
        <v>90</v>
      </c>
      <c r="X139" s="65">
        <f>INDEX(GB!$A$2:$AD$96,MATCH($C139,GB!$A$2:$A$96,0),MATCH(X$2,GB!$A$1:$AD$1,0))</f>
        <v>65</v>
      </c>
      <c r="Y139" s="65">
        <v>5</v>
      </c>
      <c r="Z139" s="65">
        <v>1250</v>
      </c>
      <c r="AA139" s="65">
        <v>400</v>
      </c>
      <c r="AB139" s="65"/>
      <c r="AC139" s="65"/>
      <c r="AD139" s="65"/>
      <c r="AE139" s="65"/>
      <c r="AF139" s="65">
        <f t="shared" si="412"/>
        <v>5</v>
      </c>
      <c r="AG139" s="65"/>
      <c r="AH139" s="65"/>
      <c r="AI139" s="65" t="str">
        <f t="shared" si="296"/>
        <v/>
      </c>
      <c r="AJ139" s="65" t="str">
        <f t="shared" si="297"/>
        <v/>
      </c>
      <c r="AK139" s="65" t="str">
        <f t="shared" si="298"/>
        <v/>
      </c>
      <c r="AL139" s="65" t="str">
        <f t="shared" si="299"/>
        <v/>
      </c>
      <c r="AM139" s="65" t="str">
        <f t="shared" si="413"/>
        <v/>
      </c>
      <c r="AN139" s="65"/>
      <c r="AO139" s="65"/>
      <c r="AP139" s="65"/>
      <c r="AQ139" s="65"/>
      <c r="AR139" s="65"/>
      <c r="AS139" s="65"/>
      <c r="AT139" s="65" t="str">
        <f t="shared" si="364"/>
        <v>PCPU</v>
      </c>
      <c r="AU139" s="65">
        <f t="shared" si="365"/>
        <v>653.6</v>
      </c>
      <c r="AV139" s="65"/>
      <c r="AW139" s="65"/>
      <c r="AX139" s="65">
        <f t="shared" si="404"/>
        <v>1180</v>
      </c>
      <c r="AY139" s="65">
        <f t="shared" si="405"/>
        <v>955</v>
      </c>
      <c r="AZ139" s="65">
        <f>INDEX(Notes!$A$36:$O$47,MATCH($B139,Notes!A$36:A$47,0),MATCH(AZ$2,Notes!A$35:O$35,0))</f>
        <v>594.18521581609184</v>
      </c>
      <c r="BA139" s="65">
        <f t="shared" si="200"/>
        <v>895</v>
      </c>
      <c r="BB139" s="65">
        <f t="shared" si="406"/>
        <v>1065</v>
      </c>
      <c r="BC139" s="65">
        <f t="shared" si="201"/>
        <v>890</v>
      </c>
      <c r="BD139" s="65">
        <f t="shared" si="407"/>
        <v>1060</v>
      </c>
      <c r="BO139" s="72">
        <f t="shared" si="408"/>
        <v>653.6</v>
      </c>
      <c r="BP139" s="72">
        <f t="shared" si="208"/>
        <v>12</v>
      </c>
      <c r="BQ139" s="72" t="str">
        <f t="shared" si="209"/>
        <v>5</v>
      </c>
      <c r="BR139" s="72">
        <f t="shared" si="414"/>
        <v>0</v>
      </c>
      <c r="BS139" s="72" t="str">
        <f t="shared" si="409"/>
        <v>MP00B</v>
      </c>
      <c r="BT139" s="72" t="str">
        <f t="shared" si="409"/>
        <v>MP00D</v>
      </c>
      <c r="BU139" s="72">
        <f t="shared" si="409"/>
        <v>0.29411764705882354</v>
      </c>
      <c r="BV139" s="72">
        <f t="shared" si="409"/>
        <v>7</v>
      </c>
    </row>
    <row r="140" spans="1:74" s="72" customFormat="1" x14ac:dyDescent="0.2">
      <c r="A140" s="72" t="b">
        <v>1</v>
      </c>
      <c r="B140" s="65" t="s">
        <v>90</v>
      </c>
      <c r="C140" s="65" t="s">
        <v>177</v>
      </c>
      <c r="D140" s="65" t="str">
        <f t="shared" si="366"/>
        <v>E6</v>
      </c>
      <c r="E140" s="75">
        <f t="shared" si="199"/>
        <v>1012006</v>
      </c>
      <c r="F140" s="65" t="str">
        <f t="shared" si="375"/>
        <v>MP00C_E6</v>
      </c>
      <c r="G140" s="65" t="s">
        <v>345</v>
      </c>
      <c r="H140" s="65">
        <f t="shared" si="410"/>
        <v>1285</v>
      </c>
      <c r="I140" s="65">
        <f t="shared" si="411"/>
        <v>145</v>
      </c>
      <c r="J140" s="65">
        <f>INDEX(Notes!$A$36:$N$47,MATCH(Binning!$B140,Notes!$A$36:$A$47,0),MATCH(Notes!$K$35,Notes!$A$35:$N$35,0))</f>
        <v>653.6</v>
      </c>
      <c r="K140" s="65"/>
      <c r="L140" s="65">
        <f t="shared" si="416"/>
        <v>1010</v>
      </c>
      <c r="M140" s="65">
        <f t="shared" si="415"/>
        <v>785</v>
      </c>
      <c r="N140" s="65">
        <f>INDEX(GB!$A$2:$AD$96,MATCH($C140,GB!$A$2:$A$96,0),MATCH(N$2,GB!$A$1:$AD$1,0))</f>
        <v>170</v>
      </c>
      <c r="O140" s="65">
        <f>INDEX(GB!$A$2:$AD$96,MATCH($C140,GB!$A$2:$A$96,0),MATCH(O$2,GB!$A$1:$AD$1,0))</f>
        <v>75</v>
      </c>
      <c r="P140" s="65">
        <f>INDEX(GB!$A$2:$AD$96,MATCH($C140,GB!$A$2:$A$96,0),MATCH(P$2,GB!$A$1:$AD$1,0))</f>
        <v>115</v>
      </c>
      <c r="Q140" s="65">
        <f>INDEX(GB!$A$2:$AD$96,MATCH($C140,GB!$A$2:$A$96,0),MATCH(Q$2,GB!$A$1:$AD$1,0))</f>
        <v>90</v>
      </c>
      <c r="R140" s="65">
        <f>INDEX(Notes!$A$36:$N$47,MATCH(Binning!$B140,Notes!$A$36:$A$47,0),MATCH(Notes!$M$35,Notes!$A$35:$N$35,0))</f>
        <v>7866</v>
      </c>
      <c r="S140" s="65"/>
      <c r="T140" s="65">
        <f>INDEX(GB!$A$2:$AD$96,MATCH($C140,GB!$A$2:$A$96,0),MATCH(T$2,GB!$A$1:$AD$1,0))</f>
        <v>80</v>
      </c>
      <c r="U140" s="65">
        <f>INDEX(GB!$A$2:$AD$96,MATCH($C140,GB!$A$2:$A$96,0),MATCH(U$2,GB!$A$1:$AD$1,0))</f>
        <v>0</v>
      </c>
      <c r="V140" s="65">
        <f>INDEX(GB!$A$2:$AD$96,MATCH($C140,GB!$A$2:$A$96,0),MATCH(V$2,GB!$A$1:$AD$1,0))</f>
        <v>0</v>
      </c>
      <c r="W140" s="65">
        <f>INDEX(GB!$A$2:$AD$96,MATCH($C140,GB!$A$2:$A$96,0),MATCH(W$2,GB!$A$1:$AD$1,0))</f>
        <v>90</v>
      </c>
      <c r="X140" s="65">
        <f>INDEX(GB!$A$2:$AD$96,MATCH($C140,GB!$A$2:$A$96,0),MATCH(X$2,GB!$A$1:$AD$1,0))</f>
        <v>65</v>
      </c>
      <c r="Y140" s="65">
        <v>5</v>
      </c>
      <c r="Z140" s="65">
        <v>1250</v>
      </c>
      <c r="AA140" s="65">
        <v>400</v>
      </c>
      <c r="AB140" s="65"/>
      <c r="AC140" s="65"/>
      <c r="AD140" s="65"/>
      <c r="AE140" s="65"/>
      <c r="AF140" s="65">
        <f t="shared" si="412"/>
        <v>5</v>
      </c>
      <c r="AG140" s="65"/>
      <c r="AH140" s="65"/>
      <c r="AI140" s="65" t="str">
        <f t="shared" si="296"/>
        <v/>
      </c>
      <c r="AJ140" s="65" t="str">
        <f t="shared" si="297"/>
        <v/>
      </c>
      <c r="AK140" s="65" t="str">
        <f t="shared" si="298"/>
        <v/>
      </c>
      <c r="AL140" s="65" t="str">
        <f t="shared" si="299"/>
        <v/>
      </c>
      <c r="AM140" s="65" t="str">
        <f t="shared" si="413"/>
        <v/>
      </c>
      <c r="AN140" s="65"/>
      <c r="AO140" s="65"/>
      <c r="AP140" s="65"/>
      <c r="AQ140" s="65"/>
      <c r="AR140" s="65"/>
      <c r="AS140" s="65"/>
      <c r="AT140" s="65" t="str">
        <f t="shared" si="364"/>
        <v>PCPU</v>
      </c>
      <c r="AU140" s="65">
        <f t="shared" si="365"/>
        <v>653.6</v>
      </c>
      <c r="AV140" s="65"/>
      <c r="AW140" s="65"/>
      <c r="AX140" s="65">
        <f t="shared" si="404"/>
        <v>1180</v>
      </c>
      <c r="AY140" s="65">
        <f t="shared" si="405"/>
        <v>955</v>
      </c>
      <c r="AZ140" s="65">
        <f>INDEX(Notes!$A$36:$O$47,MATCH($B140,Notes!A$36:A$47,0),MATCH(AZ$2,Notes!A$35:O$35,0))</f>
        <v>594.18521581609184</v>
      </c>
      <c r="BA140" s="65">
        <f t="shared" si="200"/>
        <v>880</v>
      </c>
      <c r="BB140" s="65">
        <f t="shared" si="406"/>
        <v>1050</v>
      </c>
      <c r="BC140" s="65">
        <f t="shared" si="201"/>
        <v>875</v>
      </c>
      <c r="BD140" s="65">
        <f t="shared" si="407"/>
        <v>1045</v>
      </c>
      <c r="BO140" s="72">
        <f t="shared" si="408"/>
        <v>653.6</v>
      </c>
      <c r="BP140" s="72">
        <f t="shared" si="208"/>
        <v>12</v>
      </c>
      <c r="BQ140" s="72" t="str">
        <f t="shared" si="209"/>
        <v>6</v>
      </c>
      <c r="BR140" s="72">
        <f t="shared" si="414"/>
        <v>0</v>
      </c>
      <c r="BS140" s="72" t="str">
        <f t="shared" si="409"/>
        <v>MP00B</v>
      </c>
      <c r="BT140" s="72" t="str">
        <f t="shared" si="409"/>
        <v>MP00D</v>
      </c>
      <c r="BU140" s="72">
        <f t="shared" si="409"/>
        <v>0.29411764705882354</v>
      </c>
      <c r="BV140" s="72">
        <f t="shared" si="409"/>
        <v>7</v>
      </c>
    </row>
    <row r="141" spans="1:74" s="72" customFormat="1" x14ac:dyDescent="0.2">
      <c r="A141" s="72" t="b">
        <v>1</v>
      </c>
      <c r="B141" s="65" t="s">
        <v>90</v>
      </c>
      <c r="C141" s="65" t="s">
        <v>177</v>
      </c>
      <c r="D141" s="65" t="str">
        <f t="shared" si="366"/>
        <v>E7</v>
      </c>
      <c r="E141" s="75">
        <f t="shared" si="199"/>
        <v>1012007</v>
      </c>
      <c r="F141" s="65" t="str">
        <f t="shared" ref="F141:F152" si="417">CONCATENATE(C141,"_",D141)</f>
        <v>MP00C_E7</v>
      </c>
      <c r="G141" s="65" t="s">
        <v>345</v>
      </c>
      <c r="H141" s="65">
        <f t="shared" si="410"/>
        <v>1270</v>
      </c>
      <c r="I141" s="65">
        <f t="shared" si="411"/>
        <v>145</v>
      </c>
      <c r="J141" s="65">
        <f>INDEX(Notes!$A$36:$N$47,MATCH(Binning!$B141,Notes!$A$36:$A$47,0),MATCH(Notes!$K$35,Notes!$A$35:$N$35,0))</f>
        <v>653.6</v>
      </c>
      <c r="K141" s="65"/>
      <c r="L141" s="65">
        <f t="shared" si="416"/>
        <v>1010</v>
      </c>
      <c r="M141" s="65">
        <f t="shared" si="415"/>
        <v>785</v>
      </c>
      <c r="N141" s="65">
        <f>INDEX(GB!$A$2:$AD$96,MATCH($C141,GB!$A$2:$A$96,0),MATCH(N$2,GB!$A$1:$AD$1,0))</f>
        <v>170</v>
      </c>
      <c r="O141" s="65">
        <f>INDEX(GB!$A$2:$AD$96,MATCH($C141,GB!$A$2:$A$96,0),MATCH(O$2,GB!$A$1:$AD$1,0))</f>
        <v>75</v>
      </c>
      <c r="P141" s="65">
        <f>INDEX(GB!$A$2:$AD$96,MATCH($C141,GB!$A$2:$A$96,0),MATCH(P$2,GB!$A$1:$AD$1,0))</f>
        <v>115</v>
      </c>
      <c r="Q141" s="65">
        <f>INDEX(GB!$A$2:$AD$96,MATCH($C141,GB!$A$2:$A$96,0),MATCH(Q$2,GB!$A$1:$AD$1,0))</f>
        <v>90</v>
      </c>
      <c r="R141" s="65">
        <f>INDEX(Notes!$A$36:$N$47,MATCH(Binning!$B141,Notes!$A$36:$A$47,0),MATCH(Notes!$M$35,Notes!$A$35:$N$35,0))</f>
        <v>7866</v>
      </c>
      <c r="S141" s="65"/>
      <c r="T141" s="65">
        <f>INDEX(GB!$A$2:$AD$96,MATCH($C141,GB!$A$2:$A$96,0),MATCH(T$2,GB!$A$1:$AD$1,0))</f>
        <v>80</v>
      </c>
      <c r="U141" s="65">
        <f>INDEX(GB!$A$2:$AD$96,MATCH($C141,GB!$A$2:$A$96,0),MATCH(U$2,GB!$A$1:$AD$1,0))</f>
        <v>0</v>
      </c>
      <c r="V141" s="65">
        <f>INDEX(GB!$A$2:$AD$96,MATCH($C141,GB!$A$2:$A$96,0),MATCH(V$2,GB!$A$1:$AD$1,0))</f>
        <v>0</v>
      </c>
      <c r="W141" s="65">
        <f>INDEX(GB!$A$2:$AD$96,MATCH($C141,GB!$A$2:$A$96,0),MATCH(W$2,GB!$A$1:$AD$1,0))</f>
        <v>90</v>
      </c>
      <c r="X141" s="65">
        <f>INDEX(GB!$A$2:$AD$96,MATCH($C141,GB!$A$2:$A$96,0),MATCH(X$2,GB!$A$1:$AD$1,0))</f>
        <v>65</v>
      </c>
      <c r="Y141" s="65">
        <v>5</v>
      </c>
      <c r="Z141" s="65">
        <v>1250</v>
      </c>
      <c r="AA141" s="65">
        <v>400</v>
      </c>
      <c r="AB141" s="65"/>
      <c r="AC141" s="65"/>
      <c r="AD141" s="65"/>
      <c r="AE141" s="65"/>
      <c r="AF141" s="65">
        <f t="shared" si="412"/>
        <v>5</v>
      </c>
      <c r="AG141" s="65"/>
      <c r="AH141" s="65"/>
      <c r="AI141" s="65" t="str">
        <f t="shared" si="296"/>
        <v/>
      </c>
      <c r="AJ141" s="65" t="str">
        <f t="shared" si="297"/>
        <v/>
      </c>
      <c r="AK141" s="65" t="str">
        <f t="shared" si="298"/>
        <v/>
      </c>
      <c r="AL141" s="65" t="str">
        <f t="shared" si="299"/>
        <v/>
      </c>
      <c r="AM141" s="65" t="str">
        <f t="shared" si="413"/>
        <v/>
      </c>
      <c r="AN141" s="65"/>
      <c r="AO141" s="65"/>
      <c r="AP141" s="65"/>
      <c r="AQ141" s="65"/>
      <c r="AR141" s="65"/>
      <c r="AS141" s="65"/>
      <c r="AT141" s="65" t="str">
        <f t="shared" si="364"/>
        <v>PCPU</v>
      </c>
      <c r="AU141" s="65">
        <f t="shared" si="365"/>
        <v>653.6</v>
      </c>
      <c r="AV141" s="65"/>
      <c r="AW141" s="65"/>
      <c r="AX141" s="65">
        <f t="shared" si="404"/>
        <v>1180</v>
      </c>
      <c r="AY141" s="65">
        <f t="shared" si="405"/>
        <v>955</v>
      </c>
      <c r="AZ141" s="65">
        <f>INDEX(Notes!$A$36:$O$47,MATCH($B141,Notes!A$36:A$47,0),MATCH(AZ$2,Notes!A$35:O$35,0))</f>
        <v>594.18521581609184</v>
      </c>
      <c r="BA141" s="65">
        <f t="shared" si="200"/>
        <v>865</v>
      </c>
      <c r="BB141" s="65">
        <f t="shared" si="406"/>
        <v>1035</v>
      </c>
      <c r="BC141" s="65">
        <f t="shared" si="201"/>
        <v>860</v>
      </c>
      <c r="BD141" s="65">
        <f t="shared" si="407"/>
        <v>1030</v>
      </c>
      <c r="BO141" s="72">
        <f t="shared" si="408"/>
        <v>653.6</v>
      </c>
      <c r="BP141" s="72">
        <f t="shared" si="208"/>
        <v>12</v>
      </c>
      <c r="BQ141" s="72" t="str">
        <f t="shared" si="209"/>
        <v>7</v>
      </c>
      <c r="BR141" s="72">
        <f t="shared" si="414"/>
        <v>0</v>
      </c>
      <c r="BS141" s="72" t="str">
        <f t="shared" si="409"/>
        <v>MP00B</v>
      </c>
      <c r="BT141" s="72" t="str">
        <f t="shared" si="409"/>
        <v>MP00D</v>
      </c>
      <c r="BU141" s="72">
        <f t="shared" si="409"/>
        <v>0.29411764705882354</v>
      </c>
      <c r="BV141" s="72">
        <f t="shared" si="409"/>
        <v>7</v>
      </c>
    </row>
    <row r="142" spans="1:74" s="72" customFormat="1" x14ac:dyDescent="0.2">
      <c r="A142" s="72" t="b">
        <v>1</v>
      </c>
      <c r="B142" s="65" t="s">
        <v>90</v>
      </c>
      <c r="C142" s="65" t="s">
        <v>177</v>
      </c>
      <c r="D142" s="65" t="str">
        <f t="shared" si="366"/>
        <v>E8</v>
      </c>
      <c r="E142" s="75">
        <f t="shared" si="199"/>
        <v>1012008</v>
      </c>
      <c r="F142" s="65" t="str">
        <f t="shared" si="417"/>
        <v>MP00C_E8</v>
      </c>
      <c r="G142" s="65" t="s">
        <v>345</v>
      </c>
      <c r="H142" s="65">
        <f t="shared" si="410"/>
        <v>1255</v>
      </c>
      <c r="I142" s="65">
        <f t="shared" si="411"/>
        <v>145</v>
      </c>
      <c r="J142" s="65">
        <f>INDEX(Notes!$A$36:$N$47,MATCH(Binning!$B142,Notes!$A$36:$A$47,0),MATCH(Notes!$K$35,Notes!$A$35:$N$35,0))</f>
        <v>653.6</v>
      </c>
      <c r="K142" s="65"/>
      <c r="L142" s="65">
        <f t="shared" si="416"/>
        <v>1010</v>
      </c>
      <c r="M142" s="65">
        <f t="shared" si="415"/>
        <v>785</v>
      </c>
      <c r="N142" s="65">
        <f>INDEX(GB!$A$2:$AD$96,MATCH($C142,GB!$A$2:$A$96,0),MATCH(N$2,GB!$A$1:$AD$1,0))</f>
        <v>170</v>
      </c>
      <c r="O142" s="65">
        <f>INDEX(GB!$A$2:$AD$96,MATCH($C142,GB!$A$2:$A$96,0),MATCH(O$2,GB!$A$1:$AD$1,0))</f>
        <v>75</v>
      </c>
      <c r="P142" s="65">
        <f>INDEX(GB!$A$2:$AD$96,MATCH($C142,GB!$A$2:$A$96,0),MATCH(P$2,GB!$A$1:$AD$1,0))</f>
        <v>115</v>
      </c>
      <c r="Q142" s="65">
        <f>INDEX(GB!$A$2:$AD$96,MATCH($C142,GB!$A$2:$A$96,0),MATCH(Q$2,GB!$A$1:$AD$1,0))</f>
        <v>90</v>
      </c>
      <c r="R142" s="65">
        <f>INDEX(Notes!$A$36:$N$47,MATCH(Binning!$B142,Notes!$A$36:$A$47,0),MATCH(Notes!$M$35,Notes!$A$35:$N$35,0))</f>
        <v>7866</v>
      </c>
      <c r="S142" s="65"/>
      <c r="T142" s="65">
        <f>INDEX(GB!$A$2:$AD$96,MATCH($C142,GB!$A$2:$A$96,0),MATCH(T$2,GB!$A$1:$AD$1,0))</f>
        <v>80</v>
      </c>
      <c r="U142" s="65">
        <f>INDEX(GB!$A$2:$AD$96,MATCH($C142,GB!$A$2:$A$96,0),MATCH(U$2,GB!$A$1:$AD$1,0))</f>
        <v>0</v>
      </c>
      <c r="V142" s="65">
        <f>INDEX(GB!$A$2:$AD$96,MATCH($C142,GB!$A$2:$A$96,0),MATCH(V$2,GB!$A$1:$AD$1,0))</f>
        <v>0</v>
      </c>
      <c r="W142" s="65">
        <f>INDEX(GB!$A$2:$AD$96,MATCH($C142,GB!$A$2:$A$96,0),MATCH(W$2,GB!$A$1:$AD$1,0))</f>
        <v>90</v>
      </c>
      <c r="X142" s="65">
        <f>INDEX(GB!$A$2:$AD$96,MATCH($C142,GB!$A$2:$A$96,0),MATCH(X$2,GB!$A$1:$AD$1,0))</f>
        <v>65</v>
      </c>
      <c r="Y142" s="65">
        <v>5</v>
      </c>
      <c r="Z142" s="65">
        <v>1250</v>
      </c>
      <c r="AA142" s="65">
        <v>400</v>
      </c>
      <c r="AB142" s="65"/>
      <c r="AC142" s="65"/>
      <c r="AD142" s="65"/>
      <c r="AE142" s="65"/>
      <c r="AF142" s="65">
        <f t="shared" si="412"/>
        <v>5</v>
      </c>
      <c r="AG142" s="65"/>
      <c r="AH142" s="65"/>
      <c r="AI142" s="65" t="str">
        <f t="shared" si="296"/>
        <v/>
      </c>
      <c r="AJ142" s="65" t="str">
        <f t="shared" si="297"/>
        <v/>
      </c>
      <c r="AK142" s="65" t="str">
        <f t="shared" si="298"/>
        <v/>
      </c>
      <c r="AL142" s="65" t="str">
        <f t="shared" si="299"/>
        <v/>
      </c>
      <c r="AM142" s="65" t="str">
        <f t="shared" si="413"/>
        <v/>
      </c>
      <c r="AN142" s="65"/>
      <c r="AO142" s="65"/>
      <c r="AP142" s="65"/>
      <c r="AQ142" s="65"/>
      <c r="AR142" s="65"/>
      <c r="AS142" s="65"/>
      <c r="AT142" s="65" t="str">
        <f t="shared" si="364"/>
        <v>PCPU</v>
      </c>
      <c r="AU142" s="65">
        <f t="shared" si="365"/>
        <v>653.6</v>
      </c>
      <c r="AV142" s="65"/>
      <c r="AW142" s="65"/>
      <c r="AX142" s="65">
        <f t="shared" si="404"/>
        <v>1180</v>
      </c>
      <c r="AY142" s="65">
        <f t="shared" si="405"/>
        <v>955</v>
      </c>
      <c r="AZ142" s="65">
        <f>INDEX(Notes!$A$36:$O$47,MATCH($B142,Notes!A$36:A$47,0),MATCH(AZ$2,Notes!A$35:O$35,0))</f>
        <v>594.18521581609184</v>
      </c>
      <c r="BA142" s="65">
        <f t="shared" si="200"/>
        <v>850</v>
      </c>
      <c r="BB142" s="65">
        <f t="shared" si="406"/>
        <v>1020</v>
      </c>
      <c r="BC142" s="65">
        <f t="shared" si="201"/>
        <v>845</v>
      </c>
      <c r="BD142" s="65">
        <f t="shared" si="407"/>
        <v>1015</v>
      </c>
      <c r="BO142" s="72">
        <f t="shared" si="408"/>
        <v>653.6</v>
      </c>
      <c r="BP142" s="72">
        <f t="shared" si="208"/>
        <v>12</v>
      </c>
      <c r="BQ142" s="72" t="str">
        <f t="shared" si="209"/>
        <v>8</v>
      </c>
      <c r="BR142" s="72">
        <f t="shared" si="414"/>
        <v>0</v>
      </c>
      <c r="BS142" s="72" t="str">
        <f t="shared" si="409"/>
        <v>MP00B</v>
      </c>
      <c r="BT142" s="72" t="str">
        <f t="shared" si="409"/>
        <v>MP00D</v>
      </c>
      <c r="BU142" s="72">
        <f t="shared" si="409"/>
        <v>0.29411764705882354</v>
      </c>
      <c r="BV142" s="72">
        <f t="shared" si="409"/>
        <v>7</v>
      </c>
    </row>
    <row r="143" spans="1:74" s="72" customFormat="1" x14ac:dyDescent="0.2">
      <c r="A143" s="72" t="b">
        <v>1</v>
      </c>
      <c r="B143" s="65" t="s">
        <v>90</v>
      </c>
      <c r="C143" s="65" t="s">
        <v>177</v>
      </c>
      <c r="D143" s="65" t="str">
        <f t="shared" si="366"/>
        <v>E9</v>
      </c>
      <c r="E143" s="75">
        <f t="shared" ref="E143:E145" si="418">1000000+BP143*1000+BQ143</f>
        <v>1012009</v>
      </c>
      <c r="F143" s="65" t="str">
        <f t="shared" si="417"/>
        <v>MP00C_E9</v>
      </c>
      <c r="G143" s="65" t="s">
        <v>345</v>
      </c>
      <c r="H143" s="65">
        <f t="shared" si="410"/>
        <v>1240</v>
      </c>
      <c r="I143" s="65">
        <f t="shared" si="411"/>
        <v>145</v>
      </c>
      <c r="J143" s="65">
        <f>INDEX(Notes!$A$36:$N$47,MATCH(Binning!$B143,Notes!$A$36:$A$47,0),MATCH(Notes!$K$35,Notes!$A$35:$N$35,0))</f>
        <v>653.6</v>
      </c>
      <c r="K143" s="65"/>
      <c r="L143" s="65">
        <f t="shared" si="416"/>
        <v>1010</v>
      </c>
      <c r="M143" s="65">
        <f t="shared" si="415"/>
        <v>785</v>
      </c>
      <c r="N143" s="65">
        <f>INDEX(GB!$A$2:$AD$96,MATCH($C143,GB!$A$2:$A$96,0),MATCH(N$2,GB!$A$1:$AD$1,0))</f>
        <v>170</v>
      </c>
      <c r="O143" s="65">
        <f>INDEX(GB!$A$2:$AD$96,MATCH($C143,GB!$A$2:$A$96,0),MATCH(O$2,GB!$A$1:$AD$1,0))</f>
        <v>75</v>
      </c>
      <c r="P143" s="65">
        <f>INDEX(GB!$A$2:$AD$96,MATCH($C143,GB!$A$2:$A$96,0),MATCH(P$2,GB!$A$1:$AD$1,0))</f>
        <v>115</v>
      </c>
      <c r="Q143" s="65">
        <f>INDEX(GB!$A$2:$AD$96,MATCH($C143,GB!$A$2:$A$96,0),MATCH(Q$2,GB!$A$1:$AD$1,0))</f>
        <v>90</v>
      </c>
      <c r="R143" s="65">
        <f>INDEX(Notes!$A$36:$N$47,MATCH(Binning!$B143,Notes!$A$36:$A$47,0),MATCH(Notes!$M$35,Notes!$A$35:$N$35,0))</f>
        <v>7866</v>
      </c>
      <c r="S143" s="65"/>
      <c r="T143" s="65">
        <f>INDEX(GB!$A$2:$AD$96,MATCH($C143,GB!$A$2:$A$96,0),MATCH(T$2,GB!$A$1:$AD$1,0))</f>
        <v>80</v>
      </c>
      <c r="U143" s="65">
        <f>INDEX(GB!$A$2:$AD$96,MATCH($C143,GB!$A$2:$A$96,0),MATCH(U$2,GB!$A$1:$AD$1,0))</f>
        <v>0</v>
      </c>
      <c r="V143" s="65">
        <f>INDEX(GB!$A$2:$AD$96,MATCH($C143,GB!$A$2:$A$96,0),MATCH(V$2,GB!$A$1:$AD$1,0))</f>
        <v>0</v>
      </c>
      <c r="W143" s="65">
        <f>INDEX(GB!$A$2:$AD$96,MATCH($C143,GB!$A$2:$A$96,0),MATCH(W$2,GB!$A$1:$AD$1,0))</f>
        <v>90</v>
      </c>
      <c r="X143" s="65">
        <f>INDEX(GB!$A$2:$AD$96,MATCH($C143,GB!$A$2:$A$96,0),MATCH(X$2,GB!$A$1:$AD$1,0))</f>
        <v>65</v>
      </c>
      <c r="Y143" s="65">
        <v>5</v>
      </c>
      <c r="Z143" s="65">
        <v>1250</v>
      </c>
      <c r="AA143" s="65">
        <v>400</v>
      </c>
      <c r="AB143" s="65"/>
      <c r="AC143" s="65"/>
      <c r="AD143" s="65"/>
      <c r="AE143" s="65"/>
      <c r="AF143" s="65">
        <f t="shared" si="412"/>
        <v>5</v>
      </c>
      <c r="AG143" s="65"/>
      <c r="AH143" s="65"/>
      <c r="AI143" s="65" t="str">
        <f t="shared" ref="AI143:AI145" si="419">IF($BR143=1,BS143,"")</f>
        <v/>
      </c>
      <c r="AJ143" s="65" t="str">
        <f t="shared" ref="AJ143:AJ145" si="420">IF($BR143=1,BT143,"")</f>
        <v/>
      </c>
      <c r="AK143" s="65" t="str">
        <f t="shared" ref="AK143:AK145" si="421">IF($BR143=1,BU143,"")</f>
        <v/>
      </c>
      <c r="AL143" s="65" t="str">
        <f t="shared" ref="AL143:AL145" si="422">IF($BR143=1,BV143,"")</f>
        <v/>
      </c>
      <c r="AM143" s="65" t="str">
        <f t="shared" si="413"/>
        <v/>
      </c>
      <c r="AN143" s="65"/>
      <c r="AO143" s="65"/>
      <c r="AP143" s="65"/>
      <c r="AQ143" s="65"/>
      <c r="AR143" s="65"/>
      <c r="AS143" s="65"/>
      <c r="AT143" s="65" t="str">
        <f t="shared" ref="AT143:AT145" si="423">B143</f>
        <v>PCPU</v>
      </c>
      <c r="AU143" s="65">
        <f t="shared" ref="AU143:AU145" si="424">J143</f>
        <v>653.6</v>
      </c>
      <c r="AV143" s="65"/>
      <c r="AW143" s="65"/>
      <c r="AX143" s="65">
        <f t="shared" ref="AX143:AX145" si="425">L143+N143</f>
        <v>1180</v>
      </c>
      <c r="AY143" s="65">
        <f t="shared" ref="AY143:AY145" si="426">M143+N143</f>
        <v>955</v>
      </c>
      <c r="AZ143" s="65">
        <f>INDEX(Notes!$A$36:$O$47,MATCH($B143,Notes!A$36:A$47,0),MATCH(AZ$2,Notes!A$35:O$35,0))</f>
        <v>594.18521581609184</v>
      </c>
      <c r="BA143" s="65">
        <f t="shared" ref="BA143:BA145" si="427">MAX(MIN(Y143*FLOOR((H143-I143*LOG10(AZ143))/Y143,1),L143),M143)</f>
        <v>835</v>
      </c>
      <c r="BB143" s="65">
        <f t="shared" ref="BB143:BB145" si="428">BA143+N143</f>
        <v>1005</v>
      </c>
      <c r="BC143" s="65">
        <f t="shared" ref="BC143:BC145" si="429">MAX(MIN(Y143*FLOOR((H143-I143*LOG10(J143))/Y143,1),L143),M143)</f>
        <v>830</v>
      </c>
      <c r="BD143" s="65">
        <f t="shared" ref="BD143:BD145" si="430">BC143+N143</f>
        <v>1000</v>
      </c>
      <c r="BO143" s="72">
        <f t="shared" si="408"/>
        <v>653.6</v>
      </c>
      <c r="BP143" s="72">
        <f t="shared" si="208"/>
        <v>12</v>
      </c>
      <c r="BQ143" s="72" t="str">
        <f t="shared" si="209"/>
        <v>9</v>
      </c>
      <c r="BR143" s="72">
        <f t="shared" si="414"/>
        <v>0</v>
      </c>
      <c r="BS143" s="72" t="str">
        <f t="shared" si="414"/>
        <v>MP00B</v>
      </c>
      <c r="BT143" s="72" t="str">
        <f t="shared" si="414"/>
        <v>MP00D</v>
      </c>
      <c r="BU143" s="72">
        <f t="shared" si="414"/>
        <v>0.29411764705882354</v>
      </c>
      <c r="BV143" s="72">
        <f t="shared" si="414"/>
        <v>7</v>
      </c>
    </row>
    <row r="144" spans="1:74" s="72" customFormat="1" x14ac:dyDescent="0.2">
      <c r="A144" s="72" t="b">
        <v>1</v>
      </c>
      <c r="B144" s="65" t="s">
        <v>90</v>
      </c>
      <c r="C144" s="65" t="s">
        <v>177</v>
      </c>
      <c r="D144" s="65" t="str">
        <f t="shared" si="366"/>
        <v>E10</v>
      </c>
      <c r="E144" s="75">
        <f t="shared" si="418"/>
        <v>1012010</v>
      </c>
      <c r="F144" s="65" t="str">
        <f t="shared" si="417"/>
        <v>MP00C_E10</v>
      </c>
      <c r="G144" s="65" t="s">
        <v>345</v>
      </c>
      <c r="H144" s="65">
        <f t="shared" si="410"/>
        <v>1225</v>
      </c>
      <c r="I144" s="65">
        <f t="shared" si="411"/>
        <v>145</v>
      </c>
      <c r="J144" s="65">
        <f>INDEX(Notes!$A$36:$N$47,MATCH(Binning!$B144,Notes!$A$36:$A$47,0),MATCH(Notes!$K$35,Notes!$A$35:$N$35,0))</f>
        <v>653.6</v>
      </c>
      <c r="K144" s="65"/>
      <c r="L144" s="65">
        <f t="shared" si="416"/>
        <v>1010</v>
      </c>
      <c r="M144" s="65">
        <f t="shared" si="415"/>
        <v>785</v>
      </c>
      <c r="N144" s="65">
        <f>INDEX(GB!$A$2:$AD$96,MATCH($C144,GB!$A$2:$A$96,0),MATCH(N$2,GB!$A$1:$AD$1,0))</f>
        <v>170</v>
      </c>
      <c r="O144" s="65">
        <f>INDEX(GB!$A$2:$AD$96,MATCH($C144,GB!$A$2:$A$96,0),MATCH(O$2,GB!$A$1:$AD$1,0))</f>
        <v>75</v>
      </c>
      <c r="P144" s="65">
        <f>INDEX(GB!$A$2:$AD$96,MATCH($C144,GB!$A$2:$A$96,0),MATCH(P$2,GB!$A$1:$AD$1,0))</f>
        <v>115</v>
      </c>
      <c r="Q144" s="65">
        <f>INDEX(GB!$A$2:$AD$96,MATCH($C144,GB!$A$2:$A$96,0),MATCH(Q$2,GB!$A$1:$AD$1,0))</f>
        <v>90</v>
      </c>
      <c r="R144" s="65">
        <f>INDEX(Notes!$A$36:$N$47,MATCH(Binning!$B144,Notes!$A$36:$A$47,0),MATCH(Notes!$M$35,Notes!$A$35:$N$35,0))</f>
        <v>7866</v>
      </c>
      <c r="S144" s="65"/>
      <c r="T144" s="65">
        <f>INDEX(GB!$A$2:$AD$96,MATCH($C144,GB!$A$2:$A$96,0),MATCH(T$2,GB!$A$1:$AD$1,0))</f>
        <v>80</v>
      </c>
      <c r="U144" s="65">
        <f>INDEX(GB!$A$2:$AD$96,MATCH($C144,GB!$A$2:$A$96,0),MATCH(U$2,GB!$A$1:$AD$1,0))</f>
        <v>0</v>
      </c>
      <c r="V144" s="65">
        <f>INDEX(GB!$A$2:$AD$96,MATCH($C144,GB!$A$2:$A$96,0),MATCH(V$2,GB!$A$1:$AD$1,0))</f>
        <v>0</v>
      </c>
      <c r="W144" s="65">
        <f>INDEX(GB!$A$2:$AD$96,MATCH($C144,GB!$A$2:$A$96,0),MATCH(W$2,GB!$A$1:$AD$1,0))</f>
        <v>90</v>
      </c>
      <c r="X144" s="65">
        <f>INDEX(GB!$A$2:$AD$96,MATCH($C144,GB!$A$2:$A$96,0),MATCH(X$2,GB!$A$1:$AD$1,0))</f>
        <v>65</v>
      </c>
      <c r="Y144" s="65">
        <v>5</v>
      </c>
      <c r="Z144" s="65">
        <v>1250</v>
      </c>
      <c r="AA144" s="65">
        <v>400</v>
      </c>
      <c r="AB144" s="65"/>
      <c r="AC144" s="65"/>
      <c r="AD144" s="65"/>
      <c r="AE144" s="65"/>
      <c r="AF144" s="65">
        <f t="shared" si="412"/>
        <v>5</v>
      </c>
      <c r="AG144" s="65"/>
      <c r="AH144" s="65"/>
      <c r="AI144" s="65" t="str">
        <f t="shared" si="419"/>
        <v/>
      </c>
      <c r="AJ144" s="65" t="str">
        <f t="shared" si="420"/>
        <v/>
      </c>
      <c r="AK144" s="65" t="str">
        <f t="shared" si="421"/>
        <v/>
      </c>
      <c r="AL144" s="65" t="str">
        <f t="shared" si="422"/>
        <v/>
      </c>
      <c r="AM144" s="65" t="str">
        <f t="shared" si="413"/>
        <v/>
      </c>
      <c r="AN144" s="65"/>
      <c r="AO144" s="65"/>
      <c r="AP144" s="65"/>
      <c r="AQ144" s="65"/>
      <c r="AR144" s="65"/>
      <c r="AS144" s="65"/>
      <c r="AT144" s="65" t="str">
        <f t="shared" si="423"/>
        <v>PCPU</v>
      </c>
      <c r="AU144" s="65">
        <f t="shared" si="424"/>
        <v>653.6</v>
      </c>
      <c r="AV144" s="65"/>
      <c r="AW144" s="65"/>
      <c r="AX144" s="65">
        <f t="shared" si="425"/>
        <v>1180</v>
      </c>
      <c r="AY144" s="65">
        <f t="shared" si="426"/>
        <v>955</v>
      </c>
      <c r="AZ144" s="65">
        <f>INDEX(Notes!$A$36:$O$47,MATCH($B144,Notes!A$36:A$47,0),MATCH(AZ$2,Notes!A$35:O$35,0))</f>
        <v>594.18521581609184</v>
      </c>
      <c r="BA144" s="65">
        <f t="shared" si="427"/>
        <v>820</v>
      </c>
      <c r="BB144" s="65">
        <f t="shared" si="428"/>
        <v>990</v>
      </c>
      <c r="BC144" s="65">
        <f t="shared" si="429"/>
        <v>815</v>
      </c>
      <c r="BD144" s="65">
        <f t="shared" si="430"/>
        <v>985</v>
      </c>
      <c r="BO144" s="72">
        <f t="shared" si="408"/>
        <v>653.6</v>
      </c>
      <c r="BP144" s="72">
        <f t="shared" si="208"/>
        <v>12</v>
      </c>
      <c r="BQ144" s="72" t="str">
        <f t="shared" si="209"/>
        <v>10</v>
      </c>
      <c r="BR144" s="72">
        <f t="shared" si="414"/>
        <v>0</v>
      </c>
      <c r="BS144" s="72" t="str">
        <f t="shared" si="414"/>
        <v>MP00B</v>
      </c>
      <c r="BT144" s="72" t="str">
        <f t="shared" si="414"/>
        <v>MP00D</v>
      </c>
      <c r="BU144" s="72">
        <f t="shared" si="414"/>
        <v>0.29411764705882354</v>
      </c>
      <c r="BV144" s="72">
        <f t="shared" si="414"/>
        <v>7</v>
      </c>
    </row>
    <row r="145" spans="1:74" s="72" customFormat="1" x14ac:dyDescent="0.2">
      <c r="A145" s="72" t="b">
        <v>1</v>
      </c>
      <c r="B145" s="65" t="s">
        <v>90</v>
      </c>
      <c r="C145" s="65" t="s">
        <v>177</v>
      </c>
      <c r="D145" s="65" t="str">
        <f t="shared" si="366"/>
        <v>E11</v>
      </c>
      <c r="E145" s="75">
        <f t="shared" si="418"/>
        <v>1012011</v>
      </c>
      <c r="F145" s="65" t="str">
        <f t="shared" ref="F145" si="431">CONCATENATE(C145,"_",D145)</f>
        <v>MP00C_E11</v>
      </c>
      <c r="G145" s="65" t="s">
        <v>345</v>
      </c>
      <c r="H145" s="65">
        <f t="shared" si="410"/>
        <v>1210</v>
      </c>
      <c r="I145" s="65">
        <f t="shared" si="411"/>
        <v>145</v>
      </c>
      <c r="J145" s="65">
        <f>INDEX(Notes!$A$36:$N$47,MATCH(Binning!$B145,Notes!$A$36:$A$47,0),MATCH(Notes!$K$35,Notes!$A$35:$N$35,0))</f>
        <v>653.6</v>
      </c>
      <c r="K145" s="65"/>
      <c r="L145" s="65">
        <f t="shared" si="416"/>
        <v>1010</v>
      </c>
      <c r="M145" s="65">
        <f t="shared" si="415"/>
        <v>785</v>
      </c>
      <c r="N145" s="65">
        <f>INDEX(GB!$A$2:$AD$96,MATCH($C145,GB!$A$2:$A$96,0),MATCH(N$2,GB!$A$1:$AD$1,0))</f>
        <v>170</v>
      </c>
      <c r="O145" s="65">
        <f>INDEX(GB!$A$2:$AD$96,MATCH($C145,GB!$A$2:$A$96,0),MATCH(O$2,GB!$A$1:$AD$1,0))</f>
        <v>75</v>
      </c>
      <c r="P145" s="65">
        <f>INDEX(GB!$A$2:$AD$96,MATCH($C145,GB!$A$2:$A$96,0),MATCH(P$2,GB!$A$1:$AD$1,0))</f>
        <v>115</v>
      </c>
      <c r="Q145" s="65">
        <f>INDEX(GB!$A$2:$AD$96,MATCH($C145,GB!$A$2:$A$96,0),MATCH(Q$2,GB!$A$1:$AD$1,0))</f>
        <v>90</v>
      </c>
      <c r="R145" s="65">
        <f>INDEX(Notes!$A$36:$N$47,MATCH(Binning!$B145,Notes!$A$36:$A$47,0),MATCH(Notes!$M$35,Notes!$A$35:$N$35,0))</f>
        <v>7866</v>
      </c>
      <c r="S145" s="65"/>
      <c r="T145" s="65">
        <f>INDEX(GB!$A$2:$AD$96,MATCH($C145,GB!$A$2:$A$96,0),MATCH(T$2,GB!$A$1:$AD$1,0))</f>
        <v>80</v>
      </c>
      <c r="U145" s="65">
        <f>INDEX(GB!$A$2:$AD$96,MATCH($C145,GB!$A$2:$A$96,0),MATCH(U$2,GB!$A$1:$AD$1,0))</f>
        <v>0</v>
      </c>
      <c r="V145" s="65">
        <f>INDEX(GB!$A$2:$AD$96,MATCH($C145,GB!$A$2:$A$96,0),MATCH(V$2,GB!$A$1:$AD$1,0))</f>
        <v>0</v>
      </c>
      <c r="W145" s="65">
        <f>INDEX(GB!$A$2:$AD$96,MATCH($C145,GB!$A$2:$A$96,0),MATCH(W$2,GB!$A$1:$AD$1,0))</f>
        <v>90</v>
      </c>
      <c r="X145" s="65">
        <f>INDEX(GB!$A$2:$AD$96,MATCH($C145,GB!$A$2:$A$96,0),MATCH(X$2,GB!$A$1:$AD$1,0))</f>
        <v>65</v>
      </c>
      <c r="Y145" s="65">
        <v>5</v>
      </c>
      <c r="Z145" s="65">
        <v>1250</v>
      </c>
      <c r="AA145" s="65">
        <v>400</v>
      </c>
      <c r="AB145" s="65"/>
      <c r="AC145" s="65"/>
      <c r="AD145" s="65"/>
      <c r="AE145" s="65"/>
      <c r="AF145" s="65">
        <f t="shared" si="412"/>
        <v>5</v>
      </c>
      <c r="AG145" s="65"/>
      <c r="AH145" s="65"/>
      <c r="AI145" s="65" t="str">
        <f t="shared" si="419"/>
        <v/>
      </c>
      <c r="AJ145" s="65" t="str">
        <f t="shared" si="420"/>
        <v/>
      </c>
      <c r="AK145" s="65" t="str">
        <f t="shared" si="421"/>
        <v/>
      </c>
      <c r="AL145" s="65" t="str">
        <f t="shared" si="422"/>
        <v/>
      </c>
      <c r="AM145" s="65" t="str">
        <f t="shared" si="413"/>
        <v/>
      </c>
      <c r="AN145" s="65"/>
      <c r="AO145" s="65"/>
      <c r="AP145" s="65"/>
      <c r="AQ145" s="65"/>
      <c r="AR145" s="65"/>
      <c r="AS145" s="65"/>
      <c r="AT145" s="65" t="str">
        <f t="shared" si="423"/>
        <v>PCPU</v>
      </c>
      <c r="AU145" s="65">
        <f t="shared" si="424"/>
        <v>653.6</v>
      </c>
      <c r="AV145" s="65"/>
      <c r="AW145" s="65"/>
      <c r="AX145" s="65">
        <f t="shared" si="425"/>
        <v>1180</v>
      </c>
      <c r="AY145" s="65">
        <f t="shared" si="426"/>
        <v>955</v>
      </c>
      <c r="AZ145" s="65">
        <f>INDEX(Notes!$A$36:$O$47,MATCH($B145,Notes!A$36:A$47,0),MATCH(AZ$2,Notes!A$35:O$35,0))</f>
        <v>594.18521581609184</v>
      </c>
      <c r="BA145" s="65">
        <f t="shared" si="427"/>
        <v>805</v>
      </c>
      <c r="BB145" s="65">
        <f t="shared" si="428"/>
        <v>975</v>
      </c>
      <c r="BC145" s="65">
        <f t="shared" si="429"/>
        <v>800</v>
      </c>
      <c r="BD145" s="65">
        <f t="shared" si="430"/>
        <v>970</v>
      </c>
      <c r="BO145" s="72">
        <f t="shared" si="408"/>
        <v>653.6</v>
      </c>
      <c r="BP145" s="72">
        <f t="shared" si="208"/>
        <v>12</v>
      </c>
      <c r="BQ145" s="72" t="str">
        <f t="shared" si="209"/>
        <v>11</v>
      </c>
      <c r="BR145" s="72">
        <f t="shared" si="414"/>
        <v>0</v>
      </c>
      <c r="BS145" s="72" t="str">
        <f t="shared" si="414"/>
        <v>MP00B</v>
      </c>
      <c r="BT145" s="72" t="str">
        <f t="shared" si="414"/>
        <v>MP00D</v>
      </c>
      <c r="BU145" s="72">
        <f t="shared" si="414"/>
        <v>0.29411764705882354</v>
      </c>
      <c r="BV145" s="72">
        <f t="shared" si="414"/>
        <v>7</v>
      </c>
    </row>
    <row r="146" spans="1:74" s="72" customFormat="1" x14ac:dyDescent="0.2">
      <c r="A146" s="72" t="b">
        <v>1</v>
      </c>
      <c r="B146" s="65" t="s">
        <v>90</v>
      </c>
      <c r="C146" s="65" t="s">
        <v>177</v>
      </c>
      <c r="D146" s="65" t="str">
        <f t="shared" si="366"/>
        <v>E12</v>
      </c>
      <c r="E146" s="75">
        <f t="shared" ref="E146" si="432">1000000+BP146*1000+BQ146</f>
        <v>1012012</v>
      </c>
      <c r="F146" s="65" t="str">
        <f t="shared" ref="F146" si="433">CONCATENATE(C146,"_",D146)</f>
        <v>MP00C_E12</v>
      </c>
      <c r="G146" s="65" t="s">
        <v>345</v>
      </c>
      <c r="H146" s="65">
        <f t="shared" si="410"/>
        <v>1195</v>
      </c>
      <c r="I146" s="65">
        <f t="shared" si="411"/>
        <v>145</v>
      </c>
      <c r="J146" s="65">
        <f>INDEX(Notes!$A$36:$N$47,MATCH(Binning!$B146,Notes!$A$36:$A$47,0),MATCH(Notes!$K$35,Notes!$A$35:$N$35,0))</f>
        <v>653.6</v>
      </c>
      <c r="K146" s="65"/>
      <c r="L146" s="65">
        <f t="shared" si="416"/>
        <v>1010</v>
      </c>
      <c r="M146" s="65">
        <f t="shared" si="415"/>
        <v>785</v>
      </c>
      <c r="N146" s="65">
        <f>INDEX(GB!$A$2:$AD$96,MATCH($C146,GB!$A$2:$A$96,0),MATCH(N$2,GB!$A$1:$AD$1,0))</f>
        <v>170</v>
      </c>
      <c r="O146" s="65">
        <f>INDEX(GB!$A$2:$AD$96,MATCH($C146,GB!$A$2:$A$96,0),MATCH(O$2,GB!$A$1:$AD$1,0))</f>
        <v>75</v>
      </c>
      <c r="P146" s="65">
        <f>INDEX(GB!$A$2:$AD$96,MATCH($C146,GB!$A$2:$A$96,0),MATCH(P$2,GB!$A$1:$AD$1,0))</f>
        <v>115</v>
      </c>
      <c r="Q146" s="65">
        <f>INDEX(GB!$A$2:$AD$96,MATCH($C146,GB!$A$2:$A$96,0),MATCH(Q$2,GB!$A$1:$AD$1,0))</f>
        <v>90</v>
      </c>
      <c r="R146" s="65">
        <f>INDEX(Notes!$A$36:$N$47,MATCH(Binning!$B146,Notes!$A$36:$A$47,0),MATCH(Notes!$M$35,Notes!$A$35:$N$35,0))</f>
        <v>7866</v>
      </c>
      <c r="S146" s="65"/>
      <c r="T146" s="65">
        <f>INDEX(GB!$A$2:$AD$96,MATCH($C146,GB!$A$2:$A$96,0),MATCH(T$2,GB!$A$1:$AD$1,0))</f>
        <v>80</v>
      </c>
      <c r="U146" s="65">
        <f>INDEX(GB!$A$2:$AD$96,MATCH($C146,GB!$A$2:$A$96,0),MATCH(U$2,GB!$A$1:$AD$1,0))</f>
        <v>0</v>
      </c>
      <c r="V146" s="65">
        <f>INDEX(GB!$A$2:$AD$96,MATCH($C146,GB!$A$2:$A$96,0),MATCH(V$2,GB!$A$1:$AD$1,0))</f>
        <v>0</v>
      </c>
      <c r="W146" s="65">
        <f>INDEX(GB!$A$2:$AD$96,MATCH($C146,GB!$A$2:$A$96,0),MATCH(W$2,GB!$A$1:$AD$1,0))</f>
        <v>90</v>
      </c>
      <c r="X146" s="65">
        <f>INDEX(GB!$A$2:$AD$96,MATCH($C146,GB!$A$2:$A$96,0),MATCH(X$2,GB!$A$1:$AD$1,0))</f>
        <v>65</v>
      </c>
      <c r="Y146" s="65">
        <v>5</v>
      </c>
      <c r="Z146" s="65">
        <v>1250</v>
      </c>
      <c r="AA146" s="65">
        <v>400</v>
      </c>
      <c r="AB146" s="65"/>
      <c r="AC146" s="65"/>
      <c r="AD146" s="65"/>
      <c r="AE146" s="65"/>
      <c r="AF146" s="65">
        <f t="shared" si="412"/>
        <v>5</v>
      </c>
      <c r="AG146" s="65"/>
      <c r="AH146" s="65"/>
      <c r="AI146" s="65" t="str">
        <f t="shared" ref="AI146" si="434">IF($BR146=1,BS146,"")</f>
        <v/>
      </c>
      <c r="AJ146" s="65" t="str">
        <f t="shared" ref="AJ146" si="435">IF($BR146=1,BT146,"")</f>
        <v/>
      </c>
      <c r="AK146" s="65" t="str">
        <f t="shared" ref="AK146" si="436">IF($BR146=1,BU146,"")</f>
        <v/>
      </c>
      <c r="AL146" s="65" t="str">
        <f t="shared" ref="AL146" si="437">IF($BR146=1,BV146,"")</f>
        <v/>
      </c>
      <c r="AM146" s="65" t="str">
        <f t="shared" si="413"/>
        <v/>
      </c>
      <c r="AN146" s="65"/>
      <c r="AO146" s="65"/>
      <c r="AP146" s="65"/>
      <c r="AQ146" s="65"/>
      <c r="AR146" s="65"/>
      <c r="AS146" s="65"/>
      <c r="AT146" s="65" t="str">
        <f t="shared" ref="AT146" si="438">B146</f>
        <v>PCPU</v>
      </c>
      <c r="AU146" s="65">
        <f t="shared" ref="AU146" si="439">J146</f>
        <v>653.6</v>
      </c>
      <c r="AV146" s="65"/>
      <c r="AW146" s="65"/>
      <c r="AX146" s="65">
        <f t="shared" ref="AX146" si="440">L146+N146</f>
        <v>1180</v>
      </c>
      <c r="AY146" s="65">
        <f t="shared" ref="AY146" si="441">M146+N146</f>
        <v>955</v>
      </c>
      <c r="AZ146" s="65">
        <f>INDEX(Notes!$A$36:$O$47,MATCH($B146,Notes!A$36:A$47,0),MATCH(AZ$2,Notes!A$35:O$35,0))</f>
        <v>594.18521581609184</v>
      </c>
      <c r="BA146" s="65">
        <f t="shared" ref="BA146" si="442">MAX(MIN(Y146*FLOOR((H146-I146*LOG10(AZ146))/Y146,1),L146),M146)</f>
        <v>790</v>
      </c>
      <c r="BB146" s="65">
        <f t="shared" ref="BB146" si="443">BA146+N146</f>
        <v>960</v>
      </c>
      <c r="BC146" s="65">
        <f t="shared" ref="BC146" si="444">MAX(MIN(Y146*FLOOR((H146-I146*LOG10(J146))/Y146,1),L146),M146)</f>
        <v>785</v>
      </c>
      <c r="BD146" s="65">
        <f t="shared" ref="BD146" si="445">BC146+N146</f>
        <v>955</v>
      </c>
      <c r="BO146" s="72">
        <f t="shared" si="408"/>
        <v>653.6</v>
      </c>
      <c r="BP146" s="72">
        <f t="shared" si="208"/>
        <v>12</v>
      </c>
      <c r="BQ146" s="72" t="str">
        <f t="shared" si="209"/>
        <v>12</v>
      </c>
      <c r="BR146" s="72">
        <f t="shared" si="414"/>
        <v>0</v>
      </c>
      <c r="BS146" s="72" t="str">
        <f t="shared" si="414"/>
        <v>MP00B</v>
      </c>
      <c r="BT146" s="72" t="str">
        <f t="shared" si="414"/>
        <v>MP00D</v>
      </c>
      <c r="BU146" s="72">
        <f t="shared" si="414"/>
        <v>0.29411764705882354</v>
      </c>
      <c r="BV146" s="72">
        <f t="shared" si="414"/>
        <v>7</v>
      </c>
    </row>
    <row r="147" spans="1:74" s="72" customFormat="1" x14ac:dyDescent="0.2">
      <c r="A147" s="72" t="b">
        <v>1</v>
      </c>
      <c r="B147" s="65" t="s">
        <v>90</v>
      </c>
      <c r="C147" s="65" t="s">
        <v>178</v>
      </c>
      <c r="D147" s="65" t="s">
        <v>44</v>
      </c>
      <c r="E147" s="75">
        <f t="shared" si="199"/>
        <v>1013001</v>
      </c>
      <c r="F147" s="65" t="str">
        <f t="shared" si="417"/>
        <v>MP00D_E1</v>
      </c>
      <c r="G147" s="65" t="s">
        <v>345</v>
      </c>
      <c r="H147" s="184">
        <f>VLOOKUP(C147,BinningParamNotes!A:D,3,0)</f>
        <v>1475</v>
      </c>
      <c r="I147" s="69">
        <f>VLOOKUP(C147,BinningParamNotes!A:D,2,0)</f>
        <v>155</v>
      </c>
      <c r="J147" s="65">
        <f>INDEX(Notes!$A$36:$N$47,MATCH(Binning!$B147,Notes!$A$36:$A$47,0),MATCH(Notes!$K$35,Notes!$A$35:$N$35,0))</f>
        <v>653.6</v>
      </c>
      <c r="K147" s="65"/>
      <c r="L147" s="69">
        <f>VLOOKUP(C147,BinningParamNotes!A:D,4,0)</f>
        <v>1105</v>
      </c>
      <c r="M147" s="189">
        <v>875</v>
      </c>
      <c r="N147" s="65">
        <f>INDEX(GB!$A$2:$AD$96,MATCH($C147,GB!$A$2:$A$96,0),MATCH(N$2,GB!$A$1:$AD$1,0))</f>
        <v>185</v>
      </c>
      <c r="O147" s="65">
        <f>INDEX(GB!$A$2:$AD$96,MATCH($C147,GB!$A$2:$A$96,0),MATCH(O$2,GB!$A$1:$AD$1,0))</f>
        <v>35</v>
      </c>
      <c r="P147" s="65">
        <f>INDEX(GB!$A$2:$AD$96,MATCH($C147,GB!$A$2:$A$96,0),MATCH(P$2,GB!$A$1:$AD$1,0))</f>
        <v>135</v>
      </c>
      <c r="Q147" s="65">
        <f>INDEX(GB!$A$2:$AD$96,MATCH($C147,GB!$A$2:$A$96,0),MATCH(Q$2,GB!$A$1:$AD$1,0))</f>
        <v>35</v>
      </c>
      <c r="R147" s="65">
        <f>INDEX(Notes!$A$36:$N$47,MATCH(Binning!$B147,Notes!$A$36:$A$47,0),MATCH(Notes!$M$35,Notes!$A$35:$N$35,0))</f>
        <v>7866</v>
      </c>
      <c r="S147" s="65"/>
      <c r="T147" s="65">
        <f>INDEX(GB!$A$2:$AD$96,MATCH($C147,GB!$A$2:$A$96,0),MATCH(T$2,GB!$A$1:$AD$1,0))</f>
        <v>110</v>
      </c>
      <c r="U147" s="65">
        <f>INDEX(GB!$A$2:$AD$96,MATCH($C147,GB!$A$2:$A$96,0),MATCH(U$2,GB!$A$1:$AD$1,0))</f>
        <v>0</v>
      </c>
      <c r="V147" s="65">
        <f>INDEX(GB!$A$2:$AD$96,MATCH($C147,GB!$A$2:$A$96,0),MATCH(V$2,GB!$A$1:$AD$1,0))</f>
        <v>0</v>
      </c>
      <c r="W147" s="65">
        <f>INDEX(GB!$A$2:$AD$96,MATCH($C147,GB!$A$2:$A$96,0),MATCH(W$2,GB!$A$1:$AD$1,0))</f>
        <v>110</v>
      </c>
      <c r="X147" s="65">
        <f>INDEX(GB!$A$2:$AD$96,MATCH($C147,GB!$A$2:$A$96,0),MATCH(X$2,GB!$A$1:$AD$1,0))</f>
        <v>10</v>
      </c>
      <c r="Y147" s="65">
        <v>5</v>
      </c>
      <c r="Z147" s="65">
        <v>1250</v>
      </c>
      <c r="AA147" s="65">
        <v>400</v>
      </c>
      <c r="AB147" s="65"/>
      <c r="AC147" s="65"/>
      <c r="AD147" s="65"/>
      <c r="AE147" s="65"/>
      <c r="AF147" s="65">
        <v>5</v>
      </c>
      <c r="AG147" s="65"/>
      <c r="AH147" s="65"/>
      <c r="AI147" s="65" t="str">
        <f t="shared" si="296"/>
        <v/>
      </c>
      <c r="AJ147" s="65" t="str">
        <f t="shared" si="297"/>
        <v/>
      </c>
      <c r="AK147" s="65" t="str">
        <f t="shared" si="298"/>
        <v/>
      </c>
      <c r="AL147" s="65" t="str">
        <f t="shared" si="299"/>
        <v/>
      </c>
      <c r="AM147" s="65" t="str">
        <f t="shared" si="413"/>
        <v/>
      </c>
      <c r="AN147" s="65"/>
      <c r="AO147" s="65"/>
      <c r="AP147" s="65"/>
      <c r="AQ147" s="65"/>
      <c r="AR147" s="65"/>
      <c r="AS147" s="65"/>
      <c r="AT147" s="65" t="str">
        <f t="shared" si="364"/>
        <v>PCPU</v>
      </c>
      <c r="AU147" s="65">
        <f t="shared" si="365"/>
        <v>653.6</v>
      </c>
      <c r="AV147" s="65"/>
      <c r="AW147" s="65" t="s">
        <v>406</v>
      </c>
      <c r="AX147" s="65">
        <f t="shared" si="404"/>
        <v>1290</v>
      </c>
      <c r="AY147" s="65">
        <f t="shared" si="405"/>
        <v>1060</v>
      </c>
      <c r="AZ147" s="65">
        <f>INDEX(Notes!$A$36:$O$47,MATCH($B147,Notes!A$36:A$47,0),MATCH(AZ$2,Notes!A$35:O$35,0))</f>
        <v>594.18521581609184</v>
      </c>
      <c r="BA147" s="65">
        <f t="shared" si="200"/>
        <v>1045</v>
      </c>
      <c r="BB147" s="65">
        <f t="shared" si="406"/>
        <v>1230</v>
      </c>
      <c r="BC147" s="65">
        <f t="shared" si="201"/>
        <v>1035</v>
      </c>
      <c r="BD147" s="65">
        <f t="shared" si="407"/>
        <v>1220</v>
      </c>
      <c r="BO147" s="72">
        <f>MAX(J147:J153)</f>
        <v>653.6</v>
      </c>
      <c r="BP147" s="72">
        <f t="shared" si="208"/>
        <v>13</v>
      </c>
      <c r="BQ147" s="72" t="str">
        <f t="shared" si="209"/>
        <v>1</v>
      </c>
      <c r="BR147" s="72">
        <v>0</v>
      </c>
    </row>
    <row r="148" spans="1:74" s="72" customFormat="1" x14ac:dyDescent="0.2">
      <c r="A148" s="72" t="b">
        <v>1</v>
      </c>
      <c r="B148" s="65" t="s">
        <v>90</v>
      </c>
      <c r="C148" s="65" t="s">
        <v>178</v>
      </c>
      <c r="D148" s="65" t="str">
        <f t="shared" si="366"/>
        <v>E2</v>
      </c>
      <c r="E148" s="75">
        <f t="shared" si="199"/>
        <v>1013002</v>
      </c>
      <c r="F148" s="65" t="str">
        <f t="shared" si="417"/>
        <v>MP00D_E2</v>
      </c>
      <c r="G148" s="65" t="s">
        <v>345</v>
      </c>
      <c r="H148" s="65">
        <f>H147-15</f>
        <v>1460</v>
      </c>
      <c r="I148" s="65">
        <f>I147</f>
        <v>155</v>
      </c>
      <c r="J148" s="65">
        <f>INDEX(Notes!$A$36:$N$47,MATCH(Binning!$B148,Notes!$A$36:$A$47,0),MATCH(Notes!$K$35,Notes!$A$35:$N$35,0))</f>
        <v>653.6</v>
      </c>
      <c r="K148" s="65"/>
      <c r="L148" s="65">
        <f>L147-10</f>
        <v>1095</v>
      </c>
      <c r="M148" s="65">
        <f>M147</f>
        <v>875</v>
      </c>
      <c r="N148" s="65">
        <f>INDEX(GB!$A$2:$AD$96,MATCH($C148,GB!$A$2:$A$96,0),MATCH(N$2,GB!$A$1:$AD$1,0))</f>
        <v>185</v>
      </c>
      <c r="O148" s="65">
        <f>INDEX(GB!$A$2:$AD$96,MATCH($C148,GB!$A$2:$A$96,0),MATCH(O$2,GB!$A$1:$AD$1,0))</f>
        <v>35</v>
      </c>
      <c r="P148" s="65">
        <f>INDEX(GB!$A$2:$AD$96,MATCH($C148,GB!$A$2:$A$96,0),MATCH(P$2,GB!$A$1:$AD$1,0))</f>
        <v>135</v>
      </c>
      <c r="Q148" s="65">
        <f>INDEX(GB!$A$2:$AD$96,MATCH($C148,GB!$A$2:$A$96,0),MATCH(Q$2,GB!$A$1:$AD$1,0))</f>
        <v>35</v>
      </c>
      <c r="R148" s="65">
        <f>INDEX(Notes!$A$36:$N$47,MATCH(Binning!$B148,Notes!$A$36:$A$47,0),MATCH(Notes!$M$35,Notes!$A$35:$N$35,0))</f>
        <v>7866</v>
      </c>
      <c r="S148" s="65"/>
      <c r="T148" s="65">
        <f>INDEX(GB!$A$2:$AD$96,MATCH($C148,GB!$A$2:$A$96,0),MATCH(T$2,GB!$A$1:$AD$1,0))</f>
        <v>110</v>
      </c>
      <c r="U148" s="65">
        <f>INDEX(GB!$A$2:$AD$96,MATCH($C148,GB!$A$2:$A$96,0),MATCH(U$2,GB!$A$1:$AD$1,0))</f>
        <v>0</v>
      </c>
      <c r="V148" s="65">
        <f>INDEX(GB!$A$2:$AD$96,MATCH($C148,GB!$A$2:$A$96,0),MATCH(V$2,GB!$A$1:$AD$1,0))</f>
        <v>0</v>
      </c>
      <c r="W148" s="65">
        <f>INDEX(GB!$A$2:$AD$96,MATCH($C148,GB!$A$2:$A$96,0),MATCH(W$2,GB!$A$1:$AD$1,0))</f>
        <v>110</v>
      </c>
      <c r="X148" s="65">
        <f>INDEX(GB!$A$2:$AD$96,MATCH($C148,GB!$A$2:$A$96,0),MATCH(X$2,GB!$A$1:$AD$1,0))</f>
        <v>10</v>
      </c>
      <c r="Y148" s="65">
        <v>5</v>
      </c>
      <c r="Z148" s="65">
        <v>1250</v>
      </c>
      <c r="AA148" s="65">
        <v>400</v>
      </c>
      <c r="AB148" s="65"/>
      <c r="AC148" s="65"/>
      <c r="AD148" s="65"/>
      <c r="AE148" s="65"/>
      <c r="AF148" s="65">
        <f>AF147</f>
        <v>5</v>
      </c>
      <c r="AG148" s="65"/>
      <c r="AH148" s="65"/>
      <c r="AI148" s="65" t="str">
        <f t="shared" si="296"/>
        <v/>
      </c>
      <c r="AJ148" s="65" t="str">
        <f t="shared" si="297"/>
        <v/>
      </c>
      <c r="AK148" s="65" t="str">
        <f t="shared" si="298"/>
        <v/>
      </c>
      <c r="AL148" s="65" t="str">
        <f t="shared" si="299"/>
        <v/>
      </c>
      <c r="AM148" s="65" t="str">
        <f t="shared" si="413"/>
        <v/>
      </c>
      <c r="AN148" s="65"/>
      <c r="AO148" s="65"/>
      <c r="AP148" s="65"/>
      <c r="AQ148" s="65"/>
      <c r="AR148" s="65"/>
      <c r="AS148" s="65"/>
      <c r="AT148" s="65" t="str">
        <f t="shared" si="364"/>
        <v>PCPU</v>
      </c>
      <c r="AU148" s="65">
        <f t="shared" si="365"/>
        <v>653.6</v>
      </c>
      <c r="AV148" s="65"/>
      <c r="AW148" s="65" t="str">
        <f t="shared" ref="AW148:AW179" si="446">AW$147</f>
        <v>Max PV (MP00D/MP00E/MP00F/MP00G/MP00H/MP00I)</v>
      </c>
      <c r="AX148" s="65">
        <f t="shared" si="404"/>
        <v>1280</v>
      </c>
      <c r="AY148" s="65">
        <f t="shared" si="405"/>
        <v>1060</v>
      </c>
      <c r="AZ148" s="65">
        <f>INDEX(Notes!$A$36:$O$47,MATCH($B148,Notes!A$36:A$47,0),MATCH(AZ$2,Notes!A$35:O$35,0))</f>
        <v>594.18521581609184</v>
      </c>
      <c r="BA148" s="65">
        <f t="shared" si="200"/>
        <v>1030</v>
      </c>
      <c r="BB148" s="65">
        <f t="shared" si="406"/>
        <v>1215</v>
      </c>
      <c r="BC148" s="65">
        <f t="shared" si="201"/>
        <v>1020</v>
      </c>
      <c r="BD148" s="65">
        <f t="shared" si="407"/>
        <v>1205</v>
      </c>
      <c r="BO148" s="72">
        <f t="shared" ref="BO148:BO158" si="447">BO147</f>
        <v>653.6</v>
      </c>
      <c r="BP148" s="72">
        <f t="shared" si="208"/>
        <v>13</v>
      </c>
      <c r="BQ148" s="72" t="str">
        <f t="shared" si="209"/>
        <v>2</v>
      </c>
      <c r="BR148" s="72">
        <f>IF(BR147="","",BR147)</f>
        <v>0</v>
      </c>
      <c r="BS148" s="72" t="str">
        <f t="shared" ref="BS148:BV154" si="448">IF(BS147="","",BS147)</f>
        <v/>
      </c>
      <c r="BT148" s="72" t="str">
        <f t="shared" si="448"/>
        <v/>
      </c>
      <c r="BU148" s="72" t="str">
        <f t="shared" si="448"/>
        <v/>
      </c>
      <c r="BV148" s="72" t="str">
        <f t="shared" si="448"/>
        <v/>
      </c>
    </row>
    <row r="149" spans="1:74" s="72" customFormat="1" x14ac:dyDescent="0.2">
      <c r="A149" s="72" t="b">
        <v>1</v>
      </c>
      <c r="B149" s="65" t="s">
        <v>90</v>
      </c>
      <c r="C149" s="65" t="s">
        <v>178</v>
      </c>
      <c r="D149" s="65" t="str">
        <f t="shared" si="366"/>
        <v>E3</v>
      </c>
      <c r="E149" s="75">
        <f t="shared" si="199"/>
        <v>1013003</v>
      </c>
      <c r="F149" s="65" t="str">
        <f t="shared" si="417"/>
        <v>MP00D_E3</v>
      </c>
      <c r="G149" s="65" t="s">
        <v>345</v>
      </c>
      <c r="H149" s="65">
        <f t="shared" ref="H149:H158" si="449">H148-15</f>
        <v>1445</v>
      </c>
      <c r="I149" s="65">
        <f t="shared" ref="I149:I158" si="450">I148</f>
        <v>155</v>
      </c>
      <c r="J149" s="65">
        <f>INDEX(Notes!$A$36:$N$47,MATCH(Binning!$B149,Notes!$A$36:$A$47,0),MATCH(Notes!$K$35,Notes!$A$35:$N$35,0))</f>
        <v>653.6</v>
      </c>
      <c r="K149" s="65"/>
      <c r="L149" s="65">
        <f>L148-10</f>
        <v>1085</v>
      </c>
      <c r="M149" s="65">
        <f t="shared" ref="M149:M158" si="451">M148</f>
        <v>875</v>
      </c>
      <c r="N149" s="65">
        <f>INDEX(GB!$A$2:$AD$96,MATCH($C149,GB!$A$2:$A$96,0),MATCH(N$2,GB!$A$1:$AD$1,0))</f>
        <v>185</v>
      </c>
      <c r="O149" s="65">
        <f>INDEX(GB!$A$2:$AD$96,MATCH($C149,GB!$A$2:$A$96,0),MATCH(O$2,GB!$A$1:$AD$1,0))</f>
        <v>35</v>
      </c>
      <c r="P149" s="65">
        <f>INDEX(GB!$A$2:$AD$96,MATCH($C149,GB!$A$2:$A$96,0),MATCH(P$2,GB!$A$1:$AD$1,0))</f>
        <v>135</v>
      </c>
      <c r="Q149" s="65">
        <f>INDEX(GB!$A$2:$AD$96,MATCH($C149,GB!$A$2:$A$96,0),MATCH(Q$2,GB!$A$1:$AD$1,0))</f>
        <v>35</v>
      </c>
      <c r="R149" s="65">
        <f>INDEX(Notes!$A$36:$N$47,MATCH(Binning!$B149,Notes!$A$36:$A$47,0),MATCH(Notes!$M$35,Notes!$A$35:$N$35,0))</f>
        <v>7866</v>
      </c>
      <c r="S149" s="65"/>
      <c r="T149" s="65">
        <f>INDEX(GB!$A$2:$AD$96,MATCH($C149,GB!$A$2:$A$96,0),MATCH(T$2,GB!$A$1:$AD$1,0))</f>
        <v>110</v>
      </c>
      <c r="U149" s="65">
        <f>INDEX(GB!$A$2:$AD$96,MATCH($C149,GB!$A$2:$A$96,0),MATCH(U$2,GB!$A$1:$AD$1,0))</f>
        <v>0</v>
      </c>
      <c r="V149" s="65">
        <f>INDEX(GB!$A$2:$AD$96,MATCH($C149,GB!$A$2:$A$96,0),MATCH(V$2,GB!$A$1:$AD$1,0))</f>
        <v>0</v>
      </c>
      <c r="W149" s="65">
        <f>INDEX(GB!$A$2:$AD$96,MATCH($C149,GB!$A$2:$A$96,0),MATCH(W$2,GB!$A$1:$AD$1,0))</f>
        <v>110</v>
      </c>
      <c r="X149" s="65">
        <f>INDEX(GB!$A$2:$AD$96,MATCH($C149,GB!$A$2:$A$96,0),MATCH(X$2,GB!$A$1:$AD$1,0))</f>
        <v>10</v>
      </c>
      <c r="Y149" s="65">
        <v>5</v>
      </c>
      <c r="Z149" s="65">
        <v>1250</v>
      </c>
      <c r="AA149" s="65">
        <v>400</v>
      </c>
      <c r="AB149" s="65"/>
      <c r="AC149" s="65"/>
      <c r="AD149" s="65"/>
      <c r="AE149" s="65"/>
      <c r="AF149" s="65">
        <f t="shared" ref="AF149:AF158" si="452">AF148</f>
        <v>5</v>
      </c>
      <c r="AG149" s="65"/>
      <c r="AH149" s="65"/>
      <c r="AI149" s="65" t="str">
        <f t="shared" si="296"/>
        <v/>
      </c>
      <c r="AJ149" s="65" t="str">
        <f t="shared" si="297"/>
        <v/>
      </c>
      <c r="AK149" s="65" t="str">
        <f t="shared" si="298"/>
        <v/>
      </c>
      <c r="AL149" s="65" t="str">
        <f t="shared" si="299"/>
        <v/>
      </c>
      <c r="AM149" s="65" t="str">
        <f t="shared" si="413"/>
        <v/>
      </c>
      <c r="AN149" s="65"/>
      <c r="AO149" s="65"/>
      <c r="AP149" s="65"/>
      <c r="AQ149" s="65"/>
      <c r="AR149" s="65"/>
      <c r="AS149" s="65"/>
      <c r="AT149" s="65" t="str">
        <f t="shared" si="364"/>
        <v>PCPU</v>
      </c>
      <c r="AU149" s="65">
        <f t="shared" si="365"/>
        <v>653.6</v>
      </c>
      <c r="AV149" s="65"/>
      <c r="AW149" s="65" t="str">
        <f t="shared" si="446"/>
        <v>Max PV (MP00D/MP00E/MP00F/MP00G/MP00H/MP00I)</v>
      </c>
      <c r="AX149" s="65">
        <f t="shared" si="404"/>
        <v>1270</v>
      </c>
      <c r="AY149" s="65">
        <f t="shared" si="405"/>
        <v>1060</v>
      </c>
      <c r="AZ149" s="65">
        <f>INDEX(Notes!$A$36:$O$47,MATCH($B149,Notes!A$36:A$47,0),MATCH(AZ$2,Notes!A$35:O$35,0))</f>
        <v>594.18521581609184</v>
      </c>
      <c r="BA149" s="65">
        <f t="shared" si="200"/>
        <v>1015</v>
      </c>
      <c r="BB149" s="65">
        <f t="shared" si="406"/>
        <v>1200</v>
      </c>
      <c r="BC149" s="65">
        <f t="shared" si="201"/>
        <v>1005</v>
      </c>
      <c r="BD149" s="65">
        <f t="shared" si="407"/>
        <v>1190</v>
      </c>
      <c r="BO149" s="72">
        <f t="shared" si="447"/>
        <v>653.6</v>
      </c>
      <c r="BP149" s="72">
        <f t="shared" si="208"/>
        <v>13</v>
      </c>
      <c r="BQ149" s="72" t="str">
        <f t="shared" si="209"/>
        <v>3</v>
      </c>
      <c r="BR149" s="72">
        <f t="shared" ref="BR149:BV158" si="453">IF(BR148="","",BR148)</f>
        <v>0</v>
      </c>
      <c r="BS149" s="72" t="str">
        <f t="shared" si="448"/>
        <v/>
      </c>
      <c r="BT149" s="72" t="str">
        <f t="shared" si="448"/>
        <v/>
      </c>
      <c r="BU149" s="72" t="str">
        <f t="shared" si="448"/>
        <v/>
      </c>
      <c r="BV149" s="72" t="str">
        <f t="shared" si="448"/>
        <v/>
      </c>
    </row>
    <row r="150" spans="1:74" s="72" customFormat="1" x14ac:dyDescent="0.2">
      <c r="A150" s="72" t="b">
        <v>1</v>
      </c>
      <c r="B150" s="65" t="s">
        <v>90</v>
      </c>
      <c r="C150" s="65" t="s">
        <v>178</v>
      </c>
      <c r="D150" s="65" t="str">
        <f t="shared" si="366"/>
        <v>E4</v>
      </c>
      <c r="E150" s="75">
        <f t="shared" si="199"/>
        <v>1013004</v>
      </c>
      <c r="F150" s="65" t="str">
        <f t="shared" si="417"/>
        <v>MP00D_E4</v>
      </c>
      <c r="G150" s="65" t="s">
        <v>345</v>
      </c>
      <c r="H150" s="65">
        <f t="shared" si="449"/>
        <v>1430</v>
      </c>
      <c r="I150" s="65">
        <f t="shared" si="450"/>
        <v>155</v>
      </c>
      <c r="J150" s="65">
        <f>INDEX(Notes!$A$36:$N$47,MATCH(Binning!$B150,Notes!$A$36:$A$47,0),MATCH(Notes!$K$35,Notes!$A$35:$N$35,0))</f>
        <v>653.6</v>
      </c>
      <c r="K150" s="65"/>
      <c r="L150" s="65">
        <f>L149</f>
        <v>1085</v>
      </c>
      <c r="M150" s="65">
        <f t="shared" si="451"/>
        <v>875</v>
      </c>
      <c r="N150" s="65">
        <f>INDEX(GB!$A$2:$AD$96,MATCH($C150,GB!$A$2:$A$96,0),MATCH(N$2,GB!$A$1:$AD$1,0))</f>
        <v>185</v>
      </c>
      <c r="O150" s="65">
        <f>INDEX(GB!$A$2:$AD$96,MATCH($C150,GB!$A$2:$A$96,0),MATCH(O$2,GB!$A$1:$AD$1,0))</f>
        <v>35</v>
      </c>
      <c r="P150" s="65">
        <f>INDEX(GB!$A$2:$AD$96,MATCH($C150,GB!$A$2:$A$96,0),MATCH(P$2,GB!$A$1:$AD$1,0))</f>
        <v>135</v>
      </c>
      <c r="Q150" s="65">
        <f>INDEX(GB!$A$2:$AD$96,MATCH($C150,GB!$A$2:$A$96,0),MATCH(Q$2,GB!$A$1:$AD$1,0))</f>
        <v>35</v>
      </c>
      <c r="R150" s="65">
        <f>INDEX(Notes!$A$36:$N$47,MATCH(Binning!$B150,Notes!$A$36:$A$47,0),MATCH(Notes!$M$35,Notes!$A$35:$N$35,0))</f>
        <v>7866</v>
      </c>
      <c r="S150" s="65"/>
      <c r="T150" s="65">
        <f>INDEX(GB!$A$2:$AD$96,MATCH($C150,GB!$A$2:$A$96,0),MATCH(T$2,GB!$A$1:$AD$1,0))</f>
        <v>110</v>
      </c>
      <c r="U150" s="65">
        <f>INDEX(GB!$A$2:$AD$96,MATCH($C150,GB!$A$2:$A$96,0),MATCH(U$2,GB!$A$1:$AD$1,0))</f>
        <v>0</v>
      </c>
      <c r="V150" s="65">
        <f>INDEX(GB!$A$2:$AD$96,MATCH($C150,GB!$A$2:$A$96,0),MATCH(V$2,GB!$A$1:$AD$1,0))</f>
        <v>0</v>
      </c>
      <c r="W150" s="65">
        <f>INDEX(GB!$A$2:$AD$96,MATCH($C150,GB!$A$2:$A$96,0),MATCH(W$2,GB!$A$1:$AD$1,0))</f>
        <v>110</v>
      </c>
      <c r="X150" s="65">
        <f>INDEX(GB!$A$2:$AD$96,MATCH($C150,GB!$A$2:$A$96,0),MATCH(X$2,GB!$A$1:$AD$1,0))</f>
        <v>10</v>
      </c>
      <c r="Y150" s="65">
        <v>5</v>
      </c>
      <c r="Z150" s="65">
        <v>1250</v>
      </c>
      <c r="AA150" s="65">
        <v>400</v>
      </c>
      <c r="AB150" s="65"/>
      <c r="AC150" s="65"/>
      <c r="AD150" s="65"/>
      <c r="AE150" s="65"/>
      <c r="AF150" s="65">
        <f t="shared" si="452"/>
        <v>5</v>
      </c>
      <c r="AG150" s="65"/>
      <c r="AH150" s="65"/>
      <c r="AI150" s="65" t="str">
        <f t="shared" si="296"/>
        <v/>
      </c>
      <c r="AJ150" s="65" t="str">
        <f t="shared" si="297"/>
        <v/>
      </c>
      <c r="AK150" s="65" t="str">
        <f t="shared" si="298"/>
        <v/>
      </c>
      <c r="AL150" s="65" t="str">
        <f t="shared" si="299"/>
        <v/>
      </c>
      <c r="AM150" s="65" t="str">
        <f t="shared" si="413"/>
        <v/>
      </c>
      <c r="AN150" s="65"/>
      <c r="AO150" s="65"/>
      <c r="AP150" s="65"/>
      <c r="AQ150" s="65"/>
      <c r="AR150" s="65"/>
      <c r="AS150" s="65"/>
      <c r="AT150" s="65" t="str">
        <f t="shared" si="364"/>
        <v>PCPU</v>
      </c>
      <c r="AU150" s="65">
        <f t="shared" si="365"/>
        <v>653.6</v>
      </c>
      <c r="AV150" s="65"/>
      <c r="AW150" s="65" t="str">
        <f t="shared" si="446"/>
        <v>Max PV (MP00D/MP00E/MP00F/MP00G/MP00H/MP00I)</v>
      </c>
      <c r="AX150" s="65">
        <f t="shared" si="404"/>
        <v>1270</v>
      </c>
      <c r="AY150" s="65">
        <f t="shared" si="405"/>
        <v>1060</v>
      </c>
      <c r="AZ150" s="65">
        <f>INDEX(Notes!$A$36:$O$47,MATCH($B150,Notes!A$36:A$47,0),MATCH(AZ$2,Notes!A$35:O$35,0))</f>
        <v>594.18521581609184</v>
      </c>
      <c r="BA150" s="65">
        <f t="shared" si="200"/>
        <v>1000</v>
      </c>
      <c r="BB150" s="65">
        <f t="shared" si="406"/>
        <v>1185</v>
      </c>
      <c r="BC150" s="65">
        <f t="shared" si="201"/>
        <v>990</v>
      </c>
      <c r="BD150" s="65">
        <f t="shared" si="407"/>
        <v>1175</v>
      </c>
      <c r="BO150" s="72">
        <f t="shared" si="447"/>
        <v>653.6</v>
      </c>
      <c r="BP150" s="72">
        <f t="shared" si="208"/>
        <v>13</v>
      </c>
      <c r="BQ150" s="72" t="str">
        <f t="shared" si="209"/>
        <v>4</v>
      </c>
      <c r="BR150" s="72">
        <f t="shared" si="453"/>
        <v>0</v>
      </c>
      <c r="BS150" s="72" t="str">
        <f t="shared" si="448"/>
        <v/>
      </c>
      <c r="BT150" s="72" t="str">
        <f t="shared" si="448"/>
        <v/>
      </c>
      <c r="BU150" s="72" t="str">
        <f t="shared" si="448"/>
        <v/>
      </c>
      <c r="BV150" s="72" t="str">
        <f t="shared" si="448"/>
        <v/>
      </c>
    </row>
    <row r="151" spans="1:74" s="72" customFormat="1" x14ac:dyDescent="0.2">
      <c r="A151" s="72" t="b">
        <v>1</v>
      </c>
      <c r="B151" s="65" t="s">
        <v>90</v>
      </c>
      <c r="C151" s="65" t="s">
        <v>178</v>
      </c>
      <c r="D151" s="65" t="str">
        <f t="shared" si="366"/>
        <v>E5</v>
      </c>
      <c r="E151" s="75">
        <f t="shared" si="199"/>
        <v>1013005</v>
      </c>
      <c r="F151" s="65" t="str">
        <f t="shared" si="417"/>
        <v>MP00D_E5</v>
      </c>
      <c r="G151" s="65" t="s">
        <v>345</v>
      </c>
      <c r="H151" s="65">
        <f t="shared" si="449"/>
        <v>1415</v>
      </c>
      <c r="I151" s="65">
        <f t="shared" si="450"/>
        <v>155</v>
      </c>
      <c r="J151" s="65">
        <f>INDEX(Notes!$A$36:$N$47,MATCH(Binning!$B151,Notes!$A$36:$A$47,0),MATCH(Notes!$K$35,Notes!$A$35:$N$35,0))</f>
        <v>653.6</v>
      </c>
      <c r="K151" s="65"/>
      <c r="L151" s="65">
        <f t="shared" ref="L151:L158" si="454">L150</f>
        <v>1085</v>
      </c>
      <c r="M151" s="65">
        <f t="shared" si="451"/>
        <v>875</v>
      </c>
      <c r="N151" s="65">
        <f>INDEX(GB!$A$2:$AD$96,MATCH($C151,GB!$A$2:$A$96,0),MATCH(N$2,GB!$A$1:$AD$1,0))</f>
        <v>185</v>
      </c>
      <c r="O151" s="65">
        <f>INDEX(GB!$A$2:$AD$96,MATCH($C151,GB!$A$2:$A$96,0),MATCH(O$2,GB!$A$1:$AD$1,0))</f>
        <v>35</v>
      </c>
      <c r="P151" s="65">
        <f>INDEX(GB!$A$2:$AD$96,MATCH($C151,GB!$A$2:$A$96,0),MATCH(P$2,GB!$A$1:$AD$1,0))</f>
        <v>135</v>
      </c>
      <c r="Q151" s="65">
        <f>INDEX(GB!$A$2:$AD$96,MATCH($C151,GB!$A$2:$A$96,0),MATCH(Q$2,GB!$A$1:$AD$1,0))</f>
        <v>35</v>
      </c>
      <c r="R151" s="65">
        <f>INDEX(Notes!$A$36:$N$47,MATCH(Binning!$B151,Notes!$A$36:$A$47,0),MATCH(Notes!$M$35,Notes!$A$35:$N$35,0))</f>
        <v>7866</v>
      </c>
      <c r="S151" s="65"/>
      <c r="T151" s="65">
        <f>INDEX(GB!$A$2:$AD$96,MATCH($C151,GB!$A$2:$A$96,0),MATCH(T$2,GB!$A$1:$AD$1,0))</f>
        <v>110</v>
      </c>
      <c r="U151" s="65">
        <f>INDEX(GB!$A$2:$AD$96,MATCH($C151,GB!$A$2:$A$96,0),MATCH(U$2,GB!$A$1:$AD$1,0))</f>
        <v>0</v>
      </c>
      <c r="V151" s="65">
        <f>INDEX(GB!$A$2:$AD$96,MATCH($C151,GB!$A$2:$A$96,0),MATCH(V$2,GB!$A$1:$AD$1,0))</f>
        <v>0</v>
      </c>
      <c r="W151" s="65">
        <f>INDEX(GB!$A$2:$AD$96,MATCH($C151,GB!$A$2:$A$96,0),MATCH(W$2,GB!$A$1:$AD$1,0))</f>
        <v>110</v>
      </c>
      <c r="X151" s="65">
        <f>INDEX(GB!$A$2:$AD$96,MATCH($C151,GB!$A$2:$A$96,0),MATCH(X$2,GB!$A$1:$AD$1,0))</f>
        <v>10</v>
      </c>
      <c r="Y151" s="65">
        <v>5</v>
      </c>
      <c r="Z151" s="65">
        <v>1250</v>
      </c>
      <c r="AA151" s="65">
        <v>400</v>
      </c>
      <c r="AB151" s="65"/>
      <c r="AC151" s="65"/>
      <c r="AD151" s="65"/>
      <c r="AE151" s="65"/>
      <c r="AF151" s="65">
        <f t="shared" si="452"/>
        <v>5</v>
      </c>
      <c r="AG151" s="65"/>
      <c r="AH151" s="65"/>
      <c r="AI151" s="65" t="str">
        <f t="shared" si="296"/>
        <v/>
      </c>
      <c r="AJ151" s="65" t="str">
        <f t="shared" si="297"/>
        <v/>
      </c>
      <c r="AK151" s="65" t="str">
        <f t="shared" si="298"/>
        <v/>
      </c>
      <c r="AL151" s="65" t="str">
        <f t="shared" si="299"/>
        <v/>
      </c>
      <c r="AM151" s="65" t="str">
        <f t="shared" si="413"/>
        <v/>
      </c>
      <c r="AN151" s="65"/>
      <c r="AO151" s="65"/>
      <c r="AP151" s="65"/>
      <c r="AQ151" s="65"/>
      <c r="AR151" s="65"/>
      <c r="AS151" s="65"/>
      <c r="AT151" s="65" t="str">
        <f t="shared" si="364"/>
        <v>PCPU</v>
      </c>
      <c r="AU151" s="65">
        <f t="shared" si="365"/>
        <v>653.6</v>
      </c>
      <c r="AV151" s="65"/>
      <c r="AW151" s="65" t="str">
        <f t="shared" si="446"/>
        <v>Max PV (MP00D/MP00E/MP00F/MP00G/MP00H/MP00I)</v>
      </c>
      <c r="AX151" s="65">
        <f t="shared" si="404"/>
        <v>1270</v>
      </c>
      <c r="AY151" s="65">
        <f t="shared" si="405"/>
        <v>1060</v>
      </c>
      <c r="AZ151" s="65">
        <f>INDEX(Notes!$A$36:$O$47,MATCH($B151,Notes!A$36:A$47,0),MATCH(AZ$2,Notes!A$35:O$35,0))</f>
        <v>594.18521581609184</v>
      </c>
      <c r="BA151" s="65">
        <f t="shared" si="200"/>
        <v>985</v>
      </c>
      <c r="BB151" s="65">
        <f t="shared" si="406"/>
        <v>1170</v>
      </c>
      <c r="BC151" s="65">
        <f t="shared" si="201"/>
        <v>975</v>
      </c>
      <c r="BD151" s="65">
        <f t="shared" si="407"/>
        <v>1160</v>
      </c>
      <c r="BO151" s="72">
        <f t="shared" si="447"/>
        <v>653.6</v>
      </c>
      <c r="BP151" s="72">
        <f t="shared" si="208"/>
        <v>13</v>
      </c>
      <c r="BQ151" s="72" t="str">
        <f t="shared" si="209"/>
        <v>5</v>
      </c>
      <c r="BR151" s="72">
        <f t="shared" si="453"/>
        <v>0</v>
      </c>
      <c r="BS151" s="72" t="str">
        <f t="shared" si="448"/>
        <v/>
      </c>
      <c r="BT151" s="72" t="str">
        <f t="shared" si="448"/>
        <v/>
      </c>
      <c r="BU151" s="72" t="str">
        <f t="shared" si="448"/>
        <v/>
      </c>
      <c r="BV151" s="72" t="str">
        <f t="shared" si="448"/>
        <v/>
      </c>
    </row>
    <row r="152" spans="1:74" s="72" customFormat="1" x14ac:dyDescent="0.2">
      <c r="A152" s="72" t="b">
        <v>1</v>
      </c>
      <c r="B152" s="65" t="s">
        <v>90</v>
      </c>
      <c r="C152" s="65" t="s">
        <v>178</v>
      </c>
      <c r="D152" s="65" t="str">
        <f t="shared" si="366"/>
        <v>E6</v>
      </c>
      <c r="E152" s="75">
        <f t="shared" si="199"/>
        <v>1013006</v>
      </c>
      <c r="F152" s="65" t="str">
        <f t="shared" si="417"/>
        <v>MP00D_E6</v>
      </c>
      <c r="G152" s="65" t="s">
        <v>345</v>
      </c>
      <c r="H152" s="65">
        <f t="shared" si="449"/>
        <v>1400</v>
      </c>
      <c r="I152" s="65">
        <f t="shared" si="450"/>
        <v>155</v>
      </c>
      <c r="J152" s="65">
        <f>INDEX(Notes!$A$36:$N$47,MATCH(Binning!$B152,Notes!$A$36:$A$47,0),MATCH(Notes!$K$35,Notes!$A$35:$N$35,0))</f>
        <v>653.6</v>
      </c>
      <c r="K152" s="65"/>
      <c r="L152" s="65">
        <f t="shared" si="454"/>
        <v>1085</v>
      </c>
      <c r="M152" s="65">
        <f t="shared" si="451"/>
        <v>875</v>
      </c>
      <c r="N152" s="65">
        <f>INDEX(GB!$A$2:$AD$96,MATCH($C152,GB!$A$2:$A$96,0),MATCH(N$2,GB!$A$1:$AD$1,0))</f>
        <v>185</v>
      </c>
      <c r="O152" s="65">
        <f>INDEX(GB!$A$2:$AD$96,MATCH($C152,GB!$A$2:$A$96,0),MATCH(O$2,GB!$A$1:$AD$1,0))</f>
        <v>35</v>
      </c>
      <c r="P152" s="65">
        <f>INDEX(GB!$A$2:$AD$96,MATCH($C152,GB!$A$2:$A$96,0),MATCH(P$2,GB!$A$1:$AD$1,0))</f>
        <v>135</v>
      </c>
      <c r="Q152" s="65">
        <f>INDEX(GB!$A$2:$AD$96,MATCH($C152,GB!$A$2:$A$96,0),MATCH(Q$2,GB!$A$1:$AD$1,0))</f>
        <v>35</v>
      </c>
      <c r="R152" s="65">
        <f>INDEX(Notes!$A$36:$N$47,MATCH(Binning!$B152,Notes!$A$36:$A$47,0),MATCH(Notes!$M$35,Notes!$A$35:$N$35,0))</f>
        <v>7866</v>
      </c>
      <c r="S152" s="65"/>
      <c r="T152" s="65">
        <f>INDEX(GB!$A$2:$AD$96,MATCH($C152,GB!$A$2:$A$96,0),MATCH(T$2,GB!$A$1:$AD$1,0))</f>
        <v>110</v>
      </c>
      <c r="U152" s="65">
        <f>INDEX(GB!$A$2:$AD$96,MATCH($C152,GB!$A$2:$A$96,0),MATCH(U$2,GB!$A$1:$AD$1,0))</f>
        <v>0</v>
      </c>
      <c r="V152" s="65">
        <f>INDEX(GB!$A$2:$AD$96,MATCH($C152,GB!$A$2:$A$96,0),MATCH(V$2,GB!$A$1:$AD$1,0))</f>
        <v>0</v>
      </c>
      <c r="W152" s="65">
        <f>INDEX(GB!$A$2:$AD$96,MATCH($C152,GB!$A$2:$A$96,0),MATCH(W$2,GB!$A$1:$AD$1,0))</f>
        <v>110</v>
      </c>
      <c r="X152" s="65">
        <f>INDEX(GB!$A$2:$AD$96,MATCH($C152,GB!$A$2:$A$96,0),MATCH(X$2,GB!$A$1:$AD$1,0))</f>
        <v>10</v>
      </c>
      <c r="Y152" s="65">
        <v>5</v>
      </c>
      <c r="Z152" s="65">
        <v>1250</v>
      </c>
      <c r="AA152" s="65">
        <v>400</v>
      </c>
      <c r="AB152" s="65"/>
      <c r="AC152" s="65"/>
      <c r="AD152" s="65"/>
      <c r="AE152" s="65"/>
      <c r="AF152" s="65">
        <f t="shared" si="452"/>
        <v>5</v>
      </c>
      <c r="AG152" s="65"/>
      <c r="AH152" s="65"/>
      <c r="AI152" s="65" t="str">
        <f t="shared" si="296"/>
        <v/>
      </c>
      <c r="AJ152" s="65" t="str">
        <f t="shared" si="297"/>
        <v/>
      </c>
      <c r="AK152" s="65" t="str">
        <f t="shared" si="298"/>
        <v/>
      </c>
      <c r="AL152" s="65" t="str">
        <f t="shared" si="299"/>
        <v/>
      </c>
      <c r="AM152" s="65" t="str">
        <f t="shared" si="413"/>
        <v/>
      </c>
      <c r="AN152" s="65"/>
      <c r="AO152" s="65"/>
      <c r="AP152" s="65"/>
      <c r="AQ152" s="65"/>
      <c r="AR152" s="65"/>
      <c r="AS152" s="65"/>
      <c r="AT152" s="65" t="str">
        <f t="shared" si="364"/>
        <v>PCPU</v>
      </c>
      <c r="AU152" s="65">
        <f t="shared" si="365"/>
        <v>653.6</v>
      </c>
      <c r="AV152" s="65"/>
      <c r="AW152" s="65" t="str">
        <f t="shared" si="446"/>
        <v>Max PV (MP00D/MP00E/MP00F/MP00G/MP00H/MP00I)</v>
      </c>
      <c r="AX152" s="65">
        <f t="shared" si="404"/>
        <v>1270</v>
      </c>
      <c r="AY152" s="65">
        <f t="shared" si="405"/>
        <v>1060</v>
      </c>
      <c r="AZ152" s="65">
        <f>INDEX(Notes!$A$36:$O$47,MATCH($B152,Notes!A$36:A$47,0),MATCH(AZ$2,Notes!A$35:O$35,0))</f>
        <v>594.18521581609184</v>
      </c>
      <c r="BA152" s="65">
        <f t="shared" si="200"/>
        <v>970</v>
      </c>
      <c r="BB152" s="65">
        <f t="shared" si="406"/>
        <v>1155</v>
      </c>
      <c r="BC152" s="65">
        <f t="shared" si="201"/>
        <v>960</v>
      </c>
      <c r="BD152" s="65">
        <f t="shared" si="407"/>
        <v>1145</v>
      </c>
      <c r="BO152" s="72">
        <f t="shared" si="447"/>
        <v>653.6</v>
      </c>
      <c r="BP152" s="72">
        <f t="shared" si="208"/>
        <v>13</v>
      </c>
      <c r="BQ152" s="72" t="str">
        <f t="shared" si="209"/>
        <v>6</v>
      </c>
      <c r="BR152" s="72">
        <f t="shared" si="453"/>
        <v>0</v>
      </c>
      <c r="BS152" s="72" t="str">
        <f t="shared" si="448"/>
        <v/>
      </c>
      <c r="BT152" s="72" t="str">
        <f t="shared" si="448"/>
        <v/>
      </c>
      <c r="BU152" s="72" t="str">
        <f t="shared" si="448"/>
        <v/>
      </c>
      <c r="BV152" s="72" t="str">
        <f t="shared" si="448"/>
        <v/>
      </c>
    </row>
    <row r="153" spans="1:74" s="72" customFormat="1" x14ac:dyDescent="0.2">
      <c r="A153" s="72" t="b">
        <v>1</v>
      </c>
      <c r="B153" s="65" t="s">
        <v>90</v>
      </c>
      <c r="C153" s="65" t="s">
        <v>178</v>
      </c>
      <c r="D153" s="65" t="str">
        <f t="shared" si="366"/>
        <v>E7</v>
      </c>
      <c r="E153" s="75">
        <f t="shared" si="199"/>
        <v>1013007</v>
      </c>
      <c r="F153" s="65" t="str">
        <f t="shared" ref="F153:F164" si="455">CONCATENATE(C153,"_",D153)</f>
        <v>MP00D_E7</v>
      </c>
      <c r="G153" s="65" t="s">
        <v>345</v>
      </c>
      <c r="H153" s="65">
        <f t="shared" si="449"/>
        <v>1385</v>
      </c>
      <c r="I153" s="65">
        <f t="shared" si="450"/>
        <v>155</v>
      </c>
      <c r="J153" s="65">
        <f>INDEX(Notes!$A$36:$N$47,MATCH(Binning!$B153,Notes!$A$36:$A$47,0),MATCH(Notes!$K$35,Notes!$A$35:$N$35,0))</f>
        <v>653.6</v>
      </c>
      <c r="K153" s="65"/>
      <c r="L153" s="65">
        <f t="shared" si="454"/>
        <v>1085</v>
      </c>
      <c r="M153" s="65">
        <f t="shared" si="451"/>
        <v>875</v>
      </c>
      <c r="N153" s="65">
        <f>INDEX(GB!$A$2:$AD$96,MATCH($C153,GB!$A$2:$A$96,0),MATCH(N$2,GB!$A$1:$AD$1,0))</f>
        <v>185</v>
      </c>
      <c r="O153" s="65">
        <f>INDEX(GB!$A$2:$AD$96,MATCH($C153,GB!$A$2:$A$96,0),MATCH(O$2,GB!$A$1:$AD$1,0))</f>
        <v>35</v>
      </c>
      <c r="P153" s="65">
        <f>INDEX(GB!$A$2:$AD$96,MATCH($C153,GB!$A$2:$A$96,0),MATCH(P$2,GB!$A$1:$AD$1,0))</f>
        <v>135</v>
      </c>
      <c r="Q153" s="65">
        <f>INDEX(GB!$A$2:$AD$96,MATCH($C153,GB!$A$2:$A$96,0),MATCH(Q$2,GB!$A$1:$AD$1,0))</f>
        <v>35</v>
      </c>
      <c r="R153" s="65">
        <f>INDEX(Notes!$A$36:$N$47,MATCH(Binning!$B153,Notes!$A$36:$A$47,0),MATCH(Notes!$M$35,Notes!$A$35:$N$35,0))</f>
        <v>7866</v>
      </c>
      <c r="S153" s="65"/>
      <c r="T153" s="65">
        <f>INDEX(GB!$A$2:$AD$96,MATCH($C153,GB!$A$2:$A$96,0),MATCH(T$2,GB!$A$1:$AD$1,0))</f>
        <v>110</v>
      </c>
      <c r="U153" s="65">
        <f>INDEX(GB!$A$2:$AD$96,MATCH($C153,GB!$A$2:$A$96,0),MATCH(U$2,GB!$A$1:$AD$1,0))</f>
        <v>0</v>
      </c>
      <c r="V153" s="65">
        <f>INDEX(GB!$A$2:$AD$96,MATCH($C153,GB!$A$2:$A$96,0),MATCH(V$2,GB!$A$1:$AD$1,0))</f>
        <v>0</v>
      </c>
      <c r="W153" s="65">
        <f>INDEX(GB!$A$2:$AD$96,MATCH($C153,GB!$A$2:$A$96,0),MATCH(W$2,GB!$A$1:$AD$1,0))</f>
        <v>110</v>
      </c>
      <c r="X153" s="65">
        <f>INDEX(GB!$A$2:$AD$96,MATCH($C153,GB!$A$2:$A$96,0),MATCH(X$2,GB!$A$1:$AD$1,0))</f>
        <v>10</v>
      </c>
      <c r="Y153" s="65">
        <v>5</v>
      </c>
      <c r="Z153" s="65">
        <v>1250</v>
      </c>
      <c r="AA153" s="65">
        <v>400</v>
      </c>
      <c r="AB153" s="65"/>
      <c r="AC153" s="65"/>
      <c r="AD153" s="65"/>
      <c r="AE153" s="65"/>
      <c r="AF153" s="65">
        <f t="shared" si="452"/>
        <v>5</v>
      </c>
      <c r="AG153" s="65"/>
      <c r="AH153" s="65"/>
      <c r="AI153" s="65" t="str">
        <f t="shared" si="296"/>
        <v/>
      </c>
      <c r="AJ153" s="65" t="str">
        <f t="shared" si="297"/>
        <v/>
      </c>
      <c r="AK153" s="65" t="str">
        <f t="shared" si="298"/>
        <v/>
      </c>
      <c r="AL153" s="65" t="str">
        <f t="shared" si="299"/>
        <v/>
      </c>
      <c r="AM153" s="65" t="str">
        <f t="shared" si="413"/>
        <v/>
      </c>
      <c r="AN153" s="65"/>
      <c r="AO153" s="65"/>
      <c r="AP153" s="65"/>
      <c r="AQ153" s="65"/>
      <c r="AR153" s="65"/>
      <c r="AS153" s="65"/>
      <c r="AT153" s="65" t="str">
        <f t="shared" si="364"/>
        <v>PCPU</v>
      </c>
      <c r="AU153" s="65">
        <f t="shared" si="365"/>
        <v>653.6</v>
      </c>
      <c r="AV153" s="65"/>
      <c r="AW153" s="65" t="str">
        <f t="shared" si="446"/>
        <v>Max PV (MP00D/MP00E/MP00F/MP00G/MP00H/MP00I)</v>
      </c>
      <c r="AX153" s="65">
        <f t="shared" si="404"/>
        <v>1270</v>
      </c>
      <c r="AY153" s="65">
        <f t="shared" si="405"/>
        <v>1060</v>
      </c>
      <c r="AZ153" s="65">
        <f>INDEX(Notes!$A$36:$O$47,MATCH($B153,Notes!A$36:A$47,0),MATCH(AZ$2,Notes!A$35:O$35,0))</f>
        <v>594.18521581609184</v>
      </c>
      <c r="BA153" s="65">
        <f t="shared" si="200"/>
        <v>955</v>
      </c>
      <c r="BB153" s="65">
        <f t="shared" si="406"/>
        <v>1140</v>
      </c>
      <c r="BC153" s="65">
        <f t="shared" si="201"/>
        <v>945</v>
      </c>
      <c r="BD153" s="65">
        <f t="shared" si="407"/>
        <v>1130</v>
      </c>
      <c r="BO153" s="72">
        <f t="shared" si="447"/>
        <v>653.6</v>
      </c>
      <c r="BP153" s="72">
        <f t="shared" si="208"/>
        <v>13</v>
      </c>
      <c r="BQ153" s="72" t="str">
        <f t="shared" si="209"/>
        <v>7</v>
      </c>
      <c r="BR153" s="72">
        <f t="shared" si="453"/>
        <v>0</v>
      </c>
      <c r="BS153" s="72" t="str">
        <f t="shared" si="448"/>
        <v/>
      </c>
      <c r="BT153" s="72" t="str">
        <f t="shared" si="448"/>
        <v/>
      </c>
      <c r="BU153" s="72" t="str">
        <f t="shared" si="448"/>
        <v/>
      </c>
      <c r="BV153" s="72" t="str">
        <f t="shared" si="448"/>
        <v/>
      </c>
    </row>
    <row r="154" spans="1:74" s="72" customFormat="1" x14ac:dyDescent="0.2">
      <c r="A154" s="72" t="b">
        <v>1</v>
      </c>
      <c r="B154" s="65" t="s">
        <v>90</v>
      </c>
      <c r="C154" s="65" t="s">
        <v>178</v>
      </c>
      <c r="D154" s="65" t="str">
        <f t="shared" si="366"/>
        <v>E8</v>
      </c>
      <c r="E154" s="75">
        <f t="shared" si="199"/>
        <v>1013008</v>
      </c>
      <c r="F154" s="65" t="str">
        <f t="shared" si="455"/>
        <v>MP00D_E8</v>
      </c>
      <c r="G154" s="65" t="s">
        <v>345</v>
      </c>
      <c r="H154" s="65">
        <f t="shared" si="449"/>
        <v>1370</v>
      </c>
      <c r="I154" s="65">
        <f t="shared" si="450"/>
        <v>155</v>
      </c>
      <c r="J154" s="65">
        <f>INDEX(Notes!$A$36:$N$47,MATCH(Binning!$B154,Notes!$A$36:$A$47,0),MATCH(Notes!$K$35,Notes!$A$35:$N$35,0))</f>
        <v>653.6</v>
      </c>
      <c r="K154" s="65"/>
      <c r="L154" s="65">
        <f t="shared" si="454"/>
        <v>1085</v>
      </c>
      <c r="M154" s="65">
        <f t="shared" si="451"/>
        <v>875</v>
      </c>
      <c r="N154" s="65">
        <f>INDEX(GB!$A$2:$AD$96,MATCH($C154,GB!$A$2:$A$96,0),MATCH(N$2,GB!$A$1:$AD$1,0))</f>
        <v>185</v>
      </c>
      <c r="O154" s="65">
        <f>INDEX(GB!$A$2:$AD$96,MATCH($C154,GB!$A$2:$A$96,0),MATCH(O$2,GB!$A$1:$AD$1,0))</f>
        <v>35</v>
      </c>
      <c r="P154" s="65">
        <f>INDEX(GB!$A$2:$AD$96,MATCH($C154,GB!$A$2:$A$96,0),MATCH(P$2,GB!$A$1:$AD$1,0))</f>
        <v>135</v>
      </c>
      <c r="Q154" s="65">
        <f>INDEX(GB!$A$2:$AD$96,MATCH($C154,GB!$A$2:$A$96,0),MATCH(Q$2,GB!$A$1:$AD$1,0))</f>
        <v>35</v>
      </c>
      <c r="R154" s="65">
        <f>INDEX(Notes!$A$36:$N$47,MATCH(Binning!$B154,Notes!$A$36:$A$47,0),MATCH(Notes!$M$35,Notes!$A$35:$N$35,0))</f>
        <v>7866</v>
      </c>
      <c r="S154" s="65"/>
      <c r="T154" s="65">
        <f>INDEX(GB!$A$2:$AD$96,MATCH($C154,GB!$A$2:$A$96,0),MATCH(T$2,GB!$A$1:$AD$1,0))</f>
        <v>110</v>
      </c>
      <c r="U154" s="65">
        <f>INDEX(GB!$A$2:$AD$96,MATCH($C154,GB!$A$2:$A$96,0),MATCH(U$2,GB!$A$1:$AD$1,0))</f>
        <v>0</v>
      </c>
      <c r="V154" s="65">
        <f>INDEX(GB!$A$2:$AD$96,MATCH($C154,GB!$A$2:$A$96,0),MATCH(V$2,GB!$A$1:$AD$1,0))</f>
        <v>0</v>
      </c>
      <c r="W154" s="65">
        <f>INDEX(GB!$A$2:$AD$96,MATCH($C154,GB!$A$2:$A$96,0),MATCH(W$2,GB!$A$1:$AD$1,0))</f>
        <v>110</v>
      </c>
      <c r="X154" s="65">
        <f>INDEX(GB!$A$2:$AD$96,MATCH($C154,GB!$A$2:$A$96,0),MATCH(X$2,GB!$A$1:$AD$1,0))</f>
        <v>10</v>
      </c>
      <c r="Y154" s="65">
        <v>5</v>
      </c>
      <c r="Z154" s="65">
        <v>1250</v>
      </c>
      <c r="AA154" s="65">
        <v>400</v>
      </c>
      <c r="AB154" s="65"/>
      <c r="AC154" s="65"/>
      <c r="AD154" s="65"/>
      <c r="AE154" s="65"/>
      <c r="AF154" s="65">
        <f t="shared" si="452"/>
        <v>5</v>
      </c>
      <c r="AG154" s="65"/>
      <c r="AH154" s="65"/>
      <c r="AI154" s="65" t="str">
        <f t="shared" si="296"/>
        <v/>
      </c>
      <c r="AJ154" s="65" t="str">
        <f t="shared" si="297"/>
        <v/>
      </c>
      <c r="AK154" s="65" t="str">
        <f t="shared" si="298"/>
        <v/>
      </c>
      <c r="AL154" s="65" t="str">
        <f t="shared" si="299"/>
        <v/>
      </c>
      <c r="AM154" s="65" t="str">
        <f t="shared" si="413"/>
        <v/>
      </c>
      <c r="AN154" s="65"/>
      <c r="AO154" s="65"/>
      <c r="AP154" s="65"/>
      <c r="AQ154" s="65"/>
      <c r="AR154" s="65"/>
      <c r="AS154" s="65"/>
      <c r="AT154" s="65" t="str">
        <f t="shared" si="364"/>
        <v>PCPU</v>
      </c>
      <c r="AU154" s="65">
        <f t="shared" si="365"/>
        <v>653.6</v>
      </c>
      <c r="AV154" s="65"/>
      <c r="AW154" s="65" t="str">
        <f t="shared" si="446"/>
        <v>Max PV (MP00D/MP00E/MP00F/MP00G/MP00H/MP00I)</v>
      </c>
      <c r="AX154" s="65">
        <f t="shared" si="404"/>
        <v>1270</v>
      </c>
      <c r="AY154" s="65">
        <f t="shared" si="405"/>
        <v>1060</v>
      </c>
      <c r="AZ154" s="65">
        <f>INDEX(Notes!$A$36:$O$47,MATCH($B154,Notes!A$36:A$47,0),MATCH(AZ$2,Notes!A$35:O$35,0))</f>
        <v>594.18521581609184</v>
      </c>
      <c r="BA154" s="65">
        <f t="shared" si="200"/>
        <v>940</v>
      </c>
      <c r="BB154" s="65">
        <f t="shared" si="406"/>
        <v>1125</v>
      </c>
      <c r="BC154" s="65">
        <f t="shared" si="201"/>
        <v>930</v>
      </c>
      <c r="BD154" s="65">
        <f t="shared" si="407"/>
        <v>1115</v>
      </c>
      <c r="BO154" s="72">
        <f t="shared" si="447"/>
        <v>653.6</v>
      </c>
      <c r="BP154" s="72">
        <f t="shared" si="208"/>
        <v>13</v>
      </c>
      <c r="BQ154" s="72" t="str">
        <f t="shared" si="209"/>
        <v>8</v>
      </c>
      <c r="BR154" s="72">
        <f t="shared" si="453"/>
        <v>0</v>
      </c>
      <c r="BS154" s="72" t="str">
        <f t="shared" si="448"/>
        <v/>
      </c>
      <c r="BT154" s="72" t="str">
        <f t="shared" si="448"/>
        <v/>
      </c>
      <c r="BU154" s="72" t="str">
        <f t="shared" si="448"/>
        <v/>
      </c>
      <c r="BV154" s="72" t="str">
        <f t="shared" si="448"/>
        <v/>
      </c>
    </row>
    <row r="155" spans="1:74" s="72" customFormat="1" x14ac:dyDescent="0.2">
      <c r="A155" s="72" t="b">
        <v>1</v>
      </c>
      <c r="B155" s="65" t="s">
        <v>90</v>
      </c>
      <c r="C155" s="65" t="s">
        <v>178</v>
      </c>
      <c r="D155" s="65" t="str">
        <f t="shared" si="366"/>
        <v>E9</v>
      </c>
      <c r="E155" s="75">
        <f t="shared" ref="E155:E157" si="456">1000000+BP155*1000+BQ155</f>
        <v>1013009</v>
      </c>
      <c r="F155" s="65" t="str">
        <f t="shared" si="455"/>
        <v>MP00D_E9</v>
      </c>
      <c r="G155" s="65" t="s">
        <v>345</v>
      </c>
      <c r="H155" s="65">
        <f t="shared" si="449"/>
        <v>1355</v>
      </c>
      <c r="I155" s="65">
        <f t="shared" si="450"/>
        <v>155</v>
      </c>
      <c r="J155" s="65">
        <f>INDEX(Notes!$A$36:$N$47,MATCH(Binning!$B155,Notes!$A$36:$A$47,0),MATCH(Notes!$K$35,Notes!$A$35:$N$35,0))</f>
        <v>653.6</v>
      </c>
      <c r="K155" s="65"/>
      <c r="L155" s="65">
        <f t="shared" si="454"/>
        <v>1085</v>
      </c>
      <c r="M155" s="65">
        <f t="shared" si="451"/>
        <v>875</v>
      </c>
      <c r="N155" s="65">
        <f>INDEX(GB!$A$2:$AD$96,MATCH($C155,GB!$A$2:$A$96,0),MATCH(N$2,GB!$A$1:$AD$1,0))</f>
        <v>185</v>
      </c>
      <c r="O155" s="65">
        <f>INDEX(GB!$A$2:$AD$96,MATCH($C155,GB!$A$2:$A$96,0),MATCH(O$2,GB!$A$1:$AD$1,0))</f>
        <v>35</v>
      </c>
      <c r="P155" s="65">
        <f>INDEX(GB!$A$2:$AD$96,MATCH($C155,GB!$A$2:$A$96,0),MATCH(P$2,GB!$A$1:$AD$1,0))</f>
        <v>135</v>
      </c>
      <c r="Q155" s="65">
        <f>INDEX(GB!$A$2:$AD$96,MATCH($C155,GB!$A$2:$A$96,0),MATCH(Q$2,GB!$A$1:$AD$1,0))</f>
        <v>35</v>
      </c>
      <c r="R155" s="65">
        <f>INDEX(Notes!$A$36:$N$47,MATCH(Binning!$B155,Notes!$A$36:$A$47,0),MATCH(Notes!$M$35,Notes!$A$35:$N$35,0))</f>
        <v>7866</v>
      </c>
      <c r="S155" s="65"/>
      <c r="T155" s="65">
        <f>INDEX(GB!$A$2:$AD$96,MATCH($C155,GB!$A$2:$A$96,0),MATCH(T$2,GB!$A$1:$AD$1,0))</f>
        <v>110</v>
      </c>
      <c r="U155" s="65">
        <f>INDEX(GB!$A$2:$AD$96,MATCH($C155,GB!$A$2:$A$96,0),MATCH(U$2,GB!$A$1:$AD$1,0))</f>
        <v>0</v>
      </c>
      <c r="V155" s="65">
        <f>INDEX(GB!$A$2:$AD$96,MATCH($C155,GB!$A$2:$A$96,0),MATCH(V$2,GB!$A$1:$AD$1,0))</f>
        <v>0</v>
      </c>
      <c r="W155" s="65">
        <f>INDEX(GB!$A$2:$AD$96,MATCH($C155,GB!$A$2:$A$96,0),MATCH(W$2,GB!$A$1:$AD$1,0))</f>
        <v>110</v>
      </c>
      <c r="X155" s="65">
        <f>INDEX(GB!$A$2:$AD$96,MATCH($C155,GB!$A$2:$A$96,0),MATCH(X$2,GB!$A$1:$AD$1,0))</f>
        <v>10</v>
      </c>
      <c r="Y155" s="65">
        <v>5</v>
      </c>
      <c r="Z155" s="65">
        <v>1250</v>
      </c>
      <c r="AA155" s="65">
        <v>400</v>
      </c>
      <c r="AB155" s="65"/>
      <c r="AC155" s="65"/>
      <c r="AD155" s="65"/>
      <c r="AE155" s="65"/>
      <c r="AF155" s="65">
        <f t="shared" si="452"/>
        <v>5</v>
      </c>
      <c r="AG155" s="65"/>
      <c r="AH155" s="65"/>
      <c r="AI155" s="65" t="str">
        <f t="shared" ref="AI155:AI157" si="457">IF($BR155=1,BS155,"")</f>
        <v/>
      </c>
      <c r="AJ155" s="65" t="str">
        <f t="shared" ref="AJ155:AJ157" si="458">IF($BR155=1,BT155,"")</f>
        <v/>
      </c>
      <c r="AK155" s="65" t="str">
        <f t="shared" ref="AK155:AK157" si="459">IF($BR155=1,BU155,"")</f>
        <v/>
      </c>
      <c r="AL155" s="65" t="str">
        <f t="shared" ref="AL155:AL157" si="460">IF($BR155=1,BV155,"")</f>
        <v/>
      </c>
      <c r="AM155" s="65" t="str">
        <f t="shared" si="413"/>
        <v/>
      </c>
      <c r="AN155" s="65"/>
      <c r="AO155" s="65"/>
      <c r="AP155" s="65"/>
      <c r="AQ155" s="65"/>
      <c r="AR155" s="65"/>
      <c r="AS155" s="65"/>
      <c r="AT155" s="65" t="str">
        <f t="shared" ref="AT155:AT157" si="461">B155</f>
        <v>PCPU</v>
      </c>
      <c r="AU155" s="65">
        <f t="shared" ref="AU155:AU157" si="462">J155</f>
        <v>653.6</v>
      </c>
      <c r="AV155" s="65"/>
      <c r="AW155" s="65" t="str">
        <f t="shared" si="446"/>
        <v>Max PV (MP00D/MP00E/MP00F/MP00G/MP00H/MP00I)</v>
      </c>
      <c r="AX155" s="65">
        <f t="shared" ref="AX155:AX157" si="463">L155+N155</f>
        <v>1270</v>
      </c>
      <c r="AY155" s="65">
        <f t="shared" ref="AY155:AY157" si="464">M155+N155</f>
        <v>1060</v>
      </c>
      <c r="AZ155" s="65">
        <f>INDEX(Notes!$A$36:$O$47,MATCH($B155,Notes!A$36:A$47,0),MATCH(AZ$2,Notes!A$35:O$35,0))</f>
        <v>594.18521581609184</v>
      </c>
      <c r="BA155" s="65">
        <f t="shared" ref="BA155:BA157" si="465">MAX(MIN(Y155*FLOOR((H155-I155*LOG10(AZ155))/Y155,1),L155),M155)</f>
        <v>925</v>
      </c>
      <c r="BB155" s="65">
        <f t="shared" ref="BB155:BB157" si="466">BA155+N155</f>
        <v>1110</v>
      </c>
      <c r="BC155" s="65">
        <f t="shared" ref="BC155:BC157" si="467">MAX(MIN(Y155*FLOOR((H155-I155*LOG10(J155))/Y155,1),L155),M155)</f>
        <v>915</v>
      </c>
      <c r="BD155" s="65">
        <f t="shared" ref="BD155:BD157" si="468">BC155+N155</f>
        <v>1100</v>
      </c>
      <c r="BO155" s="72">
        <f t="shared" si="447"/>
        <v>653.6</v>
      </c>
      <c r="BP155" s="72">
        <f t="shared" si="208"/>
        <v>13</v>
      </c>
      <c r="BQ155" s="72" t="str">
        <f t="shared" si="209"/>
        <v>9</v>
      </c>
      <c r="BR155" s="72">
        <f t="shared" si="453"/>
        <v>0</v>
      </c>
      <c r="BS155" s="72" t="str">
        <f t="shared" si="453"/>
        <v/>
      </c>
      <c r="BT155" s="72" t="str">
        <f t="shared" si="453"/>
        <v/>
      </c>
      <c r="BU155" s="72" t="str">
        <f t="shared" si="453"/>
        <v/>
      </c>
      <c r="BV155" s="72" t="str">
        <f t="shared" si="453"/>
        <v/>
      </c>
    </row>
    <row r="156" spans="1:74" s="72" customFormat="1" x14ac:dyDescent="0.2">
      <c r="A156" s="72" t="b">
        <v>1</v>
      </c>
      <c r="B156" s="65" t="s">
        <v>90</v>
      </c>
      <c r="C156" s="65" t="s">
        <v>178</v>
      </c>
      <c r="D156" s="65" t="str">
        <f t="shared" si="366"/>
        <v>E10</v>
      </c>
      <c r="E156" s="75">
        <f t="shared" si="456"/>
        <v>1013010</v>
      </c>
      <c r="F156" s="65" t="str">
        <f t="shared" si="455"/>
        <v>MP00D_E10</v>
      </c>
      <c r="G156" s="65" t="s">
        <v>345</v>
      </c>
      <c r="H156" s="65">
        <f t="shared" si="449"/>
        <v>1340</v>
      </c>
      <c r="I156" s="65">
        <f t="shared" si="450"/>
        <v>155</v>
      </c>
      <c r="J156" s="65">
        <f>INDEX(Notes!$A$36:$N$47,MATCH(Binning!$B156,Notes!$A$36:$A$47,0),MATCH(Notes!$K$35,Notes!$A$35:$N$35,0))</f>
        <v>653.6</v>
      </c>
      <c r="K156" s="65"/>
      <c r="L156" s="65">
        <f t="shared" si="454"/>
        <v>1085</v>
      </c>
      <c r="M156" s="65">
        <f t="shared" si="451"/>
        <v>875</v>
      </c>
      <c r="N156" s="65">
        <f>INDEX(GB!$A$2:$AD$96,MATCH($C156,GB!$A$2:$A$96,0),MATCH(N$2,GB!$A$1:$AD$1,0))</f>
        <v>185</v>
      </c>
      <c r="O156" s="65">
        <f>INDEX(GB!$A$2:$AD$96,MATCH($C156,GB!$A$2:$A$96,0),MATCH(O$2,GB!$A$1:$AD$1,0))</f>
        <v>35</v>
      </c>
      <c r="P156" s="65">
        <f>INDEX(GB!$A$2:$AD$96,MATCH($C156,GB!$A$2:$A$96,0),MATCH(P$2,GB!$A$1:$AD$1,0))</f>
        <v>135</v>
      </c>
      <c r="Q156" s="65">
        <f>INDEX(GB!$A$2:$AD$96,MATCH($C156,GB!$A$2:$A$96,0),MATCH(Q$2,GB!$A$1:$AD$1,0))</f>
        <v>35</v>
      </c>
      <c r="R156" s="65">
        <f>INDEX(Notes!$A$36:$N$47,MATCH(Binning!$B156,Notes!$A$36:$A$47,0),MATCH(Notes!$M$35,Notes!$A$35:$N$35,0))</f>
        <v>7866</v>
      </c>
      <c r="S156" s="65"/>
      <c r="T156" s="65">
        <f>INDEX(GB!$A$2:$AD$96,MATCH($C156,GB!$A$2:$A$96,0),MATCH(T$2,GB!$A$1:$AD$1,0))</f>
        <v>110</v>
      </c>
      <c r="U156" s="65">
        <f>INDEX(GB!$A$2:$AD$96,MATCH($C156,GB!$A$2:$A$96,0),MATCH(U$2,GB!$A$1:$AD$1,0))</f>
        <v>0</v>
      </c>
      <c r="V156" s="65">
        <f>INDEX(GB!$A$2:$AD$96,MATCH($C156,GB!$A$2:$A$96,0),MATCH(V$2,GB!$A$1:$AD$1,0))</f>
        <v>0</v>
      </c>
      <c r="W156" s="65">
        <f>INDEX(GB!$A$2:$AD$96,MATCH($C156,GB!$A$2:$A$96,0),MATCH(W$2,GB!$A$1:$AD$1,0))</f>
        <v>110</v>
      </c>
      <c r="X156" s="65">
        <f>INDEX(GB!$A$2:$AD$96,MATCH($C156,GB!$A$2:$A$96,0),MATCH(X$2,GB!$A$1:$AD$1,0))</f>
        <v>10</v>
      </c>
      <c r="Y156" s="65">
        <v>5</v>
      </c>
      <c r="Z156" s="65">
        <v>1250</v>
      </c>
      <c r="AA156" s="65">
        <v>400</v>
      </c>
      <c r="AB156" s="65"/>
      <c r="AC156" s="65"/>
      <c r="AD156" s="65"/>
      <c r="AE156" s="65"/>
      <c r="AF156" s="65">
        <f t="shared" si="452"/>
        <v>5</v>
      </c>
      <c r="AG156" s="65"/>
      <c r="AH156" s="65"/>
      <c r="AI156" s="65" t="str">
        <f t="shared" si="457"/>
        <v/>
      </c>
      <c r="AJ156" s="65" t="str">
        <f t="shared" si="458"/>
        <v/>
      </c>
      <c r="AK156" s="65" t="str">
        <f t="shared" si="459"/>
        <v/>
      </c>
      <c r="AL156" s="65" t="str">
        <f t="shared" si="460"/>
        <v/>
      </c>
      <c r="AM156" s="65" t="str">
        <f t="shared" si="413"/>
        <v/>
      </c>
      <c r="AN156" s="65"/>
      <c r="AO156" s="65"/>
      <c r="AP156" s="65"/>
      <c r="AQ156" s="65"/>
      <c r="AR156" s="65"/>
      <c r="AS156" s="65"/>
      <c r="AT156" s="65" t="str">
        <f t="shared" si="461"/>
        <v>PCPU</v>
      </c>
      <c r="AU156" s="65">
        <f t="shared" si="462"/>
        <v>653.6</v>
      </c>
      <c r="AV156" s="65"/>
      <c r="AW156" s="65" t="str">
        <f t="shared" si="446"/>
        <v>Max PV (MP00D/MP00E/MP00F/MP00G/MP00H/MP00I)</v>
      </c>
      <c r="AX156" s="65">
        <f t="shared" si="463"/>
        <v>1270</v>
      </c>
      <c r="AY156" s="65">
        <f t="shared" si="464"/>
        <v>1060</v>
      </c>
      <c r="AZ156" s="65">
        <f>INDEX(Notes!$A$36:$O$47,MATCH($B156,Notes!A$36:A$47,0),MATCH(AZ$2,Notes!A$35:O$35,0))</f>
        <v>594.18521581609184</v>
      </c>
      <c r="BA156" s="65">
        <f t="shared" si="465"/>
        <v>910</v>
      </c>
      <c r="BB156" s="65">
        <f t="shared" si="466"/>
        <v>1095</v>
      </c>
      <c r="BC156" s="65">
        <f t="shared" si="467"/>
        <v>900</v>
      </c>
      <c r="BD156" s="65">
        <f t="shared" si="468"/>
        <v>1085</v>
      </c>
      <c r="BO156" s="72">
        <f t="shared" si="447"/>
        <v>653.6</v>
      </c>
      <c r="BP156" s="72">
        <f t="shared" si="208"/>
        <v>13</v>
      </c>
      <c r="BQ156" s="72" t="str">
        <f t="shared" si="209"/>
        <v>10</v>
      </c>
      <c r="BR156" s="72">
        <f t="shared" si="453"/>
        <v>0</v>
      </c>
      <c r="BS156" s="72" t="str">
        <f t="shared" si="453"/>
        <v/>
      </c>
      <c r="BT156" s="72" t="str">
        <f t="shared" si="453"/>
        <v/>
      </c>
      <c r="BU156" s="72" t="str">
        <f t="shared" si="453"/>
        <v/>
      </c>
      <c r="BV156" s="72" t="str">
        <f t="shared" si="453"/>
        <v/>
      </c>
    </row>
    <row r="157" spans="1:74" s="72" customFormat="1" x14ac:dyDescent="0.2">
      <c r="A157" s="72" t="b">
        <v>1</v>
      </c>
      <c r="B157" s="65" t="s">
        <v>90</v>
      </c>
      <c r="C157" s="65" t="s">
        <v>178</v>
      </c>
      <c r="D157" s="65" t="str">
        <f t="shared" si="366"/>
        <v>E11</v>
      </c>
      <c r="E157" s="75">
        <f t="shared" si="456"/>
        <v>1013011</v>
      </c>
      <c r="F157" s="65" t="str">
        <f t="shared" ref="F157" si="469">CONCATENATE(C157,"_",D157)</f>
        <v>MP00D_E11</v>
      </c>
      <c r="G157" s="65" t="s">
        <v>345</v>
      </c>
      <c r="H157" s="65">
        <f t="shared" si="449"/>
        <v>1325</v>
      </c>
      <c r="I157" s="65">
        <f t="shared" si="450"/>
        <v>155</v>
      </c>
      <c r="J157" s="65">
        <f>INDEX(Notes!$A$36:$N$47,MATCH(Binning!$B157,Notes!$A$36:$A$47,0),MATCH(Notes!$K$35,Notes!$A$35:$N$35,0))</f>
        <v>653.6</v>
      </c>
      <c r="K157" s="65"/>
      <c r="L157" s="65">
        <f t="shared" si="454"/>
        <v>1085</v>
      </c>
      <c r="M157" s="65">
        <f t="shared" si="451"/>
        <v>875</v>
      </c>
      <c r="N157" s="65">
        <f>INDEX(GB!$A$2:$AD$96,MATCH($C157,GB!$A$2:$A$96,0),MATCH(N$2,GB!$A$1:$AD$1,0))</f>
        <v>185</v>
      </c>
      <c r="O157" s="65">
        <f>INDEX(GB!$A$2:$AD$96,MATCH($C157,GB!$A$2:$A$96,0),MATCH(O$2,GB!$A$1:$AD$1,0))</f>
        <v>35</v>
      </c>
      <c r="P157" s="65">
        <f>INDEX(GB!$A$2:$AD$96,MATCH($C157,GB!$A$2:$A$96,0),MATCH(P$2,GB!$A$1:$AD$1,0))</f>
        <v>135</v>
      </c>
      <c r="Q157" s="65">
        <f>INDEX(GB!$A$2:$AD$96,MATCH($C157,GB!$A$2:$A$96,0),MATCH(Q$2,GB!$A$1:$AD$1,0))</f>
        <v>35</v>
      </c>
      <c r="R157" s="65">
        <f>INDEX(Notes!$A$36:$N$47,MATCH(Binning!$B157,Notes!$A$36:$A$47,0),MATCH(Notes!$M$35,Notes!$A$35:$N$35,0))</f>
        <v>7866</v>
      </c>
      <c r="S157" s="65"/>
      <c r="T157" s="65">
        <f>INDEX(GB!$A$2:$AD$96,MATCH($C157,GB!$A$2:$A$96,0),MATCH(T$2,GB!$A$1:$AD$1,0))</f>
        <v>110</v>
      </c>
      <c r="U157" s="65">
        <f>INDEX(GB!$A$2:$AD$96,MATCH($C157,GB!$A$2:$A$96,0),MATCH(U$2,GB!$A$1:$AD$1,0))</f>
        <v>0</v>
      </c>
      <c r="V157" s="65">
        <f>INDEX(GB!$A$2:$AD$96,MATCH($C157,GB!$A$2:$A$96,0),MATCH(V$2,GB!$A$1:$AD$1,0))</f>
        <v>0</v>
      </c>
      <c r="W157" s="65">
        <f>INDEX(GB!$A$2:$AD$96,MATCH($C157,GB!$A$2:$A$96,0),MATCH(W$2,GB!$A$1:$AD$1,0))</f>
        <v>110</v>
      </c>
      <c r="X157" s="65">
        <f>INDEX(GB!$A$2:$AD$96,MATCH($C157,GB!$A$2:$A$96,0),MATCH(X$2,GB!$A$1:$AD$1,0))</f>
        <v>10</v>
      </c>
      <c r="Y157" s="65">
        <v>5</v>
      </c>
      <c r="Z157" s="65">
        <v>1250</v>
      </c>
      <c r="AA157" s="65">
        <v>400</v>
      </c>
      <c r="AB157" s="65"/>
      <c r="AC157" s="65"/>
      <c r="AD157" s="65"/>
      <c r="AE157" s="65"/>
      <c r="AF157" s="65">
        <f t="shared" si="452"/>
        <v>5</v>
      </c>
      <c r="AG157" s="65"/>
      <c r="AH157" s="65"/>
      <c r="AI157" s="65" t="str">
        <f t="shared" si="457"/>
        <v/>
      </c>
      <c r="AJ157" s="65" t="str">
        <f t="shared" si="458"/>
        <v/>
      </c>
      <c r="AK157" s="65" t="str">
        <f t="shared" si="459"/>
        <v/>
      </c>
      <c r="AL157" s="65" t="str">
        <f t="shared" si="460"/>
        <v/>
      </c>
      <c r="AM157" s="65" t="str">
        <f t="shared" si="413"/>
        <v/>
      </c>
      <c r="AN157" s="65"/>
      <c r="AO157" s="65"/>
      <c r="AP157" s="65"/>
      <c r="AQ157" s="65"/>
      <c r="AR157" s="65"/>
      <c r="AS157" s="65"/>
      <c r="AT157" s="65" t="str">
        <f t="shared" si="461"/>
        <v>PCPU</v>
      </c>
      <c r="AU157" s="65">
        <f t="shared" si="462"/>
        <v>653.6</v>
      </c>
      <c r="AV157" s="65"/>
      <c r="AW157" s="65" t="str">
        <f t="shared" si="446"/>
        <v>Max PV (MP00D/MP00E/MP00F/MP00G/MP00H/MP00I)</v>
      </c>
      <c r="AX157" s="65">
        <f t="shared" si="463"/>
        <v>1270</v>
      </c>
      <c r="AY157" s="65">
        <f t="shared" si="464"/>
        <v>1060</v>
      </c>
      <c r="AZ157" s="65">
        <f>INDEX(Notes!$A$36:$O$47,MATCH($B157,Notes!A$36:A$47,0),MATCH(AZ$2,Notes!A$35:O$35,0))</f>
        <v>594.18521581609184</v>
      </c>
      <c r="BA157" s="65">
        <f t="shared" si="465"/>
        <v>895</v>
      </c>
      <c r="BB157" s="65">
        <f t="shared" si="466"/>
        <v>1080</v>
      </c>
      <c r="BC157" s="65">
        <f t="shared" si="467"/>
        <v>885</v>
      </c>
      <c r="BD157" s="65">
        <f t="shared" si="468"/>
        <v>1070</v>
      </c>
      <c r="BO157" s="72">
        <f t="shared" si="447"/>
        <v>653.6</v>
      </c>
      <c r="BP157" s="72">
        <f t="shared" si="208"/>
        <v>13</v>
      </c>
      <c r="BQ157" s="72" t="str">
        <f t="shared" si="209"/>
        <v>11</v>
      </c>
      <c r="BR157" s="72">
        <f t="shared" si="453"/>
        <v>0</v>
      </c>
      <c r="BS157" s="72" t="str">
        <f t="shared" si="453"/>
        <v/>
      </c>
      <c r="BT157" s="72" t="str">
        <f t="shared" si="453"/>
        <v/>
      </c>
      <c r="BU157" s="72" t="str">
        <f t="shared" si="453"/>
        <v/>
      </c>
      <c r="BV157" s="72" t="str">
        <f t="shared" si="453"/>
        <v/>
      </c>
    </row>
    <row r="158" spans="1:74" s="72" customFormat="1" x14ac:dyDescent="0.2">
      <c r="A158" s="72" t="b">
        <v>1</v>
      </c>
      <c r="B158" s="65" t="s">
        <v>90</v>
      </c>
      <c r="C158" s="65" t="s">
        <v>178</v>
      </c>
      <c r="D158" s="65" t="str">
        <f t="shared" si="366"/>
        <v>E12</v>
      </c>
      <c r="E158" s="75">
        <f t="shared" ref="E158" si="470">1000000+BP158*1000+BQ158</f>
        <v>1013012</v>
      </c>
      <c r="F158" s="65" t="str">
        <f t="shared" ref="F158" si="471">CONCATENATE(C158,"_",D158)</f>
        <v>MP00D_E12</v>
      </c>
      <c r="G158" s="65" t="s">
        <v>345</v>
      </c>
      <c r="H158" s="65">
        <f t="shared" si="449"/>
        <v>1310</v>
      </c>
      <c r="I158" s="65">
        <f t="shared" si="450"/>
        <v>155</v>
      </c>
      <c r="J158" s="65">
        <f>INDEX(Notes!$A$36:$N$47,MATCH(Binning!$B158,Notes!$A$36:$A$47,0),MATCH(Notes!$K$35,Notes!$A$35:$N$35,0))</f>
        <v>653.6</v>
      </c>
      <c r="K158" s="65"/>
      <c r="L158" s="65">
        <f t="shared" si="454"/>
        <v>1085</v>
      </c>
      <c r="M158" s="65">
        <f t="shared" si="451"/>
        <v>875</v>
      </c>
      <c r="N158" s="65">
        <f>INDEX(GB!$A$2:$AD$96,MATCH($C158,GB!$A$2:$A$96,0),MATCH(N$2,GB!$A$1:$AD$1,0))</f>
        <v>185</v>
      </c>
      <c r="O158" s="65">
        <f>INDEX(GB!$A$2:$AD$96,MATCH($C158,GB!$A$2:$A$96,0),MATCH(O$2,GB!$A$1:$AD$1,0))</f>
        <v>35</v>
      </c>
      <c r="P158" s="65">
        <f>INDEX(GB!$A$2:$AD$96,MATCH($C158,GB!$A$2:$A$96,0),MATCH(P$2,GB!$A$1:$AD$1,0))</f>
        <v>135</v>
      </c>
      <c r="Q158" s="65">
        <f>INDEX(GB!$A$2:$AD$96,MATCH($C158,GB!$A$2:$A$96,0),MATCH(Q$2,GB!$A$1:$AD$1,0))</f>
        <v>35</v>
      </c>
      <c r="R158" s="65">
        <f>INDEX(Notes!$A$36:$N$47,MATCH(Binning!$B158,Notes!$A$36:$A$47,0),MATCH(Notes!$M$35,Notes!$A$35:$N$35,0))</f>
        <v>7866</v>
      </c>
      <c r="S158" s="65"/>
      <c r="T158" s="65">
        <f>INDEX(GB!$A$2:$AD$96,MATCH($C158,GB!$A$2:$A$96,0),MATCH(T$2,GB!$A$1:$AD$1,0))</f>
        <v>110</v>
      </c>
      <c r="U158" s="65">
        <f>INDEX(GB!$A$2:$AD$96,MATCH($C158,GB!$A$2:$A$96,0),MATCH(U$2,GB!$A$1:$AD$1,0))</f>
        <v>0</v>
      </c>
      <c r="V158" s="65">
        <f>INDEX(GB!$A$2:$AD$96,MATCH($C158,GB!$A$2:$A$96,0),MATCH(V$2,GB!$A$1:$AD$1,0))</f>
        <v>0</v>
      </c>
      <c r="W158" s="65">
        <f>INDEX(GB!$A$2:$AD$96,MATCH($C158,GB!$A$2:$A$96,0),MATCH(W$2,GB!$A$1:$AD$1,0))</f>
        <v>110</v>
      </c>
      <c r="X158" s="65">
        <f>INDEX(GB!$A$2:$AD$96,MATCH($C158,GB!$A$2:$A$96,0),MATCH(X$2,GB!$A$1:$AD$1,0))</f>
        <v>10</v>
      </c>
      <c r="Y158" s="65">
        <v>5</v>
      </c>
      <c r="Z158" s="65">
        <v>1250</v>
      </c>
      <c r="AA158" s="65">
        <v>400</v>
      </c>
      <c r="AB158" s="65"/>
      <c r="AC158" s="65"/>
      <c r="AD158" s="65"/>
      <c r="AE158" s="65"/>
      <c r="AF158" s="65">
        <f t="shared" si="452"/>
        <v>5</v>
      </c>
      <c r="AG158" s="65"/>
      <c r="AH158" s="65"/>
      <c r="AI158" s="65" t="str">
        <f t="shared" ref="AI158" si="472">IF($BR158=1,BS158,"")</f>
        <v/>
      </c>
      <c r="AJ158" s="65" t="str">
        <f t="shared" ref="AJ158" si="473">IF($BR158=1,BT158,"")</f>
        <v/>
      </c>
      <c r="AK158" s="65" t="str">
        <f t="shared" ref="AK158" si="474">IF($BR158=1,BU158,"")</f>
        <v/>
      </c>
      <c r="AL158" s="65" t="str">
        <f t="shared" ref="AL158" si="475">IF($BR158=1,BV158,"")</f>
        <v/>
      </c>
      <c r="AM158" s="65" t="str">
        <f t="shared" si="413"/>
        <v/>
      </c>
      <c r="AN158" s="65"/>
      <c r="AO158" s="65"/>
      <c r="AP158" s="65"/>
      <c r="AQ158" s="65"/>
      <c r="AR158" s="65"/>
      <c r="AS158" s="65"/>
      <c r="AT158" s="65" t="str">
        <f t="shared" ref="AT158" si="476">B158</f>
        <v>PCPU</v>
      </c>
      <c r="AU158" s="65">
        <f t="shared" ref="AU158" si="477">J158</f>
        <v>653.6</v>
      </c>
      <c r="AV158" s="65"/>
      <c r="AW158" s="65" t="str">
        <f t="shared" si="446"/>
        <v>Max PV (MP00D/MP00E/MP00F/MP00G/MP00H/MP00I)</v>
      </c>
      <c r="AX158" s="65">
        <f t="shared" ref="AX158" si="478">L158+N158</f>
        <v>1270</v>
      </c>
      <c r="AY158" s="65">
        <f t="shared" ref="AY158" si="479">M158+N158</f>
        <v>1060</v>
      </c>
      <c r="AZ158" s="65">
        <f>INDEX(Notes!$A$36:$O$47,MATCH($B158,Notes!A$36:A$47,0),MATCH(AZ$2,Notes!A$35:O$35,0))</f>
        <v>594.18521581609184</v>
      </c>
      <c r="BA158" s="65">
        <f t="shared" ref="BA158" si="480">MAX(MIN(Y158*FLOOR((H158-I158*LOG10(AZ158))/Y158,1),L158),M158)</f>
        <v>880</v>
      </c>
      <c r="BB158" s="65">
        <f t="shared" ref="BB158" si="481">BA158+N158</f>
        <v>1065</v>
      </c>
      <c r="BC158" s="65">
        <f t="shared" ref="BC158" si="482">MAX(MIN(Y158*FLOOR((H158-I158*LOG10(J158))/Y158,1),L158),M158)</f>
        <v>875</v>
      </c>
      <c r="BD158" s="65">
        <f t="shared" ref="BD158" si="483">BC158+N158</f>
        <v>1060</v>
      </c>
      <c r="BO158" s="72">
        <f t="shared" si="447"/>
        <v>653.6</v>
      </c>
      <c r="BP158" s="72">
        <f t="shared" si="208"/>
        <v>13</v>
      </c>
      <c r="BQ158" s="72" t="str">
        <f t="shared" si="209"/>
        <v>12</v>
      </c>
      <c r="BR158" s="72">
        <f t="shared" si="453"/>
        <v>0</v>
      </c>
      <c r="BS158" s="72" t="str">
        <f t="shared" si="453"/>
        <v/>
      </c>
      <c r="BT158" s="72" t="str">
        <f t="shared" si="453"/>
        <v/>
      </c>
      <c r="BU158" s="72" t="str">
        <f t="shared" si="453"/>
        <v/>
      </c>
      <c r="BV158" s="72" t="str">
        <f t="shared" si="453"/>
        <v/>
      </c>
    </row>
    <row r="159" spans="1:74" s="72" customFormat="1" x14ac:dyDescent="0.2">
      <c r="A159" s="72" t="b">
        <v>1</v>
      </c>
      <c r="B159" s="65" t="s">
        <v>90</v>
      </c>
      <c r="C159" s="65" t="s">
        <v>179</v>
      </c>
      <c r="D159" s="65" t="s">
        <v>44</v>
      </c>
      <c r="E159" s="75">
        <f t="shared" si="199"/>
        <v>1014001</v>
      </c>
      <c r="F159" s="65" t="str">
        <f t="shared" si="455"/>
        <v>MP00E_E1</v>
      </c>
      <c r="G159" s="65" t="s">
        <v>345</v>
      </c>
      <c r="H159" s="184">
        <f>VLOOKUP(C159,BinningParamNotes!A:D,3,0)</f>
        <v>1475</v>
      </c>
      <c r="I159" s="69">
        <f>VLOOKUP(C159,BinningParamNotes!A:D,2,0)</f>
        <v>155</v>
      </c>
      <c r="J159" s="65">
        <f>INDEX(Notes!$A$36:$N$47,MATCH(Binning!$B159,Notes!$A$36:$A$47,0),MATCH(Notes!$K$35,Notes!$A$35:$N$35,0))</f>
        <v>653.6</v>
      </c>
      <c r="K159" s="65"/>
      <c r="L159" s="69">
        <f>VLOOKUP(C159,BinningParamNotes!A:D,4,0)</f>
        <v>1105</v>
      </c>
      <c r="M159" s="65">
        <f t="shared" ref="L159:M170" si="484">M147</f>
        <v>875</v>
      </c>
      <c r="N159" s="65">
        <f>INDEX(GB!$A$2:$AD$96,MATCH($C159,GB!$A$2:$A$96,0),MATCH(N$2,GB!$A$1:$AD$1,0))</f>
        <v>185</v>
      </c>
      <c r="O159" s="65">
        <f>INDEX(GB!$A$2:$AD$96,MATCH($C159,GB!$A$2:$A$96,0),MATCH(O$2,GB!$A$1:$AD$1,0))</f>
        <v>35</v>
      </c>
      <c r="P159" s="65">
        <f>INDEX(GB!$A$2:$AD$96,MATCH($C159,GB!$A$2:$A$96,0),MATCH(P$2,GB!$A$1:$AD$1,0))</f>
        <v>135</v>
      </c>
      <c r="Q159" s="65">
        <f>INDEX(GB!$A$2:$AD$96,MATCH($C159,GB!$A$2:$A$96,0),MATCH(Q$2,GB!$A$1:$AD$1,0))</f>
        <v>35</v>
      </c>
      <c r="R159" s="65">
        <f>INDEX(Notes!$A$36:$N$47,MATCH(Binning!$B159,Notes!$A$36:$A$47,0),MATCH(Notes!$M$35,Notes!$A$35:$N$35,0))</f>
        <v>7866</v>
      </c>
      <c r="S159" s="65"/>
      <c r="T159" s="65">
        <f>INDEX(GB!$A$2:$AD$96,MATCH($C159,GB!$A$2:$A$96,0),MATCH(T$2,GB!$A$1:$AD$1,0))</f>
        <v>85</v>
      </c>
      <c r="U159" s="65">
        <f>INDEX(GB!$A$2:$AD$96,MATCH($C159,GB!$A$2:$A$96,0),MATCH(U$2,GB!$A$1:$AD$1,0))</f>
        <v>0</v>
      </c>
      <c r="V159" s="65">
        <f>INDEX(GB!$A$2:$AD$96,MATCH($C159,GB!$A$2:$A$96,0),MATCH(V$2,GB!$A$1:$AD$1,0))</f>
        <v>0</v>
      </c>
      <c r="W159" s="65">
        <f>INDEX(GB!$A$2:$AD$96,MATCH($C159,GB!$A$2:$A$96,0),MATCH(W$2,GB!$A$1:$AD$1,0))</f>
        <v>110</v>
      </c>
      <c r="X159" s="65">
        <f>INDEX(GB!$A$2:$AD$96,MATCH($C159,GB!$A$2:$A$96,0),MATCH(X$2,GB!$A$1:$AD$1,0))</f>
        <v>10</v>
      </c>
      <c r="Y159" s="65">
        <v>5</v>
      </c>
      <c r="Z159" s="65">
        <v>1250</v>
      </c>
      <c r="AA159" s="65">
        <v>400</v>
      </c>
      <c r="AB159" s="65"/>
      <c r="AC159" s="65"/>
      <c r="AD159" s="65"/>
      <c r="AE159" s="65" t="s">
        <v>178</v>
      </c>
      <c r="AF159" s="65">
        <v>0</v>
      </c>
      <c r="AG159" s="65"/>
      <c r="AH159" s="65"/>
      <c r="AI159" s="65" t="str">
        <f t="shared" si="296"/>
        <v/>
      </c>
      <c r="AJ159" s="65" t="str">
        <f t="shared" si="297"/>
        <v/>
      </c>
      <c r="AK159" s="65" t="str">
        <f t="shared" si="298"/>
        <v/>
      </c>
      <c r="AL159" s="65" t="str">
        <f t="shared" si="299"/>
        <v/>
      </c>
      <c r="AM159" s="65" t="str">
        <f t="shared" si="413"/>
        <v/>
      </c>
      <c r="AN159" s="65"/>
      <c r="AO159" s="65"/>
      <c r="AP159" s="65"/>
      <c r="AQ159" s="65"/>
      <c r="AR159" s="65"/>
      <c r="AS159" s="65"/>
      <c r="AT159" s="65" t="str">
        <f t="shared" si="364"/>
        <v>PCPU</v>
      </c>
      <c r="AU159" s="65">
        <f t="shared" si="365"/>
        <v>653.6</v>
      </c>
      <c r="AV159" s="65"/>
      <c r="AW159" s="65" t="str">
        <f t="shared" si="446"/>
        <v>Max PV (MP00D/MP00E/MP00F/MP00G/MP00H/MP00I)</v>
      </c>
      <c r="AX159" s="65">
        <f t="shared" si="404"/>
        <v>1290</v>
      </c>
      <c r="AY159" s="65">
        <f t="shared" si="405"/>
        <v>1060</v>
      </c>
      <c r="AZ159" s="65">
        <f>INDEX(Notes!$A$36:$O$47,MATCH($B159,Notes!A$36:A$47,0),MATCH(AZ$2,Notes!A$35:O$35,0))</f>
        <v>594.18521581609184</v>
      </c>
      <c r="BA159" s="65">
        <f t="shared" si="200"/>
        <v>1045</v>
      </c>
      <c r="BB159" s="65">
        <f t="shared" si="406"/>
        <v>1230</v>
      </c>
      <c r="BC159" s="65">
        <f t="shared" si="201"/>
        <v>1035</v>
      </c>
      <c r="BD159" s="65">
        <f t="shared" si="407"/>
        <v>1220</v>
      </c>
      <c r="BO159" s="72">
        <f>MAX(J159:J165)</f>
        <v>653.6</v>
      </c>
      <c r="BP159" s="72">
        <f t="shared" si="208"/>
        <v>14</v>
      </c>
      <c r="BQ159" s="72" t="str">
        <f t="shared" si="209"/>
        <v>1</v>
      </c>
      <c r="BR159" s="72">
        <v>0</v>
      </c>
    </row>
    <row r="160" spans="1:74" s="72" customFormat="1" x14ac:dyDescent="0.2">
      <c r="A160" s="72" t="b">
        <v>1</v>
      </c>
      <c r="B160" s="65" t="s">
        <v>90</v>
      </c>
      <c r="C160" s="65" t="s">
        <v>179</v>
      </c>
      <c r="D160" s="65" t="str">
        <f t="shared" si="366"/>
        <v>E2</v>
      </c>
      <c r="E160" s="75">
        <f t="shared" si="199"/>
        <v>1014002</v>
      </c>
      <c r="F160" s="65" t="str">
        <f t="shared" si="455"/>
        <v>MP00E_E2</v>
      </c>
      <c r="G160" s="65" t="s">
        <v>345</v>
      </c>
      <c r="H160" s="65">
        <f t="shared" ref="H160:H170" si="485">H148</f>
        <v>1460</v>
      </c>
      <c r="I160" s="65">
        <f>I159</f>
        <v>155</v>
      </c>
      <c r="J160" s="65">
        <f>INDEX(Notes!$A$36:$N$47,MATCH(Binning!$B160,Notes!$A$36:$A$47,0),MATCH(Notes!$K$35,Notes!$A$35:$N$35,0))</f>
        <v>653.6</v>
      </c>
      <c r="K160" s="65"/>
      <c r="L160" s="65">
        <f t="shared" si="484"/>
        <v>1095</v>
      </c>
      <c r="M160" s="65">
        <f t="shared" si="484"/>
        <v>875</v>
      </c>
      <c r="N160" s="65">
        <f>INDEX(GB!$A$2:$AD$96,MATCH($C160,GB!$A$2:$A$96,0),MATCH(N$2,GB!$A$1:$AD$1,0))</f>
        <v>185</v>
      </c>
      <c r="O160" s="65">
        <f>INDEX(GB!$A$2:$AD$96,MATCH($C160,GB!$A$2:$A$96,0),MATCH(O$2,GB!$A$1:$AD$1,0))</f>
        <v>35</v>
      </c>
      <c r="P160" s="65">
        <f>INDEX(GB!$A$2:$AD$96,MATCH($C160,GB!$A$2:$A$96,0),MATCH(P$2,GB!$A$1:$AD$1,0))</f>
        <v>135</v>
      </c>
      <c r="Q160" s="65">
        <f>INDEX(GB!$A$2:$AD$96,MATCH($C160,GB!$A$2:$A$96,0),MATCH(Q$2,GB!$A$1:$AD$1,0))</f>
        <v>35</v>
      </c>
      <c r="R160" s="65">
        <f>INDEX(Notes!$A$36:$N$47,MATCH(Binning!$B160,Notes!$A$36:$A$47,0),MATCH(Notes!$M$35,Notes!$A$35:$N$35,0))</f>
        <v>7866</v>
      </c>
      <c r="S160" s="65"/>
      <c r="T160" s="65">
        <f>INDEX(GB!$A$2:$AD$96,MATCH($C160,GB!$A$2:$A$96,0),MATCH(T$2,GB!$A$1:$AD$1,0))</f>
        <v>85</v>
      </c>
      <c r="U160" s="65">
        <f>INDEX(GB!$A$2:$AD$96,MATCH($C160,GB!$A$2:$A$96,0),MATCH(U$2,GB!$A$1:$AD$1,0))</f>
        <v>0</v>
      </c>
      <c r="V160" s="65">
        <f>INDEX(GB!$A$2:$AD$96,MATCH($C160,GB!$A$2:$A$96,0),MATCH(V$2,GB!$A$1:$AD$1,0))</f>
        <v>0</v>
      </c>
      <c r="W160" s="65">
        <f>INDEX(GB!$A$2:$AD$96,MATCH($C160,GB!$A$2:$A$96,0),MATCH(W$2,GB!$A$1:$AD$1,0))</f>
        <v>110</v>
      </c>
      <c r="X160" s="65">
        <f>INDEX(GB!$A$2:$AD$96,MATCH($C160,GB!$A$2:$A$96,0),MATCH(X$2,GB!$A$1:$AD$1,0))</f>
        <v>10</v>
      </c>
      <c r="Y160" s="65">
        <v>5</v>
      </c>
      <c r="Z160" s="65">
        <v>1250</v>
      </c>
      <c r="AA160" s="65">
        <v>400</v>
      </c>
      <c r="AB160" s="65"/>
      <c r="AC160" s="65"/>
      <c r="AD160" s="65"/>
      <c r="AE160" s="65" t="s">
        <v>178</v>
      </c>
      <c r="AF160" s="65">
        <f>AF159</f>
        <v>0</v>
      </c>
      <c r="AG160" s="65"/>
      <c r="AH160" s="65"/>
      <c r="AI160" s="65" t="str">
        <f t="shared" si="296"/>
        <v/>
      </c>
      <c r="AJ160" s="65" t="str">
        <f t="shared" si="297"/>
        <v/>
      </c>
      <c r="AK160" s="65" t="str">
        <f t="shared" si="298"/>
        <v/>
      </c>
      <c r="AL160" s="65" t="str">
        <f t="shared" si="299"/>
        <v/>
      </c>
      <c r="AM160" s="65" t="str">
        <f t="shared" si="413"/>
        <v/>
      </c>
      <c r="AN160" s="65"/>
      <c r="AO160" s="65"/>
      <c r="AP160" s="65"/>
      <c r="AQ160" s="65"/>
      <c r="AR160" s="65"/>
      <c r="AS160" s="65"/>
      <c r="AT160" s="65" t="str">
        <f t="shared" si="364"/>
        <v>PCPU</v>
      </c>
      <c r="AU160" s="65">
        <f t="shared" si="365"/>
        <v>653.6</v>
      </c>
      <c r="AV160" s="65"/>
      <c r="AW160" s="65" t="str">
        <f t="shared" si="446"/>
        <v>Max PV (MP00D/MP00E/MP00F/MP00G/MP00H/MP00I)</v>
      </c>
      <c r="AX160" s="65">
        <f t="shared" si="404"/>
        <v>1280</v>
      </c>
      <c r="AY160" s="65">
        <f t="shared" si="405"/>
        <v>1060</v>
      </c>
      <c r="AZ160" s="65">
        <f>INDEX(Notes!$A$36:$O$47,MATCH($B160,Notes!A$36:A$47,0),MATCH(AZ$2,Notes!A$35:O$35,0))</f>
        <v>594.18521581609184</v>
      </c>
      <c r="BA160" s="65">
        <f t="shared" si="200"/>
        <v>1030</v>
      </c>
      <c r="BB160" s="65">
        <f t="shared" si="406"/>
        <v>1215</v>
      </c>
      <c r="BC160" s="65">
        <f t="shared" si="201"/>
        <v>1020</v>
      </c>
      <c r="BD160" s="65">
        <f t="shared" si="407"/>
        <v>1205</v>
      </c>
      <c r="BO160" s="72">
        <f t="shared" ref="BO160:BO170" si="486">BO159</f>
        <v>653.6</v>
      </c>
      <c r="BP160" s="72">
        <f t="shared" si="208"/>
        <v>14</v>
      </c>
      <c r="BQ160" s="72" t="str">
        <f t="shared" si="209"/>
        <v>2</v>
      </c>
      <c r="BR160" s="72">
        <f>IF(BR159="","",BR159)</f>
        <v>0</v>
      </c>
      <c r="BS160" s="72" t="str">
        <f t="shared" ref="BS160:BV166" si="487">IF(BS159="","",BS159)</f>
        <v/>
      </c>
      <c r="BT160" s="72" t="str">
        <f t="shared" si="487"/>
        <v/>
      </c>
      <c r="BU160" s="72" t="str">
        <f t="shared" si="487"/>
        <v/>
      </c>
      <c r="BV160" s="72" t="str">
        <f t="shared" si="487"/>
        <v/>
      </c>
    </row>
    <row r="161" spans="1:74" s="72" customFormat="1" x14ac:dyDescent="0.2">
      <c r="A161" s="72" t="b">
        <v>1</v>
      </c>
      <c r="B161" s="65" t="s">
        <v>90</v>
      </c>
      <c r="C161" s="65" t="s">
        <v>179</v>
      </c>
      <c r="D161" s="65" t="str">
        <f t="shared" si="366"/>
        <v>E3</v>
      </c>
      <c r="E161" s="75">
        <f t="shared" ref="E161:E272" si="488">1000000+BP161*1000+BQ161</f>
        <v>1014003</v>
      </c>
      <c r="F161" s="65" t="str">
        <f t="shared" si="455"/>
        <v>MP00E_E3</v>
      </c>
      <c r="G161" s="65" t="s">
        <v>345</v>
      </c>
      <c r="H161" s="65">
        <f t="shared" si="485"/>
        <v>1445</v>
      </c>
      <c r="I161" s="65">
        <f t="shared" ref="I161:I170" si="489">I160</f>
        <v>155</v>
      </c>
      <c r="J161" s="65">
        <f>INDEX(Notes!$A$36:$N$47,MATCH(Binning!$B161,Notes!$A$36:$A$47,0),MATCH(Notes!$K$35,Notes!$A$35:$N$35,0))</f>
        <v>653.6</v>
      </c>
      <c r="K161" s="65"/>
      <c r="L161" s="65">
        <f t="shared" si="484"/>
        <v>1085</v>
      </c>
      <c r="M161" s="65">
        <f t="shared" si="484"/>
        <v>875</v>
      </c>
      <c r="N161" s="65">
        <f>INDEX(GB!$A$2:$AD$96,MATCH($C161,GB!$A$2:$A$96,0),MATCH(N$2,GB!$A$1:$AD$1,0))</f>
        <v>185</v>
      </c>
      <c r="O161" s="65">
        <f>INDEX(GB!$A$2:$AD$96,MATCH($C161,GB!$A$2:$A$96,0),MATCH(O$2,GB!$A$1:$AD$1,0))</f>
        <v>35</v>
      </c>
      <c r="P161" s="65">
        <f>INDEX(GB!$A$2:$AD$96,MATCH($C161,GB!$A$2:$A$96,0),MATCH(P$2,GB!$A$1:$AD$1,0))</f>
        <v>135</v>
      </c>
      <c r="Q161" s="65">
        <f>INDEX(GB!$A$2:$AD$96,MATCH($C161,GB!$A$2:$A$96,0),MATCH(Q$2,GB!$A$1:$AD$1,0))</f>
        <v>35</v>
      </c>
      <c r="R161" s="65">
        <f>INDEX(Notes!$A$36:$N$47,MATCH(Binning!$B161,Notes!$A$36:$A$47,0),MATCH(Notes!$M$35,Notes!$A$35:$N$35,0))</f>
        <v>7866</v>
      </c>
      <c r="S161" s="65"/>
      <c r="T161" s="65">
        <f>INDEX(GB!$A$2:$AD$96,MATCH($C161,GB!$A$2:$A$96,0),MATCH(T$2,GB!$A$1:$AD$1,0))</f>
        <v>85</v>
      </c>
      <c r="U161" s="65">
        <f>INDEX(GB!$A$2:$AD$96,MATCH($C161,GB!$A$2:$A$96,0),MATCH(U$2,GB!$A$1:$AD$1,0))</f>
        <v>0</v>
      </c>
      <c r="V161" s="65">
        <f>INDEX(GB!$A$2:$AD$96,MATCH($C161,GB!$A$2:$A$96,0),MATCH(V$2,GB!$A$1:$AD$1,0))</f>
        <v>0</v>
      </c>
      <c r="W161" s="65">
        <f>INDEX(GB!$A$2:$AD$96,MATCH($C161,GB!$A$2:$A$96,0),MATCH(W$2,GB!$A$1:$AD$1,0))</f>
        <v>110</v>
      </c>
      <c r="X161" s="65">
        <f>INDEX(GB!$A$2:$AD$96,MATCH($C161,GB!$A$2:$A$96,0),MATCH(X$2,GB!$A$1:$AD$1,0))</f>
        <v>10</v>
      </c>
      <c r="Y161" s="65">
        <v>5</v>
      </c>
      <c r="Z161" s="65">
        <v>1250</v>
      </c>
      <c r="AA161" s="65">
        <v>400</v>
      </c>
      <c r="AB161" s="65"/>
      <c r="AC161" s="65"/>
      <c r="AD161" s="65"/>
      <c r="AE161" s="65" t="s">
        <v>178</v>
      </c>
      <c r="AF161" s="65">
        <f t="shared" ref="AF161:AF170" si="490">AF160</f>
        <v>0</v>
      </c>
      <c r="AG161" s="65"/>
      <c r="AH161" s="65"/>
      <c r="AI161" s="65" t="str">
        <f t="shared" si="296"/>
        <v/>
      </c>
      <c r="AJ161" s="65" t="str">
        <f t="shared" si="297"/>
        <v/>
      </c>
      <c r="AK161" s="65" t="str">
        <f t="shared" si="298"/>
        <v/>
      </c>
      <c r="AL161" s="65" t="str">
        <f t="shared" si="299"/>
        <v/>
      </c>
      <c r="AM161" s="65" t="str">
        <f t="shared" si="413"/>
        <v/>
      </c>
      <c r="AN161" s="65"/>
      <c r="AO161" s="65"/>
      <c r="AP161" s="65"/>
      <c r="AQ161" s="65"/>
      <c r="AR161" s="65"/>
      <c r="AS161" s="65"/>
      <c r="AT161" s="65" t="str">
        <f t="shared" si="364"/>
        <v>PCPU</v>
      </c>
      <c r="AU161" s="65">
        <f t="shared" si="365"/>
        <v>653.6</v>
      </c>
      <c r="AV161" s="65"/>
      <c r="AW161" s="65" t="str">
        <f t="shared" si="446"/>
        <v>Max PV (MP00D/MP00E/MP00F/MP00G/MP00H/MP00I)</v>
      </c>
      <c r="AX161" s="65">
        <f t="shared" si="404"/>
        <v>1270</v>
      </c>
      <c r="AY161" s="65">
        <f t="shared" si="405"/>
        <v>1060</v>
      </c>
      <c r="AZ161" s="65">
        <f>INDEX(Notes!$A$36:$O$47,MATCH($B161,Notes!A$36:A$47,0),MATCH(AZ$2,Notes!A$35:O$35,0))</f>
        <v>594.18521581609184</v>
      </c>
      <c r="BA161" s="65">
        <f t="shared" ref="BA161:BA293" si="491">MAX(MIN(Y161*FLOOR((H161-I161*LOG10(AZ161))/Y161,1),L161),M161)</f>
        <v>1015</v>
      </c>
      <c r="BB161" s="65">
        <f t="shared" si="406"/>
        <v>1200</v>
      </c>
      <c r="BC161" s="65">
        <f t="shared" ref="BC161:BC293" si="492">MAX(MIN(Y161*FLOOR((H161-I161*LOG10(J161))/Y161,1),L161),M161)</f>
        <v>1005</v>
      </c>
      <c r="BD161" s="65">
        <f t="shared" si="407"/>
        <v>1190</v>
      </c>
      <c r="BO161" s="72">
        <f t="shared" si="486"/>
        <v>653.6</v>
      </c>
      <c r="BP161" s="72">
        <f t="shared" si="208"/>
        <v>14</v>
      </c>
      <c r="BQ161" s="72" t="str">
        <f t="shared" si="209"/>
        <v>3</v>
      </c>
      <c r="BR161" s="72">
        <f t="shared" ref="BR161:BV170" si="493">IF(BR160="","",BR160)</f>
        <v>0</v>
      </c>
      <c r="BS161" s="72" t="str">
        <f t="shared" si="487"/>
        <v/>
      </c>
      <c r="BT161" s="72" t="str">
        <f t="shared" si="487"/>
        <v/>
      </c>
      <c r="BU161" s="72" t="str">
        <f t="shared" si="487"/>
        <v/>
      </c>
      <c r="BV161" s="72" t="str">
        <f t="shared" si="487"/>
        <v/>
      </c>
    </row>
    <row r="162" spans="1:74" s="72" customFormat="1" x14ac:dyDescent="0.2">
      <c r="A162" s="72" t="b">
        <v>1</v>
      </c>
      <c r="B162" s="65" t="s">
        <v>90</v>
      </c>
      <c r="C162" s="65" t="s">
        <v>179</v>
      </c>
      <c r="D162" s="65" t="str">
        <f t="shared" si="366"/>
        <v>E4</v>
      </c>
      <c r="E162" s="75">
        <f t="shared" si="488"/>
        <v>1014004</v>
      </c>
      <c r="F162" s="65" t="str">
        <f t="shared" si="455"/>
        <v>MP00E_E4</v>
      </c>
      <c r="G162" s="65" t="s">
        <v>345</v>
      </c>
      <c r="H162" s="65">
        <f t="shared" si="485"/>
        <v>1430</v>
      </c>
      <c r="I162" s="65">
        <f t="shared" si="489"/>
        <v>155</v>
      </c>
      <c r="J162" s="65">
        <f>INDEX(Notes!$A$36:$N$47,MATCH(Binning!$B162,Notes!$A$36:$A$47,0),MATCH(Notes!$K$35,Notes!$A$35:$N$35,0))</f>
        <v>653.6</v>
      </c>
      <c r="K162" s="65"/>
      <c r="L162" s="65">
        <f t="shared" si="484"/>
        <v>1085</v>
      </c>
      <c r="M162" s="65">
        <f t="shared" si="484"/>
        <v>875</v>
      </c>
      <c r="N162" s="65">
        <f>INDEX(GB!$A$2:$AD$96,MATCH($C162,GB!$A$2:$A$96,0),MATCH(N$2,GB!$A$1:$AD$1,0))</f>
        <v>185</v>
      </c>
      <c r="O162" s="65">
        <f>INDEX(GB!$A$2:$AD$96,MATCH($C162,GB!$A$2:$A$96,0),MATCH(O$2,GB!$A$1:$AD$1,0))</f>
        <v>35</v>
      </c>
      <c r="P162" s="65">
        <f>INDEX(GB!$A$2:$AD$96,MATCH($C162,GB!$A$2:$A$96,0),MATCH(P$2,GB!$A$1:$AD$1,0))</f>
        <v>135</v>
      </c>
      <c r="Q162" s="65">
        <f>INDEX(GB!$A$2:$AD$96,MATCH($C162,GB!$A$2:$A$96,0),MATCH(Q$2,GB!$A$1:$AD$1,0))</f>
        <v>35</v>
      </c>
      <c r="R162" s="65">
        <f>INDEX(Notes!$A$36:$N$47,MATCH(Binning!$B162,Notes!$A$36:$A$47,0),MATCH(Notes!$M$35,Notes!$A$35:$N$35,0))</f>
        <v>7866</v>
      </c>
      <c r="S162" s="65"/>
      <c r="T162" s="65">
        <f>INDEX(GB!$A$2:$AD$96,MATCH($C162,GB!$A$2:$A$96,0),MATCH(T$2,GB!$A$1:$AD$1,0))</f>
        <v>85</v>
      </c>
      <c r="U162" s="65">
        <f>INDEX(GB!$A$2:$AD$96,MATCH($C162,GB!$A$2:$A$96,0),MATCH(U$2,GB!$A$1:$AD$1,0))</f>
        <v>0</v>
      </c>
      <c r="V162" s="65">
        <f>INDEX(GB!$A$2:$AD$96,MATCH($C162,GB!$A$2:$A$96,0),MATCH(V$2,GB!$A$1:$AD$1,0))</f>
        <v>0</v>
      </c>
      <c r="W162" s="65">
        <f>INDEX(GB!$A$2:$AD$96,MATCH($C162,GB!$A$2:$A$96,0),MATCH(W$2,GB!$A$1:$AD$1,0))</f>
        <v>110</v>
      </c>
      <c r="X162" s="65">
        <f>INDEX(GB!$A$2:$AD$96,MATCH($C162,GB!$A$2:$A$96,0),MATCH(X$2,GB!$A$1:$AD$1,0))</f>
        <v>10</v>
      </c>
      <c r="Y162" s="65">
        <v>5</v>
      </c>
      <c r="Z162" s="65">
        <v>1250</v>
      </c>
      <c r="AA162" s="65">
        <v>400</v>
      </c>
      <c r="AB162" s="65"/>
      <c r="AC162" s="65"/>
      <c r="AD162" s="65"/>
      <c r="AE162" s="65" t="s">
        <v>178</v>
      </c>
      <c r="AF162" s="65">
        <f t="shared" si="490"/>
        <v>0</v>
      </c>
      <c r="AG162" s="65"/>
      <c r="AH162" s="65"/>
      <c r="AI162" s="65" t="str">
        <f t="shared" si="296"/>
        <v/>
      </c>
      <c r="AJ162" s="65" t="str">
        <f t="shared" si="297"/>
        <v/>
      </c>
      <c r="AK162" s="65" t="str">
        <f t="shared" si="298"/>
        <v/>
      </c>
      <c r="AL162" s="65" t="str">
        <f t="shared" si="299"/>
        <v/>
      </c>
      <c r="AM162" s="65" t="str">
        <f t="shared" si="413"/>
        <v/>
      </c>
      <c r="AN162" s="65"/>
      <c r="AO162" s="65"/>
      <c r="AP162" s="65"/>
      <c r="AQ162" s="65"/>
      <c r="AR162" s="65"/>
      <c r="AS162" s="65"/>
      <c r="AT162" s="65" t="str">
        <f t="shared" si="364"/>
        <v>PCPU</v>
      </c>
      <c r="AU162" s="65">
        <f t="shared" si="365"/>
        <v>653.6</v>
      </c>
      <c r="AV162" s="65"/>
      <c r="AW162" s="65" t="str">
        <f t="shared" si="446"/>
        <v>Max PV (MP00D/MP00E/MP00F/MP00G/MP00H/MP00I)</v>
      </c>
      <c r="AX162" s="65">
        <f t="shared" si="404"/>
        <v>1270</v>
      </c>
      <c r="AY162" s="65">
        <f t="shared" si="405"/>
        <v>1060</v>
      </c>
      <c r="AZ162" s="65">
        <f>INDEX(Notes!$A$36:$O$47,MATCH($B162,Notes!A$36:A$47,0),MATCH(AZ$2,Notes!A$35:O$35,0))</f>
        <v>594.18521581609184</v>
      </c>
      <c r="BA162" s="65">
        <f t="shared" si="491"/>
        <v>1000</v>
      </c>
      <c r="BB162" s="65">
        <f t="shared" si="406"/>
        <v>1185</v>
      </c>
      <c r="BC162" s="65">
        <f t="shared" si="492"/>
        <v>990</v>
      </c>
      <c r="BD162" s="65">
        <f t="shared" si="407"/>
        <v>1175</v>
      </c>
      <c r="BO162" s="72">
        <f t="shared" si="486"/>
        <v>653.6</v>
      </c>
      <c r="BP162" s="72">
        <f t="shared" ref="BP162:BP275" si="494">IF(CODE(RIGHT($C162,1))&lt;58,CODE(RIGHT($C162,1))-48,CODE(RIGHT($C162,1))-55)</f>
        <v>14</v>
      </c>
      <c r="BQ162" s="72" t="str">
        <f t="shared" ref="BQ162:BQ275" si="495">MID($D162,2,2)</f>
        <v>4</v>
      </c>
      <c r="BR162" s="72">
        <f t="shared" si="493"/>
        <v>0</v>
      </c>
      <c r="BS162" s="72" t="str">
        <f t="shared" si="487"/>
        <v/>
      </c>
      <c r="BT162" s="72" t="str">
        <f t="shared" si="487"/>
        <v/>
      </c>
      <c r="BU162" s="72" t="str">
        <f t="shared" si="487"/>
        <v/>
      </c>
      <c r="BV162" s="72" t="str">
        <f t="shared" si="487"/>
        <v/>
      </c>
    </row>
    <row r="163" spans="1:74" s="72" customFormat="1" x14ac:dyDescent="0.2">
      <c r="A163" s="72" t="b">
        <v>1</v>
      </c>
      <c r="B163" s="65" t="s">
        <v>90</v>
      </c>
      <c r="C163" s="65" t="s">
        <v>179</v>
      </c>
      <c r="D163" s="65" t="str">
        <f t="shared" si="366"/>
        <v>E5</v>
      </c>
      <c r="E163" s="75">
        <f t="shared" si="488"/>
        <v>1014005</v>
      </c>
      <c r="F163" s="65" t="str">
        <f t="shared" si="455"/>
        <v>MP00E_E5</v>
      </c>
      <c r="G163" s="65" t="s">
        <v>345</v>
      </c>
      <c r="H163" s="65">
        <f t="shared" si="485"/>
        <v>1415</v>
      </c>
      <c r="I163" s="65">
        <f t="shared" si="489"/>
        <v>155</v>
      </c>
      <c r="J163" s="65">
        <f>INDEX(Notes!$A$36:$N$47,MATCH(Binning!$B163,Notes!$A$36:$A$47,0),MATCH(Notes!$K$35,Notes!$A$35:$N$35,0))</f>
        <v>653.6</v>
      </c>
      <c r="K163" s="65"/>
      <c r="L163" s="65">
        <f t="shared" si="484"/>
        <v>1085</v>
      </c>
      <c r="M163" s="65">
        <f t="shared" si="484"/>
        <v>875</v>
      </c>
      <c r="N163" s="65">
        <f>INDEX(GB!$A$2:$AD$96,MATCH($C163,GB!$A$2:$A$96,0),MATCH(N$2,GB!$A$1:$AD$1,0))</f>
        <v>185</v>
      </c>
      <c r="O163" s="65">
        <f>INDEX(GB!$A$2:$AD$96,MATCH($C163,GB!$A$2:$A$96,0),MATCH(O$2,GB!$A$1:$AD$1,0))</f>
        <v>35</v>
      </c>
      <c r="P163" s="65">
        <f>INDEX(GB!$A$2:$AD$96,MATCH($C163,GB!$A$2:$A$96,0),MATCH(P$2,GB!$A$1:$AD$1,0))</f>
        <v>135</v>
      </c>
      <c r="Q163" s="65">
        <f>INDEX(GB!$A$2:$AD$96,MATCH($C163,GB!$A$2:$A$96,0),MATCH(Q$2,GB!$A$1:$AD$1,0))</f>
        <v>35</v>
      </c>
      <c r="R163" s="65">
        <f>INDEX(Notes!$A$36:$N$47,MATCH(Binning!$B163,Notes!$A$36:$A$47,0),MATCH(Notes!$M$35,Notes!$A$35:$N$35,0))</f>
        <v>7866</v>
      </c>
      <c r="S163" s="65"/>
      <c r="T163" s="65">
        <f>INDEX(GB!$A$2:$AD$96,MATCH($C163,GB!$A$2:$A$96,0),MATCH(T$2,GB!$A$1:$AD$1,0))</f>
        <v>85</v>
      </c>
      <c r="U163" s="65">
        <f>INDEX(GB!$A$2:$AD$96,MATCH($C163,GB!$A$2:$A$96,0),MATCH(U$2,GB!$A$1:$AD$1,0))</f>
        <v>0</v>
      </c>
      <c r="V163" s="65">
        <f>INDEX(GB!$A$2:$AD$96,MATCH($C163,GB!$A$2:$A$96,0),MATCH(V$2,GB!$A$1:$AD$1,0))</f>
        <v>0</v>
      </c>
      <c r="W163" s="65">
        <f>INDEX(GB!$A$2:$AD$96,MATCH($C163,GB!$A$2:$A$96,0),MATCH(W$2,GB!$A$1:$AD$1,0))</f>
        <v>110</v>
      </c>
      <c r="X163" s="65">
        <f>INDEX(GB!$A$2:$AD$96,MATCH($C163,GB!$A$2:$A$96,0),MATCH(X$2,GB!$A$1:$AD$1,0))</f>
        <v>10</v>
      </c>
      <c r="Y163" s="65">
        <v>5</v>
      </c>
      <c r="Z163" s="65">
        <v>1250</v>
      </c>
      <c r="AA163" s="65">
        <v>400</v>
      </c>
      <c r="AB163" s="65"/>
      <c r="AC163" s="65"/>
      <c r="AD163" s="65"/>
      <c r="AE163" s="65" t="s">
        <v>178</v>
      </c>
      <c r="AF163" s="65">
        <f t="shared" si="490"/>
        <v>0</v>
      </c>
      <c r="AG163" s="65"/>
      <c r="AH163" s="65"/>
      <c r="AI163" s="65" t="str">
        <f t="shared" si="296"/>
        <v/>
      </c>
      <c r="AJ163" s="65" t="str">
        <f t="shared" si="297"/>
        <v/>
      </c>
      <c r="AK163" s="65" t="str">
        <f t="shared" si="298"/>
        <v/>
      </c>
      <c r="AL163" s="65" t="str">
        <f t="shared" si="299"/>
        <v/>
      </c>
      <c r="AM163" s="65" t="str">
        <f t="shared" si="413"/>
        <v/>
      </c>
      <c r="AN163" s="65"/>
      <c r="AO163" s="65"/>
      <c r="AP163" s="65"/>
      <c r="AQ163" s="65"/>
      <c r="AR163" s="65"/>
      <c r="AS163" s="65"/>
      <c r="AT163" s="65" t="str">
        <f t="shared" si="364"/>
        <v>PCPU</v>
      </c>
      <c r="AU163" s="65">
        <f t="shared" si="365"/>
        <v>653.6</v>
      </c>
      <c r="AV163" s="65"/>
      <c r="AW163" s="65" t="str">
        <f t="shared" si="446"/>
        <v>Max PV (MP00D/MP00E/MP00F/MP00G/MP00H/MP00I)</v>
      </c>
      <c r="AX163" s="65">
        <f t="shared" si="404"/>
        <v>1270</v>
      </c>
      <c r="AY163" s="65">
        <f t="shared" si="405"/>
        <v>1060</v>
      </c>
      <c r="AZ163" s="65">
        <f>INDEX(Notes!$A$36:$O$47,MATCH($B163,Notes!A$36:A$47,0),MATCH(AZ$2,Notes!A$35:O$35,0))</f>
        <v>594.18521581609184</v>
      </c>
      <c r="BA163" s="65">
        <f t="shared" si="491"/>
        <v>985</v>
      </c>
      <c r="BB163" s="65">
        <f t="shared" si="406"/>
        <v>1170</v>
      </c>
      <c r="BC163" s="65">
        <f t="shared" si="492"/>
        <v>975</v>
      </c>
      <c r="BD163" s="65">
        <f t="shared" si="407"/>
        <v>1160</v>
      </c>
      <c r="BO163" s="72">
        <f t="shared" si="486"/>
        <v>653.6</v>
      </c>
      <c r="BP163" s="72">
        <f t="shared" si="494"/>
        <v>14</v>
      </c>
      <c r="BQ163" s="72" t="str">
        <f t="shared" si="495"/>
        <v>5</v>
      </c>
      <c r="BR163" s="72">
        <f t="shared" si="493"/>
        <v>0</v>
      </c>
      <c r="BS163" s="72" t="str">
        <f t="shared" si="487"/>
        <v/>
      </c>
      <c r="BT163" s="72" t="str">
        <f t="shared" si="487"/>
        <v/>
      </c>
      <c r="BU163" s="72" t="str">
        <f t="shared" si="487"/>
        <v/>
      </c>
      <c r="BV163" s="72" t="str">
        <f t="shared" si="487"/>
        <v/>
      </c>
    </row>
    <row r="164" spans="1:74" s="72" customFormat="1" x14ac:dyDescent="0.2">
      <c r="A164" s="72" t="b">
        <v>1</v>
      </c>
      <c r="B164" s="65" t="s">
        <v>90</v>
      </c>
      <c r="C164" s="65" t="s">
        <v>179</v>
      </c>
      <c r="D164" s="65" t="str">
        <f t="shared" si="366"/>
        <v>E6</v>
      </c>
      <c r="E164" s="75">
        <f t="shared" si="488"/>
        <v>1014006</v>
      </c>
      <c r="F164" s="65" t="str">
        <f t="shared" si="455"/>
        <v>MP00E_E6</v>
      </c>
      <c r="G164" s="65" t="s">
        <v>345</v>
      </c>
      <c r="H164" s="65">
        <f t="shared" si="485"/>
        <v>1400</v>
      </c>
      <c r="I164" s="65">
        <f t="shared" si="489"/>
        <v>155</v>
      </c>
      <c r="J164" s="65">
        <f>INDEX(Notes!$A$36:$N$47,MATCH(Binning!$B164,Notes!$A$36:$A$47,0),MATCH(Notes!$K$35,Notes!$A$35:$N$35,0))</f>
        <v>653.6</v>
      </c>
      <c r="K164" s="65"/>
      <c r="L164" s="65">
        <f t="shared" si="484"/>
        <v>1085</v>
      </c>
      <c r="M164" s="65">
        <f t="shared" si="484"/>
        <v>875</v>
      </c>
      <c r="N164" s="65">
        <f>INDEX(GB!$A$2:$AD$96,MATCH($C164,GB!$A$2:$A$96,0),MATCH(N$2,GB!$A$1:$AD$1,0))</f>
        <v>185</v>
      </c>
      <c r="O164" s="65">
        <f>INDEX(GB!$A$2:$AD$96,MATCH($C164,GB!$A$2:$A$96,0),MATCH(O$2,GB!$A$1:$AD$1,0))</f>
        <v>35</v>
      </c>
      <c r="P164" s="65">
        <f>INDEX(GB!$A$2:$AD$96,MATCH($C164,GB!$A$2:$A$96,0),MATCH(P$2,GB!$A$1:$AD$1,0))</f>
        <v>135</v>
      </c>
      <c r="Q164" s="65">
        <f>INDEX(GB!$A$2:$AD$96,MATCH($C164,GB!$A$2:$A$96,0),MATCH(Q$2,GB!$A$1:$AD$1,0))</f>
        <v>35</v>
      </c>
      <c r="R164" s="65">
        <f>INDEX(Notes!$A$36:$N$47,MATCH(Binning!$B164,Notes!$A$36:$A$47,0),MATCH(Notes!$M$35,Notes!$A$35:$N$35,0))</f>
        <v>7866</v>
      </c>
      <c r="S164" s="65"/>
      <c r="T164" s="65">
        <f>INDEX(GB!$A$2:$AD$96,MATCH($C164,GB!$A$2:$A$96,0),MATCH(T$2,GB!$A$1:$AD$1,0))</f>
        <v>85</v>
      </c>
      <c r="U164" s="65">
        <f>INDEX(GB!$A$2:$AD$96,MATCH($C164,GB!$A$2:$A$96,0),MATCH(U$2,GB!$A$1:$AD$1,0))</f>
        <v>0</v>
      </c>
      <c r="V164" s="65">
        <f>INDEX(GB!$A$2:$AD$96,MATCH($C164,GB!$A$2:$A$96,0),MATCH(V$2,GB!$A$1:$AD$1,0))</f>
        <v>0</v>
      </c>
      <c r="W164" s="65">
        <f>INDEX(GB!$A$2:$AD$96,MATCH($C164,GB!$A$2:$A$96,0),MATCH(W$2,GB!$A$1:$AD$1,0))</f>
        <v>110</v>
      </c>
      <c r="X164" s="65">
        <f>INDEX(GB!$A$2:$AD$96,MATCH($C164,GB!$A$2:$A$96,0),MATCH(X$2,GB!$A$1:$AD$1,0))</f>
        <v>10</v>
      </c>
      <c r="Y164" s="65">
        <v>5</v>
      </c>
      <c r="Z164" s="65">
        <v>1250</v>
      </c>
      <c r="AA164" s="65">
        <v>400</v>
      </c>
      <c r="AB164" s="65"/>
      <c r="AC164" s="65"/>
      <c r="AD164" s="65"/>
      <c r="AE164" s="65" t="s">
        <v>178</v>
      </c>
      <c r="AF164" s="65">
        <f t="shared" si="490"/>
        <v>0</v>
      </c>
      <c r="AG164" s="65"/>
      <c r="AH164" s="65"/>
      <c r="AI164" s="65" t="str">
        <f t="shared" si="296"/>
        <v/>
      </c>
      <c r="AJ164" s="65" t="str">
        <f t="shared" si="297"/>
        <v/>
      </c>
      <c r="AK164" s="65" t="str">
        <f t="shared" si="298"/>
        <v/>
      </c>
      <c r="AL164" s="65" t="str">
        <f t="shared" si="299"/>
        <v/>
      </c>
      <c r="AM164" s="65" t="str">
        <f t="shared" si="413"/>
        <v/>
      </c>
      <c r="AN164" s="65"/>
      <c r="AO164" s="65"/>
      <c r="AP164" s="65"/>
      <c r="AQ164" s="65"/>
      <c r="AR164" s="65"/>
      <c r="AS164" s="65"/>
      <c r="AT164" s="65" t="str">
        <f t="shared" si="364"/>
        <v>PCPU</v>
      </c>
      <c r="AU164" s="65">
        <f t="shared" si="365"/>
        <v>653.6</v>
      </c>
      <c r="AV164" s="65"/>
      <c r="AW164" s="65" t="str">
        <f t="shared" si="446"/>
        <v>Max PV (MP00D/MP00E/MP00F/MP00G/MP00H/MP00I)</v>
      </c>
      <c r="AX164" s="65">
        <f t="shared" si="404"/>
        <v>1270</v>
      </c>
      <c r="AY164" s="65">
        <f t="shared" si="405"/>
        <v>1060</v>
      </c>
      <c r="AZ164" s="65">
        <f>INDEX(Notes!$A$36:$O$47,MATCH($B164,Notes!A$36:A$47,0),MATCH(AZ$2,Notes!A$35:O$35,0))</f>
        <v>594.18521581609184</v>
      </c>
      <c r="BA164" s="65">
        <f t="shared" si="491"/>
        <v>970</v>
      </c>
      <c r="BB164" s="65">
        <f t="shared" si="406"/>
        <v>1155</v>
      </c>
      <c r="BC164" s="65">
        <f t="shared" si="492"/>
        <v>960</v>
      </c>
      <c r="BD164" s="65">
        <f t="shared" si="407"/>
        <v>1145</v>
      </c>
      <c r="BO164" s="72">
        <f t="shared" si="486"/>
        <v>653.6</v>
      </c>
      <c r="BP164" s="72">
        <f t="shared" si="494"/>
        <v>14</v>
      </c>
      <c r="BQ164" s="72" t="str">
        <f t="shared" si="495"/>
        <v>6</v>
      </c>
      <c r="BR164" s="72">
        <f t="shared" si="493"/>
        <v>0</v>
      </c>
      <c r="BS164" s="72" t="str">
        <f t="shared" si="487"/>
        <v/>
      </c>
      <c r="BT164" s="72" t="str">
        <f t="shared" si="487"/>
        <v/>
      </c>
      <c r="BU164" s="72" t="str">
        <f t="shared" si="487"/>
        <v/>
      </c>
      <c r="BV164" s="72" t="str">
        <f t="shared" si="487"/>
        <v/>
      </c>
    </row>
    <row r="165" spans="1:74" s="72" customFormat="1" x14ac:dyDescent="0.2">
      <c r="A165" s="72" t="b">
        <v>1</v>
      </c>
      <c r="B165" s="65" t="s">
        <v>90</v>
      </c>
      <c r="C165" s="65" t="s">
        <v>179</v>
      </c>
      <c r="D165" s="65" t="str">
        <f t="shared" si="366"/>
        <v>E7</v>
      </c>
      <c r="E165" s="75">
        <f t="shared" si="488"/>
        <v>1014007</v>
      </c>
      <c r="F165" s="65" t="str">
        <f t="shared" ref="F165:F176" si="496">CONCATENATE(C165,"_",D165)</f>
        <v>MP00E_E7</v>
      </c>
      <c r="G165" s="65" t="s">
        <v>345</v>
      </c>
      <c r="H165" s="65">
        <f t="shared" si="485"/>
        <v>1385</v>
      </c>
      <c r="I165" s="65">
        <f t="shared" si="489"/>
        <v>155</v>
      </c>
      <c r="J165" s="65">
        <f>INDEX(Notes!$A$36:$N$47,MATCH(Binning!$B165,Notes!$A$36:$A$47,0),MATCH(Notes!$K$35,Notes!$A$35:$N$35,0))</f>
        <v>653.6</v>
      </c>
      <c r="K165" s="65"/>
      <c r="L165" s="65">
        <f t="shared" si="484"/>
        <v>1085</v>
      </c>
      <c r="M165" s="65">
        <f t="shared" si="484"/>
        <v>875</v>
      </c>
      <c r="N165" s="65">
        <f>INDEX(GB!$A$2:$AD$96,MATCH($C165,GB!$A$2:$A$96,0),MATCH(N$2,GB!$A$1:$AD$1,0))</f>
        <v>185</v>
      </c>
      <c r="O165" s="65">
        <f>INDEX(GB!$A$2:$AD$96,MATCH($C165,GB!$A$2:$A$96,0),MATCH(O$2,GB!$A$1:$AD$1,0))</f>
        <v>35</v>
      </c>
      <c r="P165" s="65">
        <f>INDEX(GB!$A$2:$AD$96,MATCH($C165,GB!$A$2:$A$96,0),MATCH(P$2,GB!$A$1:$AD$1,0))</f>
        <v>135</v>
      </c>
      <c r="Q165" s="65">
        <f>INDEX(GB!$A$2:$AD$96,MATCH($C165,GB!$A$2:$A$96,0),MATCH(Q$2,GB!$A$1:$AD$1,0))</f>
        <v>35</v>
      </c>
      <c r="R165" s="65">
        <f>INDEX(Notes!$A$36:$N$47,MATCH(Binning!$B165,Notes!$A$36:$A$47,0),MATCH(Notes!$M$35,Notes!$A$35:$N$35,0))</f>
        <v>7866</v>
      </c>
      <c r="S165" s="65"/>
      <c r="T165" s="65">
        <f>INDEX(GB!$A$2:$AD$96,MATCH($C165,GB!$A$2:$A$96,0),MATCH(T$2,GB!$A$1:$AD$1,0))</f>
        <v>85</v>
      </c>
      <c r="U165" s="65">
        <f>INDEX(GB!$A$2:$AD$96,MATCH($C165,GB!$A$2:$A$96,0),MATCH(U$2,GB!$A$1:$AD$1,0))</f>
        <v>0</v>
      </c>
      <c r="V165" s="65">
        <f>INDEX(GB!$A$2:$AD$96,MATCH($C165,GB!$A$2:$A$96,0),MATCH(V$2,GB!$A$1:$AD$1,0))</f>
        <v>0</v>
      </c>
      <c r="W165" s="65">
        <f>INDEX(GB!$A$2:$AD$96,MATCH($C165,GB!$A$2:$A$96,0),MATCH(W$2,GB!$A$1:$AD$1,0))</f>
        <v>110</v>
      </c>
      <c r="X165" s="65">
        <f>INDEX(GB!$A$2:$AD$96,MATCH($C165,GB!$A$2:$A$96,0),MATCH(X$2,GB!$A$1:$AD$1,0))</f>
        <v>10</v>
      </c>
      <c r="Y165" s="65">
        <v>5</v>
      </c>
      <c r="Z165" s="65">
        <v>1250</v>
      </c>
      <c r="AA165" s="65">
        <v>400</v>
      </c>
      <c r="AB165" s="65"/>
      <c r="AC165" s="65"/>
      <c r="AD165" s="65"/>
      <c r="AE165" s="65" t="s">
        <v>178</v>
      </c>
      <c r="AF165" s="65">
        <f t="shared" si="490"/>
        <v>0</v>
      </c>
      <c r="AG165" s="65"/>
      <c r="AH165" s="65"/>
      <c r="AI165" s="65" t="str">
        <f t="shared" si="296"/>
        <v/>
      </c>
      <c r="AJ165" s="65" t="str">
        <f t="shared" si="297"/>
        <v/>
      </c>
      <c r="AK165" s="65" t="str">
        <f t="shared" si="298"/>
        <v/>
      </c>
      <c r="AL165" s="65" t="str">
        <f t="shared" si="299"/>
        <v/>
      </c>
      <c r="AM165" s="65" t="str">
        <f t="shared" si="413"/>
        <v/>
      </c>
      <c r="AN165" s="65"/>
      <c r="AO165" s="65"/>
      <c r="AP165" s="65"/>
      <c r="AQ165" s="65"/>
      <c r="AR165" s="65"/>
      <c r="AS165" s="65"/>
      <c r="AT165" s="65" t="str">
        <f t="shared" si="364"/>
        <v>PCPU</v>
      </c>
      <c r="AU165" s="65">
        <f t="shared" si="365"/>
        <v>653.6</v>
      </c>
      <c r="AV165" s="65"/>
      <c r="AW165" s="65" t="str">
        <f t="shared" si="446"/>
        <v>Max PV (MP00D/MP00E/MP00F/MP00G/MP00H/MP00I)</v>
      </c>
      <c r="AX165" s="65">
        <f t="shared" si="404"/>
        <v>1270</v>
      </c>
      <c r="AY165" s="65">
        <f t="shared" si="405"/>
        <v>1060</v>
      </c>
      <c r="AZ165" s="65">
        <f>INDEX(Notes!$A$36:$O$47,MATCH($B165,Notes!A$36:A$47,0),MATCH(AZ$2,Notes!A$35:O$35,0))</f>
        <v>594.18521581609184</v>
      </c>
      <c r="BA165" s="65">
        <f t="shared" si="491"/>
        <v>955</v>
      </c>
      <c r="BB165" s="65">
        <f t="shared" si="406"/>
        <v>1140</v>
      </c>
      <c r="BC165" s="65">
        <f t="shared" si="492"/>
        <v>945</v>
      </c>
      <c r="BD165" s="65">
        <f t="shared" si="407"/>
        <v>1130</v>
      </c>
      <c r="BO165" s="72">
        <f t="shared" si="486"/>
        <v>653.6</v>
      </c>
      <c r="BP165" s="72">
        <f t="shared" si="494"/>
        <v>14</v>
      </c>
      <c r="BQ165" s="72" t="str">
        <f t="shared" si="495"/>
        <v>7</v>
      </c>
      <c r="BR165" s="72">
        <f t="shared" si="493"/>
        <v>0</v>
      </c>
      <c r="BS165" s="72" t="str">
        <f t="shared" si="487"/>
        <v/>
      </c>
      <c r="BT165" s="72" t="str">
        <f t="shared" si="487"/>
        <v/>
      </c>
      <c r="BU165" s="72" t="str">
        <f t="shared" si="487"/>
        <v/>
      </c>
      <c r="BV165" s="72" t="str">
        <f t="shared" si="487"/>
        <v/>
      </c>
    </row>
    <row r="166" spans="1:74" s="72" customFormat="1" x14ac:dyDescent="0.2">
      <c r="A166" s="72" t="b">
        <v>1</v>
      </c>
      <c r="B166" s="65" t="s">
        <v>90</v>
      </c>
      <c r="C166" s="65" t="s">
        <v>179</v>
      </c>
      <c r="D166" s="65" t="str">
        <f t="shared" si="366"/>
        <v>E8</v>
      </c>
      <c r="E166" s="75">
        <f t="shared" si="488"/>
        <v>1014008</v>
      </c>
      <c r="F166" s="65" t="str">
        <f t="shared" si="496"/>
        <v>MP00E_E8</v>
      </c>
      <c r="G166" s="65" t="s">
        <v>345</v>
      </c>
      <c r="H166" s="65">
        <f t="shared" si="485"/>
        <v>1370</v>
      </c>
      <c r="I166" s="65">
        <f t="shared" si="489"/>
        <v>155</v>
      </c>
      <c r="J166" s="65">
        <f>INDEX(Notes!$A$36:$N$47,MATCH(Binning!$B166,Notes!$A$36:$A$47,0),MATCH(Notes!$K$35,Notes!$A$35:$N$35,0))</f>
        <v>653.6</v>
      </c>
      <c r="K166" s="65"/>
      <c r="L166" s="65">
        <f t="shared" si="484"/>
        <v>1085</v>
      </c>
      <c r="M166" s="65">
        <f t="shared" si="484"/>
        <v>875</v>
      </c>
      <c r="N166" s="65">
        <f>INDEX(GB!$A$2:$AD$96,MATCH($C166,GB!$A$2:$A$96,0),MATCH(N$2,GB!$A$1:$AD$1,0))</f>
        <v>185</v>
      </c>
      <c r="O166" s="65">
        <f>INDEX(GB!$A$2:$AD$96,MATCH($C166,GB!$A$2:$A$96,0),MATCH(O$2,GB!$A$1:$AD$1,0))</f>
        <v>35</v>
      </c>
      <c r="P166" s="65">
        <f>INDEX(GB!$A$2:$AD$96,MATCH($C166,GB!$A$2:$A$96,0),MATCH(P$2,GB!$A$1:$AD$1,0))</f>
        <v>135</v>
      </c>
      <c r="Q166" s="65">
        <f>INDEX(GB!$A$2:$AD$96,MATCH($C166,GB!$A$2:$A$96,0),MATCH(Q$2,GB!$A$1:$AD$1,0))</f>
        <v>35</v>
      </c>
      <c r="R166" s="65">
        <f>INDEX(Notes!$A$36:$N$47,MATCH(Binning!$B166,Notes!$A$36:$A$47,0),MATCH(Notes!$M$35,Notes!$A$35:$N$35,0))</f>
        <v>7866</v>
      </c>
      <c r="S166" s="65"/>
      <c r="T166" s="65">
        <f>INDEX(GB!$A$2:$AD$96,MATCH($C166,GB!$A$2:$A$96,0),MATCH(T$2,GB!$A$1:$AD$1,0))</f>
        <v>85</v>
      </c>
      <c r="U166" s="65">
        <f>INDEX(GB!$A$2:$AD$96,MATCH($C166,GB!$A$2:$A$96,0),MATCH(U$2,GB!$A$1:$AD$1,0))</f>
        <v>0</v>
      </c>
      <c r="V166" s="65">
        <f>INDEX(GB!$A$2:$AD$96,MATCH($C166,GB!$A$2:$A$96,0),MATCH(V$2,GB!$A$1:$AD$1,0))</f>
        <v>0</v>
      </c>
      <c r="W166" s="65">
        <f>INDEX(GB!$A$2:$AD$96,MATCH($C166,GB!$A$2:$A$96,0),MATCH(W$2,GB!$A$1:$AD$1,0))</f>
        <v>110</v>
      </c>
      <c r="X166" s="65">
        <f>INDEX(GB!$A$2:$AD$96,MATCH($C166,GB!$A$2:$A$96,0),MATCH(X$2,GB!$A$1:$AD$1,0))</f>
        <v>10</v>
      </c>
      <c r="Y166" s="65">
        <v>5</v>
      </c>
      <c r="Z166" s="65">
        <v>1250</v>
      </c>
      <c r="AA166" s="65">
        <v>400</v>
      </c>
      <c r="AB166" s="65"/>
      <c r="AC166" s="65"/>
      <c r="AD166" s="65"/>
      <c r="AE166" s="65" t="s">
        <v>178</v>
      </c>
      <c r="AF166" s="65">
        <f t="shared" si="490"/>
        <v>0</v>
      </c>
      <c r="AG166" s="65"/>
      <c r="AH166" s="65"/>
      <c r="AI166" s="65" t="str">
        <f t="shared" si="296"/>
        <v/>
      </c>
      <c r="AJ166" s="65" t="str">
        <f t="shared" si="297"/>
        <v/>
      </c>
      <c r="AK166" s="65" t="str">
        <f t="shared" si="298"/>
        <v/>
      </c>
      <c r="AL166" s="65" t="str">
        <f t="shared" si="299"/>
        <v/>
      </c>
      <c r="AM166" s="65" t="str">
        <f t="shared" si="413"/>
        <v/>
      </c>
      <c r="AN166" s="65"/>
      <c r="AO166" s="65"/>
      <c r="AP166" s="65"/>
      <c r="AQ166" s="65"/>
      <c r="AR166" s="65"/>
      <c r="AS166" s="65"/>
      <c r="AT166" s="65" t="str">
        <f t="shared" si="364"/>
        <v>PCPU</v>
      </c>
      <c r="AU166" s="65">
        <f t="shared" si="365"/>
        <v>653.6</v>
      </c>
      <c r="AV166" s="65"/>
      <c r="AW166" s="65" t="str">
        <f t="shared" si="446"/>
        <v>Max PV (MP00D/MP00E/MP00F/MP00G/MP00H/MP00I)</v>
      </c>
      <c r="AX166" s="65">
        <f t="shared" si="404"/>
        <v>1270</v>
      </c>
      <c r="AY166" s="65">
        <f t="shared" si="405"/>
        <v>1060</v>
      </c>
      <c r="AZ166" s="65">
        <f>INDEX(Notes!$A$36:$O$47,MATCH($B166,Notes!A$36:A$47,0),MATCH(AZ$2,Notes!A$35:O$35,0))</f>
        <v>594.18521581609184</v>
      </c>
      <c r="BA166" s="65">
        <f t="shared" si="491"/>
        <v>940</v>
      </c>
      <c r="BB166" s="65">
        <f t="shared" si="406"/>
        <v>1125</v>
      </c>
      <c r="BC166" s="65">
        <f t="shared" si="492"/>
        <v>930</v>
      </c>
      <c r="BD166" s="65">
        <f t="shared" si="407"/>
        <v>1115</v>
      </c>
      <c r="BO166" s="72">
        <f t="shared" si="486"/>
        <v>653.6</v>
      </c>
      <c r="BP166" s="72">
        <f t="shared" si="494"/>
        <v>14</v>
      </c>
      <c r="BQ166" s="72" t="str">
        <f t="shared" si="495"/>
        <v>8</v>
      </c>
      <c r="BR166" s="72">
        <f t="shared" si="493"/>
        <v>0</v>
      </c>
      <c r="BS166" s="72" t="str">
        <f t="shared" si="487"/>
        <v/>
      </c>
      <c r="BT166" s="72" t="str">
        <f t="shared" si="487"/>
        <v/>
      </c>
      <c r="BU166" s="72" t="str">
        <f t="shared" si="487"/>
        <v/>
      </c>
      <c r="BV166" s="72" t="str">
        <f t="shared" si="487"/>
        <v/>
      </c>
    </row>
    <row r="167" spans="1:74" s="72" customFormat="1" x14ac:dyDescent="0.2">
      <c r="A167" s="72" t="b">
        <v>1</v>
      </c>
      <c r="B167" s="65" t="s">
        <v>90</v>
      </c>
      <c r="C167" s="65" t="s">
        <v>179</v>
      </c>
      <c r="D167" s="65" t="str">
        <f t="shared" si="366"/>
        <v>E9</v>
      </c>
      <c r="E167" s="75">
        <f t="shared" ref="E167:E169" si="497">1000000+BP167*1000+BQ167</f>
        <v>1014009</v>
      </c>
      <c r="F167" s="65" t="str">
        <f t="shared" si="496"/>
        <v>MP00E_E9</v>
      </c>
      <c r="G167" s="65" t="s">
        <v>345</v>
      </c>
      <c r="H167" s="65">
        <f t="shared" si="485"/>
        <v>1355</v>
      </c>
      <c r="I167" s="65">
        <f t="shared" si="489"/>
        <v>155</v>
      </c>
      <c r="J167" s="65">
        <f>INDEX(Notes!$A$36:$N$47,MATCH(Binning!$B167,Notes!$A$36:$A$47,0),MATCH(Notes!$K$35,Notes!$A$35:$N$35,0))</f>
        <v>653.6</v>
      </c>
      <c r="K167" s="65"/>
      <c r="L167" s="65">
        <f t="shared" si="484"/>
        <v>1085</v>
      </c>
      <c r="M167" s="65">
        <f t="shared" si="484"/>
        <v>875</v>
      </c>
      <c r="N167" s="65">
        <f>INDEX(GB!$A$2:$AD$96,MATCH($C167,GB!$A$2:$A$96,0),MATCH(N$2,GB!$A$1:$AD$1,0))</f>
        <v>185</v>
      </c>
      <c r="O167" s="65">
        <f>INDEX(GB!$A$2:$AD$96,MATCH($C167,GB!$A$2:$A$96,0),MATCH(O$2,GB!$A$1:$AD$1,0))</f>
        <v>35</v>
      </c>
      <c r="P167" s="65">
        <f>INDEX(GB!$A$2:$AD$96,MATCH($C167,GB!$A$2:$A$96,0),MATCH(P$2,GB!$A$1:$AD$1,0))</f>
        <v>135</v>
      </c>
      <c r="Q167" s="65">
        <f>INDEX(GB!$A$2:$AD$96,MATCH($C167,GB!$A$2:$A$96,0),MATCH(Q$2,GB!$A$1:$AD$1,0))</f>
        <v>35</v>
      </c>
      <c r="R167" s="65">
        <f>INDEX(Notes!$A$36:$N$47,MATCH(Binning!$B167,Notes!$A$36:$A$47,0),MATCH(Notes!$M$35,Notes!$A$35:$N$35,0))</f>
        <v>7866</v>
      </c>
      <c r="S167" s="65"/>
      <c r="T167" s="65">
        <f>INDEX(GB!$A$2:$AD$96,MATCH($C167,GB!$A$2:$A$96,0),MATCH(T$2,GB!$A$1:$AD$1,0))</f>
        <v>85</v>
      </c>
      <c r="U167" s="65">
        <f>INDEX(GB!$A$2:$AD$96,MATCH($C167,GB!$A$2:$A$96,0),MATCH(U$2,GB!$A$1:$AD$1,0))</f>
        <v>0</v>
      </c>
      <c r="V167" s="65">
        <f>INDEX(GB!$A$2:$AD$96,MATCH($C167,GB!$A$2:$A$96,0),MATCH(V$2,GB!$A$1:$AD$1,0))</f>
        <v>0</v>
      </c>
      <c r="W167" s="65">
        <f>INDEX(GB!$A$2:$AD$96,MATCH($C167,GB!$A$2:$A$96,0),MATCH(W$2,GB!$A$1:$AD$1,0))</f>
        <v>110</v>
      </c>
      <c r="X167" s="65">
        <f>INDEX(GB!$A$2:$AD$96,MATCH($C167,GB!$A$2:$A$96,0),MATCH(X$2,GB!$A$1:$AD$1,0))</f>
        <v>10</v>
      </c>
      <c r="Y167" s="65">
        <v>5</v>
      </c>
      <c r="Z167" s="65">
        <v>1250</v>
      </c>
      <c r="AA167" s="65">
        <v>400</v>
      </c>
      <c r="AB167" s="65"/>
      <c r="AC167" s="65"/>
      <c r="AD167" s="65"/>
      <c r="AE167" s="65" t="s">
        <v>178</v>
      </c>
      <c r="AF167" s="65">
        <f t="shared" si="490"/>
        <v>0</v>
      </c>
      <c r="AG167" s="65"/>
      <c r="AH167" s="65"/>
      <c r="AI167" s="65" t="str">
        <f t="shared" ref="AI167:AI169" si="498">IF($BR167=1,BS167,"")</f>
        <v/>
      </c>
      <c r="AJ167" s="65" t="str">
        <f t="shared" ref="AJ167:AJ169" si="499">IF($BR167=1,BT167,"")</f>
        <v/>
      </c>
      <c r="AK167" s="65" t="str">
        <f t="shared" ref="AK167:AK169" si="500">IF($BR167=1,BU167,"")</f>
        <v/>
      </c>
      <c r="AL167" s="65" t="str">
        <f t="shared" ref="AL167:AL169" si="501">IF($BR167=1,BV167,"")</f>
        <v/>
      </c>
      <c r="AM167" s="65" t="str">
        <f t="shared" si="413"/>
        <v/>
      </c>
      <c r="AN167" s="65"/>
      <c r="AO167" s="65"/>
      <c r="AP167" s="65"/>
      <c r="AQ167" s="65"/>
      <c r="AR167" s="65"/>
      <c r="AS167" s="65"/>
      <c r="AT167" s="65" t="str">
        <f t="shared" ref="AT167:AT169" si="502">B167</f>
        <v>PCPU</v>
      </c>
      <c r="AU167" s="65">
        <f t="shared" ref="AU167:AU169" si="503">J167</f>
        <v>653.6</v>
      </c>
      <c r="AV167" s="65"/>
      <c r="AW167" s="65" t="str">
        <f t="shared" si="446"/>
        <v>Max PV (MP00D/MP00E/MP00F/MP00G/MP00H/MP00I)</v>
      </c>
      <c r="AX167" s="65">
        <f t="shared" ref="AX167:AX169" si="504">L167+N167</f>
        <v>1270</v>
      </c>
      <c r="AY167" s="65">
        <f t="shared" ref="AY167:AY169" si="505">M167+N167</f>
        <v>1060</v>
      </c>
      <c r="AZ167" s="65">
        <f>INDEX(Notes!$A$36:$O$47,MATCH($B167,Notes!A$36:A$47,0),MATCH(AZ$2,Notes!A$35:O$35,0))</f>
        <v>594.18521581609184</v>
      </c>
      <c r="BA167" s="65">
        <f t="shared" ref="BA167:BA169" si="506">MAX(MIN(Y167*FLOOR((H167-I167*LOG10(AZ167))/Y167,1),L167),M167)</f>
        <v>925</v>
      </c>
      <c r="BB167" s="65">
        <f t="shared" ref="BB167:BB169" si="507">BA167+N167</f>
        <v>1110</v>
      </c>
      <c r="BC167" s="65">
        <f t="shared" ref="BC167:BC169" si="508">MAX(MIN(Y167*FLOOR((H167-I167*LOG10(J167))/Y167,1),L167),M167)</f>
        <v>915</v>
      </c>
      <c r="BD167" s="65">
        <f t="shared" ref="BD167:BD169" si="509">BC167+N167</f>
        <v>1100</v>
      </c>
      <c r="BO167" s="72">
        <f t="shared" si="486"/>
        <v>653.6</v>
      </c>
      <c r="BP167" s="72">
        <f t="shared" si="494"/>
        <v>14</v>
      </c>
      <c r="BQ167" s="72" t="str">
        <f t="shared" si="495"/>
        <v>9</v>
      </c>
      <c r="BR167" s="72">
        <f t="shared" si="493"/>
        <v>0</v>
      </c>
      <c r="BS167" s="72" t="str">
        <f t="shared" si="493"/>
        <v/>
      </c>
      <c r="BT167" s="72" t="str">
        <f t="shared" si="493"/>
        <v/>
      </c>
      <c r="BU167" s="72" t="str">
        <f t="shared" si="493"/>
        <v/>
      </c>
      <c r="BV167" s="72" t="str">
        <f t="shared" si="493"/>
        <v/>
      </c>
    </row>
    <row r="168" spans="1:74" s="72" customFormat="1" x14ac:dyDescent="0.2">
      <c r="A168" s="72" t="b">
        <v>1</v>
      </c>
      <c r="B168" s="65" t="s">
        <v>90</v>
      </c>
      <c r="C168" s="65" t="s">
        <v>179</v>
      </c>
      <c r="D168" s="65" t="str">
        <f t="shared" si="366"/>
        <v>E10</v>
      </c>
      <c r="E168" s="75">
        <f t="shared" si="497"/>
        <v>1014010</v>
      </c>
      <c r="F168" s="65" t="str">
        <f t="shared" si="496"/>
        <v>MP00E_E10</v>
      </c>
      <c r="G168" s="65" t="s">
        <v>345</v>
      </c>
      <c r="H168" s="65">
        <f t="shared" si="485"/>
        <v>1340</v>
      </c>
      <c r="I168" s="65">
        <f t="shared" si="489"/>
        <v>155</v>
      </c>
      <c r="J168" s="65">
        <f>INDEX(Notes!$A$36:$N$47,MATCH(Binning!$B168,Notes!$A$36:$A$47,0),MATCH(Notes!$K$35,Notes!$A$35:$N$35,0))</f>
        <v>653.6</v>
      </c>
      <c r="K168" s="65"/>
      <c r="L168" s="65">
        <f t="shared" si="484"/>
        <v>1085</v>
      </c>
      <c r="M168" s="65">
        <f t="shared" si="484"/>
        <v>875</v>
      </c>
      <c r="N168" s="65">
        <f>INDEX(GB!$A$2:$AD$96,MATCH($C168,GB!$A$2:$A$96,0),MATCH(N$2,GB!$A$1:$AD$1,0))</f>
        <v>185</v>
      </c>
      <c r="O168" s="65">
        <f>INDEX(GB!$A$2:$AD$96,MATCH($C168,GB!$A$2:$A$96,0),MATCH(O$2,GB!$A$1:$AD$1,0))</f>
        <v>35</v>
      </c>
      <c r="P168" s="65">
        <f>INDEX(GB!$A$2:$AD$96,MATCH($C168,GB!$A$2:$A$96,0),MATCH(P$2,GB!$A$1:$AD$1,0))</f>
        <v>135</v>
      </c>
      <c r="Q168" s="65">
        <f>INDEX(GB!$A$2:$AD$96,MATCH($C168,GB!$A$2:$A$96,0),MATCH(Q$2,GB!$A$1:$AD$1,0))</f>
        <v>35</v>
      </c>
      <c r="R168" s="65">
        <f>INDEX(Notes!$A$36:$N$47,MATCH(Binning!$B168,Notes!$A$36:$A$47,0),MATCH(Notes!$M$35,Notes!$A$35:$N$35,0))</f>
        <v>7866</v>
      </c>
      <c r="S168" s="65"/>
      <c r="T168" s="65">
        <f>INDEX(GB!$A$2:$AD$96,MATCH($C168,GB!$A$2:$A$96,0),MATCH(T$2,GB!$A$1:$AD$1,0))</f>
        <v>85</v>
      </c>
      <c r="U168" s="65">
        <f>INDEX(GB!$A$2:$AD$96,MATCH($C168,GB!$A$2:$A$96,0),MATCH(U$2,GB!$A$1:$AD$1,0))</f>
        <v>0</v>
      </c>
      <c r="V168" s="65">
        <f>INDEX(GB!$A$2:$AD$96,MATCH($C168,GB!$A$2:$A$96,0),MATCH(V$2,GB!$A$1:$AD$1,0))</f>
        <v>0</v>
      </c>
      <c r="W168" s="65">
        <f>INDEX(GB!$A$2:$AD$96,MATCH($C168,GB!$A$2:$A$96,0),MATCH(W$2,GB!$A$1:$AD$1,0))</f>
        <v>110</v>
      </c>
      <c r="X168" s="65">
        <f>INDEX(GB!$A$2:$AD$96,MATCH($C168,GB!$A$2:$A$96,0),MATCH(X$2,GB!$A$1:$AD$1,0))</f>
        <v>10</v>
      </c>
      <c r="Y168" s="65">
        <v>5</v>
      </c>
      <c r="Z168" s="65">
        <v>1250</v>
      </c>
      <c r="AA168" s="65">
        <v>400</v>
      </c>
      <c r="AB168" s="65"/>
      <c r="AC168" s="65"/>
      <c r="AD168" s="65"/>
      <c r="AE168" s="65" t="s">
        <v>178</v>
      </c>
      <c r="AF168" s="65">
        <f t="shared" si="490"/>
        <v>0</v>
      </c>
      <c r="AG168" s="65"/>
      <c r="AH168" s="65"/>
      <c r="AI168" s="65" t="str">
        <f t="shared" si="498"/>
        <v/>
      </c>
      <c r="AJ168" s="65" t="str">
        <f t="shared" si="499"/>
        <v/>
      </c>
      <c r="AK168" s="65" t="str">
        <f t="shared" si="500"/>
        <v/>
      </c>
      <c r="AL168" s="65" t="str">
        <f t="shared" si="501"/>
        <v/>
      </c>
      <c r="AM168" s="65" t="str">
        <f t="shared" si="413"/>
        <v/>
      </c>
      <c r="AN168" s="65"/>
      <c r="AO168" s="65"/>
      <c r="AP168" s="65"/>
      <c r="AQ168" s="65"/>
      <c r="AR168" s="65"/>
      <c r="AS168" s="65"/>
      <c r="AT168" s="65" t="str">
        <f t="shared" si="502"/>
        <v>PCPU</v>
      </c>
      <c r="AU168" s="65">
        <f t="shared" si="503"/>
        <v>653.6</v>
      </c>
      <c r="AV168" s="65"/>
      <c r="AW168" s="65" t="str">
        <f t="shared" si="446"/>
        <v>Max PV (MP00D/MP00E/MP00F/MP00G/MP00H/MP00I)</v>
      </c>
      <c r="AX168" s="65">
        <f t="shared" si="504"/>
        <v>1270</v>
      </c>
      <c r="AY168" s="65">
        <f t="shared" si="505"/>
        <v>1060</v>
      </c>
      <c r="AZ168" s="65">
        <f>INDEX(Notes!$A$36:$O$47,MATCH($B168,Notes!A$36:A$47,0),MATCH(AZ$2,Notes!A$35:O$35,0))</f>
        <v>594.18521581609184</v>
      </c>
      <c r="BA168" s="65">
        <f t="shared" si="506"/>
        <v>910</v>
      </c>
      <c r="BB168" s="65">
        <f t="shared" si="507"/>
        <v>1095</v>
      </c>
      <c r="BC168" s="65">
        <f t="shared" si="508"/>
        <v>900</v>
      </c>
      <c r="BD168" s="65">
        <f t="shared" si="509"/>
        <v>1085</v>
      </c>
      <c r="BO168" s="72">
        <f t="shared" si="486"/>
        <v>653.6</v>
      </c>
      <c r="BP168" s="72">
        <f t="shared" si="494"/>
        <v>14</v>
      </c>
      <c r="BQ168" s="72" t="str">
        <f t="shared" si="495"/>
        <v>10</v>
      </c>
      <c r="BR168" s="72">
        <f t="shared" si="493"/>
        <v>0</v>
      </c>
      <c r="BS168" s="72" t="str">
        <f t="shared" si="493"/>
        <v/>
      </c>
      <c r="BT168" s="72" t="str">
        <f t="shared" si="493"/>
        <v/>
      </c>
      <c r="BU168" s="72" t="str">
        <f t="shared" si="493"/>
        <v/>
      </c>
      <c r="BV168" s="72" t="str">
        <f t="shared" si="493"/>
        <v/>
      </c>
    </row>
    <row r="169" spans="1:74" s="72" customFormat="1" x14ac:dyDescent="0.2">
      <c r="A169" s="72" t="b">
        <v>1</v>
      </c>
      <c r="B169" s="65" t="s">
        <v>90</v>
      </c>
      <c r="C169" s="65" t="s">
        <v>179</v>
      </c>
      <c r="D169" s="65" t="str">
        <f t="shared" si="366"/>
        <v>E11</v>
      </c>
      <c r="E169" s="75">
        <f t="shared" si="497"/>
        <v>1014011</v>
      </c>
      <c r="F169" s="65" t="str">
        <f t="shared" ref="F169" si="510">CONCATENATE(C169,"_",D169)</f>
        <v>MP00E_E11</v>
      </c>
      <c r="G169" s="65" t="s">
        <v>345</v>
      </c>
      <c r="H169" s="65">
        <f t="shared" si="485"/>
        <v>1325</v>
      </c>
      <c r="I169" s="65">
        <f t="shared" si="489"/>
        <v>155</v>
      </c>
      <c r="J169" s="65">
        <f>INDEX(Notes!$A$36:$N$47,MATCH(Binning!$B169,Notes!$A$36:$A$47,0),MATCH(Notes!$K$35,Notes!$A$35:$N$35,0))</f>
        <v>653.6</v>
      </c>
      <c r="K169" s="65"/>
      <c r="L169" s="65">
        <f t="shared" si="484"/>
        <v>1085</v>
      </c>
      <c r="M169" s="65">
        <f t="shared" si="484"/>
        <v>875</v>
      </c>
      <c r="N169" s="65">
        <f>INDEX(GB!$A$2:$AD$96,MATCH($C169,GB!$A$2:$A$96,0),MATCH(N$2,GB!$A$1:$AD$1,0))</f>
        <v>185</v>
      </c>
      <c r="O169" s="65">
        <f>INDEX(GB!$A$2:$AD$96,MATCH($C169,GB!$A$2:$A$96,0),MATCH(O$2,GB!$A$1:$AD$1,0))</f>
        <v>35</v>
      </c>
      <c r="P169" s="65">
        <f>INDEX(GB!$A$2:$AD$96,MATCH($C169,GB!$A$2:$A$96,0),MATCH(P$2,GB!$A$1:$AD$1,0))</f>
        <v>135</v>
      </c>
      <c r="Q169" s="65">
        <f>INDEX(GB!$A$2:$AD$96,MATCH($C169,GB!$A$2:$A$96,0),MATCH(Q$2,GB!$A$1:$AD$1,0))</f>
        <v>35</v>
      </c>
      <c r="R169" s="65">
        <f>INDEX(Notes!$A$36:$N$47,MATCH(Binning!$B169,Notes!$A$36:$A$47,0),MATCH(Notes!$M$35,Notes!$A$35:$N$35,0))</f>
        <v>7866</v>
      </c>
      <c r="S169" s="65"/>
      <c r="T169" s="65">
        <f>INDEX(GB!$A$2:$AD$96,MATCH($C169,GB!$A$2:$A$96,0),MATCH(T$2,GB!$A$1:$AD$1,0))</f>
        <v>85</v>
      </c>
      <c r="U169" s="65">
        <f>INDEX(GB!$A$2:$AD$96,MATCH($C169,GB!$A$2:$A$96,0),MATCH(U$2,GB!$A$1:$AD$1,0))</f>
        <v>0</v>
      </c>
      <c r="V169" s="65">
        <f>INDEX(GB!$A$2:$AD$96,MATCH($C169,GB!$A$2:$A$96,0),MATCH(V$2,GB!$A$1:$AD$1,0))</f>
        <v>0</v>
      </c>
      <c r="W169" s="65">
        <f>INDEX(GB!$A$2:$AD$96,MATCH($C169,GB!$A$2:$A$96,0),MATCH(W$2,GB!$A$1:$AD$1,0))</f>
        <v>110</v>
      </c>
      <c r="X169" s="65">
        <f>INDEX(GB!$A$2:$AD$96,MATCH($C169,GB!$A$2:$A$96,0),MATCH(X$2,GB!$A$1:$AD$1,0))</f>
        <v>10</v>
      </c>
      <c r="Y169" s="65">
        <v>5</v>
      </c>
      <c r="Z169" s="65">
        <v>1250</v>
      </c>
      <c r="AA169" s="65">
        <v>400</v>
      </c>
      <c r="AB169" s="65"/>
      <c r="AC169" s="65"/>
      <c r="AD169" s="65"/>
      <c r="AE169" s="65" t="s">
        <v>178</v>
      </c>
      <c r="AF169" s="65">
        <f t="shared" si="490"/>
        <v>0</v>
      </c>
      <c r="AG169" s="65"/>
      <c r="AH169" s="65"/>
      <c r="AI169" s="65" t="str">
        <f t="shared" si="498"/>
        <v/>
      </c>
      <c r="AJ169" s="65" t="str">
        <f t="shared" si="499"/>
        <v/>
      </c>
      <c r="AK169" s="65" t="str">
        <f t="shared" si="500"/>
        <v/>
      </c>
      <c r="AL169" s="65" t="str">
        <f t="shared" si="501"/>
        <v/>
      </c>
      <c r="AM169" s="65" t="str">
        <f t="shared" si="413"/>
        <v/>
      </c>
      <c r="AN169" s="65"/>
      <c r="AO169" s="65"/>
      <c r="AP169" s="65"/>
      <c r="AQ169" s="65"/>
      <c r="AR169" s="65"/>
      <c r="AS169" s="65"/>
      <c r="AT169" s="65" t="str">
        <f t="shared" si="502"/>
        <v>PCPU</v>
      </c>
      <c r="AU169" s="65">
        <f t="shared" si="503"/>
        <v>653.6</v>
      </c>
      <c r="AV169" s="65"/>
      <c r="AW169" s="65" t="str">
        <f t="shared" si="446"/>
        <v>Max PV (MP00D/MP00E/MP00F/MP00G/MP00H/MP00I)</v>
      </c>
      <c r="AX169" s="65">
        <f t="shared" si="504"/>
        <v>1270</v>
      </c>
      <c r="AY169" s="65">
        <f t="shared" si="505"/>
        <v>1060</v>
      </c>
      <c r="AZ169" s="65">
        <f>INDEX(Notes!$A$36:$O$47,MATCH($B169,Notes!A$36:A$47,0),MATCH(AZ$2,Notes!A$35:O$35,0))</f>
        <v>594.18521581609184</v>
      </c>
      <c r="BA169" s="65">
        <f t="shared" si="506"/>
        <v>895</v>
      </c>
      <c r="BB169" s="65">
        <f t="shared" si="507"/>
        <v>1080</v>
      </c>
      <c r="BC169" s="65">
        <f t="shared" si="508"/>
        <v>885</v>
      </c>
      <c r="BD169" s="65">
        <f t="shared" si="509"/>
        <v>1070</v>
      </c>
      <c r="BO169" s="72">
        <f t="shared" si="486"/>
        <v>653.6</v>
      </c>
      <c r="BP169" s="72">
        <f t="shared" si="494"/>
        <v>14</v>
      </c>
      <c r="BQ169" s="72" t="str">
        <f t="shared" si="495"/>
        <v>11</v>
      </c>
      <c r="BR169" s="72">
        <f t="shared" si="493"/>
        <v>0</v>
      </c>
      <c r="BS169" s="72" t="str">
        <f t="shared" si="493"/>
        <v/>
      </c>
      <c r="BT169" s="72" t="str">
        <f t="shared" si="493"/>
        <v/>
      </c>
      <c r="BU169" s="72" t="str">
        <f t="shared" si="493"/>
        <v/>
      </c>
      <c r="BV169" s="72" t="str">
        <f t="shared" si="493"/>
        <v/>
      </c>
    </row>
    <row r="170" spans="1:74" s="72" customFormat="1" x14ac:dyDescent="0.2">
      <c r="A170" s="72" t="b">
        <v>1</v>
      </c>
      <c r="B170" s="65" t="s">
        <v>90</v>
      </c>
      <c r="C170" s="65" t="s">
        <v>179</v>
      </c>
      <c r="D170" s="65" t="str">
        <f t="shared" si="366"/>
        <v>E12</v>
      </c>
      <c r="E170" s="75">
        <f t="shared" ref="E170" si="511">1000000+BP170*1000+BQ170</f>
        <v>1014012</v>
      </c>
      <c r="F170" s="65" t="str">
        <f t="shared" ref="F170" si="512">CONCATENATE(C170,"_",D170)</f>
        <v>MP00E_E12</v>
      </c>
      <c r="G170" s="65" t="s">
        <v>345</v>
      </c>
      <c r="H170" s="65">
        <f t="shared" si="485"/>
        <v>1310</v>
      </c>
      <c r="I170" s="65">
        <f t="shared" si="489"/>
        <v>155</v>
      </c>
      <c r="J170" s="65">
        <f>INDEX(Notes!$A$36:$N$47,MATCH(Binning!$B170,Notes!$A$36:$A$47,0),MATCH(Notes!$K$35,Notes!$A$35:$N$35,0))</f>
        <v>653.6</v>
      </c>
      <c r="K170" s="65"/>
      <c r="L170" s="65">
        <f t="shared" si="484"/>
        <v>1085</v>
      </c>
      <c r="M170" s="65">
        <f t="shared" si="484"/>
        <v>875</v>
      </c>
      <c r="N170" s="65">
        <f>INDEX(GB!$A$2:$AD$96,MATCH($C170,GB!$A$2:$A$96,0),MATCH(N$2,GB!$A$1:$AD$1,0))</f>
        <v>185</v>
      </c>
      <c r="O170" s="65">
        <f>INDEX(GB!$A$2:$AD$96,MATCH($C170,GB!$A$2:$A$96,0),MATCH(O$2,GB!$A$1:$AD$1,0))</f>
        <v>35</v>
      </c>
      <c r="P170" s="65">
        <f>INDEX(GB!$A$2:$AD$96,MATCH($C170,GB!$A$2:$A$96,0),MATCH(P$2,GB!$A$1:$AD$1,0))</f>
        <v>135</v>
      </c>
      <c r="Q170" s="65">
        <f>INDEX(GB!$A$2:$AD$96,MATCH($C170,GB!$A$2:$A$96,0),MATCH(Q$2,GB!$A$1:$AD$1,0))</f>
        <v>35</v>
      </c>
      <c r="R170" s="65">
        <f>INDEX(Notes!$A$36:$N$47,MATCH(Binning!$B170,Notes!$A$36:$A$47,0),MATCH(Notes!$M$35,Notes!$A$35:$N$35,0))</f>
        <v>7866</v>
      </c>
      <c r="S170" s="65"/>
      <c r="T170" s="65">
        <f>INDEX(GB!$A$2:$AD$96,MATCH($C170,GB!$A$2:$A$96,0),MATCH(T$2,GB!$A$1:$AD$1,0))</f>
        <v>85</v>
      </c>
      <c r="U170" s="65">
        <f>INDEX(GB!$A$2:$AD$96,MATCH($C170,GB!$A$2:$A$96,0),MATCH(U$2,GB!$A$1:$AD$1,0))</f>
        <v>0</v>
      </c>
      <c r="V170" s="65">
        <f>INDEX(GB!$A$2:$AD$96,MATCH($C170,GB!$A$2:$A$96,0),MATCH(V$2,GB!$A$1:$AD$1,0))</f>
        <v>0</v>
      </c>
      <c r="W170" s="65">
        <f>INDEX(GB!$A$2:$AD$96,MATCH($C170,GB!$A$2:$A$96,0),MATCH(W$2,GB!$A$1:$AD$1,0))</f>
        <v>110</v>
      </c>
      <c r="X170" s="65">
        <f>INDEX(GB!$A$2:$AD$96,MATCH($C170,GB!$A$2:$A$96,0),MATCH(X$2,GB!$A$1:$AD$1,0))</f>
        <v>10</v>
      </c>
      <c r="Y170" s="65">
        <v>5</v>
      </c>
      <c r="Z170" s="65">
        <v>1250</v>
      </c>
      <c r="AA170" s="65">
        <v>400</v>
      </c>
      <c r="AB170" s="65"/>
      <c r="AC170" s="65"/>
      <c r="AD170" s="65"/>
      <c r="AE170" s="65" t="s">
        <v>178</v>
      </c>
      <c r="AF170" s="65">
        <f t="shared" si="490"/>
        <v>0</v>
      </c>
      <c r="AG170" s="65"/>
      <c r="AH170" s="65"/>
      <c r="AI170" s="65" t="str">
        <f t="shared" ref="AI170" si="513">IF($BR170=1,BS170,"")</f>
        <v/>
      </c>
      <c r="AJ170" s="65" t="str">
        <f t="shared" ref="AJ170" si="514">IF($BR170=1,BT170,"")</f>
        <v/>
      </c>
      <c r="AK170" s="65" t="str">
        <f t="shared" ref="AK170" si="515">IF($BR170=1,BU170,"")</f>
        <v/>
      </c>
      <c r="AL170" s="65" t="str">
        <f t="shared" ref="AL170" si="516">IF($BR170=1,BV170,"")</f>
        <v/>
      </c>
      <c r="AM170" s="65" t="str">
        <f t="shared" si="413"/>
        <v/>
      </c>
      <c r="AN170" s="65"/>
      <c r="AO170" s="65"/>
      <c r="AP170" s="65"/>
      <c r="AQ170" s="65"/>
      <c r="AR170" s="65"/>
      <c r="AS170" s="65"/>
      <c r="AT170" s="65" t="str">
        <f t="shared" ref="AT170" si="517">B170</f>
        <v>PCPU</v>
      </c>
      <c r="AU170" s="65">
        <f t="shared" ref="AU170" si="518">J170</f>
        <v>653.6</v>
      </c>
      <c r="AV170" s="65"/>
      <c r="AW170" s="65" t="str">
        <f t="shared" si="446"/>
        <v>Max PV (MP00D/MP00E/MP00F/MP00G/MP00H/MP00I)</v>
      </c>
      <c r="AX170" s="65">
        <f t="shared" ref="AX170" si="519">L170+N170</f>
        <v>1270</v>
      </c>
      <c r="AY170" s="65">
        <f t="shared" ref="AY170" si="520">M170+N170</f>
        <v>1060</v>
      </c>
      <c r="AZ170" s="65">
        <f>INDEX(Notes!$A$36:$O$47,MATCH($B170,Notes!A$36:A$47,0),MATCH(AZ$2,Notes!A$35:O$35,0))</f>
        <v>594.18521581609184</v>
      </c>
      <c r="BA170" s="65">
        <f t="shared" ref="BA170" si="521">MAX(MIN(Y170*FLOOR((H170-I170*LOG10(AZ170))/Y170,1),L170),M170)</f>
        <v>880</v>
      </c>
      <c r="BB170" s="65">
        <f t="shared" ref="BB170" si="522">BA170+N170</f>
        <v>1065</v>
      </c>
      <c r="BC170" s="65">
        <f t="shared" ref="BC170" si="523">MAX(MIN(Y170*FLOOR((H170-I170*LOG10(J170))/Y170,1),L170),M170)</f>
        <v>875</v>
      </c>
      <c r="BD170" s="65">
        <f t="shared" ref="BD170" si="524">BC170+N170</f>
        <v>1060</v>
      </c>
      <c r="BO170" s="72">
        <f t="shared" si="486"/>
        <v>653.6</v>
      </c>
      <c r="BP170" s="72">
        <f t="shared" si="494"/>
        <v>14</v>
      </c>
      <c r="BQ170" s="72" t="str">
        <f t="shared" si="495"/>
        <v>12</v>
      </c>
      <c r="BR170" s="72">
        <f t="shared" si="493"/>
        <v>0</v>
      </c>
      <c r="BS170" s="72" t="str">
        <f t="shared" si="493"/>
        <v/>
      </c>
      <c r="BT170" s="72" t="str">
        <f t="shared" si="493"/>
        <v/>
      </c>
      <c r="BU170" s="72" t="str">
        <f t="shared" si="493"/>
        <v/>
      </c>
      <c r="BV170" s="72" t="str">
        <f t="shared" si="493"/>
        <v/>
      </c>
    </row>
    <row r="171" spans="1:74" s="72" customFormat="1" x14ac:dyDescent="0.2">
      <c r="A171" s="72" t="b">
        <v>1</v>
      </c>
      <c r="B171" s="65" t="s">
        <v>90</v>
      </c>
      <c r="C171" s="65" t="s">
        <v>180</v>
      </c>
      <c r="D171" s="65" t="s">
        <v>44</v>
      </c>
      <c r="E171" s="75">
        <f t="shared" si="488"/>
        <v>1015001</v>
      </c>
      <c r="F171" s="65" t="str">
        <f t="shared" si="496"/>
        <v>MP00F_E1</v>
      </c>
      <c r="G171" s="65" t="s">
        <v>345</v>
      </c>
      <c r="H171" s="184">
        <f>VLOOKUP(C171,BinningParamNotes!A:D,3,0)</f>
        <v>1475</v>
      </c>
      <c r="I171" s="69">
        <f>VLOOKUP(C171,BinningParamNotes!A:D,2,0)</f>
        <v>155</v>
      </c>
      <c r="J171" s="65">
        <f>INDEX(Notes!$A$36:$N$47,MATCH(Binning!$B171,Notes!$A$36:$A$47,0),MATCH(Notes!$K$35,Notes!$A$35:$N$35,0))</f>
        <v>653.6</v>
      </c>
      <c r="K171" s="65"/>
      <c r="L171" s="69">
        <f>VLOOKUP(C171,BinningParamNotes!A:D,4,0)</f>
        <v>1105</v>
      </c>
      <c r="M171" s="65">
        <f t="shared" ref="M171:M218" si="525">M159</f>
        <v>875</v>
      </c>
      <c r="N171" s="65">
        <f>INDEX(GB!$A$2:$AD$96,MATCH($C171,GB!$A$2:$A$96,0),MATCH(N$2,GB!$A$1:$AD$1,0))</f>
        <v>185</v>
      </c>
      <c r="O171" s="65">
        <f>INDEX(GB!$A$2:$AD$96,MATCH($C171,GB!$A$2:$A$96,0),MATCH(O$2,GB!$A$1:$AD$1,0))</f>
        <v>35</v>
      </c>
      <c r="P171" s="65">
        <f>INDEX(GB!$A$2:$AD$96,MATCH($C171,GB!$A$2:$A$96,0),MATCH(P$2,GB!$A$1:$AD$1,0))</f>
        <v>135</v>
      </c>
      <c r="Q171" s="65">
        <f>INDEX(GB!$A$2:$AD$96,MATCH($C171,GB!$A$2:$A$96,0),MATCH(Q$2,GB!$A$1:$AD$1,0))</f>
        <v>35</v>
      </c>
      <c r="R171" s="65">
        <f>INDEX(Notes!$A$36:$N$47,MATCH(Binning!$B171,Notes!$A$36:$A$47,0),MATCH(Notes!$M$35,Notes!$A$35:$N$35,0))</f>
        <v>7866</v>
      </c>
      <c r="S171" s="65"/>
      <c r="T171" s="65">
        <f>INDEX(GB!$A$2:$AD$96,MATCH($C171,GB!$A$2:$A$96,0),MATCH(T$2,GB!$A$1:$AD$1,0))</f>
        <v>60</v>
      </c>
      <c r="U171" s="65">
        <f>INDEX(GB!$A$2:$AD$96,MATCH($C171,GB!$A$2:$A$96,0),MATCH(U$2,GB!$A$1:$AD$1,0))</f>
        <v>0</v>
      </c>
      <c r="V171" s="65">
        <f>INDEX(GB!$A$2:$AD$96,MATCH($C171,GB!$A$2:$A$96,0),MATCH(V$2,GB!$A$1:$AD$1,0))</f>
        <v>0</v>
      </c>
      <c r="W171" s="65">
        <f>INDEX(GB!$A$2:$AD$96,MATCH($C171,GB!$A$2:$A$96,0),MATCH(W$2,GB!$A$1:$AD$1,0))</f>
        <v>110</v>
      </c>
      <c r="X171" s="65">
        <f>INDEX(GB!$A$2:$AD$96,MATCH($C171,GB!$A$2:$A$96,0),MATCH(X$2,GB!$A$1:$AD$1,0))</f>
        <v>10</v>
      </c>
      <c r="Y171" s="65">
        <v>5</v>
      </c>
      <c r="Z171" s="65">
        <v>1250</v>
      </c>
      <c r="AA171" s="65">
        <v>400</v>
      </c>
      <c r="AB171" s="65"/>
      <c r="AC171" s="65"/>
      <c r="AD171" s="65"/>
      <c r="AE171" s="65" t="s">
        <v>179</v>
      </c>
      <c r="AF171" s="65">
        <v>0</v>
      </c>
      <c r="AG171" s="65"/>
      <c r="AH171" s="65"/>
      <c r="AI171" s="65" t="str">
        <f t="shared" ref="AI171:AI244" si="526">IF($BR171=1,BS171,"")</f>
        <v/>
      </c>
      <c r="AJ171" s="65" t="str">
        <f t="shared" ref="AJ171:AJ244" si="527">IF($BR171=1,BT171,"")</f>
        <v/>
      </c>
      <c r="AK171" s="65" t="str">
        <f t="shared" ref="AK171:AK244" si="528">IF($BR171=1,BU171,"")</f>
        <v/>
      </c>
      <c r="AL171" s="65" t="str">
        <f t="shared" ref="AL171:AL244" si="529">IF($BR171=1,BV171,"")</f>
        <v/>
      </c>
      <c r="AM171" s="65" t="str">
        <f t="shared" si="413"/>
        <v/>
      </c>
      <c r="AN171" s="65"/>
      <c r="AO171" s="65"/>
      <c r="AP171" s="65"/>
      <c r="AQ171" s="65"/>
      <c r="AR171" s="65"/>
      <c r="AS171" s="65"/>
      <c r="AT171" s="65" t="str">
        <f t="shared" si="364"/>
        <v>PCPU</v>
      </c>
      <c r="AU171" s="65">
        <f t="shared" si="365"/>
        <v>653.6</v>
      </c>
      <c r="AV171" s="65"/>
      <c r="AW171" s="65" t="str">
        <f t="shared" si="446"/>
        <v>Max PV (MP00D/MP00E/MP00F/MP00G/MP00H/MP00I)</v>
      </c>
      <c r="AX171" s="65">
        <f t="shared" ref="AX171:AX177" si="530">L171+N171</f>
        <v>1290</v>
      </c>
      <c r="AY171" s="65">
        <f t="shared" ref="AY171:AY177" si="531">M171+N171</f>
        <v>1060</v>
      </c>
      <c r="AZ171" s="65">
        <f>INDEX(Notes!$A$36:$O$47,MATCH($B171,Notes!A$36:A$47,0),MATCH(AZ$2,Notes!A$35:O$35,0))</f>
        <v>594.18521581609184</v>
      </c>
      <c r="BA171" s="65">
        <f t="shared" si="491"/>
        <v>1045</v>
      </c>
      <c r="BB171" s="65">
        <f t="shared" ref="BB171:BB177" si="532">BA171+N171</f>
        <v>1230</v>
      </c>
      <c r="BC171" s="65">
        <f t="shared" si="492"/>
        <v>1035</v>
      </c>
      <c r="BD171" s="65">
        <f t="shared" ref="BD171:BD177" si="533">BC171+N171</f>
        <v>1220</v>
      </c>
      <c r="BO171" s="72">
        <f>MAX(J171:J177)</f>
        <v>653.6</v>
      </c>
      <c r="BP171" s="72">
        <f t="shared" si="494"/>
        <v>15</v>
      </c>
      <c r="BQ171" s="72" t="str">
        <f t="shared" si="495"/>
        <v>1</v>
      </c>
      <c r="BR171" s="72">
        <v>0</v>
      </c>
    </row>
    <row r="172" spans="1:74" s="72" customFormat="1" x14ac:dyDescent="0.2">
      <c r="A172" s="72" t="b">
        <v>1</v>
      </c>
      <c r="B172" s="65" t="s">
        <v>90</v>
      </c>
      <c r="C172" s="65" t="s">
        <v>180</v>
      </c>
      <c r="D172" s="65" t="str">
        <f t="shared" si="366"/>
        <v>E2</v>
      </c>
      <c r="E172" s="75">
        <f t="shared" si="488"/>
        <v>1015002</v>
      </c>
      <c r="F172" s="65" t="str">
        <f t="shared" si="496"/>
        <v>MP00F_E2</v>
      </c>
      <c r="G172" s="65" t="s">
        <v>345</v>
      </c>
      <c r="H172" s="65">
        <f t="shared" ref="H172:H182" si="534">H160</f>
        <v>1460</v>
      </c>
      <c r="I172" s="65">
        <f>I171</f>
        <v>155</v>
      </c>
      <c r="J172" s="65">
        <f>INDEX(Notes!$A$36:$N$47,MATCH(Binning!$B172,Notes!$A$36:$A$47,0),MATCH(Notes!$K$35,Notes!$A$35:$N$35,0))</f>
        <v>653.6</v>
      </c>
      <c r="K172" s="65"/>
      <c r="L172" s="65">
        <f t="shared" ref="L172:L182" si="535">L148</f>
        <v>1095</v>
      </c>
      <c r="M172" s="65">
        <f t="shared" si="525"/>
        <v>875</v>
      </c>
      <c r="N172" s="65">
        <f>INDEX(GB!$A$2:$AD$96,MATCH($C172,GB!$A$2:$A$96,0),MATCH(N$2,GB!$A$1:$AD$1,0))</f>
        <v>185</v>
      </c>
      <c r="O172" s="65">
        <f>INDEX(GB!$A$2:$AD$96,MATCH($C172,GB!$A$2:$A$96,0),MATCH(O$2,GB!$A$1:$AD$1,0))</f>
        <v>35</v>
      </c>
      <c r="P172" s="65">
        <f>INDEX(GB!$A$2:$AD$96,MATCH($C172,GB!$A$2:$A$96,0),MATCH(P$2,GB!$A$1:$AD$1,0))</f>
        <v>135</v>
      </c>
      <c r="Q172" s="65">
        <f>INDEX(GB!$A$2:$AD$96,MATCH($C172,GB!$A$2:$A$96,0),MATCH(Q$2,GB!$A$1:$AD$1,0))</f>
        <v>35</v>
      </c>
      <c r="R172" s="65">
        <f>INDEX(Notes!$A$36:$N$47,MATCH(Binning!$B172,Notes!$A$36:$A$47,0),MATCH(Notes!$M$35,Notes!$A$35:$N$35,0))</f>
        <v>7866</v>
      </c>
      <c r="S172" s="65"/>
      <c r="T172" s="65">
        <f>INDEX(GB!$A$2:$AD$96,MATCH($C172,GB!$A$2:$A$96,0),MATCH(T$2,GB!$A$1:$AD$1,0))</f>
        <v>60</v>
      </c>
      <c r="U172" s="65">
        <f>INDEX(GB!$A$2:$AD$96,MATCH($C172,GB!$A$2:$A$96,0),MATCH(U$2,GB!$A$1:$AD$1,0))</f>
        <v>0</v>
      </c>
      <c r="V172" s="65">
        <f>INDEX(GB!$A$2:$AD$96,MATCH($C172,GB!$A$2:$A$96,0),MATCH(V$2,GB!$A$1:$AD$1,0))</f>
        <v>0</v>
      </c>
      <c r="W172" s="65">
        <f>INDEX(GB!$A$2:$AD$96,MATCH($C172,GB!$A$2:$A$96,0),MATCH(W$2,GB!$A$1:$AD$1,0))</f>
        <v>110</v>
      </c>
      <c r="X172" s="65">
        <f>INDEX(GB!$A$2:$AD$96,MATCH($C172,GB!$A$2:$A$96,0),MATCH(X$2,GB!$A$1:$AD$1,0))</f>
        <v>10</v>
      </c>
      <c r="Y172" s="65">
        <v>5</v>
      </c>
      <c r="Z172" s="65">
        <v>1250</v>
      </c>
      <c r="AA172" s="65">
        <v>400</v>
      </c>
      <c r="AB172" s="65"/>
      <c r="AC172" s="65"/>
      <c r="AD172" s="65"/>
      <c r="AE172" s="65" t="s">
        <v>179</v>
      </c>
      <c r="AF172" s="65">
        <f>AF171</f>
        <v>0</v>
      </c>
      <c r="AG172" s="65"/>
      <c r="AH172" s="65"/>
      <c r="AI172" s="65" t="str">
        <f t="shared" si="526"/>
        <v/>
      </c>
      <c r="AJ172" s="65" t="str">
        <f t="shared" si="527"/>
        <v/>
      </c>
      <c r="AK172" s="65" t="str">
        <f t="shared" si="528"/>
        <v/>
      </c>
      <c r="AL172" s="65" t="str">
        <f t="shared" si="529"/>
        <v/>
      </c>
      <c r="AM172" s="65" t="str">
        <f t="shared" si="413"/>
        <v/>
      </c>
      <c r="AN172" s="65"/>
      <c r="AO172" s="65"/>
      <c r="AP172" s="65"/>
      <c r="AQ172" s="65"/>
      <c r="AR172" s="65"/>
      <c r="AS172" s="65"/>
      <c r="AT172" s="65" t="str">
        <f t="shared" si="364"/>
        <v>PCPU</v>
      </c>
      <c r="AU172" s="65">
        <f t="shared" si="365"/>
        <v>653.6</v>
      </c>
      <c r="AV172" s="65"/>
      <c r="AW172" s="65" t="str">
        <f t="shared" si="446"/>
        <v>Max PV (MP00D/MP00E/MP00F/MP00G/MP00H/MP00I)</v>
      </c>
      <c r="AX172" s="65">
        <f t="shared" si="530"/>
        <v>1280</v>
      </c>
      <c r="AY172" s="65">
        <f t="shared" si="531"/>
        <v>1060</v>
      </c>
      <c r="AZ172" s="65">
        <f>INDEX(Notes!$A$36:$O$47,MATCH($B172,Notes!A$36:A$47,0),MATCH(AZ$2,Notes!A$35:O$35,0))</f>
        <v>594.18521581609184</v>
      </c>
      <c r="BA172" s="65">
        <f t="shared" si="491"/>
        <v>1030</v>
      </c>
      <c r="BB172" s="65">
        <f t="shared" si="532"/>
        <v>1215</v>
      </c>
      <c r="BC172" s="65">
        <f t="shared" si="492"/>
        <v>1020</v>
      </c>
      <c r="BD172" s="65">
        <f t="shared" si="533"/>
        <v>1205</v>
      </c>
      <c r="BO172" s="72">
        <f t="shared" ref="BO172:BO182" si="536">BO171</f>
        <v>653.6</v>
      </c>
      <c r="BP172" s="72">
        <f t="shared" si="494"/>
        <v>15</v>
      </c>
      <c r="BQ172" s="72" t="str">
        <f t="shared" si="495"/>
        <v>2</v>
      </c>
      <c r="BR172" s="72">
        <f>IF(BR171="","",BR171)</f>
        <v>0</v>
      </c>
      <c r="BS172" s="72" t="str">
        <f t="shared" ref="BS172:BV178" si="537">IF(BS171="","",BS171)</f>
        <v/>
      </c>
      <c r="BT172" s="72" t="str">
        <f t="shared" si="537"/>
        <v/>
      </c>
      <c r="BU172" s="72" t="str">
        <f t="shared" si="537"/>
        <v/>
      </c>
      <c r="BV172" s="72" t="str">
        <f t="shared" si="537"/>
        <v/>
      </c>
    </row>
    <row r="173" spans="1:74" s="72" customFormat="1" x14ac:dyDescent="0.2">
      <c r="A173" s="72" t="b">
        <v>1</v>
      </c>
      <c r="B173" s="65" t="s">
        <v>90</v>
      </c>
      <c r="C173" s="65" t="s">
        <v>180</v>
      </c>
      <c r="D173" s="65" t="str">
        <f t="shared" si="366"/>
        <v>E3</v>
      </c>
      <c r="E173" s="75">
        <f t="shared" si="488"/>
        <v>1015003</v>
      </c>
      <c r="F173" s="65" t="str">
        <f t="shared" si="496"/>
        <v>MP00F_E3</v>
      </c>
      <c r="G173" s="65" t="s">
        <v>345</v>
      </c>
      <c r="H173" s="65">
        <f t="shared" si="534"/>
        <v>1445</v>
      </c>
      <c r="I173" s="65">
        <f t="shared" ref="I173:I182" si="538">I172</f>
        <v>155</v>
      </c>
      <c r="J173" s="65">
        <f>INDEX(Notes!$A$36:$N$47,MATCH(Binning!$B173,Notes!$A$36:$A$47,0),MATCH(Notes!$K$35,Notes!$A$35:$N$35,0))</f>
        <v>653.6</v>
      </c>
      <c r="K173" s="65"/>
      <c r="L173" s="65">
        <f t="shared" si="535"/>
        <v>1085</v>
      </c>
      <c r="M173" s="65">
        <f t="shared" si="525"/>
        <v>875</v>
      </c>
      <c r="N173" s="65">
        <f>INDEX(GB!$A$2:$AD$96,MATCH($C173,GB!$A$2:$A$96,0),MATCH(N$2,GB!$A$1:$AD$1,0))</f>
        <v>185</v>
      </c>
      <c r="O173" s="65">
        <f>INDEX(GB!$A$2:$AD$96,MATCH($C173,GB!$A$2:$A$96,0),MATCH(O$2,GB!$A$1:$AD$1,0))</f>
        <v>35</v>
      </c>
      <c r="P173" s="65">
        <f>INDEX(GB!$A$2:$AD$96,MATCH($C173,GB!$A$2:$A$96,0),MATCH(P$2,GB!$A$1:$AD$1,0))</f>
        <v>135</v>
      </c>
      <c r="Q173" s="65">
        <f>INDEX(GB!$A$2:$AD$96,MATCH($C173,GB!$A$2:$A$96,0),MATCH(Q$2,GB!$A$1:$AD$1,0))</f>
        <v>35</v>
      </c>
      <c r="R173" s="65">
        <f>INDEX(Notes!$A$36:$N$47,MATCH(Binning!$B173,Notes!$A$36:$A$47,0),MATCH(Notes!$M$35,Notes!$A$35:$N$35,0))</f>
        <v>7866</v>
      </c>
      <c r="S173" s="65"/>
      <c r="T173" s="65">
        <f>INDEX(GB!$A$2:$AD$96,MATCH($C173,GB!$A$2:$A$96,0),MATCH(T$2,GB!$A$1:$AD$1,0))</f>
        <v>60</v>
      </c>
      <c r="U173" s="65">
        <f>INDEX(GB!$A$2:$AD$96,MATCH($C173,GB!$A$2:$A$96,0),MATCH(U$2,GB!$A$1:$AD$1,0))</f>
        <v>0</v>
      </c>
      <c r="V173" s="65">
        <f>INDEX(GB!$A$2:$AD$96,MATCH($C173,GB!$A$2:$A$96,0),MATCH(V$2,GB!$A$1:$AD$1,0))</f>
        <v>0</v>
      </c>
      <c r="W173" s="65">
        <f>INDEX(GB!$A$2:$AD$96,MATCH($C173,GB!$A$2:$A$96,0),MATCH(W$2,GB!$A$1:$AD$1,0))</f>
        <v>110</v>
      </c>
      <c r="X173" s="65">
        <f>INDEX(GB!$A$2:$AD$96,MATCH($C173,GB!$A$2:$A$96,0),MATCH(X$2,GB!$A$1:$AD$1,0))</f>
        <v>10</v>
      </c>
      <c r="Y173" s="65">
        <v>5</v>
      </c>
      <c r="Z173" s="65">
        <v>1250</v>
      </c>
      <c r="AA173" s="65">
        <v>400</v>
      </c>
      <c r="AB173" s="65"/>
      <c r="AC173" s="65"/>
      <c r="AD173" s="65"/>
      <c r="AE173" s="65" t="s">
        <v>179</v>
      </c>
      <c r="AF173" s="65">
        <f t="shared" ref="AF173:AF182" si="539">AF172</f>
        <v>0</v>
      </c>
      <c r="AG173" s="65"/>
      <c r="AH173" s="65"/>
      <c r="AI173" s="65" t="str">
        <f t="shared" si="526"/>
        <v/>
      </c>
      <c r="AJ173" s="65" t="str">
        <f t="shared" si="527"/>
        <v/>
      </c>
      <c r="AK173" s="65" t="str">
        <f t="shared" si="528"/>
        <v/>
      </c>
      <c r="AL173" s="65" t="str">
        <f t="shared" si="529"/>
        <v/>
      </c>
      <c r="AM173" s="65" t="str">
        <f t="shared" si="413"/>
        <v/>
      </c>
      <c r="AN173" s="65"/>
      <c r="AO173" s="65"/>
      <c r="AP173" s="65"/>
      <c r="AQ173" s="65"/>
      <c r="AR173" s="65"/>
      <c r="AS173" s="65"/>
      <c r="AT173" s="65" t="str">
        <f t="shared" si="364"/>
        <v>PCPU</v>
      </c>
      <c r="AU173" s="65">
        <f t="shared" si="365"/>
        <v>653.6</v>
      </c>
      <c r="AV173" s="65"/>
      <c r="AW173" s="65" t="str">
        <f t="shared" si="446"/>
        <v>Max PV (MP00D/MP00E/MP00F/MP00G/MP00H/MP00I)</v>
      </c>
      <c r="AX173" s="65">
        <f t="shared" si="530"/>
        <v>1270</v>
      </c>
      <c r="AY173" s="65">
        <f t="shared" si="531"/>
        <v>1060</v>
      </c>
      <c r="AZ173" s="65">
        <f>INDEX(Notes!$A$36:$O$47,MATCH($B173,Notes!A$36:A$47,0),MATCH(AZ$2,Notes!A$35:O$35,0))</f>
        <v>594.18521581609184</v>
      </c>
      <c r="BA173" s="65">
        <f t="shared" si="491"/>
        <v>1015</v>
      </c>
      <c r="BB173" s="65">
        <f t="shared" si="532"/>
        <v>1200</v>
      </c>
      <c r="BC173" s="65">
        <f t="shared" si="492"/>
        <v>1005</v>
      </c>
      <c r="BD173" s="65">
        <f t="shared" si="533"/>
        <v>1190</v>
      </c>
      <c r="BO173" s="72">
        <f t="shared" si="536"/>
        <v>653.6</v>
      </c>
      <c r="BP173" s="72">
        <f t="shared" si="494"/>
        <v>15</v>
      </c>
      <c r="BQ173" s="72" t="str">
        <f t="shared" si="495"/>
        <v>3</v>
      </c>
      <c r="BR173" s="72">
        <f t="shared" ref="BR173:BV182" si="540">IF(BR172="","",BR172)</f>
        <v>0</v>
      </c>
      <c r="BS173" s="72" t="str">
        <f t="shared" si="537"/>
        <v/>
      </c>
      <c r="BT173" s="72" t="str">
        <f t="shared" si="537"/>
        <v/>
      </c>
      <c r="BU173" s="72" t="str">
        <f t="shared" si="537"/>
        <v/>
      </c>
      <c r="BV173" s="72" t="str">
        <f t="shared" si="537"/>
        <v/>
      </c>
    </row>
    <row r="174" spans="1:74" s="72" customFormat="1" x14ac:dyDescent="0.2">
      <c r="A174" s="72" t="b">
        <v>1</v>
      </c>
      <c r="B174" s="65" t="s">
        <v>90</v>
      </c>
      <c r="C174" s="65" t="s">
        <v>180</v>
      </c>
      <c r="D174" s="65" t="str">
        <f t="shared" si="366"/>
        <v>E4</v>
      </c>
      <c r="E174" s="75">
        <f t="shared" si="488"/>
        <v>1015004</v>
      </c>
      <c r="F174" s="65" t="str">
        <f t="shared" si="496"/>
        <v>MP00F_E4</v>
      </c>
      <c r="G174" s="65" t="s">
        <v>345</v>
      </c>
      <c r="H174" s="65">
        <f t="shared" si="534"/>
        <v>1430</v>
      </c>
      <c r="I174" s="65">
        <f t="shared" si="538"/>
        <v>155</v>
      </c>
      <c r="J174" s="65">
        <f>INDEX(Notes!$A$36:$N$47,MATCH(Binning!$B174,Notes!$A$36:$A$47,0),MATCH(Notes!$K$35,Notes!$A$35:$N$35,0))</f>
        <v>653.6</v>
      </c>
      <c r="K174" s="65"/>
      <c r="L174" s="65">
        <f t="shared" si="535"/>
        <v>1085</v>
      </c>
      <c r="M174" s="65">
        <f t="shared" si="525"/>
        <v>875</v>
      </c>
      <c r="N174" s="65">
        <f>INDEX(GB!$A$2:$AD$96,MATCH($C174,GB!$A$2:$A$96,0),MATCH(N$2,GB!$A$1:$AD$1,0))</f>
        <v>185</v>
      </c>
      <c r="O174" s="65">
        <f>INDEX(GB!$A$2:$AD$96,MATCH($C174,GB!$A$2:$A$96,0),MATCH(O$2,GB!$A$1:$AD$1,0))</f>
        <v>35</v>
      </c>
      <c r="P174" s="65">
        <f>INDEX(GB!$A$2:$AD$96,MATCH($C174,GB!$A$2:$A$96,0),MATCH(P$2,GB!$A$1:$AD$1,0))</f>
        <v>135</v>
      </c>
      <c r="Q174" s="65">
        <f>INDEX(GB!$A$2:$AD$96,MATCH($C174,GB!$A$2:$A$96,0),MATCH(Q$2,GB!$A$1:$AD$1,0))</f>
        <v>35</v>
      </c>
      <c r="R174" s="65">
        <f>INDEX(Notes!$A$36:$N$47,MATCH(Binning!$B174,Notes!$A$36:$A$47,0),MATCH(Notes!$M$35,Notes!$A$35:$N$35,0))</f>
        <v>7866</v>
      </c>
      <c r="S174" s="65"/>
      <c r="T174" s="65">
        <f>INDEX(GB!$A$2:$AD$96,MATCH($C174,GB!$A$2:$A$96,0),MATCH(T$2,GB!$A$1:$AD$1,0))</f>
        <v>60</v>
      </c>
      <c r="U174" s="65">
        <f>INDEX(GB!$A$2:$AD$96,MATCH($C174,GB!$A$2:$A$96,0),MATCH(U$2,GB!$A$1:$AD$1,0))</f>
        <v>0</v>
      </c>
      <c r="V174" s="65">
        <f>INDEX(GB!$A$2:$AD$96,MATCH($C174,GB!$A$2:$A$96,0),MATCH(V$2,GB!$A$1:$AD$1,0))</f>
        <v>0</v>
      </c>
      <c r="W174" s="65">
        <f>INDEX(GB!$A$2:$AD$96,MATCH($C174,GB!$A$2:$A$96,0),MATCH(W$2,GB!$A$1:$AD$1,0))</f>
        <v>110</v>
      </c>
      <c r="X174" s="65">
        <f>INDEX(GB!$A$2:$AD$96,MATCH($C174,GB!$A$2:$A$96,0),MATCH(X$2,GB!$A$1:$AD$1,0))</f>
        <v>10</v>
      </c>
      <c r="Y174" s="65">
        <v>5</v>
      </c>
      <c r="Z174" s="65">
        <v>1250</v>
      </c>
      <c r="AA174" s="65">
        <v>400</v>
      </c>
      <c r="AB174" s="65"/>
      <c r="AC174" s="65"/>
      <c r="AD174" s="65"/>
      <c r="AE174" s="65" t="s">
        <v>179</v>
      </c>
      <c r="AF174" s="65">
        <f t="shared" si="539"/>
        <v>0</v>
      </c>
      <c r="AG174" s="65"/>
      <c r="AH174" s="65"/>
      <c r="AI174" s="65" t="str">
        <f t="shared" si="526"/>
        <v/>
      </c>
      <c r="AJ174" s="65" t="str">
        <f t="shared" si="527"/>
        <v/>
      </c>
      <c r="AK174" s="65" t="str">
        <f t="shared" si="528"/>
        <v/>
      </c>
      <c r="AL174" s="65" t="str">
        <f t="shared" si="529"/>
        <v/>
      </c>
      <c r="AM174" s="65" t="str">
        <f t="shared" si="413"/>
        <v/>
      </c>
      <c r="AN174" s="65"/>
      <c r="AO174" s="65"/>
      <c r="AP174" s="65"/>
      <c r="AQ174" s="65"/>
      <c r="AR174" s="65"/>
      <c r="AS174" s="65"/>
      <c r="AT174" s="65" t="str">
        <f t="shared" si="364"/>
        <v>PCPU</v>
      </c>
      <c r="AU174" s="65">
        <f t="shared" si="365"/>
        <v>653.6</v>
      </c>
      <c r="AV174" s="65"/>
      <c r="AW174" s="65" t="str">
        <f t="shared" si="446"/>
        <v>Max PV (MP00D/MP00E/MP00F/MP00G/MP00H/MP00I)</v>
      </c>
      <c r="AX174" s="65">
        <f t="shared" si="530"/>
        <v>1270</v>
      </c>
      <c r="AY174" s="65">
        <f t="shared" si="531"/>
        <v>1060</v>
      </c>
      <c r="AZ174" s="65">
        <f>INDEX(Notes!$A$36:$O$47,MATCH($B174,Notes!A$36:A$47,0),MATCH(AZ$2,Notes!A$35:O$35,0))</f>
        <v>594.18521581609184</v>
      </c>
      <c r="BA174" s="65">
        <f t="shared" si="491"/>
        <v>1000</v>
      </c>
      <c r="BB174" s="65">
        <f t="shared" si="532"/>
        <v>1185</v>
      </c>
      <c r="BC174" s="65">
        <f t="shared" si="492"/>
        <v>990</v>
      </c>
      <c r="BD174" s="65">
        <f t="shared" si="533"/>
        <v>1175</v>
      </c>
      <c r="BO174" s="72">
        <f t="shared" si="536"/>
        <v>653.6</v>
      </c>
      <c r="BP174" s="72">
        <f t="shared" si="494"/>
        <v>15</v>
      </c>
      <c r="BQ174" s="72" t="str">
        <f t="shared" si="495"/>
        <v>4</v>
      </c>
      <c r="BR174" s="72">
        <f t="shared" si="540"/>
        <v>0</v>
      </c>
      <c r="BS174" s="72" t="str">
        <f t="shared" si="537"/>
        <v/>
      </c>
      <c r="BT174" s="72" t="str">
        <f t="shared" si="537"/>
        <v/>
      </c>
      <c r="BU174" s="72" t="str">
        <f t="shared" si="537"/>
        <v/>
      </c>
      <c r="BV174" s="72" t="str">
        <f t="shared" si="537"/>
        <v/>
      </c>
    </row>
    <row r="175" spans="1:74" s="72" customFormat="1" x14ac:dyDescent="0.2">
      <c r="A175" s="72" t="b">
        <v>1</v>
      </c>
      <c r="B175" s="65" t="s">
        <v>90</v>
      </c>
      <c r="C175" s="65" t="s">
        <v>180</v>
      </c>
      <c r="D175" s="65" t="str">
        <f t="shared" si="366"/>
        <v>E5</v>
      </c>
      <c r="E175" s="75">
        <f t="shared" si="488"/>
        <v>1015005</v>
      </c>
      <c r="F175" s="65" t="str">
        <f t="shared" si="496"/>
        <v>MP00F_E5</v>
      </c>
      <c r="G175" s="65" t="s">
        <v>345</v>
      </c>
      <c r="H175" s="65">
        <f t="shared" si="534"/>
        <v>1415</v>
      </c>
      <c r="I175" s="65">
        <f t="shared" si="538"/>
        <v>155</v>
      </c>
      <c r="J175" s="65">
        <f>INDEX(Notes!$A$36:$N$47,MATCH(Binning!$B175,Notes!$A$36:$A$47,0),MATCH(Notes!$K$35,Notes!$A$35:$N$35,0))</f>
        <v>653.6</v>
      </c>
      <c r="K175" s="65"/>
      <c r="L175" s="65">
        <f t="shared" si="535"/>
        <v>1085</v>
      </c>
      <c r="M175" s="65">
        <f t="shared" si="525"/>
        <v>875</v>
      </c>
      <c r="N175" s="65">
        <f>INDEX(GB!$A$2:$AD$96,MATCH($C175,GB!$A$2:$A$96,0),MATCH(N$2,GB!$A$1:$AD$1,0))</f>
        <v>185</v>
      </c>
      <c r="O175" s="65">
        <f>INDEX(GB!$A$2:$AD$96,MATCH($C175,GB!$A$2:$A$96,0),MATCH(O$2,GB!$A$1:$AD$1,0))</f>
        <v>35</v>
      </c>
      <c r="P175" s="65">
        <f>INDEX(GB!$A$2:$AD$96,MATCH($C175,GB!$A$2:$A$96,0),MATCH(P$2,GB!$A$1:$AD$1,0))</f>
        <v>135</v>
      </c>
      <c r="Q175" s="65">
        <f>INDEX(GB!$A$2:$AD$96,MATCH($C175,GB!$A$2:$A$96,0),MATCH(Q$2,GB!$A$1:$AD$1,0))</f>
        <v>35</v>
      </c>
      <c r="R175" s="65">
        <f>INDEX(Notes!$A$36:$N$47,MATCH(Binning!$B175,Notes!$A$36:$A$47,0),MATCH(Notes!$M$35,Notes!$A$35:$N$35,0))</f>
        <v>7866</v>
      </c>
      <c r="S175" s="65"/>
      <c r="T175" s="65">
        <f>INDEX(GB!$A$2:$AD$96,MATCH($C175,GB!$A$2:$A$96,0),MATCH(T$2,GB!$A$1:$AD$1,0))</f>
        <v>60</v>
      </c>
      <c r="U175" s="65">
        <f>INDEX(GB!$A$2:$AD$96,MATCH($C175,GB!$A$2:$A$96,0),MATCH(U$2,GB!$A$1:$AD$1,0))</f>
        <v>0</v>
      </c>
      <c r="V175" s="65">
        <f>INDEX(GB!$A$2:$AD$96,MATCH($C175,GB!$A$2:$A$96,0),MATCH(V$2,GB!$A$1:$AD$1,0))</f>
        <v>0</v>
      </c>
      <c r="W175" s="65">
        <f>INDEX(GB!$A$2:$AD$96,MATCH($C175,GB!$A$2:$A$96,0),MATCH(W$2,GB!$A$1:$AD$1,0))</f>
        <v>110</v>
      </c>
      <c r="X175" s="65">
        <f>INDEX(GB!$A$2:$AD$96,MATCH($C175,GB!$A$2:$A$96,0),MATCH(X$2,GB!$A$1:$AD$1,0))</f>
        <v>10</v>
      </c>
      <c r="Y175" s="65">
        <v>5</v>
      </c>
      <c r="Z175" s="65">
        <v>1250</v>
      </c>
      <c r="AA175" s="65">
        <v>400</v>
      </c>
      <c r="AB175" s="65"/>
      <c r="AC175" s="65"/>
      <c r="AD175" s="65"/>
      <c r="AE175" s="65" t="s">
        <v>179</v>
      </c>
      <c r="AF175" s="65">
        <f t="shared" si="539"/>
        <v>0</v>
      </c>
      <c r="AG175" s="65"/>
      <c r="AH175" s="65"/>
      <c r="AI175" s="65" t="str">
        <f t="shared" si="526"/>
        <v/>
      </c>
      <c r="AJ175" s="65" t="str">
        <f t="shared" si="527"/>
        <v/>
      </c>
      <c r="AK175" s="65" t="str">
        <f t="shared" si="528"/>
        <v/>
      </c>
      <c r="AL175" s="65" t="str">
        <f t="shared" si="529"/>
        <v/>
      </c>
      <c r="AM175" s="65" t="str">
        <f t="shared" si="413"/>
        <v/>
      </c>
      <c r="AN175" s="65"/>
      <c r="AO175" s="65"/>
      <c r="AP175" s="65"/>
      <c r="AQ175" s="65"/>
      <c r="AR175" s="65"/>
      <c r="AS175" s="65"/>
      <c r="AT175" s="65" t="str">
        <f t="shared" si="364"/>
        <v>PCPU</v>
      </c>
      <c r="AU175" s="65">
        <f t="shared" si="365"/>
        <v>653.6</v>
      </c>
      <c r="AV175" s="65"/>
      <c r="AW175" s="65" t="str">
        <f t="shared" si="446"/>
        <v>Max PV (MP00D/MP00E/MP00F/MP00G/MP00H/MP00I)</v>
      </c>
      <c r="AX175" s="65">
        <f t="shared" si="530"/>
        <v>1270</v>
      </c>
      <c r="AY175" s="65">
        <f t="shared" si="531"/>
        <v>1060</v>
      </c>
      <c r="AZ175" s="65">
        <f>INDEX(Notes!$A$36:$O$47,MATCH($B175,Notes!A$36:A$47,0),MATCH(AZ$2,Notes!A$35:O$35,0))</f>
        <v>594.18521581609184</v>
      </c>
      <c r="BA175" s="65">
        <f t="shared" si="491"/>
        <v>985</v>
      </c>
      <c r="BB175" s="65">
        <f t="shared" si="532"/>
        <v>1170</v>
      </c>
      <c r="BC175" s="65">
        <f t="shared" si="492"/>
        <v>975</v>
      </c>
      <c r="BD175" s="65">
        <f t="shared" si="533"/>
        <v>1160</v>
      </c>
      <c r="BO175" s="72">
        <f t="shared" si="536"/>
        <v>653.6</v>
      </c>
      <c r="BP175" s="72">
        <f t="shared" si="494"/>
        <v>15</v>
      </c>
      <c r="BQ175" s="72" t="str">
        <f t="shared" si="495"/>
        <v>5</v>
      </c>
      <c r="BR175" s="72">
        <f t="shared" si="540"/>
        <v>0</v>
      </c>
      <c r="BS175" s="72" t="str">
        <f t="shared" si="537"/>
        <v/>
      </c>
      <c r="BT175" s="72" t="str">
        <f t="shared" si="537"/>
        <v/>
      </c>
      <c r="BU175" s="72" t="str">
        <f t="shared" si="537"/>
        <v/>
      </c>
      <c r="BV175" s="72" t="str">
        <f t="shared" si="537"/>
        <v/>
      </c>
    </row>
    <row r="176" spans="1:74" s="72" customFormat="1" x14ac:dyDescent="0.2">
      <c r="A176" s="72" t="b">
        <v>1</v>
      </c>
      <c r="B176" s="65" t="s">
        <v>90</v>
      </c>
      <c r="C176" s="65" t="s">
        <v>180</v>
      </c>
      <c r="D176" s="65" t="str">
        <f t="shared" si="366"/>
        <v>E6</v>
      </c>
      <c r="E176" s="75">
        <f t="shared" si="488"/>
        <v>1015006</v>
      </c>
      <c r="F176" s="65" t="str">
        <f t="shared" si="496"/>
        <v>MP00F_E6</v>
      </c>
      <c r="G176" s="65" t="s">
        <v>345</v>
      </c>
      <c r="H176" s="65">
        <f t="shared" si="534"/>
        <v>1400</v>
      </c>
      <c r="I176" s="65">
        <f t="shared" si="538"/>
        <v>155</v>
      </c>
      <c r="J176" s="65">
        <f>INDEX(Notes!$A$36:$N$47,MATCH(Binning!$B176,Notes!$A$36:$A$47,0),MATCH(Notes!$K$35,Notes!$A$35:$N$35,0))</f>
        <v>653.6</v>
      </c>
      <c r="K176" s="65"/>
      <c r="L176" s="65">
        <f t="shared" si="535"/>
        <v>1085</v>
      </c>
      <c r="M176" s="65">
        <f t="shared" si="525"/>
        <v>875</v>
      </c>
      <c r="N176" s="65">
        <f>INDEX(GB!$A$2:$AD$96,MATCH($C176,GB!$A$2:$A$96,0),MATCH(N$2,GB!$A$1:$AD$1,0))</f>
        <v>185</v>
      </c>
      <c r="O176" s="65">
        <f>INDEX(GB!$A$2:$AD$96,MATCH($C176,GB!$A$2:$A$96,0),MATCH(O$2,GB!$A$1:$AD$1,0))</f>
        <v>35</v>
      </c>
      <c r="P176" s="65">
        <f>INDEX(GB!$A$2:$AD$96,MATCH($C176,GB!$A$2:$A$96,0),MATCH(P$2,GB!$A$1:$AD$1,0))</f>
        <v>135</v>
      </c>
      <c r="Q176" s="65">
        <f>INDEX(GB!$A$2:$AD$96,MATCH($C176,GB!$A$2:$A$96,0),MATCH(Q$2,GB!$A$1:$AD$1,0))</f>
        <v>35</v>
      </c>
      <c r="R176" s="65">
        <f>INDEX(Notes!$A$36:$N$47,MATCH(Binning!$B176,Notes!$A$36:$A$47,0),MATCH(Notes!$M$35,Notes!$A$35:$N$35,0))</f>
        <v>7866</v>
      </c>
      <c r="S176" s="65"/>
      <c r="T176" s="65">
        <f>INDEX(GB!$A$2:$AD$96,MATCH($C176,GB!$A$2:$A$96,0),MATCH(T$2,GB!$A$1:$AD$1,0))</f>
        <v>60</v>
      </c>
      <c r="U176" s="65">
        <f>INDEX(GB!$A$2:$AD$96,MATCH($C176,GB!$A$2:$A$96,0),MATCH(U$2,GB!$A$1:$AD$1,0))</f>
        <v>0</v>
      </c>
      <c r="V176" s="65">
        <f>INDEX(GB!$A$2:$AD$96,MATCH($C176,GB!$A$2:$A$96,0),MATCH(V$2,GB!$A$1:$AD$1,0))</f>
        <v>0</v>
      </c>
      <c r="W176" s="65">
        <f>INDEX(GB!$A$2:$AD$96,MATCH($C176,GB!$A$2:$A$96,0),MATCH(W$2,GB!$A$1:$AD$1,0))</f>
        <v>110</v>
      </c>
      <c r="X176" s="65">
        <f>INDEX(GB!$A$2:$AD$96,MATCH($C176,GB!$A$2:$A$96,0),MATCH(X$2,GB!$A$1:$AD$1,0))</f>
        <v>10</v>
      </c>
      <c r="Y176" s="65">
        <v>5</v>
      </c>
      <c r="Z176" s="65">
        <v>1250</v>
      </c>
      <c r="AA176" s="65">
        <v>400</v>
      </c>
      <c r="AB176" s="65"/>
      <c r="AC176" s="65"/>
      <c r="AD176" s="65"/>
      <c r="AE176" s="65" t="s">
        <v>179</v>
      </c>
      <c r="AF176" s="65">
        <f t="shared" si="539"/>
        <v>0</v>
      </c>
      <c r="AG176" s="65"/>
      <c r="AH176" s="65"/>
      <c r="AI176" s="65" t="str">
        <f t="shared" si="526"/>
        <v/>
      </c>
      <c r="AJ176" s="65" t="str">
        <f t="shared" si="527"/>
        <v/>
      </c>
      <c r="AK176" s="65" t="str">
        <f t="shared" si="528"/>
        <v/>
      </c>
      <c r="AL176" s="65" t="str">
        <f t="shared" si="529"/>
        <v/>
      </c>
      <c r="AM176" s="65" t="str">
        <f t="shared" si="413"/>
        <v/>
      </c>
      <c r="AN176" s="65"/>
      <c r="AO176" s="65"/>
      <c r="AP176" s="65"/>
      <c r="AQ176" s="65"/>
      <c r="AR176" s="65"/>
      <c r="AS176" s="65"/>
      <c r="AT176" s="65" t="str">
        <f t="shared" si="364"/>
        <v>PCPU</v>
      </c>
      <c r="AU176" s="65">
        <f t="shared" si="365"/>
        <v>653.6</v>
      </c>
      <c r="AV176" s="65"/>
      <c r="AW176" s="65" t="str">
        <f t="shared" si="446"/>
        <v>Max PV (MP00D/MP00E/MP00F/MP00G/MP00H/MP00I)</v>
      </c>
      <c r="AX176" s="65">
        <f t="shared" si="530"/>
        <v>1270</v>
      </c>
      <c r="AY176" s="65">
        <f t="shared" si="531"/>
        <v>1060</v>
      </c>
      <c r="AZ176" s="65">
        <f>INDEX(Notes!$A$36:$O$47,MATCH($B176,Notes!A$36:A$47,0),MATCH(AZ$2,Notes!A$35:O$35,0))</f>
        <v>594.18521581609184</v>
      </c>
      <c r="BA176" s="65">
        <f t="shared" si="491"/>
        <v>970</v>
      </c>
      <c r="BB176" s="65">
        <f t="shared" si="532"/>
        <v>1155</v>
      </c>
      <c r="BC176" s="65">
        <f t="shared" si="492"/>
        <v>960</v>
      </c>
      <c r="BD176" s="65">
        <f t="shared" si="533"/>
        <v>1145</v>
      </c>
      <c r="BO176" s="72">
        <f t="shared" si="536"/>
        <v>653.6</v>
      </c>
      <c r="BP176" s="72">
        <f t="shared" si="494"/>
        <v>15</v>
      </c>
      <c r="BQ176" s="72" t="str">
        <f t="shared" si="495"/>
        <v>6</v>
      </c>
      <c r="BR176" s="72">
        <f t="shared" si="540"/>
        <v>0</v>
      </c>
      <c r="BS176" s="72" t="str">
        <f t="shared" si="537"/>
        <v/>
      </c>
      <c r="BT176" s="72" t="str">
        <f t="shared" si="537"/>
        <v/>
      </c>
      <c r="BU176" s="72" t="str">
        <f t="shared" si="537"/>
        <v/>
      </c>
      <c r="BV176" s="72" t="str">
        <f t="shared" si="537"/>
        <v/>
      </c>
    </row>
    <row r="177" spans="1:74" s="72" customFormat="1" x14ac:dyDescent="0.2">
      <c r="A177" s="72" t="b">
        <v>1</v>
      </c>
      <c r="B177" s="65" t="s">
        <v>90</v>
      </c>
      <c r="C177" s="65" t="s">
        <v>180</v>
      </c>
      <c r="D177" s="65" t="str">
        <f t="shared" si="366"/>
        <v>E7</v>
      </c>
      <c r="E177" s="75">
        <f t="shared" si="488"/>
        <v>1015007</v>
      </c>
      <c r="F177" s="65" t="str">
        <f t="shared" ref="F177:F188" si="541">CONCATENATE(C177,"_",D177)</f>
        <v>MP00F_E7</v>
      </c>
      <c r="G177" s="65" t="s">
        <v>345</v>
      </c>
      <c r="H177" s="65">
        <f t="shared" si="534"/>
        <v>1385</v>
      </c>
      <c r="I177" s="65">
        <f t="shared" si="538"/>
        <v>155</v>
      </c>
      <c r="J177" s="65">
        <f>INDEX(Notes!$A$36:$N$47,MATCH(Binning!$B177,Notes!$A$36:$A$47,0),MATCH(Notes!$K$35,Notes!$A$35:$N$35,0))</f>
        <v>653.6</v>
      </c>
      <c r="K177" s="65"/>
      <c r="L177" s="65">
        <f t="shared" si="535"/>
        <v>1085</v>
      </c>
      <c r="M177" s="65">
        <f t="shared" si="525"/>
        <v>875</v>
      </c>
      <c r="N177" s="65">
        <f>INDEX(GB!$A$2:$AD$96,MATCH($C177,GB!$A$2:$A$96,0),MATCH(N$2,GB!$A$1:$AD$1,0))</f>
        <v>185</v>
      </c>
      <c r="O177" s="65">
        <f>INDEX(GB!$A$2:$AD$96,MATCH($C177,GB!$A$2:$A$96,0),MATCH(O$2,GB!$A$1:$AD$1,0))</f>
        <v>35</v>
      </c>
      <c r="P177" s="65">
        <f>INDEX(GB!$A$2:$AD$96,MATCH($C177,GB!$A$2:$A$96,0),MATCH(P$2,GB!$A$1:$AD$1,0))</f>
        <v>135</v>
      </c>
      <c r="Q177" s="65">
        <f>INDEX(GB!$A$2:$AD$96,MATCH($C177,GB!$A$2:$A$96,0),MATCH(Q$2,GB!$A$1:$AD$1,0))</f>
        <v>35</v>
      </c>
      <c r="R177" s="65">
        <f>INDEX(Notes!$A$36:$N$47,MATCH(Binning!$B177,Notes!$A$36:$A$47,0),MATCH(Notes!$M$35,Notes!$A$35:$N$35,0))</f>
        <v>7866</v>
      </c>
      <c r="S177" s="65"/>
      <c r="T177" s="65">
        <f>INDEX(GB!$A$2:$AD$96,MATCH($C177,GB!$A$2:$A$96,0),MATCH(T$2,GB!$A$1:$AD$1,0))</f>
        <v>60</v>
      </c>
      <c r="U177" s="65">
        <f>INDEX(GB!$A$2:$AD$96,MATCH($C177,GB!$A$2:$A$96,0),MATCH(U$2,GB!$A$1:$AD$1,0))</f>
        <v>0</v>
      </c>
      <c r="V177" s="65">
        <f>INDEX(GB!$A$2:$AD$96,MATCH($C177,GB!$A$2:$A$96,0),MATCH(V$2,GB!$A$1:$AD$1,0))</f>
        <v>0</v>
      </c>
      <c r="W177" s="65">
        <f>INDEX(GB!$A$2:$AD$96,MATCH($C177,GB!$A$2:$A$96,0),MATCH(W$2,GB!$A$1:$AD$1,0))</f>
        <v>110</v>
      </c>
      <c r="X177" s="65">
        <f>INDEX(GB!$A$2:$AD$96,MATCH($C177,GB!$A$2:$A$96,0),MATCH(X$2,GB!$A$1:$AD$1,0))</f>
        <v>10</v>
      </c>
      <c r="Y177" s="65">
        <v>5</v>
      </c>
      <c r="Z177" s="65">
        <v>1250</v>
      </c>
      <c r="AA177" s="65">
        <v>400</v>
      </c>
      <c r="AB177" s="65"/>
      <c r="AC177" s="65"/>
      <c r="AD177" s="65"/>
      <c r="AE177" s="65" t="s">
        <v>179</v>
      </c>
      <c r="AF177" s="65">
        <f t="shared" si="539"/>
        <v>0</v>
      </c>
      <c r="AG177" s="65"/>
      <c r="AH177" s="65"/>
      <c r="AI177" s="65" t="str">
        <f t="shared" si="526"/>
        <v/>
      </c>
      <c r="AJ177" s="65" t="str">
        <f t="shared" si="527"/>
        <v/>
      </c>
      <c r="AK177" s="65" t="str">
        <f t="shared" si="528"/>
        <v/>
      </c>
      <c r="AL177" s="65" t="str">
        <f t="shared" si="529"/>
        <v/>
      </c>
      <c r="AM177" s="65" t="str">
        <f t="shared" si="413"/>
        <v/>
      </c>
      <c r="AN177" s="65"/>
      <c r="AO177" s="65"/>
      <c r="AP177" s="65"/>
      <c r="AQ177" s="65"/>
      <c r="AR177" s="65"/>
      <c r="AS177" s="65"/>
      <c r="AT177" s="65" t="str">
        <f t="shared" si="364"/>
        <v>PCPU</v>
      </c>
      <c r="AU177" s="65">
        <f t="shared" si="365"/>
        <v>653.6</v>
      </c>
      <c r="AV177" s="65"/>
      <c r="AW177" s="65" t="str">
        <f t="shared" si="446"/>
        <v>Max PV (MP00D/MP00E/MP00F/MP00G/MP00H/MP00I)</v>
      </c>
      <c r="AX177" s="65">
        <f t="shared" si="530"/>
        <v>1270</v>
      </c>
      <c r="AY177" s="65">
        <f t="shared" si="531"/>
        <v>1060</v>
      </c>
      <c r="AZ177" s="65">
        <f>INDEX(Notes!$A$36:$O$47,MATCH($B177,Notes!A$36:A$47,0),MATCH(AZ$2,Notes!A$35:O$35,0))</f>
        <v>594.18521581609184</v>
      </c>
      <c r="BA177" s="65">
        <f t="shared" si="491"/>
        <v>955</v>
      </c>
      <c r="BB177" s="65">
        <f t="shared" si="532"/>
        <v>1140</v>
      </c>
      <c r="BC177" s="65">
        <f t="shared" si="492"/>
        <v>945</v>
      </c>
      <c r="BD177" s="65">
        <f t="shared" si="533"/>
        <v>1130</v>
      </c>
      <c r="BO177" s="72">
        <f t="shared" si="536"/>
        <v>653.6</v>
      </c>
      <c r="BP177" s="72">
        <f t="shared" si="494"/>
        <v>15</v>
      </c>
      <c r="BQ177" s="72" t="str">
        <f t="shared" si="495"/>
        <v>7</v>
      </c>
      <c r="BR177" s="72">
        <f t="shared" si="540"/>
        <v>0</v>
      </c>
      <c r="BS177" s="72" t="str">
        <f t="shared" si="537"/>
        <v/>
      </c>
      <c r="BT177" s="72" t="str">
        <f t="shared" si="537"/>
        <v/>
      </c>
      <c r="BU177" s="72" t="str">
        <f t="shared" si="537"/>
        <v/>
      </c>
      <c r="BV177" s="72" t="str">
        <f t="shared" si="537"/>
        <v/>
      </c>
    </row>
    <row r="178" spans="1:74" s="72" customFormat="1" x14ac:dyDescent="0.2">
      <c r="A178" s="72" t="b">
        <v>1</v>
      </c>
      <c r="B178" s="65" t="s">
        <v>90</v>
      </c>
      <c r="C178" s="65" t="s">
        <v>180</v>
      </c>
      <c r="D178" s="65" t="str">
        <f t="shared" si="366"/>
        <v>E8</v>
      </c>
      <c r="E178" s="75">
        <f t="shared" si="488"/>
        <v>1015008</v>
      </c>
      <c r="F178" s="65" t="str">
        <f t="shared" si="541"/>
        <v>MP00F_E8</v>
      </c>
      <c r="G178" s="65" t="s">
        <v>345</v>
      </c>
      <c r="H178" s="65">
        <f t="shared" si="534"/>
        <v>1370</v>
      </c>
      <c r="I178" s="65">
        <f t="shared" si="538"/>
        <v>155</v>
      </c>
      <c r="J178" s="65">
        <f>INDEX(Notes!$A$36:$N$47,MATCH(Binning!$B178,Notes!$A$36:$A$47,0),MATCH(Notes!$K$35,Notes!$A$35:$N$35,0))</f>
        <v>653.6</v>
      </c>
      <c r="K178" s="65"/>
      <c r="L178" s="65">
        <f t="shared" si="535"/>
        <v>1085</v>
      </c>
      <c r="M178" s="65">
        <f t="shared" si="525"/>
        <v>875</v>
      </c>
      <c r="N178" s="65">
        <f>INDEX(GB!$A$2:$AD$96,MATCH($C178,GB!$A$2:$A$96,0),MATCH(N$2,GB!$A$1:$AD$1,0))</f>
        <v>185</v>
      </c>
      <c r="O178" s="65">
        <f>INDEX(GB!$A$2:$AD$96,MATCH($C178,GB!$A$2:$A$96,0),MATCH(O$2,GB!$A$1:$AD$1,0))</f>
        <v>35</v>
      </c>
      <c r="P178" s="65">
        <f>INDEX(GB!$A$2:$AD$96,MATCH($C178,GB!$A$2:$A$96,0),MATCH(P$2,GB!$A$1:$AD$1,0))</f>
        <v>135</v>
      </c>
      <c r="Q178" s="65">
        <f>INDEX(GB!$A$2:$AD$96,MATCH($C178,GB!$A$2:$A$96,0),MATCH(Q$2,GB!$A$1:$AD$1,0))</f>
        <v>35</v>
      </c>
      <c r="R178" s="65">
        <f>INDEX(Notes!$A$36:$N$47,MATCH(Binning!$B178,Notes!$A$36:$A$47,0),MATCH(Notes!$M$35,Notes!$A$35:$N$35,0))</f>
        <v>7866</v>
      </c>
      <c r="S178" s="65"/>
      <c r="T178" s="65">
        <f>INDEX(GB!$A$2:$AD$96,MATCH($C178,GB!$A$2:$A$96,0),MATCH(T$2,GB!$A$1:$AD$1,0))</f>
        <v>60</v>
      </c>
      <c r="U178" s="65">
        <f>INDEX(GB!$A$2:$AD$96,MATCH($C178,GB!$A$2:$A$96,0),MATCH(U$2,GB!$A$1:$AD$1,0))</f>
        <v>0</v>
      </c>
      <c r="V178" s="65">
        <f>INDEX(GB!$A$2:$AD$96,MATCH($C178,GB!$A$2:$A$96,0),MATCH(V$2,GB!$A$1:$AD$1,0))</f>
        <v>0</v>
      </c>
      <c r="W178" s="65">
        <f>INDEX(GB!$A$2:$AD$96,MATCH($C178,GB!$A$2:$A$96,0),MATCH(W$2,GB!$A$1:$AD$1,0))</f>
        <v>110</v>
      </c>
      <c r="X178" s="65">
        <f>INDEX(GB!$A$2:$AD$96,MATCH($C178,GB!$A$2:$A$96,0),MATCH(X$2,GB!$A$1:$AD$1,0))</f>
        <v>10</v>
      </c>
      <c r="Y178" s="65">
        <v>5</v>
      </c>
      <c r="Z178" s="65">
        <v>1250</v>
      </c>
      <c r="AA178" s="65">
        <v>400</v>
      </c>
      <c r="AB178" s="65"/>
      <c r="AC178" s="65"/>
      <c r="AD178" s="65"/>
      <c r="AE178" s="65" t="s">
        <v>179</v>
      </c>
      <c r="AF178" s="65">
        <f t="shared" si="539"/>
        <v>0</v>
      </c>
      <c r="AG178" s="65"/>
      <c r="AH178" s="65"/>
      <c r="AI178" s="65" t="str">
        <f t="shared" si="526"/>
        <v/>
      </c>
      <c r="AJ178" s="65" t="str">
        <f t="shared" si="527"/>
        <v/>
      </c>
      <c r="AK178" s="65" t="str">
        <f t="shared" si="528"/>
        <v/>
      </c>
      <c r="AL178" s="65" t="str">
        <f t="shared" si="529"/>
        <v/>
      </c>
      <c r="AM178" s="65" t="str">
        <f t="shared" si="413"/>
        <v/>
      </c>
      <c r="AN178" s="65"/>
      <c r="AO178" s="65"/>
      <c r="AP178" s="65"/>
      <c r="AQ178" s="65"/>
      <c r="AR178" s="65"/>
      <c r="AS178" s="65"/>
      <c r="AT178" s="65" t="str">
        <f t="shared" si="364"/>
        <v>PCPU</v>
      </c>
      <c r="AU178" s="65">
        <f t="shared" si="365"/>
        <v>653.6</v>
      </c>
      <c r="AV178" s="65"/>
      <c r="AW178" s="65" t="str">
        <f t="shared" si="446"/>
        <v>Max PV (MP00D/MP00E/MP00F/MP00G/MP00H/MP00I)</v>
      </c>
      <c r="AX178" s="65">
        <f>L178+N178</f>
        <v>1270</v>
      </c>
      <c r="AY178" s="65">
        <f>M178+N178</f>
        <v>1060</v>
      </c>
      <c r="AZ178" s="65">
        <f>INDEX(Notes!$A$36:$O$47,MATCH($B178,Notes!A$36:A$47,0),MATCH(AZ$2,Notes!A$35:O$35,0))</f>
        <v>594.18521581609184</v>
      </c>
      <c r="BA178" s="65">
        <f t="shared" si="491"/>
        <v>940</v>
      </c>
      <c r="BB178" s="65">
        <f>BA178+N178</f>
        <v>1125</v>
      </c>
      <c r="BC178" s="65">
        <f t="shared" si="492"/>
        <v>930</v>
      </c>
      <c r="BD178" s="65">
        <f>BC178+N178</f>
        <v>1115</v>
      </c>
      <c r="BO178" s="72">
        <f t="shared" si="536"/>
        <v>653.6</v>
      </c>
      <c r="BP178" s="72">
        <f t="shared" si="494"/>
        <v>15</v>
      </c>
      <c r="BQ178" s="72" t="str">
        <f t="shared" si="495"/>
        <v>8</v>
      </c>
      <c r="BR178" s="72">
        <f t="shared" si="540"/>
        <v>0</v>
      </c>
      <c r="BS178" s="72" t="str">
        <f t="shared" si="537"/>
        <v/>
      </c>
      <c r="BT178" s="72" t="str">
        <f t="shared" si="537"/>
        <v/>
      </c>
      <c r="BU178" s="72" t="str">
        <f t="shared" si="537"/>
        <v/>
      </c>
      <c r="BV178" s="72" t="str">
        <f t="shared" si="537"/>
        <v/>
      </c>
    </row>
    <row r="179" spans="1:74" s="72" customFormat="1" x14ac:dyDescent="0.2">
      <c r="A179" s="72" t="b">
        <v>1</v>
      </c>
      <c r="B179" s="65" t="s">
        <v>90</v>
      </c>
      <c r="C179" s="65" t="s">
        <v>180</v>
      </c>
      <c r="D179" s="65" t="str">
        <f t="shared" si="366"/>
        <v>E9</v>
      </c>
      <c r="E179" s="75">
        <f t="shared" ref="E179:E181" si="542">1000000+BP179*1000+BQ179</f>
        <v>1015009</v>
      </c>
      <c r="F179" s="65" t="str">
        <f t="shared" si="541"/>
        <v>MP00F_E9</v>
      </c>
      <c r="G179" s="65" t="s">
        <v>345</v>
      </c>
      <c r="H179" s="65">
        <f t="shared" si="534"/>
        <v>1355</v>
      </c>
      <c r="I179" s="65">
        <f t="shared" si="538"/>
        <v>155</v>
      </c>
      <c r="J179" s="65">
        <f>INDEX(Notes!$A$36:$N$47,MATCH(Binning!$B179,Notes!$A$36:$A$47,0),MATCH(Notes!$K$35,Notes!$A$35:$N$35,0))</f>
        <v>653.6</v>
      </c>
      <c r="K179" s="65"/>
      <c r="L179" s="65">
        <f t="shared" si="535"/>
        <v>1085</v>
      </c>
      <c r="M179" s="65">
        <f t="shared" si="525"/>
        <v>875</v>
      </c>
      <c r="N179" s="65">
        <f>INDEX(GB!$A$2:$AD$96,MATCH($C179,GB!$A$2:$A$96,0),MATCH(N$2,GB!$A$1:$AD$1,0))</f>
        <v>185</v>
      </c>
      <c r="O179" s="65">
        <f>INDEX(GB!$A$2:$AD$96,MATCH($C179,GB!$A$2:$A$96,0),MATCH(O$2,GB!$A$1:$AD$1,0))</f>
        <v>35</v>
      </c>
      <c r="P179" s="65">
        <f>INDEX(GB!$A$2:$AD$96,MATCH($C179,GB!$A$2:$A$96,0),MATCH(P$2,GB!$A$1:$AD$1,0))</f>
        <v>135</v>
      </c>
      <c r="Q179" s="65">
        <f>INDEX(GB!$A$2:$AD$96,MATCH($C179,GB!$A$2:$A$96,0),MATCH(Q$2,GB!$A$1:$AD$1,0))</f>
        <v>35</v>
      </c>
      <c r="R179" s="65">
        <f>INDEX(Notes!$A$36:$N$47,MATCH(Binning!$B179,Notes!$A$36:$A$47,0),MATCH(Notes!$M$35,Notes!$A$35:$N$35,0))</f>
        <v>7866</v>
      </c>
      <c r="S179" s="65"/>
      <c r="T179" s="65">
        <f>INDEX(GB!$A$2:$AD$96,MATCH($C179,GB!$A$2:$A$96,0),MATCH(T$2,GB!$A$1:$AD$1,0))</f>
        <v>60</v>
      </c>
      <c r="U179" s="65">
        <f>INDEX(GB!$A$2:$AD$96,MATCH($C179,GB!$A$2:$A$96,0),MATCH(U$2,GB!$A$1:$AD$1,0))</f>
        <v>0</v>
      </c>
      <c r="V179" s="65">
        <f>INDEX(GB!$A$2:$AD$96,MATCH($C179,GB!$A$2:$A$96,0),MATCH(V$2,GB!$A$1:$AD$1,0))</f>
        <v>0</v>
      </c>
      <c r="W179" s="65">
        <f>INDEX(GB!$A$2:$AD$96,MATCH($C179,GB!$A$2:$A$96,0),MATCH(W$2,GB!$A$1:$AD$1,0))</f>
        <v>110</v>
      </c>
      <c r="X179" s="65">
        <f>INDEX(GB!$A$2:$AD$96,MATCH($C179,GB!$A$2:$A$96,0),MATCH(X$2,GB!$A$1:$AD$1,0))</f>
        <v>10</v>
      </c>
      <c r="Y179" s="65">
        <v>5</v>
      </c>
      <c r="Z179" s="65">
        <v>1250</v>
      </c>
      <c r="AA179" s="65">
        <v>400</v>
      </c>
      <c r="AB179" s="65"/>
      <c r="AC179" s="65"/>
      <c r="AD179" s="65"/>
      <c r="AE179" s="65" t="s">
        <v>179</v>
      </c>
      <c r="AF179" s="65">
        <f t="shared" si="539"/>
        <v>0</v>
      </c>
      <c r="AG179" s="65"/>
      <c r="AH179" s="65"/>
      <c r="AI179" s="65" t="str">
        <f t="shared" ref="AI179:AI181" si="543">IF($BR179=1,BS179,"")</f>
        <v/>
      </c>
      <c r="AJ179" s="65" t="str">
        <f t="shared" ref="AJ179:AJ181" si="544">IF($BR179=1,BT179,"")</f>
        <v/>
      </c>
      <c r="AK179" s="65" t="str">
        <f t="shared" ref="AK179:AK181" si="545">IF($BR179=1,BU179,"")</f>
        <v/>
      </c>
      <c r="AL179" s="65" t="str">
        <f t="shared" ref="AL179:AL181" si="546">IF($BR179=1,BV179,"")</f>
        <v/>
      </c>
      <c r="AM179" s="65" t="str">
        <f t="shared" si="413"/>
        <v/>
      </c>
      <c r="AN179" s="65"/>
      <c r="AO179" s="65"/>
      <c r="AP179" s="65"/>
      <c r="AQ179" s="65"/>
      <c r="AR179" s="65"/>
      <c r="AS179" s="65"/>
      <c r="AT179" s="65" t="str">
        <f t="shared" ref="AT179:AT181" si="547">B179</f>
        <v>PCPU</v>
      </c>
      <c r="AU179" s="65">
        <f t="shared" ref="AU179:AU181" si="548">J179</f>
        <v>653.6</v>
      </c>
      <c r="AV179" s="65"/>
      <c r="AW179" s="65" t="str">
        <f t="shared" si="446"/>
        <v>Max PV (MP00D/MP00E/MP00F/MP00G/MP00H/MP00I)</v>
      </c>
      <c r="AX179" s="65">
        <f t="shared" ref="AX179:AX181" si="549">L179+N179</f>
        <v>1270</v>
      </c>
      <c r="AY179" s="65">
        <f t="shared" ref="AY179:AY181" si="550">M179+N179</f>
        <v>1060</v>
      </c>
      <c r="AZ179" s="65">
        <f>INDEX(Notes!$A$36:$O$47,MATCH($B179,Notes!A$36:A$47,0),MATCH(AZ$2,Notes!A$35:O$35,0))</f>
        <v>594.18521581609184</v>
      </c>
      <c r="BA179" s="65">
        <f t="shared" ref="BA179:BA181" si="551">MAX(MIN(Y179*FLOOR((H179-I179*LOG10(AZ179))/Y179,1),L179),M179)</f>
        <v>925</v>
      </c>
      <c r="BB179" s="65">
        <f t="shared" ref="BB179:BB181" si="552">BA179+N179</f>
        <v>1110</v>
      </c>
      <c r="BC179" s="65">
        <f t="shared" ref="BC179:BC181" si="553">MAX(MIN(Y179*FLOOR((H179-I179*LOG10(J179))/Y179,1),L179),M179)</f>
        <v>915</v>
      </c>
      <c r="BD179" s="65">
        <f t="shared" ref="BD179:BD181" si="554">BC179+N179</f>
        <v>1100</v>
      </c>
      <c r="BO179" s="72">
        <f t="shared" si="536"/>
        <v>653.6</v>
      </c>
      <c r="BP179" s="72">
        <f t="shared" si="494"/>
        <v>15</v>
      </c>
      <c r="BQ179" s="72" t="str">
        <f t="shared" si="495"/>
        <v>9</v>
      </c>
      <c r="BR179" s="72">
        <f t="shared" si="540"/>
        <v>0</v>
      </c>
      <c r="BS179" s="72" t="str">
        <f t="shared" si="540"/>
        <v/>
      </c>
      <c r="BT179" s="72" t="str">
        <f t="shared" si="540"/>
        <v/>
      </c>
      <c r="BU179" s="72" t="str">
        <f t="shared" si="540"/>
        <v/>
      </c>
      <c r="BV179" s="72" t="str">
        <f t="shared" si="540"/>
        <v/>
      </c>
    </row>
    <row r="180" spans="1:74" s="72" customFormat="1" x14ac:dyDescent="0.2">
      <c r="A180" s="72" t="b">
        <v>1</v>
      </c>
      <c r="B180" s="65" t="s">
        <v>90</v>
      </c>
      <c r="C180" s="65" t="s">
        <v>180</v>
      </c>
      <c r="D180" s="65" t="str">
        <f t="shared" si="366"/>
        <v>E10</v>
      </c>
      <c r="E180" s="75">
        <f t="shared" si="542"/>
        <v>1015010</v>
      </c>
      <c r="F180" s="65" t="str">
        <f t="shared" si="541"/>
        <v>MP00F_E10</v>
      </c>
      <c r="G180" s="65" t="s">
        <v>345</v>
      </c>
      <c r="H180" s="65">
        <f t="shared" si="534"/>
        <v>1340</v>
      </c>
      <c r="I180" s="65">
        <f t="shared" si="538"/>
        <v>155</v>
      </c>
      <c r="J180" s="65">
        <f>INDEX(Notes!$A$36:$N$47,MATCH(Binning!$B180,Notes!$A$36:$A$47,0),MATCH(Notes!$K$35,Notes!$A$35:$N$35,0))</f>
        <v>653.6</v>
      </c>
      <c r="K180" s="65"/>
      <c r="L180" s="65">
        <f t="shared" si="535"/>
        <v>1085</v>
      </c>
      <c r="M180" s="65">
        <f t="shared" si="525"/>
        <v>875</v>
      </c>
      <c r="N180" s="65">
        <f>INDEX(GB!$A$2:$AD$96,MATCH($C180,GB!$A$2:$A$96,0),MATCH(N$2,GB!$A$1:$AD$1,0))</f>
        <v>185</v>
      </c>
      <c r="O180" s="65">
        <f>INDEX(GB!$A$2:$AD$96,MATCH($C180,GB!$A$2:$A$96,0),MATCH(O$2,GB!$A$1:$AD$1,0))</f>
        <v>35</v>
      </c>
      <c r="P180" s="65">
        <f>INDEX(GB!$A$2:$AD$96,MATCH($C180,GB!$A$2:$A$96,0),MATCH(P$2,GB!$A$1:$AD$1,0))</f>
        <v>135</v>
      </c>
      <c r="Q180" s="65">
        <f>INDEX(GB!$A$2:$AD$96,MATCH($C180,GB!$A$2:$A$96,0),MATCH(Q$2,GB!$A$1:$AD$1,0))</f>
        <v>35</v>
      </c>
      <c r="R180" s="65">
        <f>INDEX(Notes!$A$36:$N$47,MATCH(Binning!$B180,Notes!$A$36:$A$47,0),MATCH(Notes!$M$35,Notes!$A$35:$N$35,0))</f>
        <v>7866</v>
      </c>
      <c r="S180" s="65"/>
      <c r="T180" s="65">
        <f>INDEX(GB!$A$2:$AD$96,MATCH($C180,GB!$A$2:$A$96,0),MATCH(T$2,GB!$A$1:$AD$1,0))</f>
        <v>60</v>
      </c>
      <c r="U180" s="65">
        <f>INDEX(GB!$A$2:$AD$96,MATCH($C180,GB!$A$2:$A$96,0),MATCH(U$2,GB!$A$1:$AD$1,0))</f>
        <v>0</v>
      </c>
      <c r="V180" s="65">
        <f>INDEX(GB!$A$2:$AD$96,MATCH($C180,GB!$A$2:$A$96,0),MATCH(V$2,GB!$A$1:$AD$1,0))</f>
        <v>0</v>
      </c>
      <c r="W180" s="65">
        <f>INDEX(GB!$A$2:$AD$96,MATCH($C180,GB!$A$2:$A$96,0),MATCH(W$2,GB!$A$1:$AD$1,0))</f>
        <v>110</v>
      </c>
      <c r="X180" s="65">
        <f>INDEX(GB!$A$2:$AD$96,MATCH($C180,GB!$A$2:$A$96,0),MATCH(X$2,GB!$A$1:$AD$1,0))</f>
        <v>10</v>
      </c>
      <c r="Y180" s="65">
        <v>5</v>
      </c>
      <c r="Z180" s="65">
        <v>1250</v>
      </c>
      <c r="AA180" s="65">
        <v>400</v>
      </c>
      <c r="AB180" s="65"/>
      <c r="AC180" s="65"/>
      <c r="AD180" s="65"/>
      <c r="AE180" s="65" t="s">
        <v>179</v>
      </c>
      <c r="AF180" s="65">
        <f t="shared" si="539"/>
        <v>0</v>
      </c>
      <c r="AG180" s="65"/>
      <c r="AH180" s="65"/>
      <c r="AI180" s="65" t="str">
        <f t="shared" si="543"/>
        <v/>
      </c>
      <c r="AJ180" s="65" t="str">
        <f t="shared" si="544"/>
        <v/>
      </c>
      <c r="AK180" s="65" t="str">
        <f t="shared" si="545"/>
        <v/>
      </c>
      <c r="AL180" s="65" t="str">
        <f t="shared" si="546"/>
        <v/>
      </c>
      <c r="AM180" s="65" t="str">
        <f t="shared" si="413"/>
        <v/>
      </c>
      <c r="AN180" s="65"/>
      <c r="AO180" s="65"/>
      <c r="AP180" s="65"/>
      <c r="AQ180" s="65"/>
      <c r="AR180" s="65"/>
      <c r="AS180" s="65"/>
      <c r="AT180" s="65" t="str">
        <f t="shared" si="547"/>
        <v>PCPU</v>
      </c>
      <c r="AU180" s="65">
        <f t="shared" si="548"/>
        <v>653.6</v>
      </c>
      <c r="AV180" s="65"/>
      <c r="AW180" s="65" t="str">
        <f t="shared" ref="AW180:AW211" si="555">AW$147</f>
        <v>Max PV (MP00D/MP00E/MP00F/MP00G/MP00H/MP00I)</v>
      </c>
      <c r="AX180" s="65">
        <f t="shared" si="549"/>
        <v>1270</v>
      </c>
      <c r="AY180" s="65">
        <f t="shared" si="550"/>
        <v>1060</v>
      </c>
      <c r="AZ180" s="65">
        <f>INDEX(Notes!$A$36:$O$47,MATCH($B180,Notes!A$36:A$47,0),MATCH(AZ$2,Notes!A$35:O$35,0))</f>
        <v>594.18521581609184</v>
      </c>
      <c r="BA180" s="65">
        <f t="shared" si="551"/>
        <v>910</v>
      </c>
      <c r="BB180" s="65">
        <f t="shared" si="552"/>
        <v>1095</v>
      </c>
      <c r="BC180" s="65">
        <f t="shared" si="553"/>
        <v>900</v>
      </c>
      <c r="BD180" s="65">
        <f t="shared" si="554"/>
        <v>1085</v>
      </c>
      <c r="BO180" s="72">
        <f t="shared" si="536"/>
        <v>653.6</v>
      </c>
      <c r="BP180" s="72">
        <f t="shared" si="494"/>
        <v>15</v>
      </c>
      <c r="BQ180" s="72" t="str">
        <f t="shared" si="495"/>
        <v>10</v>
      </c>
      <c r="BR180" s="72">
        <f t="shared" si="540"/>
        <v>0</v>
      </c>
      <c r="BS180" s="72" t="str">
        <f t="shared" si="540"/>
        <v/>
      </c>
      <c r="BT180" s="72" t="str">
        <f t="shared" si="540"/>
        <v/>
      </c>
      <c r="BU180" s="72" t="str">
        <f t="shared" si="540"/>
        <v/>
      </c>
      <c r="BV180" s="72" t="str">
        <f t="shared" si="540"/>
        <v/>
      </c>
    </row>
    <row r="181" spans="1:74" s="72" customFormat="1" x14ac:dyDescent="0.2">
      <c r="A181" s="72" t="b">
        <v>1</v>
      </c>
      <c r="B181" s="65" t="s">
        <v>90</v>
      </c>
      <c r="C181" s="65" t="s">
        <v>180</v>
      </c>
      <c r="D181" s="65" t="str">
        <f t="shared" si="366"/>
        <v>E11</v>
      </c>
      <c r="E181" s="75">
        <f t="shared" si="542"/>
        <v>1015011</v>
      </c>
      <c r="F181" s="65" t="str">
        <f t="shared" ref="F181" si="556">CONCATENATE(C181,"_",D181)</f>
        <v>MP00F_E11</v>
      </c>
      <c r="G181" s="65" t="s">
        <v>345</v>
      </c>
      <c r="H181" s="65">
        <f t="shared" si="534"/>
        <v>1325</v>
      </c>
      <c r="I181" s="65">
        <f t="shared" si="538"/>
        <v>155</v>
      </c>
      <c r="J181" s="65">
        <f>INDEX(Notes!$A$36:$N$47,MATCH(Binning!$B181,Notes!$A$36:$A$47,0),MATCH(Notes!$K$35,Notes!$A$35:$N$35,0))</f>
        <v>653.6</v>
      </c>
      <c r="K181" s="65"/>
      <c r="L181" s="65">
        <f t="shared" si="535"/>
        <v>1085</v>
      </c>
      <c r="M181" s="65">
        <f t="shared" si="525"/>
        <v>875</v>
      </c>
      <c r="N181" s="65">
        <f>INDEX(GB!$A$2:$AD$96,MATCH($C181,GB!$A$2:$A$96,0),MATCH(N$2,GB!$A$1:$AD$1,0))</f>
        <v>185</v>
      </c>
      <c r="O181" s="65">
        <f>INDEX(GB!$A$2:$AD$96,MATCH($C181,GB!$A$2:$A$96,0),MATCH(O$2,GB!$A$1:$AD$1,0))</f>
        <v>35</v>
      </c>
      <c r="P181" s="65">
        <f>INDEX(GB!$A$2:$AD$96,MATCH($C181,GB!$A$2:$A$96,0),MATCH(P$2,GB!$A$1:$AD$1,0))</f>
        <v>135</v>
      </c>
      <c r="Q181" s="65">
        <f>INDEX(GB!$A$2:$AD$96,MATCH($C181,GB!$A$2:$A$96,0),MATCH(Q$2,GB!$A$1:$AD$1,0))</f>
        <v>35</v>
      </c>
      <c r="R181" s="65">
        <f>INDEX(Notes!$A$36:$N$47,MATCH(Binning!$B181,Notes!$A$36:$A$47,0),MATCH(Notes!$M$35,Notes!$A$35:$N$35,0))</f>
        <v>7866</v>
      </c>
      <c r="S181" s="65"/>
      <c r="T181" s="65">
        <f>INDEX(GB!$A$2:$AD$96,MATCH($C181,GB!$A$2:$A$96,0),MATCH(T$2,GB!$A$1:$AD$1,0))</f>
        <v>60</v>
      </c>
      <c r="U181" s="65">
        <f>INDEX(GB!$A$2:$AD$96,MATCH($C181,GB!$A$2:$A$96,0),MATCH(U$2,GB!$A$1:$AD$1,0))</f>
        <v>0</v>
      </c>
      <c r="V181" s="65">
        <f>INDEX(GB!$A$2:$AD$96,MATCH($C181,GB!$A$2:$A$96,0),MATCH(V$2,GB!$A$1:$AD$1,0))</f>
        <v>0</v>
      </c>
      <c r="W181" s="65">
        <f>INDEX(GB!$A$2:$AD$96,MATCH($C181,GB!$A$2:$A$96,0),MATCH(W$2,GB!$A$1:$AD$1,0))</f>
        <v>110</v>
      </c>
      <c r="X181" s="65">
        <f>INDEX(GB!$A$2:$AD$96,MATCH($C181,GB!$A$2:$A$96,0),MATCH(X$2,GB!$A$1:$AD$1,0))</f>
        <v>10</v>
      </c>
      <c r="Y181" s="65">
        <v>5</v>
      </c>
      <c r="Z181" s="65">
        <v>1250</v>
      </c>
      <c r="AA181" s="65">
        <v>400</v>
      </c>
      <c r="AB181" s="65"/>
      <c r="AC181" s="65"/>
      <c r="AD181" s="65"/>
      <c r="AE181" s="65" t="s">
        <v>179</v>
      </c>
      <c r="AF181" s="65">
        <f t="shared" si="539"/>
        <v>0</v>
      </c>
      <c r="AG181" s="65"/>
      <c r="AH181" s="65"/>
      <c r="AI181" s="65" t="str">
        <f t="shared" si="543"/>
        <v/>
      </c>
      <c r="AJ181" s="65" t="str">
        <f t="shared" si="544"/>
        <v/>
      </c>
      <c r="AK181" s="65" t="str">
        <f t="shared" si="545"/>
        <v/>
      </c>
      <c r="AL181" s="65" t="str">
        <f t="shared" si="546"/>
        <v/>
      </c>
      <c r="AM181" s="65" t="str">
        <f t="shared" si="413"/>
        <v/>
      </c>
      <c r="AN181" s="65"/>
      <c r="AO181" s="65"/>
      <c r="AP181" s="65"/>
      <c r="AQ181" s="65"/>
      <c r="AR181" s="65"/>
      <c r="AS181" s="65"/>
      <c r="AT181" s="65" t="str">
        <f t="shared" si="547"/>
        <v>PCPU</v>
      </c>
      <c r="AU181" s="65">
        <f t="shared" si="548"/>
        <v>653.6</v>
      </c>
      <c r="AV181" s="65"/>
      <c r="AW181" s="65" t="str">
        <f t="shared" si="555"/>
        <v>Max PV (MP00D/MP00E/MP00F/MP00G/MP00H/MP00I)</v>
      </c>
      <c r="AX181" s="65">
        <f t="shared" si="549"/>
        <v>1270</v>
      </c>
      <c r="AY181" s="65">
        <f t="shared" si="550"/>
        <v>1060</v>
      </c>
      <c r="AZ181" s="65">
        <f>INDEX(Notes!$A$36:$O$47,MATCH($B181,Notes!A$36:A$47,0),MATCH(AZ$2,Notes!A$35:O$35,0))</f>
        <v>594.18521581609184</v>
      </c>
      <c r="BA181" s="65">
        <f t="shared" si="551"/>
        <v>895</v>
      </c>
      <c r="BB181" s="65">
        <f t="shared" si="552"/>
        <v>1080</v>
      </c>
      <c r="BC181" s="65">
        <f t="shared" si="553"/>
        <v>885</v>
      </c>
      <c r="BD181" s="65">
        <f t="shared" si="554"/>
        <v>1070</v>
      </c>
      <c r="BO181" s="72">
        <f t="shared" si="536"/>
        <v>653.6</v>
      </c>
      <c r="BP181" s="72">
        <f t="shared" si="494"/>
        <v>15</v>
      </c>
      <c r="BQ181" s="72" t="str">
        <f t="shared" si="495"/>
        <v>11</v>
      </c>
      <c r="BR181" s="72">
        <f t="shared" si="540"/>
        <v>0</v>
      </c>
      <c r="BS181" s="72" t="str">
        <f t="shared" si="540"/>
        <v/>
      </c>
      <c r="BT181" s="72" t="str">
        <f t="shared" si="540"/>
        <v/>
      </c>
      <c r="BU181" s="72" t="str">
        <f t="shared" si="540"/>
        <v/>
      </c>
      <c r="BV181" s="72" t="str">
        <f t="shared" si="540"/>
        <v/>
      </c>
    </row>
    <row r="182" spans="1:74" s="72" customFormat="1" x14ac:dyDescent="0.2">
      <c r="A182" s="72" t="b">
        <v>1</v>
      </c>
      <c r="B182" s="65" t="s">
        <v>90</v>
      </c>
      <c r="C182" s="65" t="s">
        <v>180</v>
      </c>
      <c r="D182" s="65" t="str">
        <f t="shared" si="366"/>
        <v>E12</v>
      </c>
      <c r="E182" s="75">
        <f t="shared" ref="E182" si="557">1000000+BP182*1000+BQ182</f>
        <v>1015012</v>
      </c>
      <c r="F182" s="65" t="str">
        <f t="shared" ref="F182" si="558">CONCATENATE(C182,"_",D182)</f>
        <v>MP00F_E12</v>
      </c>
      <c r="G182" s="65" t="s">
        <v>345</v>
      </c>
      <c r="H182" s="65">
        <f t="shared" si="534"/>
        <v>1310</v>
      </c>
      <c r="I182" s="65">
        <f t="shared" si="538"/>
        <v>155</v>
      </c>
      <c r="J182" s="65">
        <f>INDEX(Notes!$A$36:$N$47,MATCH(Binning!$B182,Notes!$A$36:$A$47,0),MATCH(Notes!$K$35,Notes!$A$35:$N$35,0))</f>
        <v>653.6</v>
      </c>
      <c r="K182" s="65"/>
      <c r="L182" s="65">
        <f t="shared" si="535"/>
        <v>1085</v>
      </c>
      <c r="M182" s="65">
        <f t="shared" si="525"/>
        <v>875</v>
      </c>
      <c r="N182" s="65">
        <f>INDEX(GB!$A$2:$AD$96,MATCH($C182,GB!$A$2:$A$96,0),MATCH(N$2,GB!$A$1:$AD$1,0))</f>
        <v>185</v>
      </c>
      <c r="O182" s="65">
        <f>INDEX(GB!$A$2:$AD$96,MATCH($C182,GB!$A$2:$A$96,0),MATCH(O$2,GB!$A$1:$AD$1,0))</f>
        <v>35</v>
      </c>
      <c r="P182" s="65">
        <f>INDEX(GB!$A$2:$AD$96,MATCH($C182,GB!$A$2:$A$96,0),MATCH(P$2,GB!$A$1:$AD$1,0))</f>
        <v>135</v>
      </c>
      <c r="Q182" s="65">
        <f>INDEX(GB!$A$2:$AD$96,MATCH($C182,GB!$A$2:$A$96,0),MATCH(Q$2,GB!$A$1:$AD$1,0))</f>
        <v>35</v>
      </c>
      <c r="R182" s="65">
        <f>INDEX(Notes!$A$36:$N$47,MATCH(Binning!$B182,Notes!$A$36:$A$47,0),MATCH(Notes!$M$35,Notes!$A$35:$N$35,0))</f>
        <v>7866</v>
      </c>
      <c r="S182" s="65"/>
      <c r="T182" s="65">
        <f>INDEX(GB!$A$2:$AD$96,MATCH($C182,GB!$A$2:$A$96,0),MATCH(T$2,GB!$A$1:$AD$1,0))</f>
        <v>60</v>
      </c>
      <c r="U182" s="65">
        <f>INDEX(GB!$A$2:$AD$96,MATCH($C182,GB!$A$2:$A$96,0),MATCH(U$2,GB!$A$1:$AD$1,0))</f>
        <v>0</v>
      </c>
      <c r="V182" s="65">
        <f>INDEX(GB!$A$2:$AD$96,MATCH($C182,GB!$A$2:$A$96,0),MATCH(V$2,GB!$A$1:$AD$1,0))</f>
        <v>0</v>
      </c>
      <c r="W182" s="65">
        <f>INDEX(GB!$A$2:$AD$96,MATCH($C182,GB!$A$2:$A$96,0),MATCH(W$2,GB!$A$1:$AD$1,0))</f>
        <v>110</v>
      </c>
      <c r="X182" s="65">
        <f>INDEX(GB!$A$2:$AD$96,MATCH($C182,GB!$A$2:$A$96,0),MATCH(X$2,GB!$A$1:$AD$1,0))</f>
        <v>10</v>
      </c>
      <c r="Y182" s="65">
        <v>5</v>
      </c>
      <c r="Z182" s="65">
        <v>1250</v>
      </c>
      <c r="AA182" s="65">
        <v>400</v>
      </c>
      <c r="AB182" s="65"/>
      <c r="AC182" s="65"/>
      <c r="AD182" s="65"/>
      <c r="AE182" s="65" t="s">
        <v>179</v>
      </c>
      <c r="AF182" s="65">
        <f t="shared" si="539"/>
        <v>0</v>
      </c>
      <c r="AG182" s="65"/>
      <c r="AH182" s="65"/>
      <c r="AI182" s="65" t="str">
        <f t="shared" ref="AI182" si="559">IF($BR182=1,BS182,"")</f>
        <v/>
      </c>
      <c r="AJ182" s="65" t="str">
        <f t="shared" ref="AJ182" si="560">IF($BR182=1,BT182,"")</f>
        <v/>
      </c>
      <c r="AK182" s="65" t="str">
        <f t="shared" ref="AK182" si="561">IF($BR182=1,BU182,"")</f>
        <v/>
      </c>
      <c r="AL182" s="65" t="str">
        <f t="shared" ref="AL182" si="562">IF($BR182=1,BV182,"")</f>
        <v/>
      </c>
      <c r="AM182" s="65" t="str">
        <f t="shared" si="413"/>
        <v/>
      </c>
      <c r="AN182" s="65"/>
      <c r="AO182" s="65"/>
      <c r="AP182" s="65"/>
      <c r="AQ182" s="65"/>
      <c r="AR182" s="65"/>
      <c r="AS182" s="65"/>
      <c r="AT182" s="65" t="str">
        <f t="shared" ref="AT182" si="563">B182</f>
        <v>PCPU</v>
      </c>
      <c r="AU182" s="65">
        <f t="shared" ref="AU182" si="564">J182</f>
        <v>653.6</v>
      </c>
      <c r="AV182" s="65"/>
      <c r="AW182" s="65" t="str">
        <f t="shared" si="555"/>
        <v>Max PV (MP00D/MP00E/MP00F/MP00G/MP00H/MP00I)</v>
      </c>
      <c r="AX182" s="65">
        <f t="shared" ref="AX182" si="565">L182+N182</f>
        <v>1270</v>
      </c>
      <c r="AY182" s="65">
        <f t="shared" ref="AY182" si="566">M182+N182</f>
        <v>1060</v>
      </c>
      <c r="AZ182" s="65">
        <f>INDEX(Notes!$A$36:$O$47,MATCH($B182,Notes!A$36:A$47,0),MATCH(AZ$2,Notes!A$35:O$35,0))</f>
        <v>594.18521581609184</v>
      </c>
      <c r="BA182" s="65">
        <f t="shared" ref="BA182" si="567">MAX(MIN(Y182*FLOOR((H182-I182*LOG10(AZ182))/Y182,1),L182),M182)</f>
        <v>880</v>
      </c>
      <c r="BB182" s="65">
        <f t="shared" ref="BB182" si="568">BA182+N182</f>
        <v>1065</v>
      </c>
      <c r="BC182" s="65">
        <f t="shared" ref="BC182" si="569">MAX(MIN(Y182*FLOOR((H182-I182*LOG10(J182))/Y182,1),L182),M182)</f>
        <v>875</v>
      </c>
      <c r="BD182" s="65">
        <f t="shared" ref="BD182" si="570">BC182+N182</f>
        <v>1060</v>
      </c>
      <c r="BO182" s="72">
        <f t="shared" si="536"/>
        <v>653.6</v>
      </c>
      <c r="BP182" s="72">
        <f t="shared" si="494"/>
        <v>15</v>
      </c>
      <c r="BQ182" s="72" t="str">
        <f t="shared" si="495"/>
        <v>12</v>
      </c>
      <c r="BR182" s="72">
        <f t="shared" si="540"/>
        <v>0</v>
      </c>
      <c r="BS182" s="72" t="str">
        <f t="shared" si="540"/>
        <v/>
      </c>
      <c r="BT182" s="72" t="str">
        <f t="shared" si="540"/>
        <v/>
      </c>
      <c r="BU182" s="72" t="str">
        <f t="shared" si="540"/>
        <v/>
      </c>
      <c r="BV182" s="72" t="str">
        <f t="shared" si="540"/>
        <v/>
      </c>
    </row>
    <row r="183" spans="1:74" s="72" customFormat="1" x14ac:dyDescent="0.2">
      <c r="A183" s="72" t="b">
        <v>1</v>
      </c>
      <c r="B183" s="65" t="s">
        <v>90</v>
      </c>
      <c r="C183" s="65" t="s">
        <v>196</v>
      </c>
      <c r="D183" s="65" t="s">
        <v>44</v>
      </c>
      <c r="E183" s="75">
        <f t="shared" si="488"/>
        <v>1016001</v>
      </c>
      <c r="F183" s="65" t="str">
        <f t="shared" si="541"/>
        <v>MP00G_E1</v>
      </c>
      <c r="G183" s="65" t="s">
        <v>345</v>
      </c>
      <c r="H183" s="184">
        <f>VLOOKUP(C183,BinningParamNotes!A:D,3,0)</f>
        <v>1475</v>
      </c>
      <c r="I183" s="69">
        <f>VLOOKUP(C183,BinningParamNotes!A:D,2,0)</f>
        <v>155</v>
      </c>
      <c r="J183" s="65">
        <f>INDEX(Notes!$A$36:$N$47,MATCH(Binning!$B183,Notes!$A$36:$A$47,0),MATCH(Notes!$K$35,Notes!$A$35:$N$35,0))</f>
        <v>653.6</v>
      </c>
      <c r="K183" s="65"/>
      <c r="L183" s="69">
        <f>VLOOKUP(C183,BinningParamNotes!A:D,4,0)</f>
        <v>1105</v>
      </c>
      <c r="M183" s="65">
        <f t="shared" si="525"/>
        <v>875</v>
      </c>
      <c r="N183" s="65">
        <f>INDEX(GB!$A$2:$AD$96,MATCH($C183,GB!$A$2:$A$96,0),MATCH(N$2,GB!$A$1:$AD$1,0))</f>
        <v>185</v>
      </c>
      <c r="O183" s="65">
        <f>INDEX(GB!$A$2:$AD$96,MATCH($C183,GB!$A$2:$A$96,0),MATCH(O$2,GB!$A$1:$AD$1,0))</f>
        <v>35</v>
      </c>
      <c r="P183" s="65">
        <f>INDEX(GB!$A$2:$AD$96,MATCH($C183,GB!$A$2:$A$96,0),MATCH(P$2,GB!$A$1:$AD$1,0))</f>
        <v>135</v>
      </c>
      <c r="Q183" s="65">
        <f>INDEX(GB!$A$2:$AD$96,MATCH($C183,GB!$A$2:$A$96,0),MATCH(Q$2,GB!$A$1:$AD$1,0))</f>
        <v>35</v>
      </c>
      <c r="R183" s="65">
        <f>INDEX(Notes!$A$36:$N$47,MATCH(Binning!$B183,Notes!$A$36:$A$47,0),MATCH(Notes!$M$35,Notes!$A$35:$N$35,0))</f>
        <v>7866</v>
      </c>
      <c r="S183" s="65"/>
      <c r="T183" s="65">
        <f>INDEX(GB!$A$2:$AD$96,MATCH($C183,GB!$A$2:$A$96,0),MATCH(T$2,GB!$A$1:$AD$1,0))</f>
        <v>60</v>
      </c>
      <c r="U183" s="65">
        <f>INDEX(GB!$A$2:$AD$96,MATCH($C183,GB!$A$2:$A$96,0),MATCH(U$2,GB!$A$1:$AD$1,0))</f>
        <v>0</v>
      </c>
      <c r="V183" s="65">
        <f>INDEX(GB!$A$2:$AD$96,MATCH($C183,GB!$A$2:$A$96,0),MATCH(V$2,GB!$A$1:$AD$1,0))</f>
        <v>0</v>
      </c>
      <c r="W183" s="65">
        <f>INDEX(GB!$A$2:$AD$96,MATCH($C183,GB!$A$2:$A$96,0),MATCH(W$2,GB!$A$1:$AD$1,0))</f>
        <v>110</v>
      </c>
      <c r="X183" s="65">
        <f>INDEX(GB!$A$2:$AD$96,MATCH($C183,GB!$A$2:$A$96,0),MATCH(X$2,GB!$A$1:$AD$1,0))</f>
        <v>10</v>
      </c>
      <c r="Y183" s="65">
        <v>5</v>
      </c>
      <c r="Z183" s="65">
        <v>1250</v>
      </c>
      <c r="AA183" s="65">
        <v>400</v>
      </c>
      <c r="AB183" s="65"/>
      <c r="AC183" s="65"/>
      <c r="AD183" s="65"/>
      <c r="AE183" s="65" t="s">
        <v>180</v>
      </c>
      <c r="AF183" s="65">
        <v>0</v>
      </c>
      <c r="AG183" s="65"/>
      <c r="AH183" s="65"/>
      <c r="AI183" s="65" t="str">
        <f t="shared" si="526"/>
        <v/>
      </c>
      <c r="AJ183" s="65" t="str">
        <f t="shared" si="527"/>
        <v/>
      </c>
      <c r="AK183" s="65" t="str">
        <f t="shared" si="528"/>
        <v/>
      </c>
      <c r="AL183" s="65" t="str">
        <f t="shared" si="529"/>
        <v/>
      </c>
      <c r="AM183" s="65" t="str">
        <f t="shared" si="413"/>
        <v/>
      </c>
      <c r="AN183" s="65"/>
      <c r="AO183" s="65"/>
      <c r="AP183" s="65"/>
      <c r="AQ183" s="65"/>
      <c r="AR183" s="65"/>
      <c r="AS183" s="65"/>
      <c r="AT183" s="65" t="str">
        <f t="shared" si="364"/>
        <v>PCPU</v>
      </c>
      <c r="AU183" s="65">
        <f t="shared" si="365"/>
        <v>653.6</v>
      </c>
      <c r="AV183" s="65"/>
      <c r="AW183" s="65" t="str">
        <f t="shared" si="555"/>
        <v>Max PV (MP00D/MP00E/MP00F/MP00G/MP00H/MP00I)</v>
      </c>
      <c r="AX183" s="65">
        <f t="shared" ref="AX183:AX189" si="571">L183+N183</f>
        <v>1290</v>
      </c>
      <c r="AY183" s="65">
        <f t="shared" ref="AY183:AY189" si="572">M183+N183</f>
        <v>1060</v>
      </c>
      <c r="AZ183" s="65">
        <f>INDEX(Notes!$A$36:$O$47,MATCH($B183,Notes!A$36:A$47,0),MATCH(AZ$2,Notes!A$35:O$35,0))</f>
        <v>594.18521581609184</v>
      </c>
      <c r="BA183" s="65">
        <f t="shared" si="491"/>
        <v>1045</v>
      </c>
      <c r="BB183" s="65">
        <f t="shared" ref="BB183:BB189" si="573">BA183+N183</f>
        <v>1230</v>
      </c>
      <c r="BC183" s="65">
        <f t="shared" si="492"/>
        <v>1035</v>
      </c>
      <c r="BD183" s="65">
        <f t="shared" ref="BD183:BD189" si="574">BC183+N183</f>
        <v>1220</v>
      </c>
      <c r="BO183" s="72">
        <f>MAX(J183:J189)</f>
        <v>653.6</v>
      </c>
      <c r="BP183" s="72">
        <f t="shared" si="494"/>
        <v>16</v>
      </c>
      <c r="BQ183" s="72" t="str">
        <f t="shared" si="495"/>
        <v>1</v>
      </c>
      <c r="BR183" s="72">
        <v>0</v>
      </c>
    </row>
    <row r="184" spans="1:74" s="72" customFormat="1" x14ac:dyDescent="0.2">
      <c r="A184" s="72" t="b">
        <v>1</v>
      </c>
      <c r="B184" s="65" t="s">
        <v>90</v>
      </c>
      <c r="C184" s="65" t="s">
        <v>196</v>
      </c>
      <c r="D184" s="65" t="str">
        <f t="shared" si="366"/>
        <v>E2</v>
      </c>
      <c r="E184" s="75">
        <f t="shared" si="488"/>
        <v>1016002</v>
      </c>
      <c r="F184" s="65" t="str">
        <f t="shared" si="541"/>
        <v>MP00G_E2</v>
      </c>
      <c r="G184" s="65" t="s">
        <v>345</v>
      </c>
      <c r="H184" s="65">
        <f t="shared" ref="H184:H194" si="575">H172</f>
        <v>1460</v>
      </c>
      <c r="I184" s="65">
        <f>I183</f>
        <v>155</v>
      </c>
      <c r="J184" s="65">
        <f>INDEX(Notes!$A$36:$N$47,MATCH(Binning!$B184,Notes!$A$36:$A$47,0),MATCH(Notes!$K$35,Notes!$A$35:$N$35,0))</f>
        <v>653.6</v>
      </c>
      <c r="K184" s="65"/>
      <c r="L184" s="65">
        <f t="shared" ref="L184:L194" si="576">L148</f>
        <v>1095</v>
      </c>
      <c r="M184" s="65">
        <f t="shared" si="525"/>
        <v>875</v>
      </c>
      <c r="N184" s="65">
        <f>INDEX(GB!$A$2:$AD$96,MATCH($C184,GB!$A$2:$A$96,0),MATCH(N$2,GB!$A$1:$AD$1,0))</f>
        <v>185</v>
      </c>
      <c r="O184" s="65">
        <f>INDEX(GB!$A$2:$AD$96,MATCH($C184,GB!$A$2:$A$96,0),MATCH(O$2,GB!$A$1:$AD$1,0))</f>
        <v>35</v>
      </c>
      <c r="P184" s="65">
        <f>INDEX(GB!$A$2:$AD$96,MATCH($C184,GB!$A$2:$A$96,0),MATCH(P$2,GB!$A$1:$AD$1,0))</f>
        <v>135</v>
      </c>
      <c r="Q184" s="65">
        <f>INDEX(GB!$A$2:$AD$96,MATCH($C184,GB!$A$2:$A$96,0),MATCH(Q$2,GB!$A$1:$AD$1,0))</f>
        <v>35</v>
      </c>
      <c r="R184" s="65">
        <f>INDEX(Notes!$A$36:$N$47,MATCH(Binning!$B184,Notes!$A$36:$A$47,0),MATCH(Notes!$M$35,Notes!$A$35:$N$35,0))</f>
        <v>7866</v>
      </c>
      <c r="S184" s="65"/>
      <c r="T184" s="65">
        <f>INDEX(GB!$A$2:$AD$96,MATCH($C184,GB!$A$2:$A$96,0),MATCH(T$2,GB!$A$1:$AD$1,0))</f>
        <v>60</v>
      </c>
      <c r="U184" s="65">
        <f>INDEX(GB!$A$2:$AD$96,MATCH($C184,GB!$A$2:$A$96,0),MATCH(U$2,GB!$A$1:$AD$1,0))</f>
        <v>0</v>
      </c>
      <c r="V184" s="65">
        <f>INDEX(GB!$A$2:$AD$96,MATCH($C184,GB!$A$2:$A$96,0),MATCH(V$2,GB!$A$1:$AD$1,0))</f>
        <v>0</v>
      </c>
      <c r="W184" s="65">
        <f>INDEX(GB!$A$2:$AD$96,MATCH($C184,GB!$A$2:$A$96,0),MATCH(W$2,GB!$A$1:$AD$1,0))</f>
        <v>110</v>
      </c>
      <c r="X184" s="65">
        <f>INDEX(GB!$A$2:$AD$96,MATCH($C184,GB!$A$2:$A$96,0),MATCH(X$2,GB!$A$1:$AD$1,0))</f>
        <v>10</v>
      </c>
      <c r="Y184" s="65">
        <v>5</v>
      </c>
      <c r="Z184" s="65">
        <v>1250</v>
      </c>
      <c r="AA184" s="65">
        <v>400</v>
      </c>
      <c r="AB184" s="65"/>
      <c r="AC184" s="65"/>
      <c r="AD184" s="65"/>
      <c r="AE184" s="65" t="s">
        <v>180</v>
      </c>
      <c r="AF184" s="65">
        <f>AF183</f>
        <v>0</v>
      </c>
      <c r="AG184" s="65"/>
      <c r="AH184" s="65"/>
      <c r="AI184" s="65" t="str">
        <f t="shared" si="526"/>
        <v/>
      </c>
      <c r="AJ184" s="65" t="str">
        <f t="shared" si="527"/>
        <v/>
      </c>
      <c r="AK184" s="65" t="str">
        <f t="shared" si="528"/>
        <v/>
      </c>
      <c r="AL184" s="65" t="str">
        <f t="shared" si="529"/>
        <v/>
      </c>
      <c r="AM184" s="65" t="str">
        <f t="shared" si="413"/>
        <v/>
      </c>
      <c r="AN184" s="65"/>
      <c r="AO184" s="65"/>
      <c r="AP184" s="65"/>
      <c r="AQ184" s="65"/>
      <c r="AR184" s="65"/>
      <c r="AS184" s="65"/>
      <c r="AT184" s="65" t="str">
        <f t="shared" ref="AT184:AT283" si="577">B184</f>
        <v>PCPU</v>
      </c>
      <c r="AU184" s="65">
        <f t="shared" ref="AU184:AU283" si="578">J184</f>
        <v>653.6</v>
      </c>
      <c r="AV184" s="65"/>
      <c r="AW184" s="65" t="str">
        <f t="shared" si="555"/>
        <v>Max PV (MP00D/MP00E/MP00F/MP00G/MP00H/MP00I)</v>
      </c>
      <c r="AX184" s="65">
        <f t="shared" si="571"/>
        <v>1280</v>
      </c>
      <c r="AY184" s="65">
        <f t="shared" si="572"/>
        <v>1060</v>
      </c>
      <c r="AZ184" s="65">
        <f>INDEX(Notes!$A$36:$O$47,MATCH($B184,Notes!A$36:A$47,0),MATCH(AZ$2,Notes!A$35:O$35,0))</f>
        <v>594.18521581609184</v>
      </c>
      <c r="BA184" s="65">
        <f t="shared" si="491"/>
        <v>1030</v>
      </c>
      <c r="BB184" s="65">
        <f t="shared" si="573"/>
        <v>1215</v>
      </c>
      <c r="BC184" s="65">
        <f t="shared" si="492"/>
        <v>1020</v>
      </c>
      <c r="BD184" s="65">
        <f t="shared" si="574"/>
        <v>1205</v>
      </c>
      <c r="BO184" s="72">
        <f t="shared" ref="BO184:BO194" si="579">BO183</f>
        <v>653.6</v>
      </c>
      <c r="BP184" s="72">
        <f t="shared" si="494"/>
        <v>16</v>
      </c>
      <c r="BQ184" s="72" t="str">
        <f t="shared" si="495"/>
        <v>2</v>
      </c>
      <c r="BR184" s="72">
        <f>IF(BR183="","",BR183)</f>
        <v>0</v>
      </c>
      <c r="BS184" s="72" t="str">
        <f t="shared" ref="BS184:BV190" si="580">IF(BS183="","",BS183)</f>
        <v/>
      </c>
      <c r="BT184" s="72" t="str">
        <f t="shared" si="580"/>
        <v/>
      </c>
      <c r="BU184" s="72" t="str">
        <f t="shared" si="580"/>
        <v/>
      </c>
      <c r="BV184" s="72" t="str">
        <f t="shared" si="580"/>
        <v/>
      </c>
    </row>
    <row r="185" spans="1:74" s="72" customFormat="1" x14ac:dyDescent="0.2">
      <c r="A185" s="72" t="b">
        <v>1</v>
      </c>
      <c r="B185" s="65" t="s">
        <v>90</v>
      </c>
      <c r="C185" s="65" t="s">
        <v>196</v>
      </c>
      <c r="D185" s="65" t="str">
        <f t="shared" si="366"/>
        <v>E3</v>
      </c>
      <c r="E185" s="75">
        <f t="shared" si="488"/>
        <v>1016003</v>
      </c>
      <c r="F185" s="65" t="str">
        <f t="shared" si="541"/>
        <v>MP00G_E3</v>
      </c>
      <c r="G185" s="65" t="s">
        <v>345</v>
      </c>
      <c r="H185" s="65">
        <f t="shared" si="575"/>
        <v>1445</v>
      </c>
      <c r="I185" s="65">
        <f t="shared" ref="I185:I194" si="581">I184</f>
        <v>155</v>
      </c>
      <c r="J185" s="65">
        <f>INDEX(Notes!$A$36:$N$47,MATCH(Binning!$B185,Notes!$A$36:$A$47,0),MATCH(Notes!$K$35,Notes!$A$35:$N$35,0))</f>
        <v>653.6</v>
      </c>
      <c r="K185" s="65"/>
      <c r="L185" s="65">
        <f t="shared" si="576"/>
        <v>1085</v>
      </c>
      <c r="M185" s="65">
        <f t="shared" si="525"/>
        <v>875</v>
      </c>
      <c r="N185" s="65">
        <f>INDEX(GB!$A$2:$AD$96,MATCH($C185,GB!$A$2:$A$96,0),MATCH(N$2,GB!$A$1:$AD$1,0))</f>
        <v>185</v>
      </c>
      <c r="O185" s="65">
        <f>INDEX(GB!$A$2:$AD$96,MATCH($C185,GB!$A$2:$A$96,0),MATCH(O$2,GB!$A$1:$AD$1,0))</f>
        <v>35</v>
      </c>
      <c r="P185" s="65">
        <f>INDEX(GB!$A$2:$AD$96,MATCH($C185,GB!$A$2:$A$96,0),MATCH(P$2,GB!$A$1:$AD$1,0))</f>
        <v>135</v>
      </c>
      <c r="Q185" s="65">
        <f>INDEX(GB!$A$2:$AD$96,MATCH($C185,GB!$A$2:$A$96,0),MATCH(Q$2,GB!$A$1:$AD$1,0))</f>
        <v>35</v>
      </c>
      <c r="R185" s="65">
        <f>INDEX(Notes!$A$36:$N$47,MATCH(Binning!$B185,Notes!$A$36:$A$47,0),MATCH(Notes!$M$35,Notes!$A$35:$N$35,0))</f>
        <v>7866</v>
      </c>
      <c r="S185" s="65"/>
      <c r="T185" s="65">
        <f>INDEX(GB!$A$2:$AD$96,MATCH($C185,GB!$A$2:$A$96,0),MATCH(T$2,GB!$A$1:$AD$1,0))</f>
        <v>60</v>
      </c>
      <c r="U185" s="65">
        <f>INDEX(GB!$A$2:$AD$96,MATCH($C185,GB!$A$2:$A$96,0),MATCH(U$2,GB!$A$1:$AD$1,0))</f>
        <v>0</v>
      </c>
      <c r="V185" s="65">
        <f>INDEX(GB!$A$2:$AD$96,MATCH($C185,GB!$A$2:$A$96,0),MATCH(V$2,GB!$A$1:$AD$1,0))</f>
        <v>0</v>
      </c>
      <c r="W185" s="65">
        <f>INDEX(GB!$A$2:$AD$96,MATCH($C185,GB!$A$2:$A$96,0),MATCH(W$2,GB!$A$1:$AD$1,0))</f>
        <v>110</v>
      </c>
      <c r="X185" s="65">
        <f>INDEX(GB!$A$2:$AD$96,MATCH($C185,GB!$A$2:$A$96,0),MATCH(X$2,GB!$A$1:$AD$1,0))</f>
        <v>10</v>
      </c>
      <c r="Y185" s="65">
        <v>5</v>
      </c>
      <c r="Z185" s="65">
        <v>1250</v>
      </c>
      <c r="AA185" s="65">
        <v>400</v>
      </c>
      <c r="AB185" s="65"/>
      <c r="AC185" s="65"/>
      <c r="AD185" s="65"/>
      <c r="AE185" s="65" t="s">
        <v>180</v>
      </c>
      <c r="AF185" s="65">
        <f t="shared" ref="AF185:AF194" si="582">AF184</f>
        <v>0</v>
      </c>
      <c r="AG185" s="65"/>
      <c r="AH185" s="65"/>
      <c r="AI185" s="65" t="str">
        <f t="shared" si="526"/>
        <v/>
      </c>
      <c r="AJ185" s="65" t="str">
        <f t="shared" si="527"/>
        <v/>
      </c>
      <c r="AK185" s="65" t="str">
        <f t="shared" si="528"/>
        <v/>
      </c>
      <c r="AL185" s="65" t="str">
        <f t="shared" si="529"/>
        <v/>
      </c>
      <c r="AM185" s="65" t="str">
        <f t="shared" si="413"/>
        <v/>
      </c>
      <c r="AN185" s="65"/>
      <c r="AO185" s="65"/>
      <c r="AP185" s="65"/>
      <c r="AQ185" s="65"/>
      <c r="AR185" s="65"/>
      <c r="AS185" s="65"/>
      <c r="AT185" s="65" t="str">
        <f t="shared" si="577"/>
        <v>PCPU</v>
      </c>
      <c r="AU185" s="65">
        <f t="shared" si="578"/>
        <v>653.6</v>
      </c>
      <c r="AV185" s="65"/>
      <c r="AW185" s="65" t="str">
        <f t="shared" si="555"/>
        <v>Max PV (MP00D/MP00E/MP00F/MP00G/MP00H/MP00I)</v>
      </c>
      <c r="AX185" s="65">
        <f t="shared" si="571"/>
        <v>1270</v>
      </c>
      <c r="AY185" s="65">
        <f t="shared" si="572"/>
        <v>1060</v>
      </c>
      <c r="AZ185" s="65">
        <f>INDEX(Notes!$A$36:$O$47,MATCH($B185,Notes!A$36:A$47,0),MATCH(AZ$2,Notes!A$35:O$35,0))</f>
        <v>594.18521581609184</v>
      </c>
      <c r="BA185" s="65">
        <f t="shared" si="491"/>
        <v>1015</v>
      </c>
      <c r="BB185" s="65">
        <f t="shared" si="573"/>
        <v>1200</v>
      </c>
      <c r="BC185" s="65">
        <f t="shared" si="492"/>
        <v>1005</v>
      </c>
      <c r="BD185" s="65">
        <f t="shared" si="574"/>
        <v>1190</v>
      </c>
      <c r="BO185" s="72">
        <f t="shared" si="579"/>
        <v>653.6</v>
      </c>
      <c r="BP185" s="72">
        <f t="shared" si="494"/>
        <v>16</v>
      </c>
      <c r="BQ185" s="72" t="str">
        <f t="shared" si="495"/>
        <v>3</v>
      </c>
      <c r="BR185" s="72">
        <f t="shared" ref="BR185:BV194" si="583">IF(BR184="","",BR184)</f>
        <v>0</v>
      </c>
      <c r="BS185" s="72" t="str">
        <f t="shared" si="580"/>
        <v/>
      </c>
      <c r="BT185" s="72" t="str">
        <f t="shared" si="580"/>
        <v/>
      </c>
      <c r="BU185" s="72" t="str">
        <f t="shared" si="580"/>
        <v/>
      </c>
      <c r="BV185" s="72" t="str">
        <f t="shared" si="580"/>
        <v/>
      </c>
    </row>
    <row r="186" spans="1:74" s="72" customFormat="1" x14ac:dyDescent="0.2">
      <c r="A186" s="72" t="b">
        <v>1</v>
      </c>
      <c r="B186" s="65" t="s">
        <v>90</v>
      </c>
      <c r="C186" s="65" t="s">
        <v>196</v>
      </c>
      <c r="D186" s="65" t="str">
        <f t="shared" si="366"/>
        <v>E4</v>
      </c>
      <c r="E186" s="75">
        <f t="shared" si="488"/>
        <v>1016004</v>
      </c>
      <c r="F186" s="65" t="str">
        <f t="shared" si="541"/>
        <v>MP00G_E4</v>
      </c>
      <c r="G186" s="65" t="s">
        <v>345</v>
      </c>
      <c r="H186" s="65">
        <f t="shared" si="575"/>
        <v>1430</v>
      </c>
      <c r="I186" s="65">
        <f t="shared" si="581"/>
        <v>155</v>
      </c>
      <c r="J186" s="65">
        <f>INDEX(Notes!$A$36:$N$47,MATCH(Binning!$B186,Notes!$A$36:$A$47,0),MATCH(Notes!$K$35,Notes!$A$35:$N$35,0))</f>
        <v>653.6</v>
      </c>
      <c r="K186" s="65"/>
      <c r="L186" s="65">
        <f t="shared" si="576"/>
        <v>1085</v>
      </c>
      <c r="M186" s="65">
        <f t="shared" si="525"/>
        <v>875</v>
      </c>
      <c r="N186" s="65">
        <f>INDEX(GB!$A$2:$AD$96,MATCH($C186,GB!$A$2:$A$96,0),MATCH(N$2,GB!$A$1:$AD$1,0))</f>
        <v>185</v>
      </c>
      <c r="O186" s="65">
        <f>INDEX(GB!$A$2:$AD$96,MATCH($C186,GB!$A$2:$A$96,0),MATCH(O$2,GB!$A$1:$AD$1,0))</f>
        <v>35</v>
      </c>
      <c r="P186" s="65">
        <f>INDEX(GB!$A$2:$AD$96,MATCH($C186,GB!$A$2:$A$96,0),MATCH(P$2,GB!$A$1:$AD$1,0))</f>
        <v>135</v>
      </c>
      <c r="Q186" s="65">
        <f>INDEX(GB!$A$2:$AD$96,MATCH($C186,GB!$A$2:$A$96,0),MATCH(Q$2,GB!$A$1:$AD$1,0))</f>
        <v>35</v>
      </c>
      <c r="R186" s="65">
        <f>INDEX(Notes!$A$36:$N$47,MATCH(Binning!$B186,Notes!$A$36:$A$47,0),MATCH(Notes!$M$35,Notes!$A$35:$N$35,0))</f>
        <v>7866</v>
      </c>
      <c r="S186" s="65"/>
      <c r="T186" s="65">
        <f>INDEX(GB!$A$2:$AD$96,MATCH($C186,GB!$A$2:$A$96,0),MATCH(T$2,GB!$A$1:$AD$1,0))</f>
        <v>60</v>
      </c>
      <c r="U186" s="65">
        <f>INDEX(GB!$A$2:$AD$96,MATCH($C186,GB!$A$2:$A$96,0),MATCH(U$2,GB!$A$1:$AD$1,0))</f>
        <v>0</v>
      </c>
      <c r="V186" s="65">
        <f>INDEX(GB!$A$2:$AD$96,MATCH($C186,GB!$A$2:$A$96,0),MATCH(V$2,GB!$A$1:$AD$1,0))</f>
        <v>0</v>
      </c>
      <c r="W186" s="65">
        <f>INDEX(GB!$A$2:$AD$96,MATCH($C186,GB!$A$2:$A$96,0),MATCH(W$2,GB!$A$1:$AD$1,0))</f>
        <v>110</v>
      </c>
      <c r="X186" s="65">
        <f>INDEX(GB!$A$2:$AD$96,MATCH($C186,GB!$A$2:$A$96,0),MATCH(X$2,GB!$A$1:$AD$1,0))</f>
        <v>10</v>
      </c>
      <c r="Y186" s="65">
        <v>5</v>
      </c>
      <c r="Z186" s="65">
        <v>1250</v>
      </c>
      <c r="AA186" s="65">
        <v>400</v>
      </c>
      <c r="AB186" s="65"/>
      <c r="AC186" s="65"/>
      <c r="AD186" s="65"/>
      <c r="AE186" s="65" t="s">
        <v>180</v>
      </c>
      <c r="AF186" s="65">
        <f t="shared" si="582"/>
        <v>0</v>
      </c>
      <c r="AG186" s="65"/>
      <c r="AH186" s="65"/>
      <c r="AI186" s="65" t="str">
        <f t="shared" si="526"/>
        <v/>
      </c>
      <c r="AJ186" s="65" t="str">
        <f t="shared" si="527"/>
        <v/>
      </c>
      <c r="AK186" s="65" t="str">
        <f t="shared" si="528"/>
        <v/>
      </c>
      <c r="AL186" s="65" t="str">
        <f t="shared" si="529"/>
        <v/>
      </c>
      <c r="AM186" s="65" t="str">
        <f t="shared" si="413"/>
        <v/>
      </c>
      <c r="AN186" s="65"/>
      <c r="AO186" s="65"/>
      <c r="AP186" s="65"/>
      <c r="AQ186" s="65"/>
      <c r="AR186" s="65"/>
      <c r="AS186" s="65"/>
      <c r="AT186" s="65" t="str">
        <f t="shared" si="577"/>
        <v>PCPU</v>
      </c>
      <c r="AU186" s="65">
        <f t="shared" si="578"/>
        <v>653.6</v>
      </c>
      <c r="AV186" s="65"/>
      <c r="AW186" s="65" t="str">
        <f t="shared" si="555"/>
        <v>Max PV (MP00D/MP00E/MP00F/MP00G/MP00H/MP00I)</v>
      </c>
      <c r="AX186" s="65">
        <f t="shared" si="571"/>
        <v>1270</v>
      </c>
      <c r="AY186" s="65">
        <f t="shared" si="572"/>
        <v>1060</v>
      </c>
      <c r="AZ186" s="65">
        <f>INDEX(Notes!$A$36:$O$47,MATCH($B186,Notes!A$36:A$47,0),MATCH(AZ$2,Notes!A$35:O$35,0))</f>
        <v>594.18521581609184</v>
      </c>
      <c r="BA186" s="65">
        <f t="shared" si="491"/>
        <v>1000</v>
      </c>
      <c r="BB186" s="65">
        <f t="shared" si="573"/>
        <v>1185</v>
      </c>
      <c r="BC186" s="65">
        <f t="shared" si="492"/>
        <v>990</v>
      </c>
      <c r="BD186" s="65">
        <f t="shared" si="574"/>
        <v>1175</v>
      </c>
      <c r="BO186" s="72">
        <f t="shared" si="579"/>
        <v>653.6</v>
      </c>
      <c r="BP186" s="72">
        <f t="shared" si="494"/>
        <v>16</v>
      </c>
      <c r="BQ186" s="72" t="str">
        <f t="shared" si="495"/>
        <v>4</v>
      </c>
      <c r="BR186" s="72">
        <f t="shared" si="583"/>
        <v>0</v>
      </c>
      <c r="BS186" s="72" t="str">
        <f t="shared" si="580"/>
        <v/>
      </c>
      <c r="BT186" s="72" t="str">
        <f t="shared" si="580"/>
        <v/>
      </c>
      <c r="BU186" s="72" t="str">
        <f t="shared" si="580"/>
        <v/>
      </c>
      <c r="BV186" s="72" t="str">
        <f t="shared" si="580"/>
        <v/>
      </c>
    </row>
    <row r="187" spans="1:74" s="72" customFormat="1" x14ac:dyDescent="0.2">
      <c r="A187" s="72" t="b">
        <v>1</v>
      </c>
      <c r="B187" s="65" t="s">
        <v>90</v>
      </c>
      <c r="C187" s="65" t="s">
        <v>196</v>
      </c>
      <c r="D187" s="65" t="str">
        <f t="shared" si="366"/>
        <v>E5</v>
      </c>
      <c r="E187" s="75">
        <f t="shared" si="488"/>
        <v>1016005</v>
      </c>
      <c r="F187" s="65" t="str">
        <f t="shared" si="541"/>
        <v>MP00G_E5</v>
      </c>
      <c r="G187" s="65" t="s">
        <v>345</v>
      </c>
      <c r="H187" s="65">
        <f t="shared" si="575"/>
        <v>1415</v>
      </c>
      <c r="I187" s="65">
        <f t="shared" si="581"/>
        <v>155</v>
      </c>
      <c r="J187" s="65">
        <f>INDEX(Notes!$A$36:$N$47,MATCH(Binning!$B187,Notes!$A$36:$A$47,0),MATCH(Notes!$K$35,Notes!$A$35:$N$35,0))</f>
        <v>653.6</v>
      </c>
      <c r="K187" s="65"/>
      <c r="L187" s="65">
        <f t="shared" si="576"/>
        <v>1085</v>
      </c>
      <c r="M187" s="65">
        <f t="shared" si="525"/>
        <v>875</v>
      </c>
      <c r="N187" s="65">
        <f>INDEX(GB!$A$2:$AD$96,MATCH($C187,GB!$A$2:$A$96,0),MATCH(N$2,GB!$A$1:$AD$1,0))</f>
        <v>185</v>
      </c>
      <c r="O187" s="65">
        <f>INDEX(GB!$A$2:$AD$96,MATCH($C187,GB!$A$2:$A$96,0),MATCH(O$2,GB!$A$1:$AD$1,0))</f>
        <v>35</v>
      </c>
      <c r="P187" s="65">
        <f>INDEX(GB!$A$2:$AD$96,MATCH($C187,GB!$A$2:$A$96,0),MATCH(P$2,GB!$A$1:$AD$1,0))</f>
        <v>135</v>
      </c>
      <c r="Q187" s="65">
        <f>INDEX(GB!$A$2:$AD$96,MATCH($C187,GB!$A$2:$A$96,0),MATCH(Q$2,GB!$A$1:$AD$1,0))</f>
        <v>35</v>
      </c>
      <c r="R187" s="65">
        <f>INDEX(Notes!$A$36:$N$47,MATCH(Binning!$B187,Notes!$A$36:$A$47,0),MATCH(Notes!$M$35,Notes!$A$35:$N$35,0))</f>
        <v>7866</v>
      </c>
      <c r="S187" s="65"/>
      <c r="T187" s="65">
        <f>INDEX(GB!$A$2:$AD$96,MATCH($C187,GB!$A$2:$A$96,0),MATCH(T$2,GB!$A$1:$AD$1,0))</f>
        <v>60</v>
      </c>
      <c r="U187" s="65">
        <f>INDEX(GB!$A$2:$AD$96,MATCH($C187,GB!$A$2:$A$96,0),MATCH(U$2,GB!$A$1:$AD$1,0))</f>
        <v>0</v>
      </c>
      <c r="V187" s="65">
        <f>INDEX(GB!$A$2:$AD$96,MATCH($C187,GB!$A$2:$A$96,0),MATCH(V$2,GB!$A$1:$AD$1,0))</f>
        <v>0</v>
      </c>
      <c r="W187" s="65">
        <f>INDEX(GB!$A$2:$AD$96,MATCH($C187,GB!$A$2:$A$96,0),MATCH(W$2,GB!$A$1:$AD$1,0))</f>
        <v>110</v>
      </c>
      <c r="X187" s="65">
        <f>INDEX(GB!$A$2:$AD$96,MATCH($C187,GB!$A$2:$A$96,0),MATCH(X$2,GB!$A$1:$AD$1,0))</f>
        <v>10</v>
      </c>
      <c r="Y187" s="65">
        <v>5</v>
      </c>
      <c r="Z187" s="65">
        <v>1250</v>
      </c>
      <c r="AA187" s="65">
        <v>400</v>
      </c>
      <c r="AB187" s="65"/>
      <c r="AC187" s="65"/>
      <c r="AD187" s="65"/>
      <c r="AE187" s="65" t="s">
        <v>180</v>
      </c>
      <c r="AF187" s="65">
        <f t="shared" si="582"/>
        <v>0</v>
      </c>
      <c r="AG187" s="65"/>
      <c r="AH187" s="65"/>
      <c r="AI187" s="65" t="str">
        <f t="shared" si="526"/>
        <v/>
      </c>
      <c r="AJ187" s="65" t="str">
        <f t="shared" si="527"/>
        <v/>
      </c>
      <c r="AK187" s="65" t="str">
        <f t="shared" si="528"/>
        <v/>
      </c>
      <c r="AL187" s="65" t="str">
        <f t="shared" si="529"/>
        <v/>
      </c>
      <c r="AM187" s="65" t="str">
        <f t="shared" si="413"/>
        <v/>
      </c>
      <c r="AN187" s="65"/>
      <c r="AO187" s="65"/>
      <c r="AP187" s="65"/>
      <c r="AQ187" s="65"/>
      <c r="AR187" s="65"/>
      <c r="AS187" s="65"/>
      <c r="AT187" s="65" t="str">
        <f t="shared" si="577"/>
        <v>PCPU</v>
      </c>
      <c r="AU187" s="65">
        <f t="shared" si="578"/>
        <v>653.6</v>
      </c>
      <c r="AV187" s="65"/>
      <c r="AW187" s="65" t="str">
        <f t="shared" si="555"/>
        <v>Max PV (MP00D/MP00E/MP00F/MP00G/MP00H/MP00I)</v>
      </c>
      <c r="AX187" s="65">
        <f t="shared" si="571"/>
        <v>1270</v>
      </c>
      <c r="AY187" s="65">
        <f t="shared" si="572"/>
        <v>1060</v>
      </c>
      <c r="AZ187" s="65">
        <f>INDEX(Notes!$A$36:$O$47,MATCH($B187,Notes!A$36:A$47,0),MATCH(AZ$2,Notes!A$35:O$35,0))</f>
        <v>594.18521581609184</v>
      </c>
      <c r="BA187" s="65">
        <f t="shared" si="491"/>
        <v>985</v>
      </c>
      <c r="BB187" s="65">
        <f t="shared" si="573"/>
        <v>1170</v>
      </c>
      <c r="BC187" s="65">
        <f t="shared" si="492"/>
        <v>975</v>
      </c>
      <c r="BD187" s="65">
        <f t="shared" si="574"/>
        <v>1160</v>
      </c>
      <c r="BO187" s="72">
        <f t="shared" si="579"/>
        <v>653.6</v>
      </c>
      <c r="BP187" s="72">
        <f t="shared" si="494"/>
        <v>16</v>
      </c>
      <c r="BQ187" s="72" t="str">
        <f t="shared" si="495"/>
        <v>5</v>
      </c>
      <c r="BR187" s="72">
        <f t="shared" si="583"/>
        <v>0</v>
      </c>
      <c r="BS187" s="72" t="str">
        <f t="shared" si="580"/>
        <v/>
      </c>
      <c r="BT187" s="72" t="str">
        <f t="shared" si="580"/>
        <v/>
      </c>
      <c r="BU187" s="72" t="str">
        <f t="shared" si="580"/>
        <v/>
      </c>
      <c r="BV187" s="72" t="str">
        <f t="shared" si="580"/>
        <v/>
      </c>
    </row>
    <row r="188" spans="1:74" s="72" customFormat="1" x14ac:dyDescent="0.2">
      <c r="A188" s="72" t="b">
        <v>1</v>
      </c>
      <c r="B188" s="65" t="s">
        <v>90</v>
      </c>
      <c r="C188" s="65" t="s">
        <v>196</v>
      </c>
      <c r="D188" s="65" t="str">
        <f t="shared" si="366"/>
        <v>E6</v>
      </c>
      <c r="E188" s="75">
        <f t="shared" si="488"/>
        <v>1016006</v>
      </c>
      <c r="F188" s="65" t="str">
        <f t="shared" si="541"/>
        <v>MP00G_E6</v>
      </c>
      <c r="G188" s="65" t="s">
        <v>345</v>
      </c>
      <c r="H188" s="65">
        <f t="shared" si="575"/>
        <v>1400</v>
      </c>
      <c r="I188" s="65">
        <f t="shared" si="581"/>
        <v>155</v>
      </c>
      <c r="J188" s="65">
        <f>INDEX(Notes!$A$36:$N$47,MATCH(Binning!$B188,Notes!$A$36:$A$47,0),MATCH(Notes!$K$35,Notes!$A$35:$N$35,0))</f>
        <v>653.6</v>
      </c>
      <c r="K188" s="65"/>
      <c r="L188" s="65">
        <f t="shared" si="576"/>
        <v>1085</v>
      </c>
      <c r="M188" s="65">
        <f t="shared" si="525"/>
        <v>875</v>
      </c>
      <c r="N188" s="65">
        <f>INDEX(GB!$A$2:$AD$96,MATCH($C188,GB!$A$2:$A$96,0),MATCH(N$2,GB!$A$1:$AD$1,0))</f>
        <v>185</v>
      </c>
      <c r="O188" s="65">
        <f>INDEX(GB!$A$2:$AD$96,MATCH($C188,GB!$A$2:$A$96,0),MATCH(O$2,GB!$A$1:$AD$1,0))</f>
        <v>35</v>
      </c>
      <c r="P188" s="65">
        <f>INDEX(GB!$A$2:$AD$96,MATCH($C188,GB!$A$2:$A$96,0),MATCH(P$2,GB!$A$1:$AD$1,0))</f>
        <v>135</v>
      </c>
      <c r="Q188" s="65">
        <f>INDEX(GB!$A$2:$AD$96,MATCH($C188,GB!$A$2:$A$96,0),MATCH(Q$2,GB!$A$1:$AD$1,0))</f>
        <v>35</v>
      </c>
      <c r="R188" s="65">
        <f>INDEX(Notes!$A$36:$N$47,MATCH(Binning!$B188,Notes!$A$36:$A$47,0),MATCH(Notes!$M$35,Notes!$A$35:$N$35,0))</f>
        <v>7866</v>
      </c>
      <c r="S188" s="65"/>
      <c r="T188" s="65">
        <f>INDEX(GB!$A$2:$AD$96,MATCH($C188,GB!$A$2:$A$96,0),MATCH(T$2,GB!$A$1:$AD$1,0))</f>
        <v>60</v>
      </c>
      <c r="U188" s="65">
        <f>INDEX(GB!$A$2:$AD$96,MATCH($C188,GB!$A$2:$A$96,0),MATCH(U$2,GB!$A$1:$AD$1,0))</f>
        <v>0</v>
      </c>
      <c r="V188" s="65">
        <f>INDEX(GB!$A$2:$AD$96,MATCH($C188,GB!$A$2:$A$96,0),MATCH(V$2,GB!$A$1:$AD$1,0))</f>
        <v>0</v>
      </c>
      <c r="W188" s="65">
        <f>INDEX(GB!$A$2:$AD$96,MATCH($C188,GB!$A$2:$A$96,0),MATCH(W$2,GB!$A$1:$AD$1,0))</f>
        <v>110</v>
      </c>
      <c r="X188" s="65">
        <f>INDEX(GB!$A$2:$AD$96,MATCH($C188,GB!$A$2:$A$96,0),MATCH(X$2,GB!$A$1:$AD$1,0))</f>
        <v>10</v>
      </c>
      <c r="Y188" s="65">
        <v>5</v>
      </c>
      <c r="Z188" s="65">
        <v>1250</v>
      </c>
      <c r="AA188" s="65">
        <v>400</v>
      </c>
      <c r="AB188" s="65"/>
      <c r="AC188" s="65"/>
      <c r="AD188" s="65"/>
      <c r="AE188" s="65" t="s">
        <v>180</v>
      </c>
      <c r="AF188" s="65">
        <f t="shared" si="582"/>
        <v>0</v>
      </c>
      <c r="AG188" s="65"/>
      <c r="AH188" s="65"/>
      <c r="AI188" s="65" t="str">
        <f t="shared" si="526"/>
        <v/>
      </c>
      <c r="AJ188" s="65" t="str">
        <f t="shared" si="527"/>
        <v/>
      </c>
      <c r="AK188" s="65" t="str">
        <f t="shared" si="528"/>
        <v/>
      </c>
      <c r="AL188" s="65" t="str">
        <f t="shared" si="529"/>
        <v/>
      </c>
      <c r="AM188" s="65" t="str">
        <f t="shared" si="413"/>
        <v/>
      </c>
      <c r="AN188" s="65"/>
      <c r="AO188" s="65"/>
      <c r="AP188" s="65"/>
      <c r="AQ188" s="65"/>
      <c r="AR188" s="65"/>
      <c r="AS188" s="65"/>
      <c r="AT188" s="65" t="str">
        <f t="shared" si="577"/>
        <v>PCPU</v>
      </c>
      <c r="AU188" s="65">
        <f t="shared" si="578"/>
        <v>653.6</v>
      </c>
      <c r="AV188" s="65"/>
      <c r="AW188" s="65" t="str">
        <f t="shared" si="555"/>
        <v>Max PV (MP00D/MP00E/MP00F/MP00G/MP00H/MP00I)</v>
      </c>
      <c r="AX188" s="65">
        <f t="shared" si="571"/>
        <v>1270</v>
      </c>
      <c r="AY188" s="65">
        <f t="shared" si="572"/>
        <v>1060</v>
      </c>
      <c r="AZ188" s="65">
        <f>INDEX(Notes!$A$36:$O$47,MATCH($B188,Notes!A$36:A$47,0),MATCH(AZ$2,Notes!A$35:O$35,0))</f>
        <v>594.18521581609184</v>
      </c>
      <c r="BA188" s="65">
        <f t="shared" si="491"/>
        <v>970</v>
      </c>
      <c r="BB188" s="65">
        <f t="shared" si="573"/>
        <v>1155</v>
      </c>
      <c r="BC188" s="65">
        <f t="shared" si="492"/>
        <v>960</v>
      </c>
      <c r="BD188" s="65">
        <f t="shared" si="574"/>
        <v>1145</v>
      </c>
      <c r="BO188" s="72">
        <f t="shared" si="579"/>
        <v>653.6</v>
      </c>
      <c r="BP188" s="72">
        <f t="shared" si="494"/>
        <v>16</v>
      </c>
      <c r="BQ188" s="72" t="str">
        <f t="shared" si="495"/>
        <v>6</v>
      </c>
      <c r="BR188" s="72">
        <f t="shared" si="583"/>
        <v>0</v>
      </c>
      <c r="BS188" s="72" t="str">
        <f t="shared" si="580"/>
        <v/>
      </c>
      <c r="BT188" s="72" t="str">
        <f t="shared" si="580"/>
        <v/>
      </c>
      <c r="BU188" s="72" t="str">
        <f t="shared" si="580"/>
        <v/>
      </c>
      <c r="BV188" s="72" t="str">
        <f t="shared" si="580"/>
        <v/>
      </c>
    </row>
    <row r="189" spans="1:74" s="72" customFormat="1" x14ac:dyDescent="0.2">
      <c r="A189" s="72" t="b">
        <v>1</v>
      </c>
      <c r="B189" s="65" t="s">
        <v>90</v>
      </c>
      <c r="C189" s="65" t="s">
        <v>196</v>
      </c>
      <c r="D189" s="65" t="str">
        <f t="shared" si="366"/>
        <v>E7</v>
      </c>
      <c r="E189" s="75">
        <f t="shared" si="488"/>
        <v>1016007</v>
      </c>
      <c r="F189" s="65" t="str">
        <f>CONCATENATE(C189,"_",D189)</f>
        <v>MP00G_E7</v>
      </c>
      <c r="G189" s="65" t="s">
        <v>345</v>
      </c>
      <c r="H189" s="65">
        <f t="shared" si="575"/>
        <v>1385</v>
      </c>
      <c r="I189" s="65">
        <f t="shared" si="581"/>
        <v>155</v>
      </c>
      <c r="J189" s="65">
        <f>INDEX(Notes!$A$36:$N$47,MATCH(Binning!$B189,Notes!$A$36:$A$47,0),MATCH(Notes!$K$35,Notes!$A$35:$N$35,0))</f>
        <v>653.6</v>
      </c>
      <c r="K189" s="65"/>
      <c r="L189" s="65">
        <f t="shared" si="576"/>
        <v>1085</v>
      </c>
      <c r="M189" s="65">
        <f t="shared" si="525"/>
        <v>875</v>
      </c>
      <c r="N189" s="65">
        <f>INDEX(GB!$A$2:$AD$96,MATCH($C189,GB!$A$2:$A$96,0),MATCH(N$2,GB!$A$1:$AD$1,0))</f>
        <v>185</v>
      </c>
      <c r="O189" s="65">
        <f>INDEX(GB!$A$2:$AD$96,MATCH($C189,GB!$A$2:$A$96,0),MATCH(O$2,GB!$A$1:$AD$1,0))</f>
        <v>35</v>
      </c>
      <c r="P189" s="65">
        <f>INDEX(GB!$A$2:$AD$96,MATCH($C189,GB!$A$2:$A$96,0),MATCH(P$2,GB!$A$1:$AD$1,0))</f>
        <v>135</v>
      </c>
      <c r="Q189" s="65">
        <f>INDEX(GB!$A$2:$AD$96,MATCH($C189,GB!$A$2:$A$96,0),MATCH(Q$2,GB!$A$1:$AD$1,0))</f>
        <v>35</v>
      </c>
      <c r="R189" s="65">
        <f>INDEX(Notes!$A$36:$N$47,MATCH(Binning!$B189,Notes!$A$36:$A$47,0),MATCH(Notes!$M$35,Notes!$A$35:$N$35,0))</f>
        <v>7866</v>
      </c>
      <c r="S189" s="65"/>
      <c r="T189" s="65">
        <f>INDEX(GB!$A$2:$AD$96,MATCH($C189,GB!$A$2:$A$96,0),MATCH(T$2,GB!$A$1:$AD$1,0))</f>
        <v>60</v>
      </c>
      <c r="U189" s="65">
        <f>INDEX(GB!$A$2:$AD$96,MATCH($C189,GB!$A$2:$A$96,0),MATCH(U$2,GB!$A$1:$AD$1,0))</f>
        <v>0</v>
      </c>
      <c r="V189" s="65">
        <f>INDEX(GB!$A$2:$AD$96,MATCH($C189,GB!$A$2:$A$96,0),MATCH(V$2,GB!$A$1:$AD$1,0))</f>
        <v>0</v>
      </c>
      <c r="W189" s="65">
        <f>INDEX(GB!$A$2:$AD$96,MATCH($C189,GB!$A$2:$A$96,0),MATCH(W$2,GB!$A$1:$AD$1,0))</f>
        <v>110</v>
      </c>
      <c r="X189" s="65">
        <f>INDEX(GB!$A$2:$AD$96,MATCH($C189,GB!$A$2:$A$96,0),MATCH(X$2,GB!$A$1:$AD$1,0))</f>
        <v>10</v>
      </c>
      <c r="Y189" s="65">
        <v>5</v>
      </c>
      <c r="Z189" s="65">
        <v>1250</v>
      </c>
      <c r="AA189" s="65">
        <v>400</v>
      </c>
      <c r="AB189" s="65"/>
      <c r="AC189" s="65"/>
      <c r="AD189" s="65"/>
      <c r="AE189" s="65" t="s">
        <v>180</v>
      </c>
      <c r="AF189" s="65">
        <f t="shared" si="582"/>
        <v>0</v>
      </c>
      <c r="AG189" s="65"/>
      <c r="AH189" s="65"/>
      <c r="AI189" s="65" t="str">
        <f t="shared" si="526"/>
        <v/>
      </c>
      <c r="AJ189" s="65" t="str">
        <f t="shared" si="527"/>
        <v/>
      </c>
      <c r="AK189" s="65" t="str">
        <f t="shared" si="528"/>
        <v/>
      </c>
      <c r="AL189" s="65" t="str">
        <f t="shared" si="529"/>
        <v/>
      </c>
      <c r="AM189" s="65" t="str">
        <f t="shared" si="413"/>
        <v/>
      </c>
      <c r="AN189" s="65"/>
      <c r="AO189" s="65"/>
      <c r="AP189" s="65"/>
      <c r="AQ189" s="65"/>
      <c r="AR189" s="65"/>
      <c r="AS189" s="65"/>
      <c r="AT189" s="65" t="str">
        <f t="shared" si="577"/>
        <v>PCPU</v>
      </c>
      <c r="AU189" s="65">
        <f t="shared" si="578"/>
        <v>653.6</v>
      </c>
      <c r="AV189" s="65"/>
      <c r="AW189" s="65" t="str">
        <f t="shared" si="555"/>
        <v>Max PV (MP00D/MP00E/MP00F/MP00G/MP00H/MP00I)</v>
      </c>
      <c r="AX189" s="65">
        <f t="shared" si="571"/>
        <v>1270</v>
      </c>
      <c r="AY189" s="65">
        <f t="shared" si="572"/>
        <v>1060</v>
      </c>
      <c r="AZ189" s="65">
        <f>INDEX(Notes!$A$36:$O$47,MATCH($B189,Notes!A$36:A$47,0),MATCH(AZ$2,Notes!A$35:O$35,0))</f>
        <v>594.18521581609184</v>
      </c>
      <c r="BA189" s="65">
        <f t="shared" si="491"/>
        <v>955</v>
      </c>
      <c r="BB189" s="65">
        <f t="shared" si="573"/>
        <v>1140</v>
      </c>
      <c r="BC189" s="65">
        <f t="shared" si="492"/>
        <v>945</v>
      </c>
      <c r="BD189" s="65">
        <f t="shared" si="574"/>
        <v>1130</v>
      </c>
      <c r="BO189" s="72">
        <f t="shared" si="579"/>
        <v>653.6</v>
      </c>
      <c r="BP189" s="72">
        <f t="shared" si="494"/>
        <v>16</v>
      </c>
      <c r="BQ189" s="72" t="str">
        <f t="shared" si="495"/>
        <v>7</v>
      </c>
      <c r="BR189" s="72">
        <f t="shared" si="583"/>
        <v>0</v>
      </c>
      <c r="BS189" s="72" t="str">
        <f t="shared" si="580"/>
        <v/>
      </c>
      <c r="BT189" s="72" t="str">
        <f t="shared" si="580"/>
        <v/>
      </c>
      <c r="BU189" s="72" t="str">
        <f t="shared" si="580"/>
        <v/>
      </c>
      <c r="BV189" s="72" t="str">
        <f t="shared" si="580"/>
        <v/>
      </c>
    </row>
    <row r="190" spans="1:74" s="72" customFormat="1" x14ac:dyDescent="0.2">
      <c r="A190" s="72" t="b">
        <v>1</v>
      </c>
      <c r="B190" s="65" t="s">
        <v>90</v>
      </c>
      <c r="C190" s="65" t="s">
        <v>196</v>
      </c>
      <c r="D190" s="65" t="str">
        <f t="shared" si="366"/>
        <v>E8</v>
      </c>
      <c r="E190" s="75">
        <f t="shared" si="488"/>
        <v>1016008</v>
      </c>
      <c r="F190" s="65" t="str">
        <f>CONCATENATE(C190,"_",D190)</f>
        <v>MP00G_E8</v>
      </c>
      <c r="G190" s="65" t="s">
        <v>345</v>
      </c>
      <c r="H190" s="65">
        <f t="shared" si="575"/>
        <v>1370</v>
      </c>
      <c r="I190" s="65">
        <f t="shared" si="581"/>
        <v>155</v>
      </c>
      <c r="J190" s="65">
        <f>INDEX(Notes!$A$36:$N$47,MATCH(Binning!$B190,Notes!$A$36:$A$47,0),MATCH(Notes!$K$35,Notes!$A$35:$N$35,0))</f>
        <v>653.6</v>
      </c>
      <c r="K190" s="65"/>
      <c r="L190" s="65">
        <f t="shared" si="576"/>
        <v>1085</v>
      </c>
      <c r="M190" s="65">
        <f t="shared" si="525"/>
        <v>875</v>
      </c>
      <c r="N190" s="65">
        <f>INDEX(GB!$A$2:$AD$96,MATCH($C190,GB!$A$2:$A$96,0),MATCH(N$2,GB!$A$1:$AD$1,0))</f>
        <v>185</v>
      </c>
      <c r="O190" s="65">
        <f>INDEX(GB!$A$2:$AD$96,MATCH($C190,GB!$A$2:$A$96,0),MATCH(O$2,GB!$A$1:$AD$1,0))</f>
        <v>35</v>
      </c>
      <c r="P190" s="65">
        <f>INDEX(GB!$A$2:$AD$96,MATCH($C190,GB!$A$2:$A$96,0),MATCH(P$2,GB!$A$1:$AD$1,0))</f>
        <v>135</v>
      </c>
      <c r="Q190" s="65">
        <f>INDEX(GB!$A$2:$AD$96,MATCH($C190,GB!$A$2:$A$96,0),MATCH(Q$2,GB!$A$1:$AD$1,0))</f>
        <v>35</v>
      </c>
      <c r="R190" s="65">
        <f>INDEX(Notes!$A$36:$N$47,MATCH(Binning!$B190,Notes!$A$36:$A$47,0),MATCH(Notes!$M$35,Notes!$A$35:$N$35,0))</f>
        <v>7866</v>
      </c>
      <c r="S190" s="65"/>
      <c r="T190" s="65">
        <f>INDEX(GB!$A$2:$AD$96,MATCH($C190,GB!$A$2:$A$96,0),MATCH(T$2,GB!$A$1:$AD$1,0))</f>
        <v>60</v>
      </c>
      <c r="U190" s="65">
        <f>INDEX(GB!$A$2:$AD$96,MATCH($C190,GB!$A$2:$A$96,0),MATCH(U$2,GB!$A$1:$AD$1,0))</f>
        <v>0</v>
      </c>
      <c r="V190" s="65">
        <f>INDEX(GB!$A$2:$AD$96,MATCH($C190,GB!$A$2:$A$96,0),MATCH(V$2,GB!$A$1:$AD$1,0))</f>
        <v>0</v>
      </c>
      <c r="W190" s="65">
        <f>INDEX(GB!$A$2:$AD$96,MATCH($C190,GB!$A$2:$A$96,0),MATCH(W$2,GB!$A$1:$AD$1,0))</f>
        <v>110</v>
      </c>
      <c r="X190" s="65">
        <f>INDEX(GB!$A$2:$AD$96,MATCH($C190,GB!$A$2:$A$96,0),MATCH(X$2,GB!$A$1:$AD$1,0))</f>
        <v>10</v>
      </c>
      <c r="Y190" s="65">
        <v>5</v>
      </c>
      <c r="Z190" s="65">
        <v>1250</v>
      </c>
      <c r="AA190" s="65">
        <v>400</v>
      </c>
      <c r="AB190" s="65"/>
      <c r="AC190" s="65"/>
      <c r="AD190" s="65"/>
      <c r="AE190" s="65" t="s">
        <v>180</v>
      </c>
      <c r="AF190" s="65">
        <f t="shared" si="582"/>
        <v>0</v>
      </c>
      <c r="AG190" s="65"/>
      <c r="AH190" s="65"/>
      <c r="AI190" s="65" t="str">
        <f t="shared" si="526"/>
        <v/>
      </c>
      <c r="AJ190" s="65" t="str">
        <f t="shared" si="527"/>
        <v/>
      </c>
      <c r="AK190" s="65" t="str">
        <f t="shared" si="528"/>
        <v/>
      </c>
      <c r="AL190" s="65" t="str">
        <f t="shared" si="529"/>
        <v/>
      </c>
      <c r="AM190" s="65" t="str">
        <f t="shared" si="413"/>
        <v/>
      </c>
      <c r="AN190" s="65"/>
      <c r="AO190" s="65"/>
      <c r="AP190" s="65"/>
      <c r="AQ190" s="65"/>
      <c r="AR190" s="65"/>
      <c r="AS190" s="65"/>
      <c r="AT190" s="65" t="str">
        <f t="shared" si="577"/>
        <v>PCPU</v>
      </c>
      <c r="AU190" s="65">
        <f t="shared" si="578"/>
        <v>653.6</v>
      </c>
      <c r="AV190" s="65"/>
      <c r="AW190" s="65" t="str">
        <f t="shared" si="555"/>
        <v>Max PV (MP00D/MP00E/MP00F/MP00G/MP00H/MP00I)</v>
      </c>
      <c r="AX190" s="65">
        <f t="shared" ref="AX190:AX201" si="584">L190+N190</f>
        <v>1270</v>
      </c>
      <c r="AY190" s="65">
        <f t="shared" ref="AY190:AY201" si="585">M190+N190</f>
        <v>1060</v>
      </c>
      <c r="AZ190" s="65">
        <f>INDEX(Notes!$A$36:$O$47,MATCH($B190,Notes!A$36:A$47,0),MATCH(AZ$2,Notes!A$35:O$35,0))</f>
        <v>594.18521581609184</v>
      </c>
      <c r="BA190" s="65">
        <f t="shared" si="491"/>
        <v>940</v>
      </c>
      <c r="BB190" s="65">
        <f t="shared" ref="BB190:BB201" si="586">BA190+N190</f>
        <v>1125</v>
      </c>
      <c r="BC190" s="65">
        <f t="shared" si="492"/>
        <v>930</v>
      </c>
      <c r="BD190" s="65">
        <f t="shared" ref="BD190:BD201" si="587">BC190+N190</f>
        <v>1115</v>
      </c>
      <c r="BO190" s="72">
        <f t="shared" si="579"/>
        <v>653.6</v>
      </c>
      <c r="BP190" s="72">
        <f t="shared" si="494"/>
        <v>16</v>
      </c>
      <c r="BQ190" s="72" t="str">
        <f t="shared" si="495"/>
        <v>8</v>
      </c>
      <c r="BR190" s="72">
        <f t="shared" si="583"/>
        <v>0</v>
      </c>
      <c r="BS190" s="72" t="str">
        <f t="shared" si="580"/>
        <v/>
      </c>
      <c r="BT190" s="72" t="str">
        <f t="shared" si="580"/>
        <v/>
      </c>
      <c r="BU190" s="72" t="str">
        <f t="shared" si="580"/>
        <v/>
      </c>
      <c r="BV190" s="72" t="str">
        <f t="shared" si="580"/>
        <v/>
      </c>
    </row>
    <row r="191" spans="1:74" s="72" customFormat="1" x14ac:dyDescent="0.2">
      <c r="A191" s="72" t="b">
        <v>1</v>
      </c>
      <c r="B191" s="65" t="s">
        <v>90</v>
      </c>
      <c r="C191" s="65" t="s">
        <v>196</v>
      </c>
      <c r="D191" s="65" t="str">
        <f t="shared" si="366"/>
        <v>E9</v>
      </c>
      <c r="E191" s="75">
        <f t="shared" ref="E191:E193" si="588">1000000+BP191*1000+BQ191</f>
        <v>1016009</v>
      </c>
      <c r="F191" s="65" t="str">
        <f t="shared" ref="F191:F192" si="589">CONCATENATE(C191,"_",D191)</f>
        <v>MP00G_E9</v>
      </c>
      <c r="G191" s="65" t="s">
        <v>345</v>
      </c>
      <c r="H191" s="65">
        <f t="shared" si="575"/>
        <v>1355</v>
      </c>
      <c r="I191" s="65">
        <f t="shared" si="581"/>
        <v>155</v>
      </c>
      <c r="J191" s="65">
        <f>INDEX(Notes!$A$36:$N$47,MATCH(Binning!$B191,Notes!$A$36:$A$47,0),MATCH(Notes!$K$35,Notes!$A$35:$N$35,0))</f>
        <v>653.6</v>
      </c>
      <c r="K191" s="65"/>
      <c r="L191" s="65">
        <f t="shared" si="576"/>
        <v>1085</v>
      </c>
      <c r="M191" s="65">
        <f t="shared" si="525"/>
        <v>875</v>
      </c>
      <c r="N191" s="65">
        <f>INDEX(GB!$A$2:$AD$96,MATCH($C191,GB!$A$2:$A$96,0),MATCH(N$2,GB!$A$1:$AD$1,0))</f>
        <v>185</v>
      </c>
      <c r="O191" s="65">
        <f>INDEX(GB!$A$2:$AD$96,MATCH($C191,GB!$A$2:$A$96,0),MATCH(O$2,GB!$A$1:$AD$1,0))</f>
        <v>35</v>
      </c>
      <c r="P191" s="65">
        <f>INDEX(GB!$A$2:$AD$96,MATCH($C191,GB!$A$2:$A$96,0),MATCH(P$2,GB!$A$1:$AD$1,0))</f>
        <v>135</v>
      </c>
      <c r="Q191" s="65">
        <f>INDEX(GB!$A$2:$AD$96,MATCH($C191,GB!$A$2:$A$96,0),MATCH(Q$2,GB!$A$1:$AD$1,0))</f>
        <v>35</v>
      </c>
      <c r="R191" s="65">
        <f>INDEX(Notes!$A$36:$N$47,MATCH(Binning!$B191,Notes!$A$36:$A$47,0),MATCH(Notes!$M$35,Notes!$A$35:$N$35,0))</f>
        <v>7866</v>
      </c>
      <c r="S191" s="65"/>
      <c r="T191" s="65">
        <f>INDEX(GB!$A$2:$AD$96,MATCH($C191,GB!$A$2:$A$96,0),MATCH(T$2,GB!$A$1:$AD$1,0))</f>
        <v>60</v>
      </c>
      <c r="U191" s="65">
        <f>INDEX(GB!$A$2:$AD$96,MATCH($C191,GB!$A$2:$A$96,0),MATCH(U$2,GB!$A$1:$AD$1,0))</f>
        <v>0</v>
      </c>
      <c r="V191" s="65">
        <f>INDEX(GB!$A$2:$AD$96,MATCH($C191,GB!$A$2:$A$96,0),MATCH(V$2,GB!$A$1:$AD$1,0))</f>
        <v>0</v>
      </c>
      <c r="W191" s="65">
        <f>INDEX(GB!$A$2:$AD$96,MATCH($C191,GB!$A$2:$A$96,0),MATCH(W$2,GB!$A$1:$AD$1,0))</f>
        <v>110</v>
      </c>
      <c r="X191" s="65">
        <f>INDEX(GB!$A$2:$AD$96,MATCH($C191,GB!$A$2:$A$96,0),MATCH(X$2,GB!$A$1:$AD$1,0))</f>
        <v>10</v>
      </c>
      <c r="Y191" s="65">
        <v>5</v>
      </c>
      <c r="Z191" s="65">
        <v>1250</v>
      </c>
      <c r="AA191" s="65">
        <v>400</v>
      </c>
      <c r="AB191" s="65"/>
      <c r="AC191" s="65"/>
      <c r="AD191" s="65"/>
      <c r="AE191" s="65" t="s">
        <v>180</v>
      </c>
      <c r="AF191" s="65">
        <f t="shared" si="582"/>
        <v>0</v>
      </c>
      <c r="AG191" s="65"/>
      <c r="AH191" s="65"/>
      <c r="AI191" s="65" t="str">
        <f t="shared" ref="AI191:AI193" si="590">IF($BR191=1,BS191,"")</f>
        <v/>
      </c>
      <c r="AJ191" s="65" t="str">
        <f t="shared" ref="AJ191:AJ193" si="591">IF($BR191=1,BT191,"")</f>
        <v/>
      </c>
      <c r="AK191" s="65" t="str">
        <f t="shared" ref="AK191:AK193" si="592">IF($BR191=1,BU191,"")</f>
        <v/>
      </c>
      <c r="AL191" s="65" t="str">
        <f t="shared" ref="AL191:AL193" si="593">IF($BR191=1,BV191,"")</f>
        <v/>
      </c>
      <c r="AM191" s="65" t="str">
        <f t="shared" si="413"/>
        <v/>
      </c>
      <c r="AN191" s="65"/>
      <c r="AO191" s="65"/>
      <c r="AP191" s="65"/>
      <c r="AQ191" s="65"/>
      <c r="AR191" s="65"/>
      <c r="AS191" s="65"/>
      <c r="AT191" s="65" t="str">
        <f t="shared" ref="AT191:AT193" si="594">B191</f>
        <v>PCPU</v>
      </c>
      <c r="AU191" s="65">
        <f t="shared" ref="AU191:AU193" si="595">J191</f>
        <v>653.6</v>
      </c>
      <c r="AV191" s="65"/>
      <c r="AW191" s="65" t="str">
        <f t="shared" si="555"/>
        <v>Max PV (MP00D/MP00E/MP00F/MP00G/MP00H/MP00I)</v>
      </c>
      <c r="AX191" s="65">
        <f t="shared" si="584"/>
        <v>1270</v>
      </c>
      <c r="AY191" s="65">
        <f t="shared" si="585"/>
        <v>1060</v>
      </c>
      <c r="AZ191" s="65">
        <f>INDEX(Notes!$A$36:$O$47,MATCH($B191,Notes!A$36:A$47,0),MATCH(AZ$2,Notes!A$35:O$35,0))</f>
        <v>594.18521581609184</v>
      </c>
      <c r="BA191" s="65">
        <f t="shared" ref="BA191:BA193" si="596">MAX(MIN(Y191*FLOOR((H191-I191*LOG10(AZ191))/Y191,1),L191),M191)</f>
        <v>925</v>
      </c>
      <c r="BB191" s="65">
        <f t="shared" si="586"/>
        <v>1110</v>
      </c>
      <c r="BC191" s="65">
        <f t="shared" ref="BC191:BC193" si="597">MAX(MIN(Y191*FLOOR((H191-I191*LOG10(J191))/Y191,1),L191),M191)</f>
        <v>915</v>
      </c>
      <c r="BD191" s="65">
        <f t="shared" si="587"/>
        <v>1100</v>
      </c>
      <c r="BO191" s="72">
        <f t="shared" si="579"/>
        <v>653.6</v>
      </c>
      <c r="BP191" s="72">
        <f t="shared" si="494"/>
        <v>16</v>
      </c>
      <c r="BQ191" s="72" t="str">
        <f t="shared" si="495"/>
        <v>9</v>
      </c>
      <c r="BR191" s="72">
        <f t="shared" si="583"/>
        <v>0</v>
      </c>
      <c r="BS191" s="72" t="str">
        <f t="shared" si="583"/>
        <v/>
      </c>
      <c r="BT191" s="72" t="str">
        <f t="shared" si="583"/>
        <v/>
      </c>
      <c r="BU191" s="72" t="str">
        <f t="shared" si="583"/>
        <v/>
      </c>
      <c r="BV191" s="72" t="str">
        <f t="shared" si="583"/>
        <v/>
      </c>
    </row>
    <row r="192" spans="1:74" s="72" customFormat="1" x14ac:dyDescent="0.2">
      <c r="A192" s="72" t="b">
        <v>1</v>
      </c>
      <c r="B192" s="65" t="s">
        <v>90</v>
      </c>
      <c r="C192" s="65" t="s">
        <v>196</v>
      </c>
      <c r="D192" s="65" t="str">
        <f t="shared" si="366"/>
        <v>E10</v>
      </c>
      <c r="E192" s="75">
        <f t="shared" si="588"/>
        <v>1016010</v>
      </c>
      <c r="F192" s="65" t="str">
        <f t="shared" si="589"/>
        <v>MP00G_E10</v>
      </c>
      <c r="G192" s="65" t="s">
        <v>345</v>
      </c>
      <c r="H192" s="65">
        <f t="shared" si="575"/>
        <v>1340</v>
      </c>
      <c r="I192" s="65">
        <f t="shared" si="581"/>
        <v>155</v>
      </c>
      <c r="J192" s="65">
        <f>INDEX(Notes!$A$36:$N$47,MATCH(Binning!$B192,Notes!$A$36:$A$47,0),MATCH(Notes!$K$35,Notes!$A$35:$N$35,0))</f>
        <v>653.6</v>
      </c>
      <c r="K192" s="65"/>
      <c r="L192" s="65">
        <f t="shared" si="576"/>
        <v>1085</v>
      </c>
      <c r="M192" s="65">
        <f t="shared" si="525"/>
        <v>875</v>
      </c>
      <c r="N192" s="65">
        <f>INDEX(GB!$A$2:$AD$96,MATCH($C192,GB!$A$2:$A$96,0),MATCH(N$2,GB!$A$1:$AD$1,0))</f>
        <v>185</v>
      </c>
      <c r="O192" s="65">
        <f>INDEX(GB!$A$2:$AD$96,MATCH($C192,GB!$A$2:$A$96,0),MATCH(O$2,GB!$A$1:$AD$1,0))</f>
        <v>35</v>
      </c>
      <c r="P192" s="65">
        <f>INDEX(GB!$A$2:$AD$96,MATCH($C192,GB!$A$2:$A$96,0),MATCH(P$2,GB!$A$1:$AD$1,0))</f>
        <v>135</v>
      </c>
      <c r="Q192" s="65">
        <f>INDEX(GB!$A$2:$AD$96,MATCH($C192,GB!$A$2:$A$96,0),MATCH(Q$2,GB!$A$1:$AD$1,0))</f>
        <v>35</v>
      </c>
      <c r="R192" s="65">
        <f>INDEX(Notes!$A$36:$N$47,MATCH(Binning!$B192,Notes!$A$36:$A$47,0),MATCH(Notes!$M$35,Notes!$A$35:$N$35,0))</f>
        <v>7866</v>
      </c>
      <c r="S192" s="65"/>
      <c r="T192" s="65">
        <f>INDEX(GB!$A$2:$AD$96,MATCH($C192,GB!$A$2:$A$96,0),MATCH(T$2,GB!$A$1:$AD$1,0))</f>
        <v>60</v>
      </c>
      <c r="U192" s="65">
        <f>INDEX(GB!$A$2:$AD$96,MATCH($C192,GB!$A$2:$A$96,0),MATCH(U$2,GB!$A$1:$AD$1,0))</f>
        <v>0</v>
      </c>
      <c r="V192" s="65">
        <f>INDEX(GB!$A$2:$AD$96,MATCH($C192,GB!$A$2:$A$96,0),MATCH(V$2,GB!$A$1:$AD$1,0))</f>
        <v>0</v>
      </c>
      <c r="W192" s="65">
        <f>INDEX(GB!$A$2:$AD$96,MATCH($C192,GB!$A$2:$A$96,0),MATCH(W$2,GB!$A$1:$AD$1,0))</f>
        <v>110</v>
      </c>
      <c r="X192" s="65">
        <f>INDEX(GB!$A$2:$AD$96,MATCH($C192,GB!$A$2:$A$96,0),MATCH(X$2,GB!$A$1:$AD$1,0))</f>
        <v>10</v>
      </c>
      <c r="Y192" s="65">
        <v>5</v>
      </c>
      <c r="Z192" s="65">
        <v>1250</v>
      </c>
      <c r="AA192" s="65">
        <v>400</v>
      </c>
      <c r="AB192" s="65"/>
      <c r="AC192" s="65"/>
      <c r="AD192" s="65"/>
      <c r="AE192" s="65" t="s">
        <v>180</v>
      </c>
      <c r="AF192" s="65">
        <f t="shared" si="582"/>
        <v>0</v>
      </c>
      <c r="AG192" s="65"/>
      <c r="AH192" s="65"/>
      <c r="AI192" s="65" t="str">
        <f t="shared" si="590"/>
        <v/>
      </c>
      <c r="AJ192" s="65" t="str">
        <f t="shared" si="591"/>
        <v/>
      </c>
      <c r="AK192" s="65" t="str">
        <f t="shared" si="592"/>
        <v/>
      </c>
      <c r="AL192" s="65" t="str">
        <f t="shared" si="593"/>
        <v/>
      </c>
      <c r="AM192" s="65" t="str">
        <f t="shared" si="413"/>
        <v/>
      </c>
      <c r="AN192" s="65"/>
      <c r="AO192" s="65"/>
      <c r="AP192" s="65"/>
      <c r="AQ192" s="65"/>
      <c r="AR192" s="65"/>
      <c r="AS192" s="65"/>
      <c r="AT192" s="65" t="str">
        <f t="shared" si="594"/>
        <v>PCPU</v>
      </c>
      <c r="AU192" s="65">
        <f t="shared" si="595"/>
        <v>653.6</v>
      </c>
      <c r="AV192" s="65"/>
      <c r="AW192" s="65" t="str">
        <f t="shared" si="555"/>
        <v>Max PV (MP00D/MP00E/MP00F/MP00G/MP00H/MP00I)</v>
      </c>
      <c r="AX192" s="65">
        <f t="shared" si="584"/>
        <v>1270</v>
      </c>
      <c r="AY192" s="65">
        <f t="shared" si="585"/>
        <v>1060</v>
      </c>
      <c r="AZ192" s="65">
        <f>INDEX(Notes!$A$36:$O$47,MATCH($B192,Notes!A$36:A$47,0),MATCH(AZ$2,Notes!A$35:O$35,0))</f>
        <v>594.18521581609184</v>
      </c>
      <c r="BA192" s="65">
        <f t="shared" si="596"/>
        <v>910</v>
      </c>
      <c r="BB192" s="65">
        <f t="shared" si="586"/>
        <v>1095</v>
      </c>
      <c r="BC192" s="65">
        <f t="shared" si="597"/>
        <v>900</v>
      </c>
      <c r="BD192" s="65">
        <f t="shared" si="587"/>
        <v>1085</v>
      </c>
      <c r="BO192" s="72">
        <f t="shared" si="579"/>
        <v>653.6</v>
      </c>
      <c r="BP192" s="72">
        <f t="shared" si="494"/>
        <v>16</v>
      </c>
      <c r="BQ192" s="72" t="str">
        <f t="shared" si="495"/>
        <v>10</v>
      </c>
      <c r="BR192" s="72">
        <f t="shared" si="583"/>
        <v>0</v>
      </c>
      <c r="BS192" s="72" t="str">
        <f t="shared" si="583"/>
        <v/>
      </c>
      <c r="BT192" s="72" t="str">
        <f t="shared" si="583"/>
        <v/>
      </c>
      <c r="BU192" s="72" t="str">
        <f t="shared" si="583"/>
        <v/>
      </c>
      <c r="BV192" s="72" t="str">
        <f t="shared" si="583"/>
        <v/>
      </c>
    </row>
    <row r="193" spans="1:74" s="72" customFormat="1" x14ac:dyDescent="0.2">
      <c r="A193" s="72" t="b">
        <v>1</v>
      </c>
      <c r="B193" s="65" t="s">
        <v>90</v>
      </c>
      <c r="C193" s="65" t="s">
        <v>196</v>
      </c>
      <c r="D193" s="65" t="str">
        <f t="shared" si="366"/>
        <v>E11</v>
      </c>
      <c r="E193" s="75">
        <f t="shared" si="588"/>
        <v>1016011</v>
      </c>
      <c r="F193" s="65" t="str">
        <f>CONCATENATE(C193,"_",D193)</f>
        <v>MP00G_E11</v>
      </c>
      <c r="G193" s="65" t="s">
        <v>345</v>
      </c>
      <c r="H193" s="65">
        <f t="shared" si="575"/>
        <v>1325</v>
      </c>
      <c r="I193" s="65">
        <f t="shared" si="581"/>
        <v>155</v>
      </c>
      <c r="J193" s="65">
        <f>INDEX(Notes!$A$36:$N$47,MATCH(Binning!$B193,Notes!$A$36:$A$47,0),MATCH(Notes!$K$35,Notes!$A$35:$N$35,0))</f>
        <v>653.6</v>
      </c>
      <c r="K193" s="65"/>
      <c r="L193" s="65">
        <f t="shared" si="576"/>
        <v>1085</v>
      </c>
      <c r="M193" s="65">
        <f t="shared" si="525"/>
        <v>875</v>
      </c>
      <c r="N193" s="65">
        <f>INDEX(GB!$A$2:$AD$96,MATCH($C193,GB!$A$2:$A$96,0),MATCH(N$2,GB!$A$1:$AD$1,0))</f>
        <v>185</v>
      </c>
      <c r="O193" s="65">
        <f>INDEX(GB!$A$2:$AD$96,MATCH($C193,GB!$A$2:$A$96,0),MATCH(O$2,GB!$A$1:$AD$1,0))</f>
        <v>35</v>
      </c>
      <c r="P193" s="65">
        <f>INDEX(GB!$A$2:$AD$96,MATCH($C193,GB!$A$2:$A$96,0),MATCH(P$2,GB!$A$1:$AD$1,0))</f>
        <v>135</v>
      </c>
      <c r="Q193" s="65">
        <f>INDEX(GB!$A$2:$AD$96,MATCH($C193,GB!$A$2:$A$96,0),MATCH(Q$2,GB!$A$1:$AD$1,0))</f>
        <v>35</v>
      </c>
      <c r="R193" s="65">
        <f>INDEX(Notes!$A$36:$N$47,MATCH(Binning!$B193,Notes!$A$36:$A$47,0),MATCH(Notes!$M$35,Notes!$A$35:$N$35,0))</f>
        <v>7866</v>
      </c>
      <c r="S193" s="65"/>
      <c r="T193" s="65">
        <f>INDEX(GB!$A$2:$AD$96,MATCH($C193,GB!$A$2:$A$96,0),MATCH(T$2,GB!$A$1:$AD$1,0))</f>
        <v>60</v>
      </c>
      <c r="U193" s="65">
        <f>INDEX(GB!$A$2:$AD$96,MATCH($C193,GB!$A$2:$A$96,0),MATCH(U$2,GB!$A$1:$AD$1,0))</f>
        <v>0</v>
      </c>
      <c r="V193" s="65">
        <f>INDEX(GB!$A$2:$AD$96,MATCH($C193,GB!$A$2:$A$96,0),MATCH(V$2,GB!$A$1:$AD$1,0))</f>
        <v>0</v>
      </c>
      <c r="W193" s="65">
        <f>INDEX(GB!$A$2:$AD$96,MATCH($C193,GB!$A$2:$A$96,0),MATCH(W$2,GB!$A$1:$AD$1,0))</f>
        <v>110</v>
      </c>
      <c r="X193" s="65">
        <f>INDEX(GB!$A$2:$AD$96,MATCH($C193,GB!$A$2:$A$96,0),MATCH(X$2,GB!$A$1:$AD$1,0))</f>
        <v>10</v>
      </c>
      <c r="Y193" s="65">
        <v>5</v>
      </c>
      <c r="Z193" s="65">
        <v>1250</v>
      </c>
      <c r="AA193" s="65">
        <v>400</v>
      </c>
      <c r="AB193" s="65"/>
      <c r="AC193" s="65"/>
      <c r="AD193" s="65"/>
      <c r="AE193" s="65" t="s">
        <v>180</v>
      </c>
      <c r="AF193" s="65">
        <f t="shared" si="582"/>
        <v>0</v>
      </c>
      <c r="AG193" s="65"/>
      <c r="AH193" s="65"/>
      <c r="AI193" s="65" t="str">
        <f t="shared" si="590"/>
        <v/>
      </c>
      <c r="AJ193" s="65" t="str">
        <f t="shared" si="591"/>
        <v/>
      </c>
      <c r="AK193" s="65" t="str">
        <f t="shared" si="592"/>
        <v/>
      </c>
      <c r="AL193" s="65" t="str">
        <f t="shared" si="593"/>
        <v/>
      </c>
      <c r="AM193" s="65" t="str">
        <f t="shared" si="413"/>
        <v/>
      </c>
      <c r="AN193" s="65"/>
      <c r="AO193" s="65"/>
      <c r="AP193" s="65"/>
      <c r="AQ193" s="65"/>
      <c r="AR193" s="65"/>
      <c r="AS193" s="65"/>
      <c r="AT193" s="65" t="str">
        <f t="shared" si="594"/>
        <v>PCPU</v>
      </c>
      <c r="AU193" s="65">
        <f t="shared" si="595"/>
        <v>653.6</v>
      </c>
      <c r="AV193" s="65"/>
      <c r="AW193" s="65" t="str">
        <f t="shared" si="555"/>
        <v>Max PV (MP00D/MP00E/MP00F/MP00G/MP00H/MP00I)</v>
      </c>
      <c r="AX193" s="65">
        <f t="shared" si="584"/>
        <v>1270</v>
      </c>
      <c r="AY193" s="65">
        <f t="shared" si="585"/>
        <v>1060</v>
      </c>
      <c r="AZ193" s="65">
        <f>INDEX(Notes!$A$36:$O$47,MATCH($B193,Notes!A$36:A$47,0),MATCH(AZ$2,Notes!A$35:O$35,0))</f>
        <v>594.18521581609184</v>
      </c>
      <c r="BA193" s="65">
        <f t="shared" si="596"/>
        <v>895</v>
      </c>
      <c r="BB193" s="65">
        <f t="shared" si="586"/>
        <v>1080</v>
      </c>
      <c r="BC193" s="65">
        <f t="shared" si="597"/>
        <v>885</v>
      </c>
      <c r="BD193" s="65">
        <f t="shared" si="587"/>
        <v>1070</v>
      </c>
      <c r="BO193" s="72">
        <f t="shared" si="579"/>
        <v>653.6</v>
      </c>
      <c r="BP193" s="72">
        <f t="shared" si="494"/>
        <v>16</v>
      </c>
      <c r="BQ193" s="72" t="str">
        <f t="shared" si="495"/>
        <v>11</v>
      </c>
      <c r="BR193" s="72">
        <f t="shared" si="583"/>
        <v>0</v>
      </c>
      <c r="BS193" s="72" t="str">
        <f t="shared" si="583"/>
        <v/>
      </c>
      <c r="BT193" s="72" t="str">
        <f t="shared" si="583"/>
        <v/>
      </c>
      <c r="BU193" s="72" t="str">
        <f t="shared" si="583"/>
        <v/>
      </c>
      <c r="BV193" s="72" t="str">
        <f t="shared" si="583"/>
        <v/>
      </c>
    </row>
    <row r="194" spans="1:74" s="72" customFormat="1" x14ac:dyDescent="0.2">
      <c r="A194" s="72" t="b">
        <v>1</v>
      </c>
      <c r="B194" s="65" t="s">
        <v>90</v>
      </c>
      <c r="C194" s="65" t="s">
        <v>196</v>
      </c>
      <c r="D194" s="65" t="str">
        <f t="shared" si="366"/>
        <v>E12</v>
      </c>
      <c r="E194" s="75">
        <f t="shared" ref="E194" si="598">1000000+BP194*1000+BQ194</f>
        <v>1016012</v>
      </c>
      <c r="F194" s="65" t="str">
        <f>CONCATENATE(C194,"_",D194)</f>
        <v>MP00G_E12</v>
      </c>
      <c r="G194" s="65" t="s">
        <v>345</v>
      </c>
      <c r="H194" s="65">
        <f t="shared" si="575"/>
        <v>1310</v>
      </c>
      <c r="I194" s="65">
        <f t="shared" si="581"/>
        <v>155</v>
      </c>
      <c r="J194" s="65">
        <f>INDEX(Notes!$A$36:$N$47,MATCH(Binning!$B194,Notes!$A$36:$A$47,0),MATCH(Notes!$K$35,Notes!$A$35:$N$35,0))</f>
        <v>653.6</v>
      </c>
      <c r="K194" s="65"/>
      <c r="L194" s="65">
        <f t="shared" si="576"/>
        <v>1085</v>
      </c>
      <c r="M194" s="65">
        <f t="shared" si="525"/>
        <v>875</v>
      </c>
      <c r="N194" s="65">
        <f>INDEX(GB!$A$2:$AD$96,MATCH($C194,GB!$A$2:$A$96,0),MATCH(N$2,GB!$A$1:$AD$1,0))</f>
        <v>185</v>
      </c>
      <c r="O194" s="65">
        <f>INDEX(GB!$A$2:$AD$96,MATCH($C194,GB!$A$2:$A$96,0),MATCH(O$2,GB!$A$1:$AD$1,0))</f>
        <v>35</v>
      </c>
      <c r="P194" s="65">
        <f>INDEX(GB!$A$2:$AD$96,MATCH($C194,GB!$A$2:$A$96,0),MATCH(P$2,GB!$A$1:$AD$1,0))</f>
        <v>135</v>
      </c>
      <c r="Q194" s="65">
        <f>INDEX(GB!$A$2:$AD$96,MATCH($C194,GB!$A$2:$A$96,0),MATCH(Q$2,GB!$A$1:$AD$1,0))</f>
        <v>35</v>
      </c>
      <c r="R194" s="65">
        <f>INDEX(Notes!$A$36:$N$47,MATCH(Binning!$B194,Notes!$A$36:$A$47,0),MATCH(Notes!$M$35,Notes!$A$35:$N$35,0))</f>
        <v>7866</v>
      </c>
      <c r="S194" s="65"/>
      <c r="T194" s="65">
        <f>INDEX(GB!$A$2:$AD$96,MATCH($C194,GB!$A$2:$A$96,0),MATCH(T$2,GB!$A$1:$AD$1,0))</f>
        <v>60</v>
      </c>
      <c r="U194" s="65">
        <f>INDEX(GB!$A$2:$AD$96,MATCH($C194,GB!$A$2:$A$96,0),MATCH(U$2,GB!$A$1:$AD$1,0))</f>
        <v>0</v>
      </c>
      <c r="V194" s="65">
        <f>INDEX(GB!$A$2:$AD$96,MATCH($C194,GB!$A$2:$A$96,0),MATCH(V$2,GB!$A$1:$AD$1,0))</f>
        <v>0</v>
      </c>
      <c r="W194" s="65">
        <f>INDEX(GB!$A$2:$AD$96,MATCH($C194,GB!$A$2:$A$96,0),MATCH(W$2,GB!$A$1:$AD$1,0))</f>
        <v>110</v>
      </c>
      <c r="X194" s="65">
        <f>INDEX(GB!$A$2:$AD$96,MATCH($C194,GB!$A$2:$A$96,0),MATCH(X$2,GB!$A$1:$AD$1,0))</f>
        <v>10</v>
      </c>
      <c r="Y194" s="65">
        <v>5</v>
      </c>
      <c r="Z194" s="65">
        <v>1250</v>
      </c>
      <c r="AA194" s="65">
        <v>400</v>
      </c>
      <c r="AB194" s="65"/>
      <c r="AC194" s="65"/>
      <c r="AD194" s="65"/>
      <c r="AE194" s="65" t="s">
        <v>180</v>
      </c>
      <c r="AF194" s="65">
        <f t="shared" si="582"/>
        <v>0</v>
      </c>
      <c r="AG194" s="65"/>
      <c r="AH194" s="65"/>
      <c r="AI194" s="65" t="str">
        <f t="shared" ref="AI194" si="599">IF($BR194=1,BS194,"")</f>
        <v/>
      </c>
      <c r="AJ194" s="65" t="str">
        <f t="shared" ref="AJ194" si="600">IF($BR194=1,BT194,"")</f>
        <v/>
      </c>
      <c r="AK194" s="65" t="str">
        <f t="shared" ref="AK194" si="601">IF($BR194=1,BU194,"")</f>
        <v/>
      </c>
      <c r="AL194" s="65" t="str">
        <f t="shared" ref="AL194" si="602">IF($BR194=1,BV194,"")</f>
        <v/>
      </c>
      <c r="AM194" s="65" t="str">
        <f t="shared" si="413"/>
        <v/>
      </c>
      <c r="AN194" s="65"/>
      <c r="AO194" s="65"/>
      <c r="AP194" s="65"/>
      <c r="AQ194" s="65"/>
      <c r="AR194" s="65"/>
      <c r="AS194" s="65"/>
      <c r="AT194" s="65" t="str">
        <f t="shared" ref="AT194" si="603">B194</f>
        <v>PCPU</v>
      </c>
      <c r="AU194" s="65">
        <f t="shared" ref="AU194" si="604">J194</f>
        <v>653.6</v>
      </c>
      <c r="AV194" s="65"/>
      <c r="AW194" s="65" t="str">
        <f t="shared" si="555"/>
        <v>Max PV (MP00D/MP00E/MP00F/MP00G/MP00H/MP00I)</v>
      </c>
      <c r="AX194" s="65">
        <f t="shared" ref="AX194" si="605">L194+N194</f>
        <v>1270</v>
      </c>
      <c r="AY194" s="65">
        <f t="shared" ref="AY194" si="606">M194+N194</f>
        <v>1060</v>
      </c>
      <c r="AZ194" s="65">
        <f>INDEX(Notes!$A$36:$O$47,MATCH($B194,Notes!A$36:A$47,0),MATCH(AZ$2,Notes!A$35:O$35,0))</f>
        <v>594.18521581609184</v>
      </c>
      <c r="BA194" s="65">
        <f t="shared" ref="BA194" si="607">MAX(MIN(Y194*FLOOR((H194-I194*LOG10(AZ194))/Y194,1),L194),M194)</f>
        <v>880</v>
      </c>
      <c r="BB194" s="65">
        <f t="shared" ref="BB194" si="608">BA194+N194</f>
        <v>1065</v>
      </c>
      <c r="BC194" s="65">
        <f t="shared" ref="BC194" si="609">MAX(MIN(Y194*FLOOR((H194-I194*LOG10(J194))/Y194,1),L194),M194)</f>
        <v>875</v>
      </c>
      <c r="BD194" s="65">
        <f t="shared" ref="BD194" si="610">BC194+N194</f>
        <v>1060</v>
      </c>
      <c r="BO194" s="72">
        <f t="shared" si="579"/>
        <v>653.6</v>
      </c>
      <c r="BP194" s="72">
        <f t="shared" si="494"/>
        <v>16</v>
      </c>
      <c r="BQ194" s="72" t="str">
        <f t="shared" si="495"/>
        <v>12</v>
      </c>
      <c r="BR194" s="72">
        <f t="shared" si="583"/>
        <v>0</v>
      </c>
      <c r="BS194" s="72" t="str">
        <f t="shared" si="583"/>
        <v/>
      </c>
      <c r="BT194" s="72" t="str">
        <f t="shared" si="583"/>
        <v/>
      </c>
      <c r="BU194" s="72" t="str">
        <f t="shared" si="583"/>
        <v/>
      </c>
      <c r="BV194" s="72" t="str">
        <f t="shared" si="583"/>
        <v/>
      </c>
    </row>
    <row r="195" spans="1:74" s="72" customFormat="1" x14ac:dyDescent="0.2">
      <c r="A195" s="72" t="b">
        <v>1</v>
      </c>
      <c r="B195" s="65" t="s">
        <v>90</v>
      </c>
      <c r="C195" s="65" t="s">
        <v>197</v>
      </c>
      <c r="D195" s="65" t="s">
        <v>44</v>
      </c>
      <c r="E195" s="75">
        <f t="shared" si="488"/>
        <v>1017001</v>
      </c>
      <c r="F195" s="65" t="str">
        <f t="shared" ref="F195:F202" si="611">CONCATENATE(C195,"_",D195)</f>
        <v>MP00H_E1</v>
      </c>
      <c r="G195" s="65" t="s">
        <v>345</v>
      </c>
      <c r="H195" s="184">
        <f>VLOOKUP(C195,BinningParamNotes!A:D,3,0)</f>
        <v>1475</v>
      </c>
      <c r="I195" s="69">
        <f>VLOOKUP(C195,BinningParamNotes!A:D,2,0)</f>
        <v>155</v>
      </c>
      <c r="J195" s="65">
        <f>INDEX(Notes!$A$36:$N$47,MATCH(Binning!$B195,Notes!$A$36:$A$47,0),MATCH(Notes!$K$35,Notes!$A$35:$N$35,0))</f>
        <v>653.6</v>
      </c>
      <c r="K195" s="65"/>
      <c r="L195" s="69">
        <f>VLOOKUP(C195,BinningParamNotes!A:D,4,0)</f>
        <v>1105</v>
      </c>
      <c r="M195" s="65">
        <f t="shared" si="525"/>
        <v>875</v>
      </c>
      <c r="N195" s="65">
        <f>INDEX(GB!$A$2:$AD$96,MATCH($C195,GB!$A$2:$A$96,0),MATCH(N$2,GB!$A$1:$AD$1,0))</f>
        <v>185</v>
      </c>
      <c r="O195" s="65">
        <f>INDEX(GB!$A$2:$AD$96,MATCH($C195,GB!$A$2:$A$96,0),MATCH(O$2,GB!$A$1:$AD$1,0))</f>
        <v>5</v>
      </c>
      <c r="P195" s="65">
        <f>INDEX(GB!$A$2:$AD$96,MATCH($C195,GB!$A$2:$A$96,0),MATCH(P$2,GB!$A$1:$AD$1,0))</f>
        <v>135</v>
      </c>
      <c r="Q195" s="65">
        <f>INDEX(GB!$A$2:$AD$96,MATCH($C195,GB!$A$2:$A$96,0),MATCH(Q$2,GB!$A$1:$AD$1,0))</f>
        <v>5</v>
      </c>
      <c r="R195" s="65">
        <f>INDEX(Notes!$A$36:$N$47,MATCH(Binning!$B195,Notes!$A$36:$A$47,0),MATCH(Notes!$M$35,Notes!$A$35:$N$35,0))</f>
        <v>7866</v>
      </c>
      <c r="S195" s="65"/>
      <c r="T195" s="65">
        <f>INDEX(GB!$A$2:$AD$96,MATCH($C195,GB!$A$2:$A$96,0),MATCH(T$2,GB!$A$1:$AD$1,0))</f>
        <v>35</v>
      </c>
      <c r="U195" s="65">
        <f>INDEX(GB!$A$2:$AD$96,MATCH($C195,GB!$A$2:$A$96,0),MATCH(U$2,GB!$A$1:$AD$1,0))</f>
        <v>-15</v>
      </c>
      <c r="V195" s="65">
        <f>INDEX(GB!$A$2:$AD$96,MATCH($C195,GB!$A$2:$A$96,0),MATCH(V$2,GB!$A$1:$AD$1,0))</f>
        <v>0</v>
      </c>
      <c r="W195" s="65">
        <f>INDEX(GB!$A$2:$AD$96,MATCH($C195,GB!$A$2:$A$96,0),MATCH(W$2,GB!$A$1:$AD$1,0))</f>
        <v>110</v>
      </c>
      <c r="X195" s="65">
        <f>INDEX(GB!$A$2:$AD$96,MATCH($C195,GB!$A$2:$A$96,0),MATCH(X$2,GB!$A$1:$AD$1,0))</f>
        <v>-20</v>
      </c>
      <c r="Y195" s="65">
        <v>5</v>
      </c>
      <c r="Z195" s="65">
        <v>1250</v>
      </c>
      <c r="AA195" s="65">
        <v>400</v>
      </c>
      <c r="AB195" s="65"/>
      <c r="AC195" s="65"/>
      <c r="AD195" s="65"/>
      <c r="AE195" s="65" t="s">
        <v>196</v>
      </c>
      <c r="AF195" s="65">
        <v>0</v>
      </c>
      <c r="AG195" s="65"/>
      <c r="AH195" s="65"/>
      <c r="AI195" s="65" t="str">
        <f t="shared" si="526"/>
        <v/>
      </c>
      <c r="AJ195" s="65" t="str">
        <f t="shared" si="527"/>
        <v/>
      </c>
      <c r="AK195" s="65" t="str">
        <f t="shared" si="528"/>
        <v/>
      </c>
      <c r="AL195" s="65" t="str">
        <f t="shared" si="529"/>
        <v/>
      </c>
      <c r="AM195" s="65" t="str">
        <f t="shared" si="413"/>
        <v/>
      </c>
      <c r="AN195" s="65"/>
      <c r="AO195" s="65"/>
      <c r="AP195" s="65"/>
      <c r="AQ195" s="65"/>
      <c r="AR195" s="65"/>
      <c r="AS195" s="65"/>
      <c r="AT195" s="65" t="str">
        <f t="shared" si="577"/>
        <v>PCPU</v>
      </c>
      <c r="AU195" s="65">
        <f t="shared" si="578"/>
        <v>653.6</v>
      </c>
      <c r="AV195" s="65"/>
      <c r="AW195" s="65" t="str">
        <f t="shared" si="555"/>
        <v>Max PV (MP00D/MP00E/MP00F/MP00G/MP00H/MP00I)</v>
      </c>
      <c r="AX195" s="65">
        <f t="shared" si="584"/>
        <v>1290</v>
      </c>
      <c r="AY195" s="65">
        <f t="shared" si="585"/>
        <v>1060</v>
      </c>
      <c r="AZ195" s="65">
        <f>INDEX(Notes!$A$36:$O$47,MATCH($B195,Notes!A$36:A$47,0),MATCH(AZ$2,Notes!A$35:O$35,0))</f>
        <v>594.18521581609184</v>
      </c>
      <c r="BA195" s="65">
        <f t="shared" ref="BA195:BA202" si="612">MAX(MIN(Y195*FLOOR((H195-I195*LOG10(AZ195))/Y195,1),L195),M195)</f>
        <v>1045</v>
      </c>
      <c r="BB195" s="65">
        <f t="shared" si="586"/>
        <v>1230</v>
      </c>
      <c r="BC195" s="65">
        <f t="shared" ref="BC195:BC202" si="613">MAX(MIN(Y195*FLOOR((H195-I195*LOG10(J195))/Y195,1),L195),M195)</f>
        <v>1035</v>
      </c>
      <c r="BD195" s="65">
        <f t="shared" si="587"/>
        <v>1220</v>
      </c>
      <c r="BO195" s="72">
        <f>MAX(J195:J201)</f>
        <v>653.6</v>
      </c>
      <c r="BP195" s="72">
        <f t="shared" si="494"/>
        <v>17</v>
      </c>
      <c r="BQ195" s="72" t="str">
        <f t="shared" si="495"/>
        <v>1</v>
      </c>
      <c r="BR195" s="72">
        <v>0</v>
      </c>
    </row>
    <row r="196" spans="1:74" s="72" customFormat="1" x14ac:dyDescent="0.2">
      <c r="A196" s="72" t="b">
        <v>1</v>
      </c>
      <c r="B196" s="65" t="s">
        <v>90</v>
      </c>
      <c r="C196" s="65" t="s">
        <v>197</v>
      </c>
      <c r="D196" s="65" t="str">
        <f t="shared" si="366"/>
        <v>E2</v>
      </c>
      <c r="E196" s="75">
        <f t="shared" si="488"/>
        <v>1017002</v>
      </c>
      <c r="F196" s="65" t="str">
        <f t="shared" si="611"/>
        <v>MP00H_E2</v>
      </c>
      <c r="G196" s="65" t="s">
        <v>345</v>
      </c>
      <c r="H196" s="65">
        <f t="shared" ref="H196:H218" si="614">H184</f>
        <v>1460</v>
      </c>
      <c r="I196" s="65">
        <f>I195</f>
        <v>155</v>
      </c>
      <c r="J196" s="65">
        <f>INDEX(Notes!$A$36:$N$47,MATCH(Binning!$B196,Notes!$A$36:$A$47,0),MATCH(Notes!$K$35,Notes!$A$35:$N$35,0))</f>
        <v>653.6</v>
      </c>
      <c r="K196" s="65"/>
      <c r="L196" s="65">
        <f t="shared" ref="L196:L218" si="615">L148</f>
        <v>1095</v>
      </c>
      <c r="M196" s="65">
        <f t="shared" si="525"/>
        <v>875</v>
      </c>
      <c r="N196" s="65">
        <f>INDEX(GB!$A$2:$AD$96,MATCH($C196,GB!$A$2:$A$96,0),MATCH(N$2,GB!$A$1:$AD$1,0))</f>
        <v>185</v>
      </c>
      <c r="O196" s="65">
        <f>INDEX(GB!$A$2:$AD$96,MATCH($C196,GB!$A$2:$A$96,0),MATCH(O$2,GB!$A$1:$AD$1,0))</f>
        <v>5</v>
      </c>
      <c r="P196" s="65">
        <f>INDEX(GB!$A$2:$AD$96,MATCH($C196,GB!$A$2:$A$96,0),MATCH(P$2,GB!$A$1:$AD$1,0))</f>
        <v>135</v>
      </c>
      <c r="Q196" s="65">
        <f>INDEX(GB!$A$2:$AD$96,MATCH($C196,GB!$A$2:$A$96,0),MATCH(Q$2,GB!$A$1:$AD$1,0))</f>
        <v>5</v>
      </c>
      <c r="R196" s="65">
        <f>INDEX(Notes!$A$36:$N$47,MATCH(Binning!$B196,Notes!$A$36:$A$47,0),MATCH(Notes!$M$35,Notes!$A$35:$N$35,0))</f>
        <v>7866</v>
      </c>
      <c r="S196" s="65"/>
      <c r="T196" s="65">
        <f>INDEX(GB!$A$2:$AD$96,MATCH($C196,GB!$A$2:$A$96,0),MATCH(T$2,GB!$A$1:$AD$1,0))</f>
        <v>35</v>
      </c>
      <c r="U196" s="65">
        <f>INDEX(GB!$A$2:$AD$96,MATCH($C196,GB!$A$2:$A$96,0),MATCH(U$2,GB!$A$1:$AD$1,0))</f>
        <v>-15</v>
      </c>
      <c r="V196" s="65">
        <f>INDEX(GB!$A$2:$AD$96,MATCH($C196,GB!$A$2:$A$96,0),MATCH(V$2,GB!$A$1:$AD$1,0))</f>
        <v>0</v>
      </c>
      <c r="W196" s="65">
        <f>INDEX(GB!$A$2:$AD$96,MATCH($C196,GB!$A$2:$A$96,0),MATCH(W$2,GB!$A$1:$AD$1,0))</f>
        <v>110</v>
      </c>
      <c r="X196" s="65">
        <f>INDEX(GB!$A$2:$AD$96,MATCH($C196,GB!$A$2:$A$96,0),MATCH(X$2,GB!$A$1:$AD$1,0))</f>
        <v>-20</v>
      </c>
      <c r="Y196" s="65">
        <v>5</v>
      </c>
      <c r="Z196" s="65">
        <v>1250</v>
      </c>
      <c r="AA196" s="65">
        <v>400</v>
      </c>
      <c r="AB196" s="65"/>
      <c r="AC196" s="65"/>
      <c r="AD196" s="65"/>
      <c r="AE196" s="65" t="s">
        <v>196</v>
      </c>
      <c r="AF196" s="65">
        <f>AF195</f>
        <v>0</v>
      </c>
      <c r="AG196" s="65"/>
      <c r="AH196" s="65"/>
      <c r="AI196" s="65" t="str">
        <f t="shared" si="526"/>
        <v/>
      </c>
      <c r="AJ196" s="65" t="str">
        <f t="shared" si="527"/>
        <v/>
      </c>
      <c r="AK196" s="65" t="str">
        <f t="shared" si="528"/>
        <v/>
      </c>
      <c r="AL196" s="65" t="str">
        <f t="shared" si="529"/>
        <v/>
      </c>
      <c r="AM196" s="65" t="str">
        <f t="shared" si="413"/>
        <v/>
      </c>
      <c r="AN196" s="65"/>
      <c r="AO196" s="65"/>
      <c r="AP196" s="65"/>
      <c r="AQ196" s="65"/>
      <c r="AR196" s="65"/>
      <c r="AS196" s="65"/>
      <c r="AT196" s="65" t="str">
        <f t="shared" si="577"/>
        <v>PCPU</v>
      </c>
      <c r="AU196" s="65">
        <f t="shared" si="578"/>
        <v>653.6</v>
      </c>
      <c r="AV196" s="65"/>
      <c r="AW196" s="65" t="str">
        <f t="shared" si="555"/>
        <v>Max PV (MP00D/MP00E/MP00F/MP00G/MP00H/MP00I)</v>
      </c>
      <c r="AX196" s="65">
        <f t="shared" si="584"/>
        <v>1280</v>
      </c>
      <c r="AY196" s="65">
        <f t="shared" si="585"/>
        <v>1060</v>
      </c>
      <c r="AZ196" s="65">
        <f>INDEX(Notes!$A$36:$O$47,MATCH($B196,Notes!A$36:A$47,0),MATCH(AZ$2,Notes!A$35:O$35,0))</f>
        <v>594.18521581609184</v>
      </c>
      <c r="BA196" s="65">
        <f t="shared" si="612"/>
        <v>1030</v>
      </c>
      <c r="BB196" s="65">
        <f t="shared" si="586"/>
        <v>1215</v>
      </c>
      <c r="BC196" s="65">
        <f t="shared" si="613"/>
        <v>1020</v>
      </c>
      <c r="BD196" s="65">
        <f t="shared" si="587"/>
        <v>1205</v>
      </c>
      <c r="BO196" s="72">
        <f>BO195</f>
        <v>653.6</v>
      </c>
      <c r="BP196" s="72">
        <f t="shared" si="494"/>
        <v>17</v>
      </c>
      <c r="BQ196" s="72" t="str">
        <f t="shared" si="495"/>
        <v>2</v>
      </c>
      <c r="BR196" s="72">
        <f>IF(BR195="","",BR195)</f>
        <v>0</v>
      </c>
      <c r="BS196" s="72" t="str">
        <f t="shared" ref="BS196:BV202" si="616">IF(BS195="","",BS195)</f>
        <v/>
      </c>
      <c r="BT196" s="72" t="str">
        <f t="shared" si="616"/>
        <v/>
      </c>
      <c r="BU196" s="72" t="str">
        <f t="shared" si="616"/>
        <v/>
      </c>
      <c r="BV196" s="72" t="str">
        <f t="shared" si="616"/>
        <v/>
      </c>
    </row>
    <row r="197" spans="1:74" s="72" customFormat="1" x14ac:dyDescent="0.2">
      <c r="A197" s="72" t="b">
        <v>1</v>
      </c>
      <c r="B197" s="65" t="s">
        <v>90</v>
      </c>
      <c r="C197" s="65" t="s">
        <v>197</v>
      </c>
      <c r="D197" s="65" t="str">
        <f t="shared" si="366"/>
        <v>E3</v>
      </c>
      <c r="E197" s="75">
        <f t="shared" si="488"/>
        <v>1017003</v>
      </c>
      <c r="F197" s="65" t="str">
        <f t="shared" si="611"/>
        <v>MP00H_E3</v>
      </c>
      <c r="G197" s="65" t="s">
        <v>345</v>
      </c>
      <c r="H197" s="65">
        <f t="shared" si="614"/>
        <v>1445</v>
      </c>
      <c r="I197" s="65">
        <f t="shared" ref="I197:I206" si="617">I196</f>
        <v>155</v>
      </c>
      <c r="J197" s="65">
        <f>INDEX(Notes!$A$36:$N$47,MATCH(Binning!$B197,Notes!$A$36:$A$47,0),MATCH(Notes!$K$35,Notes!$A$35:$N$35,0))</f>
        <v>653.6</v>
      </c>
      <c r="K197" s="65"/>
      <c r="L197" s="65">
        <f t="shared" si="615"/>
        <v>1085</v>
      </c>
      <c r="M197" s="65">
        <f t="shared" si="525"/>
        <v>875</v>
      </c>
      <c r="N197" s="65">
        <f>INDEX(GB!$A$2:$AD$96,MATCH($C197,GB!$A$2:$A$96,0),MATCH(N$2,GB!$A$1:$AD$1,0))</f>
        <v>185</v>
      </c>
      <c r="O197" s="65">
        <f>INDEX(GB!$A$2:$AD$96,MATCH($C197,GB!$A$2:$A$96,0),MATCH(O$2,GB!$A$1:$AD$1,0))</f>
        <v>5</v>
      </c>
      <c r="P197" s="65">
        <f>INDEX(GB!$A$2:$AD$96,MATCH($C197,GB!$A$2:$A$96,0),MATCH(P$2,GB!$A$1:$AD$1,0))</f>
        <v>135</v>
      </c>
      <c r="Q197" s="65">
        <f>INDEX(GB!$A$2:$AD$96,MATCH($C197,GB!$A$2:$A$96,0),MATCH(Q$2,GB!$A$1:$AD$1,0))</f>
        <v>5</v>
      </c>
      <c r="R197" s="65">
        <f>INDEX(Notes!$A$36:$N$47,MATCH(Binning!$B197,Notes!$A$36:$A$47,0),MATCH(Notes!$M$35,Notes!$A$35:$N$35,0))</f>
        <v>7866</v>
      </c>
      <c r="S197" s="65"/>
      <c r="T197" s="65">
        <f>INDEX(GB!$A$2:$AD$96,MATCH($C197,GB!$A$2:$A$96,0),MATCH(T$2,GB!$A$1:$AD$1,0))</f>
        <v>35</v>
      </c>
      <c r="U197" s="65">
        <f>INDEX(GB!$A$2:$AD$96,MATCH($C197,GB!$A$2:$A$96,0),MATCH(U$2,GB!$A$1:$AD$1,0))</f>
        <v>-15</v>
      </c>
      <c r="V197" s="65">
        <f>INDEX(GB!$A$2:$AD$96,MATCH($C197,GB!$A$2:$A$96,0),MATCH(V$2,GB!$A$1:$AD$1,0))</f>
        <v>0</v>
      </c>
      <c r="W197" s="65">
        <f>INDEX(GB!$A$2:$AD$96,MATCH($C197,GB!$A$2:$A$96,0),MATCH(W$2,GB!$A$1:$AD$1,0))</f>
        <v>110</v>
      </c>
      <c r="X197" s="65">
        <f>INDEX(GB!$A$2:$AD$96,MATCH($C197,GB!$A$2:$A$96,0),MATCH(X$2,GB!$A$1:$AD$1,0))</f>
        <v>-20</v>
      </c>
      <c r="Y197" s="65">
        <v>5</v>
      </c>
      <c r="Z197" s="65">
        <v>1250</v>
      </c>
      <c r="AA197" s="65">
        <v>400</v>
      </c>
      <c r="AB197" s="65"/>
      <c r="AC197" s="65"/>
      <c r="AD197" s="65"/>
      <c r="AE197" s="65" t="s">
        <v>196</v>
      </c>
      <c r="AF197" s="65">
        <f t="shared" ref="AF197:AF206" si="618">AF196</f>
        <v>0</v>
      </c>
      <c r="AG197" s="65"/>
      <c r="AH197" s="65"/>
      <c r="AI197" s="65" t="str">
        <f t="shared" si="526"/>
        <v/>
      </c>
      <c r="AJ197" s="65" t="str">
        <f t="shared" si="527"/>
        <v/>
      </c>
      <c r="AK197" s="65" t="str">
        <f t="shared" si="528"/>
        <v/>
      </c>
      <c r="AL197" s="65" t="str">
        <f t="shared" si="529"/>
        <v/>
      </c>
      <c r="AM197" s="65" t="str">
        <f t="shared" si="413"/>
        <v/>
      </c>
      <c r="AN197" s="65"/>
      <c r="AO197" s="65"/>
      <c r="AP197" s="65"/>
      <c r="AQ197" s="65"/>
      <c r="AR197" s="65"/>
      <c r="AS197" s="65"/>
      <c r="AT197" s="65" t="str">
        <f t="shared" si="577"/>
        <v>PCPU</v>
      </c>
      <c r="AU197" s="65">
        <f t="shared" si="578"/>
        <v>653.6</v>
      </c>
      <c r="AV197" s="65"/>
      <c r="AW197" s="65" t="str">
        <f t="shared" si="555"/>
        <v>Max PV (MP00D/MP00E/MP00F/MP00G/MP00H/MP00I)</v>
      </c>
      <c r="AX197" s="65">
        <f t="shared" si="584"/>
        <v>1270</v>
      </c>
      <c r="AY197" s="65">
        <f t="shared" si="585"/>
        <v>1060</v>
      </c>
      <c r="AZ197" s="65">
        <f>INDEX(Notes!$A$36:$O$47,MATCH($B197,Notes!A$36:A$47,0),MATCH(AZ$2,Notes!A$35:O$35,0))</f>
        <v>594.18521581609184</v>
      </c>
      <c r="BA197" s="65">
        <f t="shared" si="612"/>
        <v>1015</v>
      </c>
      <c r="BB197" s="65">
        <f t="shared" si="586"/>
        <v>1200</v>
      </c>
      <c r="BC197" s="65">
        <f t="shared" si="613"/>
        <v>1005</v>
      </c>
      <c r="BD197" s="65">
        <f t="shared" si="587"/>
        <v>1190</v>
      </c>
      <c r="BO197" s="72">
        <f t="shared" ref="BO197:BO206" si="619">BO196</f>
        <v>653.6</v>
      </c>
      <c r="BP197" s="72">
        <f t="shared" si="494"/>
        <v>17</v>
      </c>
      <c r="BQ197" s="72" t="str">
        <f t="shared" si="495"/>
        <v>3</v>
      </c>
      <c r="BR197" s="72">
        <f t="shared" ref="BR197:BV206" si="620">IF(BR196="","",BR196)</f>
        <v>0</v>
      </c>
      <c r="BS197" s="72" t="str">
        <f t="shared" si="616"/>
        <v/>
      </c>
      <c r="BT197" s="72" t="str">
        <f t="shared" si="616"/>
        <v/>
      </c>
      <c r="BU197" s="72" t="str">
        <f t="shared" si="616"/>
        <v/>
      </c>
      <c r="BV197" s="72" t="str">
        <f t="shared" si="616"/>
        <v/>
      </c>
    </row>
    <row r="198" spans="1:74" s="72" customFormat="1" x14ac:dyDescent="0.2">
      <c r="A198" s="72" t="b">
        <v>1</v>
      </c>
      <c r="B198" s="65" t="s">
        <v>90</v>
      </c>
      <c r="C198" s="65" t="s">
        <v>197</v>
      </c>
      <c r="D198" s="65" t="str">
        <f t="shared" si="366"/>
        <v>E4</v>
      </c>
      <c r="E198" s="75">
        <f t="shared" si="488"/>
        <v>1017004</v>
      </c>
      <c r="F198" s="65" t="str">
        <f t="shared" si="611"/>
        <v>MP00H_E4</v>
      </c>
      <c r="G198" s="65" t="s">
        <v>345</v>
      </c>
      <c r="H198" s="65">
        <f t="shared" si="614"/>
        <v>1430</v>
      </c>
      <c r="I198" s="65">
        <f t="shared" si="617"/>
        <v>155</v>
      </c>
      <c r="J198" s="65">
        <f>INDEX(Notes!$A$36:$N$47,MATCH(Binning!$B198,Notes!$A$36:$A$47,0),MATCH(Notes!$K$35,Notes!$A$35:$N$35,0))</f>
        <v>653.6</v>
      </c>
      <c r="K198" s="65"/>
      <c r="L198" s="65">
        <f t="shared" si="615"/>
        <v>1085</v>
      </c>
      <c r="M198" s="65">
        <f t="shared" si="525"/>
        <v>875</v>
      </c>
      <c r="N198" s="65">
        <f>INDEX(GB!$A$2:$AD$96,MATCH($C198,GB!$A$2:$A$96,0),MATCH(N$2,GB!$A$1:$AD$1,0))</f>
        <v>185</v>
      </c>
      <c r="O198" s="65">
        <f>INDEX(GB!$A$2:$AD$96,MATCH($C198,GB!$A$2:$A$96,0),MATCH(O$2,GB!$A$1:$AD$1,0))</f>
        <v>5</v>
      </c>
      <c r="P198" s="65">
        <f>INDEX(GB!$A$2:$AD$96,MATCH($C198,GB!$A$2:$A$96,0),MATCH(P$2,GB!$A$1:$AD$1,0))</f>
        <v>135</v>
      </c>
      <c r="Q198" s="65">
        <f>INDEX(GB!$A$2:$AD$96,MATCH($C198,GB!$A$2:$A$96,0),MATCH(Q$2,GB!$A$1:$AD$1,0))</f>
        <v>5</v>
      </c>
      <c r="R198" s="65">
        <f>INDEX(Notes!$A$36:$N$47,MATCH(Binning!$B198,Notes!$A$36:$A$47,0),MATCH(Notes!$M$35,Notes!$A$35:$N$35,0))</f>
        <v>7866</v>
      </c>
      <c r="S198" s="65"/>
      <c r="T198" s="65">
        <f>INDEX(GB!$A$2:$AD$96,MATCH($C198,GB!$A$2:$A$96,0),MATCH(T$2,GB!$A$1:$AD$1,0))</f>
        <v>35</v>
      </c>
      <c r="U198" s="65">
        <f>INDEX(GB!$A$2:$AD$96,MATCH($C198,GB!$A$2:$A$96,0),MATCH(U$2,GB!$A$1:$AD$1,0))</f>
        <v>-15</v>
      </c>
      <c r="V198" s="65">
        <f>INDEX(GB!$A$2:$AD$96,MATCH($C198,GB!$A$2:$A$96,0),MATCH(V$2,GB!$A$1:$AD$1,0))</f>
        <v>0</v>
      </c>
      <c r="W198" s="65">
        <f>INDEX(GB!$A$2:$AD$96,MATCH($C198,GB!$A$2:$A$96,0),MATCH(W$2,GB!$A$1:$AD$1,0))</f>
        <v>110</v>
      </c>
      <c r="X198" s="65">
        <f>INDEX(GB!$A$2:$AD$96,MATCH($C198,GB!$A$2:$A$96,0),MATCH(X$2,GB!$A$1:$AD$1,0))</f>
        <v>-20</v>
      </c>
      <c r="Y198" s="65">
        <v>5</v>
      </c>
      <c r="Z198" s="65">
        <v>1250</v>
      </c>
      <c r="AA198" s="65">
        <v>400</v>
      </c>
      <c r="AB198" s="65"/>
      <c r="AC198" s="65"/>
      <c r="AD198" s="65"/>
      <c r="AE198" s="65" t="s">
        <v>196</v>
      </c>
      <c r="AF198" s="65">
        <f t="shared" si="618"/>
        <v>0</v>
      </c>
      <c r="AG198" s="65"/>
      <c r="AH198" s="65"/>
      <c r="AI198" s="65" t="str">
        <f t="shared" si="526"/>
        <v/>
      </c>
      <c r="AJ198" s="65" t="str">
        <f t="shared" si="527"/>
        <v/>
      </c>
      <c r="AK198" s="65" t="str">
        <f t="shared" si="528"/>
        <v/>
      </c>
      <c r="AL198" s="65" t="str">
        <f t="shared" si="529"/>
        <v/>
      </c>
      <c r="AM198" s="65" t="str">
        <f t="shared" si="413"/>
        <v/>
      </c>
      <c r="AN198" s="65"/>
      <c r="AO198" s="65"/>
      <c r="AP198" s="65"/>
      <c r="AQ198" s="65"/>
      <c r="AR198" s="65"/>
      <c r="AS198" s="65"/>
      <c r="AT198" s="65" t="str">
        <f t="shared" si="577"/>
        <v>PCPU</v>
      </c>
      <c r="AU198" s="65">
        <f t="shared" si="578"/>
        <v>653.6</v>
      </c>
      <c r="AV198" s="65"/>
      <c r="AW198" s="65" t="str">
        <f t="shared" si="555"/>
        <v>Max PV (MP00D/MP00E/MP00F/MP00G/MP00H/MP00I)</v>
      </c>
      <c r="AX198" s="65">
        <f t="shared" si="584"/>
        <v>1270</v>
      </c>
      <c r="AY198" s="65">
        <f t="shared" si="585"/>
        <v>1060</v>
      </c>
      <c r="AZ198" s="65">
        <f>INDEX(Notes!$A$36:$O$47,MATCH($B198,Notes!A$36:A$47,0),MATCH(AZ$2,Notes!A$35:O$35,0))</f>
        <v>594.18521581609184</v>
      </c>
      <c r="BA198" s="65">
        <f t="shared" si="612"/>
        <v>1000</v>
      </c>
      <c r="BB198" s="65">
        <f t="shared" si="586"/>
        <v>1185</v>
      </c>
      <c r="BC198" s="65">
        <f t="shared" si="613"/>
        <v>990</v>
      </c>
      <c r="BD198" s="65">
        <f t="shared" si="587"/>
        <v>1175</v>
      </c>
      <c r="BO198" s="72">
        <f t="shared" si="619"/>
        <v>653.6</v>
      </c>
      <c r="BP198" s="72">
        <f t="shared" si="494"/>
        <v>17</v>
      </c>
      <c r="BQ198" s="72" t="str">
        <f t="shared" si="495"/>
        <v>4</v>
      </c>
      <c r="BR198" s="72">
        <f t="shared" si="620"/>
        <v>0</v>
      </c>
      <c r="BS198" s="72" t="str">
        <f t="shared" si="616"/>
        <v/>
      </c>
      <c r="BT198" s="72" t="str">
        <f t="shared" si="616"/>
        <v/>
      </c>
      <c r="BU198" s="72" t="str">
        <f t="shared" si="616"/>
        <v/>
      </c>
      <c r="BV198" s="72" t="str">
        <f t="shared" si="616"/>
        <v/>
      </c>
    </row>
    <row r="199" spans="1:74" s="72" customFormat="1" x14ac:dyDescent="0.2">
      <c r="A199" s="72" t="b">
        <v>1</v>
      </c>
      <c r="B199" s="65" t="s">
        <v>90</v>
      </c>
      <c r="C199" s="65" t="s">
        <v>197</v>
      </c>
      <c r="D199" s="65" t="str">
        <f t="shared" si="366"/>
        <v>E5</v>
      </c>
      <c r="E199" s="75">
        <f t="shared" si="488"/>
        <v>1017005</v>
      </c>
      <c r="F199" s="65" t="str">
        <f t="shared" si="611"/>
        <v>MP00H_E5</v>
      </c>
      <c r="G199" s="65" t="s">
        <v>345</v>
      </c>
      <c r="H199" s="65">
        <f t="shared" si="614"/>
        <v>1415</v>
      </c>
      <c r="I199" s="65">
        <f t="shared" si="617"/>
        <v>155</v>
      </c>
      <c r="J199" s="65">
        <f>INDEX(Notes!$A$36:$N$47,MATCH(Binning!$B199,Notes!$A$36:$A$47,0),MATCH(Notes!$K$35,Notes!$A$35:$N$35,0))</f>
        <v>653.6</v>
      </c>
      <c r="K199" s="65"/>
      <c r="L199" s="65">
        <f t="shared" si="615"/>
        <v>1085</v>
      </c>
      <c r="M199" s="65">
        <f t="shared" si="525"/>
        <v>875</v>
      </c>
      <c r="N199" s="65">
        <f>INDEX(GB!$A$2:$AD$96,MATCH($C199,GB!$A$2:$A$96,0),MATCH(N$2,GB!$A$1:$AD$1,0))</f>
        <v>185</v>
      </c>
      <c r="O199" s="65">
        <f>INDEX(GB!$A$2:$AD$96,MATCH($C199,GB!$A$2:$A$96,0),MATCH(O$2,GB!$A$1:$AD$1,0))</f>
        <v>5</v>
      </c>
      <c r="P199" s="65">
        <f>INDEX(GB!$A$2:$AD$96,MATCH($C199,GB!$A$2:$A$96,0),MATCH(P$2,GB!$A$1:$AD$1,0))</f>
        <v>135</v>
      </c>
      <c r="Q199" s="65">
        <f>INDEX(GB!$A$2:$AD$96,MATCH($C199,GB!$A$2:$A$96,0),MATCH(Q$2,GB!$A$1:$AD$1,0))</f>
        <v>5</v>
      </c>
      <c r="R199" s="65">
        <f>INDEX(Notes!$A$36:$N$47,MATCH(Binning!$B199,Notes!$A$36:$A$47,0),MATCH(Notes!$M$35,Notes!$A$35:$N$35,0))</f>
        <v>7866</v>
      </c>
      <c r="S199" s="65"/>
      <c r="T199" s="65">
        <f>INDEX(GB!$A$2:$AD$96,MATCH($C199,GB!$A$2:$A$96,0),MATCH(T$2,GB!$A$1:$AD$1,0))</f>
        <v>35</v>
      </c>
      <c r="U199" s="65">
        <f>INDEX(GB!$A$2:$AD$96,MATCH($C199,GB!$A$2:$A$96,0),MATCH(U$2,GB!$A$1:$AD$1,0))</f>
        <v>-15</v>
      </c>
      <c r="V199" s="65">
        <f>INDEX(GB!$A$2:$AD$96,MATCH($C199,GB!$A$2:$A$96,0),MATCH(V$2,GB!$A$1:$AD$1,0))</f>
        <v>0</v>
      </c>
      <c r="W199" s="65">
        <f>INDEX(GB!$A$2:$AD$96,MATCH($C199,GB!$A$2:$A$96,0),MATCH(W$2,GB!$A$1:$AD$1,0))</f>
        <v>110</v>
      </c>
      <c r="X199" s="65">
        <f>INDEX(GB!$A$2:$AD$96,MATCH($C199,GB!$A$2:$A$96,0),MATCH(X$2,GB!$A$1:$AD$1,0))</f>
        <v>-20</v>
      </c>
      <c r="Y199" s="65">
        <v>5</v>
      </c>
      <c r="Z199" s="65">
        <v>1250</v>
      </c>
      <c r="AA199" s="65">
        <v>400</v>
      </c>
      <c r="AB199" s="65"/>
      <c r="AC199" s="65"/>
      <c r="AD199" s="65"/>
      <c r="AE199" s="65" t="s">
        <v>196</v>
      </c>
      <c r="AF199" s="65">
        <f t="shared" si="618"/>
        <v>0</v>
      </c>
      <c r="AG199" s="65"/>
      <c r="AH199" s="65"/>
      <c r="AI199" s="65" t="str">
        <f t="shared" si="526"/>
        <v/>
      </c>
      <c r="AJ199" s="65" t="str">
        <f t="shared" si="527"/>
        <v/>
      </c>
      <c r="AK199" s="65" t="str">
        <f t="shared" si="528"/>
        <v/>
      </c>
      <c r="AL199" s="65" t="str">
        <f t="shared" si="529"/>
        <v/>
      </c>
      <c r="AM199" s="65" t="str">
        <f t="shared" si="413"/>
        <v/>
      </c>
      <c r="AN199" s="65"/>
      <c r="AO199" s="65"/>
      <c r="AP199" s="65"/>
      <c r="AQ199" s="65"/>
      <c r="AR199" s="65"/>
      <c r="AS199" s="65"/>
      <c r="AT199" s="65" t="str">
        <f t="shared" si="577"/>
        <v>PCPU</v>
      </c>
      <c r="AU199" s="65">
        <f t="shared" si="578"/>
        <v>653.6</v>
      </c>
      <c r="AV199" s="65"/>
      <c r="AW199" s="65" t="str">
        <f t="shared" si="555"/>
        <v>Max PV (MP00D/MP00E/MP00F/MP00G/MP00H/MP00I)</v>
      </c>
      <c r="AX199" s="65">
        <f t="shared" si="584"/>
        <v>1270</v>
      </c>
      <c r="AY199" s="65">
        <f t="shared" si="585"/>
        <v>1060</v>
      </c>
      <c r="AZ199" s="65">
        <f>INDEX(Notes!$A$36:$O$47,MATCH($B199,Notes!A$36:A$47,0),MATCH(AZ$2,Notes!A$35:O$35,0))</f>
        <v>594.18521581609184</v>
      </c>
      <c r="BA199" s="65">
        <f t="shared" si="612"/>
        <v>985</v>
      </c>
      <c r="BB199" s="65">
        <f t="shared" si="586"/>
        <v>1170</v>
      </c>
      <c r="BC199" s="65">
        <f t="shared" si="613"/>
        <v>975</v>
      </c>
      <c r="BD199" s="65">
        <f t="shared" si="587"/>
        <v>1160</v>
      </c>
      <c r="BO199" s="72">
        <f t="shared" si="619"/>
        <v>653.6</v>
      </c>
      <c r="BP199" s="72">
        <f t="shared" si="494"/>
        <v>17</v>
      </c>
      <c r="BQ199" s="72" t="str">
        <f t="shared" si="495"/>
        <v>5</v>
      </c>
      <c r="BR199" s="72">
        <f t="shared" si="620"/>
        <v>0</v>
      </c>
      <c r="BS199" s="72" t="str">
        <f t="shared" si="616"/>
        <v/>
      </c>
      <c r="BT199" s="72" t="str">
        <f t="shared" si="616"/>
        <v/>
      </c>
      <c r="BU199" s="72" t="str">
        <f t="shared" si="616"/>
        <v/>
      </c>
      <c r="BV199" s="72" t="str">
        <f t="shared" si="616"/>
        <v/>
      </c>
    </row>
    <row r="200" spans="1:74" s="72" customFormat="1" x14ac:dyDescent="0.2">
      <c r="A200" s="72" t="b">
        <v>1</v>
      </c>
      <c r="B200" s="65" t="s">
        <v>90</v>
      </c>
      <c r="C200" s="65" t="s">
        <v>197</v>
      </c>
      <c r="D200" s="65" t="str">
        <f t="shared" si="366"/>
        <v>E6</v>
      </c>
      <c r="E200" s="75">
        <f t="shared" si="488"/>
        <v>1017006</v>
      </c>
      <c r="F200" s="65" t="str">
        <f t="shared" si="611"/>
        <v>MP00H_E6</v>
      </c>
      <c r="G200" s="65" t="s">
        <v>345</v>
      </c>
      <c r="H200" s="65">
        <f t="shared" si="614"/>
        <v>1400</v>
      </c>
      <c r="I200" s="65">
        <f t="shared" si="617"/>
        <v>155</v>
      </c>
      <c r="J200" s="65">
        <f>INDEX(Notes!$A$36:$N$47,MATCH(Binning!$B200,Notes!$A$36:$A$47,0),MATCH(Notes!$K$35,Notes!$A$35:$N$35,0))</f>
        <v>653.6</v>
      </c>
      <c r="K200" s="65"/>
      <c r="L200" s="65">
        <f t="shared" si="615"/>
        <v>1085</v>
      </c>
      <c r="M200" s="65">
        <f t="shared" si="525"/>
        <v>875</v>
      </c>
      <c r="N200" s="65">
        <f>INDEX(GB!$A$2:$AD$96,MATCH($C200,GB!$A$2:$A$96,0),MATCH(N$2,GB!$A$1:$AD$1,0))</f>
        <v>185</v>
      </c>
      <c r="O200" s="65">
        <f>INDEX(GB!$A$2:$AD$96,MATCH($C200,GB!$A$2:$A$96,0),MATCH(O$2,GB!$A$1:$AD$1,0))</f>
        <v>5</v>
      </c>
      <c r="P200" s="65">
        <f>INDEX(GB!$A$2:$AD$96,MATCH($C200,GB!$A$2:$A$96,0),MATCH(P$2,GB!$A$1:$AD$1,0))</f>
        <v>135</v>
      </c>
      <c r="Q200" s="65">
        <f>INDEX(GB!$A$2:$AD$96,MATCH($C200,GB!$A$2:$A$96,0),MATCH(Q$2,GB!$A$1:$AD$1,0))</f>
        <v>5</v>
      </c>
      <c r="R200" s="65">
        <f>INDEX(Notes!$A$36:$N$47,MATCH(Binning!$B200,Notes!$A$36:$A$47,0),MATCH(Notes!$M$35,Notes!$A$35:$N$35,0))</f>
        <v>7866</v>
      </c>
      <c r="S200" s="65"/>
      <c r="T200" s="65">
        <f>INDEX(GB!$A$2:$AD$96,MATCH($C200,GB!$A$2:$A$96,0),MATCH(T$2,GB!$A$1:$AD$1,0))</f>
        <v>35</v>
      </c>
      <c r="U200" s="65">
        <f>INDEX(GB!$A$2:$AD$96,MATCH($C200,GB!$A$2:$A$96,0),MATCH(U$2,GB!$A$1:$AD$1,0))</f>
        <v>-15</v>
      </c>
      <c r="V200" s="65">
        <f>INDEX(GB!$A$2:$AD$96,MATCH($C200,GB!$A$2:$A$96,0),MATCH(V$2,GB!$A$1:$AD$1,0))</f>
        <v>0</v>
      </c>
      <c r="W200" s="65">
        <f>INDEX(GB!$A$2:$AD$96,MATCH($C200,GB!$A$2:$A$96,0),MATCH(W$2,GB!$A$1:$AD$1,0))</f>
        <v>110</v>
      </c>
      <c r="X200" s="65">
        <f>INDEX(GB!$A$2:$AD$96,MATCH($C200,GB!$A$2:$A$96,0),MATCH(X$2,GB!$A$1:$AD$1,0))</f>
        <v>-20</v>
      </c>
      <c r="Y200" s="65">
        <v>5</v>
      </c>
      <c r="Z200" s="65">
        <v>1250</v>
      </c>
      <c r="AA200" s="65">
        <v>400</v>
      </c>
      <c r="AB200" s="65"/>
      <c r="AC200" s="65"/>
      <c r="AD200" s="65"/>
      <c r="AE200" s="65" t="s">
        <v>196</v>
      </c>
      <c r="AF200" s="65">
        <f t="shared" si="618"/>
        <v>0</v>
      </c>
      <c r="AG200" s="65"/>
      <c r="AH200" s="65"/>
      <c r="AI200" s="65" t="str">
        <f t="shared" si="526"/>
        <v/>
      </c>
      <c r="AJ200" s="65" t="str">
        <f t="shared" si="527"/>
        <v/>
      </c>
      <c r="AK200" s="65" t="str">
        <f t="shared" si="528"/>
        <v/>
      </c>
      <c r="AL200" s="65" t="str">
        <f t="shared" si="529"/>
        <v/>
      </c>
      <c r="AM200" s="65" t="str">
        <f t="shared" si="413"/>
        <v/>
      </c>
      <c r="AN200" s="65"/>
      <c r="AO200" s="65"/>
      <c r="AP200" s="65"/>
      <c r="AQ200" s="65"/>
      <c r="AR200" s="65"/>
      <c r="AS200" s="65"/>
      <c r="AT200" s="65" t="str">
        <f t="shared" si="577"/>
        <v>PCPU</v>
      </c>
      <c r="AU200" s="65">
        <f t="shared" si="578"/>
        <v>653.6</v>
      </c>
      <c r="AV200" s="65"/>
      <c r="AW200" s="65" t="str">
        <f t="shared" si="555"/>
        <v>Max PV (MP00D/MP00E/MP00F/MP00G/MP00H/MP00I)</v>
      </c>
      <c r="AX200" s="65">
        <f t="shared" si="584"/>
        <v>1270</v>
      </c>
      <c r="AY200" s="65">
        <f t="shared" si="585"/>
        <v>1060</v>
      </c>
      <c r="AZ200" s="65">
        <f>INDEX(Notes!$A$36:$O$47,MATCH($B200,Notes!A$36:A$47,0),MATCH(AZ$2,Notes!A$35:O$35,0))</f>
        <v>594.18521581609184</v>
      </c>
      <c r="BA200" s="65">
        <f t="shared" si="612"/>
        <v>970</v>
      </c>
      <c r="BB200" s="65">
        <f t="shared" si="586"/>
        <v>1155</v>
      </c>
      <c r="BC200" s="65">
        <f t="shared" si="613"/>
        <v>960</v>
      </c>
      <c r="BD200" s="65">
        <f t="shared" si="587"/>
        <v>1145</v>
      </c>
      <c r="BO200" s="72">
        <f t="shared" si="619"/>
        <v>653.6</v>
      </c>
      <c r="BP200" s="72">
        <f t="shared" si="494"/>
        <v>17</v>
      </c>
      <c r="BQ200" s="72" t="str">
        <f t="shared" si="495"/>
        <v>6</v>
      </c>
      <c r="BR200" s="72">
        <f t="shared" si="620"/>
        <v>0</v>
      </c>
      <c r="BS200" s="72" t="str">
        <f t="shared" si="616"/>
        <v/>
      </c>
      <c r="BT200" s="72" t="str">
        <f t="shared" si="616"/>
        <v/>
      </c>
      <c r="BU200" s="72" t="str">
        <f t="shared" si="616"/>
        <v/>
      </c>
      <c r="BV200" s="72" t="str">
        <f t="shared" si="616"/>
        <v/>
      </c>
    </row>
    <row r="201" spans="1:74" s="72" customFormat="1" x14ac:dyDescent="0.2">
      <c r="A201" s="72" t="b">
        <v>1</v>
      </c>
      <c r="B201" s="65" t="s">
        <v>90</v>
      </c>
      <c r="C201" s="65" t="s">
        <v>197</v>
      </c>
      <c r="D201" s="65" t="str">
        <f t="shared" si="366"/>
        <v>E7</v>
      </c>
      <c r="E201" s="75">
        <f t="shared" si="488"/>
        <v>1017007</v>
      </c>
      <c r="F201" s="65" t="str">
        <f t="shared" si="611"/>
        <v>MP00H_E7</v>
      </c>
      <c r="G201" s="65" t="s">
        <v>345</v>
      </c>
      <c r="H201" s="65">
        <f t="shared" si="614"/>
        <v>1385</v>
      </c>
      <c r="I201" s="65">
        <f t="shared" si="617"/>
        <v>155</v>
      </c>
      <c r="J201" s="65">
        <f>INDEX(Notes!$A$36:$N$47,MATCH(Binning!$B201,Notes!$A$36:$A$47,0),MATCH(Notes!$K$35,Notes!$A$35:$N$35,0))</f>
        <v>653.6</v>
      </c>
      <c r="K201" s="65"/>
      <c r="L201" s="65">
        <f t="shared" si="615"/>
        <v>1085</v>
      </c>
      <c r="M201" s="65">
        <f t="shared" si="525"/>
        <v>875</v>
      </c>
      <c r="N201" s="65">
        <f>INDEX(GB!$A$2:$AD$96,MATCH($C201,GB!$A$2:$A$96,0),MATCH(N$2,GB!$A$1:$AD$1,0))</f>
        <v>185</v>
      </c>
      <c r="O201" s="65">
        <f>INDEX(GB!$A$2:$AD$96,MATCH($C201,GB!$A$2:$A$96,0),MATCH(O$2,GB!$A$1:$AD$1,0))</f>
        <v>5</v>
      </c>
      <c r="P201" s="65">
        <f>INDEX(GB!$A$2:$AD$96,MATCH($C201,GB!$A$2:$A$96,0),MATCH(P$2,GB!$A$1:$AD$1,0))</f>
        <v>135</v>
      </c>
      <c r="Q201" s="65">
        <f>INDEX(GB!$A$2:$AD$96,MATCH($C201,GB!$A$2:$A$96,0),MATCH(Q$2,GB!$A$1:$AD$1,0))</f>
        <v>5</v>
      </c>
      <c r="R201" s="65">
        <f>INDEX(Notes!$A$36:$N$47,MATCH(Binning!$B201,Notes!$A$36:$A$47,0),MATCH(Notes!$M$35,Notes!$A$35:$N$35,0))</f>
        <v>7866</v>
      </c>
      <c r="S201" s="65"/>
      <c r="T201" s="65">
        <f>INDEX(GB!$A$2:$AD$96,MATCH($C201,GB!$A$2:$A$96,0),MATCH(T$2,GB!$A$1:$AD$1,0))</f>
        <v>35</v>
      </c>
      <c r="U201" s="65">
        <f>INDEX(GB!$A$2:$AD$96,MATCH($C201,GB!$A$2:$A$96,0),MATCH(U$2,GB!$A$1:$AD$1,0))</f>
        <v>-15</v>
      </c>
      <c r="V201" s="65">
        <f>INDEX(GB!$A$2:$AD$96,MATCH($C201,GB!$A$2:$A$96,0),MATCH(V$2,GB!$A$1:$AD$1,0))</f>
        <v>0</v>
      </c>
      <c r="W201" s="65">
        <f>INDEX(GB!$A$2:$AD$96,MATCH($C201,GB!$A$2:$A$96,0),MATCH(W$2,GB!$A$1:$AD$1,0))</f>
        <v>110</v>
      </c>
      <c r="X201" s="65">
        <f>INDEX(GB!$A$2:$AD$96,MATCH($C201,GB!$A$2:$A$96,0),MATCH(X$2,GB!$A$1:$AD$1,0))</f>
        <v>-20</v>
      </c>
      <c r="Y201" s="65">
        <v>5</v>
      </c>
      <c r="Z201" s="65">
        <v>1250</v>
      </c>
      <c r="AA201" s="65">
        <v>400</v>
      </c>
      <c r="AB201" s="65"/>
      <c r="AC201" s="65"/>
      <c r="AD201" s="65"/>
      <c r="AE201" s="65" t="s">
        <v>196</v>
      </c>
      <c r="AF201" s="65">
        <f t="shared" si="618"/>
        <v>0</v>
      </c>
      <c r="AG201" s="65"/>
      <c r="AH201" s="65"/>
      <c r="AI201" s="65" t="str">
        <f t="shared" si="526"/>
        <v/>
      </c>
      <c r="AJ201" s="65" t="str">
        <f t="shared" si="527"/>
        <v/>
      </c>
      <c r="AK201" s="65" t="str">
        <f t="shared" si="528"/>
        <v/>
      </c>
      <c r="AL201" s="65" t="str">
        <f t="shared" si="529"/>
        <v/>
      </c>
      <c r="AM201" s="65" t="str">
        <f t="shared" ref="AM201:AM282" si="621">IF($BR201=1,"YES","")</f>
        <v/>
      </c>
      <c r="AN201" s="65"/>
      <c r="AO201" s="65"/>
      <c r="AP201" s="65"/>
      <c r="AQ201" s="65"/>
      <c r="AR201" s="65"/>
      <c r="AS201" s="65"/>
      <c r="AT201" s="65" t="str">
        <f t="shared" si="577"/>
        <v>PCPU</v>
      </c>
      <c r="AU201" s="65">
        <f t="shared" si="578"/>
        <v>653.6</v>
      </c>
      <c r="AV201" s="65"/>
      <c r="AW201" s="65" t="str">
        <f t="shared" si="555"/>
        <v>Max PV (MP00D/MP00E/MP00F/MP00G/MP00H/MP00I)</v>
      </c>
      <c r="AX201" s="65">
        <f t="shared" si="584"/>
        <v>1270</v>
      </c>
      <c r="AY201" s="65">
        <f t="shared" si="585"/>
        <v>1060</v>
      </c>
      <c r="AZ201" s="65">
        <f>INDEX(Notes!$A$36:$O$47,MATCH($B201,Notes!A$36:A$47,0),MATCH(AZ$2,Notes!A$35:O$35,0))</f>
        <v>594.18521581609184</v>
      </c>
      <c r="BA201" s="65">
        <f t="shared" si="612"/>
        <v>955</v>
      </c>
      <c r="BB201" s="65">
        <f t="shared" si="586"/>
        <v>1140</v>
      </c>
      <c r="BC201" s="65">
        <f t="shared" si="613"/>
        <v>945</v>
      </c>
      <c r="BD201" s="65">
        <f t="shared" si="587"/>
        <v>1130</v>
      </c>
      <c r="BO201" s="72">
        <f t="shared" si="619"/>
        <v>653.6</v>
      </c>
      <c r="BP201" s="72">
        <f t="shared" si="494"/>
        <v>17</v>
      </c>
      <c r="BQ201" s="72" t="str">
        <f t="shared" si="495"/>
        <v>7</v>
      </c>
      <c r="BR201" s="72">
        <f t="shared" si="620"/>
        <v>0</v>
      </c>
      <c r="BS201" s="72" t="str">
        <f t="shared" si="616"/>
        <v/>
      </c>
      <c r="BT201" s="72" t="str">
        <f t="shared" si="616"/>
        <v/>
      </c>
      <c r="BU201" s="72" t="str">
        <f t="shared" si="616"/>
        <v/>
      </c>
      <c r="BV201" s="72" t="str">
        <f t="shared" si="616"/>
        <v/>
      </c>
    </row>
    <row r="202" spans="1:74" s="72" customFormat="1" x14ac:dyDescent="0.2">
      <c r="A202" s="72" t="b">
        <v>1</v>
      </c>
      <c r="B202" s="65" t="s">
        <v>90</v>
      </c>
      <c r="C202" s="65" t="s">
        <v>197</v>
      </c>
      <c r="D202" s="65" t="str">
        <f t="shared" si="366"/>
        <v>E8</v>
      </c>
      <c r="E202" s="75">
        <f t="shared" si="488"/>
        <v>1017008</v>
      </c>
      <c r="F202" s="65" t="str">
        <f t="shared" si="611"/>
        <v>MP00H_E8</v>
      </c>
      <c r="G202" s="65" t="s">
        <v>345</v>
      </c>
      <c r="H202" s="65">
        <f t="shared" si="614"/>
        <v>1370</v>
      </c>
      <c r="I202" s="65">
        <f t="shared" si="617"/>
        <v>155</v>
      </c>
      <c r="J202" s="65">
        <f>INDEX(Notes!$A$36:$N$47,MATCH(Binning!$B202,Notes!$A$36:$A$47,0),MATCH(Notes!$K$35,Notes!$A$35:$N$35,0))</f>
        <v>653.6</v>
      </c>
      <c r="K202" s="65"/>
      <c r="L202" s="65">
        <f t="shared" si="615"/>
        <v>1085</v>
      </c>
      <c r="M202" s="65">
        <f t="shared" si="525"/>
        <v>875</v>
      </c>
      <c r="N202" s="65">
        <f>INDEX(GB!$A$2:$AD$96,MATCH($C202,GB!$A$2:$A$96,0),MATCH(N$2,GB!$A$1:$AD$1,0))</f>
        <v>185</v>
      </c>
      <c r="O202" s="65">
        <f>INDEX(GB!$A$2:$AD$96,MATCH($C202,GB!$A$2:$A$96,0),MATCH(O$2,GB!$A$1:$AD$1,0))</f>
        <v>5</v>
      </c>
      <c r="P202" s="65">
        <f>INDEX(GB!$A$2:$AD$96,MATCH($C202,GB!$A$2:$A$96,0),MATCH(P$2,GB!$A$1:$AD$1,0))</f>
        <v>135</v>
      </c>
      <c r="Q202" s="65">
        <f>INDEX(GB!$A$2:$AD$96,MATCH($C202,GB!$A$2:$A$96,0),MATCH(Q$2,GB!$A$1:$AD$1,0))</f>
        <v>5</v>
      </c>
      <c r="R202" s="65">
        <f>INDEX(Notes!$A$36:$N$47,MATCH(Binning!$B202,Notes!$A$36:$A$47,0),MATCH(Notes!$M$35,Notes!$A$35:$N$35,0))</f>
        <v>7866</v>
      </c>
      <c r="S202" s="65"/>
      <c r="T202" s="65">
        <f>INDEX(GB!$A$2:$AD$96,MATCH($C202,GB!$A$2:$A$96,0),MATCH(T$2,GB!$A$1:$AD$1,0))</f>
        <v>35</v>
      </c>
      <c r="U202" s="65">
        <f>INDEX(GB!$A$2:$AD$96,MATCH($C202,GB!$A$2:$A$96,0),MATCH(U$2,GB!$A$1:$AD$1,0))</f>
        <v>-15</v>
      </c>
      <c r="V202" s="65">
        <f>INDEX(GB!$A$2:$AD$96,MATCH($C202,GB!$A$2:$A$96,0),MATCH(V$2,GB!$A$1:$AD$1,0))</f>
        <v>0</v>
      </c>
      <c r="W202" s="65">
        <f>INDEX(GB!$A$2:$AD$96,MATCH($C202,GB!$A$2:$A$96,0),MATCH(W$2,GB!$A$1:$AD$1,0))</f>
        <v>110</v>
      </c>
      <c r="X202" s="65">
        <f>INDEX(GB!$A$2:$AD$96,MATCH($C202,GB!$A$2:$A$96,0),MATCH(X$2,GB!$A$1:$AD$1,0))</f>
        <v>-20</v>
      </c>
      <c r="Y202" s="65">
        <v>5</v>
      </c>
      <c r="Z202" s="65">
        <v>1250</v>
      </c>
      <c r="AA202" s="65">
        <v>400</v>
      </c>
      <c r="AB202" s="65"/>
      <c r="AC202" s="65"/>
      <c r="AD202" s="65"/>
      <c r="AE202" s="65" t="s">
        <v>196</v>
      </c>
      <c r="AF202" s="65">
        <f t="shared" si="618"/>
        <v>0</v>
      </c>
      <c r="AG202" s="65"/>
      <c r="AH202" s="65"/>
      <c r="AI202" s="65" t="str">
        <f t="shared" si="526"/>
        <v/>
      </c>
      <c r="AJ202" s="65" t="str">
        <f t="shared" si="527"/>
        <v/>
      </c>
      <c r="AK202" s="65" t="str">
        <f t="shared" si="528"/>
        <v/>
      </c>
      <c r="AL202" s="65" t="str">
        <f t="shared" si="529"/>
        <v/>
      </c>
      <c r="AM202" s="65" t="str">
        <f t="shared" si="621"/>
        <v/>
      </c>
      <c r="AN202" s="65"/>
      <c r="AO202" s="65"/>
      <c r="AP202" s="65"/>
      <c r="AQ202" s="65"/>
      <c r="AR202" s="65"/>
      <c r="AS202" s="65"/>
      <c r="AT202" s="65" t="str">
        <f t="shared" si="577"/>
        <v>PCPU</v>
      </c>
      <c r="AU202" s="65">
        <f t="shared" si="578"/>
        <v>653.6</v>
      </c>
      <c r="AV202" s="65"/>
      <c r="AW202" s="65" t="str">
        <f t="shared" si="555"/>
        <v>Max PV (MP00D/MP00E/MP00F/MP00G/MP00H/MP00I)</v>
      </c>
      <c r="AX202" s="65">
        <f>L202+N202</f>
        <v>1270</v>
      </c>
      <c r="AY202" s="65">
        <f>M202+N202</f>
        <v>1060</v>
      </c>
      <c r="AZ202" s="65">
        <f>INDEX(Notes!$A$36:$O$47,MATCH($B202,Notes!A$36:A$47,0),MATCH(AZ$2,Notes!A$35:O$35,0))</f>
        <v>594.18521581609184</v>
      </c>
      <c r="BA202" s="65">
        <f t="shared" si="612"/>
        <v>940</v>
      </c>
      <c r="BB202" s="65">
        <f>BA202+N202</f>
        <v>1125</v>
      </c>
      <c r="BC202" s="65">
        <f t="shared" si="613"/>
        <v>930</v>
      </c>
      <c r="BD202" s="65">
        <f>BC202+N202</f>
        <v>1115</v>
      </c>
      <c r="BO202" s="72">
        <f t="shared" si="619"/>
        <v>653.6</v>
      </c>
      <c r="BP202" s="72">
        <f t="shared" si="494"/>
        <v>17</v>
      </c>
      <c r="BQ202" s="72" t="str">
        <f t="shared" si="495"/>
        <v>8</v>
      </c>
      <c r="BR202" s="72">
        <f t="shared" si="620"/>
        <v>0</v>
      </c>
      <c r="BS202" s="72" t="str">
        <f t="shared" si="616"/>
        <v/>
      </c>
      <c r="BT202" s="72" t="str">
        <f t="shared" si="616"/>
        <v/>
      </c>
      <c r="BU202" s="72" t="str">
        <f t="shared" si="616"/>
        <v/>
      </c>
      <c r="BV202" s="72" t="str">
        <f t="shared" si="616"/>
        <v/>
      </c>
    </row>
    <row r="203" spans="1:74" s="72" customFormat="1" x14ac:dyDescent="0.2">
      <c r="A203" s="72" t="b">
        <v>1</v>
      </c>
      <c r="B203" s="65" t="s">
        <v>90</v>
      </c>
      <c r="C203" s="65" t="s">
        <v>197</v>
      </c>
      <c r="D203" s="65" t="str">
        <f t="shared" si="366"/>
        <v>E9</v>
      </c>
      <c r="E203" s="75">
        <f t="shared" ref="E203:E205" si="622">1000000+BP203*1000+BQ203</f>
        <v>1017009</v>
      </c>
      <c r="F203" s="65" t="str">
        <f t="shared" ref="F203:F205" si="623">CONCATENATE(C203,"_",D203)</f>
        <v>MP00H_E9</v>
      </c>
      <c r="G203" s="65" t="s">
        <v>345</v>
      </c>
      <c r="H203" s="65">
        <f t="shared" si="614"/>
        <v>1355</v>
      </c>
      <c r="I203" s="65">
        <f t="shared" si="617"/>
        <v>155</v>
      </c>
      <c r="J203" s="65">
        <f>INDEX(Notes!$A$36:$N$47,MATCH(Binning!$B203,Notes!$A$36:$A$47,0),MATCH(Notes!$K$35,Notes!$A$35:$N$35,0))</f>
        <v>653.6</v>
      </c>
      <c r="K203" s="65"/>
      <c r="L203" s="65">
        <f t="shared" si="615"/>
        <v>1085</v>
      </c>
      <c r="M203" s="65">
        <f t="shared" si="525"/>
        <v>875</v>
      </c>
      <c r="N203" s="65">
        <f>INDEX(GB!$A$2:$AD$96,MATCH($C203,GB!$A$2:$A$96,0),MATCH(N$2,GB!$A$1:$AD$1,0))</f>
        <v>185</v>
      </c>
      <c r="O203" s="65">
        <f>INDEX(GB!$A$2:$AD$96,MATCH($C203,GB!$A$2:$A$96,0),MATCH(O$2,GB!$A$1:$AD$1,0))</f>
        <v>5</v>
      </c>
      <c r="P203" s="65">
        <f>INDEX(GB!$A$2:$AD$96,MATCH($C203,GB!$A$2:$A$96,0),MATCH(P$2,GB!$A$1:$AD$1,0))</f>
        <v>135</v>
      </c>
      <c r="Q203" s="65">
        <f>INDEX(GB!$A$2:$AD$96,MATCH($C203,GB!$A$2:$A$96,0),MATCH(Q$2,GB!$A$1:$AD$1,0))</f>
        <v>5</v>
      </c>
      <c r="R203" s="65">
        <f>INDEX(Notes!$A$36:$N$47,MATCH(Binning!$B203,Notes!$A$36:$A$47,0),MATCH(Notes!$M$35,Notes!$A$35:$N$35,0))</f>
        <v>7866</v>
      </c>
      <c r="S203" s="65"/>
      <c r="T203" s="65">
        <f>INDEX(GB!$A$2:$AD$96,MATCH($C203,GB!$A$2:$A$96,0),MATCH(T$2,GB!$A$1:$AD$1,0))</f>
        <v>35</v>
      </c>
      <c r="U203" s="65">
        <f>INDEX(GB!$A$2:$AD$96,MATCH($C203,GB!$A$2:$A$96,0),MATCH(U$2,GB!$A$1:$AD$1,0))</f>
        <v>-15</v>
      </c>
      <c r="V203" s="65">
        <f>INDEX(GB!$A$2:$AD$96,MATCH($C203,GB!$A$2:$A$96,0),MATCH(V$2,GB!$A$1:$AD$1,0))</f>
        <v>0</v>
      </c>
      <c r="W203" s="65">
        <f>INDEX(GB!$A$2:$AD$96,MATCH($C203,GB!$A$2:$A$96,0),MATCH(W$2,GB!$A$1:$AD$1,0))</f>
        <v>110</v>
      </c>
      <c r="X203" s="65">
        <f>INDEX(GB!$A$2:$AD$96,MATCH($C203,GB!$A$2:$A$96,0),MATCH(X$2,GB!$A$1:$AD$1,0))</f>
        <v>-20</v>
      </c>
      <c r="Y203" s="65">
        <v>5</v>
      </c>
      <c r="Z203" s="65">
        <v>1250</v>
      </c>
      <c r="AA203" s="65">
        <v>400</v>
      </c>
      <c r="AB203" s="65"/>
      <c r="AC203" s="65"/>
      <c r="AD203" s="65"/>
      <c r="AE203" s="65" t="s">
        <v>196</v>
      </c>
      <c r="AF203" s="65">
        <f t="shared" si="618"/>
        <v>0</v>
      </c>
      <c r="AG203" s="65"/>
      <c r="AH203" s="65"/>
      <c r="AI203" s="65" t="str">
        <f t="shared" ref="AI203:AI205" si="624">IF($BR203=1,BS203,"")</f>
        <v/>
      </c>
      <c r="AJ203" s="65" t="str">
        <f t="shared" ref="AJ203:AJ205" si="625">IF($BR203=1,BT203,"")</f>
        <v/>
      </c>
      <c r="AK203" s="65" t="str">
        <f t="shared" ref="AK203:AK205" si="626">IF($BR203=1,BU203,"")</f>
        <v/>
      </c>
      <c r="AL203" s="65" t="str">
        <f t="shared" ref="AL203:AL205" si="627">IF($BR203=1,BV203,"")</f>
        <v/>
      </c>
      <c r="AM203" s="65" t="str">
        <f t="shared" si="621"/>
        <v/>
      </c>
      <c r="AN203" s="65"/>
      <c r="AO203" s="65"/>
      <c r="AP203" s="65"/>
      <c r="AQ203" s="65"/>
      <c r="AR203" s="65"/>
      <c r="AS203" s="65"/>
      <c r="AT203" s="65" t="str">
        <f t="shared" ref="AT203:AT205" si="628">B203</f>
        <v>PCPU</v>
      </c>
      <c r="AU203" s="65">
        <f t="shared" ref="AU203:AU205" si="629">J203</f>
        <v>653.6</v>
      </c>
      <c r="AV203" s="65"/>
      <c r="AW203" s="65" t="str">
        <f t="shared" si="555"/>
        <v>Max PV (MP00D/MP00E/MP00F/MP00G/MP00H/MP00I)</v>
      </c>
      <c r="AX203" s="65">
        <f t="shared" ref="AX203:AX205" si="630">L203+N203</f>
        <v>1270</v>
      </c>
      <c r="AY203" s="65">
        <f t="shared" ref="AY203:AY205" si="631">M203+N203</f>
        <v>1060</v>
      </c>
      <c r="AZ203" s="65">
        <f>INDEX(Notes!$A$36:$O$47,MATCH($B203,Notes!A$36:A$47,0),MATCH(AZ$2,Notes!A$35:O$35,0))</f>
        <v>594.18521581609184</v>
      </c>
      <c r="BA203" s="65">
        <f t="shared" ref="BA203:BA205" si="632">MAX(MIN(Y203*FLOOR((H203-I203*LOG10(AZ203))/Y203,1),L203),M203)</f>
        <v>925</v>
      </c>
      <c r="BB203" s="65">
        <f t="shared" ref="BB203:BB205" si="633">BA203+N203</f>
        <v>1110</v>
      </c>
      <c r="BC203" s="65">
        <f t="shared" ref="BC203:BC205" si="634">MAX(MIN(Y203*FLOOR((H203-I203*LOG10(J203))/Y203,1),L203),M203)</f>
        <v>915</v>
      </c>
      <c r="BD203" s="65">
        <f t="shared" ref="BD203:BD205" si="635">BC203+N203</f>
        <v>1100</v>
      </c>
      <c r="BO203" s="72">
        <f t="shared" si="619"/>
        <v>653.6</v>
      </c>
      <c r="BP203" s="72">
        <f t="shared" si="494"/>
        <v>17</v>
      </c>
      <c r="BQ203" s="72" t="str">
        <f t="shared" si="495"/>
        <v>9</v>
      </c>
      <c r="BR203" s="72">
        <f t="shared" si="620"/>
        <v>0</v>
      </c>
      <c r="BS203" s="72" t="str">
        <f t="shared" si="620"/>
        <v/>
      </c>
      <c r="BT203" s="72" t="str">
        <f t="shared" si="620"/>
        <v/>
      </c>
      <c r="BU203" s="72" t="str">
        <f t="shared" si="620"/>
        <v/>
      </c>
      <c r="BV203" s="72" t="str">
        <f t="shared" si="620"/>
        <v/>
      </c>
    </row>
    <row r="204" spans="1:74" s="72" customFormat="1" x14ac:dyDescent="0.2">
      <c r="A204" s="72" t="b">
        <v>1</v>
      </c>
      <c r="B204" s="65" t="s">
        <v>90</v>
      </c>
      <c r="C204" s="65" t="s">
        <v>197</v>
      </c>
      <c r="D204" s="65" t="str">
        <f t="shared" si="366"/>
        <v>E10</v>
      </c>
      <c r="E204" s="75">
        <f t="shared" si="622"/>
        <v>1017010</v>
      </c>
      <c r="F204" s="65" t="str">
        <f t="shared" si="623"/>
        <v>MP00H_E10</v>
      </c>
      <c r="G204" s="65" t="s">
        <v>345</v>
      </c>
      <c r="H204" s="65">
        <f t="shared" si="614"/>
        <v>1340</v>
      </c>
      <c r="I204" s="65">
        <f t="shared" si="617"/>
        <v>155</v>
      </c>
      <c r="J204" s="65">
        <f>INDEX(Notes!$A$36:$N$47,MATCH(Binning!$B204,Notes!$A$36:$A$47,0),MATCH(Notes!$K$35,Notes!$A$35:$N$35,0))</f>
        <v>653.6</v>
      </c>
      <c r="K204" s="65"/>
      <c r="L204" s="65">
        <f t="shared" si="615"/>
        <v>1085</v>
      </c>
      <c r="M204" s="65">
        <f t="shared" si="525"/>
        <v>875</v>
      </c>
      <c r="N204" s="65">
        <f>INDEX(GB!$A$2:$AD$96,MATCH($C204,GB!$A$2:$A$96,0),MATCH(N$2,GB!$A$1:$AD$1,0))</f>
        <v>185</v>
      </c>
      <c r="O204" s="65">
        <f>INDEX(GB!$A$2:$AD$96,MATCH($C204,GB!$A$2:$A$96,0),MATCH(O$2,GB!$A$1:$AD$1,0))</f>
        <v>5</v>
      </c>
      <c r="P204" s="65">
        <f>INDEX(GB!$A$2:$AD$96,MATCH($C204,GB!$A$2:$A$96,0),MATCH(P$2,GB!$A$1:$AD$1,0))</f>
        <v>135</v>
      </c>
      <c r="Q204" s="65">
        <f>INDEX(GB!$A$2:$AD$96,MATCH($C204,GB!$A$2:$A$96,0),MATCH(Q$2,GB!$A$1:$AD$1,0))</f>
        <v>5</v>
      </c>
      <c r="R204" s="65">
        <f>INDEX(Notes!$A$36:$N$47,MATCH(Binning!$B204,Notes!$A$36:$A$47,0),MATCH(Notes!$M$35,Notes!$A$35:$N$35,0))</f>
        <v>7866</v>
      </c>
      <c r="S204" s="65"/>
      <c r="T204" s="65">
        <f>INDEX(GB!$A$2:$AD$96,MATCH($C204,GB!$A$2:$A$96,0),MATCH(T$2,GB!$A$1:$AD$1,0))</f>
        <v>35</v>
      </c>
      <c r="U204" s="65">
        <f>INDEX(GB!$A$2:$AD$96,MATCH($C204,GB!$A$2:$A$96,0),MATCH(U$2,GB!$A$1:$AD$1,0))</f>
        <v>-15</v>
      </c>
      <c r="V204" s="65">
        <f>INDEX(GB!$A$2:$AD$96,MATCH($C204,GB!$A$2:$A$96,0),MATCH(V$2,GB!$A$1:$AD$1,0))</f>
        <v>0</v>
      </c>
      <c r="W204" s="65">
        <f>INDEX(GB!$A$2:$AD$96,MATCH($C204,GB!$A$2:$A$96,0),MATCH(W$2,GB!$A$1:$AD$1,0))</f>
        <v>110</v>
      </c>
      <c r="X204" s="65">
        <f>INDEX(GB!$A$2:$AD$96,MATCH($C204,GB!$A$2:$A$96,0),MATCH(X$2,GB!$A$1:$AD$1,0))</f>
        <v>-20</v>
      </c>
      <c r="Y204" s="65">
        <v>5</v>
      </c>
      <c r="Z204" s="65">
        <v>1250</v>
      </c>
      <c r="AA204" s="65">
        <v>400</v>
      </c>
      <c r="AB204" s="65"/>
      <c r="AC204" s="65"/>
      <c r="AD204" s="65"/>
      <c r="AE204" s="65" t="s">
        <v>196</v>
      </c>
      <c r="AF204" s="65">
        <f t="shared" si="618"/>
        <v>0</v>
      </c>
      <c r="AG204" s="65"/>
      <c r="AH204" s="65"/>
      <c r="AI204" s="65" t="str">
        <f t="shared" si="624"/>
        <v/>
      </c>
      <c r="AJ204" s="65" t="str">
        <f t="shared" si="625"/>
        <v/>
      </c>
      <c r="AK204" s="65" t="str">
        <f t="shared" si="626"/>
        <v/>
      </c>
      <c r="AL204" s="65" t="str">
        <f t="shared" si="627"/>
        <v/>
      </c>
      <c r="AM204" s="65" t="str">
        <f t="shared" si="621"/>
        <v/>
      </c>
      <c r="AN204" s="65"/>
      <c r="AO204" s="65"/>
      <c r="AP204" s="65"/>
      <c r="AQ204" s="65"/>
      <c r="AR204" s="65"/>
      <c r="AS204" s="65"/>
      <c r="AT204" s="65" t="str">
        <f t="shared" si="628"/>
        <v>PCPU</v>
      </c>
      <c r="AU204" s="65">
        <f t="shared" si="629"/>
        <v>653.6</v>
      </c>
      <c r="AV204" s="65"/>
      <c r="AW204" s="65" t="str">
        <f t="shared" si="555"/>
        <v>Max PV (MP00D/MP00E/MP00F/MP00G/MP00H/MP00I)</v>
      </c>
      <c r="AX204" s="65">
        <f t="shared" si="630"/>
        <v>1270</v>
      </c>
      <c r="AY204" s="65">
        <f t="shared" si="631"/>
        <v>1060</v>
      </c>
      <c r="AZ204" s="65">
        <f>INDEX(Notes!$A$36:$O$47,MATCH($B204,Notes!A$36:A$47,0),MATCH(AZ$2,Notes!A$35:O$35,0))</f>
        <v>594.18521581609184</v>
      </c>
      <c r="BA204" s="65">
        <f t="shared" si="632"/>
        <v>910</v>
      </c>
      <c r="BB204" s="65">
        <f t="shared" si="633"/>
        <v>1095</v>
      </c>
      <c r="BC204" s="65">
        <f t="shared" si="634"/>
        <v>900</v>
      </c>
      <c r="BD204" s="65">
        <f t="shared" si="635"/>
        <v>1085</v>
      </c>
      <c r="BO204" s="72">
        <f t="shared" si="619"/>
        <v>653.6</v>
      </c>
      <c r="BP204" s="72">
        <f t="shared" si="494"/>
        <v>17</v>
      </c>
      <c r="BQ204" s="72" t="str">
        <f t="shared" si="495"/>
        <v>10</v>
      </c>
      <c r="BR204" s="72">
        <f t="shared" si="620"/>
        <v>0</v>
      </c>
      <c r="BS204" s="72" t="str">
        <f t="shared" si="620"/>
        <v/>
      </c>
      <c r="BT204" s="72" t="str">
        <f t="shared" si="620"/>
        <v/>
      </c>
      <c r="BU204" s="72" t="str">
        <f t="shared" si="620"/>
        <v/>
      </c>
      <c r="BV204" s="72" t="str">
        <f t="shared" si="620"/>
        <v/>
      </c>
    </row>
    <row r="205" spans="1:74" s="72" customFormat="1" x14ac:dyDescent="0.2">
      <c r="A205" s="72" t="b">
        <v>1</v>
      </c>
      <c r="B205" s="65" t="s">
        <v>90</v>
      </c>
      <c r="C205" s="65" t="s">
        <v>197</v>
      </c>
      <c r="D205" s="65" t="str">
        <f t="shared" si="366"/>
        <v>E11</v>
      </c>
      <c r="E205" s="75">
        <f t="shared" si="622"/>
        <v>1017011</v>
      </c>
      <c r="F205" s="65" t="str">
        <f t="shared" si="623"/>
        <v>MP00H_E11</v>
      </c>
      <c r="G205" s="65" t="s">
        <v>345</v>
      </c>
      <c r="H205" s="65">
        <f t="shared" si="614"/>
        <v>1325</v>
      </c>
      <c r="I205" s="65">
        <f t="shared" si="617"/>
        <v>155</v>
      </c>
      <c r="J205" s="65">
        <f>INDEX(Notes!$A$36:$N$47,MATCH(Binning!$B205,Notes!$A$36:$A$47,0),MATCH(Notes!$K$35,Notes!$A$35:$N$35,0))</f>
        <v>653.6</v>
      </c>
      <c r="K205" s="65"/>
      <c r="L205" s="65">
        <f t="shared" si="615"/>
        <v>1085</v>
      </c>
      <c r="M205" s="65">
        <f t="shared" si="525"/>
        <v>875</v>
      </c>
      <c r="N205" s="65">
        <f>INDEX(GB!$A$2:$AD$96,MATCH($C205,GB!$A$2:$A$96,0),MATCH(N$2,GB!$A$1:$AD$1,0))</f>
        <v>185</v>
      </c>
      <c r="O205" s="65">
        <f>INDEX(GB!$A$2:$AD$96,MATCH($C205,GB!$A$2:$A$96,0),MATCH(O$2,GB!$A$1:$AD$1,0))</f>
        <v>5</v>
      </c>
      <c r="P205" s="65">
        <f>INDEX(GB!$A$2:$AD$96,MATCH($C205,GB!$A$2:$A$96,0),MATCH(P$2,GB!$A$1:$AD$1,0))</f>
        <v>135</v>
      </c>
      <c r="Q205" s="65">
        <f>INDEX(GB!$A$2:$AD$96,MATCH($C205,GB!$A$2:$A$96,0),MATCH(Q$2,GB!$A$1:$AD$1,0))</f>
        <v>5</v>
      </c>
      <c r="R205" s="65">
        <f>INDEX(Notes!$A$36:$N$47,MATCH(Binning!$B205,Notes!$A$36:$A$47,0),MATCH(Notes!$M$35,Notes!$A$35:$N$35,0))</f>
        <v>7866</v>
      </c>
      <c r="S205" s="65"/>
      <c r="T205" s="65">
        <f>INDEX(GB!$A$2:$AD$96,MATCH($C205,GB!$A$2:$A$96,0),MATCH(T$2,GB!$A$1:$AD$1,0))</f>
        <v>35</v>
      </c>
      <c r="U205" s="65">
        <f>INDEX(GB!$A$2:$AD$96,MATCH($C205,GB!$A$2:$A$96,0),MATCH(U$2,GB!$A$1:$AD$1,0))</f>
        <v>-15</v>
      </c>
      <c r="V205" s="65">
        <f>INDEX(GB!$A$2:$AD$96,MATCH($C205,GB!$A$2:$A$96,0),MATCH(V$2,GB!$A$1:$AD$1,0))</f>
        <v>0</v>
      </c>
      <c r="W205" s="65">
        <f>INDEX(GB!$A$2:$AD$96,MATCH($C205,GB!$A$2:$A$96,0),MATCH(W$2,GB!$A$1:$AD$1,0))</f>
        <v>110</v>
      </c>
      <c r="X205" s="65">
        <f>INDEX(GB!$A$2:$AD$96,MATCH($C205,GB!$A$2:$A$96,0),MATCH(X$2,GB!$A$1:$AD$1,0))</f>
        <v>-20</v>
      </c>
      <c r="Y205" s="65">
        <v>5</v>
      </c>
      <c r="Z205" s="65">
        <v>1250</v>
      </c>
      <c r="AA205" s="65">
        <v>400</v>
      </c>
      <c r="AB205" s="65"/>
      <c r="AC205" s="65"/>
      <c r="AD205" s="65"/>
      <c r="AE205" s="65" t="s">
        <v>196</v>
      </c>
      <c r="AF205" s="65">
        <f t="shared" si="618"/>
        <v>0</v>
      </c>
      <c r="AG205" s="65"/>
      <c r="AH205" s="65"/>
      <c r="AI205" s="65" t="str">
        <f t="shared" si="624"/>
        <v/>
      </c>
      <c r="AJ205" s="65" t="str">
        <f t="shared" si="625"/>
        <v/>
      </c>
      <c r="AK205" s="65" t="str">
        <f t="shared" si="626"/>
        <v/>
      </c>
      <c r="AL205" s="65" t="str">
        <f t="shared" si="627"/>
        <v/>
      </c>
      <c r="AM205" s="65" t="str">
        <f t="shared" si="621"/>
        <v/>
      </c>
      <c r="AN205" s="65"/>
      <c r="AO205" s="65"/>
      <c r="AP205" s="65"/>
      <c r="AQ205" s="65"/>
      <c r="AR205" s="65"/>
      <c r="AS205" s="65"/>
      <c r="AT205" s="65" t="str">
        <f t="shared" si="628"/>
        <v>PCPU</v>
      </c>
      <c r="AU205" s="65">
        <f t="shared" si="629"/>
        <v>653.6</v>
      </c>
      <c r="AV205" s="65"/>
      <c r="AW205" s="65" t="str">
        <f t="shared" si="555"/>
        <v>Max PV (MP00D/MP00E/MP00F/MP00G/MP00H/MP00I)</v>
      </c>
      <c r="AX205" s="65">
        <f t="shared" si="630"/>
        <v>1270</v>
      </c>
      <c r="AY205" s="65">
        <f t="shared" si="631"/>
        <v>1060</v>
      </c>
      <c r="AZ205" s="65">
        <f>INDEX(Notes!$A$36:$O$47,MATCH($B205,Notes!A$36:A$47,0),MATCH(AZ$2,Notes!A$35:O$35,0))</f>
        <v>594.18521581609184</v>
      </c>
      <c r="BA205" s="65">
        <f t="shared" si="632"/>
        <v>895</v>
      </c>
      <c r="BB205" s="65">
        <f t="shared" si="633"/>
        <v>1080</v>
      </c>
      <c r="BC205" s="65">
        <f t="shared" si="634"/>
        <v>885</v>
      </c>
      <c r="BD205" s="65">
        <f t="shared" si="635"/>
        <v>1070</v>
      </c>
      <c r="BO205" s="72">
        <f t="shared" si="619"/>
        <v>653.6</v>
      </c>
      <c r="BP205" s="72">
        <f t="shared" si="494"/>
        <v>17</v>
      </c>
      <c r="BQ205" s="72" t="str">
        <f t="shared" si="495"/>
        <v>11</v>
      </c>
      <c r="BR205" s="72">
        <f t="shared" si="620"/>
        <v>0</v>
      </c>
      <c r="BS205" s="72" t="str">
        <f t="shared" si="620"/>
        <v/>
      </c>
      <c r="BT205" s="72" t="str">
        <f t="shared" si="620"/>
        <v/>
      </c>
      <c r="BU205" s="72" t="str">
        <f t="shared" si="620"/>
        <v/>
      </c>
      <c r="BV205" s="72" t="str">
        <f t="shared" si="620"/>
        <v/>
      </c>
    </row>
    <row r="206" spans="1:74" s="72" customFormat="1" x14ac:dyDescent="0.2">
      <c r="A206" s="72" t="b">
        <v>1</v>
      </c>
      <c r="B206" s="65" t="s">
        <v>90</v>
      </c>
      <c r="C206" s="65" t="s">
        <v>197</v>
      </c>
      <c r="D206" s="65" t="str">
        <f t="shared" si="366"/>
        <v>E12</v>
      </c>
      <c r="E206" s="75">
        <f t="shared" ref="E206:E241" si="636">1000000+BP206*1000+BQ206</f>
        <v>1017012</v>
      </c>
      <c r="F206" s="65" t="str">
        <f t="shared" ref="F206:F224" si="637">CONCATENATE(C206,"_",D206)</f>
        <v>MP00H_E12</v>
      </c>
      <c r="G206" s="65" t="s">
        <v>345</v>
      </c>
      <c r="H206" s="65">
        <f t="shared" si="614"/>
        <v>1310</v>
      </c>
      <c r="I206" s="65">
        <f t="shared" si="617"/>
        <v>155</v>
      </c>
      <c r="J206" s="65">
        <f>INDEX(Notes!$A$36:$N$47,MATCH(Binning!$B206,Notes!$A$36:$A$47,0),MATCH(Notes!$K$35,Notes!$A$35:$N$35,0))</f>
        <v>653.6</v>
      </c>
      <c r="K206" s="65"/>
      <c r="L206" s="65">
        <f t="shared" si="615"/>
        <v>1085</v>
      </c>
      <c r="M206" s="65">
        <f t="shared" si="525"/>
        <v>875</v>
      </c>
      <c r="N206" s="65">
        <f>INDEX(GB!$A$2:$AD$96,MATCH($C206,GB!$A$2:$A$96,0),MATCH(N$2,GB!$A$1:$AD$1,0))</f>
        <v>185</v>
      </c>
      <c r="O206" s="65">
        <f>INDEX(GB!$A$2:$AD$96,MATCH($C206,GB!$A$2:$A$96,0),MATCH(O$2,GB!$A$1:$AD$1,0))</f>
        <v>5</v>
      </c>
      <c r="P206" s="65">
        <f>INDEX(GB!$A$2:$AD$96,MATCH($C206,GB!$A$2:$A$96,0),MATCH(P$2,GB!$A$1:$AD$1,0))</f>
        <v>135</v>
      </c>
      <c r="Q206" s="65">
        <f>INDEX(GB!$A$2:$AD$96,MATCH($C206,GB!$A$2:$A$96,0),MATCH(Q$2,GB!$A$1:$AD$1,0))</f>
        <v>5</v>
      </c>
      <c r="R206" s="65">
        <f>INDEX(Notes!$A$36:$N$47,MATCH(Binning!$B206,Notes!$A$36:$A$47,0),MATCH(Notes!$M$35,Notes!$A$35:$N$35,0))</f>
        <v>7866</v>
      </c>
      <c r="S206" s="65"/>
      <c r="T206" s="65">
        <f>INDEX(GB!$A$2:$AD$96,MATCH($C206,GB!$A$2:$A$96,0),MATCH(T$2,GB!$A$1:$AD$1,0))</f>
        <v>35</v>
      </c>
      <c r="U206" s="65">
        <f>INDEX(GB!$A$2:$AD$96,MATCH($C206,GB!$A$2:$A$96,0),MATCH(U$2,GB!$A$1:$AD$1,0))</f>
        <v>-15</v>
      </c>
      <c r="V206" s="65">
        <f>INDEX(GB!$A$2:$AD$96,MATCH($C206,GB!$A$2:$A$96,0),MATCH(V$2,GB!$A$1:$AD$1,0))</f>
        <v>0</v>
      </c>
      <c r="W206" s="65">
        <f>INDEX(GB!$A$2:$AD$96,MATCH($C206,GB!$A$2:$A$96,0),MATCH(W$2,GB!$A$1:$AD$1,0))</f>
        <v>110</v>
      </c>
      <c r="X206" s="65">
        <f>INDEX(GB!$A$2:$AD$96,MATCH($C206,GB!$A$2:$A$96,0),MATCH(X$2,GB!$A$1:$AD$1,0))</f>
        <v>-20</v>
      </c>
      <c r="Y206" s="65">
        <v>5</v>
      </c>
      <c r="Z206" s="65">
        <v>1250</v>
      </c>
      <c r="AA206" s="65">
        <v>400</v>
      </c>
      <c r="AB206" s="65"/>
      <c r="AC206" s="65"/>
      <c r="AD206" s="65"/>
      <c r="AE206" s="65" t="s">
        <v>196</v>
      </c>
      <c r="AF206" s="65">
        <f t="shared" si="618"/>
        <v>0</v>
      </c>
      <c r="AG206" s="65"/>
      <c r="AH206" s="65"/>
      <c r="AI206" s="65" t="str">
        <f t="shared" ref="AI206:AI241" si="638">IF($BR206=1,BS206,"")</f>
        <v/>
      </c>
      <c r="AJ206" s="65" t="str">
        <f t="shared" ref="AJ206:AJ241" si="639">IF($BR206=1,BT206,"")</f>
        <v/>
      </c>
      <c r="AK206" s="65" t="str">
        <f t="shared" ref="AK206:AK241" si="640">IF($BR206=1,BU206,"")</f>
        <v/>
      </c>
      <c r="AL206" s="65" t="str">
        <f t="shared" ref="AL206:AL241" si="641">IF($BR206=1,BV206,"")</f>
        <v/>
      </c>
      <c r="AM206" s="65" t="str">
        <f t="shared" si="621"/>
        <v/>
      </c>
      <c r="AN206" s="65"/>
      <c r="AO206" s="65"/>
      <c r="AP206" s="65"/>
      <c r="AQ206" s="65"/>
      <c r="AR206" s="65"/>
      <c r="AS206" s="65"/>
      <c r="AT206" s="65" t="str">
        <f t="shared" ref="AT206:AT241" si="642">B206</f>
        <v>PCPU</v>
      </c>
      <c r="AU206" s="65">
        <f t="shared" ref="AU206:AU241" si="643">J206</f>
        <v>653.6</v>
      </c>
      <c r="AV206" s="65"/>
      <c r="AW206" s="65" t="str">
        <f t="shared" si="555"/>
        <v>Max PV (MP00D/MP00E/MP00F/MP00G/MP00H/MP00I)</v>
      </c>
      <c r="AX206" s="65">
        <f t="shared" ref="AX206:AX237" si="644">L206+N206</f>
        <v>1270</v>
      </c>
      <c r="AY206" s="65">
        <f t="shared" ref="AY206:AY237" si="645">M206+N206</f>
        <v>1060</v>
      </c>
      <c r="AZ206" s="65">
        <f>INDEX(Notes!$A$36:$O$47,MATCH($B206,Notes!A$36:A$47,0),MATCH(AZ$2,Notes!A$35:O$35,0))</f>
        <v>594.18521581609184</v>
      </c>
      <c r="BA206" s="65">
        <f t="shared" ref="BA206:BA241" si="646">MAX(MIN(Y206*FLOOR((H206-I206*LOG10(AZ206))/Y206,1),L206),M206)</f>
        <v>880</v>
      </c>
      <c r="BB206" s="65">
        <f t="shared" ref="BB206:BB237" si="647">BA206+N206</f>
        <v>1065</v>
      </c>
      <c r="BC206" s="65">
        <f t="shared" ref="BC206:BC241" si="648">MAX(MIN(Y206*FLOOR((H206-I206*LOG10(J206))/Y206,1),L206),M206)</f>
        <v>875</v>
      </c>
      <c r="BD206" s="65">
        <f t="shared" ref="BD206:BD237" si="649">BC206+N206</f>
        <v>1060</v>
      </c>
      <c r="BO206" s="72">
        <f t="shared" si="619"/>
        <v>653.6</v>
      </c>
      <c r="BP206" s="72">
        <f t="shared" si="494"/>
        <v>17</v>
      </c>
      <c r="BQ206" s="72" t="str">
        <f t="shared" si="495"/>
        <v>12</v>
      </c>
      <c r="BR206" s="72">
        <f t="shared" si="620"/>
        <v>0</v>
      </c>
      <c r="BS206" s="72" t="str">
        <f t="shared" si="620"/>
        <v/>
      </c>
      <c r="BT206" s="72" t="str">
        <f t="shared" si="620"/>
        <v/>
      </c>
      <c r="BU206" s="72" t="str">
        <f t="shared" si="620"/>
        <v/>
      </c>
      <c r="BV206" s="72" t="str">
        <f t="shared" si="620"/>
        <v/>
      </c>
    </row>
    <row r="207" spans="1:74" s="72" customFormat="1" x14ac:dyDescent="0.2">
      <c r="A207" s="72" t="b">
        <v>1</v>
      </c>
      <c r="B207" s="65" t="s">
        <v>90</v>
      </c>
      <c r="C207" s="65" t="s">
        <v>376</v>
      </c>
      <c r="D207" s="65" t="s">
        <v>44</v>
      </c>
      <c r="E207" s="75">
        <f t="shared" si="636"/>
        <v>1018001</v>
      </c>
      <c r="F207" s="65" t="str">
        <f t="shared" si="637"/>
        <v>MP00I_E1</v>
      </c>
      <c r="G207" s="65" t="s">
        <v>345</v>
      </c>
      <c r="H207" s="184">
        <f>VLOOKUP(C207,BinningParamNotes!A:D,3,0)</f>
        <v>1475</v>
      </c>
      <c r="I207" s="69">
        <f>VLOOKUP(C207,BinningParamNotes!A:D,2,0)</f>
        <v>155</v>
      </c>
      <c r="J207" s="65">
        <f>INDEX(Notes!$A$36:$N$47,MATCH(Binning!$B207,Notes!$A$36:$A$47,0),MATCH(Notes!$K$35,Notes!$A$35:$N$35,0))</f>
        <v>653.6</v>
      </c>
      <c r="K207" s="65"/>
      <c r="L207" s="69">
        <f>VLOOKUP(C207,BinningParamNotes!A:D,4,0)</f>
        <v>1105</v>
      </c>
      <c r="M207" s="65">
        <f t="shared" si="525"/>
        <v>875</v>
      </c>
      <c r="N207" s="65">
        <f>INDEX(GB!$A$2:$AD$96,MATCH($C207,GB!$A$2:$A$96,0),MATCH(N$2,GB!$A$1:$AD$1,0))</f>
        <v>185</v>
      </c>
      <c r="O207" s="65">
        <f>INDEX(GB!$A$2:$AD$96,MATCH($C207,GB!$A$2:$A$96,0),MATCH(O$2,GB!$A$1:$AD$1,0))</f>
        <v>5</v>
      </c>
      <c r="P207" s="65">
        <f>INDEX(GB!$A$2:$AD$96,MATCH($C207,GB!$A$2:$A$96,0),MATCH(P$2,GB!$A$1:$AD$1,0))</f>
        <v>135</v>
      </c>
      <c r="Q207" s="65">
        <f>INDEX(GB!$A$2:$AD$96,MATCH($C207,GB!$A$2:$A$96,0),MATCH(Q$2,GB!$A$1:$AD$1,0))</f>
        <v>5</v>
      </c>
      <c r="R207" s="65">
        <f>INDEX(Notes!$A$36:$N$47,MATCH(Binning!$B207,Notes!$A$36:$A$47,0),MATCH(Notes!$M$35,Notes!$A$35:$N$35,0))</f>
        <v>7866</v>
      </c>
      <c r="S207" s="65"/>
      <c r="T207" s="65">
        <f>INDEX(GB!$A$2:$AD$96,MATCH($C207,GB!$A$2:$A$96,0),MATCH(T$2,GB!$A$1:$AD$1,0))</f>
        <v>45</v>
      </c>
      <c r="U207" s="65">
        <f>INDEX(GB!$A$2:$AD$96,MATCH($C207,GB!$A$2:$A$96,0),MATCH(U$2,GB!$A$1:$AD$1,0))</f>
        <v>-15</v>
      </c>
      <c r="V207" s="65">
        <f>INDEX(GB!$A$2:$AD$96,MATCH($C207,GB!$A$2:$A$96,0),MATCH(V$2,GB!$A$1:$AD$1,0))</f>
        <v>0</v>
      </c>
      <c r="W207" s="65">
        <f>INDEX(GB!$A$2:$AD$96,MATCH($C207,GB!$A$2:$A$96,0),MATCH(W$2,GB!$A$1:$AD$1,0))</f>
        <v>110</v>
      </c>
      <c r="X207" s="65">
        <f>INDEX(GB!$A$2:$AD$96,MATCH($C207,GB!$A$2:$A$96,0),MATCH(X$2,GB!$A$1:$AD$1,0))</f>
        <v>-20</v>
      </c>
      <c r="Y207" s="65">
        <v>5</v>
      </c>
      <c r="Z207" s="65">
        <v>1250</v>
      </c>
      <c r="AA207" s="65">
        <v>400</v>
      </c>
      <c r="AB207" s="65"/>
      <c r="AC207" s="65"/>
      <c r="AD207" s="65"/>
      <c r="AE207" s="65" t="s">
        <v>197</v>
      </c>
      <c r="AF207" s="65">
        <v>0</v>
      </c>
      <c r="AG207" s="65"/>
      <c r="AH207" s="65"/>
      <c r="AI207" s="65" t="str">
        <f t="shared" si="638"/>
        <v/>
      </c>
      <c r="AJ207" s="65" t="str">
        <f t="shared" si="639"/>
        <v/>
      </c>
      <c r="AK207" s="65" t="str">
        <f t="shared" si="640"/>
        <v/>
      </c>
      <c r="AL207" s="65" t="str">
        <f t="shared" si="641"/>
        <v/>
      </c>
      <c r="AM207" s="65" t="str">
        <f t="shared" si="621"/>
        <v/>
      </c>
      <c r="AN207" s="65"/>
      <c r="AO207" s="65"/>
      <c r="AP207" s="65"/>
      <c r="AQ207" s="65"/>
      <c r="AR207" s="65"/>
      <c r="AS207" s="65"/>
      <c r="AT207" s="65" t="str">
        <f t="shared" si="642"/>
        <v>PCPU</v>
      </c>
      <c r="AU207" s="65">
        <f t="shared" si="643"/>
        <v>653.6</v>
      </c>
      <c r="AV207" s="65"/>
      <c r="AW207" s="65" t="str">
        <f t="shared" si="555"/>
        <v>Max PV (MP00D/MP00E/MP00F/MP00G/MP00H/MP00I)</v>
      </c>
      <c r="AX207" s="65">
        <f t="shared" si="644"/>
        <v>1290</v>
      </c>
      <c r="AY207" s="65">
        <f t="shared" si="645"/>
        <v>1060</v>
      </c>
      <c r="AZ207" s="65">
        <f>INDEX(Notes!$A$36:$O$47,MATCH($B207,Notes!A$36:A$47,0),MATCH(AZ$2,Notes!A$35:O$35,0))</f>
        <v>594.18521581609184</v>
      </c>
      <c r="BA207" s="65">
        <f t="shared" si="646"/>
        <v>1045</v>
      </c>
      <c r="BB207" s="65">
        <f t="shared" si="647"/>
        <v>1230</v>
      </c>
      <c r="BC207" s="65">
        <f t="shared" si="648"/>
        <v>1035</v>
      </c>
      <c r="BD207" s="65">
        <f t="shared" si="649"/>
        <v>1220</v>
      </c>
      <c r="BO207" s="72">
        <f>MAX(J207:J213)</f>
        <v>653.6</v>
      </c>
      <c r="BP207" s="72">
        <f t="shared" si="494"/>
        <v>18</v>
      </c>
      <c r="BQ207" s="72" t="str">
        <f t="shared" si="495"/>
        <v>1</v>
      </c>
      <c r="BR207" s="72">
        <v>0</v>
      </c>
    </row>
    <row r="208" spans="1:74" s="72" customFormat="1" x14ac:dyDescent="0.2">
      <c r="A208" s="72" t="b">
        <v>1</v>
      </c>
      <c r="B208" s="65" t="s">
        <v>90</v>
      </c>
      <c r="C208" s="65" t="str">
        <f>C207</f>
        <v>MP00I</v>
      </c>
      <c r="D208" s="65" t="str">
        <f t="shared" si="366"/>
        <v>E2</v>
      </c>
      <c r="E208" s="75">
        <f t="shared" si="636"/>
        <v>1018002</v>
      </c>
      <c r="F208" s="65" t="str">
        <f t="shared" si="637"/>
        <v>MP00I_E2</v>
      </c>
      <c r="G208" s="65" t="s">
        <v>345</v>
      </c>
      <c r="H208" s="65">
        <f t="shared" si="614"/>
        <v>1460</v>
      </c>
      <c r="I208" s="65">
        <f>I207</f>
        <v>155</v>
      </c>
      <c r="J208" s="65">
        <f>INDEX(Notes!$A$36:$N$47,MATCH(Binning!$B208,Notes!$A$36:$A$47,0),MATCH(Notes!$K$35,Notes!$A$35:$N$35,0))</f>
        <v>653.6</v>
      </c>
      <c r="K208" s="65"/>
      <c r="L208" s="65">
        <f t="shared" si="615"/>
        <v>1095</v>
      </c>
      <c r="M208" s="65">
        <f t="shared" si="525"/>
        <v>875</v>
      </c>
      <c r="N208" s="65">
        <f>INDEX(GB!$A$2:$AD$96,MATCH($C208,GB!$A$2:$A$96,0),MATCH(N$2,GB!$A$1:$AD$1,0))</f>
        <v>185</v>
      </c>
      <c r="O208" s="65">
        <f>INDEX(GB!$A$2:$AD$96,MATCH($C208,GB!$A$2:$A$96,0),MATCH(O$2,GB!$A$1:$AD$1,0))</f>
        <v>5</v>
      </c>
      <c r="P208" s="65">
        <f>INDEX(GB!$A$2:$AD$96,MATCH($C208,GB!$A$2:$A$96,0),MATCH(P$2,GB!$A$1:$AD$1,0))</f>
        <v>135</v>
      </c>
      <c r="Q208" s="65">
        <f>INDEX(GB!$A$2:$AD$96,MATCH($C208,GB!$A$2:$A$96,0),MATCH(Q$2,GB!$A$1:$AD$1,0))</f>
        <v>5</v>
      </c>
      <c r="R208" s="65">
        <f>INDEX(Notes!$A$36:$N$47,MATCH(Binning!$B208,Notes!$A$36:$A$47,0),MATCH(Notes!$M$35,Notes!$A$35:$N$35,0))</f>
        <v>7866</v>
      </c>
      <c r="S208" s="65"/>
      <c r="T208" s="65">
        <f>INDEX(GB!$A$2:$AD$96,MATCH($C208,GB!$A$2:$A$96,0),MATCH(T$2,GB!$A$1:$AD$1,0))</f>
        <v>45</v>
      </c>
      <c r="U208" s="65">
        <f>INDEX(GB!$A$2:$AD$96,MATCH($C208,GB!$A$2:$A$96,0),MATCH(U$2,GB!$A$1:$AD$1,0))</f>
        <v>-15</v>
      </c>
      <c r="V208" s="65">
        <f>INDEX(GB!$A$2:$AD$96,MATCH($C208,GB!$A$2:$A$96,0),MATCH(V$2,GB!$A$1:$AD$1,0))</f>
        <v>0</v>
      </c>
      <c r="W208" s="65">
        <f>INDEX(GB!$A$2:$AD$96,MATCH($C208,GB!$A$2:$A$96,0),MATCH(W$2,GB!$A$1:$AD$1,0))</f>
        <v>110</v>
      </c>
      <c r="X208" s="65">
        <f>INDEX(GB!$A$2:$AD$96,MATCH($C208,GB!$A$2:$A$96,0),MATCH(X$2,GB!$A$1:$AD$1,0))</f>
        <v>-20</v>
      </c>
      <c r="Y208" s="65">
        <v>5</v>
      </c>
      <c r="Z208" s="65">
        <v>1250</v>
      </c>
      <c r="AA208" s="65">
        <v>400</v>
      </c>
      <c r="AB208" s="65"/>
      <c r="AC208" s="65"/>
      <c r="AD208" s="65"/>
      <c r="AE208" s="65" t="s">
        <v>197</v>
      </c>
      <c r="AF208" s="65">
        <f>AF207</f>
        <v>0</v>
      </c>
      <c r="AG208" s="65"/>
      <c r="AH208" s="65"/>
      <c r="AI208" s="65" t="str">
        <f t="shared" si="638"/>
        <v/>
      </c>
      <c r="AJ208" s="65" t="str">
        <f t="shared" si="639"/>
        <v/>
      </c>
      <c r="AK208" s="65" t="str">
        <f t="shared" si="640"/>
        <v/>
      </c>
      <c r="AL208" s="65" t="str">
        <f t="shared" si="641"/>
        <v/>
      </c>
      <c r="AM208" s="65" t="str">
        <f t="shared" si="621"/>
        <v/>
      </c>
      <c r="AN208" s="65"/>
      <c r="AO208" s="65"/>
      <c r="AP208" s="65"/>
      <c r="AQ208" s="65"/>
      <c r="AR208" s="65"/>
      <c r="AS208" s="65"/>
      <c r="AT208" s="65" t="str">
        <f t="shared" si="642"/>
        <v>PCPU</v>
      </c>
      <c r="AU208" s="65">
        <f t="shared" si="643"/>
        <v>653.6</v>
      </c>
      <c r="AV208" s="65"/>
      <c r="AW208" s="65" t="str">
        <f t="shared" si="555"/>
        <v>Max PV (MP00D/MP00E/MP00F/MP00G/MP00H/MP00I)</v>
      </c>
      <c r="AX208" s="65">
        <f t="shared" si="644"/>
        <v>1280</v>
      </c>
      <c r="AY208" s="65">
        <f t="shared" si="645"/>
        <v>1060</v>
      </c>
      <c r="AZ208" s="65">
        <f>INDEX(Notes!$A$36:$O$47,MATCH($B208,Notes!A$36:A$47,0),MATCH(AZ$2,Notes!A$35:O$35,0))</f>
        <v>594.18521581609184</v>
      </c>
      <c r="BA208" s="65">
        <f t="shared" si="646"/>
        <v>1030</v>
      </c>
      <c r="BB208" s="65">
        <f t="shared" si="647"/>
        <v>1215</v>
      </c>
      <c r="BC208" s="65">
        <f t="shared" si="648"/>
        <v>1020</v>
      </c>
      <c r="BD208" s="65">
        <f t="shared" si="649"/>
        <v>1205</v>
      </c>
      <c r="BO208" s="72">
        <f>BO207</f>
        <v>653.6</v>
      </c>
      <c r="BP208" s="72">
        <f t="shared" si="494"/>
        <v>18</v>
      </c>
      <c r="BQ208" s="72" t="str">
        <f t="shared" si="495"/>
        <v>2</v>
      </c>
      <c r="BR208" s="72">
        <f>IF(BR207="","",BR207)</f>
        <v>0</v>
      </c>
      <c r="BS208" s="72" t="str">
        <f t="shared" ref="BS208:BV208" si="650">IF(BS207="","",BS207)</f>
        <v/>
      </c>
      <c r="BT208" s="72" t="str">
        <f t="shared" si="650"/>
        <v/>
      </c>
      <c r="BU208" s="72" t="str">
        <f t="shared" si="650"/>
        <v/>
      </c>
      <c r="BV208" s="72" t="str">
        <f t="shared" si="650"/>
        <v/>
      </c>
    </row>
    <row r="209" spans="1:74" s="72" customFormat="1" x14ac:dyDescent="0.2">
      <c r="A209" s="72" t="b">
        <v>1</v>
      </c>
      <c r="B209" s="65" t="s">
        <v>90</v>
      </c>
      <c r="C209" s="65" t="str">
        <f t="shared" ref="C209:C217" si="651">C208</f>
        <v>MP00I</v>
      </c>
      <c r="D209" s="65" t="str">
        <f t="shared" si="366"/>
        <v>E3</v>
      </c>
      <c r="E209" s="75">
        <f t="shared" si="636"/>
        <v>1018003</v>
      </c>
      <c r="F209" s="65" t="str">
        <f t="shared" si="637"/>
        <v>MP00I_E3</v>
      </c>
      <c r="G209" s="65" t="s">
        <v>345</v>
      </c>
      <c r="H209" s="65">
        <f t="shared" si="614"/>
        <v>1445</v>
      </c>
      <c r="I209" s="65">
        <f t="shared" ref="I209:I218" si="652">I208</f>
        <v>155</v>
      </c>
      <c r="J209" s="65">
        <f>INDEX(Notes!$A$36:$N$47,MATCH(Binning!$B209,Notes!$A$36:$A$47,0),MATCH(Notes!$K$35,Notes!$A$35:$N$35,0))</f>
        <v>653.6</v>
      </c>
      <c r="K209" s="65"/>
      <c r="L209" s="65">
        <f t="shared" si="615"/>
        <v>1085</v>
      </c>
      <c r="M209" s="65">
        <f t="shared" si="525"/>
        <v>875</v>
      </c>
      <c r="N209" s="65">
        <f>INDEX(GB!$A$2:$AD$96,MATCH($C209,GB!$A$2:$A$96,0),MATCH(N$2,GB!$A$1:$AD$1,0))</f>
        <v>185</v>
      </c>
      <c r="O209" s="65">
        <f>INDEX(GB!$A$2:$AD$96,MATCH($C209,GB!$A$2:$A$96,0),MATCH(O$2,GB!$A$1:$AD$1,0))</f>
        <v>5</v>
      </c>
      <c r="P209" s="65">
        <f>INDEX(GB!$A$2:$AD$96,MATCH($C209,GB!$A$2:$A$96,0),MATCH(P$2,GB!$A$1:$AD$1,0))</f>
        <v>135</v>
      </c>
      <c r="Q209" s="65">
        <f>INDEX(GB!$A$2:$AD$96,MATCH($C209,GB!$A$2:$A$96,0),MATCH(Q$2,GB!$A$1:$AD$1,0))</f>
        <v>5</v>
      </c>
      <c r="R209" s="65">
        <f>INDEX(Notes!$A$36:$N$47,MATCH(Binning!$B209,Notes!$A$36:$A$47,0),MATCH(Notes!$M$35,Notes!$A$35:$N$35,0))</f>
        <v>7866</v>
      </c>
      <c r="S209" s="65"/>
      <c r="T209" s="65">
        <f>INDEX(GB!$A$2:$AD$96,MATCH($C209,GB!$A$2:$A$96,0),MATCH(T$2,GB!$A$1:$AD$1,0))</f>
        <v>45</v>
      </c>
      <c r="U209" s="65">
        <f>INDEX(GB!$A$2:$AD$96,MATCH($C209,GB!$A$2:$A$96,0),MATCH(U$2,GB!$A$1:$AD$1,0))</f>
        <v>-15</v>
      </c>
      <c r="V209" s="65">
        <f>INDEX(GB!$A$2:$AD$96,MATCH($C209,GB!$A$2:$A$96,0),MATCH(V$2,GB!$A$1:$AD$1,0))</f>
        <v>0</v>
      </c>
      <c r="W209" s="65">
        <f>INDEX(GB!$A$2:$AD$96,MATCH($C209,GB!$A$2:$A$96,0),MATCH(W$2,GB!$A$1:$AD$1,0))</f>
        <v>110</v>
      </c>
      <c r="X209" s="65">
        <f>INDEX(GB!$A$2:$AD$96,MATCH($C209,GB!$A$2:$A$96,0),MATCH(X$2,GB!$A$1:$AD$1,0))</f>
        <v>-20</v>
      </c>
      <c r="Y209" s="65">
        <v>5</v>
      </c>
      <c r="Z209" s="65">
        <v>1250</v>
      </c>
      <c r="AA209" s="65">
        <v>400</v>
      </c>
      <c r="AB209" s="65"/>
      <c r="AC209" s="65"/>
      <c r="AD209" s="65"/>
      <c r="AE209" s="65" t="s">
        <v>197</v>
      </c>
      <c r="AF209" s="65">
        <f t="shared" ref="AF209:AF218" si="653">AF208</f>
        <v>0</v>
      </c>
      <c r="AG209" s="65"/>
      <c r="AH209" s="65"/>
      <c r="AI209" s="65" t="str">
        <f t="shared" si="638"/>
        <v/>
      </c>
      <c r="AJ209" s="65" t="str">
        <f t="shared" si="639"/>
        <v/>
      </c>
      <c r="AK209" s="65" t="str">
        <f t="shared" si="640"/>
        <v/>
      </c>
      <c r="AL209" s="65" t="str">
        <f t="shared" si="641"/>
        <v/>
      </c>
      <c r="AM209" s="65" t="str">
        <f t="shared" si="621"/>
        <v/>
      </c>
      <c r="AN209" s="65"/>
      <c r="AO209" s="65"/>
      <c r="AP209" s="65"/>
      <c r="AQ209" s="65"/>
      <c r="AR209" s="65"/>
      <c r="AS209" s="65"/>
      <c r="AT209" s="65" t="str">
        <f t="shared" si="642"/>
        <v>PCPU</v>
      </c>
      <c r="AU209" s="65">
        <f t="shared" si="643"/>
        <v>653.6</v>
      </c>
      <c r="AV209" s="65"/>
      <c r="AW209" s="65" t="str">
        <f t="shared" si="555"/>
        <v>Max PV (MP00D/MP00E/MP00F/MP00G/MP00H/MP00I)</v>
      </c>
      <c r="AX209" s="65">
        <f t="shared" si="644"/>
        <v>1270</v>
      </c>
      <c r="AY209" s="65">
        <f t="shared" si="645"/>
        <v>1060</v>
      </c>
      <c r="AZ209" s="65">
        <f>INDEX(Notes!$A$36:$O$47,MATCH($B209,Notes!A$36:A$47,0),MATCH(AZ$2,Notes!A$35:O$35,0))</f>
        <v>594.18521581609184</v>
      </c>
      <c r="BA209" s="65">
        <f t="shared" si="646"/>
        <v>1015</v>
      </c>
      <c r="BB209" s="65">
        <f t="shared" si="647"/>
        <v>1200</v>
      </c>
      <c r="BC209" s="65">
        <f t="shared" si="648"/>
        <v>1005</v>
      </c>
      <c r="BD209" s="65">
        <f t="shared" si="649"/>
        <v>1190</v>
      </c>
      <c r="BO209" s="72">
        <f t="shared" ref="BO209:BO218" si="654">BO208</f>
        <v>653.6</v>
      </c>
      <c r="BP209" s="72">
        <f t="shared" si="494"/>
        <v>18</v>
      </c>
      <c r="BQ209" s="72" t="str">
        <f t="shared" si="495"/>
        <v>3</v>
      </c>
      <c r="BR209" s="72">
        <f t="shared" ref="BR209:BV209" si="655">IF(BR208="","",BR208)</f>
        <v>0</v>
      </c>
      <c r="BS209" s="72" t="str">
        <f t="shared" si="655"/>
        <v/>
      </c>
      <c r="BT209" s="72" t="str">
        <f t="shared" si="655"/>
        <v/>
      </c>
      <c r="BU209" s="72" t="str">
        <f t="shared" si="655"/>
        <v/>
      </c>
      <c r="BV209" s="72" t="str">
        <f t="shared" si="655"/>
        <v/>
      </c>
    </row>
    <row r="210" spans="1:74" s="72" customFormat="1" x14ac:dyDescent="0.2">
      <c r="A210" s="72" t="b">
        <v>1</v>
      </c>
      <c r="B210" s="65" t="s">
        <v>90</v>
      </c>
      <c r="C210" s="65" t="str">
        <f t="shared" si="651"/>
        <v>MP00I</v>
      </c>
      <c r="D210" s="65" t="str">
        <f t="shared" si="366"/>
        <v>E4</v>
      </c>
      <c r="E210" s="75">
        <f t="shared" si="636"/>
        <v>1018004</v>
      </c>
      <c r="F210" s="65" t="str">
        <f t="shared" si="637"/>
        <v>MP00I_E4</v>
      </c>
      <c r="G210" s="65" t="s">
        <v>345</v>
      </c>
      <c r="H210" s="65">
        <f t="shared" si="614"/>
        <v>1430</v>
      </c>
      <c r="I210" s="65">
        <f t="shared" si="652"/>
        <v>155</v>
      </c>
      <c r="J210" s="65">
        <f>INDEX(Notes!$A$36:$N$47,MATCH(Binning!$B210,Notes!$A$36:$A$47,0),MATCH(Notes!$K$35,Notes!$A$35:$N$35,0))</f>
        <v>653.6</v>
      </c>
      <c r="K210" s="65"/>
      <c r="L210" s="65">
        <f t="shared" si="615"/>
        <v>1085</v>
      </c>
      <c r="M210" s="65">
        <f t="shared" si="525"/>
        <v>875</v>
      </c>
      <c r="N210" s="65">
        <f>INDEX(GB!$A$2:$AD$96,MATCH($C210,GB!$A$2:$A$96,0),MATCH(N$2,GB!$A$1:$AD$1,0))</f>
        <v>185</v>
      </c>
      <c r="O210" s="65">
        <f>INDEX(GB!$A$2:$AD$96,MATCH($C210,GB!$A$2:$A$96,0),MATCH(O$2,GB!$A$1:$AD$1,0))</f>
        <v>5</v>
      </c>
      <c r="P210" s="65">
        <f>INDEX(GB!$A$2:$AD$96,MATCH($C210,GB!$A$2:$A$96,0),MATCH(P$2,GB!$A$1:$AD$1,0))</f>
        <v>135</v>
      </c>
      <c r="Q210" s="65">
        <f>INDEX(GB!$A$2:$AD$96,MATCH($C210,GB!$A$2:$A$96,0),MATCH(Q$2,GB!$A$1:$AD$1,0))</f>
        <v>5</v>
      </c>
      <c r="R210" s="65">
        <f>INDEX(Notes!$A$36:$N$47,MATCH(Binning!$B210,Notes!$A$36:$A$47,0),MATCH(Notes!$M$35,Notes!$A$35:$N$35,0))</f>
        <v>7866</v>
      </c>
      <c r="S210" s="65"/>
      <c r="T210" s="65">
        <f>INDEX(GB!$A$2:$AD$96,MATCH($C210,GB!$A$2:$A$96,0),MATCH(T$2,GB!$A$1:$AD$1,0))</f>
        <v>45</v>
      </c>
      <c r="U210" s="65">
        <f>INDEX(GB!$A$2:$AD$96,MATCH($C210,GB!$A$2:$A$96,0),MATCH(U$2,GB!$A$1:$AD$1,0))</f>
        <v>-15</v>
      </c>
      <c r="V210" s="65">
        <f>INDEX(GB!$A$2:$AD$96,MATCH($C210,GB!$A$2:$A$96,0),MATCH(V$2,GB!$A$1:$AD$1,0))</f>
        <v>0</v>
      </c>
      <c r="W210" s="65">
        <f>INDEX(GB!$A$2:$AD$96,MATCH($C210,GB!$A$2:$A$96,0),MATCH(W$2,GB!$A$1:$AD$1,0))</f>
        <v>110</v>
      </c>
      <c r="X210" s="65">
        <f>INDEX(GB!$A$2:$AD$96,MATCH($C210,GB!$A$2:$A$96,0),MATCH(X$2,GB!$A$1:$AD$1,0))</f>
        <v>-20</v>
      </c>
      <c r="Y210" s="65">
        <v>5</v>
      </c>
      <c r="Z210" s="65">
        <v>1250</v>
      </c>
      <c r="AA210" s="65">
        <v>400</v>
      </c>
      <c r="AB210" s="65"/>
      <c r="AC210" s="65"/>
      <c r="AD210" s="65"/>
      <c r="AE210" s="65" t="s">
        <v>197</v>
      </c>
      <c r="AF210" s="65">
        <f t="shared" si="653"/>
        <v>0</v>
      </c>
      <c r="AG210" s="65"/>
      <c r="AH210" s="65"/>
      <c r="AI210" s="65" t="str">
        <f t="shared" si="638"/>
        <v/>
      </c>
      <c r="AJ210" s="65" t="str">
        <f t="shared" si="639"/>
        <v/>
      </c>
      <c r="AK210" s="65" t="str">
        <f t="shared" si="640"/>
        <v/>
      </c>
      <c r="AL210" s="65" t="str">
        <f t="shared" si="641"/>
        <v/>
      </c>
      <c r="AM210" s="65" t="str">
        <f t="shared" si="621"/>
        <v/>
      </c>
      <c r="AN210" s="65"/>
      <c r="AO210" s="65"/>
      <c r="AP210" s="65"/>
      <c r="AQ210" s="65"/>
      <c r="AR210" s="65"/>
      <c r="AS210" s="65"/>
      <c r="AT210" s="65" t="str">
        <f t="shared" si="642"/>
        <v>PCPU</v>
      </c>
      <c r="AU210" s="65">
        <f t="shared" si="643"/>
        <v>653.6</v>
      </c>
      <c r="AV210" s="65"/>
      <c r="AW210" s="65" t="str">
        <f t="shared" si="555"/>
        <v>Max PV (MP00D/MP00E/MP00F/MP00G/MP00H/MP00I)</v>
      </c>
      <c r="AX210" s="65">
        <f t="shared" si="644"/>
        <v>1270</v>
      </c>
      <c r="AY210" s="65">
        <f t="shared" si="645"/>
        <v>1060</v>
      </c>
      <c r="AZ210" s="65">
        <f>INDEX(Notes!$A$36:$O$47,MATCH($B210,Notes!A$36:A$47,0),MATCH(AZ$2,Notes!A$35:O$35,0))</f>
        <v>594.18521581609184</v>
      </c>
      <c r="BA210" s="65">
        <f t="shared" si="646"/>
        <v>1000</v>
      </c>
      <c r="BB210" s="65">
        <f t="shared" si="647"/>
        <v>1185</v>
      </c>
      <c r="BC210" s="65">
        <f t="shared" si="648"/>
        <v>990</v>
      </c>
      <c r="BD210" s="65">
        <f t="shared" si="649"/>
        <v>1175</v>
      </c>
      <c r="BO210" s="72">
        <f t="shared" si="654"/>
        <v>653.6</v>
      </c>
      <c r="BP210" s="72">
        <f t="shared" si="494"/>
        <v>18</v>
      </c>
      <c r="BQ210" s="72" t="str">
        <f t="shared" si="495"/>
        <v>4</v>
      </c>
      <c r="BR210" s="72">
        <f t="shared" ref="BR210:BV210" si="656">IF(BR209="","",BR209)</f>
        <v>0</v>
      </c>
      <c r="BS210" s="72" t="str">
        <f t="shared" si="656"/>
        <v/>
      </c>
      <c r="BT210" s="72" t="str">
        <f t="shared" si="656"/>
        <v/>
      </c>
      <c r="BU210" s="72" t="str">
        <f t="shared" si="656"/>
        <v/>
      </c>
      <c r="BV210" s="72" t="str">
        <f t="shared" si="656"/>
        <v/>
      </c>
    </row>
    <row r="211" spans="1:74" s="72" customFormat="1" x14ac:dyDescent="0.2">
      <c r="A211" s="72" t="b">
        <v>1</v>
      </c>
      <c r="B211" s="65" t="s">
        <v>90</v>
      </c>
      <c r="C211" s="65" t="str">
        <f t="shared" si="651"/>
        <v>MP00I</v>
      </c>
      <c r="D211" s="65" t="str">
        <f t="shared" si="366"/>
        <v>E5</v>
      </c>
      <c r="E211" s="75">
        <f t="shared" si="636"/>
        <v>1018005</v>
      </c>
      <c r="F211" s="65" t="str">
        <f t="shared" si="637"/>
        <v>MP00I_E5</v>
      </c>
      <c r="G211" s="65" t="s">
        <v>345</v>
      </c>
      <c r="H211" s="65">
        <f t="shared" si="614"/>
        <v>1415</v>
      </c>
      <c r="I211" s="65">
        <f t="shared" si="652"/>
        <v>155</v>
      </c>
      <c r="J211" s="65">
        <f>INDEX(Notes!$A$36:$N$47,MATCH(Binning!$B211,Notes!$A$36:$A$47,0),MATCH(Notes!$K$35,Notes!$A$35:$N$35,0))</f>
        <v>653.6</v>
      </c>
      <c r="K211" s="65"/>
      <c r="L211" s="65">
        <f t="shared" si="615"/>
        <v>1085</v>
      </c>
      <c r="M211" s="65">
        <f t="shared" si="525"/>
        <v>875</v>
      </c>
      <c r="N211" s="65">
        <f>INDEX(GB!$A$2:$AD$96,MATCH($C211,GB!$A$2:$A$96,0),MATCH(N$2,GB!$A$1:$AD$1,0))</f>
        <v>185</v>
      </c>
      <c r="O211" s="65">
        <f>INDEX(GB!$A$2:$AD$96,MATCH($C211,GB!$A$2:$A$96,0),MATCH(O$2,GB!$A$1:$AD$1,0))</f>
        <v>5</v>
      </c>
      <c r="P211" s="65">
        <f>INDEX(GB!$A$2:$AD$96,MATCH($C211,GB!$A$2:$A$96,0),MATCH(P$2,GB!$A$1:$AD$1,0))</f>
        <v>135</v>
      </c>
      <c r="Q211" s="65">
        <f>INDEX(GB!$A$2:$AD$96,MATCH($C211,GB!$A$2:$A$96,0),MATCH(Q$2,GB!$A$1:$AD$1,0))</f>
        <v>5</v>
      </c>
      <c r="R211" s="65">
        <f>INDEX(Notes!$A$36:$N$47,MATCH(Binning!$B211,Notes!$A$36:$A$47,0),MATCH(Notes!$M$35,Notes!$A$35:$N$35,0))</f>
        <v>7866</v>
      </c>
      <c r="S211" s="65"/>
      <c r="T211" s="65">
        <f>INDEX(GB!$A$2:$AD$96,MATCH($C211,GB!$A$2:$A$96,0),MATCH(T$2,GB!$A$1:$AD$1,0))</f>
        <v>45</v>
      </c>
      <c r="U211" s="65">
        <f>INDEX(GB!$A$2:$AD$96,MATCH($C211,GB!$A$2:$A$96,0),MATCH(U$2,GB!$A$1:$AD$1,0))</f>
        <v>-15</v>
      </c>
      <c r="V211" s="65">
        <f>INDEX(GB!$A$2:$AD$96,MATCH($C211,GB!$A$2:$A$96,0),MATCH(V$2,GB!$A$1:$AD$1,0))</f>
        <v>0</v>
      </c>
      <c r="W211" s="65">
        <f>INDEX(GB!$A$2:$AD$96,MATCH($C211,GB!$A$2:$A$96,0),MATCH(W$2,GB!$A$1:$AD$1,0))</f>
        <v>110</v>
      </c>
      <c r="X211" s="65">
        <f>INDEX(GB!$A$2:$AD$96,MATCH($C211,GB!$A$2:$A$96,0),MATCH(X$2,GB!$A$1:$AD$1,0))</f>
        <v>-20</v>
      </c>
      <c r="Y211" s="65">
        <v>5</v>
      </c>
      <c r="Z211" s="65">
        <v>1250</v>
      </c>
      <c r="AA211" s="65">
        <v>400</v>
      </c>
      <c r="AB211" s="65"/>
      <c r="AC211" s="65"/>
      <c r="AD211" s="65"/>
      <c r="AE211" s="65" t="s">
        <v>197</v>
      </c>
      <c r="AF211" s="65">
        <f t="shared" si="653"/>
        <v>0</v>
      </c>
      <c r="AG211" s="65"/>
      <c r="AH211" s="65"/>
      <c r="AI211" s="65" t="str">
        <f t="shared" si="638"/>
        <v/>
      </c>
      <c r="AJ211" s="65" t="str">
        <f t="shared" si="639"/>
        <v/>
      </c>
      <c r="AK211" s="65" t="str">
        <f t="shared" si="640"/>
        <v/>
      </c>
      <c r="AL211" s="65" t="str">
        <f t="shared" si="641"/>
        <v/>
      </c>
      <c r="AM211" s="65" t="str">
        <f t="shared" si="621"/>
        <v/>
      </c>
      <c r="AN211" s="65"/>
      <c r="AO211" s="65"/>
      <c r="AP211" s="65"/>
      <c r="AQ211" s="65"/>
      <c r="AR211" s="65"/>
      <c r="AS211" s="65"/>
      <c r="AT211" s="65" t="str">
        <f t="shared" si="642"/>
        <v>PCPU</v>
      </c>
      <c r="AU211" s="65">
        <f t="shared" si="643"/>
        <v>653.6</v>
      </c>
      <c r="AV211" s="65"/>
      <c r="AW211" s="65" t="str">
        <f t="shared" si="555"/>
        <v>Max PV (MP00D/MP00E/MP00F/MP00G/MP00H/MP00I)</v>
      </c>
      <c r="AX211" s="65">
        <f t="shared" si="644"/>
        <v>1270</v>
      </c>
      <c r="AY211" s="65">
        <f t="shared" si="645"/>
        <v>1060</v>
      </c>
      <c r="AZ211" s="65">
        <f>INDEX(Notes!$A$36:$O$47,MATCH($B211,Notes!A$36:A$47,0),MATCH(AZ$2,Notes!A$35:O$35,0))</f>
        <v>594.18521581609184</v>
      </c>
      <c r="BA211" s="65">
        <f t="shared" si="646"/>
        <v>985</v>
      </c>
      <c r="BB211" s="65">
        <f t="shared" si="647"/>
        <v>1170</v>
      </c>
      <c r="BC211" s="65">
        <f t="shared" si="648"/>
        <v>975</v>
      </c>
      <c r="BD211" s="65">
        <f t="shared" si="649"/>
        <v>1160</v>
      </c>
      <c r="BO211" s="72">
        <f t="shared" si="654"/>
        <v>653.6</v>
      </c>
      <c r="BP211" s="72">
        <f t="shared" si="494"/>
        <v>18</v>
      </c>
      <c r="BQ211" s="72" t="str">
        <f t="shared" si="495"/>
        <v>5</v>
      </c>
      <c r="BR211" s="72">
        <f t="shared" ref="BR211:BV211" si="657">IF(BR210="","",BR210)</f>
        <v>0</v>
      </c>
      <c r="BS211" s="72" t="str">
        <f t="shared" si="657"/>
        <v/>
      </c>
      <c r="BT211" s="72" t="str">
        <f t="shared" si="657"/>
        <v/>
      </c>
      <c r="BU211" s="72" t="str">
        <f t="shared" si="657"/>
        <v/>
      </c>
      <c r="BV211" s="72" t="str">
        <f t="shared" si="657"/>
        <v/>
      </c>
    </row>
    <row r="212" spans="1:74" s="72" customFormat="1" x14ac:dyDescent="0.2">
      <c r="A212" s="72" t="b">
        <v>1</v>
      </c>
      <c r="B212" s="65" t="s">
        <v>90</v>
      </c>
      <c r="C212" s="65" t="str">
        <f t="shared" si="651"/>
        <v>MP00I</v>
      </c>
      <c r="D212" s="65" t="str">
        <f t="shared" si="366"/>
        <v>E6</v>
      </c>
      <c r="E212" s="75">
        <f t="shared" si="636"/>
        <v>1018006</v>
      </c>
      <c r="F212" s="65" t="str">
        <f t="shared" si="637"/>
        <v>MP00I_E6</v>
      </c>
      <c r="G212" s="65" t="s">
        <v>345</v>
      </c>
      <c r="H212" s="65">
        <f t="shared" si="614"/>
        <v>1400</v>
      </c>
      <c r="I212" s="65">
        <f t="shared" si="652"/>
        <v>155</v>
      </c>
      <c r="J212" s="65">
        <f>INDEX(Notes!$A$36:$N$47,MATCH(Binning!$B212,Notes!$A$36:$A$47,0),MATCH(Notes!$K$35,Notes!$A$35:$N$35,0))</f>
        <v>653.6</v>
      </c>
      <c r="K212" s="65"/>
      <c r="L212" s="65">
        <f t="shared" si="615"/>
        <v>1085</v>
      </c>
      <c r="M212" s="65">
        <f t="shared" si="525"/>
        <v>875</v>
      </c>
      <c r="N212" s="65">
        <f>INDEX(GB!$A$2:$AD$96,MATCH($C212,GB!$A$2:$A$96,0),MATCH(N$2,GB!$A$1:$AD$1,0))</f>
        <v>185</v>
      </c>
      <c r="O212" s="65">
        <f>INDEX(GB!$A$2:$AD$96,MATCH($C212,GB!$A$2:$A$96,0),MATCH(O$2,GB!$A$1:$AD$1,0))</f>
        <v>5</v>
      </c>
      <c r="P212" s="65">
        <f>INDEX(GB!$A$2:$AD$96,MATCH($C212,GB!$A$2:$A$96,0),MATCH(P$2,GB!$A$1:$AD$1,0))</f>
        <v>135</v>
      </c>
      <c r="Q212" s="65">
        <f>INDEX(GB!$A$2:$AD$96,MATCH($C212,GB!$A$2:$A$96,0),MATCH(Q$2,GB!$A$1:$AD$1,0))</f>
        <v>5</v>
      </c>
      <c r="R212" s="65">
        <f>INDEX(Notes!$A$36:$N$47,MATCH(Binning!$B212,Notes!$A$36:$A$47,0),MATCH(Notes!$M$35,Notes!$A$35:$N$35,0))</f>
        <v>7866</v>
      </c>
      <c r="S212" s="65"/>
      <c r="T212" s="65">
        <f>INDEX(GB!$A$2:$AD$96,MATCH($C212,GB!$A$2:$A$96,0),MATCH(T$2,GB!$A$1:$AD$1,0))</f>
        <v>45</v>
      </c>
      <c r="U212" s="65">
        <f>INDEX(GB!$A$2:$AD$96,MATCH($C212,GB!$A$2:$A$96,0),MATCH(U$2,GB!$A$1:$AD$1,0))</f>
        <v>-15</v>
      </c>
      <c r="V212" s="65">
        <f>INDEX(GB!$A$2:$AD$96,MATCH($C212,GB!$A$2:$A$96,0),MATCH(V$2,GB!$A$1:$AD$1,0))</f>
        <v>0</v>
      </c>
      <c r="W212" s="65">
        <f>INDEX(GB!$A$2:$AD$96,MATCH($C212,GB!$A$2:$A$96,0),MATCH(W$2,GB!$A$1:$AD$1,0))</f>
        <v>110</v>
      </c>
      <c r="X212" s="65">
        <f>INDEX(GB!$A$2:$AD$96,MATCH($C212,GB!$A$2:$A$96,0),MATCH(X$2,GB!$A$1:$AD$1,0))</f>
        <v>-20</v>
      </c>
      <c r="Y212" s="65">
        <v>5</v>
      </c>
      <c r="Z212" s="65">
        <v>1250</v>
      </c>
      <c r="AA212" s="65">
        <v>400</v>
      </c>
      <c r="AB212" s="65"/>
      <c r="AC212" s="65"/>
      <c r="AD212" s="65"/>
      <c r="AE212" s="65" t="s">
        <v>197</v>
      </c>
      <c r="AF212" s="65">
        <f t="shared" si="653"/>
        <v>0</v>
      </c>
      <c r="AG212" s="65"/>
      <c r="AH212" s="65"/>
      <c r="AI212" s="65" t="str">
        <f t="shared" si="638"/>
        <v/>
      </c>
      <c r="AJ212" s="65" t="str">
        <f t="shared" si="639"/>
        <v/>
      </c>
      <c r="AK212" s="65" t="str">
        <f t="shared" si="640"/>
        <v/>
      </c>
      <c r="AL212" s="65" t="str">
        <f t="shared" si="641"/>
        <v/>
      </c>
      <c r="AM212" s="65" t="str">
        <f t="shared" si="621"/>
        <v/>
      </c>
      <c r="AN212" s="65"/>
      <c r="AO212" s="65"/>
      <c r="AP212" s="65"/>
      <c r="AQ212" s="65"/>
      <c r="AR212" s="65"/>
      <c r="AS212" s="65"/>
      <c r="AT212" s="65" t="str">
        <f t="shared" si="642"/>
        <v>PCPU</v>
      </c>
      <c r="AU212" s="65">
        <f t="shared" si="643"/>
        <v>653.6</v>
      </c>
      <c r="AV212" s="65"/>
      <c r="AW212" s="65" t="str">
        <f t="shared" ref="AW212:AW218" si="658">AW$147</f>
        <v>Max PV (MP00D/MP00E/MP00F/MP00G/MP00H/MP00I)</v>
      </c>
      <c r="AX212" s="65">
        <f t="shared" si="644"/>
        <v>1270</v>
      </c>
      <c r="AY212" s="65">
        <f t="shared" si="645"/>
        <v>1060</v>
      </c>
      <c r="AZ212" s="65">
        <f>INDEX(Notes!$A$36:$O$47,MATCH($B212,Notes!A$36:A$47,0),MATCH(AZ$2,Notes!A$35:O$35,0))</f>
        <v>594.18521581609184</v>
      </c>
      <c r="BA212" s="65">
        <f t="shared" si="646"/>
        <v>970</v>
      </c>
      <c r="BB212" s="65">
        <f t="shared" si="647"/>
        <v>1155</v>
      </c>
      <c r="BC212" s="65">
        <f t="shared" si="648"/>
        <v>960</v>
      </c>
      <c r="BD212" s="65">
        <f t="shared" si="649"/>
        <v>1145</v>
      </c>
      <c r="BO212" s="72">
        <f t="shared" si="654"/>
        <v>653.6</v>
      </c>
      <c r="BP212" s="72">
        <f t="shared" si="494"/>
        <v>18</v>
      </c>
      <c r="BQ212" s="72" t="str">
        <f t="shared" si="495"/>
        <v>6</v>
      </c>
      <c r="BR212" s="72">
        <f t="shared" ref="BR212:BV212" si="659">IF(BR211="","",BR211)</f>
        <v>0</v>
      </c>
      <c r="BS212" s="72" t="str">
        <f t="shared" si="659"/>
        <v/>
      </c>
      <c r="BT212" s="72" t="str">
        <f t="shared" si="659"/>
        <v/>
      </c>
      <c r="BU212" s="72" t="str">
        <f t="shared" si="659"/>
        <v/>
      </c>
      <c r="BV212" s="72" t="str">
        <f t="shared" si="659"/>
        <v/>
      </c>
    </row>
    <row r="213" spans="1:74" s="72" customFormat="1" x14ac:dyDescent="0.2">
      <c r="A213" s="72" t="b">
        <v>1</v>
      </c>
      <c r="B213" s="65" t="s">
        <v>90</v>
      </c>
      <c r="C213" s="65" t="str">
        <f t="shared" si="651"/>
        <v>MP00I</v>
      </c>
      <c r="D213" s="65" t="str">
        <f t="shared" si="366"/>
        <v>E7</v>
      </c>
      <c r="E213" s="75">
        <f t="shared" si="636"/>
        <v>1018007</v>
      </c>
      <c r="F213" s="65" t="str">
        <f t="shared" si="637"/>
        <v>MP00I_E7</v>
      </c>
      <c r="G213" s="65" t="s">
        <v>345</v>
      </c>
      <c r="H213" s="65">
        <f t="shared" si="614"/>
        <v>1385</v>
      </c>
      <c r="I213" s="65">
        <f t="shared" si="652"/>
        <v>155</v>
      </c>
      <c r="J213" s="65">
        <f>INDEX(Notes!$A$36:$N$47,MATCH(Binning!$B213,Notes!$A$36:$A$47,0),MATCH(Notes!$K$35,Notes!$A$35:$N$35,0))</f>
        <v>653.6</v>
      </c>
      <c r="K213" s="65"/>
      <c r="L213" s="65">
        <f t="shared" si="615"/>
        <v>1085</v>
      </c>
      <c r="M213" s="65">
        <f t="shared" si="525"/>
        <v>875</v>
      </c>
      <c r="N213" s="65">
        <f>INDEX(GB!$A$2:$AD$96,MATCH($C213,GB!$A$2:$A$96,0),MATCH(N$2,GB!$A$1:$AD$1,0))</f>
        <v>185</v>
      </c>
      <c r="O213" s="65">
        <f>INDEX(GB!$A$2:$AD$96,MATCH($C213,GB!$A$2:$A$96,0),MATCH(O$2,GB!$A$1:$AD$1,0))</f>
        <v>5</v>
      </c>
      <c r="P213" s="65">
        <f>INDEX(GB!$A$2:$AD$96,MATCH($C213,GB!$A$2:$A$96,0),MATCH(P$2,GB!$A$1:$AD$1,0))</f>
        <v>135</v>
      </c>
      <c r="Q213" s="65">
        <f>INDEX(GB!$A$2:$AD$96,MATCH($C213,GB!$A$2:$A$96,0),MATCH(Q$2,GB!$A$1:$AD$1,0))</f>
        <v>5</v>
      </c>
      <c r="R213" s="65">
        <f>INDEX(Notes!$A$36:$N$47,MATCH(Binning!$B213,Notes!$A$36:$A$47,0),MATCH(Notes!$M$35,Notes!$A$35:$N$35,0))</f>
        <v>7866</v>
      </c>
      <c r="S213" s="65"/>
      <c r="T213" s="65">
        <f>INDEX(GB!$A$2:$AD$96,MATCH($C213,GB!$A$2:$A$96,0),MATCH(T$2,GB!$A$1:$AD$1,0))</f>
        <v>45</v>
      </c>
      <c r="U213" s="65">
        <f>INDEX(GB!$A$2:$AD$96,MATCH($C213,GB!$A$2:$A$96,0),MATCH(U$2,GB!$A$1:$AD$1,0))</f>
        <v>-15</v>
      </c>
      <c r="V213" s="65">
        <f>INDEX(GB!$A$2:$AD$96,MATCH($C213,GB!$A$2:$A$96,0),MATCH(V$2,GB!$A$1:$AD$1,0))</f>
        <v>0</v>
      </c>
      <c r="W213" s="65">
        <f>INDEX(GB!$A$2:$AD$96,MATCH($C213,GB!$A$2:$A$96,0),MATCH(W$2,GB!$A$1:$AD$1,0))</f>
        <v>110</v>
      </c>
      <c r="X213" s="65">
        <f>INDEX(GB!$A$2:$AD$96,MATCH($C213,GB!$A$2:$A$96,0),MATCH(X$2,GB!$A$1:$AD$1,0))</f>
        <v>-20</v>
      </c>
      <c r="Y213" s="65">
        <v>5</v>
      </c>
      <c r="Z213" s="65">
        <v>1250</v>
      </c>
      <c r="AA213" s="65">
        <v>400</v>
      </c>
      <c r="AB213" s="65"/>
      <c r="AC213" s="65"/>
      <c r="AD213" s="65"/>
      <c r="AE213" s="65" t="s">
        <v>197</v>
      </c>
      <c r="AF213" s="65">
        <f t="shared" si="653"/>
        <v>0</v>
      </c>
      <c r="AG213" s="65"/>
      <c r="AH213" s="65"/>
      <c r="AI213" s="65" t="str">
        <f t="shared" si="638"/>
        <v/>
      </c>
      <c r="AJ213" s="65" t="str">
        <f t="shared" si="639"/>
        <v/>
      </c>
      <c r="AK213" s="65" t="str">
        <f t="shared" si="640"/>
        <v/>
      </c>
      <c r="AL213" s="65" t="str">
        <f t="shared" si="641"/>
        <v/>
      </c>
      <c r="AM213" s="65" t="str">
        <f t="shared" si="621"/>
        <v/>
      </c>
      <c r="AN213" s="65"/>
      <c r="AO213" s="65"/>
      <c r="AP213" s="65"/>
      <c r="AQ213" s="65"/>
      <c r="AR213" s="65"/>
      <c r="AS213" s="65"/>
      <c r="AT213" s="65" t="str">
        <f t="shared" si="642"/>
        <v>PCPU</v>
      </c>
      <c r="AU213" s="65">
        <f t="shared" si="643"/>
        <v>653.6</v>
      </c>
      <c r="AV213" s="65"/>
      <c r="AW213" s="65" t="str">
        <f t="shared" si="658"/>
        <v>Max PV (MP00D/MP00E/MP00F/MP00G/MP00H/MP00I)</v>
      </c>
      <c r="AX213" s="65">
        <f t="shared" si="644"/>
        <v>1270</v>
      </c>
      <c r="AY213" s="65">
        <f t="shared" si="645"/>
        <v>1060</v>
      </c>
      <c r="AZ213" s="65">
        <f>INDEX(Notes!$A$36:$O$47,MATCH($B213,Notes!A$36:A$47,0),MATCH(AZ$2,Notes!A$35:O$35,0))</f>
        <v>594.18521581609184</v>
      </c>
      <c r="BA213" s="65">
        <f t="shared" si="646"/>
        <v>955</v>
      </c>
      <c r="BB213" s="65">
        <f t="shared" si="647"/>
        <v>1140</v>
      </c>
      <c r="BC213" s="65">
        <f t="shared" si="648"/>
        <v>945</v>
      </c>
      <c r="BD213" s="65">
        <f t="shared" si="649"/>
        <v>1130</v>
      </c>
      <c r="BO213" s="72">
        <f t="shared" si="654"/>
        <v>653.6</v>
      </c>
      <c r="BP213" s="72">
        <f t="shared" si="494"/>
        <v>18</v>
      </c>
      <c r="BQ213" s="72" t="str">
        <f t="shared" si="495"/>
        <v>7</v>
      </c>
      <c r="BR213" s="72">
        <f t="shared" ref="BR213:BV213" si="660">IF(BR212="","",BR212)</f>
        <v>0</v>
      </c>
      <c r="BS213" s="72" t="str">
        <f t="shared" si="660"/>
        <v/>
      </c>
      <c r="BT213" s="72" t="str">
        <f t="shared" si="660"/>
        <v/>
      </c>
      <c r="BU213" s="72" t="str">
        <f t="shared" si="660"/>
        <v/>
      </c>
      <c r="BV213" s="72" t="str">
        <f t="shared" si="660"/>
        <v/>
      </c>
    </row>
    <row r="214" spans="1:74" s="72" customFormat="1" x14ac:dyDescent="0.2">
      <c r="A214" s="72" t="b">
        <v>1</v>
      </c>
      <c r="B214" s="65" t="s">
        <v>90</v>
      </c>
      <c r="C214" s="65" t="str">
        <f t="shared" si="651"/>
        <v>MP00I</v>
      </c>
      <c r="D214" s="65" t="str">
        <f t="shared" si="366"/>
        <v>E8</v>
      </c>
      <c r="E214" s="75">
        <f t="shared" si="636"/>
        <v>1018008</v>
      </c>
      <c r="F214" s="65" t="str">
        <f t="shared" si="637"/>
        <v>MP00I_E8</v>
      </c>
      <c r="G214" s="65" t="s">
        <v>345</v>
      </c>
      <c r="H214" s="65">
        <f t="shared" si="614"/>
        <v>1370</v>
      </c>
      <c r="I214" s="65">
        <f t="shared" si="652"/>
        <v>155</v>
      </c>
      <c r="J214" s="65">
        <f>INDEX(Notes!$A$36:$N$47,MATCH(Binning!$B214,Notes!$A$36:$A$47,0),MATCH(Notes!$K$35,Notes!$A$35:$N$35,0))</f>
        <v>653.6</v>
      </c>
      <c r="K214" s="65"/>
      <c r="L214" s="65">
        <f t="shared" si="615"/>
        <v>1085</v>
      </c>
      <c r="M214" s="65">
        <f t="shared" si="525"/>
        <v>875</v>
      </c>
      <c r="N214" s="65">
        <f>INDEX(GB!$A$2:$AD$96,MATCH($C214,GB!$A$2:$A$96,0),MATCH(N$2,GB!$A$1:$AD$1,0))</f>
        <v>185</v>
      </c>
      <c r="O214" s="65">
        <f>INDEX(GB!$A$2:$AD$96,MATCH($C214,GB!$A$2:$A$96,0),MATCH(O$2,GB!$A$1:$AD$1,0))</f>
        <v>5</v>
      </c>
      <c r="P214" s="65">
        <f>INDEX(GB!$A$2:$AD$96,MATCH($C214,GB!$A$2:$A$96,0),MATCH(P$2,GB!$A$1:$AD$1,0))</f>
        <v>135</v>
      </c>
      <c r="Q214" s="65">
        <f>INDEX(GB!$A$2:$AD$96,MATCH($C214,GB!$A$2:$A$96,0),MATCH(Q$2,GB!$A$1:$AD$1,0))</f>
        <v>5</v>
      </c>
      <c r="R214" s="65">
        <f>INDEX(Notes!$A$36:$N$47,MATCH(Binning!$B214,Notes!$A$36:$A$47,0),MATCH(Notes!$M$35,Notes!$A$35:$N$35,0))</f>
        <v>7866</v>
      </c>
      <c r="S214" s="65"/>
      <c r="T214" s="65">
        <f>INDEX(GB!$A$2:$AD$96,MATCH($C214,GB!$A$2:$A$96,0),MATCH(T$2,GB!$A$1:$AD$1,0))</f>
        <v>45</v>
      </c>
      <c r="U214" s="65">
        <f>INDEX(GB!$A$2:$AD$96,MATCH($C214,GB!$A$2:$A$96,0),MATCH(U$2,GB!$A$1:$AD$1,0))</f>
        <v>-15</v>
      </c>
      <c r="V214" s="65">
        <f>INDEX(GB!$A$2:$AD$96,MATCH($C214,GB!$A$2:$A$96,0),MATCH(V$2,GB!$A$1:$AD$1,0))</f>
        <v>0</v>
      </c>
      <c r="W214" s="65">
        <f>INDEX(GB!$A$2:$AD$96,MATCH($C214,GB!$A$2:$A$96,0),MATCH(W$2,GB!$A$1:$AD$1,0))</f>
        <v>110</v>
      </c>
      <c r="X214" s="65">
        <f>INDEX(GB!$A$2:$AD$96,MATCH($C214,GB!$A$2:$A$96,0),MATCH(X$2,GB!$A$1:$AD$1,0))</f>
        <v>-20</v>
      </c>
      <c r="Y214" s="65">
        <v>5</v>
      </c>
      <c r="Z214" s="65">
        <v>1250</v>
      </c>
      <c r="AA214" s="65">
        <v>400</v>
      </c>
      <c r="AB214" s="65"/>
      <c r="AC214" s="65"/>
      <c r="AD214" s="65"/>
      <c r="AE214" s="65" t="s">
        <v>197</v>
      </c>
      <c r="AF214" s="65">
        <f t="shared" si="653"/>
        <v>0</v>
      </c>
      <c r="AG214" s="65"/>
      <c r="AH214" s="65"/>
      <c r="AI214" s="65" t="str">
        <f t="shared" si="638"/>
        <v/>
      </c>
      <c r="AJ214" s="65" t="str">
        <f t="shared" si="639"/>
        <v/>
      </c>
      <c r="AK214" s="65" t="str">
        <f t="shared" si="640"/>
        <v/>
      </c>
      <c r="AL214" s="65" t="str">
        <f t="shared" si="641"/>
        <v/>
      </c>
      <c r="AM214" s="65" t="str">
        <f t="shared" si="621"/>
        <v/>
      </c>
      <c r="AN214" s="65"/>
      <c r="AO214" s="65"/>
      <c r="AP214" s="65"/>
      <c r="AQ214" s="65"/>
      <c r="AR214" s="65"/>
      <c r="AS214" s="65"/>
      <c r="AT214" s="65" t="str">
        <f t="shared" si="642"/>
        <v>PCPU</v>
      </c>
      <c r="AU214" s="65">
        <f t="shared" si="643"/>
        <v>653.6</v>
      </c>
      <c r="AV214" s="65"/>
      <c r="AW214" s="65" t="str">
        <f t="shared" si="658"/>
        <v>Max PV (MP00D/MP00E/MP00F/MP00G/MP00H/MP00I)</v>
      </c>
      <c r="AX214" s="65">
        <f>L214+N214</f>
        <v>1270</v>
      </c>
      <c r="AY214" s="65">
        <f>M214+N214</f>
        <v>1060</v>
      </c>
      <c r="AZ214" s="65">
        <f>INDEX(Notes!$A$36:$O$47,MATCH($B214,Notes!A$36:A$47,0),MATCH(AZ$2,Notes!A$35:O$35,0))</f>
        <v>594.18521581609184</v>
      </c>
      <c r="BA214" s="65">
        <f t="shared" si="646"/>
        <v>940</v>
      </c>
      <c r="BB214" s="65">
        <f>BA214+N214</f>
        <v>1125</v>
      </c>
      <c r="BC214" s="65">
        <f t="shared" si="648"/>
        <v>930</v>
      </c>
      <c r="BD214" s="65">
        <f>BC214+N214</f>
        <v>1115</v>
      </c>
      <c r="BO214" s="72">
        <f t="shared" si="654"/>
        <v>653.6</v>
      </c>
      <c r="BP214" s="72">
        <f t="shared" si="494"/>
        <v>18</v>
      </c>
      <c r="BQ214" s="72" t="str">
        <f t="shared" si="495"/>
        <v>8</v>
      </c>
      <c r="BR214" s="72">
        <f t="shared" ref="BR214:BV214" si="661">IF(BR213="","",BR213)</f>
        <v>0</v>
      </c>
      <c r="BS214" s="72" t="str">
        <f t="shared" si="661"/>
        <v/>
      </c>
      <c r="BT214" s="72" t="str">
        <f t="shared" si="661"/>
        <v/>
      </c>
      <c r="BU214" s="72" t="str">
        <f t="shared" si="661"/>
        <v/>
      </c>
      <c r="BV214" s="72" t="str">
        <f t="shared" si="661"/>
        <v/>
      </c>
    </row>
    <row r="215" spans="1:74" s="72" customFormat="1" x14ac:dyDescent="0.2">
      <c r="A215" s="72" t="b">
        <v>1</v>
      </c>
      <c r="B215" s="65" t="s">
        <v>90</v>
      </c>
      <c r="C215" s="65" t="str">
        <f t="shared" si="651"/>
        <v>MP00I</v>
      </c>
      <c r="D215" s="65" t="str">
        <f t="shared" si="366"/>
        <v>E9</v>
      </c>
      <c r="E215" s="75">
        <f t="shared" si="636"/>
        <v>1018009</v>
      </c>
      <c r="F215" s="65" t="str">
        <f t="shared" si="637"/>
        <v>MP00I_E9</v>
      </c>
      <c r="G215" s="65" t="s">
        <v>345</v>
      </c>
      <c r="H215" s="65">
        <f t="shared" si="614"/>
        <v>1355</v>
      </c>
      <c r="I215" s="65">
        <f t="shared" si="652"/>
        <v>155</v>
      </c>
      <c r="J215" s="65">
        <f>INDEX(Notes!$A$36:$N$47,MATCH(Binning!$B215,Notes!$A$36:$A$47,0),MATCH(Notes!$K$35,Notes!$A$35:$N$35,0))</f>
        <v>653.6</v>
      </c>
      <c r="K215" s="65"/>
      <c r="L215" s="65">
        <f t="shared" si="615"/>
        <v>1085</v>
      </c>
      <c r="M215" s="65">
        <f t="shared" si="525"/>
        <v>875</v>
      </c>
      <c r="N215" s="65">
        <f>INDEX(GB!$A$2:$AD$96,MATCH($C215,GB!$A$2:$A$96,0),MATCH(N$2,GB!$A$1:$AD$1,0))</f>
        <v>185</v>
      </c>
      <c r="O215" s="65">
        <f>INDEX(GB!$A$2:$AD$96,MATCH($C215,GB!$A$2:$A$96,0),MATCH(O$2,GB!$A$1:$AD$1,0))</f>
        <v>5</v>
      </c>
      <c r="P215" s="65">
        <f>INDEX(GB!$A$2:$AD$96,MATCH($C215,GB!$A$2:$A$96,0),MATCH(P$2,GB!$A$1:$AD$1,0))</f>
        <v>135</v>
      </c>
      <c r="Q215" s="65">
        <f>INDEX(GB!$A$2:$AD$96,MATCH($C215,GB!$A$2:$A$96,0),MATCH(Q$2,GB!$A$1:$AD$1,0))</f>
        <v>5</v>
      </c>
      <c r="R215" s="65">
        <f>INDEX(Notes!$A$36:$N$47,MATCH(Binning!$B215,Notes!$A$36:$A$47,0),MATCH(Notes!$M$35,Notes!$A$35:$N$35,0))</f>
        <v>7866</v>
      </c>
      <c r="S215" s="65"/>
      <c r="T215" s="65">
        <f>INDEX(GB!$A$2:$AD$96,MATCH($C215,GB!$A$2:$A$96,0),MATCH(T$2,GB!$A$1:$AD$1,0))</f>
        <v>45</v>
      </c>
      <c r="U215" s="65">
        <f>INDEX(GB!$A$2:$AD$96,MATCH($C215,GB!$A$2:$A$96,0),MATCH(U$2,GB!$A$1:$AD$1,0))</f>
        <v>-15</v>
      </c>
      <c r="V215" s="65">
        <f>INDEX(GB!$A$2:$AD$96,MATCH($C215,GB!$A$2:$A$96,0),MATCH(V$2,GB!$A$1:$AD$1,0))</f>
        <v>0</v>
      </c>
      <c r="W215" s="65">
        <f>INDEX(GB!$A$2:$AD$96,MATCH($C215,GB!$A$2:$A$96,0),MATCH(W$2,GB!$A$1:$AD$1,0))</f>
        <v>110</v>
      </c>
      <c r="X215" s="65">
        <f>INDEX(GB!$A$2:$AD$96,MATCH($C215,GB!$A$2:$A$96,0),MATCH(X$2,GB!$A$1:$AD$1,0))</f>
        <v>-20</v>
      </c>
      <c r="Y215" s="65">
        <v>5</v>
      </c>
      <c r="Z215" s="65">
        <v>1250</v>
      </c>
      <c r="AA215" s="65">
        <v>400</v>
      </c>
      <c r="AB215" s="65"/>
      <c r="AC215" s="65"/>
      <c r="AD215" s="65"/>
      <c r="AE215" s="65" t="s">
        <v>197</v>
      </c>
      <c r="AF215" s="65">
        <f t="shared" si="653"/>
        <v>0</v>
      </c>
      <c r="AG215" s="65"/>
      <c r="AH215" s="65"/>
      <c r="AI215" s="65" t="str">
        <f t="shared" si="638"/>
        <v/>
      </c>
      <c r="AJ215" s="65" t="str">
        <f t="shared" si="639"/>
        <v/>
      </c>
      <c r="AK215" s="65" t="str">
        <f t="shared" si="640"/>
        <v/>
      </c>
      <c r="AL215" s="65" t="str">
        <f t="shared" si="641"/>
        <v/>
      </c>
      <c r="AM215" s="65" t="str">
        <f t="shared" si="621"/>
        <v/>
      </c>
      <c r="AN215" s="65"/>
      <c r="AO215" s="65"/>
      <c r="AP215" s="65"/>
      <c r="AQ215" s="65"/>
      <c r="AR215" s="65"/>
      <c r="AS215" s="65"/>
      <c r="AT215" s="65" t="str">
        <f t="shared" si="642"/>
        <v>PCPU</v>
      </c>
      <c r="AU215" s="65">
        <f t="shared" si="643"/>
        <v>653.6</v>
      </c>
      <c r="AV215" s="65"/>
      <c r="AW215" s="65" t="str">
        <f t="shared" si="658"/>
        <v>Max PV (MP00D/MP00E/MP00F/MP00G/MP00H/MP00I)</v>
      </c>
      <c r="AX215" s="65">
        <f t="shared" ref="AX215:AX218" si="662">L215+N215</f>
        <v>1270</v>
      </c>
      <c r="AY215" s="65">
        <f t="shared" ref="AY215:AY218" si="663">M215+N215</f>
        <v>1060</v>
      </c>
      <c r="AZ215" s="65">
        <f>INDEX(Notes!$A$36:$O$47,MATCH($B215,Notes!A$36:A$47,0),MATCH(AZ$2,Notes!A$35:O$35,0))</f>
        <v>594.18521581609184</v>
      </c>
      <c r="BA215" s="65">
        <f t="shared" si="646"/>
        <v>925</v>
      </c>
      <c r="BB215" s="65">
        <f t="shared" ref="BB215:BB218" si="664">BA215+N215</f>
        <v>1110</v>
      </c>
      <c r="BC215" s="65">
        <f t="shared" si="648"/>
        <v>915</v>
      </c>
      <c r="BD215" s="65">
        <f t="shared" ref="BD215:BD218" si="665">BC215+N215</f>
        <v>1100</v>
      </c>
      <c r="BO215" s="72">
        <f t="shared" si="654"/>
        <v>653.6</v>
      </c>
      <c r="BP215" s="72">
        <f t="shared" si="494"/>
        <v>18</v>
      </c>
      <c r="BQ215" s="72" t="str">
        <f t="shared" si="495"/>
        <v>9</v>
      </c>
      <c r="BR215" s="72">
        <f t="shared" ref="BR215:BV215" si="666">IF(BR214="","",BR214)</f>
        <v>0</v>
      </c>
      <c r="BS215" s="72" t="str">
        <f t="shared" si="666"/>
        <v/>
      </c>
      <c r="BT215" s="72" t="str">
        <f t="shared" si="666"/>
        <v/>
      </c>
      <c r="BU215" s="72" t="str">
        <f t="shared" si="666"/>
        <v/>
      </c>
      <c r="BV215" s="72" t="str">
        <f t="shared" si="666"/>
        <v/>
      </c>
    </row>
    <row r="216" spans="1:74" s="72" customFormat="1" x14ac:dyDescent="0.2">
      <c r="A216" s="72" t="b">
        <v>1</v>
      </c>
      <c r="B216" s="65" t="s">
        <v>90</v>
      </c>
      <c r="C216" s="65" t="str">
        <f t="shared" si="651"/>
        <v>MP00I</v>
      </c>
      <c r="D216" s="65" t="str">
        <f t="shared" si="366"/>
        <v>E10</v>
      </c>
      <c r="E216" s="75">
        <f t="shared" si="636"/>
        <v>1018010</v>
      </c>
      <c r="F216" s="65" t="str">
        <f t="shared" si="637"/>
        <v>MP00I_E10</v>
      </c>
      <c r="G216" s="65" t="s">
        <v>345</v>
      </c>
      <c r="H216" s="65">
        <f t="shared" si="614"/>
        <v>1340</v>
      </c>
      <c r="I216" s="65">
        <f t="shared" si="652"/>
        <v>155</v>
      </c>
      <c r="J216" s="65">
        <f>INDEX(Notes!$A$36:$N$47,MATCH(Binning!$B216,Notes!$A$36:$A$47,0),MATCH(Notes!$K$35,Notes!$A$35:$N$35,0))</f>
        <v>653.6</v>
      </c>
      <c r="K216" s="65"/>
      <c r="L216" s="65">
        <f t="shared" si="615"/>
        <v>1085</v>
      </c>
      <c r="M216" s="65">
        <f t="shared" si="525"/>
        <v>875</v>
      </c>
      <c r="N216" s="65">
        <f>INDEX(GB!$A$2:$AD$96,MATCH($C216,GB!$A$2:$A$96,0),MATCH(N$2,GB!$A$1:$AD$1,0))</f>
        <v>185</v>
      </c>
      <c r="O216" s="65">
        <f>INDEX(GB!$A$2:$AD$96,MATCH($C216,GB!$A$2:$A$96,0),MATCH(O$2,GB!$A$1:$AD$1,0))</f>
        <v>5</v>
      </c>
      <c r="P216" s="65">
        <f>INDEX(GB!$A$2:$AD$96,MATCH($C216,GB!$A$2:$A$96,0),MATCH(P$2,GB!$A$1:$AD$1,0))</f>
        <v>135</v>
      </c>
      <c r="Q216" s="65">
        <f>INDEX(GB!$A$2:$AD$96,MATCH($C216,GB!$A$2:$A$96,0),MATCH(Q$2,GB!$A$1:$AD$1,0))</f>
        <v>5</v>
      </c>
      <c r="R216" s="65">
        <f>INDEX(Notes!$A$36:$N$47,MATCH(Binning!$B216,Notes!$A$36:$A$47,0),MATCH(Notes!$M$35,Notes!$A$35:$N$35,0))</f>
        <v>7866</v>
      </c>
      <c r="S216" s="65"/>
      <c r="T216" s="65">
        <f>INDEX(GB!$A$2:$AD$96,MATCH($C216,GB!$A$2:$A$96,0),MATCH(T$2,GB!$A$1:$AD$1,0))</f>
        <v>45</v>
      </c>
      <c r="U216" s="65">
        <f>INDEX(GB!$A$2:$AD$96,MATCH($C216,GB!$A$2:$A$96,0),MATCH(U$2,GB!$A$1:$AD$1,0))</f>
        <v>-15</v>
      </c>
      <c r="V216" s="65">
        <f>INDEX(GB!$A$2:$AD$96,MATCH($C216,GB!$A$2:$A$96,0),MATCH(V$2,GB!$A$1:$AD$1,0))</f>
        <v>0</v>
      </c>
      <c r="W216" s="65">
        <f>INDEX(GB!$A$2:$AD$96,MATCH($C216,GB!$A$2:$A$96,0),MATCH(W$2,GB!$A$1:$AD$1,0))</f>
        <v>110</v>
      </c>
      <c r="X216" s="65">
        <f>INDEX(GB!$A$2:$AD$96,MATCH($C216,GB!$A$2:$A$96,0),MATCH(X$2,GB!$A$1:$AD$1,0))</f>
        <v>-20</v>
      </c>
      <c r="Y216" s="65">
        <v>5</v>
      </c>
      <c r="Z216" s="65">
        <v>1250</v>
      </c>
      <c r="AA216" s="65">
        <v>400</v>
      </c>
      <c r="AB216" s="65"/>
      <c r="AC216" s="65"/>
      <c r="AD216" s="65"/>
      <c r="AE216" s="65" t="s">
        <v>197</v>
      </c>
      <c r="AF216" s="65">
        <f t="shared" si="653"/>
        <v>0</v>
      </c>
      <c r="AG216" s="65"/>
      <c r="AH216" s="65"/>
      <c r="AI216" s="65" t="str">
        <f t="shared" si="638"/>
        <v/>
      </c>
      <c r="AJ216" s="65" t="str">
        <f t="shared" si="639"/>
        <v/>
      </c>
      <c r="AK216" s="65" t="str">
        <f t="shared" si="640"/>
        <v/>
      </c>
      <c r="AL216" s="65" t="str">
        <f t="shared" si="641"/>
        <v/>
      </c>
      <c r="AM216" s="65" t="str">
        <f t="shared" si="621"/>
        <v/>
      </c>
      <c r="AN216" s="65"/>
      <c r="AO216" s="65"/>
      <c r="AP216" s="65"/>
      <c r="AQ216" s="65"/>
      <c r="AR216" s="65"/>
      <c r="AS216" s="65"/>
      <c r="AT216" s="65" t="str">
        <f t="shared" si="642"/>
        <v>PCPU</v>
      </c>
      <c r="AU216" s="65">
        <f t="shared" si="643"/>
        <v>653.6</v>
      </c>
      <c r="AV216" s="65"/>
      <c r="AW216" s="65" t="str">
        <f t="shared" si="658"/>
        <v>Max PV (MP00D/MP00E/MP00F/MP00G/MP00H/MP00I)</v>
      </c>
      <c r="AX216" s="65">
        <f t="shared" si="662"/>
        <v>1270</v>
      </c>
      <c r="AY216" s="65">
        <f t="shared" si="663"/>
        <v>1060</v>
      </c>
      <c r="AZ216" s="65">
        <f>INDEX(Notes!$A$36:$O$47,MATCH($B216,Notes!A$36:A$47,0),MATCH(AZ$2,Notes!A$35:O$35,0))</f>
        <v>594.18521581609184</v>
      </c>
      <c r="BA216" s="65">
        <f t="shared" si="646"/>
        <v>910</v>
      </c>
      <c r="BB216" s="65">
        <f t="shared" si="664"/>
        <v>1095</v>
      </c>
      <c r="BC216" s="65">
        <f t="shared" si="648"/>
        <v>900</v>
      </c>
      <c r="BD216" s="65">
        <f t="shared" si="665"/>
        <v>1085</v>
      </c>
      <c r="BO216" s="72">
        <f t="shared" si="654"/>
        <v>653.6</v>
      </c>
      <c r="BP216" s="72">
        <f t="shared" si="494"/>
        <v>18</v>
      </c>
      <c r="BQ216" s="72" t="str">
        <f t="shared" si="495"/>
        <v>10</v>
      </c>
      <c r="BR216" s="72">
        <f t="shared" ref="BR216:BV216" si="667">IF(BR215="","",BR215)</f>
        <v>0</v>
      </c>
      <c r="BS216" s="72" t="str">
        <f t="shared" si="667"/>
        <v/>
      </c>
      <c r="BT216" s="72" t="str">
        <f t="shared" si="667"/>
        <v/>
      </c>
      <c r="BU216" s="72" t="str">
        <f t="shared" si="667"/>
        <v/>
      </c>
      <c r="BV216" s="72" t="str">
        <f t="shared" si="667"/>
        <v/>
      </c>
    </row>
    <row r="217" spans="1:74" s="72" customFormat="1" x14ac:dyDescent="0.2">
      <c r="A217" s="72" t="b">
        <v>1</v>
      </c>
      <c r="B217" s="65" t="s">
        <v>90</v>
      </c>
      <c r="C217" s="65" t="str">
        <f t="shared" si="651"/>
        <v>MP00I</v>
      </c>
      <c r="D217" s="65" t="str">
        <f t="shared" si="366"/>
        <v>E11</v>
      </c>
      <c r="E217" s="75">
        <f t="shared" si="636"/>
        <v>1018011</v>
      </c>
      <c r="F217" s="65" t="str">
        <f t="shared" si="637"/>
        <v>MP00I_E11</v>
      </c>
      <c r="G217" s="65" t="s">
        <v>345</v>
      </c>
      <c r="H217" s="65">
        <f t="shared" si="614"/>
        <v>1325</v>
      </c>
      <c r="I217" s="65">
        <f t="shared" si="652"/>
        <v>155</v>
      </c>
      <c r="J217" s="65">
        <f>INDEX(Notes!$A$36:$N$47,MATCH(Binning!$B217,Notes!$A$36:$A$47,0),MATCH(Notes!$K$35,Notes!$A$35:$N$35,0))</f>
        <v>653.6</v>
      </c>
      <c r="K217" s="65"/>
      <c r="L217" s="65">
        <f t="shared" si="615"/>
        <v>1085</v>
      </c>
      <c r="M217" s="65">
        <f t="shared" si="525"/>
        <v>875</v>
      </c>
      <c r="N217" s="65">
        <f>INDEX(GB!$A$2:$AD$96,MATCH($C217,GB!$A$2:$A$96,0),MATCH(N$2,GB!$A$1:$AD$1,0))</f>
        <v>185</v>
      </c>
      <c r="O217" s="65">
        <f>INDEX(GB!$A$2:$AD$96,MATCH($C217,GB!$A$2:$A$96,0),MATCH(O$2,GB!$A$1:$AD$1,0))</f>
        <v>5</v>
      </c>
      <c r="P217" s="65">
        <f>INDEX(GB!$A$2:$AD$96,MATCH($C217,GB!$A$2:$A$96,0),MATCH(P$2,GB!$A$1:$AD$1,0))</f>
        <v>135</v>
      </c>
      <c r="Q217" s="65">
        <f>INDEX(GB!$A$2:$AD$96,MATCH($C217,GB!$A$2:$A$96,0),MATCH(Q$2,GB!$A$1:$AD$1,0))</f>
        <v>5</v>
      </c>
      <c r="R217" s="65">
        <f>INDEX(Notes!$A$36:$N$47,MATCH(Binning!$B217,Notes!$A$36:$A$47,0),MATCH(Notes!$M$35,Notes!$A$35:$N$35,0))</f>
        <v>7866</v>
      </c>
      <c r="S217" s="65"/>
      <c r="T217" s="65">
        <f>INDEX(GB!$A$2:$AD$96,MATCH($C217,GB!$A$2:$A$96,0),MATCH(T$2,GB!$A$1:$AD$1,0))</f>
        <v>45</v>
      </c>
      <c r="U217" s="65">
        <f>INDEX(GB!$A$2:$AD$96,MATCH($C217,GB!$A$2:$A$96,0),MATCH(U$2,GB!$A$1:$AD$1,0))</f>
        <v>-15</v>
      </c>
      <c r="V217" s="65">
        <f>INDEX(GB!$A$2:$AD$96,MATCH($C217,GB!$A$2:$A$96,0),MATCH(V$2,GB!$A$1:$AD$1,0))</f>
        <v>0</v>
      </c>
      <c r="W217" s="65">
        <f>INDEX(GB!$A$2:$AD$96,MATCH($C217,GB!$A$2:$A$96,0),MATCH(W$2,GB!$A$1:$AD$1,0))</f>
        <v>110</v>
      </c>
      <c r="X217" s="65">
        <f>INDEX(GB!$A$2:$AD$96,MATCH($C217,GB!$A$2:$A$96,0),MATCH(X$2,GB!$A$1:$AD$1,0))</f>
        <v>-20</v>
      </c>
      <c r="Y217" s="65">
        <v>5</v>
      </c>
      <c r="Z217" s="65">
        <v>1250</v>
      </c>
      <c r="AA217" s="65">
        <v>400</v>
      </c>
      <c r="AB217" s="65"/>
      <c r="AC217" s="65"/>
      <c r="AD217" s="65"/>
      <c r="AE217" s="65" t="s">
        <v>197</v>
      </c>
      <c r="AF217" s="65">
        <f t="shared" si="653"/>
        <v>0</v>
      </c>
      <c r="AG217" s="65"/>
      <c r="AH217" s="65"/>
      <c r="AI217" s="65" t="str">
        <f t="shared" si="638"/>
        <v/>
      </c>
      <c r="AJ217" s="65" t="str">
        <f t="shared" si="639"/>
        <v/>
      </c>
      <c r="AK217" s="65" t="str">
        <f t="shared" si="640"/>
        <v/>
      </c>
      <c r="AL217" s="65" t="str">
        <f t="shared" si="641"/>
        <v/>
      </c>
      <c r="AM217" s="65" t="str">
        <f t="shared" si="621"/>
        <v/>
      </c>
      <c r="AN217" s="65"/>
      <c r="AO217" s="65"/>
      <c r="AP217" s="65"/>
      <c r="AQ217" s="65"/>
      <c r="AR217" s="65"/>
      <c r="AS217" s="65"/>
      <c r="AT217" s="65" t="str">
        <f t="shared" si="642"/>
        <v>PCPU</v>
      </c>
      <c r="AU217" s="65">
        <f t="shared" si="643"/>
        <v>653.6</v>
      </c>
      <c r="AV217" s="65"/>
      <c r="AW217" s="65" t="str">
        <f t="shared" si="658"/>
        <v>Max PV (MP00D/MP00E/MP00F/MP00G/MP00H/MP00I)</v>
      </c>
      <c r="AX217" s="65">
        <f t="shared" si="662"/>
        <v>1270</v>
      </c>
      <c r="AY217" s="65">
        <f t="shared" si="663"/>
        <v>1060</v>
      </c>
      <c r="AZ217" s="65">
        <f>INDEX(Notes!$A$36:$O$47,MATCH($B217,Notes!A$36:A$47,0),MATCH(AZ$2,Notes!A$35:O$35,0))</f>
        <v>594.18521581609184</v>
      </c>
      <c r="BA217" s="65">
        <f t="shared" si="646"/>
        <v>895</v>
      </c>
      <c r="BB217" s="65">
        <f t="shared" si="664"/>
        <v>1080</v>
      </c>
      <c r="BC217" s="65">
        <f t="shared" si="648"/>
        <v>885</v>
      </c>
      <c r="BD217" s="65">
        <f t="shared" si="665"/>
        <v>1070</v>
      </c>
      <c r="BO217" s="72">
        <f t="shared" si="654"/>
        <v>653.6</v>
      </c>
      <c r="BP217" s="72">
        <f t="shared" si="494"/>
        <v>18</v>
      </c>
      <c r="BQ217" s="72" t="str">
        <f t="shared" si="495"/>
        <v>11</v>
      </c>
      <c r="BR217" s="72">
        <f t="shared" ref="BR217:BV217" si="668">IF(BR216="","",BR216)</f>
        <v>0</v>
      </c>
      <c r="BS217" s="72" t="str">
        <f t="shared" si="668"/>
        <v/>
      </c>
      <c r="BT217" s="72" t="str">
        <f t="shared" si="668"/>
        <v/>
      </c>
      <c r="BU217" s="72" t="str">
        <f t="shared" si="668"/>
        <v/>
      </c>
      <c r="BV217" s="72" t="str">
        <f t="shared" si="668"/>
        <v/>
      </c>
    </row>
    <row r="218" spans="1:74" s="72" customFormat="1" x14ac:dyDescent="0.2">
      <c r="A218" s="72" t="b">
        <v>1</v>
      </c>
      <c r="B218" s="65" t="s">
        <v>90</v>
      </c>
      <c r="C218" s="65" t="s">
        <v>376</v>
      </c>
      <c r="D218" s="65" t="str">
        <f t="shared" si="366"/>
        <v>E12</v>
      </c>
      <c r="E218" s="75">
        <f t="shared" ref="E218" si="669">1000000+BP218*1000+BQ218</f>
        <v>1018012</v>
      </c>
      <c r="F218" s="65" t="str">
        <f t="shared" ref="F218" si="670">CONCATENATE(C218,"_",D218)</f>
        <v>MP00I_E12</v>
      </c>
      <c r="G218" s="65" t="s">
        <v>345</v>
      </c>
      <c r="H218" s="65">
        <f t="shared" si="614"/>
        <v>1310</v>
      </c>
      <c r="I218" s="65">
        <f t="shared" si="652"/>
        <v>155</v>
      </c>
      <c r="J218" s="65">
        <f>INDEX(Notes!$A$36:$N$47,MATCH(Binning!$B218,Notes!$A$36:$A$47,0),MATCH(Notes!$K$35,Notes!$A$35:$N$35,0))</f>
        <v>653.6</v>
      </c>
      <c r="K218" s="65"/>
      <c r="L218" s="65">
        <f t="shared" si="615"/>
        <v>1085</v>
      </c>
      <c r="M218" s="65">
        <f t="shared" si="525"/>
        <v>875</v>
      </c>
      <c r="N218" s="65">
        <f>INDEX(GB!$A$2:$AD$96,MATCH($C218,GB!$A$2:$A$96,0),MATCH(N$2,GB!$A$1:$AD$1,0))</f>
        <v>185</v>
      </c>
      <c r="O218" s="65">
        <f>INDEX(GB!$A$2:$AD$96,MATCH($C218,GB!$A$2:$A$96,0),MATCH(O$2,GB!$A$1:$AD$1,0))</f>
        <v>5</v>
      </c>
      <c r="P218" s="65">
        <f>INDEX(GB!$A$2:$AD$96,MATCH($C218,GB!$A$2:$A$96,0),MATCH(P$2,GB!$A$1:$AD$1,0))</f>
        <v>135</v>
      </c>
      <c r="Q218" s="65">
        <f>INDEX(GB!$A$2:$AD$96,MATCH($C218,GB!$A$2:$A$96,0),MATCH(Q$2,GB!$A$1:$AD$1,0))</f>
        <v>5</v>
      </c>
      <c r="R218" s="65">
        <f>INDEX(Notes!$A$36:$N$47,MATCH(Binning!$B218,Notes!$A$36:$A$47,0),MATCH(Notes!$M$35,Notes!$A$35:$N$35,0))</f>
        <v>7866</v>
      </c>
      <c r="S218" s="65"/>
      <c r="T218" s="65">
        <f>INDEX(GB!$A$2:$AD$96,MATCH($C218,GB!$A$2:$A$96,0),MATCH(T$2,GB!$A$1:$AD$1,0))</f>
        <v>45</v>
      </c>
      <c r="U218" s="65">
        <f>INDEX(GB!$A$2:$AD$96,MATCH($C218,GB!$A$2:$A$96,0),MATCH(U$2,GB!$A$1:$AD$1,0))</f>
        <v>-15</v>
      </c>
      <c r="V218" s="65">
        <f>INDEX(GB!$A$2:$AD$96,MATCH($C218,GB!$A$2:$A$96,0),MATCH(V$2,GB!$A$1:$AD$1,0))</f>
        <v>0</v>
      </c>
      <c r="W218" s="65">
        <f>INDEX(GB!$A$2:$AD$96,MATCH($C218,GB!$A$2:$A$96,0),MATCH(W$2,GB!$A$1:$AD$1,0))</f>
        <v>110</v>
      </c>
      <c r="X218" s="65">
        <f>INDEX(GB!$A$2:$AD$96,MATCH($C218,GB!$A$2:$A$96,0),MATCH(X$2,GB!$A$1:$AD$1,0))</f>
        <v>-20</v>
      </c>
      <c r="Y218" s="65">
        <v>5</v>
      </c>
      <c r="Z218" s="65">
        <v>1250</v>
      </c>
      <c r="AA218" s="65">
        <v>400</v>
      </c>
      <c r="AB218" s="65"/>
      <c r="AC218" s="65"/>
      <c r="AD218" s="65"/>
      <c r="AE218" s="65" t="s">
        <v>197</v>
      </c>
      <c r="AF218" s="65">
        <f t="shared" si="653"/>
        <v>0</v>
      </c>
      <c r="AG218" s="65"/>
      <c r="AH218" s="65"/>
      <c r="AI218" s="65" t="str">
        <f t="shared" ref="AI218" si="671">IF($BR218=1,BS218,"")</f>
        <v/>
      </c>
      <c r="AJ218" s="65" t="str">
        <f t="shared" ref="AJ218" si="672">IF($BR218=1,BT218,"")</f>
        <v/>
      </c>
      <c r="AK218" s="65" t="str">
        <f t="shared" ref="AK218" si="673">IF($BR218=1,BU218,"")</f>
        <v/>
      </c>
      <c r="AL218" s="65" t="str">
        <f t="shared" ref="AL218" si="674">IF($BR218=1,BV218,"")</f>
        <v/>
      </c>
      <c r="AM218" s="65" t="str">
        <f t="shared" si="621"/>
        <v/>
      </c>
      <c r="AN218" s="65"/>
      <c r="AO218" s="65"/>
      <c r="AP218" s="65"/>
      <c r="AQ218" s="65"/>
      <c r="AR218" s="65"/>
      <c r="AS218" s="65"/>
      <c r="AT218" s="65" t="str">
        <f t="shared" ref="AT218" si="675">B218</f>
        <v>PCPU</v>
      </c>
      <c r="AU218" s="65">
        <f t="shared" ref="AU218" si="676">J218</f>
        <v>653.6</v>
      </c>
      <c r="AV218" s="65"/>
      <c r="AW218" s="65" t="str">
        <f t="shared" si="658"/>
        <v>Max PV (MP00D/MP00E/MP00F/MP00G/MP00H/MP00I)</v>
      </c>
      <c r="AX218" s="65">
        <f t="shared" si="662"/>
        <v>1270</v>
      </c>
      <c r="AY218" s="65">
        <f t="shared" si="663"/>
        <v>1060</v>
      </c>
      <c r="AZ218" s="65">
        <f>INDEX(Notes!$A$36:$O$47,MATCH($B218,Notes!A$36:A$47,0),MATCH(AZ$2,Notes!A$35:O$35,0))</f>
        <v>594.18521581609184</v>
      </c>
      <c r="BA218" s="65">
        <f t="shared" ref="BA218" si="677">MAX(MIN(Y218*FLOOR((H218-I218*LOG10(AZ218))/Y218,1),L218),M218)</f>
        <v>880</v>
      </c>
      <c r="BB218" s="65">
        <f t="shared" si="664"/>
        <v>1065</v>
      </c>
      <c r="BC218" s="65">
        <f t="shared" ref="BC218" si="678">MAX(MIN(Y218*FLOOR((H218-I218*LOG10(J218))/Y218,1),L218),M218)</f>
        <v>875</v>
      </c>
      <c r="BD218" s="65">
        <f t="shared" si="665"/>
        <v>1060</v>
      </c>
      <c r="BO218" s="72">
        <f t="shared" si="654"/>
        <v>653.6</v>
      </c>
      <c r="BP218" s="72">
        <f t="shared" si="494"/>
        <v>18</v>
      </c>
      <c r="BQ218" s="72" t="str">
        <f t="shared" si="495"/>
        <v>12</v>
      </c>
      <c r="BR218" s="72">
        <f t="shared" ref="BR218:BV218" si="679">IF(BR217="","",BR217)</f>
        <v>0</v>
      </c>
      <c r="BS218" s="72" t="str">
        <f t="shared" si="679"/>
        <v/>
      </c>
      <c r="BT218" s="72" t="str">
        <f t="shared" si="679"/>
        <v/>
      </c>
      <c r="BU218" s="72" t="str">
        <f t="shared" si="679"/>
        <v/>
      </c>
      <c r="BV218" s="72" t="str">
        <f t="shared" si="679"/>
        <v/>
      </c>
    </row>
    <row r="219" spans="1:74" s="72" customFormat="1" x14ac:dyDescent="0.2">
      <c r="A219" s="72" t="b">
        <v>1</v>
      </c>
      <c r="B219" s="65" t="s">
        <v>90</v>
      </c>
      <c r="C219" s="65" t="s">
        <v>377</v>
      </c>
      <c r="D219" s="65" t="s">
        <v>44</v>
      </c>
      <c r="E219" s="75">
        <f t="shared" si="636"/>
        <v>1019001</v>
      </c>
      <c r="F219" s="65" t="str">
        <f t="shared" si="637"/>
        <v>MP00J_E1</v>
      </c>
      <c r="G219" s="65" t="s">
        <v>345</v>
      </c>
      <c r="H219" s="184">
        <f>VLOOKUP(C219,BinningParamNotes!A:D,3,0)</f>
        <v>1590</v>
      </c>
      <c r="I219" s="69">
        <f>VLOOKUP(C219,BinningParamNotes!A:D,2,0)</f>
        <v>165</v>
      </c>
      <c r="J219" s="65">
        <f>INDEX(Notes!$A$36:$N$47,MATCH(Binning!$B219,Notes!$A$36:$A$47,0),MATCH(Notes!$K$35,Notes!$A$35:$N$35,0))</f>
        <v>653.6</v>
      </c>
      <c r="K219" s="65"/>
      <c r="L219" s="69">
        <f>VLOOKUP(C219,BinningParamNotes!A:D,4,0)</f>
        <v>1175</v>
      </c>
      <c r="M219" s="188">
        <v>900</v>
      </c>
      <c r="N219" s="65">
        <f>INDEX(GB!$A$2:$AD$96,MATCH($C219,GB!$A$2:$A$96,0),MATCH(N$2,GB!$A$1:$AD$1,0))</f>
        <v>125</v>
      </c>
      <c r="O219" s="65">
        <f>INDEX(GB!$A$2:$AD$96,MATCH($C219,GB!$A$2:$A$96,0),MATCH(O$2,GB!$A$1:$AD$1,0))</f>
        <v>-10</v>
      </c>
      <c r="P219" s="65">
        <f>INDEX(GB!$A$2:$AD$96,MATCH($C219,GB!$A$2:$A$96,0),MATCH(P$2,GB!$A$1:$AD$1,0))</f>
        <v>-25</v>
      </c>
      <c r="Q219" s="65">
        <f>INDEX(GB!$A$2:$AD$96,MATCH($C219,GB!$A$2:$A$96,0),MATCH(Q$2,GB!$A$1:$AD$1,0))</f>
        <v>-10</v>
      </c>
      <c r="R219" s="65">
        <f>INDEX(Notes!$A$36:$N$47,MATCH(Binning!$B219,Notes!$A$36:$A$47,0),MATCH(Notes!$M$35,Notes!$A$35:$N$35,0))</f>
        <v>7866</v>
      </c>
      <c r="S219" s="65"/>
      <c r="T219" s="65">
        <f>INDEX(GB!$A$2:$AD$96,MATCH($C219,GB!$A$2:$A$96,0),MATCH(T$2,GB!$A$1:$AD$1,0))</f>
        <v>5</v>
      </c>
      <c r="U219" s="65">
        <f>INDEX(GB!$A$2:$AD$96,MATCH($C219,GB!$A$2:$A$96,0),MATCH(U$2,GB!$A$1:$AD$1,0))</f>
        <v>-45</v>
      </c>
      <c r="V219" s="65">
        <f>INDEX(GB!$A$2:$AD$96,MATCH($C219,GB!$A$2:$A$96,0),MATCH(V$2,GB!$A$1:$AD$1,0))</f>
        <v>0</v>
      </c>
      <c r="W219" s="65">
        <f>INDEX(GB!$A$2:$AD$96,MATCH($C219,GB!$A$2:$A$96,0),MATCH(W$2,GB!$A$1:$AD$1,0))</f>
        <v>-50</v>
      </c>
      <c r="X219" s="65">
        <f>INDEX(GB!$A$2:$AD$96,MATCH($C219,GB!$A$2:$A$96,0),MATCH(X$2,GB!$A$1:$AD$1,0))</f>
        <v>-35</v>
      </c>
      <c r="Y219" s="65">
        <v>5</v>
      </c>
      <c r="Z219" s="65">
        <v>1250</v>
      </c>
      <c r="AA219" s="65">
        <v>400</v>
      </c>
      <c r="AB219" s="65"/>
      <c r="AC219" s="65"/>
      <c r="AD219" s="65"/>
      <c r="AE219" s="65"/>
      <c r="AF219" s="65">
        <v>5</v>
      </c>
      <c r="AG219" s="65"/>
      <c r="AH219" s="65"/>
      <c r="AI219" s="65" t="str">
        <f t="shared" si="638"/>
        <v/>
      </c>
      <c r="AJ219" s="65" t="str">
        <f t="shared" si="639"/>
        <v/>
      </c>
      <c r="AK219" s="65" t="str">
        <f t="shared" si="640"/>
        <v/>
      </c>
      <c r="AL219" s="65" t="str">
        <f t="shared" si="641"/>
        <v/>
      </c>
      <c r="AM219" s="65" t="str">
        <f t="shared" si="621"/>
        <v/>
      </c>
      <c r="AN219" s="65"/>
      <c r="AO219" s="65"/>
      <c r="AP219" s="65"/>
      <c r="AQ219" s="65"/>
      <c r="AR219" s="65"/>
      <c r="AS219" s="65"/>
      <c r="AT219" s="65" t="str">
        <f t="shared" si="642"/>
        <v>PCPU</v>
      </c>
      <c r="AU219" s="65">
        <f t="shared" si="643"/>
        <v>653.6</v>
      </c>
      <c r="AV219" s="65"/>
      <c r="AW219" s="65" t="s">
        <v>407</v>
      </c>
      <c r="AX219" s="65">
        <f t="shared" si="644"/>
        <v>1300</v>
      </c>
      <c r="AY219" s="65">
        <f t="shared" si="645"/>
        <v>1025</v>
      </c>
      <c r="AZ219" s="65">
        <f>INDEX(Notes!$A$36:$O$47,MATCH($B219,Notes!A$36:A$47,0),MATCH(AZ$2,Notes!A$35:O$35,0))</f>
        <v>594.18521581609184</v>
      </c>
      <c r="BA219" s="65">
        <f t="shared" si="646"/>
        <v>1130</v>
      </c>
      <c r="BB219" s="65">
        <f t="shared" si="647"/>
        <v>1255</v>
      </c>
      <c r="BC219" s="65">
        <f t="shared" si="648"/>
        <v>1125</v>
      </c>
      <c r="BD219" s="65">
        <f t="shared" si="649"/>
        <v>1250</v>
      </c>
      <c r="BO219" s="72">
        <f>MAX(J219:J225)</f>
        <v>653.6</v>
      </c>
      <c r="BP219" s="72">
        <f t="shared" si="494"/>
        <v>19</v>
      </c>
      <c r="BQ219" s="72" t="str">
        <f t="shared" si="495"/>
        <v>1</v>
      </c>
      <c r="BR219" s="72">
        <v>0</v>
      </c>
    </row>
    <row r="220" spans="1:74" s="72" customFormat="1" x14ac:dyDescent="0.2">
      <c r="A220" s="72" t="b">
        <v>1</v>
      </c>
      <c r="B220" s="65" t="s">
        <v>90</v>
      </c>
      <c r="C220" s="65" t="s">
        <v>377</v>
      </c>
      <c r="D220" s="65" t="str">
        <f t="shared" si="366"/>
        <v>E2</v>
      </c>
      <c r="E220" s="75">
        <f t="shared" si="636"/>
        <v>1019002</v>
      </c>
      <c r="F220" s="65" t="str">
        <f t="shared" si="637"/>
        <v>MP00J_E2</v>
      </c>
      <c r="G220" s="65" t="s">
        <v>345</v>
      </c>
      <c r="H220" s="65">
        <f>H219-15</f>
        <v>1575</v>
      </c>
      <c r="I220" s="65">
        <f>I219</f>
        <v>165</v>
      </c>
      <c r="J220" s="65">
        <f>INDEX(Notes!$A$36:$N$47,MATCH(Binning!$B220,Notes!$A$36:$A$47,0),MATCH(Notes!$K$35,Notes!$A$35:$N$35,0))</f>
        <v>653.6</v>
      </c>
      <c r="K220" s="65"/>
      <c r="L220" s="65">
        <f>L219-10</f>
        <v>1165</v>
      </c>
      <c r="M220" s="65">
        <f>M219</f>
        <v>900</v>
      </c>
      <c r="N220" s="65">
        <f>INDEX(GB!$A$2:$AD$96,MATCH($C220,GB!$A$2:$A$96,0),MATCH(N$2,GB!$A$1:$AD$1,0))</f>
        <v>125</v>
      </c>
      <c r="O220" s="65">
        <f>INDEX(GB!$A$2:$AD$96,MATCH($C220,GB!$A$2:$A$96,0),MATCH(O$2,GB!$A$1:$AD$1,0))</f>
        <v>-10</v>
      </c>
      <c r="P220" s="65">
        <f>INDEX(GB!$A$2:$AD$96,MATCH($C220,GB!$A$2:$A$96,0),MATCH(P$2,GB!$A$1:$AD$1,0))</f>
        <v>-25</v>
      </c>
      <c r="Q220" s="65">
        <f>INDEX(GB!$A$2:$AD$96,MATCH($C220,GB!$A$2:$A$96,0),MATCH(Q$2,GB!$A$1:$AD$1,0))</f>
        <v>-10</v>
      </c>
      <c r="R220" s="65">
        <f>INDEX(Notes!$A$36:$N$47,MATCH(Binning!$B220,Notes!$A$36:$A$47,0),MATCH(Notes!$M$35,Notes!$A$35:$N$35,0))</f>
        <v>7866</v>
      </c>
      <c r="S220" s="65"/>
      <c r="T220" s="65">
        <f>INDEX(GB!$A$2:$AD$96,MATCH($C220,GB!$A$2:$A$96,0),MATCH(T$2,GB!$A$1:$AD$1,0))</f>
        <v>5</v>
      </c>
      <c r="U220" s="65">
        <f>INDEX(GB!$A$2:$AD$96,MATCH($C220,GB!$A$2:$A$96,0),MATCH(U$2,GB!$A$1:$AD$1,0))</f>
        <v>-45</v>
      </c>
      <c r="V220" s="65">
        <f>INDEX(GB!$A$2:$AD$96,MATCH($C220,GB!$A$2:$A$96,0),MATCH(V$2,GB!$A$1:$AD$1,0))</f>
        <v>0</v>
      </c>
      <c r="W220" s="65">
        <f>INDEX(GB!$A$2:$AD$96,MATCH($C220,GB!$A$2:$A$96,0),MATCH(W$2,GB!$A$1:$AD$1,0))</f>
        <v>-50</v>
      </c>
      <c r="X220" s="65">
        <f>INDEX(GB!$A$2:$AD$96,MATCH($C220,GB!$A$2:$A$96,0),MATCH(X$2,GB!$A$1:$AD$1,0))</f>
        <v>-35</v>
      </c>
      <c r="Y220" s="65">
        <v>5</v>
      </c>
      <c r="Z220" s="65">
        <v>1250</v>
      </c>
      <c r="AA220" s="65">
        <v>400</v>
      </c>
      <c r="AB220" s="65"/>
      <c r="AC220" s="65"/>
      <c r="AD220" s="65"/>
      <c r="AE220" s="65"/>
      <c r="AF220" s="65">
        <f>AF219</f>
        <v>5</v>
      </c>
      <c r="AG220" s="65"/>
      <c r="AH220" s="65"/>
      <c r="AI220" s="65" t="str">
        <f t="shared" si="638"/>
        <v/>
      </c>
      <c r="AJ220" s="65" t="str">
        <f t="shared" si="639"/>
        <v/>
      </c>
      <c r="AK220" s="65" t="str">
        <f t="shared" si="640"/>
        <v/>
      </c>
      <c r="AL220" s="65" t="str">
        <f t="shared" si="641"/>
        <v/>
      </c>
      <c r="AM220" s="65" t="str">
        <f t="shared" si="621"/>
        <v/>
      </c>
      <c r="AN220" s="65"/>
      <c r="AO220" s="65"/>
      <c r="AP220" s="65"/>
      <c r="AQ220" s="65"/>
      <c r="AR220" s="65"/>
      <c r="AS220" s="65"/>
      <c r="AT220" s="65" t="str">
        <f t="shared" si="642"/>
        <v>PCPU</v>
      </c>
      <c r="AU220" s="65">
        <f t="shared" si="643"/>
        <v>653.6</v>
      </c>
      <c r="AV220" s="65"/>
      <c r="AW220" s="65" t="str">
        <f>AW219</f>
        <v>Max PV (MP00J/MP00K)</v>
      </c>
      <c r="AX220" s="65">
        <f t="shared" si="644"/>
        <v>1290</v>
      </c>
      <c r="AY220" s="65">
        <f t="shared" si="645"/>
        <v>1025</v>
      </c>
      <c r="AZ220" s="65">
        <f>INDEX(Notes!$A$36:$O$47,MATCH($B220,Notes!A$36:A$47,0),MATCH(AZ$2,Notes!A$35:O$35,0))</f>
        <v>594.18521581609184</v>
      </c>
      <c r="BA220" s="65">
        <f t="shared" si="646"/>
        <v>1115</v>
      </c>
      <c r="BB220" s="65">
        <f t="shared" si="647"/>
        <v>1240</v>
      </c>
      <c r="BC220" s="65">
        <f t="shared" si="648"/>
        <v>1110</v>
      </c>
      <c r="BD220" s="65">
        <f t="shared" si="649"/>
        <v>1235</v>
      </c>
      <c r="BO220" s="72">
        <f t="shared" ref="BO220:BO230" si="680">BO219</f>
        <v>653.6</v>
      </c>
      <c r="BP220" s="72">
        <f t="shared" si="494"/>
        <v>19</v>
      </c>
      <c r="BQ220" s="72" t="str">
        <f t="shared" si="495"/>
        <v>2</v>
      </c>
      <c r="BR220" s="72">
        <f>IF(BR219="","",BR219)</f>
        <v>0</v>
      </c>
      <c r="BS220" s="72" t="str">
        <f t="shared" ref="BS220:BV220" si="681">IF(BS219="","",BS219)</f>
        <v/>
      </c>
      <c r="BT220" s="72" t="str">
        <f t="shared" si="681"/>
        <v/>
      </c>
      <c r="BU220" s="72" t="str">
        <f t="shared" si="681"/>
        <v/>
      </c>
      <c r="BV220" s="72" t="str">
        <f t="shared" si="681"/>
        <v/>
      </c>
    </row>
    <row r="221" spans="1:74" s="72" customFormat="1" x14ac:dyDescent="0.2">
      <c r="A221" s="72" t="b">
        <v>1</v>
      </c>
      <c r="B221" s="65" t="s">
        <v>90</v>
      </c>
      <c r="C221" s="65" t="s">
        <v>377</v>
      </c>
      <c r="D221" s="65" t="str">
        <f t="shared" si="366"/>
        <v>E3</v>
      </c>
      <c r="E221" s="75">
        <f t="shared" si="636"/>
        <v>1019003</v>
      </c>
      <c r="F221" s="65" t="str">
        <f t="shared" si="637"/>
        <v>MP00J_E3</v>
      </c>
      <c r="G221" s="65" t="s">
        <v>345</v>
      </c>
      <c r="H221" s="65">
        <f t="shared" ref="H221:H230" si="682">H220-15</f>
        <v>1560</v>
      </c>
      <c r="I221" s="65">
        <f t="shared" ref="I221:I230" si="683">I220</f>
        <v>165</v>
      </c>
      <c r="J221" s="65">
        <f>INDEX(Notes!$A$36:$N$47,MATCH(Binning!$B221,Notes!$A$36:$A$47,0),MATCH(Notes!$K$35,Notes!$A$35:$N$35,0))</f>
        <v>653.6</v>
      </c>
      <c r="K221" s="65"/>
      <c r="L221" s="65">
        <f>L220-10</f>
        <v>1155</v>
      </c>
      <c r="M221" s="65">
        <f t="shared" ref="M221:M230" si="684">M220</f>
        <v>900</v>
      </c>
      <c r="N221" s="65">
        <f>INDEX(GB!$A$2:$AD$96,MATCH($C221,GB!$A$2:$A$96,0),MATCH(N$2,GB!$A$1:$AD$1,0))</f>
        <v>125</v>
      </c>
      <c r="O221" s="65">
        <f>INDEX(GB!$A$2:$AD$96,MATCH($C221,GB!$A$2:$A$96,0),MATCH(O$2,GB!$A$1:$AD$1,0))</f>
        <v>-10</v>
      </c>
      <c r="P221" s="65">
        <f>INDEX(GB!$A$2:$AD$96,MATCH($C221,GB!$A$2:$A$96,0),MATCH(P$2,GB!$A$1:$AD$1,0))</f>
        <v>-25</v>
      </c>
      <c r="Q221" s="65">
        <f>INDEX(GB!$A$2:$AD$96,MATCH($C221,GB!$A$2:$A$96,0),MATCH(Q$2,GB!$A$1:$AD$1,0))</f>
        <v>-10</v>
      </c>
      <c r="R221" s="65">
        <f>INDEX(Notes!$A$36:$N$47,MATCH(Binning!$B221,Notes!$A$36:$A$47,0),MATCH(Notes!$M$35,Notes!$A$35:$N$35,0))</f>
        <v>7866</v>
      </c>
      <c r="S221" s="65"/>
      <c r="T221" s="65">
        <f>INDEX(GB!$A$2:$AD$96,MATCH($C221,GB!$A$2:$A$96,0),MATCH(T$2,GB!$A$1:$AD$1,0))</f>
        <v>5</v>
      </c>
      <c r="U221" s="65">
        <f>INDEX(GB!$A$2:$AD$96,MATCH($C221,GB!$A$2:$A$96,0),MATCH(U$2,GB!$A$1:$AD$1,0))</f>
        <v>-45</v>
      </c>
      <c r="V221" s="65">
        <f>INDEX(GB!$A$2:$AD$96,MATCH($C221,GB!$A$2:$A$96,0),MATCH(V$2,GB!$A$1:$AD$1,0))</f>
        <v>0</v>
      </c>
      <c r="W221" s="65">
        <f>INDEX(GB!$A$2:$AD$96,MATCH($C221,GB!$A$2:$A$96,0),MATCH(W$2,GB!$A$1:$AD$1,0))</f>
        <v>-50</v>
      </c>
      <c r="X221" s="65">
        <f>INDEX(GB!$A$2:$AD$96,MATCH($C221,GB!$A$2:$A$96,0),MATCH(X$2,GB!$A$1:$AD$1,0))</f>
        <v>-35</v>
      </c>
      <c r="Y221" s="65">
        <v>5</v>
      </c>
      <c r="Z221" s="65">
        <v>1250</v>
      </c>
      <c r="AA221" s="65">
        <v>400</v>
      </c>
      <c r="AB221" s="65"/>
      <c r="AC221" s="65"/>
      <c r="AD221" s="65"/>
      <c r="AE221" s="65"/>
      <c r="AF221" s="65">
        <f t="shared" ref="AF221:AF230" si="685">AF220</f>
        <v>5</v>
      </c>
      <c r="AG221" s="65"/>
      <c r="AH221" s="65"/>
      <c r="AI221" s="65" t="str">
        <f t="shared" si="638"/>
        <v/>
      </c>
      <c r="AJ221" s="65" t="str">
        <f t="shared" si="639"/>
        <v/>
      </c>
      <c r="AK221" s="65" t="str">
        <f t="shared" si="640"/>
        <v/>
      </c>
      <c r="AL221" s="65" t="str">
        <f t="shared" si="641"/>
        <v/>
      </c>
      <c r="AM221" s="65" t="str">
        <f t="shared" si="621"/>
        <v/>
      </c>
      <c r="AN221" s="65"/>
      <c r="AO221" s="65"/>
      <c r="AP221" s="65"/>
      <c r="AQ221" s="65"/>
      <c r="AR221" s="65"/>
      <c r="AS221" s="65"/>
      <c r="AT221" s="65" t="str">
        <f t="shared" si="642"/>
        <v>PCPU</v>
      </c>
      <c r="AU221" s="65">
        <f t="shared" si="643"/>
        <v>653.6</v>
      </c>
      <c r="AV221" s="65"/>
      <c r="AW221" s="65" t="str">
        <f t="shared" ref="AW221:AW242" si="686">AW220</f>
        <v>Max PV (MP00J/MP00K)</v>
      </c>
      <c r="AX221" s="65">
        <f t="shared" si="644"/>
        <v>1280</v>
      </c>
      <c r="AY221" s="65">
        <f t="shared" si="645"/>
        <v>1025</v>
      </c>
      <c r="AZ221" s="65">
        <f>INDEX(Notes!$A$36:$O$47,MATCH($B221,Notes!A$36:A$47,0),MATCH(AZ$2,Notes!A$35:O$35,0))</f>
        <v>594.18521581609184</v>
      </c>
      <c r="BA221" s="65">
        <f t="shared" si="646"/>
        <v>1100</v>
      </c>
      <c r="BB221" s="65">
        <f t="shared" si="647"/>
        <v>1225</v>
      </c>
      <c r="BC221" s="65">
        <f t="shared" si="648"/>
        <v>1095</v>
      </c>
      <c r="BD221" s="65">
        <f t="shared" si="649"/>
        <v>1220</v>
      </c>
      <c r="BO221" s="72">
        <f t="shared" si="680"/>
        <v>653.6</v>
      </c>
      <c r="BP221" s="72">
        <f t="shared" si="494"/>
        <v>19</v>
      </c>
      <c r="BQ221" s="72" t="str">
        <f t="shared" si="495"/>
        <v>3</v>
      </c>
      <c r="BR221" s="72">
        <f t="shared" ref="BR221:BV221" si="687">IF(BR220="","",BR220)</f>
        <v>0</v>
      </c>
      <c r="BS221" s="72" t="str">
        <f t="shared" si="687"/>
        <v/>
      </c>
      <c r="BT221" s="72" t="str">
        <f t="shared" si="687"/>
        <v/>
      </c>
      <c r="BU221" s="72" t="str">
        <f t="shared" si="687"/>
        <v/>
      </c>
      <c r="BV221" s="72" t="str">
        <f t="shared" si="687"/>
        <v/>
      </c>
    </row>
    <row r="222" spans="1:74" s="72" customFormat="1" x14ac:dyDescent="0.2">
      <c r="A222" s="72" t="b">
        <v>1</v>
      </c>
      <c r="B222" s="65" t="s">
        <v>90</v>
      </c>
      <c r="C222" s="65" t="s">
        <v>377</v>
      </c>
      <c r="D222" s="65" t="str">
        <f t="shared" si="366"/>
        <v>E4</v>
      </c>
      <c r="E222" s="75">
        <f t="shared" si="636"/>
        <v>1019004</v>
      </c>
      <c r="F222" s="65" t="str">
        <f t="shared" si="637"/>
        <v>MP00J_E4</v>
      </c>
      <c r="G222" s="65" t="s">
        <v>345</v>
      </c>
      <c r="H222" s="65">
        <f t="shared" si="682"/>
        <v>1545</v>
      </c>
      <c r="I222" s="65">
        <f t="shared" si="683"/>
        <v>165</v>
      </c>
      <c r="J222" s="65">
        <f>INDEX(Notes!$A$36:$N$47,MATCH(Binning!$B222,Notes!$A$36:$A$47,0),MATCH(Notes!$K$35,Notes!$A$35:$N$35,0))</f>
        <v>653.6</v>
      </c>
      <c r="K222" s="65"/>
      <c r="L222" s="65">
        <f>L221</f>
        <v>1155</v>
      </c>
      <c r="M222" s="65">
        <f t="shared" si="684"/>
        <v>900</v>
      </c>
      <c r="N222" s="65">
        <f>INDEX(GB!$A$2:$AD$96,MATCH($C222,GB!$A$2:$A$96,0),MATCH(N$2,GB!$A$1:$AD$1,0))</f>
        <v>125</v>
      </c>
      <c r="O222" s="65">
        <f>INDEX(GB!$A$2:$AD$96,MATCH($C222,GB!$A$2:$A$96,0),MATCH(O$2,GB!$A$1:$AD$1,0))</f>
        <v>-10</v>
      </c>
      <c r="P222" s="65">
        <f>INDEX(GB!$A$2:$AD$96,MATCH($C222,GB!$A$2:$A$96,0),MATCH(P$2,GB!$A$1:$AD$1,0))</f>
        <v>-25</v>
      </c>
      <c r="Q222" s="65">
        <f>INDEX(GB!$A$2:$AD$96,MATCH($C222,GB!$A$2:$A$96,0),MATCH(Q$2,GB!$A$1:$AD$1,0))</f>
        <v>-10</v>
      </c>
      <c r="R222" s="65">
        <f>INDEX(Notes!$A$36:$N$47,MATCH(Binning!$B222,Notes!$A$36:$A$47,0),MATCH(Notes!$M$35,Notes!$A$35:$N$35,0))</f>
        <v>7866</v>
      </c>
      <c r="S222" s="65"/>
      <c r="T222" s="65">
        <f>INDEX(GB!$A$2:$AD$96,MATCH($C222,GB!$A$2:$A$96,0),MATCH(T$2,GB!$A$1:$AD$1,0))</f>
        <v>5</v>
      </c>
      <c r="U222" s="65">
        <f>INDEX(GB!$A$2:$AD$96,MATCH($C222,GB!$A$2:$A$96,0),MATCH(U$2,GB!$A$1:$AD$1,0))</f>
        <v>-45</v>
      </c>
      <c r="V222" s="65">
        <f>INDEX(GB!$A$2:$AD$96,MATCH($C222,GB!$A$2:$A$96,0),MATCH(V$2,GB!$A$1:$AD$1,0))</f>
        <v>0</v>
      </c>
      <c r="W222" s="65">
        <f>INDEX(GB!$A$2:$AD$96,MATCH($C222,GB!$A$2:$A$96,0),MATCH(W$2,GB!$A$1:$AD$1,0))</f>
        <v>-50</v>
      </c>
      <c r="X222" s="65">
        <f>INDEX(GB!$A$2:$AD$96,MATCH($C222,GB!$A$2:$A$96,0),MATCH(X$2,GB!$A$1:$AD$1,0))</f>
        <v>-35</v>
      </c>
      <c r="Y222" s="65">
        <v>5</v>
      </c>
      <c r="Z222" s="65">
        <v>1250</v>
      </c>
      <c r="AA222" s="65">
        <v>400</v>
      </c>
      <c r="AB222" s="65"/>
      <c r="AC222" s="65"/>
      <c r="AD222" s="65"/>
      <c r="AE222" s="65"/>
      <c r="AF222" s="65">
        <f t="shared" si="685"/>
        <v>5</v>
      </c>
      <c r="AG222" s="65"/>
      <c r="AH222" s="65"/>
      <c r="AI222" s="65" t="str">
        <f t="shared" si="638"/>
        <v/>
      </c>
      <c r="AJ222" s="65" t="str">
        <f t="shared" si="639"/>
        <v/>
      </c>
      <c r="AK222" s="65" t="str">
        <f t="shared" si="640"/>
        <v/>
      </c>
      <c r="AL222" s="65" t="str">
        <f t="shared" si="641"/>
        <v/>
      </c>
      <c r="AM222" s="65" t="str">
        <f t="shared" si="621"/>
        <v/>
      </c>
      <c r="AN222" s="65"/>
      <c r="AO222" s="65"/>
      <c r="AP222" s="65"/>
      <c r="AQ222" s="65"/>
      <c r="AR222" s="65"/>
      <c r="AS222" s="65"/>
      <c r="AT222" s="65" t="str">
        <f t="shared" si="642"/>
        <v>PCPU</v>
      </c>
      <c r="AU222" s="65">
        <f t="shared" si="643"/>
        <v>653.6</v>
      </c>
      <c r="AV222" s="65"/>
      <c r="AW222" s="65" t="str">
        <f t="shared" si="686"/>
        <v>Max PV (MP00J/MP00K)</v>
      </c>
      <c r="AX222" s="65">
        <f t="shared" si="644"/>
        <v>1280</v>
      </c>
      <c r="AY222" s="65">
        <f t="shared" si="645"/>
        <v>1025</v>
      </c>
      <c r="AZ222" s="65">
        <f>INDEX(Notes!$A$36:$O$47,MATCH($B222,Notes!A$36:A$47,0),MATCH(AZ$2,Notes!A$35:O$35,0))</f>
        <v>594.18521581609184</v>
      </c>
      <c r="BA222" s="65">
        <f t="shared" si="646"/>
        <v>1085</v>
      </c>
      <c r="BB222" s="65">
        <f t="shared" si="647"/>
        <v>1210</v>
      </c>
      <c r="BC222" s="65">
        <f t="shared" si="648"/>
        <v>1080</v>
      </c>
      <c r="BD222" s="65">
        <f t="shared" si="649"/>
        <v>1205</v>
      </c>
      <c r="BO222" s="72">
        <f t="shared" si="680"/>
        <v>653.6</v>
      </c>
      <c r="BP222" s="72">
        <f t="shared" si="494"/>
        <v>19</v>
      </c>
      <c r="BQ222" s="72" t="str">
        <f t="shared" si="495"/>
        <v>4</v>
      </c>
      <c r="BR222" s="72">
        <f t="shared" ref="BR222:BV222" si="688">IF(BR221="","",BR221)</f>
        <v>0</v>
      </c>
      <c r="BS222" s="72" t="str">
        <f t="shared" si="688"/>
        <v/>
      </c>
      <c r="BT222" s="72" t="str">
        <f t="shared" si="688"/>
        <v/>
      </c>
      <c r="BU222" s="72" t="str">
        <f t="shared" si="688"/>
        <v/>
      </c>
      <c r="BV222" s="72" t="str">
        <f t="shared" si="688"/>
        <v/>
      </c>
    </row>
    <row r="223" spans="1:74" s="72" customFormat="1" x14ac:dyDescent="0.2">
      <c r="A223" s="72" t="b">
        <v>1</v>
      </c>
      <c r="B223" s="65" t="s">
        <v>90</v>
      </c>
      <c r="C223" s="65" t="s">
        <v>377</v>
      </c>
      <c r="D223" s="65" t="str">
        <f t="shared" si="366"/>
        <v>E5</v>
      </c>
      <c r="E223" s="75">
        <f t="shared" si="636"/>
        <v>1019005</v>
      </c>
      <c r="F223" s="65" t="str">
        <f t="shared" si="637"/>
        <v>MP00J_E5</v>
      </c>
      <c r="G223" s="65" t="s">
        <v>345</v>
      </c>
      <c r="H223" s="65">
        <f t="shared" si="682"/>
        <v>1530</v>
      </c>
      <c r="I223" s="65">
        <f t="shared" si="683"/>
        <v>165</v>
      </c>
      <c r="J223" s="65">
        <f>INDEX(Notes!$A$36:$N$47,MATCH(Binning!$B223,Notes!$A$36:$A$47,0),MATCH(Notes!$K$35,Notes!$A$35:$N$35,0))</f>
        <v>653.6</v>
      </c>
      <c r="K223" s="65"/>
      <c r="L223" s="65">
        <f t="shared" ref="L223:L230" si="689">L222</f>
        <v>1155</v>
      </c>
      <c r="M223" s="65">
        <f t="shared" si="684"/>
        <v>900</v>
      </c>
      <c r="N223" s="65">
        <f>INDEX(GB!$A$2:$AD$96,MATCH($C223,GB!$A$2:$A$96,0),MATCH(N$2,GB!$A$1:$AD$1,0))</f>
        <v>125</v>
      </c>
      <c r="O223" s="65">
        <f>INDEX(GB!$A$2:$AD$96,MATCH($C223,GB!$A$2:$A$96,0),MATCH(O$2,GB!$A$1:$AD$1,0))</f>
        <v>-10</v>
      </c>
      <c r="P223" s="65">
        <f>INDEX(GB!$A$2:$AD$96,MATCH($C223,GB!$A$2:$A$96,0),MATCH(P$2,GB!$A$1:$AD$1,0))</f>
        <v>-25</v>
      </c>
      <c r="Q223" s="65">
        <f>INDEX(GB!$A$2:$AD$96,MATCH($C223,GB!$A$2:$A$96,0),MATCH(Q$2,GB!$A$1:$AD$1,0))</f>
        <v>-10</v>
      </c>
      <c r="R223" s="65">
        <f>INDEX(Notes!$A$36:$N$47,MATCH(Binning!$B223,Notes!$A$36:$A$47,0),MATCH(Notes!$M$35,Notes!$A$35:$N$35,0))</f>
        <v>7866</v>
      </c>
      <c r="S223" s="65"/>
      <c r="T223" s="65">
        <f>INDEX(GB!$A$2:$AD$96,MATCH($C223,GB!$A$2:$A$96,0),MATCH(T$2,GB!$A$1:$AD$1,0))</f>
        <v>5</v>
      </c>
      <c r="U223" s="65">
        <f>INDEX(GB!$A$2:$AD$96,MATCH($C223,GB!$A$2:$A$96,0),MATCH(U$2,GB!$A$1:$AD$1,0))</f>
        <v>-45</v>
      </c>
      <c r="V223" s="65">
        <f>INDEX(GB!$A$2:$AD$96,MATCH($C223,GB!$A$2:$A$96,0),MATCH(V$2,GB!$A$1:$AD$1,0))</f>
        <v>0</v>
      </c>
      <c r="W223" s="65">
        <f>INDEX(GB!$A$2:$AD$96,MATCH($C223,GB!$A$2:$A$96,0),MATCH(W$2,GB!$A$1:$AD$1,0))</f>
        <v>-50</v>
      </c>
      <c r="X223" s="65">
        <f>INDEX(GB!$A$2:$AD$96,MATCH($C223,GB!$A$2:$A$96,0),MATCH(X$2,GB!$A$1:$AD$1,0))</f>
        <v>-35</v>
      </c>
      <c r="Y223" s="65">
        <v>5</v>
      </c>
      <c r="Z223" s="65">
        <v>1250</v>
      </c>
      <c r="AA223" s="65">
        <v>400</v>
      </c>
      <c r="AB223" s="65"/>
      <c r="AC223" s="65"/>
      <c r="AD223" s="65"/>
      <c r="AE223" s="65"/>
      <c r="AF223" s="65">
        <f t="shared" si="685"/>
        <v>5</v>
      </c>
      <c r="AG223" s="65"/>
      <c r="AH223" s="65"/>
      <c r="AI223" s="65" t="str">
        <f t="shared" si="638"/>
        <v/>
      </c>
      <c r="AJ223" s="65" t="str">
        <f t="shared" si="639"/>
        <v/>
      </c>
      <c r="AK223" s="65" t="str">
        <f t="shared" si="640"/>
        <v/>
      </c>
      <c r="AL223" s="65" t="str">
        <f t="shared" si="641"/>
        <v/>
      </c>
      <c r="AM223" s="65" t="str">
        <f t="shared" si="621"/>
        <v/>
      </c>
      <c r="AN223" s="65"/>
      <c r="AO223" s="65"/>
      <c r="AP223" s="65"/>
      <c r="AQ223" s="65"/>
      <c r="AR223" s="65"/>
      <c r="AS223" s="65"/>
      <c r="AT223" s="65" t="str">
        <f t="shared" si="642"/>
        <v>PCPU</v>
      </c>
      <c r="AU223" s="65">
        <f t="shared" si="643"/>
        <v>653.6</v>
      </c>
      <c r="AV223" s="65"/>
      <c r="AW223" s="65" t="str">
        <f t="shared" si="686"/>
        <v>Max PV (MP00J/MP00K)</v>
      </c>
      <c r="AX223" s="65">
        <f t="shared" si="644"/>
        <v>1280</v>
      </c>
      <c r="AY223" s="65">
        <f t="shared" si="645"/>
        <v>1025</v>
      </c>
      <c r="AZ223" s="65">
        <f>INDEX(Notes!$A$36:$O$47,MATCH($B223,Notes!A$36:A$47,0),MATCH(AZ$2,Notes!A$35:O$35,0))</f>
        <v>594.18521581609184</v>
      </c>
      <c r="BA223" s="65">
        <f t="shared" si="646"/>
        <v>1070</v>
      </c>
      <c r="BB223" s="65">
        <f t="shared" si="647"/>
        <v>1195</v>
      </c>
      <c r="BC223" s="65">
        <f t="shared" si="648"/>
        <v>1065</v>
      </c>
      <c r="BD223" s="65">
        <f t="shared" si="649"/>
        <v>1190</v>
      </c>
      <c r="BO223" s="72">
        <f t="shared" si="680"/>
        <v>653.6</v>
      </c>
      <c r="BP223" s="72">
        <f t="shared" si="494"/>
        <v>19</v>
      </c>
      <c r="BQ223" s="72" t="str">
        <f t="shared" si="495"/>
        <v>5</v>
      </c>
      <c r="BR223" s="72">
        <f t="shared" ref="BR223:BV223" si="690">IF(BR222="","",BR222)</f>
        <v>0</v>
      </c>
      <c r="BS223" s="72" t="str">
        <f t="shared" si="690"/>
        <v/>
      </c>
      <c r="BT223" s="72" t="str">
        <f t="shared" si="690"/>
        <v/>
      </c>
      <c r="BU223" s="72" t="str">
        <f t="shared" si="690"/>
        <v/>
      </c>
      <c r="BV223" s="72" t="str">
        <f t="shared" si="690"/>
        <v/>
      </c>
    </row>
    <row r="224" spans="1:74" s="72" customFormat="1" x14ac:dyDescent="0.2">
      <c r="A224" s="72" t="b">
        <v>1</v>
      </c>
      <c r="B224" s="65" t="s">
        <v>90</v>
      </c>
      <c r="C224" s="65" t="s">
        <v>377</v>
      </c>
      <c r="D224" s="65" t="str">
        <f t="shared" si="366"/>
        <v>E6</v>
      </c>
      <c r="E224" s="75">
        <f t="shared" si="636"/>
        <v>1019006</v>
      </c>
      <c r="F224" s="65" t="str">
        <f t="shared" si="637"/>
        <v>MP00J_E6</v>
      </c>
      <c r="G224" s="65" t="s">
        <v>345</v>
      </c>
      <c r="H224" s="65">
        <f t="shared" si="682"/>
        <v>1515</v>
      </c>
      <c r="I224" s="65">
        <f t="shared" si="683"/>
        <v>165</v>
      </c>
      <c r="J224" s="65">
        <f>INDEX(Notes!$A$36:$N$47,MATCH(Binning!$B224,Notes!$A$36:$A$47,0),MATCH(Notes!$K$35,Notes!$A$35:$N$35,0))</f>
        <v>653.6</v>
      </c>
      <c r="K224" s="65"/>
      <c r="L224" s="65">
        <f t="shared" si="689"/>
        <v>1155</v>
      </c>
      <c r="M224" s="65">
        <f t="shared" si="684"/>
        <v>900</v>
      </c>
      <c r="N224" s="65">
        <f>INDEX(GB!$A$2:$AD$96,MATCH($C224,GB!$A$2:$A$96,0),MATCH(N$2,GB!$A$1:$AD$1,0))</f>
        <v>125</v>
      </c>
      <c r="O224" s="65">
        <f>INDEX(GB!$A$2:$AD$96,MATCH($C224,GB!$A$2:$A$96,0),MATCH(O$2,GB!$A$1:$AD$1,0))</f>
        <v>-10</v>
      </c>
      <c r="P224" s="65">
        <f>INDEX(GB!$A$2:$AD$96,MATCH($C224,GB!$A$2:$A$96,0),MATCH(P$2,GB!$A$1:$AD$1,0))</f>
        <v>-25</v>
      </c>
      <c r="Q224" s="65">
        <f>INDEX(GB!$A$2:$AD$96,MATCH($C224,GB!$A$2:$A$96,0),MATCH(Q$2,GB!$A$1:$AD$1,0))</f>
        <v>-10</v>
      </c>
      <c r="R224" s="65">
        <f>INDEX(Notes!$A$36:$N$47,MATCH(Binning!$B224,Notes!$A$36:$A$47,0),MATCH(Notes!$M$35,Notes!$A$35:$N$35,0))</f>
        <v>7866</v>
      </c>
      <c r="S224" s="65"/>
      <c r="T224" s="65">
        <f>INDEX(GB!$A$2:$AD$96,MATCH($C224,GB!$A$2:$A$96,0),MATCH(T$2,GB!$A$1:$AD$1,0))</f>
        <v>5</v>
      </c>
      <c r="U224" s="65">
        <f>INDEX(GB!$A$2:$AD$96,MATCH($C224,GB!$A$2:$A$96,0),MATCH(U$2,GB!$A$1:$AD$1,0))</f>
        <v>-45</v>
      </c>
      <c r="V224" s="65">
        <f>INDEX(GB!$A$2:$AD$96,MATCH($C224,GB!$A$2:$A$96,0),MATCH(V$2,GB!$A$1:$AD$1,0))</f>
        <v>0</v>
      </c>
      <c r="W224" s="65">
        <f>INDEX(GB!$A$2:$AD$96,MATCH($C224,GB!$A$2:$A$96,0),MATCH(W$2,GB!$A$1:$AD$1,0))</f>
        <v>-50</v>
      </c>
      <c r="X224" s="65">
        <f>INDEX(GB!$A$2:$AD$96,MATCH($C224,GB!$A$2:$A$96,0),MATCH(X$2,GB!$A$1:$AD$1,0))</f>
        <v>-35</v>
      </c>
      <c r="Y224" s="65">
        <v>5</v>
      </c>
      <c r="Z224" s="65">
        <v>1250</v>
      </c>
      <c r="AA224" s="65">
        <v>400</v>
      </c>
      <c r="AB224" s="65"/>
      <c r="AC224" s="65"/>
      <c r="AD224" s="65"/>
      <c r="AE224" s="65"/>
      <c r="AF224" s="65">
        <f t="shared" si="685"/>
        <v>5</v>
      </c>
      <c r="AG224" s="65"/>
      <c r="AH224" s="65"/>
      <c r="AI224" s="65" t="str">
        <f t="shared" si="638"/>
        <v/>
      </c>
      <c r="AJ224" s="65" t="str">
        <f t="shared" si="639"/>
        <v/>
      </c>
      <c r="AK224" s="65" t="str">
        <f t="shared" si="640"/>
        <v/>
      </c>
      <c r="AL224" s="65" t="str">
        <f t="shared" si="641"/>
        <v/>
      </c>
      <c r="AM224" s="65" t="str">
        <f t="shared" si="621"/>
        <v/>
      </c>
      <c r="AN224" s="65"/>
      <c r="AO224" s="65"/>
      <c r="AP224" s="65"/>
      <c r="AQ224" s="65"/>
      <c r="AR224" s="65"/>
      <c r="AS224" s="65"/>
      <c r="AT224" s="65" t="str">
        <f t="shared" si="642"/>
        <v>PCPU</v>
      </c>
      <c r="AU224" s="65">
        <f t="shared" si="643"/>
        <v>653.6</v>
      </c>
      <c r="AV224" s="65"/>
      <c r="AW224" s="65" t="str">
        <f t="shared" si="686"/>
        <v>Max PV (MP00J/MP00K)</v>
      </c>
      <c r="AX224" s="65">
        <f t="shared" si="644"/>
        <v>1280</v>
      </c>
      <c r="AY224" s="65">
        <f t="shared" si="645"/>
        <v>1025</v>
      </c>
      <c r="AZ224" s="65">
        <f>INDEX(Notes!$A$36:$O$47,MATCH($B224,Notes!A$36:A$47,0),MATCH(AZ$2,Notes!A$35:O$35,0))</f>
        <v>594.18521581609184</v>
      </c>
      <c r="BA224" s="65">
        <f t="shared" si="646"/>
        <v>1055</v>
      </c>
      <c r="BB224" s="65">
        <f t="shared" si="647"/>
        <v>1180</v>
      </c>
      <c r="BC224" s="65">
        <f t="shared" si="648"/>
        <v>1050</v>
      </c>
      <c r="BD224" s="65">
        <f t="shared" si="649"/>
        <v>1175</v>
      </c>
      <c r="BO224" s="72">
        <f t="shared" si="680"/>
        <v>653.6</v>
      </c>
      <c r="BP224" s="72">
        <f t="shared" si="494"/>
        <v>19</v>
      </c>
      <c r="BQ224" s="72" t="str">
        <f t="shared" si="495"/>
        <v>6</v>
      </c>
      <c r="BR224" s="72">
        <f t="shared" ref="BR224:BV224" si="691">IF(BR223="","",BR223)</f>
        <v>0</v>
      </c>
      <c r="BS224" s="72" t="str">
        <f t="shared" si="691"/>
        <v/>
      </c>
      <c r="BT224" s="72" t="str">
        <f t="shared" si="691"/>
        <v/>
      </c>
      <c r="BU224" s="72" t="str">
        <f t="shared" si="691"/>
        <v/>
      </c>
      <c r="BV224" s="72" t="str">
        <f t="shared" si="691"/>
        <v/>
      </c>
    </row>
    <row r="225" spans="1:74" s="72" customFormat="1" x14ac:dyDescent="0.2">
      <c r="A225" s="72" t="b">
        <v>1</v>
      </c>
      <c r="B225" s="65" t="s">
        <v>90</v>
      </c>
      <c r="C225" s="65" t="s">
        <v>377</v>
      </c>
      <c r="D225" s="65" t="str">
        <f t="shared" si="366"/>
        <v>E7</v>
      </c>
      <c r="E225" s="75">
        <f t="shared" si="636"/>
        <v>1019007</v>
      </c>
      <c r="F225" s="65" t="str">
        <f>CONCATENATE(C225,"_",D225)</f>
        <v>MP00J_E7</v>
      </c>
      <c r="G225" s="65" t="s">
        <v>345</v>
      </c>
      <c r="H225" s="65">
        <f t="shared" si="682"/>
        <v>1500</v>
      </c>
      <c r="I225" s="65">
        <f t="shared" si="683"/>
        <v>165</v>
      </c>
      <c r="J225" s="65">
        <f>INDEX(Notes!$A$36:$N$47,MATCH(Binning!$B225,Notes!$A$36:$A$47,0),MATCH(Notes!$K$35,Notes!$A$35:$N$35,0))</f>
        <v>653.6</v>
      </c>
      <c r="K225" s="65"/>
      <c r="L225" s="65">
        <f t="shared" si="689"/>
        <v>1155</v>
      </c>
      <c r="M225" s="65">
        <f t="shared" si="684"/>
        <v>900</v>
      </c>
      <c r="N225" s="65">
        <f>INDEX(GB!$A$2:$AD$96,MATCH($C225,GB!$A$2:$A$96,0),MATCH(N$2,GB!$A$1:$AD$1,0))</f>
        <v>125</v>
      </c>
      <c r="O225" s="65">
        <f>INDEX(GB!$A$2:$AD$96,MATCH($C225,GB!$A$2:$A$96,0),MATCH(O$2,GB!$A$1:$AD$1,0))</f>
        <v>-10</v>
      </c>
      <c r="P225" s="65">
        <f>INDEX(GB!$A$2:$AD$96,MATCH($C225,GB!$A$2:$A$96,0),MATCH(P$2,GB!$A$1:$AD$1,0))</f>
        <v>-25</v>
      </c>
      <c r="Q225" s="65">
        <f>INDEX(GB!$A$2:$AD$96,MATCH($C225,GB!$A$2:$A$96,0),MATCH(Q$2,GB!$A$1:$AD$1,0))</f>
        <v>-10</v>
      </c>
      <c r="R225" s="65">
        <f>INDEX(Notes!$A$36:$N$47,MATCH(Binning!$B225,Notes!$A$36:$A$47,0),MATCH(Notes!$M$35,Notes!$A$35:$N$35,0))</f>
        <v>7866</v>
      </c>
      <c r="S225" s="65"/>
      <c r="T225" s="65">
        <f>INDEX(GB!$A$2:$AD$96,MATCH($C225,GB!$A$2:$A$96,0),MATCH(T$2,GB!$A$1:$AD$1,0))</f>
        <v>5</v>
      </c>
      <c r="U225" s="65">
        <f>INDEX(GB!$A$2:$AD$96,MATCH($C225,GB!$A$2:$A$96,0),MATCH(U$2,GB!$A$1:$AD$1,0))</f>
        <v>-45</v>
      </c>
      <c r="V225" s="65">
        <f>INDEX(GB!$A$2:$AD$96,MATCH($C225,GB!$A$2:$A$96,0),MATCH(V$2,GB!$A$1:$AD$1,0))</f>
        <v>0</v>
      </c>
      <c r="W225" s="65">
        <f>INDEX(GB!$A$2:$AD$96,MATCH($C225,GB!$A$2:$A$96,0),MATCH(W$2,GB!$A$1:$AD$1,0))</f>
        <v>-50</v>
      </c>
      <c r="X225" s="65">
        <f>INDEX(GB!$A$2:$AD$96,MATCH($C225,GB!$A$2:$A$96,0),MATCH(X$2,GB!$A$1:$AD$1,0))</f>
        <v>-35</v>
      </c>
      <c r="Y225" s="65">
        <v>5</v>
      </c>
      <c r="Z225" s="65">
        <v>1250</v>
      </c>
      <c r="AA225" s="65">
        <v>400</v>
      </c>
      <c r="AB225" s="65"/>
      <c r="AC225" s="65"/>
      <c r="AD225" s="65"/>
      <c r="AE225" s="65"/>
      <c r="AF225" s="65">
        <f t="shared" si="685"/>
        <v>5</v>
      </c>
      <c r="AG225" s="65"/>
      <c r="AH225" s="65"/>
      <c r="AI225" s="65" t="str">
        <f t="shared" si="638"/>
        <v/>
      </c>
      <c r="AJ225" s="65" t="str">
        <f t="shared" si="639"/>
        <v/>
      </c>
      <c r="AK225" s="65" t="str">
        <f t="shared" si="640"/>
        <v/>
      </c>
      <c r="AL225" s="65" t="str">
        <f t="shared" si="641"/>
        <v/>
      </c>
      <c r="AM225" s="65" t="str">
        <f t="shared" si="621"/>
        <v/>
      </c>
      <c r="AN225" s="65"/>
      <c r="AO225" s="65"/>
      <c r="AP225" s="65"/>
      <c r="AQ225" s="65"/>
      <c r="AR225" s="65"/>
      <c r="AS225" s="65"/>
      <c r="AT225" s="65" t="str">
        <f t="shared" si="642"/>
        <v>PCPU</v>
      </c>
      <c r="AU225" s="65">
        <f t="shared" si="643"/>
        <v>653.6</v>
      </c>
      <c r="AV225" s="65"/>
      <c r="AW225" s="65" t="str">
        <f t="shared" si="686"/>
        <v>Max PV (MP00J/MP00K)</v>
      </c>
      <c r="AX225" s="65">
        <f t="shared" si="644"/>
        <v>1280</v>
      </c>
      <c r="AY225" s="65">
        <f t="shared" si="645"/>
        <v>1025</v>
      </c>
      <c r="AZ225" s="65">
        <f>INDEX(Notes!$A$36:$O$47,MATCH($B225,Notes!A$36:A$47,0),MATCH(AZ$2,Notes!A$35:O$35,0))</f>
        <v>594.18521581609184</v>
      </c>
      <c r="BA225" s="65">
        <f t="shared" si="646"/>
        <v>1040</v>
      </c>
      <c r="BB225" s="65">
        <f t="shared" si="647"/>
        <v>1165</v>
      </c>
      <c r="BC225" s="65">
        <f t="shared" si="648"/>
        <v>1035</v>
      </c>
      <c r="BD225" s="65">
        <f t="shared" si="649"/>
        <v>1160</v>
      </c>
      <c r="BO225" s="72">
        <f t="shared" si="680"/>
        <v>653.6</v>
      </c>
      <c r="BP225" s="72">
        <f t="shared" si="494"/>
        <v>19</v>
      </c>
      <c r="BQ225" s="72" t="str">
        <f t="shared" si="495"/>
        <v>7</v>
      </c>
      <c r="BR225" s="72">
        <f t="shared" ref="BR225:BV225" si="692">IF(BR224="","",BR224)</f>
        <v>0</v>
      </c>
      <c r="BS225" s="72" t="str">
        <f t="shared" si="692"/>
        <v/>
      </c>
      <c r="BT225" s="72" t="str">
        <f t="shared" si="692"/>
        <v/>
      </c>
      <c r="BU225" s="72" t="str">
        <f t="shared" si="692"/>
        <v/>
      </c>
      <c r="BV225" s="72" t="str">
        <f t="shared" si="692"/>
        <v/>
      </c>
    </row>
    <row r="226" spans="1:74" s="72" customFormat="1" x14ac:dyDescent="0.2">
      <c r="A226" s="72" t="b">
        <v>1</v>
      </c>
      <c r="B226" s="65" t="s">
        <v>90</v>
      </c>
      <c r="C226" s="65" t="s">
        <v>377</v>
      </c>
      <c r="D226" s="65" t="str">
        <f t="shared" si="366"/>
        <v>E8</v>
      </c>
      <c r="E226" s="75">
        <f t="shared" si="636"/>
        <v>1019008</v>
      </c>
      <c r="F226" s="65" t="str">
        <f>CONCATENATE(C226,"_",D226)</f>
        <v>MP00J_E8</v>
      </c>
      <c r="G226" s="65" t="s">
        <v>345</v>
      </c>
      <c r="H226" s="65">
        <f t="shared" si="682"/>
        <v>1485</v>
      </c>
      <c r="I226" s="65">
        <f t="shared" si="683"/>
        <v>165</v>
      </c>
      <c r="J226" s="65">
        <f>INDEX(Notes!$A$36:$N$47,MATCH(Binning!$B226,Notes!$A$36:$A$47,0),MATCH(Notes!$K$35,Notes!$A$35:$N$35,0))</f>
        <v>653.6</v>
      </c>
      <c r="K226" s="65"/>
      <c r="L226" s="65">
        <f t="shared" si="689"/>
        <v>1155</v>
      </c>
      <c r="M226" s="65">
        <f t="shared" si="684"/>
        <v>900</v>
      </c>
      <c r="N226" s="65">
        <f>INDEX(GB!$A$2:$AD$96,MATCH($C226,GB!$A$2:$A$96,0),MATCH(N$2,GB!$A$1:$AD$1,0))</f>
        <v>125</v>
      </c>
      <c r="O226" s="65">
        <f>INDEX(GB!$A$2:$AD$96,MATCH($C226,GB!$A$2:$A$96,0),MATCH(O$2,GB!$A$1:$AD$1,0))</f>
        <v>-10</v>
      </c>
      <c r="P226" s="65">
        <f>INDEX(GB!$A$2:$AD$96,MATCH($C226,GB!$A$2:$A$96,0),MATCH(P$2,GB!$A$1:$AD$1,0))</f>
        <v>-25</v>
      </c>
      <c r="Q226" s="65">
        <f>INDEX(GB!$A$2:$AD$96,MATCH($C226,GB!$A$2:$A$96,0),MATCH(Q$2,GB!$A$1:$AD$1,0))</f>
        <v>-10</v>
      </c>
      <c r="R226" s="65">
        <f>INDEX(Notes!$A$36:$N$47,MATCH(Binning!$B226,Notes!$A$36:$A$47,0),MATCH(Notes!$M$35,Notes!$A$35:$N$35,0))</f>
        <v>7866</v>
      </c>
      <c r="S226" s="65"/>
      <c r="T226" s="65">
        <f>INDEX(GB!$A$2:$AD$96,MATCH($C226,GB!$A$2:$A$96,0),MATCH(T$2,GB!$A$1:$AD$1,0))</f>
        <v>5</v>
      </c>
      <c r="U226" s="65">
        <f>INDEX(GB!$A$2:$AD$96,MATCH($C226,GB!$A$2:$A$96,0),MATCH(U$2,GB!$A$1:$AD$1,0))</f>
        <v>-45</v>
      </c>
      <c r="V226" s="65">
        <f>INDEX(GB!$A$2:$AD$96,MATCH($C226,GB!$A$2:$A$96,0),MATCH(V$2,GB!$A$1:$AD$1,0))</f>
        <v>0</v>
      </c>
      <c r="W226" s="65">
        <f>INDEX(GB!$A$2:$AD$96,MATCH($C226,GB!$A$2:$A$96,0),MATCH(W$2,GB!$A$1:$AD$1,0))</f>
        <v>-50</v>
      </c>
      <c r="X226" s="65">
        <f>INDEX(GB!$A$2:$AD$96,MATCH($C226,GB!$A$2:$A$96,0),MATCH(X$2,GB!$A$1:$AD$1,0))</f>
        <v>-35</v>
      </c>
      <c r="Y226" s="65">
        <v>5</v>
      </c>
      <c r="Z226" s="65">
        <v>1250</v>
      </c>
      <c r="AA226" s="65">
        <v>400</v>
      </c>
      <c r="AB226" s="65"/>
      <c r="AC226" s="65"/>
      <c r="AD226" s="65"/>
      <c r="AE226" s="65"/>
      <c r="AF226" s="65">
        <f t="shared" si="685"/>
        <v>5</v>
      </c>
      <c r="AG226" s="65"/>
      <c r="AH226" s="65"/>
      <c r="AI226" s="65" t="str">
        <f t="shared" si="638"/>
        <v/>
      </c>
      <c r="AJ226" s="65" t="str">
        <f t="shared" si="639"/>
        <v/>
      </c>
      <c r="AK226" s="65" t="str">
        <f t="shared" si="640"/>
        <v/>
      </c>
      <c r="AL226" s="65" t="str">
        <f t="shared" si="641"/>
        <v/>
      </c>
      <c r="AM226" s="65" t="str">
        <f t="shared" si="621"/>
        <v/>
      </c>
      <c r="AN226" s="65"/>
      <c r="AO226" s="65"/>
      <c r="AP226" s="65"/>
      <c r="AQ226" s="65"/>
      <c r="AR226" s="65"/>
      <c r="AS226" s="65"/>
      <c r="AT226" s="65" t="str">
        <f t="shared" si="642"/>
        <v>PCPU</v>
      </c>
      <c r="AU226" s="65">
        <f t="shared" si="643"/>
        <v>653.6</v>
      </c>
      <c r="AV226" s="65"/>
      <c r="AW226" s="65" t="str">
        <f t="shared" si="686"/>
        <v>Max PV (MP00J/MP00K)</v>
      </c>
      <c r="AX226" s="65">
        <f t="shared" si="644"/>
        <v>1280</v>
      </c>
      <c r="AY226" s="65">
        <f t="shared" si="645"/>
        <v>1025</v>
      </c>
      <c r="AZ226" s="65">
        <f>INDEX(Notes!$A$36:$O$47,MATCH($B226,Notes!A$36:A$47,0),MATCH(AZ$2,Notes!A$35:O$35,0))</f>
        <v>594.18521581609184</v>
      </c>
      <c r="BA226" s="65">
        <f t="shared" si="646"/>
        <v>1025</v>
      </c>
      <c r="BB226" s="65">
        <f t="shared" si="647"/>
        <v>1150</v>
      </c>
      <c r="BC226" s="65">
        <f t="shared" si="648"/>
        <v>1020</v>
      </c>
      <c r="BD226" s="65">
        <f t="shared" si="649"/>
        <v>1145</v>
      </c>
      <c r="BO226" s="72">
        <f t="shared" si="680"/>
        <v>653.6</v>
      </c>
      <c r="BP226" s="72">
        <f t="shared" si="494"/>
        <v>19</v>
      </c>
      <c r="BQ226" s="72" t="str">
        <f t="shared" si="495"/>
        <v>8</v>
      </c>
      <c r="BR226" s="72">
        <f t="shared" ref="BR226:BV226" si="693">IF(BR225="","",BR225)</f>
        <v>0</v>
      </c>
      <c r="BS226" s="72" t="str">
        <f t="shared" si="693"/>
        <v/>
      </c>
      <c r="BT226" s="72" t="str">
        <f t="shared" si="693"/>
        <v/>
      </c>
      <c r="BU226" s="72" t="str">
        <f t="shared" si="693"/>
        <v/>
      </c>
      <c r="BV226" s="72" t="str">
        <f t="shared" si="693"/>
        <v/>
      </c>
    </row>
    <row r="227" spans="1:74" s="72" customFormat="1" x14ac:dyDescent="0.2">
      <c r="A227" s="72" t="b">
        <v>1</v>
      </c>
      <c r="B227" s="65" t="s">
        <v>90</v>
      </c>
      <c r="C227" s="65" t="s">
        <v>377</v>
      </c>
      <c r="D227" s="65" t="str">
        <f t="shared" si="366"/>
        <v>E9</v>
      </c>
      <c r="E227" s="75">
        <f t="shared" si="636"/>
        <v>1019009</v>
      </c>
      <c r="F227" s="65" t="str">
        <f t="shared" ref="F227:F228" si="694">CONCATENATE(C227,"_",D227)</f>
        <v>MP00J_E9</v>
      </c>
      <c r="G227" s="65" t="s">
        <v>345</v>
      </c>
      <c r="H227" s="65">
        <f t="shared" si="682"/>
        <v>1470</v>
      </c>
      <c r="I227" s="65">
        <f t="shared" si="683"/>
        <v>165</v>
      </c>
      <c r="J227" s="65">
        <f>INDEX(Notes!$A$36:$N$47,MATCH(Binning!$B227,Notes!$A$36:$A$47,0),MATCH(Notes!$K$35,Notes!$A$35:$N$35,0))</f>
        <v>653.6</v>
      </c>
      <c r="K227" s="65"/>
      <c r="L227" s="65">
        <f t="shared" si="689"/>
        <v>1155</v>
      </c>
      <c r="M227" s="65">
        <f t="shared" si="684"/>
        <v>900</v>
      </c>
      <c r="N227" s="65">
        <f>INDEX(GB!$A$2:$AD$96,MATCH($C227,GB!$A$2:$A$96,0),MATCH(N$2,GB!$A$1:$AD$1,0))</f>
        <v>125</v>
      </c>
      <c r="O227" s="65">
        <f>INDEX(GB!$A$2:$AD$96,MATCH($C227,GB!$A$2:$A$96,0),MATCH(O$2,GB!$A$1:$AD$1,0))</f>
        <v>-10</v>
      </c>
      <c r="P227" s="65">
        <f>INDEX(GB!$A$2:$AD$96,MATCH($C227,GB!$A$2:$A$96,0),MATCH(P$2,GB!$A$1:$AD$1,0))</f>
        <v>-25</v>
      </c>
      <c r="Q227" s="65">
        <f>INDEX(GB!$A$2:$AD$96,MATCH($C227,GB!$A$2:$A$96,0),MATCH(Q$2,GB!$A$1:$AD$1,0))</f>
        <v>-10</v>
      </c>
      <c r="R227" s="65">
        <f>INDEX(Notes!$A$36:$N$47,MATCH(Binning!$B227,Notes!$A$36:$A$47,0),MATCH(Notes!$M$35,Notes!$A$35:$N$35,0))</f>
        <v>7866</v>
      </c>
      <c r="S227" s="65"/>
      <c r="T227" s="65">
        <f>INDEX(GB!$A$2:$AD$96,MATCH($C227,GB!$A$2:$A$96,0),MATCH(T$2,GB!$A$1:$AD$1,0))</f>
        <v>5</v>
      </c>
      <c r="U227" s="65">
        <f>INDEX(GB!$A$2:$AD$96,MATCH($C227,GB!$A$2:$A$96,0),MATCH(U$2,GB!$A$1:$AD$1,0))</f>
        <v>-45</v>
      </c>
      <c r="V227" s="65">
        <f>INDEX(GB!$A$2:$AD$96,MATCH($C227,GB!$A$2:$A$96,0),MATCH(V$2,GB!$A$1:$AD$1,0))</f>
        <v>0</v>
      </c>
      <c r="W227" s="65">
        <f>INDEX(GB!$A$2:$AD$96,MATCH($C227,GB!$A$2:$A$96,0),MATCH(W$2,GB!$A$1:$AD$1,0))</f>
        <v>-50</v>
      </c>
      <c r="X227" s="65">
        <f>INDEX(GB!$A$2:$AD$96,MATCH($C227,GB!$A$2:$A$96,0),MATCH(X$2,GB!$A$1:$AD$1,0))</f>
        <v>-35</v>
      </c>
      <c r="Y227" s="65">
        <v>5</v>
      </c>
      <c r="Z227" s="65">
        <v>1250</v>
      </c>
      <c r="AA227" s="65">
        <v>400</v>
      </c>
      <c r="AB227" s="65"/>
      <c r="AC227" s="65"/>
      <c r="AD227" s="65"/>
      <c r="AE227" s="65"/>
      <c r="AF227" s="65">
        <f t="shared" si="685"/>
        <v>5</v>
      </c>
      <c r="AG227" s="65"/>
      <c r="AH227" s="65"/>
      <c r="AI227" s="65" t="str">
        <f t="shared" si="638"/>
        <v/>
      </c>
      <c r="AJ227" s="65" t="str">
        <f t="shared" si="639"/>
        <v/>
      </c>
      <c r="AK227" s="65" t="str">
        <f t="shared" si="640"/>
        <v/>
      </c>
      <c r="AL227" s="65" t="str">
        <f t="shared" si="641"/>
        <v/>
      </c>
      <c r="AM227" s="65" t="str">
        <f t="shared" si="621"/>
        <v/>
      </c>
      <c r="AN227" s="65"/>
      <c r="AO227" s="65"/>
      <c r="AP227" s="65"/>
      <c r="AQ227" s="65"/>
      <c r="AR227" s="65"/>
      <c r="AS227" s="65"/>
      <c r="AT227" s="65" t="str">
        <f t="shared" si="642"/>
        <v>PCPU</v>
      </c>
      <c r="AU227" s="65">
        <f t="shared" si="643"/>
        <v>653.6</v>
      </c>
      <c r="AV227" s="65"/>
      <c r="AW227" s="65" t="str">
        <f t="shared" si="686"/>
        <v>Max PV (MP00J/MP00K)</v>
      </c>
      <c r="AX227" s="65">
        <f t="shared" si="644"/>
        <v>1280</v>
      </c>
      <c r="AY227" s="65">
        <f t="shared" si="645"/>
        <v>1025</v>
      </c>
      <c r="AZ227" s="65">
        <f>INDEX(Notes!$A$36:$O$47,MATCH($B227,Notes!A$36:A$47,0),MATCH(AZ$2,Notes!A$35:O$35,0))</f>
        <v>594.18521581609184</v>
      </c>
      <c r="BA227" s="65">
        <f t="shared" si="646"/>
        <v>1010</v>
      </c>
      <c r="BB227" s="65">
        <f t="shared" si="647"/>
        <v>1135</v>
      </c>
      <c r="BC227" s="65">
        <f t="shared" si="648"/>
        <v>1005</v>
      </c>
      <c r="BD227" s="65">
        <f t="shared" si="649"/>
        <v>1130</v>
      </c>
      <c r="BO227" s="72">
        <f t="shared" si="680"/>
        <v>653.6</v>
      </c>
      <c r="BP227" s="72">
        <f t="shared" si="494"/>
        <v>19</v>
      </c>
      <c r="BQ227" s="72" t="str">
        <f t="shared" si="495"/>
        <v>9</v>
      </c>
      <c r="BR227" s="72">
        <f t="shared" ref="BR227:BV227" si="695">IF(BR226="","",BR226)</f>
        <v>0</v>
      </c>
      <c r="BS227" s="72" t="str">
        <f t="shared" si="695"/>
        <v/>
      </c>
      <c r="BT227" s="72" t="str">
        <f t="shared" si="695"/>
        <v/>
      </c>
      <c r="BU227" s="72" t="str">
        <f t="shared" si="695"/>
        <v/>
      </c>
      <c r="BV227" s="72" t="str">
        <f t="shared" si="695"/>
        <v/>
      </c>
    </row>
    <row r="228" spans="1:74" s="72" customFormat="1" x14ac:dyDescent="0.2">
      <c r="A228" s="72" t="b">
        <v>1</v>
      </c>
      <c r="B228" s="65" t="s">
        <v>90</v>
      </c>
      <c r="C228" s="65" t="s">
        <v>377</v>
      </c>
      <c r="D228" s="65" t="str">
        <f t="shared" si="366"/>
        <v>E10</v>
      </c>
      <c r="E228" s="75">
        <f t="shared" si="636"/>
        <v>1019010</v>
      </c>
      <c r="F228" s="65" t="str">
        <f t="shared" si="694"/>
        <v>MP00J_E10</v>
      </c>
      <c r="G228" s="65" t="s">
        <v>345</v>
      </c>
      <c r="H228" s="65">
        <f t="shared" si="682"/>
        <v>1455</v>
      </c>
      <c r="I228" s="65">
        <f t="shared" si="683"/>
        <v>165</v>
      </c>
      <c r="J228" s="65">
        <f>INDEX(Notes!$A$36:$N$47,MATCH(Binning!$B228,Notes!$A$36:$A$47,0),MATCH(Notes!$K$35,Notes!$A$35:$N$35,0))</f>
        <v>653.6</v>
      </c>
      <c r="K228" s="65"/>
      <c r="L228" s="65">
        <f t="shared" si="689"/>
        <v>1155</v>
      </c>
      <c r="M228" s="65">
        <f t="shared" si="684"/>
        <v>900</v>
      </c>
      <c r="N228" s="65">
        <f>INDEX(GB!$A$2:$AD$96,MATCH($C228,GB!$A$2:$A$96,0),MATCH(N$2,GB!$A$1:$AD$1,0))</f>
        <v>125</v>
      </c>
      <c r="O228" s="65">
        <f>INDEX(GB!$A$2:$AD$96,MATCH($C228,GB!$A$2:$A$96,0),MATCH(O$2,GB!$A$1:$AD$1,0))</f>
        <v>-10</v>
      </c>
      <c r="P228" s="65">
        <f>INDEX(GB!$A$2:$AD$96,MATCH($C228,GB!$A$2:$A$96,0),MATCH(P$2,GB!$A$1:$AD$1,0))</f>
        <v>-25</v>
      </c>
      <c r="Q228" s="65">
        <f>INDEX(GB!$A$2:$AD$96,MATCH($C228,GB!$A$2:$A$96,0),MATCH(Q$2,GB!$A$1:$AD$1,0))</f>
        <v>-10</v>
      </c>
      <c r="R228" s="65">
        <f>INDEX(Notes!$A$36:$N$47,MATCH(Binning!$B228,Notes!$A$36:$A$47,0),MATCH(Notes!$M$35,Notes!$A$35:$N$35,0))</f>
        <v>7866</v>
      </c>
      <c r="S228" s="65"/>
      <c r="T228" s="65">
        <f>INDEX(GB!$A$2:$AD$96,MATCH($C228,GB!$A$2:$A$96,0),MATCH(T$2,GB!$A$1:$AD$1,0))</f>
        <v>5</v>
      </c>
      <c r="U228" s="65">
        <f>INDEX(GB!$A$2:$AD$96,MATCH($C228,GB!$A$2:$A$96,0),MATCH(U$2,GB!$A$1:$AD$1,0))</f>
        <v>-45</v>
      </c>
      <c r="V228" s="65">
        <f>INDEX(GB!$A$2:$AD$96,MATCH($C228,GB!$A$2:$A$96,0),MATCH(V$2,GB!$A$1:$AD$1,0))</f>
        <v>0</v>
      </c>
      <c r="W228" s="65">
        <f>INDEX(GB!$A$2:$AD$96,MATCH($C228,GB!$A$2:$A$96,0),MATCH(W$2,GB!$A$1:$AD$1,0))</f>
        <v>-50</v>
      </c>
      <c r="X228" s="65">
        <f>INDEX(GB!$A$2:$AD$96,MATCH($C228,GB!$A$2:$A$96,0),MATCH(X$2,GB!$A$1:$AD$1,0))</f>
        <v>-35</v>
      </c>
      <c r="Y228" s="65">
        <v>5</v>
      </c>
      <c r="Z228" s="65">
        <v>1250</v>
      </c>
      <c r="AA228" s="65">
        <v>400</v>
      </c>
      <c r="AB228" s="65"/>
      <c r="AC228" s="65"/>
      <c r="AD228" s="65"/>
      <c r="AE228" s="65"/>
      <c r="AF228" s="65">
        <f t="shared" si="685"/>
        <v>5</v>
      </c>
      <c r="AG228" s="65"/>
      <c r="AH228" s="65"/>
      <c r="AI228" s="65" t="str">
        <f t="shared" si="638"/>
        <v/>
      </c>
      <c r="AJ228" s="65" t="str">
        <f t="shared" si="639"/>
        <v/>
      </c>
      <c r="AK228" s="65" t="str">
        <f t="shared" si="640"/>
        <v/>
      </c>
      <c r="AL228" s="65" t="str">
        <f t="shared" si="641"/>
        <v/>
      </c>
      <c r="AM228" s="65" t="str">
        <f t="shared" si="621"/>
        <v/>
      </c>
      <c r="AN228" s="65"/>
      <c r="AO228" s="65"/>
      <c r="AP228" s="65"/>
      <c r="AQ228" s="65"/>
      <c r="AR228" s="65"/>
      <c r="AS228" s="65"/>
      <c r="AT228" s="65" t="str">
        <f t="shared" si="642"/>
        <v>PCPU</v>
      </c>
      <c r="AU228" s="65">
        <f t="shared" si="643"/>
        <v>653.6</v>
      </c>
      <c r="AV228" s="65"/>
      <c r="AW228" s="65" t="str">
        <f t="shared" si="686"/>
        <v>Max PV (MP00J/MP00K)</v>
      </c>
      <c r="AX228" s="65">
        <f t="shared" si="644"/>
        <v>1280</v>
      </c>
      <c r="AY228" s="65">
        <f t="shared" si="645"/>
        <v>1025</v>
      </c>
      <c r="AZ228" s="65">
        <f>INDEX(Notes!$A$36:$O$47,MATCH($B228,Notes!A$36:A$47,0),MATCH(AZ$2,Notes!A$35:O$35,0))</f>
        <v>594.18521581609184</v>
      </c>
      <c r="BA228" s="65">
        <f t="shared" si="646"/>
        <v>995</v>
      </c>
      <c r="BB228" s="65">
        <f t="shared" si="647"/>
        <v>1120</v>
      </c>
      <c r="BC228" s="65">
        <f t="shared" si="648"/>
        <v>990</v>
      </c>
      <c r="BD228" s="65">
        <f t="shared" si="649"/>
        <v>1115</v>
      </c>
      <c r="BO228" s="72">
        <f t="shared" si="680"/>
        <v>653.6</v>
      </c>
      <c r="BP228" s="72">
        <f t="shared" si="494"/>
        <v>19</v>
      </c>
      <c r="BQ228" s="72" t="str">
        <f t="shared" si="495"/>
        <v>10</v>
      </c>
      <c r="BR228" s="72">
        <f t="shared" ref="BR228:BV228" si="696">IF(BR227="","",BR227)</f>
        <v>0</v>
      </c>
      <c r="BS228" s="72" t="str">
        <f t="shared" si="696"/>
        <v/>
      </c>
      <c r="BT228" s="72" t="str">
        <f t="shared" si="696"/>
        <v/>
      </c>
      <c r="BU228" s="72" t="str">
        <f t="shared" si="696"/>
        <v/>
      </c>
      <c r="BV228" s="72" t="str">
        <f t="shared" si="696"/>
        <v/>
      </c>
    </row>
    <row r="229" spans="1:74" s="72" customFormat="1" x14ac:dyDescent="0.2">
      <c r="A229" s="72" t="b">
        <v>1</v>
      </c>
      <c r="B229" s="65" t="s">
        <v>90</v>
      </c>
      <c r="C229" s="65" t="s">
        <v>377</v>
      </c>
      <c r="D229" s="65" t="str">
        <f t="shared" si="366"/>
        <v>E11</v>
      </c>
      <c r="E229" s="75">
        <f t="shared" si="636"/>
        <v>1019011</v>
      </c>
      <c r="F229" s="65" t="str">
        <f>CONCATENATE(C229,"_",D229)</f>
        <v>MP00J_E11</v>
      </c>
      <c r="G229" s="65" t="s">
        <v>345</v>
      </c>
      <c r="H229" s="65">
        <f t="shared" si="682"/>
        <v>1440</v>
      </c>
      <c r="I229" s="65">
        <f t="shared" si="683"/>
        <v>165</v>
      </c>
      <c r="J229" s="65">
        <f>INDEX(Notes!$A$36:$N$47,MATCH(Binning!$B229,Notes!$A$36:$A$47,0),MATCH(Notes!$K$35,Notes!$A$35:$N$35,0))</f>
        <v>653.6</v>
      </c>
      <c r="K229" s="65"/>
      <c r="L229" s="65">
        <f t="shared" si="689"/>
        <v>1155</v>
      </c>
      <c r="M229" s="65">
        <f t="shared" si="684"/>
        <v>900</v>
      </c>
      <c r="N229" s="65">
        <f>INDEX(GB!$A$2:$AD$96,MATCH($C229,GB!$A$2:$A$96,0),MATCH(N$2,GB!$A$1:$AD$1,0))</f>
        <v>125</v>
      </c>
      <c r="O229" s="65">
        <f>INDEX(GB!$A$2:$AD$96,MATCH($C229,GB!$A$2:$A$96,0),MATCH(O$2,GB!$A$1:$AD$1,0))</f>
        <v>-10</v>
      </c>
      <c r="P229" s="65">
        <f>INDEX(GB!$A$2:$AD$96,MATCH($C229,GB!$A$2:$A$96,0),MATCH(P$2,GB!$A$1:$AD$1,0))</f>
        <v>-25</v>
      </c>
      <c r="Q229" s="65">
        <f>INDEX(GB!$A$2:$AD$96,MATCH($C229,GB!$A$2:$A$96,0),MATCH(Q$2,GB!$A$1:$AD$1,0))</f>
        <v>-10</v>
      </c>
      <c r="R229" s="65">
        <f>INDEX(Notes!$A$36:$N$47,MATCH(Binning!$B229,Notes!$A$36:$A$47,0),MATCH(Notes!$M$35,Notes!$A$35:$N$35,0))</f>
        <v>7866</v>
      </c>
      <c r="S229" s="65"/>
      <c r="T229" s="65">
        <f>INDEX(GB!$A$2:$AD$96,MATCH($C229,GB!$A$2:$A$96,0),MATCH(T$2,GB!$A$1:$AD$1,0))</f>
        <v>5</v>
      </c>
      <c r="U229" s="65">
        <f>INDEX(GB!$A$2:$AD$96,MATCH($C229,GB!$A$2:$A$96,0),MATCH(U$2,GB!$A$1:$AD$1,0))</f>
        <v>-45</v>
      </c>
      <c r="V229" s="65">
        <f>INDEX(GB!$A$2:$AD$96,MATCH($C229,GB!$A$2:$A$96,0),MATCH(V$2,GB!$A$1:$AD$1,0))</f>
        <v>0</v>
      </c>
      <c r="W229" s="65">
        <f>INDEX(GB!$A$2:$AD$96,MATCH($C229,GB!$A$2:$A$96,0),MATCH(W$2,GB!$A$1:$AD$1,0))</f>
        <v>-50</v>
      </c>
      <c r="X229" s="65">
        <f>INDEX(GB!$A$2:$AD$96,MATCH($C229,GB!$A$2:$A$96,0),MATCH(X$2,GB!$A$1:$AD$1,0))</f>
        <v>-35</v>
      </c>
      <c r="Y229" s="65">
        <v>5</v>
      </c>
      <c r="Z229" s="65">
        <v>1250</v>
      </c>
      <c r="AA229" s="65">
        <v>400</v>
      </c>
      <c r="AB229" s="65"/>
      <c r="AC229" s="65"/>
      <c r="AD229" s="65"/>
      <c r="AE229" s="65"/>
      <c r="AF229" s="65">
        <f t="shared" si="685"/>
        <v>5</v>
      </c>
      <c r="AG229" s="65"/>
      <c r="AH229" s="65"/>
      <c r="AI229" s="65" t="str">
        <f t="shared" si="638"/>
        <v/>
      </c>
      <c r="AJ229" s="65" t="str">
        <f t="shared" si="639"/>
        <v/>
      </c>
      <c r="AK229" s="65" t="str">
        <f t="shared" si="640"/>
        <v/>
      </c>
      <c r="AL229" s="65" t="str">
        <f t="shared" si="641"/>
        <v/>
      </c>
      <c r="AM229" s="65" t="str">
        <f t="shared" si="621"/>
        <v/>
      </c>
      <c r="AN229" s="65"/>
      <c r="AO229" s="65"/>
      <c r="AP229" s="65"/>
      <c r="AQ229" s="65"/>
      <c r="AR229" s="65"/>
      <c r="AS229" s="65"/>
      <c r="AT229" s="65" t="str">
        <f t="shared" si="642"/>
        <v>PCPU</v>
      </c>
      <c r="AU229" s="65">
        <f t="shared" si="643"/>
        <v>653.6</v>
      </c>
      <c r="AV229" s="65"/>
      <c r="AW229" s="65" t="str">
        <f t="shared" si="686"/>
        <v>Max PV (MP00J/MP00K)</v>
      </c>
      <c r="AX229" s="65">
        <f t="shared" si="644"/>
        <v>1280</v>
      </c>
      <c r="AY229" s="65">
        <f t="shared" si="645"/>
        <v>1025</v>
      </c>
      <c r="AZ229" s="65">
        <f>INDEX(Notes!$A$36:$O$47,MATCH($B229,Notes!A$36:A$47,0),MATCH(AZ$2,Notes!A$35:O$35,0))</f>
        <v>594.18521581609184</v>
      </c>
      <c r="BA229" s="65">
        <f t="shared" si="646"/>
        <v>980</v>
      </c>
      <c r="BB229" s="65">
        <f t="shared" si="647"/>
        <v>1105</v>
      </c>
      <c r="BC229" s="65">
        <f t="shared" si="648"/>
        <v>975</v>
      </c>
      <c r="BD229" s="65">
        <f t="shared" si="649"/>
        <v>1100</v>
      </c>
      <c r="BO229" s="72">
        <f t="shared" si="680"/>
        <v>653.6</v>
      </c>
      <c r="BP229" s="72">
        <f t="shared" si="494"/>
        <v>19</v>
      </c>
      <c r="BQ229" s="72" t="str">
        <f t="shared" si="495"/>
        <v>11</v>
      </c>
      <c r="BR229" s="72">
        <f t="shared" ref="BR229:BV230" si="697">IF(BR228="","",BR228)</f>
        <v>0</v>
      </c>
      <c r="BS229" s="72" t="str">
        <f t="shared" si="697"/>
        <v/>
      </c>
      <c r="BT229" s="72" t="str">
        <f t="shared" si="697"/>
        <v/>
      </c>
      <c r="BU229" s="72" t="str">
        <f t="shared" si="697"/>
        <v/>
      </c>
      <c r="BV229" s="72" t="str">
        <f t="shared" si="697"/>
        <v/>
      </c>
    </row>
    <row r="230" spans="1:74" s="72" customFormat="1" x14ac:dyDescent="0.2">
      <c r="A230" s="72" t="b">
        <v>1</v>
      </c>
      <c r="B230" s="65" t="s">
        <v>90</v>
      </c>
      <c r="C230" s="65" t="s">
        <v>377</v>
      </c>
      <c r="D230" s="65" t="str">
        <f t="shared" si="366"/>
        <v>E12</v>
      </c>
      <c r="E230" s="75">
        <f t="shared" ref="E230" si="698">1000000+BP230*1000+BQ230</f>
        <v>1019012</v>
      </c>
      <c r="F230" s="65" t="str">
        <f>CONCATENATE(C230,"_",D230)</f>
        <v>MP00J_E12</v>
      </c>
      <c r="G230" s="65" t="s">
        <v>345</v>
      </c>
      <c r="H230" s="65">
        <f t="shared" si="682"/>
        <v>1425</v>
      </c>
      <c r="I230" s="65">
        <f t="shared" si="683"/>
        <v>165</v>
      </c>
      <c r="J230" s="65">
        <f>INDEX(Notes!$A$36:$N$47,MATCH(Binning!$B230,Notes!$A$36:$A$47,0),MATCH(Notes!$K$35,Notes!$A$35:$N$35,0))</f>
        <v>653.6</v>
      </c>
      <c r="K230" s="65"/>
      <c r="L230" s="65">
        <f t="shared" si="689"/>
        <v>1155</v>
      </c>
      <c r="M230" s="65">
        <f t="shared" si="684"/>
        <v>900</v>
      </c>
      <c r="N230" s="65">
        <f>INDEX(GB!$A$2:$AD$96,MATCH($C230,GB!$A$2:$A$96,0),MATCH(N$2,GB!$A$1:$AD$1,0))</f>
        <v>125</v>
      </c>
      <c r="O230" s="65">
        <f>INDEX(GB!$A$2:$AD$96,MATCH($C230,GB!$A$2:$A$96,0),MATCH(O$2,GB!$A$1:$AD$1,0))</f>
        <v>-10</v>
      </c>
      <c r="P230" s="65">
        <f>INDEX(GB!$A$2:$AD$96,MATCH($C230,GB!$A$2:$A$96,0),MATCH(P$2,GB!$A$1:$AD$1,0))</f>
        <v>-25</v>
      </c>
      <c r="Q230" s="65">
        <f>INDEX(GB!$A$2:$AD$96,MATCH($C230,GB!$A$2:$A$96,0),MATCH(Q$2,GB!$A$1:$AD$1,0))</f>
        <v>-10</v>
      </c>
      <c r="R230" s="65">
        <f>INDEX(Notes!$A$36:$N$47,MATCH(Binning!$B230,Notes!$A$36:$A$47,0),MATCH(Notes!$M$35,Notes!$A$35:$N$35,0))</f>
        <v>7866</v>
      </c>
      <c r="S230" s="65"/>
      <c r="T230" s="65">
        <f>INDEX(GB!$A$2:$AD$96,MATCH($C230,GB!$A$2:$A$96,0),MATCH(T$2,GB!$A$1:$AD$1,0))</f>
        <v>5</v>
      </c>
      <c r="U230" s="65">
        <f>INDEX(GB!$A$2:$AD$96,MATCH($C230,GB!$A$2:$A$96,0),MATCH(U$2,GB!$A$1:$AD$1,0))</f>
        <v>-45</v>
      </c>
      <c r="V230" s="65">
        <f>INDEX(GB!$A$2:$AD$96,MATCH($C230,GB!$A$2:$A$96,0),MATCH(V$2,GB!$A$1:$AD$1,0))</f>
        <v>0</v>
      </c>
      <c r="W230" s="65">
        <f>INDEX(GB!$A$2:$AD$96,MATCH($C230,GB!$A$2:$A$96,0),MATCH(W$2,GB!$A$1:$AD$1,0))</f>
        <v>-50</v>
      </c>
      <c r="X230" s="65">
        <f>INDEX(GB!$A$2:$AD$96,MATCH($C230,GB!$A$2:$A$96,0),MATCH(X$2,GB!$A$1:$AD$1,0))</f>
        <v>-35</v>
      </c>
      <c r="Y230" s="65">
        <v>5</v>
      </c>
      <c r="Z230" s="65">
        <v>1250</v>
      </c>
      <c r="AA230" s="65">
        <v>400</v>
      </c>
      <c r="AB230" s="65"/>
      <c r="AC230" s="65"/>
      <c r="AD230" s="65"/>
      <c r="AE230" s="65"/>
      <c r="AF230" s="65">
        <f t="shared" si="685"/>
        <v>5</v>
      </c>
      <c r="AG230" s="65"/>
      <c r="AH230" s="65"/>
      <c r="AI230" s="65" t="str">
        <f t="shared" ref="AI230" si="699">IF($BR230=1,BS230,"")</f>
        <v/>
      </c>
      <c r="AJ230" s="65" t="str">
        <f t="shared" ref="AJ230" si="700">IF($BR230=1,BT230,"")</f>
        <v/>
      </c>
      <c r="AK230" s="65" t="str">
        <f t="shared" ref="AK230" si="701">IF($BR230=1,BU230,"")</f>
        <v/>
      </c>
      <c r="AL230" s="65" t="str">
        <f t="shared" ref="AL230" si="702">IF($BR230=1,BV230,"")</f>
        <v/>
      </c>
      <c r="AM230" s="65" t="str">
        <f t="shared" si="621"/>
        <v/>
      </c>
      <c r="AN230" s="65"/>
      <c r="AO230" s="65"/>
      <c r="AP230" s="65"/>
      <c r="AQ230" s="65"/>
      <c r="AR230" s="65"/>
      <c r="AS230" s="65"/>
      <c r="AT230" s="65" t="str">
        <f t="shared" ref="AT230" si="703">B230</f>
        <v>PCPU</v>
      </c>
      <c r="AU230" s="65">
        <f t="shared" ref="AU230" si="704">J230</f>
        <v>653.6</v>
      </c>
      <c r="AV230" s="65"/>
      <c r="AW230" s="65" t="str">
        <f t="shared" si="686"/>
        <v>Max PV (MP00J/MP00K)</v>
      </c>
      <c r="AX230" s="65">
        <f t="shared" ref="AX230" si="705">L230+N230</f>
        <v>1280</v>
      </c>
      <c r="AY230" s="65">
        <f t="shared" ref="AY230" si="706">M230+N230</f>
        <v>1025</v>
      </c>
      <c r="AZ230" s="65">
        <f>INDEX(Notes!$A$36:$O$47,MATCH($B230,Notes!A$36:A$47,0),MATCH(AZ$2,Notes!A$35:O$35,0))</f>
        <v>594.18521581609184</v>
      </c>
      <c r="BA230" s="65">
        <f t="shared" ref="BA230" si="707">MAX(MIN(Y230*FLOOR((H230-I230*LOG10(AZ230))/Y230,1),L230),M230)</f>
        <v>965</v>
      </c>
      <c r="BB230" s="65">
        <f t="shared" ref="BB230" si="708">BA230+N230</f>
        <v>1090</v>
      </c>
      <c r="BC230" s="65">
        <f t="shared" ref="BC230" si="709">MAX(MIN(Y230*FLOOR((H230-I230*LOG10(J230))/Y230,1),L230),M230)</f>
        <v>960</v>
      </c>
      <c r="BD230" s="65">
        <f t="shared" ref="BD230" si="710">BC230+N230</f>
        <v>1085</v>
      </c>
      <c r="BO230" s="72">
        <f t="shared" si="680"/>
        <v>653.6</v>
      </c>
      <c r="BP230" s="72">
        <f t="shared" si="494"/>
        <v>19</v>
      </c>
      <c r="BQ230" s="72" t="str">
        <f t="shared" si="495"/>
        <v>12</v>
      </c>
      <c r="BR230" s="72">
        <f t="shared" si="697"/>
        <v>0</v>
      </c>
      <c r="BS230" s="72" t="str">
        <f t="shared" si="697"/>
        <v/>
      </c>
      <c r="BT230" s="72" t="str">
        <f t="shared" si="697"/>
        <v/>
      </c>
      <c r="BU230" s="72" t="str">
        <f t="shared" si="697"/>
        <v/>
      </c>
      <c r="BV230" s="72" t="str">
        <f t="shared" si="697"/>
        <v/>
      </c>
    </row>
    <row r="231" spans="1:74" s="72" customFormat="1" x14ac:dyDescent="0.2">
      <c r="A231" s="72" t="b">
        <v>1</v>
      </c>
      <c r="B231" s="65" t="s">
        <v>90</v>
      </c>
      <c r="C231" s="65" t="s">
        <v>401</v>
      </c>
      <c r="D231" s="65" t="s">
        <v>44</v>
      </c>
      <c r="E231" s="75">
        <f t="shared" si="636"/>
        <v>1020001</v>
      </c>
      <c r="F231" s="65" t="str">
        <f t="shared" ref="F231:F241" si="711">CONCATENATE(C231,"_",D231)</f>
        <v>MP00K_E1</v>
      </c>
      <c r="G231" s="65" t="s">
        <v>345</v>
      </c>
      <c r="H231" s="184">
        <f>VLOOKUP(C231,BinningParamNotes!A:D,3,0)</f>
        <v>1590</v>
      </c>
      <c r="I231" s="69">
        <f>VLOOKUP(C231,BinningParamNotes!A:D,2,0)</f>
        <v>165</v>
      </c>
      <c r="J231" s="65">
        <f>INDEX(Notes!$A$36:$N$47,MATCH(Binning!$B231,Notes!$A$36:$A$47,0),MATCH(Notes!$K$35,Notes!$A$35:$N$35,0))</f>
        <v>653.6</v>
      </c>
      <c r="K231" s="65"/>
      <c r="L231" s="69">
        <f>VLOOKUP(C231,BinningParamNotes!A:D,4,0)</f>
        <v>1175</v>
      </c>
      <c r="M231" s="65">
        <f t="shared" ref="M231:M242" si="712">M219</f>
        <v>900</v>
      </c>
      <c r="N231" s="65">
        <f>INDEX(GB!$A$2:$AD$96,MATCH($C231,GB!$A$2:$A$96,0),MATCH(N$2,GB!$A$1:$AD$1,0))</f>
        <v>125</v>
      </c>
      <c r="O231" s="65">
        <f>INDEX(GB!$A$2:$AD$96,MATCH($C231,GB!$A$2:$A$96,0),MATCH(O$2,GB!$A$1:$AD$1,0))</f>
        <v>-10</v>
      </c>
      <c r="P231" s="65">
        <f>INDEX(GB!$A$2:$AD$96,MATCH($C231,GB!$A$2:$A$96,0),MATCH(P$2,GB!$A$1:$AD$1,0))</f>
        <v>-25</v>
      </c>
      <c r="Q231" s="65">
        <f>INDEX(GB!$A$2:$AD$96,MATCH($C231,GB!$A$2:$A$96,0),MATCH(Q$2,GB!$A$1:$AD$1,0))</f>
        <v>-10</v>
      </c>
      <c r="R231" s="65">
        <f>INDEX(Notes!$A$36:$N$47,MATCH(Binning!$B231,Notes!$A$36:$A$47,0),MATCH(Notes!$M$35,Notes!$A$35:$N$35,0))</f>
        <v>7866</v>
      </c>
      <c r="S231" s="65"/>
      <c r="T231" s="65">
        <f>INDEX(GB!$A$2:$AD$96,MATCH($C231,GB!$A$2:$A$96,0),MATCH(T$2,GB!$A$1:$AD$1,0))</f>
        <v>5</v>
      </c>
      <c r="U231" s="65">
        <f>INDEX(GB!$A$2:$AD$96,MATCH($C231,GB!$A$2:$A$96,0),MATCH(U$2,GB!$A$1:$AD$1,0))</f>
        <v>-45</v>
      </c>
      <c r="V231" s="65">
        <f>INDEX(GB!$A$2:$AD$96,MATCH($C231,GB!$A$2:$A$96,0),MATCH(V$2,GB!$A$1:$AD$1,0))</f>
        <v>0</v>
      </c>
      <c r="W231" s="65">
        <f>INDEX(GB!$A$2:$AD$96,MATCH($C231,GB!$A$2:$A$96,0),MATCH(W$2,GB!$A$1:$AD$1,0))</f>
        <v>-50</v>
      </c>
      <c r="X231" s="65">
        <f>INDEX(GB!$A$2:$AD$96,MATCH($C231,GB!$A$2:$A$96,0),MATCH(X$2,GB!$A$1:$AD$1,0))</f>
        <v>-35</v>
      </c>
      <c r="Y231" s="65">
        <v>5</v>
      </c>
      <c r="Z231" s="65">
        <v>1250</v>
      </c>
      <c r="AA231" s="65">
        <v>400</v>
      </c>
      <c r="AB231" s="65"/>
      <c r="AC231" s="65"/>
      <c r="AD231" s="65"/>
      <c r="AE231" s="65" t="s">
        <v>377</v>
      </c>
      <c r="AF231" s="65">
        <v>0</v>
      </c>
      <c r="AG231" s="65"/>
      <c r="AH231" s="65"/>
      <c r="AI231" s="65" t="str">
        <f t="shared" si="638"/>
        <v/>
      </c>
      <c r="AJ231" s="65" t="str">
        <f t="shared" si="639"/>
        <v/>
      </c>
      <c r="AK231" s="65" t="str">
        <f t="shared" si="640"/>
        <v/>
      </c>
      <c r="AL231" s="65" t="str">
        <f t="shared" si="641"/>
        <v/>
      </c>
      <c r="AM231" s="65" t="str">
        <f t="shared" si="621"/>
        <v/>
      </c>
      <c r="AN231" s="65"/>
      <c r="AO231" s="65"/>
      <c r="AP231" s="65"/>
      <c r="AQ231" s="65"/>
      <c r="AR231" s="65"/>
      <c r="AS231" s="65"/>
      <c r="AT231" s="65" t="str">
        <f t="shared" si="642"/>
        <v>PCPU</v>
      </c>
      <c r="AU231" s="65">
        <f t="shared" si="643"/>
        <v>653.6</v>
      </c>
      <c r="AV231" s="65"/>
      <c r="AW231" s="65" t="str">
        <f>AW219</f>
        <v>Max PV (MP00J/MP00K)</v>
      </c>
      <c r="AX231" s="65">
        <f t="shared" si="644"/>
        <v>1300</v>
      </c>
      <c r="AY231" s="65">
        <f t="shared" si="645"/>
        <v>1025</v>
      </c>
      <c r="AZ231" s="65">
        <f>INDEX(Notes!$A$36:$O$47,MATCH($B231,Notes!A$36:A$47,0),MATCH(AZ$2,Notes!A$35:O$35,0))</f>
        <v>594.18521581609184</v>
      </c>
      <c r="BA231" s="65">
        <f t="shared" si="646"/>
        <v>1130</v>
      </c>
      <c r="BB231" s="65">
        <f t="shared" si="647"/>
        <v>1255</v>
      </c>
      <c r="BC231" s="65">
        <f t="shared" si="648"/>
        <v>1125</v>
      </c>
      <c r="BD231" s="65">
        <f t="shared" si="649"/>
        <v>1250</v>
      </c>
      <c r="BO231" s="72">
        <f>MAX(J231:J237)</f>
        <v>653.6</v>
      </c>
      <c r="BP231" s="72">
        <f t="shared" si="494"/>
        <v>20</v>
      </c>
      <c r="BQ231" s="72" t="str">
        <f t="shared" si="495"/>
        <v>1</v>
      </c>
      <c r="BR231" s="72">
        <v>0</v>
      </c>
    </row>
    <row r="232" spans="1:74" s="72" customFormat="1" x14ac:dyDescent="0.2">
      <c r="A232" s="72" t="b">
        <v>1</v>
      </c>
      <c r="B232" s="65" t="s">
        <v>90</v>
      </c>
      <c r="C232" s="65" t="str">
        <f>C231</f>
        <v>MP00K</v>
      </c>
      <c r="D232" s="65" t="str">
        <f t="shared" si="366"/>
        <v>E2</v>
      </c>
      <c r="E232" s="75">
        <f t="shared" si="636"/>
        <v>1020002</v>
      </c>
      <c r="F232" s="65" t="str">
        <f t="shared" si="711"/>
        <v>MP00K_E2</v>
      </c>
      <c r="G232" s="65" t="s">
        <v>345</v>
      </c>
      <c r="H232" s="65">
        <f t="shared" ref="H232:H242" si="713">H220</f>
        <v>1575</v>
      </c>
      <c r="I232" s="65">
        <f>I231</f>
        <v>165</v>
      </c>
      <c r="J232" s="65">
        <f>INDEX(Notes!$A$36:$N$47,MATCH(Binning!$B232,Notes!$A$36:$A$47,0),MATCH(Notes!$K$35,Notes!$A$35:$N$35,0))</f>
        <v>653.6</v>
      </c>
      <c r="K232" s="65"/>
      <c r="L232" s="65">
        <f t="shared" ref="L232:L242" si="714">L220</f>
        <v>1165</v>
      </c>
      <c r="M232" s="65">
        <f t="shared" si="712"/>
        <v>900</v>
      </c>
      <c r="N232" s="65">
        <f>INDEX(GB!$A$2:$AD$96,MATCH($C232,GB!$A$2:$A$96,0),MATCH(N$2,GB!$A$1:$AD$1,0))</f>
        <v>125</v>
      </c>
      <c r="O232" s="65">
        <f>INDEX(GB!$A$2:$AD$96,MATCH($C232,GB!$A$2:$A$96,0),MATCH(O$2,GB!$A$1:$AD$1,0))</f>
        <v>-10</v>
      </c>
      <c r="P232" s="65">
        <f>INDEX(GB!$A$2:$AD$96,MATCH($C232,GB!$A$2:$A$96,0),MATCH(P$2,GB!$A$1:$AD$1,0))</f>
        <v>-25</v>
      </c>
      <c r="Q232" s="65">
        <f>INDEX(GB!$A$2:$AD$96,MATCH($C232,GB!$A$2:$A$96,0),MATCH(Q$2,GB!$A$1:$AD$1,0))</f>
        <v>-10</v>
      </c>
      <c r="R232" s="65">
        <f>INDEX(Notes!$A$36:$N$47,MATCH(Binning!$B232,Notes!$A$36:$A$47,0),MATCH(Notes!$M$35,Notes!$A$35:$N$35,0))</f>
        <v>7866</v>
      </c>
      <c r="S232" s="65"/>
      <c r="T232" s="65">
        <f>INDEX(GB!$A$2:$AD$96,MATCH($C232,GB!$A$2:$A$96,0),MATCH(T$2,GB!$A$1:$AD$1,0))</f>
        <v>5</v>
      </c>
      <c r="U232" s="65">
        <f>INDEX(GB!$A$2:$AD$96,MATCH($C232,GB!$A$2:$A$96,0),MATCH(U$2,GB!$A$1:$AD$1,0))</f>
        <v>-45</v>
      </c>
      <c r="V232" s="65">
        <f>INDEX(GB!$A$2:$AD$96,MATCH($C232,GB!$A$2:$A$96,0),MATCH(V$2,GB!$A$1:$AD$1,0))</f>
        <v>0</v>
      </c>
      <c r="W232" s="65">
        <f>INDEX(GB!$A$2:$AD$96,MATCH($C232,GB!$A$2:$A$96,0),MATCH(W$2,GB!$A$1:$AD$1,0))</f>
        <v>-50</v>
      </c>
      <c r="X232" s="65">
        <f>INDEX(GB!$A$2:$AD$96,MATCH($C232,GB!$A$2:$A$96,0),MATCH(X$2,GB!$A$1:$AD$1,0))</f>
        <v>-35</v>
      </c>
      <c r="Y232" s="65">
        <v>5</v>
      </c>
      <c r="Z232" s="65">
        <v>1250</v>
      </c>
      <c r="AA232" s="65">
        <v>400</v>
      </c>
      <c r="AB232" s="65"/>
      <c r="AC232" s="65"/>
      <c r="AD232" s="65"/>
      <c r="AE232" s="65" t="str">
        <f>AE231</f>
        <v>MP00J</v>
      </c>
      <c r="AF232" s="65">
        <f>AF231</f>
        <v>0</v>
      </c>
      <c r="AG232" s="65"/>
      <c r="AH232" s="65"/>
      <c r="AI232" s="65" t="str">
        <f t="shared" si="638"/>
        <v/>
      </c>
      <c r="AJ232" s="65" t="str">
        <f t="shared" si="639"/>
        <v/>
      </c>
      <c r="AK232" s="65" t="str">
        <f t="shared" si="640"/>
        <v/>
      </c>
      <c r="AL232" s="65" t="str">
        <f t="shared" si="641"/>
        <v/>
      </c>
      <c r="AM232" s="65" t="str">
        <f t="shared" si="621"/>
        <v/>
      </c>
      <c r="AN232" s="65"/>
      <c r="AO232" s="65"/>
      <c r="AP232" s="65"/>
      <c r="AQ232" s="65"/>
      <c r="AR232" s="65"/>
      <c r="AS232" s="65"/>
      <c r="AT232" s="65" t="str">
        <f t="shared" si="642"/>
        <v>PCPU</v>
      </c>
      <c r="AU232" s="65">
        <f t="shared" si="643"/>
        <v>653.6</v>
      </c>
      <c r="AV232" s="65"/>
      <c r="AW232" s="65" t="str">
        <f t="shared" si="686"/>
        <v>Max PV (MP00J/MP00K)</v>
      </c>
      <c r="AX232" s="65">
        <f t="shared" si="644"/>
        <v>1290</v>
      </c>
      <c r="AY232" s="65">
        <f t="shared" si="645"/>
        <v>1025</v>
      </c>
      <c r="AZ232" s="65">
        <f>INDEX(Notes!$A$36:$O$47,MATCH($B232,Notes!A$36:A$47,0),MATCH(AZ$2,Notes!A$35:O$35,0))</f>
        <v>594.18521581609184</v>
      </c>
      <c r="BA232" s="65">
        <f t="shared" si="646"/>
        <v>1115</v>
      </c>
      <c r="BB232" s="65">
        <f t="shared" si="647"/>
        <v>1240</v>
      </c>
      <c r="BC232" s="65">
        <f t="shared" si="648"/>
        <v>1110</v>
      </c>
      <c r="BD232" s="65">
        <f t="shared" si="649"/>
        <v>1235</v>
      </c>
      <c r="BO232" s="72">
        <f>BO231</f>
        <v>653.6</v>
      </c>
      <c r="BP232" s="72">
        <f t="shared" si="494"/>
        <v>20</v>
      </c>
      <c r="BQ232" s="72" t="str">
        <f t="shared" si="495"/>
        <v>2</v>
      </c>
      <c r="BR232" s="72">
        <f>IF(BR231="","",BR231)</f>
        <v>0</v>
      </c>
      <c r="BS232" s="72" t="str">
        <f t="shared" ref="BS232:BV232" si="715">IF(BS231="","",BS231)</f>
        <v/>
      </c>
      <c r="BT232" s="72" t="str">
        <f t="shared" si="715"/>
        <v/>
      </c>
      <c r="BU232" s="72" t="str">
        <f t="shared" si="715"/>
        <v/>
      </c>
      <c r="BV232" s="72" t="str">
        <f t="shared" si="715"/>
        <v/>
      </c>
    </row>
    <row r="233" spans="1:74" s="72" customFormat="1" x14ac:dyDescent="0.2">
      <c r="A233" s="72" t="b">
        <v>1</v>
      </c>
      <c r="B233" s="65" t="s">
        <v>90</v>
      </c>
      <c r="C233" s="65" t="str">
        <f t="shared" ref="C233:C242" si="716">C232</f>
        <v>MP00K</v>
      </c>
      <c r="D233" s="65" t="str">
        <f t="shared" si="366"/>
        <v>E3</v>
      </c>
      <c r="E233" s="75">
        <f t="shared" si="636"/>
        <v>1020003</v>
      </c>
      <c r="F233" s="65" t="str">
        <f t="shared" si="711"/>
        <v>MP00K_E3</v>
      </c>
      <c r="G233" s="65" t="s">
        <v>345</v>
      </c>
      <c r="H233" s="65">
        <f t="shared" si="713"/>
        <v>1560</v>
      </c>
      <c r="I233" s="65">
        <f t="shared" ref="I233:I242" si="717">I232</f>
        <v>165</v>
      </c>
      <c r="J233" s="65">
        <f>INDEX(Notes!$A$36:$N$47,MATCH(Binning!$B233,Notes!$A$36:$A$47,0),MATCH(Notes!$K$35,Notes!$A$35:$N$35,0))</f>
        <v>653.6</v>
      </c>
      <c r="K233" s="65"/>
      <c r="L233" s="65">
        <f t="shared" si="714"/>
        <v>1155</v>
      </c>
      <c r="M233" s="65">
        <f t="shared" si="712"/>
        <v>900</v>
      </c>
      <c r="N233" s="65">
        <f>INDEX(GB!$A$2:$AD$96,MATCH($C233,GB!$A$2:$A$96,0),MATCH(N$2,GB!$A$1:$AD$1,0))</f>
        <v>125</v>
      </c>
      <c r="O233" s="65">
        <f>INDEX(GB!$A$2:$AD$96,MATCH($C233,GB!$A$2:$A$96,0),MATCH(O$2,GB!$A$1:$AD$1,0))</f>
        <v>-10</v>
      </c>
      <c r="P233" s="65">
        <f>INDEX(GB!$A$2:$AD$96,MATCH($C233,GB!$A$2:$A$96,0),MATCH(P$2,GB!$A$1:$AD$1,0))</f>
        <v>-25</v>
      </c>
      <c r="Q233" s="65">
        <f>INDEX(GB!$A$2:$AD$96,MATCH($C233,GB!$A$2:$A$96,0),MATCH(Q$2,GB!$A$1:$AD$1,0))</f>
        <v>-10</v>
      </c>
      <c r="R233" s="65">
        <f>INDEX(Notes!$A$36:$N$47,MATCH(Binning!$B233,Notes!$A$36:$A$47,0),MATCH(Notes!$M$35,Notes!$A$35:$N$35,0))</f>
        <v>7866</v>
      </c>
      <c r="S233" s="65"/>
      <c r="T233" s="65">
        <f>INDEX(GB!$A$2:$AD$96,MATCH($C233,GB!$A$2:$A$96,0),MATCH(T$2,GB!$A$1:$AD$1,0))</f>
        <v>5</v>
      </c>
      <c r="U233" s="65">
        <f>INDEX(GB!$A$2:$AD$96,MATCH($C233,GB!$A$2:$A$96,0),MATCH(U$2,GB!$A$1:$AD$1,0))</f>
        <v>-45</v>
      </c>
      <c r="V233" s="65">
        <f>INDEX(GB!$A$2:$AD$96,MATCH($C233,GB!$A$2:$A$96,0),MATCH(V$2,GB!$A$1:$AD$1,0))</f>
        <v>0</v>
      </c>
      <c r="W233" s="65">
        <f>INDEX(GB!$A$2:$AD$96,MATCH($C233,GB!$A$2:$A$96,0),MATCH(W$2,GB!$A$1:$AD$1,0))</f>
        <v>-50</v>
      </c>
      <c r="X233" s="65">
        <f>INDEX(GB!$A$2:$AD$96,MATCH($C233,GB!$A$2:$A$96,0),MATCH(X$2,GB!$A$1:$AD$1,0))</f>
        <v>-35</v>
      </c>
      <c r="Y233" s="65">
        <v>5</v>
      </c>
      <c r="Z233" s="65">
        <v>1250</v>
      </c>
      <c r="AA233" s="65">
        <v>400</v>
      </c>
      <c r="AB233" s="65"/>
      <c r="AC233" s="65"/>
      <c r="AD233" s="65"/>
      <c r="AE233" s="65" t="str">
        <f t="shared" ref="AE233:AE242" si="718">AE232</f>
        <v>MP00J</v>
      </c>
      <c r="AF233" s="65">
        <f t="shared" ref="AF233:AF242" si="719">AF232</f>
        <v>0</v>
      </c>
      <c r="AG233" s="65"/>
      <c r="AH233" s="65"/>
      <c r="AI233" s="65" t="str">
        <f t="shared" si="638"/>
        <v/>
      </c>
      <c r="AJ233" s="65" t="str">
        <f t="shared" si="639"/>
        <v/>
      </c>
      <c r="AK233" s="65" t="str">
        <f t="shared" si="640"/>
        <v/>
      </c>
      <c r="AL233" s="65" t="str">
        <f t="shared" si="641"/>
        <v/>
      </c>
      <c r="AM233" s="65" t="str">
        <f t="shared" si="621"/>
        <v/>
      </c>
      <c r="AN233" s="65"/>
      <c r="AO233" s="65"/>
      <c r="AP233" s="65"/>
      <c r="AQ233" s="65"/>
      <c r="AR233" s="65"/>
      <c r="AS233" s="65"/>
      <c r="AT233" s="65" t="str">
        <f t="shared" si="642"/>
        <v>PCPU</v>
      </c>
      <c r="AU233" s="65">
        <f t="shared" si="643"/>
        <v>653.6</v>
      </c>
      <c r="AV233" s="65"/>
      <c r="AW233" s="65" t="str">
        <f t="shared" si="686"/>
        <v>Max PV (MP00J/MP00K)</v>
      </c>
      <c r="AX233" s="65">
        <f t="shared" si="644"/>
        <v>1280</v>
      </c>
      <c r="AY233" s="65">
        <f t="shared" si="645"/>
        <v>1025</v>
      </c>
      <c r="AZ233" s="65">
        <f>INDEX(Notes!$A$36:$O$47,MATCH($B233,Notes!A$36:A$47,0),MATCH(AZ$2,Notes!A$35:O$35,0))</f>
        <v>594.18521581609184</v>
      </c>
      <c r="BA233" s="65">
        <f t="shared" si="646"/>
        <v>1100</v>
      </c>
      <c r="BB233" s="65">
        <f t="shared" si="647"/>
        <v>1225</v>
      </c>
      <c r="BC233" s="65">
        <f t="shared" si="648"/>
        <v>1095</v>
      </c>
      <c r="BD233" s="65">
        <f t="shared" si="649"/>
        <v>1220</v>
      </c>
      <c r="BO233" s="72">
        <f t="shared" ref="BO233:BO242" si="720">BO232</f>
        <v>653.6</v>
      </c>
      <c r="BP233" s="72">
        <f t="shared" si="494"/>
        <v>20</v>
      </c>
      <c r="BQ233" s="72" t="str">
        <f t="shared" si="495"/>
        <v>3</v>
      </c>
      <c r="BR233" s="72">
        <f t="shared" ref="BR233:BV233" si="721">IF(BR232="","",BR232)</f>
        <v>0</v>
      </c>
      <c r="BS233" s="72" t="str">
        <f t="shared" si="721"/>
        <v/>
      </c>
      <c r="BT233" s="72" t="str">
        <f t="shared" si="721"/>
        <v/>
      </c>
      <c r="BU233" s="72" t="str">
        <f t="shared" si="721"/>
        <v/>
      </c>
      <c r="BV233" s="72" t="str">
        <f t="shared" si="721"/>
        <v/>
      </c>
    </row>
    <row r="234" spans="1:74" s="72" customFormat="1" x14ac:dyDescent="0.2">
      <c r="A234" s="72" t="b">
        <v>1</v>
      </c>
      <c r="B234" s="65" t="s">
        <v>90</v>
      </c>
      <c r="C234" s="65" t="str">
        <f t="shared" si="716"/>
        <v>MP00K</v>
      </c>
      <c r="D234" s="65" t="str">
        <f t="shared" si="366"/>
        <v>E4</v>
      </c>
      <c r="E234" s="75">
        <f t="shared" si="636"/>
        <v>1020004</v>
      </c>
      <c r="F234" s="65" t="str">
        <f t="shared" si="711"/>
        <v>MP00K_E4</v>
      </c>
      <c r="G234" s="65" t="s">
        <v>345</v>
      </c>
      <c r="H234" s="65">
        <f t="shared" si="713"/>
        <v>1545</v>
      </c>
      <c r="I234" s="65">
        <f t="shared" si="717"/>
        <v>165</v>
      </c>
      <c r="J234" s="65">
        <f>INDEX(Notes!$A$36:$N$47,MATCH(Binning!$B234,Notes!$A$36:$A$47,0),MATCH(Notes!$K$35,Notes!$A$35:$N$35,0))</f>
        <v>653.6</v>
      </c>
      <c r="K234" s="65"/>
      <c r="L234" s="65">
        <f t="shared" si="714"/>
        <v>1155</v>
      </c>
      <c r="M234" s="65">
        <f t="shared" si="712"/>
        <v>900</v>
      </c>
      <c r="N234" s="65">
        <f>INDEX(GB!$A$2:$AD$96,MATCH($C234,GB!$A$2:$A$96,0),MATCH(N$2,GB!$A$1:$AD$1,0))</f>
        <v>125</v>
      </c>
      <c r="O234" s="65">
        <f>INDEX(GB!$A$2:$AD$96,MATCH($C234,GB!$A$2:$A$96,0),MATCH(O$2,GB!$A$1:$AD$1,0))</f>
        <v>-10</v>
      </c>
      <c r="P234" s="65">
        <f>INDEX(GB!$A$2:$AD$96,MATCH($C234,GB!$A$2:$A$96,0),MATCH(P$2,GB!$A$1:$AD$1,0))</f>
        <v>-25</v>
      </c>
      <c r="Q234" s="65">
        <f>INDEX(GB!$A$2:$AD$96,MATCH($C234,GB!$A$2:$A$96,0),MATCH(Q$2,GB!$A$1:$AD$1,0))</f>
        <v>-10</v>
      </c>
      <c r="R234" s="65">
        <f>INDEX(Notes!$A$36:$N$47,MATCH(Binning!$B234,Notes!$A$36:$A$47,0),MATCH(Notes!$M$35,Notes!$A$35:$N$35,0))</f>
        <v>7866</v>
      </c>
      <c r="S234" s="65"/>
      <c r="T234" s="65">
        <f>INDEX(GB!$A$2:$AD$96,MATCH($C234,GB!$A$2:$A$96,0),MATCH(T$2,GB!$A$1:$AD$1,0))</f>
        <v>5</v>
      </c>
      <c r="U234" s="65">
        <f>INDEX(GB!$A$2:$AD$96,MATCH($C234,GB!$A$2:$A$96,0),MATCH(U$2,GB!$A$1:$AD$1,0))</f>
        <v>-45</v>
      </c>
      <c r="V234" s="65">
        <f>INDEX(GB!$A$2:$AD$96,MATCH($C234,GB!$A$2:$A$96,0),MATCH(V$2,GB!$A$1:$AD$1,0))</f>
        <v>0</v>
      </c>
      <c r="W234" s="65">
        <f>INDEX(GB!$A$2:$AD$96,MATCH($C234,GB!$A$2:$A$96,0),MATCH(W$2,GB!$A$1:$AD$1,0))</f>
        <v>-50</v>
      </c>
      <c r="X234" s="65">
        <f>INDEX(GB!$A$2:$AD$96,MATCH($C234,GB!$A$2:$A$96,0),MATCH(X$2,GB!$A$1:$AD$1,0))</f>
        <v>-35</v>
      </c>
      <c r="Y234" s="65">
        <v>5</v>
      </c>
      <c r="Z234" s="65">
        <v>1250</v>
      </c>
      <c r="AA234" s="65">
        <v>400</v>
      </c>
      <c r="AB234" s="65"/>
      <c r="AC234" s="65"/>
      <c r="AD234" s="65"/>
      <c r="AE234" s="65" t="str">
        <f t="shared" si="718"/>
        <v>MP00J</v>
      </c>
      <c r="AF234" s="65">
        <f t="shared" si="719"/>
        <v>0</v>
      </c>
      <c r="AG234" s="65"/>
      <c r="AH234" s="65"/>
      <c r="AI234" s="65" t="str">
        <f t="shared" si="638"/>
        <v/>
      </c>
      <c r="AJ234" s="65" t="str">
        <f t="shared" si="639"/>
        <v/>
      </c>
      <c r="AK234" s="65" t="str">
        <f t="shared" si="640"/>
        <v/>
      </c>
      <c r="AL234" s="65" t="str">
        <f t="shared" si="641"/>
        <v/>
      </c>
      <c r="AM234" s="65" t="str">
        <f t="shared" si="621"/>
        <v/>
      </c>
      <c r="AN234" s="65"/>
      <c r="AO234" s="65"/>
      <c r="AP234" s="65"/>
      <c r="AQ234" s="65"/>
      <c r="AR234" s="65"/>
      <c r="AS234" s="65"/>
      <c r="AT234" s="65" t="str">
        <f t="shared" si="642"/>
        <v>PCPU</v>
      </c>
      <c r="AU234" s="65">
        <f t="shared" si="643"/>
        <v>653.6</v>
      </c>
      <c r="AV234" s="65"/>
      <c r="AW234" s="65" t="str">
        <f t="shared" si="686"/>
        <v>Max PV (MP00J/MP00K)</v>
      </c>
      <c r="AX234" s="65">
        <f t="shared" si="644"/>
        <v>1280</v>
      </c>
      <c r="AY234" s="65">
        <f t="shared" si="645"/>
        <v>1025</v>
      </c>
      <c r="AZ234" s="65">
        <f>INDEX(Notes!$A$36:$O$47,MATCH($B234,Notes!A$36:A$47,0),MATCH(AZ$2,Notes!A$35:O$35,0))</f>
        <v>594.18521581609184</v>
      </c>
      <c r="BA234" s="65">
        <f t="shared" si="646"/>
        <v>1085</v>
      </c>
      <c r="BB234" s="65">
        <f t="shared" si="647"/>
        <v>1210</v>
      </c>
      <c r="BC234" s="65">
        <f t="shared" si="648"/>
        <v>1080</v>
      </c>
      <c r="BD234" s="65">
        <f t="shared" si="649"/>
        <v>1205</v>
      </c>
      <c r="BO234" s="72">
        <f t="shared" si="720"/>
        <v>653.6</v>
      </c>
      <c r="BP234" s="72">
        <f t="shared" si="494"/>
        <v>20</v>
      </c>
      <c r="BQ234" s="72" t="str">
        <f t="shared" si="495"/>
        <v>4</v>
      </c>
      <c r="BR234" s="72">
        <f t="shared" ref="BR234:BV234" si="722">IF(BR233="","",BR233)</f>
        <v>0</v>
      </c>
      <c r="BS234" s="72" t="str">
        <f t="shared" si="722"/>
        <v/>
      </c>
      <c r="BT234" s="72" t="str">
        <f t="shared" si="722"/>
        <v/>
      </c>
      <c r="BU234" s="72" t="str">
        <f t="shared" si="722"/>
        <v/>
      </c>
      <c r="BV234" s="72" t="str">
        <f t="shared" si="722"/>
        <v/>
      </c>
    </row>
    <row r="235" spans="1:74" s="72" customFormat="1" x14ac:dyDescent="0.2">
      <c r="A235" s="72" t="b">
        <v>1</v>
      </c>
      <c r="B235" s="65" t="s">
        <v>90</v>
      </c>
      <c r="C235" s="65" t="str">
        <f t="shared" si="716"/>
        <v>MP00K</v>
      </c>
      <c r="D235" s="65" t="str">
        <f t="shared" si="366"/>
        <v>E5</v>
      </c>
      <c r="E235" s="75">
        <f t="shared" si="636"/>
        <v>1020005</v>
      </c>
      <c r="F235" s="65" t="str">
        <f t="shared" si="711"/>
        <v>MP00K_E5</v>
      </c>
      <c r="G235" s="65" t="s">
        <v>345</v>
      </c>
      <c r="H235" s="65">
        <f t="shared" si="713"/>
        <v>1530</v>
      </c>
      <c r="I235" s="65">
        <f t="shared" si="717"/>
        <v>165</v>
      </c>
      <c r="J235" s="65">
        <f>INDEX(Notes!$A$36:$N$47,MATCH(Binning!$B235,Notes!$A$36:$A$47,0),MATCH(Notes!$K$35,Notes!$A$35:$N$35,0))</f>
        <v>653.6</v>
      </c>
      <c r="K235" s="65"/>
      <c r="L235" s="65">
        <f t="shared" si="714"/>
        <v>1155</v>
      </c>
      <c r="M235" s="65">
        <f t="shared" si="712"/>
        <v>900</v>
      </c>
      <c r="N235" s="65">
        <f>INDEX(GB!$A$2:$AD$96,MATCH($C235,GB!$A$2:$A$96,0),MATCH(N$2,GB!$A$1:$AD$1,0))</f>
        <v>125</v>
      </c>
      <c r="O235" s="65">
        <f>INDEX(GB!$A$2:$AD$96,MATCH($C235,GB!$A$2:$A$96,0),MATCH(O$2,GB!$A$1:$AD$1,0))</f>
        <v>-10</v>
      </c>
      <c r="P235" s="65">
        <f>INDEX(GB!$A$2:$AD$96,MATCH($C235,GB!$A$2:$A$96,0),MATCH(P$2,GB!$A$1:$AD$1,0))</f>
        <v>-25</v>
      </c>
      <c r="Q235" s="65">
        <f>INDEX(GB!$A$2:$AD$96,MATCH($C235,GB!$A$2:$A$96,0),MATCH(Q$2,GB!$A$1:$AD$1,0))</f>
        <v>-10</v>
      </c>
      <c r="R235" s="65">
        <f>INDEX(Notes!$A$36:$N$47,MATCH(Binning!$B235,Notes!$A$36:$A$47,0),MATCH(Notes!$M$35,Notes!$A$35:$N$35,0))</f>
        <v>7866</v>
      </c>
      <c r="S235" s="65"/>
      <c r="T235" s="65">
        <f>INDEX(GB!$A$2:$AD$96,MATCH($C235,GB!$A$2:$A$96,0),MATCH(T$2,GB!$A$1:$AD$1,0))</f>
        <v>5</v>
      </c>
      <c r="U235" s="65">
        <f>INDEX(GB!$A$2:$AD$96,MATCH($C235,GB!$A$2:$A$96,0),MATCH(U$2,GB!$A$1:$AD$1,0))</f>
        <v>-45</v>
      </c>
      <c r="V235" s="65">
        <f>INDEX(GB!$A$2:$AD$96,MATCH($C235,GB!$A$2:$A$96,0),MATCH(V$2,GB!$A$1:$AD$1,0))</f>
        <v>0</v>
      </c>
      <c r="W235" s="65">
        <f>INDEX(GB!$A$2:$AD$96,MATCH($C235,GB!$A$2:$A$96,0),MATCH(W$2,GB!$A$1:$AD$1,0))</f>
        <v>-50</v>
      </c>
      <c r="X235" s="65">
        <f>INDEX(GB!$A$2:$AD$96,MATCH($C235,GB!$A$2:$A$96,0),MATCH(X$2,GB!$A$1:$AD$1,0))</f>
        <v>-35</v>
      </c>
      <c r="Y235" s="65">
        <v>5</v>
      </c>
      <c r="Z235" s="65">
        <v>1250</v>
      </c>
      <c r="AA235" s="65">
        <v>400</v>
      </c>
      <c r="AB235" s="65"/>
      <c r="AC235" s="65"/>
      <c r="AD235" s="65"/>
      <c r="AE235" s="65" t="str">
        <f t="shared" si="718"/>
        <v>MP00J</v>
      </c>
      <c r="AF235" s="65">
        <f t="shared" si="719"/>
        <v>0</v>
      </c>
      <c r="AG235" s="65"/>
      <c r="AH235" s="65"/>
      <c r="AI235" s="65" t="str">
        <f t="shared" si="638"/>
        <v/>
      </c>
      <c r="AJ235" s="65" t="str">
        <f t="shared" si="639"/>
        <v/>
      </c>
      <c r="AK235" s="65" t="str">
        <f t="shared" si="640"/>
        <v/>
      </c>
      <c r="AL235" s="65" t="str">
        <f t="shared" si="641"/>
        <v/>
      </c>
      <c r="AM235" s="65" t="str">
        <f t="shared" si="621"/>
        <v/>
      </c>
      <c r="AN235" s="65"/>
      <c r="AO235" s="65"/>
      <c r="AP235" s="65"/>
      <c r="AQ235" s="65"/>
      <c r="AR235" s="65"/>
      <c r="AS235" s="65"/>
      <c r="AT235" s="65" t="str">
        <f t="shared" si="642"/>
        <v>PCPU</v>
      </c>
      <c r="AU235" s="65">
        <f t="shared" si="643"/>
        <v>653.6</v>
      </c>
      <c r="AV235" s="65"/>
      <c r="AW235" s="65" t="str">
        <f t="shared" si="686"/>
        <v>Max PV (MP00J/MP00K)</v>
      </c>
      <c r="AX235" s="65">
        <f t="shared" si="644"/>
        <v>1280</v>
      </c>
      <c r="AY235" s="65">
        <f t="shared" si="645"/>
        <v>1025</v>
      </c>
      <c r="AZ235" s="65">
        <f>INDEX(Notes!$A$36:$O$47,MATCH($B235,Notes!A$36:A$47,0),MATCH(AZ$2,Notes!A$35:O$35,0))</f>
        <v>594.18521581609184</v>
      </c>
      <c r="BA235" s="65">
        <f t="shared" si="646"/>
        <v>1070</v>
      </c>
      <c r="BB235" s="65">
        <f t="shared" si="647"/>
        <v>1195</v>
      </c>
      <c r="BC235" s="65">
        <f t="shared" si="648"/>
        <v>1065</v>
      </c>
      <c r="BD235" s="65">
        <f t="shared" si="649"/>
        <v>1190</v>
      </c>
      <c r="BO235" s="72">
        <f t="shared" si="720"/>
        <v>653.6</v>
      </c>
      <c r="BP235" s="72">
        <f t="shared" si="494"/>
        <v>20</v>
      </c>
      <c r="BQ235" s="72" t="str">
        <f t="shared" si="495"/>
        <v>5</v>
      </c>
      <c r="BR235" s="72">
        <f t="shared" ref="BR235:BV235" si="723">IF(BR234="","",BR234)</f>
        <v>0</v>
      </c>
      <c r="BS235" s="72" t="str">
        <f t="shared" si="723"/>
        <v/>
      </c>
      <c r="BT235" s="72" t="str">
        <f t="shared" si="723"/>
        <v/>
      </c>
      <c r="BU235" s="72" t="str">
        <f t="shared" si="723"/>
        <v/>
      </c>
      <c r="BV235" s="72" t="str">
        <f t="shared" si="723"/>
        <v/>
      </c>
    </row>
    <row r="236" spans="1:74" s="72" customFormat="1" x14ac:dyDescent="0.2">
      <c r="A236" s="72" t="b">
        <v>1</v>
      </c>
      <c r="B236" s="65" t="s">
        <v>90</v>
      </c>
      <c r="C236" s="65" t="str">
        <f t="shared" si="716"/>
        <v>MP00K</v>
      </c>
      <c r="D236" s="65" t="str">
        <f t="shared" si="366"/>
        <v>E6</v>
      </c>
      <c r="E236" s="75">
        <f t="shared" si="636"/>
        <v>1020006</v>
      </c>
      <c r="F236" s="65" t="str">
        <f t="shared" si="711"/>
        <v>MP00K_E6</v>
      </c>
      <c r="G236" s="65" t="s">
        <v>345</v>
      </c>
      <c r="H236" s="65">
        <f t="shared" si="713"/>
        <v>1515</v>
      </c>
      <c r="I236" s="65">
        <f t="shared" si="717"/>
        <v>165</v>
      </c>
      <c r="J236" s="65">
        <f>INDEX(Notes!$A$36:$N$47,MATCH(Binning!$B236,Notes!$A$36:$A$47,0),MATCH(Notes!$K$35,Notes!$A$35:$N$35,0))</f>
        <v>653.6</v>
      </c>
      <c r="K236" s="65"/>
      <c r="L236" s="65">
        <f t="shared" si="714"/>
        <v>1155</v>
      </c>
      <c r="M236" s="65">
        <f t="shared" si="712"/>
        <v>900</v>
      </c>
      <c r="N236" s="65">
        <f>INDEX(GB!$A$2:$AD$96,MATCH($C236,GB!$A$2:$A$96,0),MATCH(N$2,GB!$A$1:$AD$1,0))</f>
        <v>125</v>
      </c>
      <c r="O236" s="65">
        <f>INDEX(GB!$A$2:$AD$96,MATCH($C236,GB!$A$2:$A$96,0),MATCH(O$2,GB!$A$1:$AD$1,0))</f>
        <v>-10</v>
      </c>
      <c r="P236" s="65">
        <f>INDEX(GB!$A$2:$AD$96,MATCH($C236,GB!$A$2:$A$96,0),MATCH(P$2,GB!$A$1:$AD$1,0))</f>
        <v>-25</v>
      </c>
      <c r="Q236" s="65">
        <f>INDEX(GB!$A$2:$AD$96,MATCH($C236,GB!$A$2:$A$96,0),MATCH(Q$2,GB!$A$1:$AD$1,0))</f>
        <v>-10</v>
      </c>
      <c r="R236" s="65">
        <f>INDEX(Notes!$A$36:$N$47,MATCH(Binning!$B236,Notes!$A$36:$A$47,0),MATCH(Notes!$M$35,Notes!$A$35:$N$35,0))</f>
        <v>7866</v>
      </c>
      <c r="S236" s="65"/>
      <c r="T236" s="65">
        <f>INDEX(GB!$A$2:$AD$96,MATCH($C236,GB!$A$2:$A$96,0),MATCH(T$2,GB!$A$1:$AD$1,0))</f>
        <v>5</v>
      </c>
      <c r="U236" s="65">
        <f>INDEX(GB!$A$2:$AD$96,MATCH($C236,GB!$A$2:$A$96,0),MATCH(U$2,GB!$A$1:$AD$1,0))</f>
        <v>-45</v>
      </c>
      <c r="V236" s="65">
        <f>INDEX(GB!$A$2:$AD$96,MATCH($C236,GB!$A$2:$A$96,0),MATCH(V$2,GB!$A$1:$AD$1,0))</f>
        <v>0</v>
      </c>
      <c r="W236" s="65">
        <f>INDEX(GB!$A$2:$AD$96,MATCH($C236,GB!$A$2:$A$96,0),MATCH(W$2,GB!$A$1:$AD$1,0))</f>
        <v>-50</v>
      </c>
      <c r="X236" s="65">
        <f>INDEX(GB!$A$2:$AD$96,MATCH($C236,GB!$A$2:$A$96,0),MATCH(X$2,GB!$A$1:$AD$1,0))</f>
        <v>-35</v>
      </c>
      <c r="Y236" s="65">
        <v>5</v>
      </c>
      <c r="Z236" s="65">
        <v>1250</v>
      </c>
      <c r="AA236" s="65">
        <v>400</v>
      </c>
      <c r="AB236" s="65"/>
      <c r="AC236" s="65"/>
      <c r="AD236" s="65"/>
      <c r="AE236" s="65" t="str">
        <f t="shared" si="718"/>
        <v>MP00J</v>
      </c>
      <c r="AF236" s="65">
        <f t="shared" si="719"/>
        <v>0</v>
      </c>
      <c r="AG236" s="65"/>
      <c r="AH236" s="65"/>
      <c r="AI236" s="65" t="str">
        <f t="shared" si="638"/>
        <v/>
      </c>
      <c r="AJ236" s="65" t="str">
        <f t="shared" si="639"/>
        <v/>
      </c>
      <c r="AK236" s="65" t="str">
        <f t="shared" si="640"/>
        <v/>
      </c>
      <c r="AL236" s="65" t="str">
        <f t="shared" si="641"/>
        <v/>
      </c>
      <c r="AM236" s="65" t="str">
        <f t="shared" si="621"/>
        <v/>
      </c>
      <c r="AN236" s="65"/>
      <c r="AO236" s="65"/>
      <c r="AP236" s="65"/>
      <c r="AQ236" s="65"/>
      <c r="AR236" s="65"/>
      <c r="AS236" s="65"/>
      <c r="AT236" s="65" t="str">
        <f t="shared" si="642"/>
        <v>PCPU</v>
      </c>
      <c r="AU236" s="65">
        <f t="shared" si="643"/>
        <v>653.6</v>
      </c>
      <c r="AV236" s="65"/>
      <c r="AW236" s="65" t="str">
        <f t="shared" si="686"/>
        <v>Max PV (MP00J/MP00K)</v>
      </c>
      <c r="AX236" s="65">
        <f t="shared" si="644"/>
        <v>1280</v>
      </c>
      <c r="AY236" s="65">
        <f t="shared" si="645"/>
        <v>1025</v>
      </c>
      <c r="AZ236" s="65">
        <f>INDEX(Notes!$A$36:$O$47,MATCH($B236,Notes!A$36:A$47,0),MATCH(AZ$2,Notes!A$35:O$35,0))</f>
        <v>594.18521581609184</v>
      </c>
      <c r="BA236" s="65">
        <f t="shared" si="646"/>
        <v>1055</v>
      </c>
      <c r="BB236" s="65">
        <f t="shared" si="647"/>
        <v>1180</v>
      </c>
      <c r="BC236" s="65">
        <f t="shared" si="648"/>
        <v>1050</v>
      </c>
      <c r="BD236" s="65">
        <f t="shared" si="649"/>
        <v>1175</v>
      </c>
      <c r="BO236" s="72">
        <f t="shared" si="720"/>
        <v>653.6</v>
      </c>
      <c r="BP236" s="72">
        <f t="shared" si="494"/>
        <v>20</v>
      </c>
      <c r="BQ236" s="72" t="str">
        <f t="shared" si="495"/>
        <v>6</v>
      </c>
      <c r="BR236" s="72">
        <f t="shared" ref="BR236:BV236" si="724">IF(BR235="","",BR235)</f>
        <v>0</v>
      </c>
      <c r="BS236" s="72" t="str">
        <f t="shared" si="724"/>
        <v/>
      </c>
      <c r="BT236" s="72" t="str">
        <f t="shared" si="724"/>
        <v/>
      </c>
      <c r="BU236" s="72" t="str">
        <f t="shared" si="724"/>
        <v/>
      </c>
      <c r="BV236" s="72" t="str">
        <f t="shared" si="724"/>
        <v/>
      </c>
    </row>
    <row r="237" spans="1:74" s="72" customFormat="1" x14ac:dyDescent="0.2">
      <c r="A237" s="72" t="b">
        <v>1</v>
      </c>
      <c r="B237" s="65" t="s">
        <v>90</v>
      </c>
      <c r="C237" s="65" t="str">
        <f t="shared" si="716"/>
        <v>MP00K</v>
      </c>
      <c r="D237" s="65" t="str">
        <f t="shared" si="366"/>
        <v>E7</v>
      </c>
      <c r="E237" s="75">
        <f t="shared" si="636"/>
        <v>1020007</v>
      </c>
      <c r="F237" s="65" t="str">
        <f t="shared" si="711"/>
        <v>MP00K_E7</v>
      </c>
      <c r="G237" s="65" t="s">
        <v>345</v>
      </c>
      <c r="H237" s="65">
        <f t="shared" si="713"/>
        <v>1500</v>
      </c>
      <c r="I237" s="65">
        <f t="shared" si="717"/>
        <v>165</v>
      </c>
      <c r="J237" s="65">
        <f>INDEX(Notes!$A$36:$N$47,MATCH(Binning!$B237,Notes!$A$36:$A$47,0),MATCH(Notes!$K$35,Notes!$A$35:$N$35,0))</f>
        <v>653.6</v>
      </c>
      <c r="K237" s="65"/>
      <c r="L237" s="65">
        <f t="shared" si="714"/>
        <v>1155</v>
      </c>
      <c r="M237" s="65">
        <f t="shared" si="712"/>
        <v>900</v>
      </c>
      <c r="N237" s="65">
        <f>INDEX(GB!$A$2:$AD$96,MATCH($C237,GB!$A$2:$A$96,0),MATCH(N$2,GB!$A$1:$AD$1,0))</f>
        <v>125</v>
      </c>
      <c r="O237" s="65">
        <f>INDEX(GB!$A$2:$AD$96,MATCH($C237,GB!$A$2:$A$96,0),MATCH(O$2,GB!$A$1:$AD$1,0))</f>
        <v>-10</v>
      </c>
      <c r="P237" s="65">
        <f>INDEX(GB!$A$2:$AD$96,MATCH($C237,GB!$A$2:$A$96,0),MATCH(P$2,GB!$A$1:$AD$1,0))</f>
        <v>-25</v>
      </c>
      <c r="Q237" s="65">
        <f>INDEX(GB!$A$2:$AD$96,MATCH($C237,GB!$A$2:$A$96,0),MATCH(Q$2,GB!$A$1:$AD$1,0))</f>
        <v>-10</v>
      </c>
      <c r="R237" s="65">
        <f>INDEX(Notes!$A$36:$N$47,MATCH(Binning!$B237,Notes!$A$36:$A$47,0),MATCH(Notes!$M$35,Notes!$A$35:$N$35,0))</f>
        <v>7866</v>
      </c>
      <c r="S237" s="65"/>
      <c r="T237" s="65">
        <f>INDEX(GB!$A$2:$AD$96,MATCH($C237,GB!$A$2:$A$96,0),MATCH(T$2,GB!$A$1:$AD$1,0))</f>
        <v>5</v>
      </c>
      <c r="U237" s="65">
        <f>INDEX(GB!$A$2:$AD$96,MATCH($C237,GB!$A$2:$A$96,0),MATCH(U$2,GB!$A$1:$AD$1,0))</f>
        <v>-45</v>
      </c>
      <c r="V237" s="65">
        <f>INDEX(GB!$A$2:$AD$96,MATCH($C237,GB!$A$2:$A$96,0),MATCH(V$2,GB!$A$1:$AD$1,0))</f>
        <v>0</v>
      </c>
      <c r="W237" s="65">
        <f>INDEX(GB!$A$2:$AD$96,MATCH($C237,GB!$A$2:$A$96,0),MATCH(W$2,GB!$A$1:$AD$1,0))</f>
        <v>-50</v>
      </c>
      <c r="X237" s="65">
        <f>INDEX(GB!$A$2:$AD$96,MATCH($C237,GB!$A$2:$A$96,0),MATCH(X$2,GB!$A$1:$AD$1,0))</f>
        <v>-35</v>
      </c>
      <c r="Y237" s="65">
        <v>5</v>
      </c>
      <c r="Z237" s="65">
        <v>1250</v>
      </c>
      <c r="AA237" s="65">
        <v>400</v>
      </c>
      <c r="AB237" s="65"/>
      <c r="AC237" s="65"/>
      <c r="AD237" s="65"/>
      <c r="AE237" s="65" t="str">
        <f t="shared" si="718"/>
        <v>MP00J</v>
      </c>
      <c r="AF237" s="65">
        <f t="shared" si="719"/>
        <v>0</v>
      </c>
      <c r="AG237" s="65"/>
      <c r="AH237" s="65"/>
      <c r="AI237" s="65" t="str">
        <f t="shared" si="638"/>
        <v/>
      </c>
      <c r="AJ237" s="65" t="str">
        <f t="shared" si="639"/>
        <v/>
      </c>
      <c r="AK237" s="65" t="str">
        <f t="shared" si="640"/>
        <v/>
      </c>
      <c r="AL237" s="65" t="str">
        <f t="shared" si="641"/>
        <v/>
      </c>
      <c r="AM237" s="65" t="str">
        <f t="shared" si="621"/>
        <v/>
      </c>
      <c r="AN237" s="65"/>
      <c r="AO237" s="65"/>
      <c r="AP237" s="65"/>
      <c r="AQ237" s="65"/>
      <c r="AR237" s="65"/>
      <c r="AS237" s="65"/>
      <c r="AT237" s="65" t="str">
        <f t="shared" si="642"/>
        <v>PCPU</v>
      </c>
      <c r="AU237" s="65">
        <f t="shared" si="643"/>
        <v>653.6</v>
      </c>
      <c r="AV237" s="65"/>
      <c r="AW237" s="65" t="str">
        <f t="shared" si="686"/>
        <v>Max PV (MP00J/MP00K)</v>
      </c>
      <c r="AX237" s="65">
        <f t="shared" si="644"/>
        <v>1280</v>
      </c>
      <c r="AY237" s="65">
        <f t="shared" si="645"/>
        <v>1025</v>
      </c>
      <c r="AZ237" s="65">
        <f>INDEX(Notes!$A$36:$O$47,MATCH($B237,Notes!A$36:A$47,0),MATCH(AZ$2,Notes!A$35:O$35,0))</f>
        <v>594.18521581609184</v>
      </c>
      <c r="BA237" s="65">
        <f t="shared" si="646"/>
        <v>1040</v>
      </c>
      <c r="BB237" s="65">
        <f t="shared" si="647"/>
        <v>1165</v>
      </c>
      <c r="BC237" s="65">
        <f t="shared" si="648"/>
        <v>1035</v>
      </c>
      <c r="BD237" s="65">
        <f t="shared" si="649"/>
        <v>1160</v>
      </c>
      <c r="BO237" s="72">
        <f t="shared" si="720"/>
        <v>653.6</v>
      </c>
      <c r="BP237" s="72">
        <f t="shared" si="494"/>
        <v>20</v>
      </c>
      <c r="BQ237" s="72" t="str">
        <f t="shared" si="495"/>
        <v>7</v>
      </c>
      <c r="BR237" s="72">
        <f t="shared" ref="BR237:BV237" si="725">IF(BR236="","",BR236)</f>
        <v>0</v>
      </c>
      <c r="BS237" s="72" t="str">
        <f t="shared" si="725"/>
        <v/>
      </c>
      <c r="BT237" s="72" t="str">
        <f t="shared" si="725"/>
        <v/>
      </c>
      <c r="BU237" s="72" t="str">
        <f t="shared" si="725"/>
        <v/>
      </c>
      <c r="BV237" s="72" t="str">
        <f t="shared" si="725"/>
        <v/>
      </c>
    </row>
    <row r="238" spans="1:74" s="72" customFormat="1" x14ac:dyDescent="0.2">
      <c r="A238" s="72" t="b">
        <v>1</v>
      </c>
      <c r="B238" s="65" t="s">
        <v>90</v>
      </c>
      <c r="C238" s="65" t="str">
        <f t="shared" si="716"/>
        <v>MP00K</v>
      </c>
      <c r="D238" s="65" t="str">
        <f t="shared" si="366"/>
        <v>E8</v>
      </c>
      <c r="E238" s="75">
        <f t="shared" si="636"/>
        <v>1020008</v>
      </c>
      <c r="F238" s="65" t="str">
        <f t="shared" si="711"/>
        <v>MP00K_E8</v>
      </c>
      <c r="G238" s="65" t="s">
        <v>345</v>
      </c>
      <c r="H238" s="65">
        <f t="shared" si="713"/>
        <v>1485</v>
      </c>
      <c r="I238" s="65">
        <f t="shared" si="717"/>
        <v>165</v>
      </c>
      <c r="J238" s="65">
        <f>INDEX(Notes!$A$36:$N$47,MATCH(Binning!$B238,Notes!$A$36:$A$47,0),MATCH(Notes!$K$35,Notes!$A$35:$N$35,0))</f>
        <v>653.6</v>
      </c>
      <c r="K238" s="65"/>
      <c r="L238" s="65">
        <f t="shared" si="714"/>
        <v>1155</v>
      </c>
      <c r="M238" s="65">
        <f t="shared" si="712"/>
        <v>900</v>
      </c>
      <c r="N238" s="65">
        <f>INDEX(GB!$A$2:$AD$96,MATCH($C238,GB!$A$2:$A$96,0),MATCH(N$2,GB!$A$1:$AD$1,0))</f>
        <v>125</v>
      </c>
      <c r="O238" s="65">
        <f>INDEX(GB!$A$2:$AD$96,MATCH($C238,GB!$A$2:$A$96,0),MATCH(O$2,GB!$A$1:$AD$1,0))</f>
        <v>-10</v>
      </c>
      <c r="P238" s="65">
        <f>INDEX(GB!$A$2:$AD$96,MATCH($C238,GB!$A$2:$A$96,0),MATCH(P$2,GB!$A$1:$AD$1,0))</f>
        <v>-25</v>
      </c>
      <c r="Q238" s="65">
        <f>INDEX(GB!$A$2:$AD$96,MATCH($C238,GB!$A$2:$A$96,0),MATCH(Q$2,GB!$A$1:$AD$1,0))</f>
        <v>-10</v>
      </c>
      <c r="R238" s="65">
        <f>INDEX(Notes!$A$36:$N$47,MATCH(Binning!$B238,Notes!$A$36:$A$47,0),MATCH(Notes!$M$35,Notes!$A$35:$N$35,0))</f>
        <v>7866</v>
      </c>
      <c r="S238" s="65"/>
      <c r="T238" s="65">
        <f>INDEX(GB!$A$2:$AD$96,MATCH($C238,GB!$A$2:$A$96,0),MATCH(T$2,GB!$A$1:$AD$1,0))</f>
        <v>5</v>
      </c>
      <c r="U238" s="65">
        <f>INDEX(GB!$A$2:$AD$96,MATCH($C238,GB!$A$2:$A$96,0),MATCH(U$2,GB!$A$1:$AD$1,0))</f>
        <v>-45</v>
      </c>
      <c r="V238" s="65">
        <f>INDEX(GB!$A$2:$AD$96,MATCH($C238,GB!$A$2:$A$96,0),MATCH(V$2,GB!$A$1:$AD$1,0))</f>
        <v>0</v>
      </c>
      <c r="W238" s="65">
        <f>INDEX(GB!$A$2:$AD$96,MATCH($C238,GB!$A$2:$A$96,0),MATCH(W$2,GB!$A$1:$AD$1,0))</f>
        <v>-50</v>
      </c>
      <c r="X238" s="65">
        <f>INDEX(GB!$A$2:$AD$96,MATCH($C238,GB!$A$2:$A$96,0),MATCH(X$2,GB!$A$1:$AD$1,0))</f>
        <v>-35</v>
      </c>
      <c r="Y238" s="65">
        <v>5</v>
      </c>
      <c r="Z238" s="65">
        <v>1250</v>
      </c>
      <c r="AA238" s="65">
        <v>400</v>
      </c>
      <c r="AB238" s="65"/>
      <c r="AC238" s="65"/>
      <c r="AD238" s="65"/>
      <c r="AE238" s="65" t="str">
        <f t="shared" si="718"/>
        <v>MP00J</v>
      </c>
      <c r="AF238" s="65">
        <f t="shared" si="719"/>
        <v>0</v>
      </c>
      <c r="AG238" s="65"/>
      <c r="AH238" s="65"/>
      <c r="AI238" s="65" t="str">
        <f t="shared" si="638"/>
        <v/>
      </c>
      <c r="AJ238" s="65" t="str">
        <f t="shared" si="639"/>
        <v/>
      </c>
      <c r="AK238" s="65" t="str">
        <f t="shared" si="640"/>
        <v/>
      </c>
      <c r="AL238" s="65" t="str">
        <f t="shared" si="641"/>
        <v/>
      </c>
      <c r="AM238" s="65" t="str">
        <f t="shared" si="621"/>
        <v/>
      </c>
      <c r="AN238" s="65"/>
      <c r="AO238" s="65"/>
      <c r="AP238" s="65"/>
      <c r="AQ238" s="65"/>
      <c r="AR238" s="65"/>
      <c r="AS238" s="65"/>
      <c r="AT238" s="65" t="str">
        <f t="shared" si="642"/>
        <v>PCPU</v>
      </c>
      <c r="AU238" s="65">
        <f t="shared" si="643"/>
        <v>653.6</v>
      </c>
      <c r="AV238" s="65"/>
      <c r="AW238" s="65" t="str">
        <f t="shared" si="686"/>
        <v>Max PV (MP00J/MP00K)</v>
      </c>
      <c r="AX238" s="65">
        <f>L238+N238</f>
        <v>1280</v>
      </c>
      <c r="AY238" s="65">
        <f>M238+N238</f>
        <v>1025</v>
      </c>
      <c r="AZ238" s="65">
        <f>INDEX(Notes!$A$36:$O$47,MATCH($B238,Notes!A$36:A$47,0),MATCH(AZ$2,Notes!A$35:O$35,0))</f>
        <v>594.18521581609184</v>
      </c>
      <c r="BA238" s="65">
        <f t="shared" si="646"/>
        <v>1025</v>
      </c>
      <c r="BB238" s="65">
        <f>BA238+N238</f>
        <v>1150</v>
      </c>
      <c r="BC238" s="65">
        <f t="shared" si="648"/>
        <v>1020</v>
      </c>
      <c r="BD238" s="65">
        <f>BC238+N238</f>
        <v>1145</v>
      </c>
      <c r="BO238" s="72">
        <f t="shared" si="720"/>
        <v>653.6</v>
      </c>
      <c r="BP238" s="72">
        <f t="shared" si="494"/>
        <v>20</v>
      </c>
      <c r="BQ238" s="72" t="str">
        <f t="shared" si="495"/>
        <v>8</v>
      </c>
      <c r="BR238" s="72">
        <f t="shared" ref="BR238:BV238" si="726">IF(BR237="","",BR237)</f>
        <v>0</v>
      </c>
      <c r="BS238" s="72" t="str">
        <f t="shared" si="726"/>
        <v/>
      </c>
      <c r="BT238" s="72" t="str">
        <f t="shared" si="726"/>
        <v/>
      </c>
      <c r="BU238" s="72" t="str">
        <f t="shared" si="726"/>
        <v/>
      </c>
      <c r="BV238" s="72" t="str">
        <f t="shared" si="726"/>
        <v/>
      </c>
    </row>
    <row r="239" spans="1:74" s="72" customFormat="1" x14ac:dyDescent="0.2">
      <c r="A239" s="72" t="b">
        <v>1</v>
      </c>
      <c r="B239" s="65" t="s">
        <v>90</v>
      </c>
      <c r="C239" s="65" t="str">
        <f t="shared" si="716"/>
        <v>MP00K</v>
      </c>
      <c r="D239" s="65" t="str">
        <f t="shared" si="366"/>
        <v>E9</v>
      </c>
      <c r="E239" s="75">
        <f t="shared" si="636"/>
        <v>1020009</v>
      </c>
      <c r="F239" s="65" t="str">
        <f t="shared" si="711"/>
        <v>MP00K_E9</v>
      </c>
      <c r="G239" s="65" t="s">
        <v>345</v>
      </c>
      <c r="H239" s="65">
        <f t="shared" si="713"/>
        <v>1470</v>
      </c>
      <c r="I239" s="65">
        <f t="shared" si="717"/>
        <v>165</v>
      </c>
      <c r="J239" s="65">
        <f>INDEX(Notes!$A$36:$N$47,MATCH(Binning!$B239,Notes!$A$36:$A$47,0),MATCH(Notes!$K$35,Notes!$A$35:$N$35,0))</f>
        <v>653.6</v>
      </c>
      <c r="K239" s="65"/>
      <c r="L239" s="65">
        <f t="shared" si="714"/>
        <v>1155</v>
      </c>
      <c r="M239" s="65">
        <f t="shared" si="712"/>
        <v>900</v>
      </c>
      <c r="N239" s="65">
        <f>INDEX(GB!$A$2:$AD$96,MATCH($C239,GB!$A$2:$A$96,0),MATCH(N$2,GB!$A$1:$AD$1,0))</f>
        <v>125</v>
      </c>
      <c r="O239" s="65">
        <f>INDEX(GB!$A$2:$AD$96,MATCH($C239,GB!$A$2:$A$96,0),MATCH(O$2,GB!$A$1:$AD$1,0))</f>
        <v>-10</v>
      </c>
      <c r="P239" s="65">
        <f>INDEX(GB!$A$2:$AD$96,MATCH($C239,GB!$A$2:$A$96,0),MATCH(P$2,GB!$A$1:$AD$1,0))</f>
        <v>-25</v>
      </c>
      <c r="Q239" s="65">
        <f>INDEX(GB!$A$2:$AD$96,MATCH($C239,GB!$A$2:$A$96,0),MATCH(Q$2,GB!$A$1:$AD$1,0))</f>
        <v>-10</v>
      </c>
      <c r="R239" s="65">
        <f>INDEX(Notes!$A$36:$N$47,MATCH(Binning!$B239,Notes!$A$36:$A$47,0),MATCH(Notes!$M$35,Notes!$A$35:$N$35,0))</f>
        <v>7866</v>
      </c>
      <c r="S239" s="65"/>
      <c r="T239" s="65">
        <f>INDEX(GB!$A$2:$AD$96,MATCH($C239,GB!$A$2:$A$96,0),MATCH(T$2,GB!$A$1:$AD$1,0))</f>
        <v>5</v>
      </c>
      <c r="U239" s="65">
        <f>INDEX(GB!$A$2:$AD$96,MATCH($C239,GB!$A$2:$A$96,0),MATCH(U$2,GB!$A$1:$AD$1,0))</f>
        <v>-45</v>
      </c>
      <c r="V239" s="65">
        <f>INDEX(GB!$A$2:$AD$96,MATCH($C239,GB!$A$2:$A$96,0),MATCH(V$2,GB!$A$1:$AD$1,0))</f>
        <v>0</v>
      </c>
      <c r="W239" s="65">
        <f>INDEX(GB!$A$2:$AD$96,MATCH($C239,GB!$A$2:$A$96,0),MATCH(W$2,GB!$A$1:$AD$1,0))</f>
        <v>-50</v>
      </c>
      <c r="X239" s="65">
        <f>INDEX(GB!$A$2:$AD$96,MATCH($C239,GB!$A$2:$A$96,0),MATCH(X$2,GB!$A$1:$AD$1,0))</f>
        <v>-35</v>
      </c>
      <c r="Y239" s="65">
        <v>5</v>
      </c>
      <c r="Z239" s="65">
        <v>1250</v>
      </c>
      <c r="AA239" s="65">
        <v>400</v>
      </c>
      <c r="AB239" s="65"/>
      <c r="AC239" s="65"/>
      <c r="AD239" s="65"/>
      <c r="AE239" s="65" t="str">
        <f t="shared" si="718"/>
        <v>MP00J</v>
      </c>
      <c r="AF239" s="65">
        <f t="shared" si="719"/>
        <v>0</v>
      </c>
      <c r="AG239" s="65"/>
      <c r="AH239" s="65"/>
      <c r="AI239" s="65" t="str">
        <f t="shared" si="638"/>
        <v/>
      </c>
      <c r="AJ239" s="65" t="str">
        <f t="shared" si="639"/>
        <v/>
      </c>
      <c r="AK239" s="65" t="str">
        <f t="shared" si="640"/>
        <v/>
      </c>
      <c r="AL239" s="65" t="str">
        <f t="shared" si="641"/>
        <v/>
      </c>
      <c r="AM239" s="65" t="str">
        <f t="shared" si="621"/>
        <v/>
      </c>
      <c r="AN239" s="65"/>
      <c r="AO239" s="65"/>
      <c r="AP239" s="65"/>
      <c r="AQ239" s="65"/>
      <c r="AR239" s="65"/>
      <c r="AS239" s="65"/>
      <c r="AT239" s="65" t="str">
        <f t="shared" si="642"/>
        <v>PCPU</v>
      </c>
      <c r="AU239" s="65">
        <f t="shared" si="643"/>
        <v>653.6</v>
      </c>
      <c r="AV239" s="65"/>
      <c r="AW239" s="65" t="str">
        <f t="shared" si="686"/>
        <v>Max PV (MP00J/MP00K)</v>
      </c>
      <c r="AX239" s="65">
        <f t="shared" ref="AX239:AX241" si="727">L239+N239</f>
        <v>1280</v>
      </c>
      <c r="AY239" s="65">
        <f t="shared" ref="AY239:AY241" si="728">M239+N239</f>
        <v>1025</v>
      </c>
      <c r="AZ239" s="65">
        <f>INDEX(Notes!$A$36:$O$47,MATCH($B239,Notes!A$36:A$47,0),MATCH(AZ$2,Notes!A$35:O$35,0))</f>
        <v>594.18521581609184</v>
      </c>
      <c r="BA239" s="65">
        <f t="shared" si="646"/>
        <v>1010</v>
      </c>
      <c r="BB239" s="65">
        <f t="shared" ref="BB239:BB241" si="729">BA239+N239</f>
        <v>1135</v>
      </c>
      <c r="BC239" s="65">
        <f t="shared" si="648"/>
        <v>1005</v>
      </c>
      <c r="BD239" s="65">
        <f t="shared" ref="BD239:BD241" si="730">BC239+N239</f>
        <v>1130</v>
      </c>
      <c r="BO239" s="72">
        <f t="shared" si="720"/>
        <v>653.6</v>
      </c>
      <c r="BP239" s="72">
        <f t="shared" si="494"/>
        <v>20</v>
      </c>
      <c r="BQ239" s="72" t="str">
        <f t="shared" si="495"/>
        <v>9</v>
      </c>
      <c r="BR239" s="72">
        <f t="shared" ref="BR239:BV239" si="731">IF(BR238="","",BR238)</f>
        <v>0</v>
      </c>
      <c r="BS239" s="72" t="str">
        <f t="shared" si="731"/>
        <v/>
      </c>
      <c r="BT239" s="72" t="str">
        <f t="shared" si="731"/>
        <v/>
      </c>
      <c r="BU239" s="72" t="str">
        <f t="shared" si="731"/>
        <v/>
      </c>
      <c r="BV239" s="72" t="str">
        <f t="shared" si="731"/>
        <v/>
      </c>
    </row>
    <row r="240" spans="1:74" s="72" customFormat="1" x14ac:dyDescent="0.2">
      <c r="A240" s="72" t="b">
        <v>1</v>
      </c>
      <c r="B240" s="65" t="s">
        <v>90</v>
      </c>
      <c r="C240" s="65" t="str">
        <f t="shared" si="716"/>
        <v>MP00K</v>
      </c>
      <c r="D240" s="65" t="str">
        <f t="shared" si="366"/>
        <v>E10</v>
      </c>
      <c r="E240" s="75">
        <f t="shared" si="636"/>
        <v>1020010</v>
      </c>
      <c r="F240" s="65" t="str">
        <f t="shared" si="711"/>
        <v>MP00K_E10</v>
      </c>
      <c r="G240" s="65" t="s">
        <v>345</v>
      </c>
      <c r="H240" s="65">
        <f t="shared" si="713"/>
        <v>1455</v>
      </c>
      <c r="I240" s="65">
        <f t="shared" si="717"/>
        <v>165</v>
      </c>
      <c r="J240" s="65">
        <f>INDEX(Notes!$A$36:$N$47,MATCH(Binning!$B240,Notes!$A$36:$A$47,0),MATCH(Notes!$K$35,Notes!$A$35:$N$35,0))</f>
        <v>653.6</v>
      </c>
      <c r="K240" s="65"/>
      <c r="L240" s="65">
        <f t="shared" si="714"/>
        <v>1155</v>
      </c>
      <c r="M240" s="65">
        <f t="shared" si="712"/>
        <v>900</v>
      </c>
      <c r="N240" s="65">
        <f>INDEX(GB!$A$2:$AD$96,MATCH($C240,GB!$A$2:$A$96,0),MATCH(N$2,GB!$A$1:$AD$1,0))</f>
        <v>125</v>
      </c>
      <c r="O240" s="65">
        <f>INDEX(GB!$A$2:$AD$96,MATCH($C240,GB!$A$2:$A$96,0),MATCH(O$2,GB!$A$1:$AD$1,0))</f>
        <v>-10</v>
      </c>
      <c r="P240" s="65">
        <f>INDEX(GB!$A$2:$AD$96,MATCH($C240,GB!$A$2:$A$96,0),MATCH(P$2,GB!$A$1:$AD$1,0))</f>
        <v>-25</v>
      </c>
      <c r="Q240" s="65">
        <f>INDEX(GB!$A$2:$AD$96,MATCH($C240,GB!$A$2:$A$96,0),MATCH(Q$2,GB!$A$1:$AD$1,0))</f>
        <v>-10</v>
      </c>
      <c r="R240" s="65">
        <f>INDEX(Notes!$A$36:$N$47,MATCH(Binning!$B240,Notes!$A$36:$A$47,0),MATCH(Notes!$M$35,Notes!$A$35:$N$35,0))</f>
        <v>7866</v>
      </c>
      <c r="S240" s="65"/>
      <c r="T240" s="65">
        <f>INDEX(GB!$A$2:$AD$96,MATCH($C240,GB!$A$2:$A$96,0),MATCH(T$2,GB!$A$1:$AD$1,0))</f>
        <v>5</v>
      </c>
      <c r="U240" s="65">
        <f>INDEX(GB!$A$2:$AD$96,MATCH($C240,GB!$A$2:$A$96,0),MATCH(U$2,GB!$A$1:$AD$1,0))</f>
        <v>-45</v>
      </c>
      <c r="V240" s="65">
        <f>INDEX(GB!$A$2:$AD$96,MATCH($C240,GB!$A$2:$A$96,0),MATCH(V$2,GB!$A$1:$AD$1,0))</f>
        <v>0</v>
      </c>
      <c r="W240" s="65">
        <f>INDEX(GB!$A$2:$AD$96,MATCH($C240,GB!$A$2:$A$96,0),MATCH(W$2,GB!$A$1:$AD$1,0))</f>
        <v>-50</v>
      </c>
      <c r="X240" s="65">
        <f>INDEX(GB!$A$2:$AD$96,MATCH($C240,GB!$A$2:$A$96,0),MATCH(X$2,GB!$A$1:$AD$1,0))</f>
        <v>-35</v>
      </c>
      <c r="Y240" s="65">
        <v>5</v>
      </c>
      <c r="Z240" s="65">
        <v>1250</v>
      </c>
      <c r="AA240" s="65">
        <v>400</v>
      </c>
      <c r="AB240" s="65"/>
      <c r="AC240" s="65"/>
      <c r="AD240" s="65"/>
      <c r="AE240" s="65" t="str">
        <f t="shared" si="718"/>
        <v>MP00J</v>
      </c>
      <c r="AF240" s="65">
        <f t="shared" si="719"/>
        <v>0</v>
      </c>
      <c r="AG240" s="65"/>
      <c r="AH240" s="65"/>
      <c r="AI240" s="65" t="str">
        <f t="shared" si="638"/>
        <v/>
      </c>
      <c r="AJ240" s="65" t="str">
        <f t="shared" si="639"/>
        <v/>
      </c>
      <c r="AK240" s="65" t="str">
        <f t="shared" si="640"/>
        <v/>
      </c>
      <c r="AL240" s="65" t="str">
        <f t="shared" si="641"/>
        <v/>
      </c>
      <c r="AM240" s="65" t="str">
        <f t="shared" si="621"/>
        <v/>
      </c>
      <c r="AN240" s="65"/>
      <c r="AO240" s="65"/>
      <c r="AP240" s="65"/>
      <c r="AQ240" s="65"/>
      <c r="AR240" s="65"/>
      <c r="AS240" s="65"/>
      <c r="AT240" s="65" t="str">
        <f t="shared" si="642"/>
        <v>PCPU</v>
      </c>
      <c r="AU240" s="65">
        <f t="shared" si="643"/>
        <v>653.6</v>
      </c>
      <c r="AV240" s="65"/>
      <c r="AW240" s="65" t="str">
        <f t="shared" si="686"/>
        <v>Max PV (MP00J/MP00K)</v>
      </c>
      <c r="AX240" s="65">
        <f t="shared" si="727"/>
        <v>1280</v>
      </c>
      <c r="AY240" s="65">
        <f t="shared" si="728"/>
        <v>1025</v>
      </c>
      <c r="AZ240" s="65">
        <f>INDEX(Notes!$A$36:$O$47,MATCH($B240,Notes!A$36:A$47,0),MATCH(AZ$2,Notes!A$35:O$35,0))</f>
        <v>594.18521581609184</v>
      </c>
      <c r="BA240" s="65">
        <f t="shared" si="646"/>
        <v>995</v>
      </c>
      <c r="BB240" s="65">
        <f t="shared" si="729"/>
        <v>1120</v>
      </c>
      <c r="BC240" s="65">
        <f t="shared" si="648"/>
        <v>990</v>
      </c>
      <c r="BD240" s="65">
        <f t="shared" si="730"/>
        <v>1115</v>
      </c>
      <c r="BO240" s="72">
        <f t="shared" si="720"/>
        <v>653.6</v>
      </c>
      <c r="BP240" s="72">
        <f t="shared" si="494"/>
        <v>20</v>
      </c>
      <c r="BQ240" s="72" t="str">
        <f t="shared" si="495"/>
        <v>10</v>
      </c>
      <c r="BR240" s="72">
        <f t="shared" ref="BR240:BV240" si="732">IF(BR239="","",BR239)</f>
        <v>0</v>
      </c>
      <c r="BS240" s="72" t="str">
        <f t="shared" si="732"/>
        <v/>
      </c>
      <c r="BT240" s="72" t="str">
        <f t="shared" si="732"/>
        <v/>
      </c>
      <c r="BU240" s="72" t="str">
        <f t="shared" si="732"/>
        <v/>
      </c>
      <c r="BV240" s="72" t="str">
        <f t="shared" si="732"/>
        <v/>
      </c>
    </row>
    <row r="241" spans="1:74" s="72" customFormat="1" x14ac:dyDescent="0.2">
      <c r="A241" s="72" t="b">
        <v>1</v>
      </c>
      <c r="B241" s="65" t="s">
        <v>90</v>
      </c>
      <c r="C241" s="65" t="str">
        <f t="shared" si="716"/>
        <v>MP00K</v>
      </c>
      <c r="D241" s="65" t="str">
        <f t="shared" si="366"/>
        <v>E11</v>
      </c>
      <c r="E241" s="75">
        <f t="shared" si="636"/>
        <v>1020011</v>
      </c>
      <c r="F241" s="65" t="str">
        <f t="shared" si="711"/>
        <v>MP00K_E11</v>
      </c>
      <c r="G241" s="65" t="s">
        <v>345</v>
      </c>
      <c r="H241" s="65">
        <f t="shared" si="713"/>
        <v>1440</v>
      </c>
      <c r="I241" s="65">
        <f t="shared" si="717"/>
        <v>165</v>
      </c>
      <c r="J241" s="65">
        <f>INDEX(Notes!$A$36:$N$47,MATCH(Binning!$B241,Notes!$A$36:$A$47,0),MATCH(Notes!$K$35,Notes!$A$35:$N$35,0))</f>
        <v>653.6</v>
      </c>
      <c r="K241" s="65"/>
      <c r="L241" s="65">
        <f t="shared" si="714"/>
        <v>1155</v>
      </c>
      <c r="M241" s="65">
        <f t="shared" si="712"/>
        <v>900</v>
      </c>
      <c r="N241" s="65">
        <f>INDEX(GB!$A$2:$AD$96,MATCH($C241,GB!$A$2:$A$96,0),MATCH(N$2,GB!$A$1:$AD$1,0))</f>
        <v>125</v>
      </c>
      <c r="O241" s="65">
        <f>INDEX(GB!$A$2:$AD$96,MATCH($C241,GB!$A$2:$A$96,0),MATCH(O$2,GB!$A$1:$AD$1,0))</f>
        <v>-10</v>
      </c>
      <c r="P241" s="65">
        <f>INDEX(GB!$A$2:$AD$96,MATCH($C241,GB!$A$2:$A$96,0),MATCH(P$2,GB!$A$1:$AD$1,0))</f>
        <v>-25</v>
      </c>
      <c r="Q241" s="65">
        <f>INDEX(GB!$A$2:$AD$96,MATCH($C241,GB!$A$2:$A$96,0),MATCH(Q$2,GB!$A$1:$AD$1,0))</f>
        <v>-10</v>
      </c>
      <c r="R241" s="65">
        <f>INDEX(Notes!$A$36:$N$47,MATCH(Binning!$B241,Notes!$A$36:$A$47,0),MATCH(Notes!$M$35,Notes!$A$35:$N$35,0))</f>
        <v>7866</v>
      </c>
      <c r="S241" s="65"/>
      <c r="T241" s="65">
        <f>INDEX(GB!$A$2:$AD$96,MATCH($C241,GB!$A$2:$A$96,0),MATCH(T$2,GB!$A$1:$AD$1,0))</f>
        <v>5</v>
      </c>
      <c r="U241" s="65">
        <f>INDEX(GB!$A$2:$AD$96,MATCH($C241,GB!$A$2:$A$96,0),MATCH(U$2,GB!$A$1:$AD$1,0))</f>
        <v>-45</v>
      </c>
      <c r="V241" s="65">
        <f>INDEX(GB!$A$2:$AD$96,MATCH($C241,GB!$A$2:$A$96,0),MATCH(V$2,GB!$A$1:$AD$1,0))</f>
        <v>0</v>
      </c>
      <c r="W241" s="65">
        <f>INDEX(GB!$A$2:$AD$96,MATCH($C241,GB!$A$2:$A$96,0),MATCH(W$2,GB!$A$1:$AD$1,0))</f>
        <v>-50</v>
      </c>
      <c r="X241" s="65">
        <f>INDEX(GB!$A$2:$AD$96,MATCH($C241,GB!$A$2:$A$96,0),MATCH(X$2,GB!$A$1:$AD$1,0))</f>
        <v>-35</v>
      </c>
      <c r="Y241" s="65">
        <v>5</v>
      </c>
      <c r="Z241" s="65">
        <v>1250</v>
      </c>
      <c r="AA241" s="65">
        <v>400</v>
      </c>
      <c r="AB241" s="65"/>
      <c r="AC241" s="65"/>
      <c r="AD241" s="65"/>
      <c r="AE241" s="65" t="str">
        <f t="shared" si="718"/>
        <v>MP00J</v>
      </c>
      <c r="AF241" s="65">
        <f t="shared" si="719"/>
        <v>0</v>
      </c>
      <c r="AG241" s="65"/>
      <c r="AH241" s="65"/>
      <c r="AI241" s="65" t="str">
        <f t="shared" si="638"/>
        <v/>
      </c>
      <c r="AJ241" s="65" t="str">
        <f t="shared" si="639"/>
        <v/>
      </c>
      <c r="AK241" s="65" t="str">
        <f t="shared" si="640"/>
        <v/>
      </c>
      <c r="AL241" s="65" t="str">
        <f t="shared" si="641"/>
        <v/>
      </c>
      <c r="AM241" s="65" t="str">
        <f t="shared" si="621"/>
        <v/>
      </c>
      <c r="AN241" s="65"/>
      <c r="AO241" s="65"/>
      <c r="AP241" s="65"/>
      <c r="AQ241" s="65"/>
      <c r="AR241" s="65"/>
      <c r="AS241" s="65"/>
      <c r="AT241" s="65" t="str">
        <f t="shared" si="642"/>
        <v>PCPU</v>
      </c>
      <c r="AU241" s="65">
        <f t="shared" si="643"/>
        <v>653.6</v>
      </c>
      <c r="AV241" s="65"/>
      <c r="AW241" s="65" t="str">
        <f t="shared" si="686"/>
        <v>Max PV (MP00J/MP00K)</v>
      </c>
      <c r="AX241" s="65">
        <f t="shared" si="727"/>
        <v>1280</v>
      </c>
      <c r="AY241" s="65">
        <f t="shared" si="728"/>
        <v>1025</v>
      </c>
      <c r="AZ241" s="65">
        <f>INDEX(Notes!$A$36:$O$47,MATCH($B241,Notes!A$36:A$47,0),MATCH(AZ$2,Notes!A$35:O$35,0))</f>
        <v>594.18521581609184</v>
      </c>
      <c r="BA241" s="65">
        <f t="shared" si="646"/>
        <v>980</v>
      </c>
      <c r="BB241" s="65">
        <f t="shared" si="729"/>
        <v>1105</v>
      </c>
      <c r="BC241" s="65">
        <f t="shared" si="648"/>
        <v>975</v>
      </c>
      <c r="BD241" s="65">
        <f t="shared" si="730"/>
        <v>1100</v>
      </c>
      <c r="BO241" s="72">
        <f t="shared" si="720"/>
        <v>653.6</v>
      </c>
      <c r="BP241" s="72">
        <f t="shared" si="494"/>
        <v>20</v>
      </c>
      <c r="BQ241" s="72" t="str">
        <f t="shared" si="495"/>
        <v>11</v>
      </c>
      <c r="BR241" s="72">
        <f t="shared" ref="BR241:BV242" si="733">IF(BR240="","",BR240)</f>
        <v>0</v>
      </c>
      <c r="BS241" s="72" t="str">
        <f t="shared" si="733"/>
        <v/>
      </c>
      <c r="BT241" s="72" t="str">
        <f t="shared" si="733"/>
        <v/>
      </c>
      <c r="BU241" s="72" t="str">
        <f t="shared" si="733"/>
        <v/>
      </c>
      <c r="BV241" s="72" t="str">
        <f t="shared" si="733"/>
        <v/>
      </c>
    </row>
    <row r="242" spans="1:74" s="72" customFormat="1" x14ac:dyDescent="0.2">
      <c r="A242" s="72" t="b">
        <v>1</v>
      </c>
      <c r="B242" s="65" t="s">
        <v>90</v>
      </c>
      <c r="C242" s="65" t="str">
        <f t="shared" si="716"/>
        <v>MP00K</v>
      </c>
      <c r="D242" s="65" t="str">
        <f t="shared" si="366"/>
        <v>E12</v>
      </c>
      <c r="E242" s="75">
        <f t="shared" ref="E242" si="734">1000000+BP242*1000+BQ242</f>
        <v>1020012</v>
      </c>
      <c r="F242" s="65" t="str">
        <f t="shared" ref="F242" si="735">CONCATENATE(C242,"_",D242)</f>
        <v>MP00K_E12</v>
      </c>
      <c r="G242" s="65" t="s">
        <v>345</v>
      </c>
      <c r="H242" s="65">
        <f t="shared" si="713"/>
        <v>1425</v>
      </c>
      <c r="I242" s="65">
        <f t="shared" si="717"/>
        <v>165</v>
      </c>
      <c r="J242" s="65">
        <f>INDEX(Notes!$A$36:$N$47,MATCH(Binning!$B242,Notes!$A$36:$A$47,0),MATCH(Notes!$K$35,Notes!$A$35:$N$35,0))</f>
        <v>653.6</v>
      </c>
      <c r="K242" s="65"/>
      <c r="L242" s="65">
        <f t="shared" si="714"/>
        <v>1155</v>
      </c>
      <c r="M242" s="65">
        <f t="shared" si="712"/>
        <v>900</v>
      </c>
      <c r="N242" s="65">
        <f>INDEX(GB!$A$2:$AD$96,MATCH($C242,GB!$A$2:$A$96,0),MATCH(N$2,GB!$A$1:$AD$1,0))</f>
        <v>125</v>
      </c>
      <c r="O242" s="65">
        <f>INDEX(GB!$A$2:$AD$96,MATCH($C242,GB!$A$2:$A$96,0),MATCH(O$2,GB!$A$1:$AD$1,0))</f>
        <v>-10</v>
      </c>
      <c r="P242" s="65">
        <f>INDEX(GB!$A$2:$AD$96,MATCH($C242,GB!$A$2:$A$96,0),MATCH(P$2,GB!$A$1:$AD$1,0))</f>
        <v>-25</v>
      </c>
      <c r="Q242" s="65">
        <f>INDEX(GB!$A$2:$AD$96,MATCH($C242,GB!$A$2:$A$96,0),MATCH(Q$2,GB!$A$1:$AD$1,0))</f>
        <v>-10</v>
      </c>
      <c r="R242" s="65">
        <f>INDEX(Notes!$A$36:$N$47,MATCH(Binning!$B242,Notes!$A$36:$A$47,0),MATCH(Notes!$M$35,Notes!$A$35:$N$35,0))</f>
        <v>7866</v>
      </c>
      <c r="S242" s="65"/>
      <c r="T242" s="65">
        <f>INDEX(GB!$A$2:$AD$96,MATCH($C242,GB!$A$2:$A$96,0),MATCH(T$2,GB!$A$1:$AD$1,0))</f>
        <v>5</v>
      </c>
      <c r="U242" s="65">
        <f>INDEX(GB!$A$2:$AD$96,MATCH($C242,GB!$A$2:$A$96,0),MATCH(U$2,GB!$A$1:$AD$1,0))</f>
        <v>-45</v>
      </c>
      <c r="V242" s="65">
        <f>INDEX(GB!$A$2:$AD$96,MATCH($C242,GB!$A$2:$A$96,0),MATCH(V$2,GB!$A$1:$AD$1,0))</f>
        <v>0</v>
      </c>
      <c r="W242" s="65">
        <f>INDEX(GB!$A$2:$AD$96,MATCH($C242,GB!$A$2:$A$96,0),MATCH(W$2,GB!$A$1:$AD$1,0))</f>
        <v>-50</v>
      </c>
      <c r="X242" s="65">
        <f>INDEX(GB!$A$2:$AD$96,MATCH($C242,GB!$A$2:$A$96,0),MATCH(X$2,GB!$A$1:$AD$1,0))</f>
        <v>-35</v>
      </c>
      <c r="Y242" s="65">
        <v>5</v>
      </c>
      <c r="Z242" s="65">
        <v>1250</v>
      </c>
      <c r="AA242" s="65">
        <v>400</v>
      </c>
      <c r="AB242" s="65"/>
      <c r="AC242" s="65"/>
      <c r="AD242" s="65"/>
      <c r="AE242" s="65" t="str">
        <f t="shared" si="718"/>
        <v>MP00J</v>
      </c>
      <c r="AF242" s="65">
        <f t="shared" si="719"/>
        <v>0</v>
      </c>
      <c r="AG242" s="65"/>
      <c r="AH242" s="65"/>
      <c r="AI242" s="65" t="str">
        <f t="shared" ref="AI242" si="736">IF($BR242=1,BS242,"")</f>
        <v/>
      </c>
      <c r="AJ242" s="65" t="str">
        <f t="shared" ref="AJ242" si="737">IF($BR242=1,BT242,"")</f>
        <v/>
      </c>
      <c r="AK242" s="65" t="str">
        <f t="shared" ref="AK242" si="738">IF($BR242=1,BU242,"")</f>
        <v/>
      </c>
      <c r="AL242" s="65" t="str">
        <f t="shared" ref="AL242" si="739">IF($BR242=1,BV242,"")</f>
        <v/>
      </c>
      <c r="AM242" s="65" t="str">
        <f t="shared" si="621"/>
        <v/>
      </c>
      <c r="AN242" s="65"/>
      <c r="AO242" s="65"/>
      <c r="AP242" s="65"/>
      <c r="AQ242" s="65"/>
      <c r="AR242" s="65"/>
      <c r="AS242" s="65"/>
      <c r="AT242" s="65" t="str">
        <f t="shared" ref="AT242" si="740">B242</f>
        <v>PCPU</v>
      </c>
      <c r="AU242" s="65">
        <f t="shared" ref="AU242" si="741">J242</f>
        <v>653.6</v>
      </c>
      <c r="AV242" s="65"/>
      <c r="AW242" s="65" t="str">
        <f t="shared" si="686"/>
        <v>Max PV (MP00J/MP00K)</v>
      </c>
      <c r="AX242" s="65">
        <f t="shared" ref="AX242" si="742">L242+N242</f>
        <v>1280</v>
      </c>
      <c r="AY242" s="65">
        <f t="shared" ref="AY242" si="743">M242+N242</f>
        <v>1025</v>
      </c>
      <c r="AZ242" s="65">
        <f>INDEX(Notes!$A$36:$O$47,MATCH($B242,Notes!A$36:A$47,0),MATCH(AZ$2,Notes!A$35:O$35,0))</f>
        <v>594.18521581609184</v>
      </c>
      <c r="BA242" s="65">
        <f t="shared" ref="BA242" si="744">MAX(MIN(Y242*FLOOR((H242-I242*LOG10(AZ242))/Y242,1),L242),M242)</f>
        <v>965</v>
      </c>
      <c r="BB242" s="65">
        <f t="shared" ref="BB242" si="745">BA242+N242</f>
        <v>1090</v>
      </c>
      <c r="BC242" s="65">
        <f t="shared" ref="BC242" si="746">MAX(MIN(Y242*FLOOR((H242-I242*LOG10(J242))/Y242,1),L242),M242)</f>
        <v>960</v>
      </c>
      <c r="BD242" s="65">
        <f t="shared" ref="BD242" si="747">BC242+N242</f>
        <v>1085</v>
      </c>
      <c r="BO242" s="72">
        <f t="shared" si="720"/>
        <v>653.6</v>
      </c>
      <c r="BP242" s="72">
        <f t="shared" si="494"/>
        <v>20</v>
      </c>
      <c r="BQ242" s="72" t="str">
        <f t="shared" si="495"/>
        <v>12</v>
      </c>
      <c r="BR242" s="72">
        <f t="shared" si="733"/>
        <v>0</v>
      </c>
      <c r="BS242" s="72" t="str">
        <f t="shared" si="733"/>
        <v/>
      </c>
      <c r="BT242" s="72" t="str">
        <f t="shared" si="733"/>
        <v/>
      </c>
      <c r="BU242" s="72" t="str">
        <f t="shared" si="733"/>
        <v/>
      </c>
      <c r="BV242" s="72" t="str">
        <f t="shared" si="733"/>
        <v/>
      </c>
    </row>
    <row r="243" spans="1:74" s="72" customFormat="1" x14ac:dyDescent="0.2">
      <c r="A243" s="72" t="b">
        <v>1</v>
      </c>
      <c r="B243" s="65" t="s">
        <v>45</v>
      </c>
      <c r="C243" s="65" t="s">
        <v>153</v>
      </c>
      <c r="D243" s="65" t="s">
        <v>44</v>
      </c>
      <c r="E243" s="75">
        <f t="shared" si="488"/>
        <v>1001001</v>
      </c>
      <c r="F243" s="65" t="str">
        <f t="shared" ref="F243:F279" si="748">CONCATENATE(C243,"_",D243)</f>
        <v>ME001_E1</v>
      </c>
      <c r="G243" s="65" t="s">
        <v>345</v>
      </c>
      <c r="H243" s="184">
        <f>VLOOKUP(C243,BinningParamNotes!A:D,3,0)</f>
        <v>760</v>
      </c>
      <c r="I243" s="69">
        <f>VLOOKUP(C243,BinningParamNotes!A:D,2,0)</f>
        <v>80</v>
      </c>
      <c r="J243" s="65">
        <f>INDEX(Notes!$A$36:$N$47,MATCH(Binning!$B243,Notes!$A$36:$A$47,0),MATCH(Notes!$K$35,Notes!$A$35:$N$35,0))</f>
        <v>274.60000000000002</v>
      </c>
      <c r="K243" s="65"/>
      <c r="L243" s="69">
        <f>VLOOKUP(C243,BinningParamNotes!A:D,4,0)</f>
        <v>605</v>
      </c>
      <c r="M243" s="189">
        <v>465</v>
      </c>
      <c r="N243" s="65">
        <f>INDEX(GB!$A$2:$AD$96,MATCH($C243,GB!$A$2:$A$96,0),MATCH(N$2,GB!$A$1:$AD$1,0))</f>
        <v>65</v>
      </c>
      <c r="O243" s="65">
        <f>INDEX(GB!$A$2:$AD$96,MATCH($C243,GB!$A$2:$A$96,0),MATCH(O$2,GB!$A$1:$AD$1,0))</f>
        <v>70</v>
      </c>
      <c r="P243" s="65">
        <f>INDEX(GB!$A$2:$AD$96,MATCH($C243,GB!$A$2:$A$96,0),MATCH(P$2,GB!$A$1:$AD$1,0))</f>
        <v>25</v>
      </c>
      <c r="Q243" s="65">
        <f>INDEX(GB!$A$2:$AD$96,MATCH($C243,GB!$A$2:$A$96,0),MATCH(Q$2,GB!$A$1:$AD$1,0))</f>
        <v>60</v>
      </c>
      <c r="R243" s="65">
        <f>INDEX(Notes!$A$36:$N$47,MATCH(Binning!$B243,Notes!$A$36:$A$47,0),MATCH(Notes!$M$35,Notes!$A$35:$N$35,0))</f>
        <v>3000</v>
      </c>
      <c r="S243" s="65"/>
      <c r="T243" s="65">
        <f>INDEX(GB!$A$2:$AD$96,MATCH($C243,GB!$A$2:$A$96,0),MATCH(T$2,GB!$A$1:$AD$1,0))</f>
        <v>45</v>
      </c>
      <c r="U243" s="65">
        <f>INDEX(GB!$A$2:$AD$96,MATCH($C243,GB!$A$2:$A$96,0),MATCH(U$2,GB!$A$1:$AD$1,0))</f>
        <v>0</v>
      </c>
      <c r="V243" s="65">
        <f>INDEX(GB!$A$2:$AD$96,MATCH($C243,GB!$A$2:$A$96,0),MATCH(V$2,GB!$A$1:$AD$1,0))</f>
        <v>0</v>
      </c>
      <c r="W243" s="65">
        <f>INDEX(GB!$A$2:$AD$96,MATCH($C243,GB!$A$2:$A$96,0),MATCH(W$2,GB!$A$1:$AD$1,0))</f>
        <v>-5</v>
      </c>
      <c r="X243" s="65">
        <f>INDEX(GB!$A$2:$AD$96,MATCH($C243,GB!$A$2:$A$96,0),MATCH(X$2,GB!$A$1:$AD$1,0))</f>
        <v>30</v>
      </c>
      <c r="Y243" s="65">
        <v>5</v>
      </c>
      <c r="Z243" s="65">
        <v>1250</v>
      </c>
      <c r="AA243" s="65">
        <v>400</v>
      </c>
      <c r="AB243" s="65"/>
      <c r="AC243" s="65"/>
      <c r="AD243" s="65"/>
      <c r="AE243" s="65"/>
      <c r="AF243" s="65">
        <v>0</v>
      </c>
      <c r="AG243" s="65"/>
      <c r="AH243" s="65"/>
      <c r="AI243" s="65" t="str">
        <f t="shared" si="526"/>
        <v/>
      </c>
      <c r="AJ243" s="65" t="str">
        <f t="shared" si="527"/>
        <v/>
      </c>
      <c r="AK243" s="65" t="str">
        <f t="shared" si="528"/>
        <v/>
      </c>
      <c r="AL243" s="65" t="str">
        <f t="shared" si="529"/>
        <v/>
      </c>
      <c r="AM243" s="65" t="str">
        <f t="shared" si="621"/>
        <v/>
      </c>
      <c r="AN243" s="65"/>
      <c r="AO243" s="65"/>
      <c r="AP243" s="65"/>
      <c r="AQ243" s="65"/>
      <c r="AR243" s="65"/>
      <c r="AS243" s="65"/>
      <c r="AT243" s="65" t="str">
        <f t="shared" si="577"/>
        <v>ECPU</v>
      </c>
      <c r="AU243" s="65">
        <f t="shared" si="578"/>
        <v>274.60000000000002</v>
      </c>
      <c r="AV243" s="65"/>
      <c r="AX243" s="65">
        <f t="shared" ref="AX243:AX279" si="749">L243+N243</f>
        <v>670</v>
      </c>
      <c r="AY243" s="65">
        <f t="shared" ref="AY243:AY279" si="750">M243+N243</f>
        <v>530</v>
      </c>
      <c r="AZ243" s="65">
        <f>INDEX(Notes!$A$36:$O$47,MATCH($B243,Notes!A$36:A$47,0),MATCH(AZ$2,Notes!A$35:O$35,0))</f>
        <v>203.34644826666667</v>
      </c>
      <c r="BA243" s="65">
        <f t="shared" si="491"/>
        <v>575</v>
      </c>
      <c r="BB243" s="65">
        <f t="shared" ref="BB243:BB279" si="751">BA243+N243</f>
        <v>640</v>
      </c>
      <c r="BC243" s="65">
        <f t="shared" si="492"/>
        <v>560</v>
      </c>
      <c r="BD243" s="65">
        <f t="shared" ref="BD243:BD279" si="752">BC243+N243</f>
        <v>625</v>
      </c>
      <c r="BO243" s="72">
        <f>MAX(J243:J249)</f>
        <v>274.60000000000002</v>
      </c>
      <c r="BP243" s="72">
        <f t="shared" si="494"/>
        <v>1</v>
      </c>
      <c r="BQ243" s="72" t="str">
        <f t="shared" si="495"/>
        <v>1</v>
      </c>
      <c r="BR243" s="72">
        <v>0</v>
      </c>
    </row>
    <row r="244" spans="1:74" s="72" customFormat="1" x14ac:dyDescent="0.2">
      <c r="A244" s="72" t="b">
        <v>1</v>
      </c>
      <c r="B244" s="65" t="s">
        <v>45</v>
      </c>
      <c r="C244" s="65" t="s">
        <v>153</v>
      </c>
      <c r="D244" s="65" t="str">
        <f>CONCATENATE("E",MID(D243,2,2)+1)</f>
        <v>E2</v>
      </c>
      <c r="E244" s="75">
        <f t="shared" si="488"/>
        <v>1001002</v>
      </c>
      <c r="F244" s="65" t="str">
        <f t="shared" si="748"/>
        <v>ME001_E2</v>
      </c>
      <c r="G244" s="65" t="s">
        <v>345</v>
      </c>
      <c r="H244" s="65">
        <f>H243-15</f>
        <v>745</v>
      </c>
      <c r="I244" s="65">
        <f>I243</f>
        <v>80</v>
      </c>
      <c r="J244" s="65">
        <f>INDEX(Notes!$A$36:$N$47,MATCH(Binning!$B244,Notes!$A$36:$A$47,0),MATCH(Notes!$K$35,Notes!$A$35:$N$35,0))</f>
        <v>274.60000000000002</v>
      </c>
      <c r="K244" s="65"/>
      <c r="L244" s="65">
        <f>L243-10</f>
        <v>595</v>
      </c>
      <c r="M244" s="65">
        <f>M243</f>
        <v>465</v>
      </c>
      <c r="N244" s="65">
        <f>INDEX(GB!$A$2:$AD$96,MATCH($C244,GB!$A$2:$A$96,0),MATCH(N$2,GB!$A$1:$AD$1,0))</f>
        <v>65</v>
      </c>
      <c r="O244" s="65">
        <f>INDEX(GB!$A$2:$AD$96,MATCH($C244,GB!$A$2:$A$96,0),MATCH(O$2,GB!$A$1:$AD$1,0))</f>
        <v>70</v>
      </c>
      <c r="P244" s="65">
        <f>INDEX(GB!$A$2:$AD$96,MATCH($C244,GB!$A$2:$A$96,0),MATCH(P$2,GB!$A$1:$AD$1,0))</f>
        <v>25</v>
      </c>
      <c r="Q244" s="65">
        <f>INDEX(GB!$A$2:$AD$96,MATCH($C244,GB!$A$2:$A$96,0),MATCH(Q$2,GB!$A$1:$AD$1,0))</f>
        <v>60</v>
      </c>
      <c r="R244" s="65">
        <f>INDEX(Notes!$A$36:$N$47,MATCH(Binning!$B244,Notes!$A$36:$A$47,0),MATCH(Notes!$M$35,Notes!$A$35:$N$35,0))</f>
        <v>3000</v>
      </c>
      <c r="S244" s="65"/>
      <c r="T244" s="65">
        <f>INDEX(GB!$A$2:$AD$96,MATCH($C244,GB!$A$2:$A$96,0),MATCH(T$2,GB!$A$1:$AD$1,0))</f>
        <v>45</v>
      </c>
      <c r="U244" s="65">
        <f>INDEX(GB!$A$2:$AD$96,MATCH($C244,GB!$A$2:$A$96,0),MATCH(U$2,GB!$A$1:$AD$1,0))</f>
        <v>0</v>
      </c>
      <c r="V244" s="65">
        <f>INDEX(GB!$A$2:$AD$96,MATCH($C244,GB!$A$2:$A$96,0),MATCH(V$2,GB!$A$1:$AD$1,0))</f>
        <v>0</v>
      </c>
      <c r="W244" s="65">
        <f>INDEX(GB!$A$2:$AD$96,MATCH($C244,GB!$A$2:$A$96,0),MATCH(W$2,GB!$A$1:$AD$1,0))</f>
        <v>-5</v>
      </c>
      <c r="X244" s="65">
        <f>INDEX(GB!$A$2:$AD$96,MATCH($C244,GB!$A$2:$A$96,0),MATCH(X$2,GB!$A$1:$AD$1,0))</f>
        <v>30</v>
      </c>
      <c r="Y244" s="65">
        <v>5</v>
      </c>
      <c r="Z244" s="65">
        <v>1250</v>
      </c>
      <c r="AA244" s="65">
        <v>400</v>
      </c>
      <c r="AB244" s="65"/>
      <c r="AC244" s="65"/>
      <c r="AD244" s="65"/>
      <c r="AE244" s="65"/>
      <c r="AF244" s="65">
        <f>AF243</f>
        <v>0</v>
      </c>
      <c r="AG244" s="65"/>
      <c r="AH244" s="65"/>
      <c r="AI244" s="65" t="str">
        <f t="shared" si="526"/>
        <v/>
      </c>
      <c r="AJ244" s="65" t="str">
        <f t="shared" si="527"/>
        <v/>
      </c>
      <c r="AK244" s="65" t="str">
        <f t="shared" si="528"/>
        <v/>
      </c>
      <c r="AL244" s="65" t="str">
        <f t="shared" si="529"/>
        <v/>
      </c>
      <c r="AM244" s="65" t="str">
        <f t="shared" si="621"/>
        <v/>
      </c>
      <c r="AN244" s="65"/>
      <c r="AO244" s="65"/>
      <c r="AP244" s="65"/>
      <c r="AQ244" s="65"/>
      <c r="AR244" s="65"/>
      <c r="AS244" s="65"/>
      <c r="AT244" s="65" t="str">
        <f t="shared" si="577"/>
        <v>ECPU</v>
      </c>
      <c r="AU244" s="65">
        <f t="shared" si="578"/>
        <v>274.60000000000002</v>
      </c>
      <c r="AV244" s="65"/>
      <c r="AX244" s="65">
        <f t="shared" si="749"/>
        <v>660</v>
      </c>
      <c r="AY244" s="65">
        <f t="shared" si="750"/>
        <v>530</v>
      </c>
      <c r="AZ244" s="65">
        <f>INDEX(Notes!$A$36:$O$47,MATCH($B244,Notes!A$36:A$47,0),MATCH(AZ$2,Notes!A$35:O$35,0))</f>
        <v>203.34644826666667</v>
      </c>
      <c r="BA244" s="65">
        <f t="shared" si="491"/>
        <v>560</v>
      </c>
      <c r="BB244" s="65">
        <f t="shared" si="751"/>
        <v>625</v>
      </c>
      <c r="BC244" s="65">
        <f t="shared" si="492"/>
        <v>545</v>
      </c>
      <c r="BD244" s="65">
        <f t="shared" si="752"/>
        <v>610</v>
      </c>
      <c r="BO244" s="72">
        <f t="shared" ref="BO244:BO254" si="753">BO243</f>
        <v>274.60000000000002</v>
      </c>
      <c r="BP244" s="72">
        <f t="shared" si="494"/>
        <v>1</v>
      </c>
      <c r="BQ244" s="72" t="str">
        <f t="shared" si="495"/>
        <v>2</v>
      </c>
      <c r="BR244" s="72">
        <f>IF(BR243="","",BR243)</f>
        <v>0</v>
      </c>
      <c r="BS244" s="72" t="str">
        <f t="shared" ref="BS244:BV249" si="754">IF(BS243="","",BS243)</f>
        <v/>
      </c>
      <c r="BT244" s="72" t="str">
        <f t="shared" si="754"/>
        <v/>
      </c>
      <c r="BU244" s="72" t="str">
        <f t="shared" si="754"/>
        <v/>
      </c>
      <c r="BV244" s="72" t="str">
        <f t="shared" si="754"/>
        <v/>
      </c>
    </row>
    <row r="245" spans="1:74" s="72" customFormat="1" x14ac:dyDescent="0.2">
      <c r="A245" s="72" t="b">
        <v>1</v>
      </c>
      <c r="B245" s="65" t="s">
        <v>45</v>
      </c>
      <c r="C245" s="65" t="s">
        <v>153</v>
      </c>
      <c r="D245" s="65" t="str">
        <f t="shared" si="366"/>
        <v>E3</v>
      </c>
      <c r="E245" s="75">
        <f t="shared" si="488"/>
        <v>1001003</v>
      </c>
      <c r="F245" s="65" t="str">
        <f t="shared" si="748"/>
        <v>ME001_E3</v>
      </c>
      <c r="G245" s="65" t="s">
        <v>345</v>
      </c>
      <c r="H245" s="65">
        <f t="shared" ref="H245:H254" si="755">H244-15</f>
        <v>730</v>
      </c>
      <c r="I245" s="65">
        <f t="shared" ref="I245:I254" si="756">I244</f>
        <v>80</v>
      </c>
      <c r="J245" s="65">
        <f>INDEX(Notes!$A$36:$N$47,MATCH(Binning!$B245,Notes!$A$36:$A$47,0),MATCH(Notes!$K$35,Notes!$A$35:$N$35,0))</f>
        <v>274.60000000000002</v>
      </c>
      <c r="K245" s="65"/>
      <c r="L245" s="65">
        <f>L244-10</f>
        <v>585</v>
      </c>
      <c r="M245" s="65">
        <f t="shared" ref="M245:M254" si="757">M244</f>
        <v>465</v>
      </c>
      <c r="N245" s="65">
        <f>INDEX(GB!$A$2:$AD$96,MATCH($C245,GB!$A$2:$A$96,0),MATCH(N$2,GB!$A$1:$AD$1,0))</f>
        <v>65</v>
      </c>
      <c r="O245" s="65">
        <f>INDEX(GB!$A$2:$AD$96,MATCH($C245,GB!$A$2:$A$96,0),MATCH(O$2,GB!$A$1:$AD$1,0))</f>
        <v>70</v>
      </c>
      <c r="P245" s="65">
        <f>INDEX(GB!$A$2:$AD$96,MATCH($C245,GB!$A$2:$A$96,0),MATCH(P$2,GB!$A$1:$AD$1,0))</f>
        <v>25</v>
      </c>
      <c r="Q245" s="65">
        <f>INDEX(GB!$A$2:$AD$96,MATCH($C245,GB!$A$2:$A$96,0),MATCH(Q$2,GB!$A$1:$AD$1,0))</f>
        <v>60</v>
      </c>
      <c r="R245" s="65">
        <f>INDEX(Notes!$A$36:$N$47,MATCH(Binning!$B245,Notes!$A$36:$A$47,0),MATCH(Notes!$M$35,Notes!$A$35:$N$35,0))</f>
        <v>3000</v>
      </c>
      <c r="S245" s="65"/>
      <c r="T245" s="65">
        <f>INDEX(GB!$A$2:$AD$96,MATCH($C245,GB!$A$2:$A$96,0),MATCH(T$2,GB!$A$1:$AD$1,0))</f>
        <v>45</v>
      </c>
      <c r="U245" s="65">
        <f>INDEX(GB!$A$2:$AD$96,MATCH($C245,GB!$A$2:$A$96,0),MATCH(U$2,GB!$A$1:$AD$1,0))</f>
        <v>0</v>
      </c>
      <c r="V245" s="65">
        <f>INDEX(GB!$A$2:$AD$96,MATCH($C245,GB!$A$2:$A$96,0),MATCH(V$2,GB!$A$1:$AD$1,0))</f>
        <v>0</v>
      </c>
      <c r="W245" s="65">
        <f>INDEX(GB!$A$2:$AD$96,MATCH($C245,GB!$A$2:$A$96,0),MATCH(W$2,GB!$A$1:$AD$1,0))</f>
        <v>-5</v>
      </c>
      <c r="X245" s="65">
        <f>INDEX(GB!$A$2:$AD$96,MATCH($C245,GB!$A$2:$A$96,0),MATCH(X$2,GB!$A$1:$AD$1,0))</f>
        <v>30</v>
      </c>
      <c r="Y245" s="65">
        <v>5</v>
      </c>
      <c r="Z245" s="65">
        <v>1250</v>
      </c>
      <c r="AA245" s="65">
        <v>400</v>
      </c>
      <c r="AB245" s="65"/>
      <c r="AC245" s="65"/>
      <c r="AD245" s="65"/>
      <c r="AE245" s="65"/>
      <c r="AF245" s="65">
        <f t="shared" ref="AF245:AF254" si="758">AF244</f>
        <v>0</v>
      </c>
      <c r="AG245" s="65"/>
      <c r="AH245" s="65"/>
      <c r="AI245" s="65" t="str">
        <f t="shared" ref="AI245:AI318" si="759">IF($BR245=1,BS245,"")</f>
        <v/>
      </c>
      <c r="AJ245" s="65" t="str">
        <f t="shared" ref="AJ245:AJ318" si="760">IF($BR245=1,BT245,"")</f>
        <v/>
      </c>
      <c r="AK245" s="65" t="str">
        <f t="shared" ref="AK245:AK318" si="761">IF($BR245=1,BU245,"")</f>
        <v/>
      </c>
      <c r="AL245" s="65" t="str">
        <f t="shared" ref="AL245:AL318" si="762">IF($BR245=1,BV245,"")</f>
        <v/>
      </c>
      <c r="AM245" s="65" t="str">
        <f t="shared" si="621"/>
        <v/>
      </c>
      <c r="AN245" s="65"/>
      <c r="AO245" s="65"/>
      <c r="AP245" s="65"/>
      <c r="AQ245" s="65"/>
      <c r="AR245" s="65"/>
      <c r="AS245" s="65"/>
      <c r="AT245" s="65" t="str">
        <f t="shared" si="577"/>
        <v>ECPU</v>
      </c>
      <c r="AU245" s="65">
        <f t="shared" si="578"/>
        <v>274.60000000000002</v>
      </c>
      <c r="AV245" s="65"/>
      <c r="AX245" s="65">
        <f t="shared" si="749"/>
        <v>650</v>
      </c>
      <c r="AY245" s="65">
        <f t="shared" si="750"/>
        <v>530</v>
      </c>
      <c r="AZ245" s="65">
        <f>INDEX(Notes!$A$36:$O$47,MATCH($B245,Notes!A$36:A$47,0),MATCH(AZ$2,Notes!A$35:O$35,0))</f>
        <v>203.34644826666667</v>
      </c>
      <c r="BA245" s="65">
        <f t="shared" si="491"/>
        <v>545</v>
      </c>
      <c r="BB245" s="65">
        <f t="shared" si="751"/>
        <v>610</v>
      </c>
      <c r="BC245" s="65">
        <f t="shared" si="492"/>
        <v>530</v>
      </c>
      <c r="BD245" s="65">
        <f t="shared" si="752"/>
        <v>595</v>
      </c>
      <c r="BO245" s="72">
        <f t="shared" si="753"/>
        <v>274.60000000000002</v>
      </c>
      <c r="BP245" s="72">
        <f t="shared" si="494"/>
        <v>1</v>
      </c>
      <c r="BQ245" s="72" t="str">
        <f t="shared" si="495"/>
        <v>3</v>
      </c>
      <c r="BR245" s="72">
        <f t="shared" ref="BR245:BV250" si="763">IF(BR244="","",BR244)</f>
        <v>0</v>
      </c>
      <c r="BS245" s="72" t="str">
        <f t="shared" si="754"/>
        <v/>
      </c>
      <c r="BT245" s="72" t="str">
        <f t="shared" si="754"/>
        <v/>
      </c>
      <c r="BU245" s="72" t="str">
        <f t="shared" si="754"/>
        <v/>
      </c>
      <c r="BV245" s="72" t="str">
        <f t="shared" si="754"/>
        <v/>
      </c>
    </row>
    <row r="246" spans="1:74" s="72" customFormat="1" x14ac:dyDescent="0.2">
      <c r="A246" s="72" t="b">
        <v>1</v>
      </c>
      <c r="B246" s="65" t="s">
        <v>45</v>
      </c>
      <c r="C246" s="65" t="s">
        <v>153</v>
      </c>
      <c r="D246" s="65" t="str">
        <f t="shared" si="366"/>
        <v>E4</v>
      </c>
      <c r="E246" s="75">
        <f t="shared" si="488"/>
        <v>1001004</v>
      </c>
      <c r="F246" s="65" t="str">
        <f t="shared" si="748"/>
        <v>ME001_E4</v>
      </c>
      <c r="G246" s="65" t="s">
        <v>345</v>
      </c>
      <c r="H246" s="65">
        <f t="shared" si="755"/>
        <v>715</v>
      </c>
      <c r="I246" s="65">
        <f t="shared" si="756"/>
        <v>80</v>
      </c>
      <c r="J246" s="65">
        <f>INDEX(Notes!$A$36:$N$47,MATCH(Binning!$B246,Notes!$A$36:$A$47,0),MATCH(Notes!$K$35,Notes!$A$35:$N$35,0))</f>
        <v>274.60000000000002</v>
      </c>
      <c r="K246" s="65"/>
      <c r="L246" s="65">
        <f t="shared" ref="L246:L254" si="764">L245</f>
        <v>585</v>
      </c>
      <c r="M246" s="65">
        <f t="shared" si="757"/>
        <v>465</v>
      </c>
      <c r="N246" s="65">
        <f>INDEX(GB!$A$2:$AD$96,MATCH($C246,GB!$A$2:$A$96,0),MATCH(N$2,GB!$A$1:$AD$1,0))</f>
        <v>65</v>
      </c>
      <c r="O246" s="65">
        <f>INDEX(GB!$A$2:$AD$96,MATCH($C246,GB!$A$2:$A$96,0),MATCH(O$2,GB!$A$1:$AD$1,0))</f>
        <v>70</v>
      </c>
      <c r="P246" s="65">
        <f>INDEX(GB!$A$2:$AD$96,MATCH($C246,GB!$A$2:$A$96,0),MATCH(P$2,GB!$A$1:$AD$1,0))</f>
        <v>25</v>
      </c>
      <c r="Q246" s="65">
        <f>INDEX(GB!$A$2:$AD$96,MATCH($C246,GB!$A$2:$A$96,0),MATCH(Q$2,GB!$A$1:$AD$1,0))</f>
        <v>60</v>
      </c>
      <c r="R246" s="65">
        <f>INDEX(Notes!$A$36:$N$47,MATCH(Binning!$B246,Notes!$A$36:$A$47,0),MATCH(Notes!$M$35,Notes!$A$35:$N$35,0))</f>
        <v>3000</v>
      </c>
      <c r="S246" s="65"/>
      <c r="T246" s="65">
        <f>INDEX(GB!$A$2:$AD$96,MATCH($C246,GB!$A$2:$A$96,0),MATCH(T$2,GB!$A$1:$AD$1,0))</f>
        <v>45</v>
      </c>
      <c r="U246" s="65">
        <f>INDEX(GB!$A$2:$AD$96,MATCH($C246,GB!$A$2:$A$96,0),MATCH(U$2,GB!$A$1:$AD$1,0))</f>
        <v>0</v>
      </c>
      <c r="V246" s="65">
        <f>INDEX(GB!$A$2:$AD$96,MATCH($C246,GB!$A$2:$A$96,0),MATCH(V$2,GB!$A$1:$AD$1,0))</f>
        <v>0</v>
      </c>
      <c r="W246" s="65">
        <f>INDEX(GB!$A$2:$AD$96,MATCH($C246,GB!$A$2:$A$96,0),MATCH(W$2,GB!$A$1:$AD$1,0))</f>
        <v>-5</v>
      </c>
      <c r="X246" s="65">
        <f>INDEX(GB!$A$2:$AD$96,MATCH($C246,GB!$A$2:$A$96,0),MATCH(X$2,GB!$A$1:$AD$1,0))</f>
        <v>30</v>
      </c>
      <c r="Y246" s="65">
        <v>5</v>
      </c>
      <c r="Z246" s="65">
        <v>1250</v>
      </c>
      <c r="AA246" s="65">
        <v>400</v>
      </c>
      <c r="AB246" s="65"/>
      <c r="AC246" s="65"/>
      <c r="AD246" s="65"/>
      <c r="AE246" s="65"/>
      <c r="AF246" s="65">
        <f t="shared" si="758"/>
        <v>0</v>
      </c>
      <c r="AG246" s="65"/>
      <c r="AH246" s="65"/>
      <c r="AI246" s="65" t="str">
        <f t="shared" si="759"/>
        <v/>
      </c>
      <c r="AJ246" s="65" t="str">
        <f t="shared" si="760"/>
        <v/>
      </c>
      <c r="AK246" s="65" t="str">
        <f t="shared" si="761"/>
        <v/>
      </c>
      <c r="AL246" s="65" t="str">
        <f t="shared" si="762"/>
        <v/>
      </c>
      <c r="AM246" s="65" t="str">
        <f t="shared" si="621"/>
        <v/>
      </c>
      <c r="AN246" s="65"/>
      <c r="AO246" s="65"/>
      <c r="AP246" s="65"/>
      <c r="AQ246" s="65"/>
      <c r="AR246" s="65"/>
      <c r="AS246" s="65"/>
      <c r="AT246" s="65" t="str">
        <f t="shared" si="577"/>
        <v>ECPU</v>
      </c>
      <c r="AU246" s="65">
        <f t="shared" si="578"/>
        <v>274.60000000000002</v>
      </c>
      <c r="AV246" s="65"/>
      <c r="AX246" s="65">
        <f t="shared" si="749"/>
        <v>650</v>
      </c>
      <c r="AY246" s="65">
        <f t="shared" si="750"/>
        <v>530</v>
      </c>
      <c r="AZ246" s="65">
        <f>INDEX(Notes!$A$36:$O$47,MATCH($B246,Notes!A$36:A$47,0),MATCH(AZ$2,Notes!A$35:O$35,0))</f>
        <v>203.34644826666667</v>
      </c>
      <c r="BA246" s="65">
        <f t="shared" si="491"/>
        <v>530</v>
      </c>
      <c r="BB246" s="65">
        <f t="shared" si="751"/>
        <v>595</v>
      </c>
      <c r="BC246" s="65">
        <f t="shared" si="492"/>
        <v>515</v>
      </c>
      <c r="BD246" s="65">
        <f t="shared" si="752"/>
        <v>580</v>
      </c>
      <c r="BO246" s="72">
        <f t="shared" si="753"/>
        <v>274.60000000000002</v>
      </c>
      <c r="BP246" s="72">
        <f t="shared" si="494"/>
        <v>1</v>
      </c>
      <c r="BQ246" s="72" t="str">
        <f t="shared" si="495"/>
        <v>4</v>
      </c>
      <c r="BR246" s="72">
        <f t="shared" si="763"/>
        <v>0</v>
      </c>
      <c r="BS246" s="72" t="str">
        <f t="shared" si="754"/>
        <v/>
      </c>
      <c r="BT246" s="72" t="str">
        <f t="shared" si="754"/>
        <v/>
      </c>
      <c r="BU246" s="72" t="str">
        <f t="shared" si="754"/>
        <v/>
      </c>
      <c r="BV246" s="72" t="str">
        <f t="shared" si="754"/>
        <v/>
      </c>
    </row>
    <row r="247" spans="1:74" s="72" customFormat="1" x14ac:dyDescent="0.2">
      <c r="A247" s="72" t="b">
        <v>1</v>
      </c>
      <c r="B247" s="65" t="s">
        <v>45</v>
      </c>
      <c r="C247" s="65" t="s">
        <v>153</v>
      </c>
      <c r="D247" s="65" t="str">
        <f t="shared" si="366"/>
        <v>E5</v>
      </c>
      <c r="E247" s="75">
        <f t="shared" si="488"/>
        <v>1001005</v>
      </c>
      <c r="F247" s="65" t="str">
        <f t="shared" si="748"/>
        <v>ME001_E5</v>
      </c>
      <c r="G247" s="65" t="s">
        <v>345</v>
      </c>
      <c r="H247" s="65">
        <f t="shared" si="755"/>
        <v>700</v>
      </c>
      <c r="I247" s="65">
        <f t="shared" si="756"/>
        <v>80</v>
      </c>
      <c r="J247" s="65">
        <f>INDEX(Notes!$A$36:$N$47,MATCH(Binning!$B247,Notes!$A$36:$A$47,0),MATCH(Notes!$K$35,Notes!$A$35:$N$35,0))</f>
        <v>274.60000000000002</v>
      </c>
      <c r="K247" s="65"/>
      <c r="L247" s="65">
        <f t="shared" si="764"/>
        <v>585</v>
      </c>
      <c r="M247" s="65">
        <f t="shared" si="757"/>
        <v>465</v>
      </c>
      <c r="N247" s="65">
        <f>INDEX(GB!$A$2:$AD$96,MATCH($C247,GB!$A$2:$A$96,0),MATCH(N$2,GB!$A$1:$AD$1,0))</f>
        <v>65</v>
      </c>
      <c r="O247" s="65">
        <f>INDEX(GB!$A$2:$AD$96,MATCH($C247,GB!$A$2:$A$96,0),MATCH(O$2,GB!$A$1:$AD$1,0))</f>
        <v>70</v>
      </c>
      <c r="P247" s="65">
        <f>INDEX(GB!$A$2:$AD$96,MATCH($C247,GB!$A$2:$A$96,0),MATCH(P$2,GB!$A$1:$AD$1,0))</f>
        <v>25</v>
      </c>
      <c r="Q247" s="65">
        <f>INDEX(GB!$A$2:$AD$96,MATCH($C247,GB!$A$2:$A$96,0),MATCH(Q$2,GB!$A$1:$AD$1,0))</f>
        <v>60</v>
      </c>
      <c r="R247" s="65">
        <f>INDEX(Notes!$A$36:$N$47,MATCH(Binning!$B247,Notes!$A$36:$A$47,0),MATCH(Notes!$M$35,Notes!$A$35:$N$35,0))</f>
        <v>3000</v>
      </c>
      <c r="S247" s="65"/>
      <c r="T247" s="65">
        <f>INDEX(GB!$A$2:$AD$96,MATCH($C247,GB!$A$2:$A$96,0),MATCH(T$2,GB!$A$1:$AD$1,0))</f>
        <v>45</v>
      </c>
      <c r="U247" s="65">
        <f>INDEX(GB!$A$2:$AD$96,MATCH($C247,GB!$A$2:$A$96,0),MATCH(U$2,GB!$A$1:$AD$1,0))</f>
        <v>0</v>
      </c>
      <c r="V247" s="65">
        <f>INDEX(GB!$A$2:$AD$96,MATCH($C247,GB!$A$2:$A$96,0),MATCH(V$2,GB!$A$1:$AD$1,0))</f>
        <v>0</v>
      </c>
      <c r="W247" s="65">
        <f>INDEX(GB!$A$2:$AD$96,MATCH($C247,GB!$A$2:$A$96,0),MATCH(W$2,GB!$A$1:$AD$1,0))</f>
        <v>-5</v>
      </c>
      <c r="X247" s="65">
        <f>INDEX(GB!$A$2:$AD$96,MATCH($C247,GB!$A$2:$A$96,0),MATCH(X$2,GB!$A$1:$AD$1,0))</f>
        <v>30</v>
      </c>
      <c r="Y247" s="65">
        <v>5</v>
      </c>
      <c r="Z247" s="65">
        <v>1250</v>
      </c>
      <c r="AA247" s="65">
        <v>400</v>
      </c>
      <c r="AB247" s="65"/>
      <c r="AC247" s="65"/>
      <c r="AD247" s="65"/>
      <c r="AE247" s="65"/>
      <c r="AF247" s="65">
        <f t="shared" si="758"/>
        <v>0</v>
      </c>
      <c r="AG247" s="65"/>
      <c r="AH247" s="65"/>
      <c r="AI247" s="65" t="str">
        <f t="shared" si="759"/>
        <v/>
      </c>
      <c r="AJ247" s="65" t="str">
        <f t="shared" si="760"/>
        <v/>
      </c>
      <c r="AK247" s="65" t="str">
        <f t="shared" si="761"/>
        <v/>
      </c>
      <c r="AL247" s="65" t="str">
        <f t="shared" si="762"/>
        <v/>
      </c>
      <c r="AM247" s="65" t="str">
        <f t="shared" si="621"/>
        <v/>
      </c>
      <c r="AN247" s="65"/>
      <c r="AO247" s="65"/>
      <c r="AP247" s="65"/>
      <c r="AQ247" s="65"/>
      <c r="AR247" s="65"/>
      <c r="AS247" s="65"/>
      <c r="AT247" s="65" t="str">
        <f t="shared" si="577"/>
        <v>ECPU</v>
      </c>
      <c r="AU247" s="65">
        <f t="shared" si="578"/>
        <v>274.60000000000002</v>
      </c>
      <c r="AV247" s="65"/>
      <c r="AX247" s="65">
        <f t="shared" si="749"/>
        <v>650</v>
      </c>
      <c r="AY247" s="65">
        <f t="shared" si="750"/>
        <v>530</v>
      </c>
      <c r="AZ247" s="65">
        <f>INDEX(Notes!$A$36:$O$47,MATCH($B247,Notes!A$36:A$47,0),MATCH(AZ$2,Notes!A$35:O$35,0))</f>
        <v>203.34644826666667</v>
      </c>
      <c r="BA247" s="65">
        <f t="shared" si="491"/>
        <v>515</v>
      </c>
      <c r="BB247" s="65">
        <f t="shared" si="751"/>
        <v>580</v>
      </c>
      <c r="BC247" s="65">
        <f t="shared" si="492"/>
        <v>500</v>
      </c>
      <c r="BD247" s="65">
        <f t="shared" si="752"/>
        <v>565</v>
      </c>
      <c r="BO247" s="72">
        <f t="shared" si="753"/>
        <v>274.60000000000002</v>
      </c>
      <c r="BP247" s="72">
        <f t="shared" si="494"/>
        <v>1</v>
      </c>
      <c r="BQ247" s="72" t="str">
        <f t="shared" si="495"/>
        <v>5</v>
      </c>
      <c r="BR247" s="72">
        <f t="shared" si="763"/>
        <v>0</v>
      </c>
      <c r="BS247" s="72" t="str">
        <f t="shared" si="754"/>
        <v/>
      </c>
      <c r="BT247" s="72" t="str">
        <f t="shared" si="754"/>
        <v/>
      </c>
      <c r="BU247" s="72" t="str">
        <f t="shared" si="754"/>
        <v/>
      </c>
      <c r="BV247" s="72" t="str">
        <f t="shared" si="754"/>
        <v/>
      </c>
    </row>
    <row r="248" spans="1:74" s="72" customFormat="1" x14ac:dyDescent="0.2">
      <c r="A248" s="72" t="b">
        <v>1</v>
      </c>
      <c r="B248" s="65" t="s">
        <v>45</v>
      </c>
      <c r="C248" s="65" t="s">
        <v>153</v>
      </c>
      <c r="D248" s="65" t="str">
        <f t="shared" si="366"/>
        <v>E6</v>
      </c>
      <c r="E248" s="75">
        <f t="shared" si="488"/>
        <v>1001006</v>
      </c>
      <c r="F248" s="65" t="str">
        <f t="shared" si="748"/>
        <v>ME001_E6</v>
      </c>
      <c r="G248" s="65" t="s">
        <v>345</v>
      </c>
      <c r="H248" s="65">
        <f t="shared" si="755"/>
        <v>685</v>
      </c>
      <c r="I248" s="65">
        <f t="shared" si="756"/>
        <v>80</v>
      </c>
      <c r="J248" s="65">
        <f>INDEX(Notes!$A$36:$N$47,MATCH(Binning!$B248,Notes!$A$36:$A$47,0),MATCH(Notes!$K$35,Notes!$A$35:$N$35,0))</f>
        <v>274.60000000000002</v>
      </c>
      <c r="K248" s="65"/>
      <c r="L248" s="65">
        <f t="shared" si="764"/>
        <v>585</v>
      </c>
      <c r="M248" s="65">
        <f t="shared" si="757"/>
        <v>465</v>
      </c>
      <c r="N248" s="65">
        <f>INDEX(GB!$A$2:$AD$96,MATCH($C248,GB!$A$2:$A$96,0),MATCH(N$2,GB!$A$1:$AD$1,0))</f>
        <v>65</v>
      </c>
      <c r="O248" s="65">
        <f>INDEX(GB!$A$2:$AD$96,MATCH($C248,GB!$A$2:$A$96,0),MATCH(O$2,GB!$A$1:$AD$1,0))</f>
        <v>70</v>
      </c>
      <c r="P248" s="65">
        <f>INDEX(GB!$A$2:$AD$96,MATCH($C248,GB!$A$2:$A$96,0),MATCH(P$2,GB!$A$1:$AD$1,0))</f>
        <v>25</v>
      </c>
      <c r="Q248" s="65">
        <f>INDEX(GB!$A$2:$AD$96,MATCH($C248,GB!$A$2:$A$96,0),MATCH(Q$2,GB!$A$1:$AD$1,0))</f>
        <v>60</v>
      </c>
      <c r="R248" s="65">
        <f>INDEX(Notes!$A$36:$N$47,MATCH(Binning!$B248,Notes!$A$36:$A$47,0),MATCH(Notes!$M$35,Notes!$A$35:$N$35,0))</f>
        <v>3000</v>
      </c>
      <c r="S248" s="65"/>
      <c r="T248" s="65">
        <f>INDEX(GB!$A$2:$AD$96,MATCH($C248,GB!$A$2:$A$96,0),MATCH(T$2,GB!$A$1:$AD$1,0))</f>
        <v>45</v>
      </c>
      <c r="U248" s="65">
        <f>INDEX(GB!$A$2:$AD$96,MATCH($C248,GB!$A$2:$A$96,0),MATCH(U$2,GB!$A$1:$AD$1,0))</f>
        <v>0</v>
      </c>
      <c r="V248" s="65">
        <f>INDEX(GB!$A$2:$AD$96,MATCH($C248,GB!$A$2:$A$96,0),MATCH(V$2,GB!$A$1:$AD$1,0))</f>
        <v>0</v>
      </c>
      <c r="W248" s="65">
        <f>INDEX(GB!$A$2:$AD$96,MATCH($C248,GB!$A$2:$A$96,0),MATCH(W$2,GB!$A$1:$AD$1,0))</f>
        <v>-5</v>
      </c>
      <c r="X248" s="65">
        <f>INDEX(GB!$A$2:$AD$96,MATCH($C248,GB!$A$2:$A$96,0),MATCH(X$2,GB!$A$1:$AD$1,0))</f>
        <v>30</v>
      </c>
      <c r="Y248" s="65">
        <v>5</v>
      </c>
      <c r="Z248" s="65">
        <v>1250</v>
      </c>
      <c r="AA248" s="65">
        <v>400</v>
      </c>
      <c r="AB248" s="65"/>
      <c r="AC248" s="65"/>
      <c r="AD248" s="65"/>
      <c r="AE248" s="65"/>
      <c r="AF248" s="65">
        <f t="shared" si="758"/>
        <v>0</v>
      </c>
      <c r="AG248" s="65"/>
      <c r="AH248" s="65"/>
      <c r="AI248" s="65" t="str">
        <f t="shared" si="759"/>
        <v/>
      </c>
      <c r="AJ248" s="65" t="str">
        <f t="shared" si="760"/>
        <v/>
      </c>
      <c r="AK248" s="65" t="str">
        <f t="shared" si="761"/>
        <v/>
      </c>
      <c r="AL248" s="65" t="str">
        <f t="shared" si="762"/>
        <v/>
      </c>
      <c r="AM248" s="65" t="str">
        <f t="shared" si="621"/>
        <v/>
      </c>
      <c r="AN248" s="65"/>
      <c r="AO248" s="65"/>
      <c r="AP248" s="65"/>
      <c r="AQ248" s="65"/>
      <c r="AR248" s="65"/>
      <c r="AS248" s="65"/>
      <c r="AT248" s="65" t="str">
        <f t="shared" si="577"/>
        <v>ECPU</v>
      </c>
      <c r="AU248" s="65">
        <f t="shared" si="578"/>
        <v>274.60000000000002</v>
      </c>
      <c r="AV248" s="65"/>
      <c r="AX248" s="65">
        <f t="shared" si="749"/>
        <v>650</v>
      </c>
      <c r="AY248" s="65">
        <f t="shared" si="750"/>
        <v>530</v>
      </c>
      <c r="AZ248" s="65">
        <f>INDEX(Notes!$A$36:$O$47,MATCH($B248,Notes!A$36:A$47,0),MATCH(AZ$2,Notes!A$35:O$35,0))</f>
        <v>203.34644826666667</v>
      </c>
      <c r="BA248" s="65">
        <f t="shared" si="491"/>
        <v>500</v>
      </c>
      <c r="BB248" s="65">
        <f t="shared" si="751"/>
        <v>565</v>
      </c>
      <c r="BC248" s="65">
        <f t="shared" si="492"/>
        <v>485</v>
      </c>
      <c r="BD248" s="65">
        <f t="shared" si="752"/>
        <v>550</v>
      </c>
      <c r="BO248" s="72">
        <f t="shared" si="753"/>
        <v>274.60000000000002</v>
      </c>
      <c r="BP248" s="72">
        <f t="shared" si="494"/>
        <v>1</v>
      </c>
      <c r="BQ248" s="72" t="str">
        <f t="shared" si="495"/>
        <v>6</v>
      </c>
      <c r="BR248" s="72">
        <f t="shared" si="763"/>
        <v>0</v>
      </c>
      <c r="BS248" s="72" t="str">
        <f t="shared" si="754"/>
        <v/>
      </c>
      <c r="BT248" s="72" t="str">
        <f t="shared" si="754"/>
        <v/>
      </c>
      <c r="BU248" s="72" t="str">
        <f t="shared" si="754"/>
        <v/>
      </c>
      <c r="BV248" s="72" t="str">
        <f t="shared" si="754"/>
        <v/>
      </c>
    </row>
    <row r="249" spans="1:74" s="72" customFormat="1" x14ac:dyDescent="0.2">
      <c r="A249" s="72" t="b">
        <v>1</v>
      </c>
      <c r="B249" s="65" t="s">
        <v>45</v>
      </c>
      <c r="C249" s="65" t="s">
        <v>153</v>
      </c>
      <c r="D249" s="65" t="str">
        <f t="shared" si="366"/>
        <v>E7</v>
      </c>
      <c r="E249" s="75">
        <f t="shared" si="488"/>
        <v>1001007</v>
      </c>
      <c r="F249" s="65" t="str">
        <f t="shared" si="748"/>
        <v>ME001_E7</v>
      </c>
      <c r="G249" s="65" t="s">
        <v>345</v>
      </c>
      <c r="H249" s="65">
        <f t="shared" si="755"/>
        <v>670</v>
      </c>
      <c r="I249" s="65">
        <f t="shared" si="756"/>
        <v>80</v>
      </c>
      <c r="J249" s="65">
        <f>INDEX(Notes!$A$36:$N$47,MATCH(Binning!$B249,Notes!$A$36:$A$47,0),MATCH(Notes!$K$35,Notes!$A$35:$N$35,0))</f>
        <v>274.60000000000002</v>
      </c>
      <c r="K249" s="65"/>
      <c r="L249" s="65">
        <f t="shared" si="764"/>
        <v>585</v>
      </c>
      <c r="M249" s="65">
        <f t="shared" si="757"/>
        <v>465</v>
      </c>
      <c r="N249" s="65">
        <f>INDEX(GB!$A$2:$AD$96,MATCH($C249,GB!$A$2:$A$96,0),MATCH(N$2,GB!$A$1:$AD$1,0))</f>
        <v>65</v>
      </c>
      <c r="O249" s="65">
        <f>INDEX(GB!$A$2:$AD$96,MATCH($C249,GB!$A$2:$A$96,0),MATCH(O$2,GB!$A$1:$AD$1,0))</f>
        <v>70</v>
      </c>
      <c r="P249" s="65">
        <f>INDEX(GB!$A$2:$AD$96,MATCH($C249,GB!$A$2:$A$96,0),MATCH(P$2,GB!$A$1:$AD$1,0))</f>
        <v>25</v>
      </c>
      <c r="Q249" s="65">
        <f>INDEX(GB!$A$2:$AD$96,MATCH($C249,GB!$A$2:$A$96,0),MATCH(Q$2,GB!$A$1:$AD$1,0))</f>
        <v>60</v>
      </c>
      <c r="R249" s="65">
        <f>INDEX(Notes!$A$36:$N$47,MATCH(Binning!$B249,Notes!$A$36:$A$47,0),MATCH(Notes!$M$35,Notes!$A$35:$N$35,0))</f>
        <v>3000</v>
      </c>
      <c r="S249" s="65"/>
      <c r="T249" s="65">
        <f>INDEX(GB!$A$2:$AD$96,MATCH($C249,GB!$A$2:$A$96,0),MATCH(T$2,GB!$A$1:$AD$1,0))</f>
        <v>45</v>
      </c>
      <c r="U249" s="65">
        <f>INDEX(GB!$A$2:$AD$96,MATCH($C249,GB!$A$2:$A$96,0),MATCH(U$2,GB!$A$1:$AD$1,0))</f>
        <v>0</v>
      </c>
      <c r="V249" s="65">
        <f>INDEX(GB!$A$2:$AD$96,MATCH($C249,GB!$A$2:$A$96,0),MATCH(V$2,GB!$A$1:$AD$1,0))</f>
        <v>0</v>
      </c>
      <c r="W249" s="65">
        <f>INDEX(GB!$A$2:$AD$96,MATCH($C249,GB!$A$2:$A$96,0),MATCH(W$2,GB!$A$1:$AD$1,0))</f>
        <v>-5</v>
      </c>
      <c r="X249" s="65">
        <f>INDEX(GB!$A$2:$AD$96,MATCH($C249,GB!$A$2:$A$96,0),MATCH(X$2,GB!$A$1:$AD$1,0))</f>
        <v>30</v>
      </c>
      <c r="Y249" s="65">
        <v>5</v>
      </c>
      <c r="Z249" s="65">
        <v>1250</v>
      </c>
      <c r="AA249" s="65">
        <v>400</v>
      </c>
      <c r="AB249" s="65"/>
      <c r="AC249" s="65"/>
      <c r="AD249" s="65"/>
      <c r="AE249" s="65"/>
      <c r="AF249" s="65">
        <f t="shared" si="758"/>
        <v>0</v>
      </c>
      <c r="AG249" s="65"/>
      <c r="AH249" s="65"/>
      <c r="AI249" s="65" t="str">
        <f t="shared" si="759"/>
        <v/>
      </c>
      <c r="AJ249" s="65" t="str">
        <f t="shared" si="760"/>
        <v/>
      </c>
      <c r="AK249" s="65" t="str">
        <f t="shared" si="761"/>
        <v/>
      </c>
      <c r="AL249" s="65" t="str">
        <f t="shared" si="762"/>
        <v/>
      </c>
      <c r="AM249" s="65" t="str">
        <f t="shared" si="621"/>
        <v/>
      </c>
      <c r="AN249" s="65"/>
      <c r="AO249" s="65"/>
      <c r="AP249" s="65"/>
      <c r="AQ249" s="65"/>
      <c r="AR249" s="65"/>
      <c r="AS249" s="65"/>
      <c r="AT249" s="65" t="str">
        <f t="shared" si="577"/>
        <v>ECPU</v>
      </c>
      <c r="AU249" s="65">
        <f t="shared" si="578"/>
        <v>274.60000000000002</v>
      </c>
      <c r="AV249" s="65"/>
      <c r="AX249" s="65">
        <f t="shared" si="749"/>
        <v>650</v>
      </c>
      <c r="AY249" s="65">
        <f t="shared" si="750"/>
        <v>530</v>
      </c>
      <c r="AZ249" s="65">
        <f>INDEX(Notes!$A$36:$O$47,MATCH($B249,Notes!A$36:A$47,0),MATCH(AZ$2,Notes!A$35:O$35,0))</f>
        <v>203.34644826666667</v>
      </c>
      <c r="BA249" s="65">
        <f t="shared" si="491"/>
        <v>485</v>
      </c>
      <c r="BB249" s="65">
        <f t="shared" si="751"/>
        <v>550</v>
      </c>
      <c r="BC249" s="65">
        <f t="shared" si="492"/>
        <v>470</v>
      </c>
      <c r="BD249" s="65">
        <f t="shared" si="752"/>
        <v>535</v>
      </c>
      <c r="BO249" s="72">
        <f t="shared" si="753"/>
        <v>274.60000000000002</v>
      </c>
      <c r="BP249" s="72">
        <f t="shared" si="494"/>
        <v>1</v>
      </c>
      <c r="BQ249" s="72" t="str">
        <f t="shared" si="495"/>
        <v>7</v>
      </c>
      <c r="BR249" s="72">
        <f t="shared" si="763"/>
        <v>0</v>
      </c>
      <c r="BS249" s="72" t="str">
        <f t="shared" si="754"/>
        <v/>
      </c>
      <c r="BT249" s="72" t="str">
        <f t="shared" si="754"/>
        <v/>
      </c>
      <c r="BU249" s="72" t="str">
        <f t="shared" si="754"/>
        <v/>
      </c>
      <c r="BV249" s="72" t="str">
        <f t="shared" si="754"/>
        <v/>
      </c>
    </row>
    <row r="250" spans="1:74" s="72" customFormat="1" x14ac:dyDescent="0.2">
      <c r="A250" s="72" t="b">
        <v>1</v>
      </c>
      <c r="B250" s="65" t="s">
        <v>45</v>
      </c>
      <c r="C250" s="65" t="s">
        <v>153</v>
      </c>
      <c r="D250" s="65" t="str">
        <f t="shared" si="366"/>
        <v>E8</v>
      </c>
      <c r="E250" s="75">
        <f t="shared" ref="E250:E253" si="765">1000000+BP250*1000+BQ250</f>
        <v>1001008</v>
      </c>
      <c r="F250" s="65" t="str">
        <f t="shared" ref="F250:F253" si="766">CONCATENATE(C250,"_",D250)</f>
        <v>ME001_E8</v>
      </c>
      <c r="G250" s="65" t="s">
        <v>345</v>
      </c>
      <c r="H250" s="65">
        <f t="shared" si="755"/>
        <v>655</v>
      </c>
      <c r="I250" s="65">
        <f t="shared" si="756"/>
        <v>80</v>
      </c>
      <c r="J250" s="65">
        <f>INDEX(Notes!$A$36:$N$47,MATCH(Binning!$B250,Notes!$A$36:$A$47,0),MATCH(Notes!$K$35,Notes!$A$35:$N$35,0))</f>
        <v>274.60000000000002</v>
      </c>
      <c r="K250" s="65"/>
      <c r="L250" s="65">
        <f t="shared" si="764"/>
        <v>585</v>
      </c>
      <c r="M250" s="65">
        <f t="shared" si="757"/>
        <v>465</v>
      </c>
      <c r="N250" s="65">
        <f>INDEX(GB!$A$2:$AD$96,MATCH($C250,GB!$A$2:$A$96,0),MATCH(N$2,GB!$A$1:$AD$1,0))</f>
        <v>65</v>
      </c>
      <c r="O250" s="65">
        <f>INDEX(GB!$A$2:$AD$96,MATCH($C250,GB!$A$2:$A$96,0),MATCH(O$2,GB!$A$1:$AD$1,0))</f>
        <v>70</v>
      </c>
      <c r="P250" s="65">
        <f>INDEX(GB!$A$2:$AD$96,MATCH($C250,GB!$A$2:$A$96,0),MATCH(P$2,GB!$A$1:$AD$1,0))</f>
        <v>25</v>
      </c>
      <c r="Q250" s="65">
        <f>INDEX(GB!$A$2:$AD$96,MATCH($C250,GB!$A$2:$A$96,0),MATCH(Q$2,GB!$A$1:$AD$1,0))</f>
        <v>60</v>
      </c>
      <c r="R250" s="65">
        <f>INDEX(Notes!$A$36:$N$47,MATCH(Binning!$B250,Notes!$A$36:$A$47,0),MATCH(Notes!$M$35,Notes!$A$35:$N$35,0))</f>
        <v>3000</v>
      </c>
      <c r="S250" s="65"/>
      <c r="T250" s="65">
        <f>INDEX(GB!$A$2:$AD$96,MATCH($C250,GB!$A$2:$A$96,0),MATCH(T$2,GB!$A$1:$AD$1,0))</f>
        <v>45</v>
      </c>
      <c r="U250" s="65">
        <f>INDEX(GB!$A$2:$AD$96,MATCH($C250,GB!$A$2:$A$96,0),MATCH(U$2,GB!$A$1:$AD$1,0))</f>
        <v>0</v>
      </c>
      <c r="V250" s="65">
        <f>INDEX(GB!$A$2:$AD$96,MATCH($C250,GB!$A$2:$A$96,0),MATCH(V$2,GB!$A$1:$AD$1,0))</f>
        <v>0</v>
      </c>
      <c r="W250" s="65">
        <f>INDEX(GB!$A$2:$AD$96,MATCH($C250,GB!$A$2:$A$96,0),MATCH(W$2,GB!$A$1:$AD$1,0))</f>
        <v>-5</v>
      </c>
      <c r="X250" s="65">
        <f>INDEX(GB!$A$2:$AD$96,MATCH($C250,GB!$A$2:$A$96,0),MATCH(X$2,GB!$A$1:$AD$1,0))</f>
        <v>30</v>
      </c>
      <c r="Y250" s="65">
        <v>5</v>
      </c>
      <c r="Z250" s="65">
        <v>1250</v>
      </c>
      <c r="AA250" s="65">
        <v>400</v>
      </c>
      <c r="AB250" s="65"/>
      <c r="AC250" s="65"/>
      <c r="AD250" s="65"/>
      <c r="AE250" s="65"/>
      <c r="AF250" s="65">
        <f t="shared" si="758"/>
        <v>0</v>
      </c>
      <c r="AG250" s="65"/>
      <c r="AH250" s="65"/>
      <c r="AI250" s="65" t="str">
        <f t="shared" ref="AI250:AI253" si="767">IF($BR250=1,BS250,"")</f>
        <v/>
      </c>
      <c r="AJ250" s="65" t="str">
        <f t="shared" ref="AJ250:AJ253" si="768">IF($BR250=1,BT250,"")</f>
        <v/>
      </c>
      <c r="AK250" s="65" t="str">
        <f t="shared" ref="AK250:AK253" si="769">IF($BR250=1,BU250,"")</f>
        <v/>
      </c>
      <c r="AL250" s="65" t="str">
        <f t="shared" ref="AL250:AL253" si="770">IF($BR250=1,BV250,"")</f>
        <v/>
      </c>
      <c r="AM250" s="65" t="str">
        <f t="shared" si="621"/>
        <v/>
      </c>
      <c r="AN250" s="65"/>
      <c r="AO250" s="65"/>
      <c r="AP250" s="65"/>
      <c r="AQ250" s="65"/>
      <c r="AR250" s="65"/>
      <c r="AS250" s="65"/>
      <c r="AT250" s="65" t="str">
        <f t="shared" ref="AT250:AT253" si="771">B250</f>
        <v>ECPU</v>
      </c>
      <c r="AU250" s="65">
        <f t="shared" ref="AU250:AU253" si="772">J250</f>
        <v>274.60000000000002</v>
      </c>
      <c r="AV250" s="65"/>
      <c r="AX250" s="65">
        <f t="shared" ref="AX250:AX253" si="773">L250+N250</f>
        <v>650</v>
      </c>
      <c r="AY250" s="65">
        <f t="shared" ref="AY250:AY253" si="774">M250+N250</f>
        <v>530</v>
      </c>
      <c r="AZ250" s="65">
        <f>INDEX(Notes!$A$36:$O$47,MATCH($B250,Notes!A$36:A$47,0),MATCH(AZ$2,Notes!A$35:O$35,0))</f>
        <v>203.34644826666667</v>
      </c>
      <c r="BA250" s="65">
        <f t="shared" ref="BA250:BA253" si="775">MAX(MIN(Y250*FLOOR((H250-I250*LOG10(AZ250))/Y250,1),L250),M250)</f>
        <v>470</v>
      </c>
      <c r="BB250" s="65">
        <f t="shared" ref="BB250:BB253" si="776">BA250+N250</f>
        <v>535</v>
      </c>
      <c r="BC250" s="65">
        <f t="shared" ref="BC250:BC253" si="777">MAX(MIN(Y250*FLOOR((H250-I250*LOG10(J250))/Y250,1),L250),M250)</f>
        <v>465</v>
      </c>
      <c r="BD250" s="65">
        <f t="shared" ref="BD250:BD253" si="778">BC250+N250</f>
        <v>530</v>
      </c>
      <c r="BO250" s="72">
        <f t="shared" si="753"/>
        <v>274.60000000000002</v>
      </c>
      <c r="BP250" s="72">
        <f t="shared" si="494"/>
        <v>1</v>
      </c>
      <c r="BQ250" s="72" t="str">
        <f t="shared" si="495"/>
        <v>8</v>
      </c>
      <c r="BR250" s="72">
        <f t="shared" si="763"/>
        <v>0</v>
      </c>
      <c r="BS250" s="72" t="str">
        <f t="shared" si="763"/>
        <v/>
      </c>
      <c r="BT250" s="72" t="str">
        <f t="shared" si="763"/>
        <v/>
      </c>
      <c r="BU250" s="72" t="str">
        <f t="shared" si="763"/>
        <v/>
      </c>
      <c r="BV250" s="72" t="str">
        <f t="shared" si="763"/>
        <v/>
      </c>
    </row>
    <row r="251" spans="1:74" s="72" customFormat="1" x14ac:dyDescent="0.2">
      <c r="A251" s="72" t="b">
        <v>1</v>
      </c>
      <c r="B251" s="65" t="s">
        <v>45</v>
      </c>
      <c r="C251" s="65" t="s">
        <v>153</v>
      </c>
      <c r="D251" s="65" t="str">
        <f t="shared" si="366"/>
        <v>E9</v>
      </c>
      <c r="E251" s="75">
        <f t="shared" si="765"/>
        <v>1001009</v>
      </c>
      <c r="F251" s="65" t="str">
        <f t="shared" si="766"/>
        <v>ME001_E9</v>
      </c>
      <c r="G251" s="65" t="s">
        <v>345</v>
      </c>
      <c r="H251" s="65">
        <f t="shared" si="755"/>
        <v>640</v>
      </c>
      <c r="I251" s="65">
        <f t="shared" si="756"/>
        <v>80</v>
      </c>
      <c r="J251" s="65">
        <f>INDEX(Notes!$A$36:$N$47,MATCH(Binning!$B251,Notes!$A$36:$A$47,0),MATCH(Notes!$K$35,Notes!$A$35:$N$35,0))</f>
        <v>274.60000000000002</v>
      </c>
      <c r="K251" s="65"/>
      <c r="L251" s="65">
        <f t="shared" si="764"/>
        <v>585</v>
      </c>
      <c r="M251" s="65">
        <f t="shared" si="757"/>
        <v>465</v>
      </c>
      <c r="N251" s="65">
        <f>INDEX(GB!$A$2:$AD$96,MATCH($C251,GB!$A$2:$A$96,0),MATCH(N$2,GB!$A$1:$AD$1,0))</f>
        <v>65</v>
      </c>
      <c r="O251" s="65">
        <f>INDEX(GB!$A$2:$AD$96,MATCH($C251,GB!$A$2:$A$96,0),MATCH(O$2,GB!$A$1:$AD$1,0))</f>
        <v>70</v>
      </c>
      <c r="P251" s="65">
        <f>INDEX(GB!$A$2:$AD$96,MATCH($C251,GB!$A$2:$A$96,0),MATCH(P$2,GB!$A$1:$AD$1,0))</f>
        <v>25</v>
      </c>
      <c r="Q251" s="65">
        <f>INDEX(GB!$A$2:$AD$96,MATCH($C251,GB!$A$2:$A$96,0),MATCH(Q$2,GB!$A$1:$AD$1,0))</f>
        <v>60</v>
      </c>
      <c r="R251" s="65">
        <f>INDEX(Notes!$A$36:$N$47,MATCH(Binning!$B251,Notes!$A$36:$A$47,0),MATCH(Notes!$M$35,Notes!$A$35:$N$35,0))</f>
        <v>3000</v>
      </c>
      <c r="S251" s="65"/>
      <c r="T251" s="65">
        <f>INDEX(GB!$A$2:$AD$96,MATCH($C251,GB!$A$2:$A$96,0),MATCH(T$2,GB!$A$1:$AD$1,0))</f>
        <v>45</v>
      </c>
      <c r="U251" s="65">
        <f>INDEX(GB!$A$2:$AD$96,MATCH($C251,GB!$A$2:$A$96,0),MATCH(U$2,GB!$A$1:$AD$1,0))</f>
        <v>0</v>
      </c>
      <c r="V251" s="65">
        <f>INDEX(GB!$A$2:$AD$96,MATCH($C251,GB!$A$2:$A$96,0),MATCH(V$2,GB!$A$1:$AD$1,0))</f>
        <v>0</v>
      </c>
      <c r="W251" s="65">
        <f>INDEX(GB!$A$2:$AD$96,MATCH($C251,GB!$A$2:$A$96,0),MATCH(W$2,GB!$A$1:$AD$1,0))</f>
        <v>-5</v>
      </c>
      <c r="X251" s="65">
        <f>INDEX(GB!$A$2:$AD$96,MATCH($C251,GB!$A$2:$A$96,0),MATCH(X$2,GB!$A$1:$AD$1,0))</f>
        <v>30</v>
      </c>
      <c r="Y251" s="65">
        <v>5</v>
      </c>
      <c r="Z251" s="65">
        <v>1250</v>
      </c>
      <c r="AA251" s="65">
        <v>400</v>
      </c>
      <c r="AB251" s="65"/>
      <c r="AC251" s="65"/>
      <c r="AD251" s="65"/>
      <c r="AE251" s="65"/>
      <c r="AF251" s="65">
        <f t="shared" si="758"/>
        <v>0</v>
      </c>
      <c r="AG251" s="65"/>
      <c r="AH251" s="65"/>
      <c r="AI251" s="65" t="str">
        <f t="shared" si="767"/>
        <v/>
      </c>
      <c r="AJ251" s="65" t="str">
        <f t="shared" si="768"/>
        <v/>
      </c>
      <c r="AK251" s="65" t="str">
        <f t="shared" si="769"/>
        <v/>
      </c>
      <c r="AL251" s="65" t="str">
        <f t="shared" si="770"/>
        <v/>
      </c>
      <c r="AM251" s="65" t="str">
        <f t="shared" si="621"/>
        <v/>
      </c>
      <c r="AN251" s="65"/>
      <c r="AO251" s="65"/>
      <c r="AP251" s="65"/>
      <c r="AQ251" s="65"/>
      <c r="AR251" s="65"/>
      <c r="AS251" s="65"/>
      <c r="AT251" s="65" t="str">
        <f t="shared" si="771"/>
        <v>ECPU</v>
      </c>
      <c r="AU251" s="65">
        <f t="shared" si="772"/>
        <v>274.60000000000002</v>
      </c>
      <c r="AV251" s="65"/>
      <c r="AX251" s="65">
        <f t="shared" si="773"/>
        <v>650</v>
      </c>
      <c r="AY251" s="65">
        <f t="shared" si="774"/>
        <v>530</v>
      </c>
      <c r="AZ251" s="65">
        <f>INDEX(Notes!$A$36:$O$47,MATCH($B251,Notes!A$36:A$47,0),MATCH(AZ$2,Notes!A$35:O$35,0))</f>
        <v>203.34644826666667</v>
      </c>
      <c r="BA251" s="65">
        <f t="shared" si="775"/>
        <v>465</v>
      </c>
      <c r="BB251" s="65">
        <f t="shared" si="776"/>
        <v>530</v>
      </c>
      <c r="BC251" s="65">
        <f t="shared" si="777"/>
        <v>465</v>
      </c>
      <c r="BD251" s="65">
        <f t="shared" si="778"/>
        <v>530</v>
      </c>
      <c r="BO251" s="72">
        <f t="shared" si="753"/>
        <v>274.60000000000002</v>
      </c>
      <c r="BP251" s="72">
        <f t="shared" si="494"/>
        <v>1</v>
      </c>
      <c r="BQ251" s="72" t="str">
        <f t="shared" si="495"/>
        <v>9</v>
      </c>
      <c r="BR251" s="72">
        <f t="shared" ref="BR251:BV251" si="779">IF(BR250="","",BR250)</f>
        <v>0</v>
      </c>
      <c r="BS251" s="72" t="str">
        <f t="shared" si="779"/>
        <v/>
      </c>
      <c r="BT251" s="72" t="str">
        <f t="shared" si="779"/>
        <v/>
      </c>
      <c r="BU251" s="72" t="str">
        <f t="shared" si="779"/>
        <v/>
      </c>
      <c r="BV251" s="72" t="str">
        <f t="shared" si="779"/>
        <v/>
      </c>
    </row>
    <row r="252" spans="1:74" s="72" customFormat="1" x14ac:dyDescent="0.2">
      <c r="A252" s="72" t="b">
        <v>1</v>
      </c>
      <c r="B252" s="65" t="s">
        <v>45</v>
      </c>
      <c r="C252" s="65" t="s">
        <v>153</v>
      </c>
      <c r="D252" s="65" t="str">
        <f t="shared" si="366"/>
        <v>E10</v>
      </c>
      <c r="E252" s="75">
        <f t="shared" si="765"/>
        <v>1001010</v>
      </c>
      <c r="F252" s="65" t="str">
        <f t="shared" si="766"/>
        <v>ME001_E10</v>
      </c>
      <c r="G252" s="65" t="s">
        <v>345</v>
      </c>
      <c r="H252" s="65">
        <f t="shared" si="755"/>
        <v>625</v>
      </c>
      <c r="I252" s="65">
        <f t="shared" si="756"/>
        <v>80</v>
      </c>
      <c r="J252" s="65">
        <f>INDEX(Notes!$A$36:$N$47,MATCH(Binning!$B252,Notes!$A$36:$A$47,0),MATCH(Notes!$K$35,Notes!$A$35:$N$35,0))</f>
        <v>274.60000000000002</v>
      </c>
      <c r="K252" s="65"/>
      <c r="L252" s="65">
        <f t="shared" si="764"/>
        <v>585</v>
      </c>
      <c r="M252" s="65">
        <f t="shared" si="757"/>
        <v>465</v>
      </c>
      <c r="N252" s="65">
        <f>INDEX(GB!$A$2:$AD$96,MATCH($C252,GB!$A$2:$A$96,0),MATCH(N$2,GB!$A$1:$AD$1,0))</f>
        <v>65</v>
      </c>
      <c r="O252" s="65">
        <f>INDEX(GB!$A$2:$AD$96,MATCH($C252,GB!$A$2:$A$96,0),MATCH(O$2,GB!$A$1:$AD$1,0))</f>
        <v>70</v>
      </c>
      <c r="P252" s="65">
        <f>INDEX(GB!$A$2:$AD$96,MATCH($C252,GB!$A$2:$A$96,0),MATCH(P$2,GB!$A$1:$AD$1,0))</f>
        <v>25</v>
      </c>
      <c r="Q252" s="65">
        <f>INDEX(GB!$A$2:$AD$96,MATCH($C252,GB!$A$2:$A$96,0),MATCH(Q$2,GB!$A$1:$AD$1,0))</f>
        <v>60</v>
      </c>
      <c r="R252" s="65">
        <f>INDEX(Notes!$A$36:$N$47,MATCH(Binning!$B252,Notes!$A$36:$A$47,0),MATCH(Notes!$M$35,Notes!$A$35:$N$35,0))</f>
        <v>3000</v>
      </c>
      <c r="S252" s="65"/>
      <c r="T252" s="65">
        <f>INDEX(GB!$A$2:$AD$96,MATCH($C252,GB!$A$2:$A$96,0),MATCH(T$2,GB!$A$1:$AD$1,0))</f>
        <v>45</v>
      </c>
      <c r="U252" s="65">
        <f>INDEX(GB!$A$2:$AD$96,MATCH($C252,GB!$A$2:$A$96,0),MATCH(U$2,GB!$A$1:$AD$1,0))</f>
        <v>0</v>
      </c>
      <c r="V252" s="65">
        <f>INDEX(GB!$A$2:$AD$96,MATCH($C252,GB!$A$2:$A$96,0),MATCH(V$2,GB!$A$1:$AD$1,0))</f>
        <v>0</v>
      </c>
      <c r="W252" s="65">
        <f>INDEX(GB!$A$2:$AD$96,MATCH($C252,GB!$A$2:$A$96,0),MATCH(W$2,GB!$A$1:$AD$1,0))</f>
        <v>-5</v>
      </c>
      <c r="X252" s="65">
        <f>INDEX(GB!$A$2:$AD$96,MATCH($C252,GB!$A$2:$A$96,0),MATCH(X$2,GB!$A$1:$AD$1,0))</f>
        <v>30</v>
      </c>
      <c r="Y252" s="65">
        <v>5</v>
      </c>
      <c r="Z252" s="65">
        <v>1250</v>
      </c>
      <c r="AA252" s="65">
        <v>400</v>
      </c>
      <c r="AB252" s="65"/>
      <c r="AC252" s="65"/>
      <c r="AD252" s="65"/>
      <c r="AE252" s="65"/>
      <c r="AF252" s="65">
        <f t="shared" si="758"/>
        <v>0</v>
      </c>
      <c r="AG252" s="65"/>
      <c r="AH252" s="65"/>
      <c r="AI252" s="65" t="str">
        <f t="shared" si="767"/>
        <v/>
      </c>
      <c r="AJ252" s="65" t="str">
        <f t="shared" si="768"/>
        <v/>
      </c>
      <c r="AK252" s="65" t="str">
        <f t="shared" si="769"/>
        <v/>
      </c>
      <c r="AL252" s="65" t="str">
        <f t="shared" si="770"/>
        <v/>
      </c>
      <c r="AM252" s="65" t="str">
        <f t="shared" si="621"/>
        <v/>
      </c>
      <c r="AN252" s="65"/>
      <c r="AO252" s="65"/>
      <c r="AP252" s="65"/>
      <c r="AQ252" s="65"/>
      <c r="AR252" s="65"/>
      <c r="AS252" s="65"/>
      <c r="AT252" s="65" t="str">
        <f t="shared" si="771"/>
        <v>ECPU</v>
      </c>
      <c r="AU252" s="65">
        <f t="shared" si="772"/>
        <v>274.60000000000002</v>
      </c>
      <c r="AV252" s="65"/>
      <c r="AX252" s="65">
        <f t="shared" si="773"/>
        <v>650</v>
      </c>
      <c r="AY252" s="65">
        <f t="shared" si="774"/>
        <v>530</v>
      </c>
      <c r="AZ252" s="65">
        <f>INDEX(Notes!$A$36:$O$47,MATCH($B252,Notes!A$36:A$47,0),MATCH(AZ$2,Notes!A$35:O$35,0))</f>
        <v>203.34644826666667</v>
      </c>
      <c r="BA252" s="65">
        <f t="shared" si="775"/>
        <v>465</v>
      </c>
      <c r="BB252" s="65">
        <f t="shared" si="776"/>
        <v>530</v>
      </c>
      <c r="BC252" s="65">
        <f t="shared" si="777"/>
        <v>465</v>
      </c>
      <c r="BD252" s="65">
        <f t="shared" si="778"/>
        <v>530</v>
      </c>
      <c r="BO252" s="72">
        <f t="shared" si="753"/>
        <v>274.60000000000002</v>
      </c>
      <c r="BP252" s="72">
        <f t="shared" si="494"/>
        <v>1</v>
      </c>
      <c r="BQ252" s="72" t="str">
        <f t="shared" si="495"/>
        <v>10</v>
      </c>
      <c r="BR252" s="72">
        <f t="shared" ref="BR252:BV252" si="780">IF(BR251="","",BR251)</f>
        <v>0</v>
      </c>
      <c r="BS252" s="72" t="str">
        <f t="shared" si="780"/>
        <v/>
      </c>
      <c r="BT252" s="72" t="str">
        <f t="shared" si="780"/>
        <v/>
      </c>
      <c r="BU252" s="72" t="str">
        <f t="shared" si="780"/>
        <v/>
      </c>
      <c r="BV252" s="72" t="str">
        <f t="shared" si="780"/>
        <v/>
      </c>
    </row>
    <row r="253" spans="1:74" s="72" customFormat="1" x14ac:dyDescent="0.2">
      <c r="A253" s="72" t="b">
        <v>1</v>
      </c>
      <c r="B253" s="65" t="s">
        <v>45</v>
      </c>
      <c r="C253" s="65" t="s">
        <v>153</v>
      </c>
      <c r="D253" s="65" t="str">
        <f t="shared" si="366"/>
        <v>E11</v>
      </c>
      <c r="E253" s="75">
        <f t="shared" si="765"/>
        <v>1001011</v>
      </c>
      <c r="F253" s="65" t="str">
        <f t="shared" si="766"/>
        <v>ME001_E11</v>
      </c>
      <c r="G253" s="65" t="s">
        <v>345</v>
      </c>
      <c r="H253" s="65">
        <f t="shared" si="755"/>
        <v>610</v>
      </c>
      <c r="I253" s="65">
        <f t="shared" si="756"/>
        <v>80</v>
      </c>
      <c r="J253" s="65">
        <f>INDEX(Notes!$A$36:$N$47,MATCH(Binning!$B253,Notes!$A$36:$A$47,0),MATCH(Notes!$K$35,Notes!$A$35:$N$35,0))</f>
        <v>274.60000000000002</v>
      </c>
      <c r="K253" s="65"/>
      <c r="L253" s="65">
        <f t="shared" si="764"/>
        <v>585</v>
      </c>
      <c r="M253" s="65">
        <f t="shared" si="757"/>
        <v>465</v>
      </c>
      <c r="N253" s="65">
        <f>INDEX(GB!$A$2:$AD$96,MATCH($C253,GB!$A$2:$A$96,0),MATCH(N$2,GB!$A$1:$AD$1,0))</f>
        <v>65</v>
      </c>
      <c r="O253" s="65">
        <f>INDEX(GB!$A$2:$AD$96,MATCH($C253,GB!$A$2:$A$96,0),MATCH(O$2,GB!$A$1:$AD$1,0))</f>
        <v>70</v>
      </c>
      <c r="P253" s="65">
        <f>INDEX(GB!$A$2:$AD$96,MATCH($C253,GB!$A$2:$A$96,0),MATCH(P$2,GB!$A$1:$AD$1,0))</f>
        <v>25</v>
      </c>
      <c r="Q253" s="65">
        <f>INDEX(GB!$A$2:$AD$96,MATCH($C253,GB!$A$2:$A$96,0),MATCH(Q$2,GB!$A$1:$AD$1,0))</f>
        <v>60</v>
      </c>
      <c r="R253" s="65">
        <f>INDEX(Notes!$A$36:$N$47,MATCH(Binning!$B253,Notes!$A$36:$A$47,0),MATCH(Notes!$M$35,Notes!$A$35:$N$35,0))</f>
        <v>3000</v>
      </c>
      <c r="S253" s="65"/>
      <c r="T253" s="65">
        <f>INDEX(GB!$A$2:$AD$96,MATCH($C253,GB!$A$2:$A$96,0),MATCH(T$2,GB!$A$1:$AD$1,0))</f>
        <v>45</v>
      </c>
      <c r="U253" s="65">
        <f>INDEX(GB!$A$2:$AD$96,MATCH($C253,GB!$A$2:$A$96,0),MATCH(U$2,GB!$A$1:$AD$1,0))</f>
        <v>0</v>
      </c>
      <c r="V253" s="65">
        <f>INDEX(GB!$A$2:$AD$96,MATCH($C253,GB!$A$2:$A$96,0),MATCH(V$2,GB!$A$1:$AD$1,0))</f>
        <v>0</v>
      </c>
      <c r="W253" s="65">
        <f>INDEX(GB!$A$2:$AD$96,MATCH($C253,GB!$A$2:$A$96,0),MATCH(W$2,GB!$A$1:$AD$1,0))</f>
        <v>-5</v>
      </c>
      <c r="X253" s="65">
        <f>INDEX(GB!$A$2:$AD$96,MATCH($C253,GB!$A$2:$A$96,0),MATCH(X$2,GB!$A$1:$AD$1,0))</f>
        <v>30</v>
      </c>
      <c r="Y253" s="65">
        <v>5</v>
      </c>
      <c r="Z253" s="65">
        <v>1250</v>
      </c>
      <c r="AA253" s="65">
        <v>400</v>
      </c>
      <c r="AB253" s="65"/>
      <c r="AC253" s="65"/>
      <c r="AD253" s="65"/>
      <c r="AE253" s="65"/>
      <c r="AF253" s="65">
        <f t="shared" si="758"/>
        <v>0</v>
      </c>
      <c r="AG253" s="65"/>
      <c r="AH253" s="65"/>
      <c r="AI253" s="65" t="str">
        <f t="shared" si="767"/>
        <v/>
      </c>
      <c r="AJ253" s="65" t="str">
        <f t="shared" si="768"/>
        <v/>
      </c>
      <c r="AK253" s="65" t="str">
        <f t="shared" si="769"/>
        <v/>
      </c>
      <c r="AL253" s="65" t="str">
        <f t="shared" si="770"/>
        <v/>
      </c>
      <c r="AM253" s="65" t="str">
        <f t="shared" si="621"/>
        <v/>
      </c>
      <c r="AN253" s="65"/>
      <c r="AO253" s="65"/>
      <c r="AP253" s="65"/>
      <c r="AQ253" s="65"/>
      <c r="AR253" s="65"/>
      <c r="AS253" s="65"/>
      <c r="AT253" s="65" t="str">
        <f t="shared" si="771"/>
        <v>ECPU</v>
      </c>
      <c r="AU253" s="65">
        <f t="shared" si="772"/>
        <v>274.60000000000002</v>
      </c>
      <c r="AV253" s="65"/>
      <c r="AX253" s="65">
        <f t="shared" si="773"/>
        <v>650</v>
      </c>
      <c r="AY253" s="65">
        <f t="shared" si="774"/>
        <v>530</v>
      </c>
      <c r="AZ253" s="65">
        <f>INDEX(Notes!$A$36:$O$47,MATCH($B253,Notes!A$36:A$47,0),MATCH(AZ$2,Notes!A$35:O$35,0))</f>
        <v>203.34644826666667</v>
      </c>
      <c r="BA253" s="65">
        <f t="shared" si="775"/>
        <v>465</v>
      </c>
      <c r="BB253" s="65">
        <f t="shared" si="776"/>
        <v>530</v>
      </c>
      <c r="BC253" s="65">
        <f t="shared" si="777"/>
        <v>465</v>
      </c>
      <c r="BD253" s="65">
        <f t="shared" si="778"/>
        <v>530</v>
      </c>
      <c r="BO253" s="72">
        <f t="shared" si="753"/>
        <v>274.60000000000002</v>
      </c>
      <c r="BP253" s="72">
        <f t="shared" si="494"/>
        <v>1</v>
      </c>
      <c r="BQ253" s="72" t="str">
        <f t="shared" si="495"/>
        <v>11</v>
      </c>
      <c r="BR253" s="72">
        <f t="shared" ref="BR253:BV253" si="781">IF(BR252="","",BR252)</f>
        <v>0</v>
      </c>
      <c r="BS253" s="72" t="str">
        <f t="shared" si="781"/>
        <v/>
      </c>
      <c r="BT253" s="72" t="str">
        <f t="shared" si="781"/>
        <v/>
      </c>
      <c r="BU253" s="72" t="str">
        <f t="shared" si="781"/>
        <v/>
      </c>
      <c r="BV253" s="72" t="str">
        <f t="shared" si="781"/>
        <v/>
      </c>
    </row>
    <row r="254" spans="1:74" s="72" customFormat="1" x14ac:dyDescent="0.2">
      <c r="A254" s="72" t="b">
        <v>1</v>
      </c>
      <c r="B254" s="65" t="s">
        <v>45</v>
      </c>
      <c r="C254" s="65" t="s">
        <v>153</v>
      </c>
      <c r="D254" s="65" t="str">
        <f t="shared" si="366"/>
        <v>E12</v>
      </c>
      <c r="E254" s="75">
        <f t="shared" ref="E254" si="782">1000000+BP254*1000+BQ254</f>
        <v>1001012</v>
      </c>
      <c r="F254" s="65" t="str">
        <f t="shared" ref="F254" si="783">CONCATENATE(C254,"_",D254)</f>
        <v>ME001_E12</v>
      </c>
      <c r="G254" s="65" t="s">
        <v>345</v>
      </c>
      <c r="H254" s="65">
        <f t="shared" si="755"/>
        <v>595</v>
      </c>
      <c r="I254" s="65">
        <f t="shared" si="756"/>
        <v>80</v>
      </c>
      <c r="J254" s="65">
        <f>INDEX(Notes!$A$36:$N$47,MATCH(Binning!$B254,Notes!$A$36:$A$47,0),MATCH(Notes!$K$35,Notes!$A$35:$N$35,0))</f>
        <v>274.60000000000002</v>
      </c>
      <c r="K254" s="65"/>
      <c r="L254" s="65">
        <f t="shared" si="764"/>
        <v>585</v>
      </c>
      <c r="M254" s="65">
        <f t="shared" si="757"/>
        <v>465</v>
      </c>
      <c r="N254" s="65">
        <f>INDEX(GB!$A$2:$AD$96,MATCH($C254,GB!$A$2:$A$96,0),MATCH(N$2,GB!$A$1:$AD$1,0))</f>
        <v>65</v>
      </c>
      <c r="O254" s="65">
        <f>INDEX(GB!$A$2:$AD$96,MATCH($C254,GB!$A$2:$A$96,0),MATCH(O$2,GB!$A$1:$AD$1,0))</f>
        <v>70</v>
      </c>
      <c r="P254" s="65">
        <f>INDEX(GB!$A$2:$AD$96,MATCH($C254,GB!$A$2:$A$96,0),MATCH(P$2,GB!$A$1:$AD$1,0))</f>
        <v>25</v>
      </c>
      <c r="Q254" s="65">
        <f>INDEX(GB!$A$2:$AD$96,MATCH($C254,GB!$A$2:$A$96,0),MATCH(Q$2,GB!$A$1:$AD$1,0))</f>
        <v>60</v>
      </c>
      <c r="R254" s="65">
        <f>INDEX(Notes!$A$36:$N$47,MATCH(Binning!$B254,Notes!$A$36:$A$47,0),MATCH(Notes!$M$35,Notes!$A$35:$N$35,0))</f>
        <v>3000</v>
      </c>
      <c r="S254" s="65"/>
      <c r="T254" s="65">
        <f>INDEX(GB!$A$2:$AD$96,MATCH($C254,GB!$A$2:$A$96,0),MATCH(T$2,GB!$A$1:$AD$1,0))</f>
        <v>45</v>
      </c>
      <c r="U254" s="65">
        <f>INDEX(GB!$A$2:$AD$96,MATCH($C254,GB!$A$2:$A$96,0),MATCH(U$2,GB!$A$1:$AD$1,0))</f>
        <v>0</v>
      </c>
      <c r="V254" s="65">
        <f>INDEX(GB!$A$2:$AD$96,MATCH($C254,GB!$A$2:$A$96,0),MATCH(V$2,GB!$A$1:$AD$1,0))</f>
        <v>0</v>
      </c>
      <c r="W254" s="65">
        <f>INDEX(GB!$A$2:$AD$96,MATCH($C254,GB!$A$2:$A$96,0),MATCH(W$2,GB!$A$1:$AD$1,0))</f>
        <v>-5</v>
      </c>
      <c r="X254" s="65">
        <f>INDEX(GB!$A$2:$AD$96,MATCH($C254,GB!$A$2:$A$96,0),MATCH(X$2,GB!$A$1:$AD$1,0))</f>
        <v>30</v>
      </c>
      <c r="Y254" s="65">
        <v>5</v>
      </c>
      <c r="Z254" s="65">
        <v>1250</v>
      </c>
      <c r="AA254" s="65">
        <v>400</v>
      </c>
      <c r="AB254" s="65"/>
      <c r="AC254" s="65"/>
      <c r="AD254" s="65"/>
      <c r="AE254" s="65"/>
      <c r="AF254" s="65">
        <f t="shared" si="758"/>
        <v>0</v>
      </c>
      <c r="AG254" s="65"/>
      <c r="AH254" s="65"/>
      <c r="AI254" s="65" t="str">
        <f t="shared" ref="AI254" si="784">IF($BR254=1,BS254,"")</f>
        <v/>
      </c>
      <c r="AJ254" s="65" t="str">
        <f t="shared" ref="AJ254" si="785">IF($BR254=1,BT254,"")</f>
        <v/>
      </c>
      <c r="AK254" s="65" t="str">
        <f t="shared" ref="AK254" si="786">IF($BR254=1,BU254,"")</f>
        <v/>
      </c>
      <c r="AL254" s="65" t="str">
        <f t="shared" ref="AL254" si="787">IF($BR254=1,BV254,"")</f>
        <v/>
      </c>
      <c r="AM254" s="65" t="str">
        <f t="shared" si="621"/>
        <v/>
      </c>
      <c r="AN254" s="65"/>
      <c r="AO254" s="65"/>
      <c r="AP254" s="65"/>
      <c r="AQ254" s="65"/>
      <c r="AR254" s="65"/>
      <c r="AS254" s="65"/>
      <c r="AT254" s="65" t="str">
        <f t="shared" ref="AT254" si="788">B254</f>
        <v>ECPU</v>
      </c>
      <c r="AU254" s="65">
        <f t="shared" ref="AU254" si="789">J254</f>
        <v>274.60000000000002</v>
      </c>
      <c r="AV254" s="65"/>
      <c r="AX254" s="65">
        <f t="shared" ref="AX254" si="790">L254+N254</f>
        <v>650</v>
      </c>
      <c r="AY254" s="65">
        <f t="shared" ref="AY254" si="791">M254+N254</f>
        <v>530</v>
      </c>
      <c r="AZ254" s="65">
        <f>INDEX(Notes!$A$36:$O$47,MATCH($B254,Notes!A$36:A$47,0),MATCH(AZ$2,Notes!A$35:O$35,0))</f>
        <v>203.34644826666667</v>
      </c>
      <c r="BA254" s="65">
        <f t="shared" ref="BA254" si="792">MAX(MIN(Y254*FLOOR((H254-I254*LOG10(AZ254))/Y254,1),L254),M254)</f>
        <v>465</v>
      </c>
      <c r="BB254" s="65">
        <f t="shared" ref="BB254" si="793">BA254+N254</f>
        <v>530</v>
      </c>
      <c r="BC254" s="65">
        <f t="shared" ref="BC254" si="794">MAX(MIN(Y254*FLOOR((H254-I254*LOG10(J254))/Y254,1),L254),M254)</f>
        <v>465</v>
      </c>
      <c r="BD254" s="65">
        <f t="shared" ref="BD254" si="795">BC254+N254</f>
        <v>530</v>
      </c>
      <c r="BO254" s="72">
        <f t="shared" si="753"/>
        <v>274.60000000000002</v>
      </c>
      <c r="BP254" s="72">
        <f t="shared" si="494"/>
        <v>1</v>
      </c>
      <c r="BQ254" s="72" t="str">
        <f t="shared" si="495"/>
        <v>12</v>
      </c>
      <c r="BR254" s="72">
        <f t="shared" ref="BR254:BV254" si="796">IF(BR253="","",BR253)</f>
        <v>0</v>
      </c>
      <c r="BS254" s="72" t="str">
        <f t="shared" si="796"/>
        <v/>
      </c>
      <c r="BT254" s="72" t="str">
        <f t="shared" si="796"/>
        <v/>
      </c>
      <c r="BU254" s="72" t="str">
        <f t="shared" si="796"/>
        <v/>
      </c>
      <c r="BV254" s="72" t="str">
        <f t="shared" si="796"/>
        <v/>
      </c>
    </row>
    <row r="255" spans="1:74" s="72" customFormat="1" x14ac:dyDescent="0.2">
      <c r="A255" s="72" t="b">
        <v>1</v>
      </c>
      <c r="B255" s="65" t="s">
        <v>45</v>
      </c>
      <c r="C255" s="65" t="s">
        <v>154</v>
      </c>
      <c r="D255" s="65" t="s">
        <v>44</v>
      </c>
      <c r="E255" s="75">
        <f t="shared" si="488"/>
        <v>1002001</v>
      </c>
      <c r="F255" s="65" t="str">
        <f t="shared" si="748"/>
        <v>ME002_E1</v>
      </c>
      <c r="G255" s="65" t="s">
        <v>345</v>
      </c>
      <c r="H255" s="184">
        <f>VLOOKUP(C255,BinningParamNotes!A:D,3,0)</f>
        <v>815</v>
      </c>
      <c r="I255" s="69">
        <f>VLOOKUP(C255,BinningParamNotes!A:D,2,0)</f>
        <v>90</v>
      </c>
      <c r="J255" s="65">
        <f>INDEX(Notes!$A$36:$N$47,MATCH(Binning!$B255,Notes!$A$36:$A$47,0),MATCH(Notes!$K$35,Notes!$A$35:$N$35,0))</f>
        <v>274.60000000000002</v>
      </c>
      <c r="K255" s="65"/>
      <c r="L255" s="69">
        <f>VLOOKUP(C255,BinningParamNotes!A:D,4,0)</f>
        <v>645</v>
      </c>
      <c r="M255" s="189">
        <v>480</v>
      </c>
      <c r="N255" s="65">
        <f>INDEX(GB!$A$2:$AD$96,MATCH($C255,GB!$A$2:$A$96,0),MATCH(N$2,GB!$A$1:$AD$1,0))</f>
        <v>65</v>
      </c>
      <c r="O255" s="65">
        <f>INDEX(GB!$A$2:$AD$96,MATCH($C255,GB!$A$2:$A$96,0),MATCH(O$2,GB!$A$1:$AD$1,0))</f>
        <v>65</v>
      </c>
      <c r="P255" s="65">
        <f>INDEX(GB!$A$2:$AD$96,MATCH($C255,GB!$A$2:$A$96,0),MATCH(P$2,GB!$A$1:$AD$1,0))</f>
        <v>50</v>
      </c>
      <c r="Q255" s="65">
        <f>INDEX(GB!$A$2:$AD$96,MATCH($C255,GB!$A$2:$A$96,0),MATCH(Q$2,GB!$A$1:$AD$1,0))</f>
        <v>45</v>
      </c>
      <c r="R255" s="65">
        <f>INDEX(Notes!$A$36:$N$47,MATCH(Binning!$B255,Notes!$A$36:$A$47,0),MATCH(Notes!$M$35,Notes!$A$35:$N$35,0))</f>
        <v>3000</v>
      </c>
      <c r="S255" s="65"/>
      <c r="T255" s="65">
        <f>INDEX(GB!$A$2:$AD$96,MATCH($C255,GB!$A$2:$A$96,0),MATCH(T$2,GB!$A$1:$AD$1,0))</f>
        <v>45</v>
      </c>
      <c r="U255" s="65">
        <f>INDEX(GB!$A$2:$AD$96,MATCH($C255,GB!$A$2:$A$96,0),MATCH(U$2,GB!$A$1:$AD$1,0))</f>
        <v>0</v>
      </c>
      <c r="V255" s="65">
        <f>INDEX(GB!$A$2:$AD$96,MATCH($C255,GB!$A$2:$A$96,0),MATCH(V$2,GB!$A$1:$AD$1,0))</f>
        <v>0</v>
      </c>
      <c r="W255" s="65">
        <f>INDEX(GB!$A$2:$AD$96,MATCH($C255,GB!$A$2:$A$96,0),MATCH(W$2,GB!$A$1:$AD$1,0))</f>
        <v>25</v>
      </c>
      <c r="X255" s="65">
        <f>INDEX(GB!$A$2:$AD$96,MATCH($C255,GB!$A$2:$A$96,0),MATCH(X$2,GB!$A$1:$AD$1,0))</f>
        <v>20</v>
      </c>
      <c r="Y255" s="65">
        <v>5</v>
      </c>
      <c r="Z255" s="65">
        <v>1250</v>
      </c>
      <c r="AA255" s="65">
        <v>400</v>
      </c>
      <c r="AB255" s="65"/>
      <c r="AC255" s="65"/>
      <c r="AD255" s="65"/>
      <c r="AE255" s="65"/>
      <c r="AF255" s="65">
        <v>5</v>
      </c>
      <c r="AG255" s="65"/>
      <c r="AH255" s="65"/>
      <c r="AI255" s="65" t="str">
        <f t="shared" si="759"/>
        <v/>
      </c>
      <c r="AJ255" s="65" t="str">
        <f t="shared" si="760"/>
        <v/>
      </c>
      <c r="AK255" s="65" t="str">
        <f t="shared" si="761"/>
        <v/>
      </c>
      <c r="AL255" s="65" t="str">
        <f t="shared" si="762"/>
        <v/>
      </c>
      <c r="AM255" s="65" t="str">
        <f t="shared" si="621"/>
        <v/>
      </c>
      <c r="AN255" s="65"/>
      <c r="AO255" s="65"/>
      <c r="AP255" s="65"/>
      <c r="AQ255" s="65"/>
      <c r="AR255" s="65"/>
      <c r="AS255" s="65"/>
      <c r="AT255" s="65" t="str">
        <f t="shared" si="577"/>
        <v>ECPU</v>
      </c>
      <c r="AU255" s="65">
        <f t="shared" si="578"/>
        <v>274.60000000000002</v>
      </c>
      <c r="AV255" s="65"/>
      <c r="AX255" s="65">
        <f t="shared" si="749"/>
        <v>710</v>
      </c>
      <c r="AY255" s="65">
        <f t="shared" si="750"/>
        <v>545</v>
      </c>
      <c r="AZ255" s="65">
        <f>INDEX(Notes!$A$36:$O$47,MATCH($B255,Notes!A$36:A$47,0),MATCH(AZ$2,Notes!A$35:O$35,0))</f>
        <v>203.34644826666667</v>
      </c>
      <c r="BA255" s="65">
        <f t="shared" si="491"/>
        <v>605</v>
      </c>
      <c r="BB255" s="65">
        <f t="shared" si="751"/>
        <v>670</v>
      </c>
      <c r="BC255" s="65">
        <f t="shared" si="492"/>
        <v>595</v>
      </c>
      <c r="BD255" s="65">
        <f t="shared" si="752"/>
        <v>660</v>
      </c>
      <c r="BO255" s="72">
        <f>MAX(J255:J261)</f>
        <v>274.60000000000002</v>
      </c>
      <c r="BP255" s="72">
        <f t="shared" si="494"/>
        <v>2</v>
      </c>
      <c r="BQ255" s="72" t="str">
        <f t="shared" si="495"/>
        <v>1</v>
      </c>
      <c r="BR255" s="72">
        <v>0</v>
      </c>
      <c r="BS255" s="72" t="s">
        <v>153</v>
      </c>
      <c r="BT255" s="72" t="s">
        <v>155</v>
      </c>
      <c r="BU255" s="72">
        <v>0.29411764705882354</v>
      </c>
      <c r="BV255" s="72">
        <v>11</v>
      </c>
    </row>
    <row r="256" spans="1:74" s="72" customFormat="1" x14ac:dyDescent="0.2">
      <c r="A256" s="72" t="b">
        <v>1</v>
      </c>
      <c r="B256" s="65" t="s">
        <v>45</v>
      </c>
      <c r="C256" s="65" t="s">
        <v>154</v>
      </c>
      <c r="D256" s="65" t="str">
        <f t="shared" si="366"/>
        <v>E2</v>
      </c>
      <c r="E256" s="75">
        <f t="shared" si="488"/>
        <v>1002002</v>
      </c>
      <c r="F256" s="65" t="str">
        <f t="shared" si="748"/>
        <v>ME002_E2</v>
      </c>
      <c r="G256" s="65" t="s">
        <v>345</v>
      </c>
      <c r="H256" s="65">
        <f>H255-15</f>
        <v>800</v>
      </c>
      <c r="I256" s="65">
        <f>I255</f>
        <v>90</v>
      </c>
      <c r="J256" s="65">
        <f>INDEX(Notes!$A$36:$N$47,MATCH(Binning!$B256,Notes!$A$36:$A$47,0),MATCH(Notes!$K$35,Notes!$A$35:$N$35,0))</f>
        <v>274.60000000000002</v>
      </c>
      <c r="K256" s="65"/>
      <c r="L256" s="65">
        <f>L255-10</f>
        <v>635</v>
      </c>
      <c r="M256" s="65">
        <f>M255</f>
        <v>480</v>
      </c>
      <c r="N256" s="65">
        <f>INDEX(GB!$A$2:$AD$96,MATCH($C256,GB!$A$2:$A$96,0),MATCH(N$2,GB!$A$1:$AD$1,0))</f>
        <v>65</v>
      </c>
      <c r="O256" s="65">
        <f>INDEX(GB!$A$2:$AD$96,MATCH($C256,GB!$A$2:$A$96,0),MATCH(O$2,GB!$A$1:$AD$1,0))</f>
        <v>65</v>
      </c>
      <c r="P256" s="65">
        <f>INDEX(GB!$A$2:$AD$96,MATCH($C256,GB!$A$2:$A$96,0),MATCH(P$2,GB!$A$1:$AD$1,0))</f>
        <v>50</v>
      </c>
      <c r="Q256" s="65">
        <f>INDEX(GB!$A$2:$AD$96,MATCH($C256,GB!$A$2:$A$96,0),MATCH(Q$2,GB!$A$1:$AD$1,0))</f>
        <v>45</v>
      </c>
      <c r="R256" s="65">
        <f>INDEX(Notes!$A$36:$N$47,MATCH(Binning!$B256,Notes!$A$36:$A$47,0),MATCH(Notes!$M$35,Notes!$A$35:$N$35,0))</f>
        <v>3000</v>
      </c>
      <c r="S256" s="65"/>
      <c r="T256" s="65">
        <f>INDEX(GB!$A$2:$AD$96,MATCH($C256,GB!$A$2:$A$96,0),MATCH(T$2,GB!$A$1:$AD$1,0))</f>
        <v>45</v>
      </c>
      <c r="U256" s="65">
        <f>INDEX(GB!$A$2:$AD$96,MATCH($C256,GB!$A$2:$A$96,0),MATCH(U$2,GB!$A$1:$AD$1,0))</f>
        <v>0</v>
      </c>
      <c r="V256" s="65">
        <f>INDEX(GB!$A$2:$AD$96,MATCH($C256,GB!$A$2:$A$96,0),MATCH(V$2,GB!$A$1:$AD$1,0))</f>
        <v>0</v>
      </c>
      <c r="W256" s="65">
        <f>INDEX(GB!$A$2:$AD$96,MATCH($C256,GB!$A$2:$A$96,0),MATCH(W$2,GB!$A$1:$AD$1,0))</f>
        <v>25</v>
      </c>
      <c r="X256" s="65">
        <f>INDEX(GB!$A$2:$AD$96,MATCH($C256,GB!$A$2:$A$96,0),MATCH(X$2,GB!$A$1:$AD$1,0))</f>
        <v>20</v>
      </c>
      <c r="Y256" s="65">
        <v>5</v>
      </c>
      <c r="Z256" s="65">
        <v>1250</v>
      </c>
      <c r="AA256" s="65">
        <v>400</v>
      </c>
      <c r="AB256" s="65"/>
      <c r="AC256" s="65"/>
      <c r="AD256" s="65"/>
      <c r="AE256" s="65"/>
      <c r="AF256" s="65">
        <f>AF255</f>
        <v>5</v>
      </c>
      <c r="AG256" s="65"/>
      <c r="AH256" s="65"/>
      <c r="AI256" s="65" t="str">
        <f t="shared" si="759"/>
        <v/>
      </c>
      <c r="AJ256" s="65" t="str">
        <f t="shared" si="760"/>
        <v/>
      </c>
      <c r="AK256" s="65" t="str">
        <f t="shared" si="761"/>
        <v/>
      </c>
      <c r="AL256" s="65" t="str">
        <f t="shared" si="762"/>
        <v/>
      </c>
      <c r="AM256" s="65" t="str">
        <f t="shared" si="621"/>
        <v/>
      </c>
      <c r="AN256" s="65"/>
      <c r="AO256" s="65"/>
      <c r="AP256" s="65"/>
      <c r="AQ256" s="65"/>
      <c r="AR256" s="65"/>
      <c r="AS256" s="65"/>
      <c r="AT256" s="65" t="str">
        <f t="shared" si="577"/>
        <v>ECPU</v>
      </c>
      <c r="AU256" s="65">
        <f t="shared" si="578"/>
        <v>274.60000000000002</v>
      </c>
      <c r="AV256" s="65"/>
      <c r="AX256" s="65">
        <f t="shared" si="749"/>
        <v>700</v>
      </c>
      <c r="AY256" s="65">
        <f t="shared" si="750"/>
        <v>545</v>
      </c>
      <c r="AZ256" s="65">
        <f>INDEX(Notes!$A$36:$O$47,MATCH($B256,Notes!A$36:A$47,0),MATCH(AZ$2,Notes!A$35:O$35,0))</f>
        <v>203.34644826666667</v>
      </c>
      <c r="BA256" s="65">
        <f t="shared" si="491"/>
        <v>590</v>
      </c>
      <c r="BB256" s="65">
        <f t="shared" si="751"/>
        <v>655</v>
      </c>
      <c r="BC256" s="65">
        <f t="shared" si="492"/>
        <v>580</v>
      </c>
      <c r="BD256" s="65">
        <f t="shared" si="752"/>
        <v>645</v>
      </c>
      <c r="BO256" s="72">
        <f t="shared" ref="BO256:BO266" si="797">BO255</f>
        <v>274.60000000000002</v>
      </c>
      <c r="BP256" s="72">
        <f t="shared" si="494"/>
        <v>2</v>
      </c>
      <c r="BQ256" s="72" t="str">
        <f t="shared" si="495"/>
        <v>2</v>
      </c>
      <c r="BR256" s="72">
        <f>IF(BR255="","",BR255)</f>
        <v>0</v>
      </c>
      <c r="BS256" s="72" t="str">
        <f t="shared" ref="BS256:BV261" si="798">IF(BS255="","",BS255)</f>
        <v>ME001</v>
      </c>
      <c r="BT256" s="72" t="str">
        <f t="shared" si="798"/>
        <v>ME003</v>
      </c>
      <c r="BU256" s="72">
        <f t="shared" si="798"/>
        <v>0.29411764705882354</v>
      </c>
      <c r="BV256" s="72">
        <f t="shared" si="798"/>
        <v>11</v>
      </c>
    </row>
    <row r="257" spans="1:74" s="72" customFormat="1" x14ac:dyDescent="0.2">
      <c r="A257" s="72" t="b">
        <v>1</v>
      </c>
      <c r="B257" s="65" t="s">
        <v>45</v>
      </c>
      <c r="C257" s="65" t="s">
        <v>154</v>
      </c>
      <c r="D257" s="65" t="str">
        <f t="shared" si="366"/>
        <v>E3</v>
      </c>
      <c r="E257" s="75">
        <f t="shared" si="488"/>
        <v>1002003</v>
      </c>
      <c r="F257" s="65" t="str">
        <f t="shared" si="748"/>
        <v>ME002_E3</v>
      </c>
      <c r="G257" s="65" t="s">
        <v>345</v>
      </c>
      <c r="H257" s="65">
        <f t="shared" ref="H257:H266" si="799">H256-15</f>
        <v>785</v>
      </c>
      <c r="I257" s="65">
        <f t="shared" ref="I257:I266" si="800">I256</f>
        <v>90</v>
      </c>
      <c r="J257" s="65">
        <f>INDEX(Notes!$A$36:$N$47,MATCH(Binning!$B257,Notes!$A$36:$A$47,0),MATCH(Notes!$K$35,Notes!$A$35:$N$35,0))</f>
        <v>274.60000000000002</v>
      </c>
      <c r="K257" s="65"/>
      <c r="L257" s="65">
        <f>L256-10</f>
        <v>625</v>
      </c>
      <c r="M257" s="65">
        <f t="shared" ref="M257:M266" si="801">M256</f>
        <v>480</v>
      </c>
      <c r="N257" s="65">
        <f>INDEX(GB!$A$2:$AD$96,MATCH($C257,GB!$A$2:$A$96,0),MATCH(N$2,GB!$A$1:$AD$1,0))</f>
        <v>65</v>
      </c>
      <c r="O257" s="65">
        <f>INDEX(GB!$A$2:$AD$96,MATCH($C257,GB!$A$2:$A$96,0),MATCH(O$2,GB!$A$1:$AD$1,0))</f>
        <v>65</v>
      </c>
      <c r="P257" s="65">
        <f>INDEX(GB!$A$2:$AD$96,MATCH($C257,GB!$A$2:$A$96,0),MATCH(P$2,GB!$A$1:$AD$1,0))</f>
        <v>50</v>
      </c>
      <c r="Q257" s="65">
        <f>INDEX(GB!$A$2:$AD$96,MATCH($C257,GB!$A$2:$A$96,0),MATCH(Q$2,GB!$A$1:$AD$1,0))</f>
        <v>45</v>
      </c>
      <c r="R257" s="65">
        <f>INDEX(Notes!$A$36:$N$47,MATCH(Binning!$B257,Notes!$A$36:$A$47,0),MATCH(Notes!$M$35,Notes!$A$35:$N$35,0))</f>
        <v>3000</v>
      </c>
      <c r="S257" s="65"/>
      <c r="T257" s="65">
        <f>INDEX(GB!$A$2:$AD$96,MATCH($C257,GB!$A$2:$A$96,0),MATCH(T$2,GB!$A$1:$AD$1,0))</f>
        <v>45</v>
      </c>
      <c r="U257" s="65">
        <f>INDEX(GB!$A$2:$AD$96,MATCH($C257,GB!$A$2:$A$96,0),MATCH(U$2,GB!$A$1:$AD$1,0))</f>
        <v>0</v>
      </c>
      <c r="V257" s="65">
        <f>INDEX(GB!$A$2:$AD$96,MATCH($C257,GB!$A$2:$A$96,0),MATCH(V$2,GB!$A$1:$AD$1,0))</f>
        <v>0</v>
      </c>
      <c r="W257" s="65">
        <f>INDEX(GB!$A$2:$AD$96,MATCH($C257,GB!$A$2:$A$96,0),MATCH(W$2,GB!$A$1:$AD$1,0))</f>
        <v>25</v>
      </c>
      <c r="X257" s="65">
        <f>INDEX(GB!$A$2:$AD$96,MATCH($C257,GB!$A$2:$A$96,0),MATCH(X$2,GB!$A$1:$AD$1,0))</f>
        <v>20</v>
      </c>
      <c r="Y257" s="65">
        <v>5</v>
      </c>
      <c r="Z257" s="65">
        <v>1250</v>
      </c>
      <c r="AA257" s="65">
        <v>400</v>
      </c>
      <c r="AB257" s="65"/>
      <c r="AC257" s="65"/>
      <c r="AD257" s="65"/>
      <c r="AE257" s="65"/>
      <c r="AF257" s="65">
        <f t="shared" ref="AF257:AF266" si="802">AF256</f>
        <v>5</v>
      </c>
      <c r="AG257" s="65"/>
      <c r="AH257" s="65"/>
      <c r="AI257" s="65" t="str">
        <f t="shared" si="759"/>
        <v/>
      </c>
      <c r="AJ257" s="65" t="str">
        <f t="shared" si="760"/>
        <v/>
      </c>
      <c r="AK257" s="65" t="str">
        <f t="shared" si="761"/>
        <v/>
      </c>
      <c r="AL257" s="65" t="str">
        <f t="shared" si="762"/>
        <v/>
      </c>
      <c r="AM257" s="65" t="str">
        <f t="shared" si="621"/>
        <v/>
      </c>
      <c r="AN257" s="65"/>
      <c r="AO257" s="65"/>
      <c r="AP257" s="65"/>
      <c r="AQ257" s="65"/>
      <c r="AR257" s="65"/>
      <c r="AS257" s="65"/>
      <c r="AT257" s="65" t="str">
        <f t="shared" si="577"/>
        <v>ECPU</v>
      </c>
      <c r="AU257" s="65">
        <f t="shared" si="578"/>
        <v>274.60000000000002</v>
      </c>
      <c r="AV257" s="65"/>
      <c r="AX257" s="65">
        <f t="shared" si="749"/>
        <v>690</v>
      </c>
      <c r="AY257" s="65">
        <f t="shared" si="750"/>
        <v>545</v>
      </c>
      <c r="AZ257" s="65">
        <f>INDEX(Notes!$A$36:$O$47,MATCH($B257,Notes!A$36:A$47,0),MATCH(AZ$2,Notes!A$35:O$35,0))</f>
        <v>203.34644826666667</v>
      </c>
      <c r="BA257" s="65">
        <f t="shared" si="491"/>
        <v>575</v>
      </c>
      <c r="BB257" s="65">
        <f t="shared" si="751"/>
        <v>640</v>
      </c>
      <c r="BC257" s="65">
        <f t="shared" si="492"/>
        <v>565</v>
      </c>
      <c r="BD257" s="65">
        <f t="shared" si="752"/>
        <v>630</v>
      </c>
      <c r="BO257" s="72">
        <f t="shared" si="797"/>
        <v>274.60000000000002</v>
      </c>
      <c r="BP257" s="72">
        <f t="shared" si="494"/>
        <v>2</v>
      </c>
      <c r="BQ257" s="72" t="str">
        <f t="shared" si="495"/>
        <v>3</v>
      </c>
      <c r="BR257" s="72">
        <f t="shared" ref="BR257:BV262" si="803">IF(BR256="","",BR256)</f>
        <v>0</v>
      </c>
      <c r="BS257" s="72" t="str">
        <f t="shared" si="798"/>
        <v>ME001</v>
      </c>
      <c r="BT257" s="72" t="str">
        <f t="shared" si="798"/>
        <v>ME003</v>
      </c>
      <c r="BU257" s="72">
        <f t="shared" si="798"/>
        <v>0.29411764705882354</v>
      </c>
      <c r="BV257" s="72">
        <f t="shared" si="798"/>
        <v>11</v>
      </c>
    </row>
    <row r="258" spans="1:74" s="72" customFormat="1" x14ac:dyDescent="0.2">
      <c r="A258" s="72" t="b">
        <v>1</v>
      </c>
      <c r="B258" s="65" t="s">
        <v>45</v>
      </c>
      <c r="C258" s="65" t="s">
        <v>154</v>
      </c>
      <c r="D258" s="65" t="str">
        <f t="shared" si="366"/>
        <v>E4</v>
      </c>
      <c r="E258" s="75">
        <f t="shared" si="488"/>
        <v>1002004</v>
      </c>
      <c r="F258" s="65" t="str">
        <f t="shared" si="748"/>
        <v>ME002_E4</v>
      </c>
      <c r="G258" s="65" t="s">
        <v>345</v>
      </c>
      <c r="H258" s="65">
        <f t="shared" si="799"/>
        <v>770</v>
      </c>
      <c r="I258" s="65">
        <f t="shared" si="800"/>
        <v>90</v>
      </c>
      <c r="J258" s="65">
        <f>INDEX(Notes!$A$36:$N$47,MATCH(Binning!$B258,Notes!$A$36:$A$47,0),MATCH(Notes!$K$35,Notes!$A$35:$N$35,0))</f>
        <v>274.60000000000002</v>
      </c>
      <c r="K258" s="65"/>
      <c r="L258" s="65">
        <f t="shared" ref="L258:L266" si="804">L257</f>
        <v>625</v>
      </c>
      <c r="M258" s="65">
        <f t="shared" si="801"/>
        <v>480</v>
      </c>
      <c r="N258" s="65">
        <f>INDEX(GB!$A$2:$AD$96,MATCH($C258,GB!$A$2:$A$96,0),MATCH(N$2,GB!$A$1:$AD$1,0))</f>
        <v>65</v>
      </c>
      <c r="O258" s="65">
        <f>INDEX(GB!$A$2:$AD$96,MATCH($C258,GB!$A$2:$A$96,0),MATCH(O$2,GB!$A$1:$AD$1,0))</f>
        <v>65</v>
      </c>
      <c r="P258" s="65">
        <f>INDEX(GB!$A$2:$AD$96,MATCH($C258,GB!$A$2:$A$96,0),MATCH(P$2,GB!$A$1:$AD$1,0))</f>
        <v>50</v>
      </c>
      <c r="Q258" s="65">
        <f>INDEX(GB!$A$2:$AD$96,MATCH($C258,GB!$A$2:$A$96,0),MATCH(Q$2,GB!$A$1:$AD$1,0))</f>
        <v>45</v>
      </c>
      <c r="R258" s="65">
        <f>INDEX(Notes!$A$36:$N$47,MATCH(Binning!$B258,Notes!$A$36:$A$47,0),MATCH(Notes!$M$35,Notes!$A$35:$N$35,0))</f>
        <v>3000</v>
      </c>
      <c r="S258" s="65"/>
      <c r="T258" s="65">
        <f>INDEX(GB!$A$2:$AD$96,MATCH($C258,GB!$A$2:$A$96,0),MATCH(T$2,GB!$A$1:$AD$1,0))</f>
        <v>45</v>
      </c>
      <c r="U258" s="65">
        <f>INDEX(GB!$A$2:$AD$96,MATCH($C258,GB!$A$2:$A$96,0),MATCH(U$2,GB!$A$1:$AD$1,0))</f>
        <v>0</v>
      </c>
      <c r="V258" s="65">
        <f>INDEX(GB!$A$2:$AD$96,MATCH($C258,GB!$A$2:$A$96,0),MATCH(V$2,GB!$A$1:$AD$1,0))</f>
        <v>0</v>
      </c>
      <c r="W258" s="65">
        <f>INDEX(GB!$A$2:$AD$96,MATCH($C258,GB!$A$2:$A$96,0),MATCH(W$2,GB!$A$1:$AD$1,0))</f>
        <v>25</v>
      </c>
      <c r="X258" s="65">
        <f>INDEX(GB!$A$2:$AD$96,MATCH($C258,GB!$A$2:$A$96,0),MATCH(X$2,GB!$A$1:$AD$1,0))</f>
        <v>20</v>
      </c>
      <c r="Y258" s="65">
        <v>5</v>
      </c>
      <c r="Z258" s="65">
        <v>1250</v>
      </c>
      <c r="AA258" s="65">
        <v>400</v>
      </c>
      <c r="AB258" s="65"/>
      <c r="AC258" s="65"/>
      <c r="AD258" s="65"/>
      <c r="AE258" s="65"/>
      <c r="AF258" s="65">
        <f t="shared" si="802"/>
        <v>5</v>
      </c>
      <c r="AG258" s="65"/>
      <c r="AH258" s="65"/>
      <c r="AI258" s="65" t="str">
        <f t="shared" si="759"/>
        <v/>
      </c>
      <c r="AJ258" s="65" t="str">
        <f t="shared" si="760"/>
        <v/>
      </c>
      <c r="AK258" s="65" t="str">
        <f t="shared" si="761"/>
        <v/>
      </c>
      <c r="AL258" s="65" t="str">
        <f t="shared" si="762"/>
        <v/>
      </c>
      <c r="AM258" s="65" t="str">
        <f t="shared" si="621"/>
        <v/>
      </c>
      <c r="AN258" s="65"/>
      <c r="AO258" s="65"/>
      <c r="AP258" s="65"/>
      <c r="AQ258" s="65"/>
      <c r="AR258" s="65"/>
      <c r="AS258" s="65"/>
      <c r="AT258" s="65" t="str">
        <f t="shared" si="577"/>
        <v>ECPU</v>
      </c>
      <c r="AU258" s="65">
        <f t="shared" si="578"/>
        <v>274.60000000000002</v>
      </c>
      <c r="AV258" s="65"/>
      <c r="AX258" s="65">
        <f t="shared" si="749"/>
        <v>690</v>
      </c>
      <c r="AY258" s="65">
        <f t="shared" si="750"/>
        <v>545</v>
      </c>
      <c r="AZ258" s="65">
        <f>INDEX(Notes!$A$36:$O$47,MATCH($B258,Notes!A$36:A$47,0),MATCH(AZ$2,Notes!A$35:O$35,0))</f>
        <v>203.34644826666667</v>
      </c>
      <c r="BA258" s="65">
        <f t="shared" si="491"/>
        <v>560</v>
      </c>
      <c r="BB258" s="65">
        <f t="shared" si="751"/>
        <v>625</v>
      </c>
      <c r="BC258" s="65">
        <f t="shared" si="492"/>
        <v>550</v>
      </c>
      <c r="BD258" s="65">
        <f t="shared" si="752"/>
        <v>615</v>
      </c>
      <c r="BO258" s="72">
        <f t="shared" si="797"/>
        <v>274.60000000000002</v>
      </c>
      <c r="BP258" s="72">
        <f t="shared" si="494"/>
        <v>2</v>
      </c>
      <c r="BQ258" s="72" t="str">
        <f t="shared" si="495"/>
        <v>4</v>
      </c>
      <c r="BR258" s="72">
        <f t="shared" si="803"/>
        <v>0</v>
      </c>
      <c r="BS258" s="72" t="str">
        <f t="shared" si="798"/>
        <v>ME001</v>
      </c>
      <c r="BT258" s="72" t="str">
        <f t="shared" si="798"/>
        <v>ME003</v>
      </c>
      <c r="BU258" s="72">
        <f t="shared" si="798"/>
        <v>0.29411764705882354</v>
      </c>
      <c r="BV258" s="72">
        <f t="shared" si="798"/>
        <v>11</v>
      </c>
    </row>
    <row r="259" spans="1:74" s="72" customFormat="1" x14ac:dyDescent="0.2">
      <c r="A259" s="72" t="b">
        <v>1</v>
      </c>
      <c r="B259" s="65" t="s">
        <v>45</v>
      </c>
      <c r="C259" s="65" t="s">
        <v>154</v>
      </c>
      <c r="D259" s="65" t="str">
        <f t="shared" si="366"/>
        <v>E5</v>
      </c>
      <c r="E259" s="75">
        <f t="shared" si="488"/>
        <v>1002005</v>
      </c>
      <c r="F259" s="65" t="str">
        <f t="shared" si="748"/>
        <v>ME002_E5</v>
      </c>
      <c r="G259" s="65" t="s">
        <v>345</v>
      </c>
      <c r="H259" s="65">
        <f t="shared" si="799"/>
        <v>755</v>
      </c>
      <c r="I259" s="65">
        <f t="shared" si="800"/>
        <v>90</v>
      </c>
      <c r="J259" s="65">
        <f>INDEX(Notes!$A$36:$N$47,MATCH(Binning!$B259,Notes!$A$36:$A$47,0),MATCH(Notes!$K$35,Notes!$A$35:$N$35,0))</f>
        <v>274.60000000000002</v>
      </c>
      <c r="K259" s="65"/>
      <c r="L259" s="65">
        <f t="shared" si="804"/>
        <v>625</v>
      </c>
      <c r="M259" s="65">
        <f t="shared" si="801"/>
        <v>480</v>
      </c>
      <c r="N259" s="65">
        <f>INDEX(GB!$A$2:$AD$96,MATCH($C259,GB!$A$2:$A$96,0),MATCH(N$2,GB!$A$1:$AD$1,0))</f>
        <v>65</v>
      </c>
      <c r="O259" s="65">
        <f>INDEX(GB!$A$2:$AD$96,MATCH($C259,GB!$A$2:$A$96,0),MATCH(O$2,GB!$A$1:$AD$1,0))</f>
        <v>65</v>
      </c>
      <c r="P259" s="65">
        <f>INDEX(GB!$A$2:$AD$96,MATCH($C259,GB!$A$2:$A$96,0),MATCH(P$2,GB!$A$1:$AD$1,0))</f>
        <v>50</v>
      </c>
      <c r="Q259" s="65">
        <f>INDEX(GB!$A$2:$AD$96,MATCH($C259,GB!$A$2:$A$96,0),MATCH(Q$2,GB!$A$1:$AD$1,0))</f>
        <v>45</v>
      </c>
      <c r="R259" s="65">
        <f>INDEX(Notes!$A$36:$N$47,MATCH(Binning!$B259,Notes!$A$36:$A$47,0),MATCH(Notes!$M$35,Notes!$A$35:$N$35,0))</f>
        <v>3000</v>
      </c>
      <c r="S259" s="65"/>
      <c r="T259" s="65">
        <f>INDEX(GB!$A$2:$AD$96,MATCH($C259,GB!$A$2:$A$96,0),MATCH(T$2,GB!$A$1:$AD$1,0))</f>
        <v>45</v>
      </c>
      <c r="U259" s="65">
        <f>INDEX(GB!$A$2:$AD$96,MATCH($C259,GB!$A$2:$A$96,0),MATCH(U$2,GB!$A$1:$AD$1,0))</f>
        <v>0</v>
      </c>
      <c r="V259" s="65">
        <f>INDEX(GB!$A$2:$AD$96,MATCH($C259,GB!$A$2:$A$96,0),MATCH(V$2,GB!$A$1:$AD$1,0))</f>
        <v>0</v>
      </c>
      <c r="W259" s="65">
        <f>INDEX(GB!$A$2:$AD$96,MATCH($C259,GB!$A$2:$A$96,0),MATCH(W$2,GB!$A$1:$AD$1,0))</f>
        <v>25</v>
      </c>
      <c r="X259" s="65">
        <f>INDEX(GB!$A$2:$AD$96,MATCH($C259,GB!$A$2:$A$96,0),MATCH(X$2,GB!$A$1:$AD$1,0))</f>
        <v>20</v>
      </c>
      <c r="Y259" s="65">
        <v>5</v>
      </c>
      <c r="Z259" s="65">
        <v>1250</v>
      </c>
      <c r="AA259" s="65">
        <v>400</v>
      </c>
      <c r="AB259" s="65"/>
      <c r="AC259" s="65"/>
      <c r="AD259" s="65"/>
      <c r="AE259" s="65"/>
      <c r="AF259" s="65">
        <f t="shared" si="802"/>
        <v>5</v>
      </c>
      <c r="AG259" s="65"/>
      <c r="AH259" s="65"/>
      <c r="AI259" s="65" t="str">
        <f t="shared" si="759"/>
        <v/>
      </c>
      <c r="AJ259" s="65" t="str">
        <f t="shared" si="760"/>
        <v/>
      </c>
      <c r="AK259" s="65" t="str">
        <f t="shared" si="761"/>
        <v/>
      </c>
      <c r="AL259" s="65" t="str">
        <f t="shared" si="762"/>
        <v/>
      </c>
      <c r="AM259" s="65" t="str">
        <f t="shared" si="621"/>
        <v/>
      </c>
      <c r="AN259" s="65"/>
      <c r="AO259" s="65"/>
      <c r="AP259" s="65"/>
      <c r="AQ259" s="65"/>
      <c r="AR259" s="65"/>
      <c r="AS259" s="65"/>
      <c r="AT259" s="65" t="str">
        <f t="shared" si="577"/>
        <v>ECPU</v>
      </c>
      <c r="AU259" s="65">
        <f t="shared" si="578"/>
        <v>274.60000000000002</v>
      </c>
      <c r="AV259" s="65"/>
      <c r="AX259" s="65">
        <f t="shared" si="749"/>
        <v>690</v>
      </c>
      <c r="AY259" s="65">
        <f t="shared" si="750"/>
        <v>545</v>
      </c>
      <c r="AZ259" s="65">
        <f>INDEX(Notes!$A$36:$O$47,MATCH($B259,Notes!A$36:A$47,0),MATCH(AZ$2,Notes!A$35:O$35,0))</f>
        <v>203.34644826666667</v>
      </c>
      <c r="BA259" s="65">
        <f t="shared" si="491"/>
        <v>545</v>
      </c>
      <c r="BB259" s="65">
        <f t="shared" si="751"/>
        <v>610</v>
      </c>
      <c r="BC259" s="65">
        <f t="shared" si="492"/>
        <v>535</v>
      </c>
      <c r="BD259" s="65">
        <f t="shared" si="752"/>
        <v>600</v>
      </c>
      <c r="BO259" s="72">
        <f t="shared" si="797"/>
        <v>274.60000000000002</v>
      </c>
      <c r="BP259" s="72">
        <f t="shared" si="494"/>
        <v>2</v>
      </c>
      <c r="BQ259" s="72" t="str">
        <f t="shared" si="495"/>
        <v>5</v>
      </c>
      <c r="BR259" s="72">
        <f t="shared" si="803"/>
        <v>0</v>
      </c>
      <c r="BS259" s="72" t="str">
        <f t="shared" si="798"/>
        <v>ME001</v>
      </c>
      <c r="BT259" s="72" t="str">
        <f t="shared" si="798"/>
        <v>ME003</v>
      </c>
      <c r="BU259" s="72">
        <f t="shared" si="798"/>
        <v>0.29411764705882354</v>
      </c>
      <c r="BV259" s="72">
        <f t="shared" si="798"/>
        <v>11</v>
      </c>
    </row>
    <row r="260" spans="1:74" s="72" customFormat="1" x14ac:dyDescent="0.2">
      <c r="A260" s="72" t="b">
        <v>1</v>
      </c>
      <c r="B260" s="65" t="s">
        <v>45</v>
      </c>
      <c r="C260" s="65" t="s">
        <v>154</v>
      </c>
      <c r="D260" s="65" t="str">
        <f t="shared" si="366"/>
        <v>E6</v>
      </c>
      <c r="E260" s="75">
        <f t="shared" si="488"/>
        <v>1002006</v>
      </c>
      <c r="F260" s="65" t="str">
        <f t="shared" si="748"/>
        <v>ME002_E6</v>
      </c>
      <c r="G260" s="65" t="s">
        <v>345</v>
      </c>
      <c r="H260" s="65">
        <f t="shared" si="799"/>
        <v>740</v>
      </c>
      <c r="I260" s="65">
        <f t="shared" si="800"/>
        <v>90</v>
      </c>
      <c r="J260" s="65">
        <f>INDEX(Notes!$A$36:$N$47,MATCH(Binning!$B260,Notes!$A$36:$A$47,0),MATCH(Notes!$K$35,Notes!$A$35:$N$35,0))</f>
        <v>274.60000000000002</v>
      </c>
      <c r="K260" s="65"/>
      <c r="L260" s="65">
        <f t="shared" si="804"/>
        <v>625</v>
      </c>
      <c r="M260" s="65">
        <f t="shared" si="801"/>
        <v>480</v>
      </c>
      <c r="N260" s="65">
        <f>INDEX(GB!$A$2:$AD$96,MATCH($C260,GB!$A$2:$A$96,0),MATCH(N$2,GB!$A$1:$AD$1,0))</f>
        <v>65</v>
      </c>
      <c r="O260" s="65">
        <f>INDEX(GB!$A$2:$AD$96,MATCH($C260,GB!$A$2:$A$96,0),MATCH(O$2,GB!$A$1:$AD$1,0))</f>
        <v>65</v>
      </c>
      <c r="P260" s="65">
        <f>INDEX(GB!$A$2:$AD$96,MATCH($C260,GB!$A$2:$A$96,0),MATCH(P$2,GB!$A$1:$AD$1,0))</f>
        <v>50</v>
      </c>
      <c r="Q260" s="65">
        <f>INDEX(GB!$A$2:$AD$96,MATCH($C260,GB!$A$2:$A$96,0),MATCH(Q$2,GB!$A$1:$AD$1,0))</f>
        <v>45</v>
      </c>
      <c r="R260" s="65">
        <f>INDEX(Notes!$A$36:$N$47,MATCH(Binning!$B260,Notes!$A$36:$A$47,0),MATCH(Notes!$M$35,Notes!$A$35:$N$35,0))</f>
        <v>3000</v>
      </c>
      <c r="S260" s="65"/>
      <c r="T260" s="65">
        <f>INDEX(GB!$A$2:$AD$96,MATCH($C260,GB!$A$2:$A$96,0),MATCH(T$2,GB!$A$1:$AD$1,0))</f>
        <v>45</v>
      </c>
      <c r="U260" s="65">
        <f>INDEX(GB!$A$2:$AD$96,MATCH($C260,GB!$A$2:$A$96,0),MATCH(U$2,GB!$A$1:$AD$1,0))</f>
        <v>0</v>
      </c>
      <c r="V260" s="65">
        <f>INDEX(GB!$A$2:$AD$96,MATCH($C260,GB!$A$2:$A$96,0),MATCH(V$2,GB!$A$1:$AD$1,0))</f>
        <v>0</v>
      </c>
      <c r="W260" s="65">
        <f>INDEX(GB!$A$2:$AD$96,MATCH($C260,GB!$A$2:$A$96,0),MATCH(W$2,GB!$A$1:$AD$1,0))</f>
        <v>25</v>
      </c>
      <c r="X260" s="65">
        <f>INDEX(GB!$A$2:$AD$96,MATCH($C260,GB!$A$2:$A$96,0),MATCH(X$2,GB!$A$1:$AD$1,0))</f>
        <v>20</v>
      </c>
      <c r="Y260" s="65">
        <v>5</v>
      </c>
      <c r="Z260" s="65">
        <v>1250</v>
      </c>
      <c r="AA260" s="65">
        <v>400</v>
      </c>
      <c r="AB260" s="65"/>
      <c r="AC260" s="65"/>
      <c r="AD260" s="65"/>
      <c r="AE260" s="65"/>
      <c r="AF260" s="65">
        <f t="shared" si="802"/>
        <v>5</v>
      </c>
      <c r="AG260" s="65"/>
      <c r="AH260" s="65"/>
      <c r="AI260" s="65" t="str">
        <f t="shared" si="759"/>
        <v/>
      </c>
      <c r="AJ260" s="65" t="str">
        <f t="shared" si="760"/>
        <v/>
      </c>
      <c r="AK260" s="65" t="str">
        <f t="shared" si="761"/>
        <v/>
      </c>
      <c r="AL260" s="65" t="str">
        <f t="shared" si="762"/>
        <v/>
      </c>
      <c r="AM260" s="65" t="str">
        <f t="shared" si="621"/>
        <v/>
      </c>
      <c r="AN260" s="65"/>
      <c r="AO260" s="65"/>
      <c r="AP260" s="65"/>
      <c r="AQ260" s="65"/>
      <c r="AR260" s="65"/>
      <c r="AS260" s="65"/>
      <c r="AT260" s="65" t="str">
        <f t="shared" si="577"/>
        <v>ECPU</v>
      </c>
      <c r="AU260" s="65">
        <f t="shared" si="578"/>
        <v>274.60000000000002</v>
      </c>
      <c r="AV260" s="65"/>
      <c r="AX260" s="65">
        <f t="shared" si="749"/>
        <v>690</v>
      </c>
      <c r="AY260" s="65">
        <f t="shared" si="750"/>
        <v>545</v>
      </c>
      <c r="AZ260" s="65">
        <f>INDEX(Notes!$A$36:$O$47,MATCH($B260,Notes!A$36:A$47,0),MATCH(AZ$2,Notes!A$35:O$35,0))</f>
        <v>203.34644826666667</v>
      </c>
      <c r="BA260" s="65">
        <f t="shared" si="491"/>
        <v>530</v>
      </c>
      <c r="BB260" s="65">
        <f t="shared" si="751"/>
        <v>595</v>
      </c>
      <c r="BC260" s="65">
        <f t="shared" si="492"/>
        <v>520</v>
      </c>
      <c r="BD260" s="65">
        <f t="shared" si="752"/>
        <v>585</v>
      </c>
      <c r="BO260" s="72">
        <f t="shared" si="797"/>
        <v>274.60000000000002</v>
      </c>
      <c r="BP260" s="72">
        <f t="shared" si="494"/>
        <v>2</v>
      </c>
      <c r="BQ260" s="72" t="str">
        <f t="shared" si="495"/>
        <v>6</v>
      </c>
      <c r="BR260" s="72">
        <f t="shared" si="803"/>
        <v>0</v>
      </c>
      <c r="BS260" s="72" t="str">
        <f t="shared" si="798"/>
        <v>ME001</v>
      </c>
      <c r="BT260" s="72" t="str">
        <f t="shared" si="798"/>
        <v>ME003</v>
      </c>
      <c r="BU260" s="72">
        <f t="shared" si="798"/>
        <v>0.29411764705882354</v>
      </c>
      <c r="BV260" s="72">
        <f t="shared" si="798"/>
        <v>11</v>
      </c>
    </row>
    <row r="261" spans="1:74" s="72" customFormat="1" x14ac:dyDescent="0.2">
      <c r="A261" s="72" t="b">
        <v>1</v>
      </c>
      <c r="B261" s="65" t="s">
        <v>45</v>
      </c>
      <c r="C261" s="65" t="s">
        <v>154</v>
      </c>
      <c r="D261" s="65" t="str">
        <f t="shared" si="366"/>
        <v>E7</v>
      </c>
      <c r="E261" s="75">
        <f t="shared" si="488"/>
        <v>1002007</v>
      </c>
      <c r="F261" s="65" t="str">
        <f t="shared" si="748"/>
        <v>ME002_E7</v>
      </c>
      <c r="G261" s="65" t="s">
        <v>345</v>
      </c>
      <c r="H261" s="65">
        <f t="shared" si="799"/>
        <v>725</v>
      </c>
      <c r="I261" s="65">
        <f t="shared" si="800"/>
        <v>90</v>
      </c>
      <c r="J261" s="65">
        <f>INDEX(Notes!$A$36:$N$47,MATCH(Binning!$B261,Notes!$A$36:$A$47,0),MATCH(Notes!$K$35,Notes!$A$35:$N$35,0))</f>
        <v>274.60000000000002</v>
      </c>
      <c r="K261" s="65"/>
      <c r="L261" s="65">
        <f t="shared" si="804"/>
        <v>625</v>
      </c>
      <c r="M261" s="65">
        <f t="shared" si="801"/>
        <v>480</v>
      </c>
      <c r="N261" s="65">
        <f>INDEX(GB!$A$2:$AD$96,MATCH($C261,GB!$A$2:$A$96,0),MATCH(N$2,GB!$A$1:$AD$1,0))</f>
        <v>65</v>
      </c>
      <c r="O261" s="65">
        <f>INDEX(GB!$A$2:$AD$96,MATCH($C261,GB!$A$2:$A$96,0),MATCH(O$2,GB!$A$1:$AD$1,0))</f>
        <v>65</v>
      </c>
      <c r="P261" s="65">
        <f>INDEX(GB!$A$2:$AD$96,MATCH($C261,GB!$A$2:$A$96,0),MATCH(P$2,GB!$A$1:$AD$1,0))</f>
        <v>50</v>
      </c>
      <c r="Q261" s="65">
        <f>INDEX(GB!$A$2:$AD$96,MATCH($C261,GB!$A$2:$A$96,0),MATCH(Q$2,GB!$A$1:$AD$1,0))</f>
        <v>45</v>
      </c>
      <c r="R261" s="65">
        <f>INDEX(Notes!$A$36:$N$47,MATCH(Binning!$B261,Notes!$A$36:$A$47,0),MATCH(Notes!$M$35,Notes!$A$35:$N$35,0))</f>
        <v>3000</v>
      </c>
      <c r="S261" s="65"/>
      <c r="T261" s="65">
        <f>INDEX(GB!$A$2:$AD$96,MATCH($C261,GB!$A$2:$A$96,0),MATCH(T$2,GB!$A$1:$AD$1,0))</f>
        <v>45</v>
      </c>
      <c r="U261" s="65">
        <f>INDEX(GB!$A$2:$AD$96,MATCH($C261,GB!$A$2:$A$96,0),MATCH(U$2,GB!$A$1:$AD$1,0))</f>
        <v>0</v>
      </c>
      <c r="V261" s="65">
        <f>INDEX(GB!$A$2:$AD$96,MATCH($C261,GB!$A$2:$A$96,0),MATCH(V$2,GB!$A$1:$AD$1,0))</f>
        <v>0</v>
      </c>
      <c r="W261" s="65">
        <f>INDEX(GB!$A$2:$AD$96,MATCH($C261,GB!$A$2:$A$96,0),MATCH(W$2,GB!$A$1:$AD$1,0))</f>
        <v>25</v>
      </c>
      <c r="X261" s="65">
        <f>INDEX(GB!$A$2:$AD$96,MATCH($C261,GB!$A$2:$A$96,0),MATCH(X$2,GB!$A$1:$AD$1,0))</f>
        <v>20</v>
      </c>
      <c r="Y261" s="65">
        <v>5</v>
      </c>
      <c r="Z261" s="65">
        <v>1250</v>
      </c>
      <c r="AA261" s="65">
        <v>400</v>
      </c>
      <c r="AB261" s="65"/>
      <c r="AC261" s="65"/>
      <c r="AD261" s="65"/>
      <c r="AE261" s="65"/>
      <c r="AF261" s="65">
        <f t="shared" si="802"/>
        <v>5</v>
      </c>
      <c r="AG261" s="65"/>
      <c r="AH261" s="65"/>
      <c r="AI261" s="65" t="str">
        <f t="shared" si="759"/>
        <v/>
      </c>
      <c r="AJ261" s="65" t="str">
        <f t="shared" si="760"/>
        <v/>
      </c>
      <c r="AK261" s="65" t="str">
        <f t="shared" si="761"/>
        <v/>
      </c>
      <c r="AL261" s="65" t="str">
        <f t="shared" si="762"/>
        <v/>
      </c>
      <c r="AM261" s="65" t="str">
        <f t="shared" si="621"/>
        <v/>
      </c>
      <c r="AN261" s="65"/>
      <c r="AO261" s="65"/>
      <c r="AP261" s="65"/>
      <c r="AQ261" s="65"/>
      <c r="AR261" s="65"/>
      <c r="AS261" s="65"/>
      <c r="AT261" s="65" t="str">
        <f t="shared" si="577"/>
        <v>ECPU</v>
      </c>
      <c r="AU261" s="65">
        <f t="shared" si="578"/>
        <v>274.60000000000002</v>
      </c>
      <c r="AV261" s="65"/>
      <c r="AX261" s="65">
        <f t="shared" si="749"/>
        <v>690</v>
      </c>
      <c r="AY261" s="65">
        <f t="shared" si="750"/>
        <v>545</v>
      </c>
      <c r="AZ261" s="65">
        <f>INDEX(Notes!$A$36:$O$47,MATCH($B261,Notes!A$36:A$47,0),MATCH(AZ$2,Notes!A$35:O$35,0))</f>
        <v>203.34644826666667</v>
      </c>
      <c r="BA261" s="65">
        <f t="shared" si="491"/>
        <v>515</v>
      </c>
      <c r="BB261" s="65">
        <f t="shared" si="751"/>
        <v>580</v>
      </c>
      <c r="BC261" s="65">
        <f t="shared" si="492"/>
        <v>505</v>
      </c>
      <c r="BD261" s="65">
        <f t="shared" si="752"/>
        <v>570</v>
      </c>
      <c r="BO261" s="72">
        <f t="shared" si="797"/>
        <v>274.60000000000002</v>
      </c>
      <c r="BP261" s="72">
        <f t="shared" si="494"/>
        <v>2</v>
      </c>
      <c r="BQ261" s="72" t="str">
        <f t="shared" si="495"/>
        <v>7</v>
      </c>
      <c r="BR261" s="72">
        <f t="shared" si="803"/>
        <v>0</v>
      </c>
      <c r="BS261" s="72" t="str">
        <f t="shared" si="798"/>
        <v>ME001</v>
      </c>
      <c r="BT261" s="72" t="str">
        <f t="shared" si="798"/>
        <v>ME003</v>
      </c>
      <c r="BU261" s="72">
        <f t="shared" si="798"/>
        <v>0.29411764705882354</v>
      </c>
      <c r="BV261" s="72">
        <f t="shared" si="798"/>
        <v>11</v>
      </c>
    </row>
    <row r="262" spans="1:74" s="72" customFormat="1" x14ac:dyDescent="0.2">
      <c r="A262" s="72" t="b">
        <v>1</v>
      </c>
      <c r="B262" s="65" t="s">
        <v>45</v>
      </c>
      <c r="C262" s="65" t="s">
        <v>154</v>
      </c>
      <c r="D262" s="65" t="str">
        <f t="shared" si="366"/>
        <v>E8</v>
      </c>
      <c r="E262" s="75">
        <f t="shared" ref="E262:E265" si="805">1000000+BP262*1000+BQ262</f>
        <v>1002008</v>
      </c>
      <c r="F262" s="65" t="str">
        <f t="shared" ref="F262:F265" si="806">CONCATENATE(C262,"_",D262)</f>
        <v>ME002_E8</v>
      </c>
      <c r="G262" s="65" t="s">
        <v>345</v>
      </c>
      <c r="H262" s="65">
        <f t="shared" si="799"/>
        <v>710</v>
      </c>
      <c r="I262" s="65">
        <f t="shared" si="800"/>
        <v>90</v>
      </c>
      <c r="J262" s="65">
        <f>INDEX(Notes!$A$36:$N$47,MATCH(Binning!$B262,Notes!$A$36:$A$47,0),MATCH(Notes!$K$35,Notes!$A$35:$N$35,0))</f>
        <v>274.60000000000002</v>
      </c>
      <c r="K262" s="65"/>
      <c r="L262" s="65">
        <f t="shared" si="804"/>
        <v>625</v>
      </c>
      <c r="M262" s="65">
        <f t="shared" si="801"/>
        <v>480</v>
      </c>
      <c r="N262" s="65">
        <f>INDEX(GB!$A$2:$AD$96,MATCH($C262,GB!$A$2:$A$96,0),MATCH(N$2,GB!$A$1:$AD$1,0))</f>
        <v>65</v>
      </c>
      <c r="O262" s="65">
        <f>INDEX(GB!$A$2:$AD$96,MATCH($C262,GB!$A$2:$A$96,0),MATCH(O$2,GB!$A$1:$AD$1,0))</f>
        <v>65</v>
      </c>
      <c r="P262" s="65">
        <f>INDEX(GB!$A$2:$AD$96,MATCH($C262,GB!$A$2:$A$96,0),MATCH(P$2,GB!$A$1:$AD$1,0))</f>
        <v>50</v>
      </c>
      <c r="Q262" s="65">
        <f>INDEX(GB!$A$2:$AD$96,MATCH($C262,GB!$A$2:$A$96,0),MATCH(Q$2,GB!$A$1:$AD$1,0))</f>
        <v>45</v>
      </c>
      <c r="R262" s="65">
        <f>INDEX(Notes!$A$36:$N$47,MATCH(Binning!$B262,Notes!$A$36:$A$47,0),MATCH(Notes!$M$35,Notes!$A$35:$N$35,0))</f>
        <v>3000</v>
      </c>
      <c r="S262" s="65"/>
      <c r="T262" s="65">
        <f>INDEX(GB!$A$2:$AD$96,MATCH($C262,GB!$A$2:$A$96,0),MATCH(T$2,GB!$A$1:$AD$1,0))</f>
        <v>45</v>
      </c>
      <c r="U262" s="65">
        <f>INDEX(GB!$A$2:$AD$96,MATCH($C262,GB!$A$2:$A$96,0),MATCH(U$2,GB!$A$1:$AD$1,0))</f>
        <v>0</v>
      </c>
      <c r="V262" s="65">
        <f>INDEX(GB!$A$2:$AD$96,MATCH($C262,GB!$A$2:$A$96,0),MATCH(V$2,GB!$A$1:$AD$1,0))</f>
        <v>0</v>
      </c>
      <c r="W262" s="65">
        <f>INDEX(GB!$A$2:$AD$96,MATCH($C262,GB!$A$2:$A$96,0),MATCH(W$2,GB!$A$1:$AD$1,0))</f>
        <v>25</v>
      </c>
      <c r="X262" s="65">
        <f>INDEX(GB!$A$2:$AD$96,MATCH($C262,GB!$A$2:$A$96,0),MATCH(X$2,GB!$A$1:$AD$1,0))</f>
        <v>20</v>
      </c>
      <c r="Y262" s="65">
        <v>5</v>
      </c>
      <c r="Z262" s="65">
        <v>1250</v>
      </c>
      <c r="AA262" s="65">
        <v>400</v>
      </c>
      <c r="AB262" s="65"/>
      <c r="AC262" s="65"/>
      <c r="AD262" s="65"/>
      <c r="AE262" s="65"/>
      <c r="AF262" s="65">
        <f t="shared" si="802"/>
        <v>5</v>
      </c>
      <c r="AG262" s="65"/>
      <c r="AH262" s="65"/>
      <c r="AI262" s="65" t="str">
        <f t="shared" ref="AI262:AI265" si="807">IF($BR262=1,BS262,"")</f>
        <v/>
      </c>
      <c r="AJ262" s="65" t="str">
        <f t="shared" ref="AJ262:AJ265" si="808">IF($BR262=1,BT262,"")</f>
        <v/>
      </c>
      <c r="AK262" s="65" t="str">
        <f t="shared" ref="AK262:AK265" si="809">IF($BR262=1,BU262,"")</f>
        <v/>
      </c>
      <c r="AL262" s="65" t="str">
        <f t="shared" ref="AL262:AL265" si="810">IF($BR262=1,BV262,"")</f>
        <v/>
      </c>
      <c r="AM262" s="65" t="str">
        <f t="shared" si="621"/>
        <v/>
      </c>
      <c r="AN262" s="65"/>
      <c r="AO262" s="65"/>
      <c r="AP262" s="65"/>
      <c r="AQ262" s="65"/>
      <c r="AR262" s="65"/>
      <c r="AS262" s="65"/>
      <c r="AT262" s="65" t="str">
        <f t="shared" ref="AT262:AT265" si="811">B262</f>
        <v>ECPU</v>
      </c>
      <c r="AU262" s="65">
        <f t="shared" ref="AU262:AU265" si="812">J262</f>
        <v>274.60000000000002</v>
      </c>
      <c r="AV262" s="65"/>
      <c r="AX262" s="65">
        <f t="shared" ref="AX262:AX265" si="813">L262+N262</f>
        <v>690</v>
      </c>
      <c r="AY262" s="65">
        <f t="shared" ref="AY262:AY265" si="814">M262+N262</f>
        <v>545</v>
      </c>
      <c r="AZ262" s="65">
        <f>INDEX(Notes!$A$36:$O$47,MATCH($B262,Notes!A$36:A$47,0),MATCH(AZ$2,Notes!A$35:O$35,0))</f>
        <v>203.34644826666667</v>
      </c>
      <c r="BA262" s="65">
        <f t="shared" ref="BA262:BA265" si="815">MAX(MIN(Y262*FLOOR((H262-I262*LOG10(AZ262))/Y262,1),L262),M262)</f>
        <v>500</v>
      </c>
      <c r="BB262" s="65">
        <f t="shared" ref="BB262:BB265" si="816">BA262+N262</f>
        <v>565</v>
      </c>
      <c r="BC262" s="65">
        <f t="shared" ref="BC262:BC265" si="817">MAX(MIN(Y262*FLOOR((H262-I262*LOG10(J262))/Y262,1),L262),M262)</f>
        <v>490</v>
      </c>
      <c r="BD262" s="65">
        <f t="shared" ref="BD262:BD265" si="818">BC262+N262</f>
        <v>555</v>
      </c>
      <c r="BO262" s="72">
        <f t="shared" si="797"/>
        <v>274.60000000000002</v>
      </c>
      <c r="BP262" s="72">
        <f t="shared" si="494"/>
        <v>2</v>
      </c>
      <c r="BQ262" s="72" t="str">
        <f t="shared" si="495"/>
        <v>8</v>
      </c>
      <c r="BR262" s="72">
        <f t="shared" si="803"/>
        <v>0</v>
      </c>
      <c r="BS262" s="72" t="str">
        <f t="shared" si="803"/>
        <v>ME001</v>
      </c>
      <c r="BT262" s="72" t="str">
        <f t="shared" si="803"/>
        <v>ME003</v>
      </c>
      <c r="BU262" s="72">
        <f t="shared" si="803"/>
        <v>0.29411764705882354</v>
      </c>
      <c r="BV262" s="72">
        <f t="shared" si="803"/>
        <v>11</v>
      </c>
    </row>
    <row r="263" spans="1:74" s="72" customFormat="1" x14ac:dyDescent="0.2">
      <c r="A263" s="72" t="b">
        <v>1</v>
      </c>
      <c r="B263" s="65" t="s">
        <v>45</v>
      </c>
      <c r="C263" s="65" t="s">
        <v>154</v>
      </c>
      <c r="D263" s="65" t="str">
        <f t="shared" si="366"/>
        <v>E9</v>
      </c>
      <c r="E263" s="75">
        <f t="shared" si="805"/>
        <v>1002009</v>
      </c>
      <c r="F263" s="65" t="str">
        <f t="shared" si="806"/>
        <v>ME002_E9</v>
      </c>
      <c r="G263" s="65" t="s">
        <v>345</v>
      </c>
      <c r="H263" s="65">
        <f t="shared" si="799"/>
        <v>695</v>
      </c>
      <c r="I263" s="65">
        <f t="shared" si="800"/>
        <v>90</v>
      </c>
      <c r="J263" s="65">
        <f>INDEX(Notes!$A$36:$N$47,MATCH(Binning!$B263,Notes!$A$36:$A$47,0),MATCH(Notes!$K$35,Notes!$A$35:$N$35,0))</f>
        <v>274.60000000000002</v>
      </c>
      <c r="K263" s="65"/>
      <c r="L263" s="65">
        <f t="shared" si="804"/>
        <v>625</v>
      </c>
      <c r="M263" s="65">
        <f t="shared" si="801"/>
        <v>480</v>
      </c>
      <c r="N263" s="65">
        <f>INDEX(GB!$A$2:$AD$96,MATCH($C263,GB!$A$2:$A$96,0),MATCH(N$2,GB!$A$1:$AD$1,0))</f>
        <v>65</v>
      </c>
      <c r="O263" s="65">
        <f>INDEX(GB!$A$2:$AD$96,MATCH($C263,GB!$A$2:$A$96,0),MATCH(O$2,GB!$A$1:$AD$1,0))</f>
        <v>65</v>
      </c>
      <c r="P263" s="65">
        <f>INDEX(GB!$A$2:$AD$96,MATCH($C263,GB!$A$2:$A$96,0),MATCH(P$2,GB!$A$1:$AD$1,0))</f>
        <v>50</v>
      </c>
      <c r="Q263" s="65">
        <f>INDEX(GB!$A$2:$AD$96,MATCH($C263,GB!$A$2:$A$96,0),MATCH(Q$2,GB!$A$1:$AD$1,0))</f>
        <v>45</v>
      </c>
      <c r="R263" s="65">
        <f>INDEX(Notes!$A$36:$N$47,MATCH(Binning!$B263,Notes!$A$36:$A$47,0),MATCH(Notes!$M$35,Notes!$A$35:$N$35,0))</f>
        <v>3000</v>
      </c>
      <c r="S263" s="65"/>
      <c r="T263" s="65">
        <f>INDEX(GB!$A$2:$AD$96,MATCH($C263,GB!$A$2:$A$96,0),MATCH(T$2,GB!$A$1:$AD$1,0))</f>
        <v>45</v>
      </c>
      <c r="U263" s="65">
        <f>INDEX(GB!$A$2:$AD$96,MATCH($C263,GB!$A$2:$A$96,0),MATCH(U$2,GB!$A$1:$AD$1,0))</f>
        <v>0</v>
      </c>
      <c r="V263" s="65">
        <f>INDEX(GB!$A$2:$AD$96,MATCH($C263,GB!$A$2:$A$96,0),MATCH(V$2,GB!$A$1:$AD$1,0))</f>
        <v>0</v>
      </c>
      <c r="W263" s="65">
        <f>INDEX(GB!$A$2:$AD$96,MATCH($C263,GB!$A$2:$A$96,0),MATCH(W$2,GB!$A$1:$AD$1,0))</f>
        <v>25</v>
      </c>
      <c r="X263" s="65">
        <f>INDEX(GB!$A$2:$AD$96,MATCH($C263,GB!$A$2:$A$96,0),MATCH(X$2,GB!$A$1:$AD$1,0))</f>
        <v>20</v>
      </c>
      <c r="Y263" s="65">
        <v>5</v>
      </c>
      <c r="Z263" s="65">
        <v>1250</v>
      </c>
      <c r="AA263" s="65">
        <v>400</v>
      </c>
      <c r="AB263" s="65"/>
      <c r="AC263" s="65"/>
      <c r="AD263" s="65"/>
      <c r="AE263" s="65"/>
      <c r="AF263" s="65">
        <f t="shared" si="802"/>
        <v>5</v>
      </c>
      <c r="AG263" s="65"/>
      <c r="AH263" s="65"/>
      <c r="AI263" s="65" t="str">
        <f t="shared" si="807"/>
        <v/>
      </c>
      <c r="AJ263" s="65" t="str">
        <f t="shared" si="808"/>
        <v/>
      </c>
      <c r="AK263" s="65" t="str">
        <f t="shared" si="809"/>
        <v/>
      </c>
      <c r="AL263" s="65" t="str">
        <f t="shared" si="810"/>
        <v/>
      </c>
      <c r="AM263" s="65" t="str">
        <f t="shared" si="621"/>
        <v/>
      </c>
      <c r="AN263" s="65"/>
      <c r="AO263" s="65"/>
      <c r="AP263" s="65"/>
      <c r="AQ263" s="65"/>
      <c r="AR263" s="65"/>
      <c r="AS263" s="65"/>
      <c r="AT263" s="65" t="str">
        <f t="shared" si="811"/>
        <v>ECPU</v>
      </c>
      <c r="AU263" s="65">
        <f t="shared" si="812"/>
        <v>274.60000000000002</v>
      </c>
      <c r="AV263" s="65"/>
      <c r="AX263" s="65">
        <f t="shared" si="813"/>
        <v>690</v>
      </c>
      <c r="AY263" s="65">
        <f t="shared" si="814"/>
        <v>545</v>
      </c>
      <c r="AZ263" s="65">
        <f>INDEX(Notes!$A$36:$O$47,MATCH($B263,Notes!A$36:A$47,0),MATCH(AZ$2,Notes!A$35:O$35,0))</f>
        <v>203.34644826666667</v>
      </c>
      <c r="BA263" s="65">
        <f t="shared" si="815"/>
        <v>485</v>
      </c>
      <c r="BB263" s="65">
        <f t="shared" si="816"/>
        <v>550</v>
      </c>
      <c r="BC263" s="65">
        <f t="shared" si="817"/>
        <v>480</v>
      </c>
      <c r="BD263" s="65">
        <f t="shared" si="818"/>
        <v>545</v>
      </c>
      <c r="BO263" s="72">
        <f t="shared" si="797"/>
        <v>274.60000000000002</v>
      </c>
      <c r="BP263" s="72">
        <f t="shared" si="494"/>
        <v>2</v>
      </c>
      <c r="BQ263" s="72" t="str">
        <f t="shared" si="495"/>
        <v>9</v>
      </c>
      <c r="BR263" s="72">
        <f t="shared" ref="BR263:BV263" si="819">IF(BR262="","",BR262)</f>
        <v>0</v>
      </c>
      <c r="BS263" s="72" t="str">
        <f t="shared" si="819"/>
        <v>ME001</v>
      </c>
      <c r="BT263" s="72" t="str">
        <f t="shared" si="819"/>
        <v>ME003</v>
      </c>
      <c r="BU263" s="72">
        <f t="shared" si="819"/>
        <v>0.29411764705882354</v>
      </c>
      <c r="BV263" s="72">
        <f t="shared" si="819"/>
        <v>11</v>
      </c>
    </row>
    <row r="264" spans="1:74" s="72" customFormat="1" x14ac:dyDescent="0.2">
      <c r="A264" s="72" t="b">
        <v>1</v>
      </c>
      <c r="B264" s="65" t="s">
        <v>45</v>
      </c>
      <c r="C264" s="65" t="s">
        <v>154</v>
      </c>
      <c r="D264" s="65" t="str">
        <f t="shared" ref="D264:D266" si="820">CONCATENATE("E",MID(D263,2,2)+1)</f>
        <v>E10</v>
      </c>
      <c r="E264" s="75">
        <f t="shared" si="805"/>
        <v>1002010</v>
      </c>
      <c r="F264" s="65" t="str">
        <f t="shared" si="806"/>
        <v>ME002_E10</v>
      </c>
      <c r="G264" s="65" t="s">
        <v>345</v>
      </c>
      <c r="H264" s="65">
        <f t="shared" si="799"/>
        <v>680</v>
      </c>
      <c r="I264" s="65">
        <f t="shared" si="800"/>
        <v>90</v>
      </c>
      <c r="J264" s="65">
        <f>INDEX(Notes!$A$36:$N$47,MATCH(Binning!$B264,Notes!$A$36:$A$47,0),MATCH(Notes!$K$35,Notes!$A$35:$N$35,0))</f>
        <v>274.60000000000002</v>
      </c>
      <c r="K264" s="65"/>
      <c r="L264" s="65">
        <f t="shared" si="804"/>
        <v>625</v>
      </c>
      <c r="M264" s="65">
        <f t="shared" si="801"/>
        <v>480</v>
      </c>
      <c r="N264" s="65">
        <f>INDEX(GB!$A$2:$AD$96,MATCH($C264,GB!$A$2:$A$96,0),MATCH(N$2,GB!$A$1:$AD$1,0))</f>
        <v>65</v>
      </c>
      <c r="O264" s="65">
        <f>INDEX(GB!$A$2:$AD$96,MATCH($C264,GB!$A$2:$A$96,0),MATCH(O$2,GB!$A$1:$AD$1,0))</f>
        <v>65</v>
      </c>
      <c r="P264" s="65">
        <f>INDEX(GB!$A$2:$AD$96,MATCH($C264,GB!$A$2:$A$96,0),MATCH(P$2,GB!$A$1:$AD$1,0))</f>
        <v>50</v>
      </c>
      <c r="Q264" s="65">
        <f>INDEX(GB!$A$2:$AD$96,MATCH($C264,GB!$A$2:$A$96,0),MATCH(Q$2,GB!$A$1:$AD$1,0))</f>
        <v>45</v>
      </c>
      <c r="R264" s="65">
        <f>INDEX(Notes!$A$36:$N$47,MATCH(Binning!$B264,Notes!$A$36:$A$47,0),MATCH(Notes!$M$35,Notes!$A$35:$N$35,0))</f>
        <v>3000</v>
      </c>
      <c r="S264" s="65"/>
      <c r="T264" s="65">
        <f>INDEX(GB!$A$2:$AD$96,MATCH($C264,GB!$A$2:$A$96,0),MATCH(T$2,GB!$A$1:$AD$1,0))</f>
        <v>45</v>
      </c>
      <c r="U264" s="65">
        <f>INDEX(GB!$A$2:$AD$96,MATCH($C264,GB!$A$2:$A$96,0),MATCH(U$2,GB!$A$1:$AD$1,0))</f>
        <v>0</v>
      </c>
      <c r="V264" s="65">
        <f>INDEX(GB!$A$2:$AD$96,MATCH($C264,GB!$A$2:$A$96,0),MATCH(V$2,GB!$A$1:$AD$1,0))</f>
        <v>0</v>
      </c>
      <c r="W264" s="65">
        <f>INDEX(GB!$A$2:$AD$96,MATCH($C264,GB!$A$2:$A$96,0),MATCH(W$2,GB!$A$1:$AD$1,0))</f>
        <v>25</v>
      </c>
      <c r="X264" s="65">
        <f>INDEX(GB!$A$2:$AD$96,MATCH($C264,GB!$A$2:$A$96,0),MATCH(X$2,GB!$A$1:$AD$1,0))</f>
        <v>20</v>
      </c>
      <c r="Y264" s="65">
        <v>5</v>
      </c>
      <c r="Z264" s="65">
        <v>1250</v>
      </c>
      <c r="AA264" s="65">
        <v>400</v>
      </c>
      <c r="AB264" s="65"/>
      <c r="AC264" s="65"/>
      <c r="AD264" s="65"/>
      <c r="AE264" s="65"/>
      <c r="AF264" s="65">
        <f t="shared" si="802"/>
        <v>5</v>
      </c>
      <c r="AG264" s="65"/>
      <c r="AH264" s="65"/>
      <c r="AI264" s="65" t="str">
        <f t="shared" si="807"/>
        <v/>
      </c>
      <c r="AJ264" s="65" t="str">
        <f t="shared" si="808"/>
        <v/>
      </c>
      <c r="AK264" s="65" t="str">
        <f t="shared" si="809"/>
        <v/>
      </c>
      <c r="AL264" s="65" t="str">
        <f t="shared" si="810"/>
        <v/>
      </c>
      <c r="AM264" s="65" t="str">
        <f t="shared" si="621"/>
        <v/>
      </c>
      <c r="AN264" s="65"/>
      <c r="AO264" s="65"/>
      <c r="AP264" s="65"/>
      <c r="AQ264" s="65"/>
      <c r="AR264" s="65"/>
      <c r="AS264" s="65"/>
      <c r="AT264" s="65" t="str">
        <f t="shared" si="811"/>
        <v>ECPU</v>
      </c>
      <c r="AU264" s="65">
        <f t="shared" si="812"/>
        <v>274.60000000000002</v>
      </c>
      <c r="AV264" s="65"/>
      <c r="AX264" s="65">
        <f t="shared" si="813"/>
        <v>690</v>
      </c>
      <c r="AY264" s="65">
        <f t="shared" si="814"/>
        <v>545</v>
      </c>
      <c r="AZ264" s="65">
        <f>INDEX(Notes!$A$36:$O$47,MATCH($B264,Notes!A$36:A$47,0),MATCH(AZ$2,Notes!A$35:O$35,0))</f>
        <v>203.34644826666667</v>
      </c>
      <c r="BA264" s="65">
        <f t="shared" si="815"/>
        <v>480</v>
      </c>
      <c r="BB264" s="65">
        <f t="shared" si="816"/>
        <v>545</v>
      </c>
      <c r="BC264" s="65">
        <f t="shared" si="817"/>
        <v>480</v>
      </c>
      <c r="BD264" s="65">
        <f t="shared" si="818"/>
        <v>545</v>
      </c>
      <c r="BO264" s="72">
        <f t="shared" si="797"/>
        <v>274.60000000000002</v>
      </c>
      <c r="BP264" s="72">
        <f t="shared" si="494"/>
        <v>2</v>
      </c>
      <c r="BQ264" s="72" t="str">
        <f t="shared" si="495"/>
        <v>10</v>
      </c>
      <c r="BR264" s="72">
        <f t="shared" ref="BR264:BV264" si="821">IF(BR263="","",BR263)</f>
        <v>0</v>
      </c>
      <c r="BS264" s="72" t="str">
        <f t="shared" si="821"/>
        <v>ME001</v>
      </c>
      <c r="BT264" s="72" t="str">
        <f t="shared" si="821"/>
        <v>ME003</v>
      </c>
      <c r="BU264" s="72">
        <f t="shared" si="821"/>
        <v>0.29411764705882354</v>
      </c>
      <c r="BV264" s="72">
        <f t="shared" si="821"/>
        <v>11</v>
      </c>
    </row>
    <row r="265" spans="1:74" s="72" customFormat="1" x14ac:dyDescent="0.2">
      <c r="A265" s="72" t="b">
        <v>1</v>
      </c>
      <c r="B265" s="65" t="s">
        <v>45</v>
      </c>
      <c r="C265" s="65" t="s">
        <v>154</v>
      </c>
      <c r="D265" s="65" t="str">
        <f t="shared" si="820"/>
        <v>E11</v>
      </c>
      <c r="E265" s="75">
        <f t="shared" si="805"/>
        <v>1002011</v>
      </c>
      <c r="F265" s="65" t="str">
        <f t="shared" si="806"/>
        <v>ME002_E11</v>
      </c>
      <c r="G265" s="65" t="s">
        <v>345</v>
      </c>
      <c r="H265" s="65">
        <f t="shared" si="799"/>
        <v>665</v>
      </c>
      <c r="I265" s="65">
        <f t="shared" si="800"/>
        <v>90</v>
      </c>
      <c r="J265" s="65">
        <f>INDEX(Notes!$A$36:$N$47,MATCH(Binning!$B265,Notes!$A$36:$A$47,0),MATCH(Notes!$K$35,Notes!$A$35:$N$35,0))</f>
        <v>274.60000000000002</v>
      </c>
      <c r="K265" s="65"/>
      <c r="L265" s="65">
        <f t="shared" si="804"/>
        <v>625</v>
      </c>
      <c r="M265" s="65">
        <f t="shared" si="801"/>
        <v>480</v>
      </c>
      <c r="N265" s="65">
        <f>INDEX(GB!$A$2:$AD$96,MATCH($C265,GB!$A$2:$A$96,0),MATCH(N$2,GB!$A$1:$AD$1,0))</f>
        <v>65</v>
      </c>
      <c r="O265" s="65">
        <f>INDEX(GB!$A$2:$AD$96,MATCH($C265,GB!$A$2:$A$96,0),MATCH(O$2,GB!$A$1:$AD$1,0))</f>
        <v>65</v>
      </c>
      <c r="P265" s="65">
        <f>INDEX(GB!$A$2:$AD$96,MATCH($C265,GB!$A$2:$A$96,0),MATCH(P$2,GB!$A$1:$AD$1,0))</f>
        <v>50</v>
      </c>
      <c r="Q265" s="65">
        <f>INDEX(GB!$A$2:$AD$96,MATCH($C265,GB!$A$2:$A$96,0),MATCH(Q$2,GB!$A$1:$AD$1,0))</f>
        <v>45</v>
      </c>
      <c r="R265" s="65">
        <f>INDEX(Notes!$A$36:$N$47,MATCH(Binning!$B265,Notes!$A$36:$A$47,0),MATCH(Notes!$M$35,Notes!$A$35:$N$35,0))</f>
        <v>3000</v>
      </c>
      <c r="S265" s="65"/>
      <c r="T265" s="65">
        <f>INDEX(GB!$A$2:$AD$96,MATCH($C265,GB!$A$2:$A$96,0),MATCH(T$2,GB!$A$1:$AD$1,0))</f>
        <v>45</v>
      </c>
      <c r="U265" s="65">
        <f>INDEX(GB!$A$2:$AD$96,MATCH($C265,GB!$A$2:$A$96,0),MATCH(U$2,GB!$A$1:$AD$1,0))</f>
        <v>0</v>
      </c>
      <c r="V265" s="65">
        <f>INDEX(GB!$A$2:$AD$96,MATCH($C265,GB!$A$2:$A$96,0),MATCH(V$2,GB!$A$1:$AD$1,0))</f>
        <v>0</v>
      </c>
      <c r="W265" s="65">
        <f>INDEX(GB!$A$2:$AD$96,MATCH($C265,GB!$A$2:$A$96,0),MATCH(W$2,GB!$A$1:$AD$1,0))</f>
        <v>25</v>
      </c>
      <c r="X265" s="65">
        <f>INDEX(GB!$A$2:$AD$96,MATCH($C265,GB!$A$2:$A$96,0),MATCH(X$2,GB!$A$1:$AD$1,0))</f>
        <v>20</v>
      </c>
      <c r="Y265" s="65">
        <v>5</v>
      </c>
      <c r="Z265" s="65">
        <v>1250</v>
      </c>
      <c r="AA265" s="65">
        <v>400</v>
      </c>
      <c r="AB265" s="65"/>
      <c r="AC265" s="65"/>
      <c r="AD265" s="65"/>
      <c r="AE265" s="65"/>
      <c r="AF265" s="65">
        <f t="shared" si="802"/>
        <v>5</v>
      </c>
      <c r="AG265" s="65"/>
      <c r="AH265" s="65"/>
      <c r="AI265" s="65" t="str">
        <f t="shared" si="807"/>
        <v/>
      </c>
      <c r="AJ265" s="65" t="str">
        <f t="shared" si="808"/>
        <v/>
      </c>
      <c r="AK265" s="65" t="str">
        <f t="shared" si="809"/>
        <v/>
      </c>
      <c r="AL265" s="65" t="str">
        <f t="shared" si="810"/>
        <v/>
      </c>
      <c r="AM265" s="65" t="str">
        <f t="shared" si="621"/>
        <v/>
      </c>
      <c r="AN265" s="65"/>
      <c r="AO265" s="65"/>
      <c r="AP265" s="65"/>
      <c r="AQ265" s="65"/>
      <c r="AR265" s="65"/>
      <c r="AS265" s="65"/>
      <c r="AT265" s="65" t="str">
        <f t="shared" si="811"/>
        <v>ECPU</v>
      </c>
      <c r="AU265" s="65">
        <f t="shared" si="812"/>
        <v>274.60000000000002</v>
      </c>
      <c r="AV265" s="65"/>
      <c r="AX265" s="65">
        <f t="shared" si="813"/>
        <v>690</v>
      </c>
      <c r="AY265" s="65">
        <f t="shared" si="814"/>
        <v>545</v>
      </c>
      <c r="AZ265" s="65">
        <f>INDEX(Notes!$A$36:$O$47,MATCH($B265,Notes!A$36:A$47,0),MATCH(AZ$2,Notes!A$35:O$35,0))</f>
        <v>203.34644826666667</v>
      </c>
      <c r="BA265" s="65">
        <f t="shared" si="815"/>
        <v>480</v>
      </c>
      <c r="BB265" s="65">
        <f t="shared" si="816"/>
        <v>545</v>
      </c>
      <c r="BC265" s="65">
        <f t="shared" si="817"/>
        <v>480</v>
      </c>
      <c r="BD265" s="65">
        <f t="shared" si="818"/>
        <v>545</v>
      </c>
      <c r="BO265" s="72">
        <f t="shared" si="797"/>
        <v>274.60000000000002</v>
      </c>
      <c r="BP265" s="72">
        <f t="shared" si="494"/>
        <v>2</v>
      </c>
      <c r="BQ265" s="72" t="str">
        <f t="shared" si="495"/>
        <v>11</v>
      </c>
      <c r="BR265" s="72">
        <f t="shared" ref="BR265:BV265" si="822">IF(BR264="","",BR264)</f>
        <v>0</v>
      </c>
      <c r="BS265" s="72" t="str">
        <f t="shared" si="822"/>
        <v>ME001</v>
      </c>
      <c r="BT265" s="72" t="str">
        <f t="shared" si="822"/>
        <v>ME003</v>
      </c>
      <c r="BU265" s="72">
        <f t="shared" si="822"/>
        <v>0.29411764705882354</v>
      </c>
      <c r="BV265" s="72">
        <f t="shared" si="822"/>
        <v>11</v>
      </c>
    </row>
    <row r="266" spans="1:74" s="72" customFormat="1" x14ac:dyDescent="0.2">
      <c r="A266" s="72" t="b">
        <v>1</v>
      </c>
      <c r="B266" s="65" t="s">
        <v>45</v>
      </c>
      <c r="C266" s="65" t="s">
        <v>154</v>
      </c>
      <c r="D266" s="65" t="str">
        <f t="shared" si="820"/>
        <v>E12</v>
      </c>
      <c r="E266" s="75">
        <f t="shared" ref="E266" si="823">1000000+BP266*1000+BQ266</f>
        <v>1002012</v>
      </c>
      <c r="F266" s="65" t="str">
        <f t="shared" ref="F266" si="824">CONCATENATE(C266,"_",D266)</f>
        <v>ME002_E12</v>
      </c>
      <c r="G266" s="65" t="s">
        <v>345</v>
      </c>
      <c r="H266" s="65">
        <f t="shared" si="799"/>
        <v>650</v>
      </c>
      <c r="I266" s="65">
        <f t="shared" si="800"/>
        <v>90</v>
      </c>
      <c r="J266" s="65">
        <f>INDEX(Notes!$A$36:$N$47,MATCH(Binning!$B266,Notes!$A$36:$A$47,0),MATCH(Notes!$K$35,Notes!$A$35:$N$35,0))</f>
        <v>274.60000000000002</v>
      </c>
      <c r="K266" s="65"/>
      <c r="L266" s="65">
        <f t="shared" si="804"/>
        <v>625</v>
      </c>
      <c r="M266" s="65">
        <f t="shared" si="801"/>
        <v>480</v>
      </c>
      <c r="N266" s="65">
        <f>INDEX(GB!$A$2:$AD$96,MATCH($C266,GB!$A$2:$A$96,0),MATCH(N$2,GB!$A$1:$AD$1,0))</f>
        <v>65</v>
      </c>
      <c r="O266" s="65">
        <f>INDEX(GB!$A$2:$AD$96,MATCH($C266,GB!$A$2:$A$96,0),MATCH(O$2,GB!$A$1:$AD$1,0))</f>
        <v>65</v>
      </c>
      <c r="P266" s="65">
        <f>INDEX(GB!$A$2:$AD$96,MATCH($C266,GB!$A$2:$A$96,0),MATCH(P$2,GB!$A$1:$AD$1,0))</f>
        <v>50</v>
      </c>
      <c r="Q266" s="65">
        <f>INDEX(GB!$A$2:$AD$96,MATCH($C266,GB!$A$2:$A$96,0),MATCH(Q$2,GB!$A$1:$AD$1,0))</f>
        <v>45</v>
      </c>
      <c r="R266" s="65">
        <f>INDEX(Notes!$A$36:$N$47,MATCH(Binning!$B266,Notes!$A$36:$A$47,0),MATCH(Notes!$M$35,Notes!$A$35:$N$35,0))</f>
        <v>3000</v>
      </c>
      <c r="S266" s="65"/>
      <c r="T266" s="65">
        <f>INDEX(GB!$A$2:$AD$96,MATCH($C266,GB!$A$2:$A$96,0),MATCH(T$2,GB!$A$1:$AD$1,0))</f>
        <v>45</v>
      </c>
      <c r="U266" s="65">
        <f>INDEX(GB!$A$2:$AD$96,MATCH($C266,GB!$A$2:$A$96,0),MATCH(U$2,GB!$A$1:$AD$1,0))</f>
        <v>0</v>
      </c>
      <c r="V266" s="65">
        <f>INDEX(GB!$A$2:$AD$96,MATCH($C266,GB!$A$2:$A$96,0),MATCH(V$2,GB!$A$1:$AD$1,0))</f>
        <v>0</v>
      </c>
      <c r="W266" s="65">
        <f>INDEX(GB!$A$2:$AD$96,MATCH($C266,GB!$A$2:$A$96,0),MATCH(W$2,GB!$A$1:$AD$1,0))</f>
        <v>25</v>
      </c>
      <c r="X266" s="65">
        <f>INDEX(GB!$A$2:$AD$96,MATCH($C266,GB!$A$2:$A$96,0),MATCH(X$2,GB!$A$1:$AD$1,0))</f>
        <v>20</v>
      </c>
      <c r="Y266" s="65">
        <v>5</v>
      </c>
      <c r="Z266" s="65">
        <v>1250</v>
      </c>
      <c r="AA266" s="65">
        <v>400</v>
      </c>
      <c r="AB266" s="65"/>
      <c r="AC266" s="65"/>
      <c r="AD266" s="65"/>
      <c r="AE266" s="65"/>
      <c r="AF266" s="65">
        <f t="shared" si="802"/>
        <v>5</v>
      </c>
      <c r="AG266" s="65"/>
      <c r="AH266" s="65"/>
      <c r="AI266" s="65" t="str">
        <f t="shared" ref="AI266" si="825">IF($BR266=1,BS266,"")</f>
        <v/>
      </c>
      <c r="AJ266" s="65" t="str">
        <f t="shared" ref="AJ266" si="826">IF($BR266=1,BT266,"")</f>
        <v/>
      </c>
      <c r="AK266" s="65" t="str">
        <f t="shared" ref="AK266" si="827">IF($BR266=1,BU266,"")</f>
        <v/>
      </c>
      <c r="AL266" s="65" t="str">
        <f t="shared" ref="AL266" si="828">IF($BR266=1,BV266,"")</f>
        <v/>
      </c>
      <c r="AM266" s="65" t="str">
        <f t="shared" si="621"/>
        <v/>
      </c>
      <c r="AN266" s="65"/>
      <c r="AO266" s="65"/>
      <c r="AP266" s="65"/>
      <c r="AQ266" s="65"/>
      <c r="AR266" s="65"/>
      <c r="AS266" s="65"/>
      <c r="AT266" s="65" t="str">
        <f t="shared" ref="AT266" si="829">B266</f>
        <v>ECPU</v>
      </c>
      <c r="AU266" s="65">
        <f t="shared" ref="AU266" si="830">J266</f>
        <v>274.60000000000002</v>
      </c>
      <c r="AV266" s="65"/>
      <c r="AX266" s="65">
        <f t="shared" ref="AX266" si="831">L266+N266</f>
        <v>690</v>
      </c>
      <c r="AY266" s="65">
        <f t="shared" ref="AY266" si="832">M266+N266</f>
        <v>545</v>
      </c>
      <c r="AZ266" s="65">
        <f>INDEX(Notes!$A$36:$O$47,MATCH($B266,Notes!A$36:A$47,0),MATCH(AZ$2,Notes!A$35:O$35,0))</f>
        <v>203.34644826666667</v>
      </c>
      <c r="BA266" s="65">
        <f t="shared" ref="BA266" si="833">MAX(MIN(Y266*FLOOR((H266-I266*LOG10(AZ266))/Y266,1),L266),M266)</f>
        <v>480</v>
      </c>
      <c r="BB266" s="65">
        <f t="shared" ref="BB266" si="834">BA266+N266</f>
        <v>545</v>
      </c>
      <c r="BC266" s="65">
        <f t="shared" ref="BC266" si="835">MAX(MIN(Y266*FLOOR((H266-I266*LOG10(J266))/Y266,1),L266),M266)</f>
        <v>480</v>
      </c>
      <c r="BD266" s="65">
        <f t="shared" ref="BD266" si="836">BC266+N266</f>
        <v>545</v>
      </c>
      <c r="BO266" s="72">
        <f t="shared" si="797"/>
        <v>274.60000000000002</v>
      </c>
      <c r="BP266" s="72">
        <f t="shared" si="494"/>
        <v>2</v>
      </c>
      <c r="BQ266" s="72" t="str">
        <f t="shared" si="495"/>
        <v>12</v>
      </c>
      <c r="BR266" s="72">
        <f t="shared" ref="BR266:BV266" si="837">IF(BR265="","",BR265)</f>
        <v>0</v>
      </c>
      <c r="BS266" s="72" t="str">
        <f t="shared" si="837"/>
        <v>ME001</v>
      </c>
      <c r="BT266" s="72" t="str">
        <f t="shared" si="837"/>
        <v>ME003</v>
      </c>
      <c r="BU266" s="72">
        <f t="shared" si="837"/>
        <v>0.29411764705882354</v>
      </c>
      <c r="BV266" s="72">
        <f t="shared" si="837"/>
        <v>11</v>
      </c>
    </row>
    <row r="267" spans="1:74" s="72" customFormat="1" x14ac:dyDescent="0.2">
      <c r="A267" s="72" t="b">
        <v>1</v>
      </c>
      <c r="B267" s="65" t="s">
        <v>45</v>
      </c>
      <c r="C267" s="65" t="s">
        <v>155</v>
      </c>
      <c r="D267" s="65" t="s">
        <v>44</v>
      </c>
      <c r="E267" s="75">
        <f t="shared" si="488"/>
        <v>1003001</v>
      </c>
      <c r="F267" s="65" t="str">
        <f t="shared" si="748"/>
        <v>ME003_E1</v>
      </c>
      <c r="G267" s="65" t="s">
        <v>345</v>
      </c>
      <c r="H267" s="184">
        <f>VLOOKUP(C267,BinningParamNotes!A:D,3,0)</f>
        <v>870</v>
      </c>
      <c r="I267" s="69">
        <f>VLOOKUP(C267,BinningParamNotes!A:D,2,0)</f>
        <v>105</v>
      </c>
      <c r="J267" s="65">
        <f>INDEX(Notes!$A$36:$N$47,MATCH(Binning!$B267,Notes!$A$36:$A$47,0),MATCH(Notes!$K$35,Notes!$A$35:$N$35,0))</f>
        <v>274.60000000000002</v>
      </c>
      <c r="K267" s="65"/>
      <c r="L267" s="69">
        <f>VLOOKUP(C267,BinningParamNotes!A:D,4,0)</f>
        <v>665</v>
      </c>
      <c r="M267" s="189">
        <v>515</v>
      </c>
      <c r="N267" s="65">
        <f>INDEX(GB!$A$2:$AD$96,MATCH($C267,GB!$A$2:$A$96,0),MATCH(N$2,GB!$A$1:$AD$1,0))</f>
        <v>85</v>
      </c>
      <c r="O267" s="65">
        <f>INDEX(GB!$A$2:$AD$96,MATCH($C267,GB!$A$2:$A$96,0),MATCH(O$2,GB!$A$1:$AD$1,0))</f>
        <v>75</v>
      </c>
      <c r="P267" s="65">
        <f>INDEX(GB!$A$2:$AD$96,MATCH($C267,GB!$A$2:$A$96,0),MATCH(P$2,GB!$A$1:$AD$1,0))</f>
        <v>50</v>
      </c>
      <c r="Q267" s="65">
        <f>INDEX(GB!$A$2:$AD$96,MATCH($C267,GB!$A$2:$A$96,0),MATCH(Q$2,GB!$A$1:$AD$1,0))</f>
        <v>75</v>
      </c>
      <c r="R267" s="65">
        <f>INDEX(Notes!$A$36:$N$47,MATCH(Binning!$B267,Notes!$A$36:$A$47,0),MATCH(Notes!$M$35,Notes!$A$35:$N$35,0))</f>
        <v>3000</v>
      </c>
      <c r="S267" s="65"/>
      <c r="T267" s="65">
        <f>INDEX(GB!$A$2:$AD$96,MATCH($C267,GB!$A$2:$A$96,0),MATCH(T$2,GB!$A$1:$AD$1,0))</f>
        <v>50</v>
      </c>
      <c r="U267" s="65">
        <f>INDEX(GB!$A$2:$AD$96,MATCH($C267,GB!$A$2:$A$96,0),MATCH(U$2,GB!$A$1:$AD$1,0))</f>
        <v>0</v>
      </c>
      <c r="V267" s="65">
        <f>INDEX(GB!$A$2:$AD$96,MATCH($C267,GB!$A$2:$A$96,0),MATCH(V$2,GB!$A$1:$AD$1,0))</f>
        <v>0</v>
      </c>
      <c r="W267" s="65">
        <f>INDEX(GB!$A$2:$AD$96,MATCH($C267,GB!$A$2:$A$96,0),MATCH(W$2,GB!$A$1:$AD$1,0))</f>
        <v>25</v>
      </c>
      <c r="X267" s="65">
        <f>INDEX(GB!$A$2:$AD$96,MATCH($C267,GB!$A$2:$A$96,0),MATCH(X$2,GB!$A$1:$AD$1,0))</f>
        <v>50</v>
      </c>
      <c r="Y267" s="65">
        <v>5</v>
      </c>
      <c r="Z267" s="65">
        <v>1250</v>
      </c>
      <c r="AA267" s="65">
        <v>400</v>
      </c>
      <c r="AB267" s="65"/>
      <c r="AC267" s="65"/>
      <c r="AD267" s="65"/>
      <c r="AE267" s="65"/>
      <c r="AF267" s="65">
        <v>5</v>
      </c>
      <c r="AG267" s="65"/>
      <c r="AH267" s="65"/>
      <c r="AI267" s="65" t="str">
        <f t="shared" si="759"/>
        <v/>
      </c>
      <c r="AJ267" s="65" t="str">
        <f t="shared" si="760"/>
        <v/>
      </c>
      <c r="AK267" s="65" t="str">
        <f t="shared" si="761"/>
        <v/>
      </c>
      <c r="AL267" s="65" t="str">
        <f t="shared" si="762"/>
        <v/>
      </c>
      <c r="AM267" s="65" t="str">
        <f t="shared" si="621"/>
        <v/>
      </c>
      <c r="AN267" s="65"/>
      <c r="AO267" s="65"/>
      <c r="AP267" s="65"/>
      <c r="AQ267" s="65"/>
      <c r="AR267" s="65"/>
      <c r="AS267" s="65"/>
      <c r="AT267" s="65" t="str">
        <f t="shared" si="577"/>
        <v>ECPU</v>
      </c>
      <c r="AU267" s="65">
        <f t="shared" si="578"/>
        <v>274.60000000000002</v>
      </c>
      <c r="AV267" s="65"/>
      <c r="AX267" s="65">
        <f t="shared" si="749"/>
        <v>750</v>
      </c>
      <c r="AY267" s="65">
        <f t="shared" si="750"/>
        <v>600</v>
      </c>
      <c r="AZ267" s="65">
        <f>INDEX(Notes!$A$36:$O$47,MATCH($B267,Notes!A$36:A$47,0),MATCH(AZ$2,Notes!A$35:O$35,0))</f>
        <v>203.34644826666667</v>
      </c>
      <c r="BA267" s="65">
        <f t="shared" si="491"/>
        <v>625</v>
      </c>
      <c r="BB267" s="65">
        <f t="shared" si="751"/>
        <v>710</v>
      </c>
      <c r="BC267" s="65">
        <f t="shared" si="492"/>
        <v>610</v>
      </c>
      <c r="BD267" s="65">
        <f t="shared" si="752"/>
        <v>695</v>
      </c>
      <c r="BO267" s="72">
        <f>MAX(J267:J273)</f>
        <v>274.60000000000002</v>
      </c>
      <c r="BP267" s="72">
        <f t="shared" si="494"/>
        <v>3</v>
      </c>
      <c r="BQ267" s="72" t="str">
        <f t="shared" si="495"/>
        <v>1</v>
      </c>
      <c r="BR267" s="72">
        <v>0</v>
      </c>
    </row>
    <row r="268" spans="1:74" s="72" customFormat="1" x14ac:dyDescent="0.2">
      <c r="A268" s="72" t="b">
        <v>1</v>
      </c>
      <c r="B268" s="65" t="s">
        <v>45</v>
      </c>
      <c r="C268" s="65" t="s">
        <v>155</v>
      </c>
      <c r="D268" s="65" t="str">
        <f t="shared" ref="D268:D278" si="838">CONCATENATE("E",MID(D267,2,2)+1)</f>
        <v>E2</v>
      </c>
      <c r="E268" s="75">
        <f t="shared" si="488"/>
        <v>1003002</v>
      </c>
      <c r="F268" s="65" t="str">
        <f t="shared" si="748"/>
        <v>ME003_E2</v>
      </c>
      <c r="G268" s="65" t="s">
        <v>345</v>
      </c>
      <c r="H268" s="65">
        <f>H267-15</f>
        <v>855</v>
      </c>
      <c r="I268" s="65">
        <f>I267</f>
        <v>105</v>
      </c>
      <c r="J268" s="65">
        <f>INDEX(Notes!$A$36:$N$47,MATCH(Binning!$B268,Notes!$A$36:$A$47,0),MATCH(Notes!$K$35,Notes!$A$35:$N$35,0))</f>
        <v>274.60000000000002</v>
      </c>
      <c r="K268" s="65"/>
      <c r="L268" s="65">
        <f>L267-10</f>
        <v>655</v>
      </c>
      <c r="M268" s="65">
        <f>M267</f>
        <v>515</v>
      </c>
      <c r="N268" s="65">
        <f>INDEX(GB!$A$2:$AD$96,MATCH($C268,GB!$A$2:$A$96,0),MATCH(N$2,GB!$A$1:$AD$1,0))</f>
        <v>85</v>
      </c>
      <c r="O268" s="65">
        <f>INDEX(GB!$A$2:$AD$96,MATCH($C268,GB!$A$2:$A$96,0),MATCH(O$2,GB!$A$1:$AD$1,0))</f>
        <v>75</v>
      </c>
      <c r="P268" s="65">
        <f>INDEX(GB!$A$2:$AD$96,MATCH($C268,GB!$A$2:$A$96,0),MATCH(P$2,GB!$A$1:$AD$1,0))</f>
        <v>50</v>
      </c>
      <c r="Q268" s="65">
        <f>INDEX(GB!$A$2:$AD$96,MATCH($C268,GB!$A$2:$A$96,0),MATCH(Q$2,GB!$A$1:$AD$1,0))</f>
        <v>75</v>
      </c>
      <c r="R268" s="65">
        <f>INDEX(Notes!$A$36:$N$47,MATCH(Binning!$B268,Notes!$A$36:$A$47,0),MATCH(Notes!$M$35,Notes!$A$35:$N$35,0))</f>
        <v>3000</v>
      </c>
      <c r="S268" s="65"/>
      <c r="T268" s="65">
        <f>INDEX(GB!$A$2:$AD$96,MATCH($C268,GB!$A$2:$A$96,0),MATCH(T$2,GB!$A$1:$AD$1,0))</f>
        <v>50</v>
      </c>
      <c r="U268" s="65">
        <f>INDEX(GB!$A$2:$AD$96,MATCH($C268,GB!$A$2:$A$96,0),MATCH(U$2,GB!$A$1:$AD$1,0))</f>
        <v>0</v>
      </c>
      <c r="V268" s="65">
        <f>INDEX(GB!$A$2:$AD$96,MATCH($C268,GB!$A$2:$A$96,0),MATCH(V$2,GB!$A$1:$AD$1,0))</f>
        <v>0</v>
      </c>
      <c r="W268" s="65">
        <f>INDEX(GB!$A$2:$AD$96,MATCH($C268,GB!$A$2:$A$96,0),MATCH(W$2,GB!$A$1:$AD$1,0))</f>
        <v>25</v>
      </c>
      <c r="X268" s="65">
        <f>INDEX(GB!$A$2:$AD$96,MATCH($C268,GB!$A$2:$A$96,0),MATCH(X$2,GB!$A$1:$AD$1,0))</f>
        <v>50</v>
      </c>
      <c r="Y268" s="65">
        <v>5</v>
      </c>
      <c r="Z268" s="72">
        <v>1250</v>
      </c>
      <c r="AA268" s="72">
        <v>400</v>
      </c>
      <c r="AB268" s="65"/>
      <c r="AC268" s="65"/>
      <c r="AD268" s="65"/>
      <c r="AE268" s="65"/>
      <c r="AF268" s="65">
        <f>AF267</f>
        <v>5</v>
      </c>
      <c r="AG268" s="65"/>
      <c r="AH268" s="65"/>
      <c r="AI268" s="65" t="str">
        <f t="shared" si="759"/>
        <v/>
      </c>
      <c r="AJ268" s="65" t="str">
        <f t="shared" si="760"/>
        <v/>
      </c>
      <c r="AK268" s="65" t="str">
        <f t="shared" si="761"/>
        <v/>
      </c>
      <c r="AL268" s="65" t="str">
        <f t="shared" si="762"/>
        <v/>
      </c>
      <c r="AM268" s="65" t="str">
        <f t="shared" si="621"/>
        <v/>
      </c>
      <c r="AN268" s="65"/>
      <c r="AO268" s="65"/>
      <c r="AP268" s="65"/>
      <c r="AQ268" s="65"/>
      <c r="AR268" s="65"/>
      <c r="AS268" s="65"/>
      <c r="AT268" s="65" t="str">
        <f t="shared" si="577"/>
        <v>ECPU</v>
      </c>
      <c r="AU268" s="65">
        <f t="shared" si="578"/>
        <v>274.60000000000002</v>
      </c>
      <c r="AV268" s="65"/>
      <c r="AX268" s="65">
        <f t="shared" si="749"/>
        <v>740</v>
      </c>
      <c r="AY268" s="65">
        <f t="shared" si="750"/>
        <v>600</v>
      </c>
      <c r="AZ268" s="65">
        <f>INDEX(Notes!$A$36:$O$47,MATCH($B268,Notes!A$36:A$47,0),MATCH(AZ$2,Notes!A$35:O$35,0))</f>
        <v>203.34644826666667</v>
      </c>
      <c r="BA268" s="65">
        <f t="shared" si="491"/>
        <v>610</v>
      </c>
      <c r="BB268" s="65">
        <f t="shared" si="751"/>
        <v>695</v>
      </c>
      <c r="BC268" s="65">
        <f t="shared" si="492"/>
        <v>595</v>
      </c>
      <c r="BD268" s="65">
        <f t="shared" si="752"/>
        <v>680</v>
      </c>
      <c r="BO268" s="72">
        <f t="shared" ref="BO268:BO278" si="839">BO267</f>
        <v>274.60000000000002</v>
      </c>
      <c r="BP268" s="72">
        <f t="shared" si="494"/>
        <v>3</v>
      </c>
      <c r="BQ268" s="72" t="str">
        <f t="shared" si="495"/>
        <v>2</v>
      </c>
      <c r="BR268" s="72">
        <f>IF(BR267="","",BR267)</f>
        <v>0</v>
      </c>
      <c r="BS268" s="72" t="str">
        <f t="shared" ref="BS268:BV273" si="840">IF(BS267="","",BS267)</f>
        <v/>
      </c>
      <c r="BT268" s="72" t="str">
        <f t="shared" si="840"/>
        <v/>
      </c>
      <c r="BU268" s="72" t="str">
        <f t="shared" si="840"/>
        <v/>
      </c>
      <c r="BV268" s="72" t="str">
        <f t="shared" si="840"/>
        <v/>
      </c>
    </row>
    <row r="269" spans="1:74" s="72" customFormat="1" x14ac:dyDescent="0.2">
      <c r="A269" s="72" t="b">
        <v>1</v>
      </c>
      <c r="B269" s="65" t="s">
        <v>45</v>
      </c>
      <c r="C269" s="65" t="s">
        <v>155</v>
      </c>
      <c r="D269" s="65" t="str">
        <f t="shared" si="838"/>
        <v>E3</v>
      </c>
      <c r="E269" s="75">
        <f t="shared" si="488"/>
        <v>1003003</v>
      </c>
      <c r="F269" s="65" t="str">
        <f t="shared" si="748"/>
        <v>ME003_E3</v>
      </c>
      <c r="G269" s="65" t="s">
        <v>345</v>
      </c>
      <c r="H269" s="65">
        <f t="shared" ref="H269:H278" si="841">H268-15</f>
        <v>840</v>
      </c>
      <c r="I269" s="65">
        <f t="shared" ref="I269:I278" si="842">I268</f>
        <v>105</v>
      </c>
      <c r="J269" s="65">
        <f>INDEX(Notes!$A$36:$N$47,MATCH(Binning!$B269,Notes!$A$36:$A$47,0),MATCH(Notes!$K$35,Notes!$A$35:$N$35,0))</f>
        <v>274.60000000000002</v>
      </c>
      <c r="K269" s="65"/>
      <c r="L269" s="65">
        <f>L268-10</f>
        <v>645</v>
      </c>
      <c r="M269" s="65">
        <f t="shared" ref="M269:M278" si="843">M268</f>
        <v>515</v>
      </c>
      <c r="N269" s="65">
        <f>INDEX(GB!$A$2:$AD$96,MATCH($C269,GB!$A$2:$A$96,0),MATCH(N$2,GB!$A$1:$AD$1,0))</f>
        <v>85</v>
      </c>
      <c r="O269" s="65">
        <f>INDEX(GB!$A$2:$AD$96,MATCH($C269,GB!$A$2:$A$96,0),MATCH(O$2,GB!$A$1:$AD$1,0))</f>
        <v>75</v>
      </c>
      <c r="P269" s="65">
        <f>INDEX(GB!$A$2:$AD$96,MATCH($C269,GB!$A$2:$A$96,0),MATCH(P$2,GB!$A$1:$AD$1,0))</f>
        <v>50</v>
      </c>
      <c r="Q269" s="65">
        <f>INDEX(GB!$A$2:$AD$96,MATCH($C269,GB!$A$2:$A$96,0),MATCH(Q$2,GB!$A$1:$AD$1,0))</f>
        <v>75</v>
      </c>
      <c r="R269" s="65">
        <f>INDEX(Notes!$A$36:$N$47,MATCH(Binning!$B269,Notes!$A$36:$A$47,0),MATCH(Notes!$M$35,Notes!$A$35:$N$35,0))</f>
        <v>3000</v>
      </c>
      <c r="S269" s="65"/>
      <c r="T269" s="65">
        <f>INDEX(GB!$A$2:$AD$96,MATCH($C269,GB!$A$2:$A$96,0),MATCH(T$2,GB!$A$1:$AD$1,0))</f>
        <v>50</v>
      </c>
      <c r="U269" s="65">
        <f>INDEX(GB!$A$2:$AD$96,MATCH($C269,GB!$A$2:$A$96,0),MATCH(U$2,GB!$A$1:$AD$1,0))</f>
        <v>0</v>
      </c>
      <c r="V269" s="65">
        <f>INDEX(GB!$A$2:$AD$96,MATCH($C269,GB!$A$2:$A$96,0),MATCH(V$2,GB!$A$1:$AD$1,0))</f>
        <v>0</v>
      </c>
      <c r="W269" s="65">
        <f>INDEX(GB!$A$2:$AD$96,MATCH($C269,GB!$A$2:$A$96,0),MATCH(W$2,GB!$A$1:$AD$1,0))</f>
        <v>25</v>
      </c>
      <c r="X269" s="65">
        <f>INDEX(GB!$A$2:$AD$96,MATCH($C269,GB!$A$2:$A$96,0),MATCH(X$2,GB!$A$1:$AD$1,0))</f>
        <v>50</v>
      </c>
      <c r="Y269" s="65">
        <v>5</v>
      </c>
      <c r="Z269" s="72">
        <v>1250</v>
      </c>
      <c r="AA269" s="72">
        <v>400</v>
      </c>
      <c r="AB269" s="65"/>
      <c r="AC269" s="65"/>
      <c r="AD269" s="65"/>
      <c r="AE269" s="65"/>
      <c r="AF269" s="65">
        <f t="shared" ref="AF269:AF278" si="844">AF268</f>
        <v>5</v>
      </c>
      <c r="AG269" s="65"/>
      <c r="AH269" s="65"/>
      <c r="AI269" s="65" t="str">
        <f t="shared" si="759"/>
        <v/>
      </c>
      <c r="AJ269" s="65" t="str">
        <f t="shared" si="760"/>
        <v/>
      </c>
      <c r="AK269" s="65" t="str">
        <f t="shared" si="761"/>
        <v/>
      </c>
      <c r="AL269" s="65" t="str">
        <f t="shared" si="762"/>
        <v/>
      </c>
      <c r="AM269" s="65" t="str">
        <f t="shared" si="621"/>
        <v/>
      </c>
      <c r="AN269" s="65"/>
      <c r="AO269" s="65"/>
      <c r="AP269" s="65"/>
      <c r="AQ269" s="65"/>
      <c r="AR269" s="65"/>
      <c r="AS269" s="65"/>
      <c r="AT269" s="65" t="str">
        <f t="shared" si="577"/>
        <v>ECPU</v>
      </c>
      <c r="AU269" s="65">
        <f t="shared" si="578"/>
        <v>274.60000000000002</v>
      </c>
      <c r="AV269" s="65"/>
      <c r="AX269" s="65">
        <f t="shared" si="749"/>
        <v>730</v>
      </c>
      <c r="AY269" s="65">
        <f t="shared" si="750"/>
        <v>600</v>
      </c>
      <c r="AZ269" s="65">
        <f>INDEX(Notes!$A$36:$O$47,MATCH($B269,Notes!A$36:A$47,0),MATCH(AZ$2,Notes!A$35:O$35,0))</f>
        <v>203.34644826666667</v>
      </c>
      <c r="BA269" s="65">
        <f t="shared" si="491"/>
        <v>595</v>
      </c>
      <c r="BB269" s="65">
        <f t="shared" si="751"/>
        <v>680</v>
      </c>
      <c r="BC269" s="65">
        <f t="shared" si="492"/>
        <v>580</v>
      </c>
      <c r="BD269" s="65">
        <f t="shared" si="752"/>
        <v>665</v>
      </c>
      <c r="BO269" s="72">
        <f t="shared" si="839"/>
        <v>274.60000000000002</v>
      </c>
      <c r="BP269" s="72">
        <f t="shared" si="494"/>
        <v>3</v>
      </c>
      <c r="BQ269" s="72" t="str">
        <f t="shared" si="495"/>
        <v>3</v>
      </c>
      <c r="BR269" s="72">
        <f t="shared" ref="BR269:BV274" si="845">IF(BR268="","",BR268)</f>
        <v>0</v>
      </c>
      <c r="BS269" s="72" t="str">
        <f t="shared" si="840"/>
        <v/>
      </c>
      <c r="BT269" s="72" t="str">
        <f t="shared" si="840"/>
        <v/>
      </c>
      <c r="BU269" s="72" t="str">
        <f t="shared" si="840"/>
        <v/>
      </c>
      <c r="BV269" s="72" t="str">
        <f t="shared" si="840"/>
        <v/>
      </c>
    </row>
    <row r="270" spans="1:74" s="72" customFormat="1" x14ac:dyDescent="0.2">
      <c r="A270" s="72" t="b">
        <v>1</v>
      </c>
      <c r="B270" s="65" t="s">
        <v>45</v>
      </c>
      <c r="C270" s="65" t="s">
        <v>155</v>
      </c>
      <c r="D270" s="65" t="str">
        <f t="shared" si="838"/>
        <v>E4</v>
      </c>
      <c r="E270" s="75">
        <f t="shared" si="488"/>
        <v>1003004</v>
      </c>
      <c r="F270" s="65" t="str">
        <f t="shared" si="748"/>
        <v>ME003_E4</v>
      </c>
      <c r="G270" s="65" t="s">
        <v>345</v>
      </c>
      <c r="H270" s="65">
        <f t="shared" si="841"/>
        <v>825</v>
      </c>
      <c r="I270" s="65">
        <f t="shared" si="842"/>
        <v>105</v>
      </c>
      <c r="J270" s="65">
        <f>INDEX(Notes!$A$36:$N$47,MATCH(Binning!$B270,Notes!$A$36:$A$47,0),MATCH(Notes!$K$35,Notes!$A$35:$N$35,0))</f>
        <v>274.60000000000002</v>
      </c>
      <c r="K270" s="65"/>
      <c r="L270" s="65">
        <f t="shared" ref="L270:L278" si="846">L269</f>
        <v>645</v>
      </c>
      <c r="M270" s="65">
        <f t="shared" si="843"/>
        <v>515</v>
      </c>
      <c r="N270" s="65">
        <f>INDEX(GB!$A$2:$AD$96,MATCH($C270,GB!$A$2:$A$96,0),MATCH(N$2,GB!$A$1:$AD$1,0))</f>
        <v>85</v>
      </c>
      <c r="O270" s="65">
        <f>INDEX(GB!$A$2:$AD$96,MATCH($C270,GB!$A$2:$A$96,0),MATCH(O$2,GB!$A$1:$AD$1,0))</f>
        <v>75</v>
      </c>
      <c r="P270" s="65">
        <f>INDEX(GB!$A$2:$AD$96,MATCH($C270,GB!$A$2:$A$96,0),MATCH(P$2,GB!$A$1:$AD$1,0))</f>
        <v>50</v>
      </c>
      <c r="Q270" s="65">
        <f>INDEX(GB!$A$2:$AD$96,MATCH($C270,GB!$A$2:$A$96,0),MATCH(Q$2,GB!$A$1:$AD$1,0))</f>
        <v>75</v>
      </c>
      <c r="R270" s="65">
        <f>INDEX(Notes!$A$36:$N$47,MATCH(Binning!$B270,Notes!$A$36:$A$47,0),MATCH(Notes!$M$35,Notes!$A$35:$N$35,0))</f>
        <v>3000</v>
      </c>
      <c r="S270" s="65"/>
      <c r="T270" s="65">
        <f>INDEX(GB!$A$2:$AD$96,MATCH($C270,GB!$A$2:$A$96,0),MATCH(T$2,GB!$A$1:$AD$1,0))</f>
        <v>50</v>
      </c>
      <c r="U270" s="65">
        <f>INDEX(GB!$A$2:$AD$96,MATCH($C270,GB!$A$2:$A$96,0),MATCH(U$2,GB!$A$1:$AD$1,0))</f>
        <v>0</v>
      </c>
      <c r="V270" s="65">
        <f>INDEX(GB!$A$2:$AD$96,MATCH($C270,GB!$A$2:$A$96,0),MATCH(V$2,GB!$A$1:$AD$1,0))</f>
        <v>0</v>
      </c>
      <c r="W270" s="65">
        <f>INDEX(GB!$A$2:$AD$96,MATCH($C270,GB!$A$2:$A$96,0),MATCH(W$2,GB!$A$1:$AD$1,0))</f>
        <v>25</v>
      </c>
      <c r="X270" s="65">
        <f>INDEX(GB!$A$2:$AD$96,MATCH($C270,GB!$A$2:$A$96,0),MATCH(X$2,GB!$A$1:$AD$1,0))</f>
        <v>50</v>
      </c>
      <c r="Y270" s="65">
        <v>5</v>
      </c>
      <c r="Z270" s="72">
        <v>1250</v>
      </c>
      <c r="AA270" s="72">
        <v>400</v>
      </c>
      <c r="AB270" s="65"/>
      <c r="AC270" s="65"/>
      <c r="AD270" s="65"/>
      <c r="AE270" s="65"/>
      <c r="AF270" s="65">
        <f t="shared" si="844"/>
        <v>5</v>
      </c>
      <c r="AG270" s="65"/>
      <c r="AH270" s="65"/>
      <c r="AI270" s="65" t="str">
        <f t="shared" si="759"/>
        <v/>
      </c>
      <c r="AJ270" s="65" t="str">
        <f t="shared" si="760"/>
        <v/>
      </c>
      <c r="AK270" s="65" t="str">
        <f t="shared" si="761"/>
        <v/>
      </c>
      <c r="AL270" s="65" t="str">
        <f t="shared" si="762"/>
        <v/>
      </c>
      <c r="AM270" s="65" t="str">
        <f t="shared" si="621"/>
        <v/>
      </c>
      <c r="AN270" s="65"/>
      <c r="AO270" s="65"/>
      <c r="AP270" s="65"/>
      <c r="AQ270" s="65"/>
      <c r="AR270" s="65"/>
      <c r="AS270" s="65"/>
      <c r="AT270" s="65" t="str">
        <f t="shared" si="577"/>
        <v>ECPU</v>
      </c>
      <c r="AU270" s="65">
        <f t="shared" si="578"/>
        <v>274.60000000000002</v>
      </c>
      <c r="AV270" s="65"/>
      <c r="AX270" s="65">
        <f t="shared" si="749"/>
        <v>730</v>
      </c>
      <c r="AY270" s="65">
        <f t="shared" si="750"/>
        <v>600</v>
      </c>
      <c r="AZ270" s="65">
        <f>INDEX(Notes!$A$36:$O$47,MATCH($B270,Notes!A$36:A$47,0),MATCH(AZ$2,Notes!A$35:O$35,0))</f>
        <v>203.34644826666667</v>
      </c>
      <c r="BA270" s="65">
        <f t="shared" si="491"/>
        <v>580</v>
      </c>
      <c r="BB270" s="65">
        <f t="shared" si="751"/>
        <v>665</v>
      </c>
      <c r="BC270" s="65">
        <f t="shared" si="492"/>
        <v>565</v>
      </c>
      <c r="BD270" s="65">
        <f t="shared" si="752"/>
        <v>650</v>
      </c>
      <c r="BO270" s="72">
        <f t="shared" si="839"/>
        <v>274.60000000000002</v>
      </c>
      <c r="BP270" s="72">
        <f t="shared" si="494"/>
        <v>3</v>
      </c>
      <c r="BQ270" s="72" t="str">
        <f t="shared" si="495"/>
        <v>4</v>
      </c>
      <c r="BR270" s="72">
        <f t="shared" si="845"/>
        <v>0</v>
      </c>
      <c r="BS270" s="72" t="str">
        <f t="shared" si="840"/>
        <v/>
      </c>
      <c r="BT270" s="72" t="str">
        <f t="shared" si="840"/>
        <v/>
      </c>
      <c r="BU270" s="72" t="str">
        <f t="shared" si="840"/>
        <v/>
      </c>
      <c r="BV270" s="72" t="str">
        <f t="shared" si="840"/>
        <v/>
      </c>
    </row>
    <row r="271" spans="1:74" s="72" customFormat="1" x14ac:dyDescent="0.2">
      <c r="A271" s="72" t="b">
        <v>1</v>
      </c>
      <c r="B271" s="65" t="s">
        <v>45</v>
      </c>
      <c r="C271" s="65" t="s">
        <v>155</v>
      </c>
      <c r="D271" s="65" t="str">
        <f t="shared" si="838"/>
        <v>E5</v>
      </c>
      <c r="E271" s="75">
        <f t="shared" si="488"/>
        <v>1003005</v>
      </c>
      <c r="F271" s="65" t="str">
        <f t="shared" si="748"/>
        <v>ME003_E5</v>
      </c>
      <c r="G271" s="65" t="s">
        <v>345</v>
      </c>
      <c r="H271" s="65">
        <f t="shared" si="841"/>
        <v>810</v>
      </c>
      <c r="I271" s="65">
        <f t="shared" si="842"/>
        <v>105</v>
      </c>
      <c r="J271" s="65">
        <f>INDEX(Notes!$A$36:$N$47,MATCH(Binning!$B271,Notes!$A$36:$A$47,0),MATCH(Notes!$K$35,Notes!$A$35:$N$35,0))</f>
        <v>274.60000000000002</v>
      </c>
      <c r="K271" s="65"/>
      <c r="L271" s="65">
        <f t="shared" si="846"/>
        <v>645</v>
      </c>
      <c r="M271" s="65">
        <f t="shared" si="843"/>
        <v>515</v>
      </c>
      <c r="N271" s="65">
        <f>INDEX(GB!$A$2:$AD$96,MATCH($C271,GB!$A$2:$A$96,0),MATCH(N$2,GB!$A$1:$AD$1,0))</f>
        <v>85</v>
      </c>
      <c r="O271" s="65">
        <f>INDEX(GB!$A$2:$AD$96,MATCH($C271,GB!$A$2:$A$96,0),MATCH(O$2,GB!$A$1:$AD$1,0))</f>
        <v>75</v>
      </c>
      <c r="P271" s="65">
        <f>INDEX(GB!$A$2:$AD$96,MATCH($C271,GB!$A$2:$A$96,0),MATCH(P$2,GB!$A$1:$AD$1,0))</f>
        <v>50</v>
      </c>
      <c r="Q271" s="65">
        <f>INDEX(GB!$A$2:$AD$96,MATCH($C271,GB!$A$2:$A$96,0),MATCH(Q$2,GB!$A$1:$AD$1,0))</f>
        <v>75</v>
      </c>
      <c r="R271" s="65">
        <f>INDEX(Notes!$A$36:$N$47,MATCH(Binning!$B271,Notes!$A$36:$A$47,0),MATCH(Notes!$M$35,Notes!$A$35:$N$35,0))</f>
        <v>3000</v>
      </c>
      <c r="S271" s="65"/>
      <c r="T271" s="65">
        <f>INDEX(GB!$A$2:$AD$96,MATCH($C271,GB!$A$2:$A$96,0),MATCH(T$2,GB!$A$1:$AD$1,0))</f>
        <v>50</v>
      </c>
      <c r="U271" s="65">
        <f>INDEX(GB!$A$2:$AD$96,MATCH($C271,GB!$A$2:$A$96,0),MATCH(U$2,GB!$A$1:$AD$1,0))</f>
        <v>0</v>
      </c>
      <c r="V271" s="65">
        <f>INDEX(GB!$A$2:$AD$96,MATCH($C271,GB!$A$2:$A$96,0),MATCH(V$2,GB!$A$1:$AD$1,0))</f>
        <v>0</v>
      </c>
      <c r="W271" s="65">
        <f>INDEX(GB!$A$2:$AD$96,MATCH($C271,GB!$A$2:$A$96,0),MATCH(W$2,GB!$A$1:$AD$1,0))</f>
        <v>25</v>
      </c>
      <c r="X271" s="65">
        <f>INDEX(GB!$A$2:$AD$96,MATCH($C271,GB!$A$2:$A$96,0),MATCH(X$2,GB!$A$1:$AD$1,0))</f>
        <v>50</v>
      </c>
      <c r="Y271" s="65">
        <v>5</v>
      </c>
      <c r="Z271" s="72">
        <v>1250</v>
      </c>
      <c r="AA271" s="72">
        <v>400</v>
      </c>
      <c r="AB271" s="65"/>
      <c r="AC271" s="65"/>
      <c r="AD271" s="65"/>
      <c r="AE271" s="65"/>
      <c r="AF271" s="65">
        <f t="shared" si="844"/>
        <v>5</v>
      </c>
      <c r="AG271" s="65"/>
      <c r="AH271" s="65"/>
      <c r="AI271" s="65" t="str">
        <f t="shared" si="759"/>
        <v/>
      </c>
      <c r="AJ271" s="65" t="str">
        <f t="shared" si="760"/>
        <v/>
      </c>
      <c r="AK271" s="65" t="str">
        <f t="shared" si="761"/>
        <v/>
      </c>
      <c r="AL271" s="65" t="str">
        <f t="shared" si="762"/>
        <v/>
      </c>
      <c r="AM271" s="65" t="str">
        <f t="shared" si="621"/>
        <v/>
      </c>
      <c r="AN271" s="65"/>
      <c r="AO271" s="65"/>
      <c r="AP271" s="65"/>
      <c r="AQ271" s="65"/>
      <c r="AR271" s="65"/>
      <c r="AS271" s="65"/>
      <c r="AT271" s="65" t="str">
        <f t="shared" si="577"/>
        <v>ECPU</v>
      </c>
      <c r="AU271" s="65">
        <f t="shared" si="578"/>
        <v>274.60000000000002</v>
      </c>
      <c r="AV271" s="65"/>
      <c r="AX271" s="65">
        <f t="shared" si="749"/>
        <v>730</v>
      </c>
      <c r="AY271" s="65">
        <f t="shared" si="750"/>
        <v>600</v>
      </c>
      <c r="AZ271" s="65">
        <f>INDEX(Notes!$A$36:$O$47,MATCH($B271,Notes!A$36:A$47,0),MATCH(AZ$2,Notes!A$35:O$35,0))</f>
        <v>203.34644826666667</v>
      </c>
      <c r="BA271" s="65">
        <f t="shared" si="491"/>
        <v>565</v>
      </c>
      <c r="BB271" s="65">
        <f t="shared" si="751"/>
        <v>650</v>
      </c>
      <c r="BC271" s="65">
        <f t="shared" si="492"/>
        <v>550</v>
      </c>
      <c r="BD271" s="65">
        <f t="shared" si="752"/>
        <v>635</v>
      </c>
      <c r="BO271" s="72">
        <f t="shared" si="839"/>
        <v>274.60000000000002</v>
      </c>
      <c r="BP271" s="72">
        <f t="shared" si="494"/>
        <v>3</v>
      </c>
      <c r="BQ271" s="72" t="str">
        <f t="shared" si="495"/>
        <v>5</v>
      </c>
      <c r="BR271" s="72">
        <f t="shared" si="845"/>
        <v>0</v>
      </c>
      <c r="BS271" s="72" t="str">
        <f t="shared" si="840"/>
        <v/>
      </c>
      <c r="BT271" s="72" t="str">
        <f t="shared" si="840"/>
        <v/>
      </c>
      <c r="BU271" s="72" t="str">
        <f t="shared" si="840"/>
        <v/>
      </c>
      <c r="BV271" s="72" t="str">
        <f t="shared" si="840"/>
        <v/>
      </c>
    </row>
    <row r="272" spans="1:74" s="72" customFormat="1" x14ac:dyDescent="0.2">
      <c r="A272" s="72" t="b">
        <v>1</v>
      </c>
      <c r="B272" s="65" t="s">
        <v>45</v>
      </c>
      <c r="C272" s="65" t="s">
        <v>155</v>
      </c>
      <c r="D272" s="65" t="str">
        <f t="shared" si="838"/>
        <v>E6</v>
      </c>
      <c r="E272" s="75">
        <f t="shared" si="488"/>
        <v>1003006</v>
      </c>
      <c r="F272" s="65" t="str">
        <f t="shared" si="748"/>
        <v>ME003_E6</v>
      </c>
      <c r="G272" s="65" t="s">
        <v>345</v>
      </c>
      <c r="H272" s="65">
        <f t="shared" si="841"/>
        <v>795</v>
      </c>
      <c r="I272" s="65">
        <f t="shared" si="842"/>
        <v>105</v>
      </c>
      <c r="J272" s="65">
        <f>INDEX(Notes!$A$36:$N$47,MATCH(Binning!$B272,Notes!$A$36:$A$47,0),MATCH(Notes!$K$35,Notes!$A$35:$N$35,0))</f>
        <v>274.60000000000002</v>
      </c>
      <c r="K272" s="65"/>
      <c r="L272" s="65">
        <f t="shared" si="846"/>
        <v>645</v>
      </c>
      <c r="M272" s="65">
        <f t="shared" si="843"/>
        <v>515</v>
      </c>
      <c r="N272" s="65">
        <f>INDEX(GB!$A$2:$AD$96,MATCH($C272,GB!$A$2:$A$96,0),MATCH(N$2,GB!$A$1:$AD$1,0))</f>
        <v>85</v>
      </c>
      <c r="O272" s="65">
        <f>INDEX(GB!$A$2:$AD$96,MATCH($C272,GB!$A$2:$A$96,0),MATCH(O$2,GB!$A$1:$AD$1,0))</f>
        <v>75</v>
      </c>
      <c r="P272" s="65">
        <f>INDEX(GB!$A$2:$AD$96,MATCH($C272,GB!$A$2:$A$96,0),MATCH(P$2,GB!$A$1:$AD$1,0))</f>
        <v>50</v>
      </c>
      <c r="Q272" s="65">
        <f>INDEX(GB!$A$2:$AD$96,MATCH($C272,GB!$A$2:$A$96,0),MATCH(Q$2,GB!$A$1:$AD$1,0))</f>
        <v>75</v>
      </c>
      <c r="R272" s="65">
        <f>INDEX(Notes!$A$36:$N$47,MATCH(Binning!$B272,Notes!$A$36:$A$47,0),MATCH(Notes!$M$35,Notes!$A$35:$N$35,0))</f>
        <v>3000</v>
      </c>
      <c r="S272" s="65"/>
      <c r="T272" s="65">
        <f>INDEX(GB!$A$2:$AD$96,MATCH($C272,GB!$A$2:$A$96,0),MATCH(T$2,GB!$A$1:$AD$1,0))</f>
        <v>50</v>
      </c>
      <c r="U272" s="65">
        <f>INDEX(GB!$A$2:$AD$96,MATCH($C272,GB!$A$2:$A$96,0),MATCH(U$2,GB!$A$1:$AD$1,0))</f>
        <v>0</v>
      </c>
      <c r="V272" s="65">
        <f>INDEX(GB!$A$2:$AD$96,MATCH($C272,GB!$A$2:$A$96,0),MATCH(V$2,GB!$A$1:$AD$1,0))</f>
        <v>0</v>
      </c>
      <c r="W272" s="65">
        <f>INDEX(GB!$A$2:$AD$96,MATCH($C272,GB!$A$2:$A$96,0),MATCH(W$2,GB!$A$1:$AD$1,0))</f>
        <v>25</v>
      </c>
      <c r="X272" s="65">
        <f>INDEX(GB!$A$2:$AD$96,MATCH($C272,GB!$A$2:$A$96,0),MATCH(X$2,GB!$A$1:$AD$1,0))</f>
        <v>50</v>
      </c>
      <c r="Y272" s="65">
        <v>5</v>
      </c>
      <c r="Z272" s="72">
        <v>1250</v>
      </c>
      <c r="AA272" s="72">
        <v>400</v>
      </c>
      <c r="AB272" s="65"/>
      <c r="AC272" s="65"/>
      <c r="AD272" s="65"/>
      <c r="AE272" s="65"/>
      <c r="AF272" s="65">
        <f t="shared" si="844"/>
        <v>5</v>
      </c>
      <c r="AG272" s="65"/>
      <c r="AH272" s="65"/>
      <c r="AI272" s="65" t="str">
        <f t="shared" si="759"/>
        <v/>
      </c>
      <c r="AJ272" s="65" t="str">
        <f t="shared" si="760"/>
        <v/>
      </c>
      <c r="AK272" s="65" t="str">
        <f t="shared" si="761"/>
        <v/>
      </c>
      <c r="AL272" s="65" t="str">
        <f t="shared" si="762"/>
        <v/>
      </c>
      <c r="AM272" s="65" t="str">
        <f t="shared" si="621"/>
        <v/>
      </c>
      <c r="AN272" s="65"/>
      <c r="AO272" s="65"/>
      <c r="AP272" s="65"/>
      <c r="AQ272" s="65"/>
      <c r="AR272" s="65"/>
      <c r="AS272" s="65"/>
      <c r="AT272" s="65" t="str">
        <f t="shared" si="577"/>
        <v>ECPU</v>
      </c>
      <c r="AU272" s="65">
        <f t="shared" si="578"/>
        <v>274.60000000000002</v>
      </c>
      <c r="AV272" s="65"/>
      <c r="AX272" s="65">
        <f t="shared" si="749"/>
        <v>730</v>
      </c>
      <c r="AY272" s="65">
        <f t="shared" si="750"/>
        <v>600</v>
      </c>
      <c r="AZ272" s="65">
        <f>INDEX(Notes!$A$36:$O$47,MATCH($B272,Notes!A$36:A$47,0),MATCH(AZ$2,Notes!A$35:O$35,0))</f>
        <v>203.34644826666667</v>
      </c>
      <c r="BA272" s="65">
        <f t="shared" si="491"/>
        <v>550</v>
      </c>
      <c r="BB272" s="65">
        <f t="shared" si="751"/>
        <v>635</v>
      </c>
      <c r="BC272" s="65">
        <f t="shared" si="492"/>
        <v>535</v>
      </c>
      <c r="BD272" s="65">
        <f t="shared" si="752"/>
        <v>620</v>
      </c>
      <c r="BO272" s="72">
        <f t="shared" si="839"/>
        <v>274.60000000000002</v>
      </c>
      <c r="BP272" s="72">
        <f t="shared" si="494"/>
        <v>3</v>
      </c>
      <c r="BQ272" s="72" t="str">
        <f t="shared" si="495"/>
        <v>6</v>
      </c>
      <c r="BR272" s="72">
        <f t="shared" si="845"/>
        <v>0</v>
      </c>
      <c r="BS272" s="72" t="str">
        <f t="shared" si="840"/>
        <v/>
      </c>
      <c r="BT272" s="72" t="str">
        <f t="shared" si="840"/>
        <v/>
      </c>
      <c r="BU272" s="72" t="str">
        <f t="shared" si="840"/>
        <v/>
      </c>
      <c r="BV272" s="72" t="str">
        <f t="shared" si="840"/>
        <v/>
      </c>
    </row>
    <row r="273" spans="1:74" s="72" customFormat="1" x14ac:dyDescent="0.2">
      <c r="A273" s="72" t="b">
        <v>1</v>
      </c>
      <c r="B273" s="65" t="s">
        <v>45</v>
      </c>
      <c r="C273" s="65" t="s">
        <v>155</v>
      </c>
      <c r="D273" s="65" t="str">
        <f t="shared" si="838"/>
        <v>E7</v>
      </c>
      <c r="E273" s="75">
        <f t="shared" ref="E273:E378" si="847">1000000+BP273*1000+BQ273</f>
        <v>1003007</v>
      </c>
      <c r="F273" s="65" t="str">
        <f t="shared" si="748"/>
        <v>ME003_E7</v>
      </c>
      <c r="G273" s="65" t="s">
        <v>345</v>
      </c>
      <c r="H273" s="65">
        <f t="shared" si="841"/>
        <v>780</v>
      </c>
      <c r="I273" s="65">
        <f t="shared" si="842"/>
        <v>105</v>
      </c>
      <c r="J273" s="65">
        <f>INDEX(Notes!$A$36:$N$47,MATCH(Binning!$B273,Notes!$A$36:$A$47,0),MATCH(Notes!$K$35,Notes!$A$35:$N$35,0))</f>
        <v>274.60000000000002</v>
      </c>
      <c r="K273" s="65"/>
      <c r="L273" s="65">
        <f t="shared" si="846"/>
        <v>645</v>
      </c>
      <c r="M273" s="65">
        <f t="shared" si="843"/>
        <v>515</v>
      </c>
      <c r="N273" s="65">
        <f>INDEX(GB!$A$2:$AD$96,MATCH($C273,GB!$A$2:$A$96,0),MATCH(N$2,GB!$A$1:$AD$1,0))</f>
        <v>85</v>
      </c>
      <c r="O273" s="65">
        <f>INDEX(GB!$A$2:$AD$96,MATCH($C273,GB!$A$2:$A$96,0),MATCH(O$2,GB!$A$1:$AD$1,0))</f>
        <v>75</v>
      </c>
      <c r="P273" s="65">
        <f>INDEX(GB!$A$2:$AD$96,MATCH($C273,GB!$A$2:$A$96,0),MATCH(P$2,GB!$A$1:$AD$1,0))</f>
        <v>50</v>
      </c>
      <c r="Q273" s="65">
        <f>INDEX(GB!$A$2:$AD$96,MATCH($C273,GB!$A$2:$A$96,0),MATCH(Q$2,GB!$A$1:$AD$1,0))</f>
        <v>75</v>
      </c>
      <c r="R273" s="65">
        <f>INDEX(Notes!$A$36:$N$47,MATCH(Binning!$B273,Notes!$A$36:$A$47,0),MATCH(Notes!$M$35,Notes!$A$35:$N$35,0))</f>
        <v>3000</v>
      </c>
      <c r="S273" s="65"/>
      <c r="T273" s="65">
        <f>INDEX(GB!$A$2:$AD$96,MATCH($C273,GB!$A$2:$A$96,0),MATCH(T$2,GB!$A$1:$AD$1,0))</f>
        <v>50</v>
      </c>
      <c r="U273" s="65">
        <f>INDEX(GB!$A$2:$AD$96,MATCH($C273,GB!$A$2:$A$96,0),MATCH(U$2,GB!$A$1:$AD$1,0))</f>
        <v>0</v>
      </c>
      <c r="V273" s="65">
        <f>INDEX(GB!$A$2:$AD$96,MATCH($C273,GB!$A$2:$A$96,0),MATCH(V$2,GB!$A$1:$AD$1,0))</f>
        <v>0</v>
      </c>
      <c r="W273" s="65">
        <f>INDEX(GB!$A$2:$AD$96,MATCH($C273,GB!$A$2:$A$96,0),MATCH(W$2,GB!$A$1:$AD$1,0))</f>
        <v>25</v>
      </c>
      <c r="X273" s="65">
        <f>INDEX(GB!$A$2:$AD$96,MATCH($C273,GB!$A$2:$A$96,0),MATCH(X$2,GB!$A$1:$AD$1,0))</f>
        <v>50</v>
      </c>
      <c r="Y273" s="65">
        <v>5</v>
      </c>
      <c r="Z273" s="72">
        <v>1250</v>
      </c>
      <c r="AA273" s="72">
        <v>400</v>
      </c>
      <c r="AB273" s="65"/>
      <c r="AC273" s="65"/>
      <c r="AD273" s="65"/>
      <c r="AE273" s="65"/>
      <c r="AF273" s="65">
        <f t="shared" si="844"/>
        <v>5</v>
      </c>
      <c r="AG273" s="65"/>
      <c r="AH273" s="65"/>
      <c r="AI273" s="65" t="str">
        <f t="shared" si="759"/>
        <v/>
      </c>
      <c r="AJ273" s="65" t="str">
        <f t="shared" si="760"/>
        <v/>
      </c>
      <c r="AK273" s="65" t="str">
        <f t="shared" si="761"/>
        <v/>
      </c>
      <c r="AL273" s="65" t="str">
        <f t="shared" si="762"/>
        <v/>
      </c>
      <c r="AM273" s="65" t="str">
        <f t="shared" si="621"/>
        <v/>
      </c>
      <c r="AN273" s="65"/>
      <c r="AO273" s="65"/>
      <c r="AP273" s="65"/>
      <c r="AQ273" s="65"/>
      <c r="AR273" s="65"/>
      <c r="AS273" s="65"/>
      <c r="AT273" s="65" t="str">
        <f t="shared" si="577"/>
        <v>ECPU</v>
      </c>
      <c r="AU273" s="65">
        <f t="shared" si="578"/>
        <v>274.60000000000002</v>
      </c>
      <c r="AV273" s="65"/>
      <c r="AX273" s="65">
        <f t="shared" si="749"/>
        <v>730</v>
      </c>
      <c r="AY273" s="65">
        <f t="shared" si="750"/>
        <v>600</v>
      </c>
      <c r="AZ273" s="65">
        <f>INDEX(Notes!$A$36:$O$47,MATCH($B273,Notes!A$36:A$47,0),MATCH(AZ$2,Notes!A$35:O$35,0))</f>
        <v>203.34644826666667</v>
      </c>
      <c r="BA273" s="65">
        <f t="shared" si="491"/>
        <v>535</v>
      </c>
      <c r="BB273" s="65">
        <f t="shared" si="751"/>
        <v>620</v>
      </c>
      <c r="BC273" s="65">
        <f t="shared" si="492"/>
        <v>520</v>
      </c>
      <c r="BD273" s="65">
        <f t="shared" si="752"/>
        <v>605</v>
      </c>
      <c r="BO273" s="72">
        <f t="shared" si="839"/>
        <v>274.60000000000002</v>
      </c>
      <c r="BP273" s="72">
        <f t="shared" si="494"/>
        <v>3</v>
      </c>
      <c r="BQ273" s="72" t="str">
        <f t="shared" si="495"/>
        <v>7</v>
      </c>
      <c r="BR273" s="72">
        <f t="shared" si="845"/>
        <v>0</v>
      </c>
      <c r="BS273" s="72" t="str">
        <f t="shared" si="840"/>
        <v/>
      </c>
      <c r="BT273" s="72" t="str">
        <f t="shared" si="840"/>
        <v/>
      </c>
      <c r="BU273" s="72" t="str">
        <f t="shared" si="840"/>
        <v/>
      </c>
      <c r="BV273" s="72" t="str">
        <f t="shared" si="840"/>
        <v/>
      </c>
    </row>
    <row r="274" spans="1:74" s="72" customFormat="1" x14ac:dyDescent="0.2">
      <c r="A274" s="72" t="b">
        <v>1</v>
      </c>
      <c r="B274" s="65" t="s">
        <v>45</v>
      </c>
      <c r="C274" s="65" t="s">
        <v>155</v>
      </c>
      <c r="D274" s="65" t="str">
        <f t="shared" si="838"/>
        <v>E8</v>
      </c>
      <c r="E274" s="75">
        <f t="shared" si="847"/>
        <v>1003008</v>
      </c>
      <c r="F274" s="65" t="str">
        <f t="shared" ref="F274:F277" si="848">CONCATENATE(C274,"_",D274)</f>
        <v>ME003_E8</v>
      </c>
      <c r="G274" s="65" t="s">
        <v>345</v>
      </c>
      <c r="H274" s="65">
        <f t="shared" si="841"/>
        <v>765</v>
      </c>
      <c r="I274" s="65">
        <f t="shared" si="842"/>
        <v>105</v>
      </c>
      <c r="J274" s="65">
        <f>INDEX(Notes!$A$36:$N$47,MATCH(Binning!$B274,Notes!$A$36:$A$47,0),MATCH(Notes!$K$35,Notes!$A$35:$N$35,0))</f>
        <v>274.60000000000002</v>
      </c>
      <c r="K274" s="65"/>
      <c r="L274" s="65">
        <f t="shared" si="846"/>
        <v>645</v>
      </c>
      <c r="M274" s="65">
        <f t="shared" si="843"/>
        <v>515</v>
      </c>
      <c r="N274" s="65">
        <f>INDEX(GB!$A$2:$AD$96,MATCH($C274,GB!$A$2:$A$96,0),MATCH(N$2,GB!$A$1:$AD$1,0))</f>
        <v>85</v>
      </c>
      <c r="O274" s="65">
        <f>INDEX(GB!$A$2:$AD$96,MATCH($C274,GB!$A$2:$A$96,0),MATCH(O$2,GB!$A$1:$AD$1,0))</f>
        <v>75</v>
      </c>
      <c r="P274" s="65">
        <f>INDEX(GB!$A$2:$AD$96,MATCH($C274,GB!$A$2:$A$96,0),MATCH(P$2,GB!$A$1:$AD$1,0))</f>
        <v>50</v>
      </c>
      <c r="Q274" s="65">
        <f>INDEX(GB!$A$2:$AD$96,MATCH($C274,GB!$A$2:$A$96,0),MATCH(Q$2,GB!$A$1:$AD$1,0))</f>
        <v>75</v>
      </c>
      <c r="R274" s="65">
        <f>INDEX(Notes!$A$36:$N$47,MATCH(Binning!$B274,Notes!$A$36:$A$47,0),MATCH(Notes!$M$35,Notes!$A$35:$N$35,0))</f>
        <v>3000</v>
      </c>
      <c r="S274" s="65"/>
      <c r="T274" s="65">
        <f>INDEX(GB!$A$2:$AD$96,MATCH($C274,GB!$A$2:$A$96,0),MATCH(T$2,GB!$A$1:$AD$1,0))</f>
        <v>50</v>
      </c>
      <c r="U274" s="65">
        <f>INDEX(GB!$A$2:$AD$96,MATCH($C274,GB!$A$2:$A$96,0),MATCH(U$2,GB!$A$1:$AD$1,0))</f>
        <v>0</v>
      </c>
      <c r="V274" s="65">
        <f>INDEX(GB!$A$2:$AD$96,MATCH($C274,GB!$A$2:$A$96,0),MATCH(V$2,GB!$A$1:$AD$1,0))</f>
        <v>0</v>
      </c>
      <c r="W274" s="65">
        <f>INDEX(GB!$A$2:$AD$96,MATCH($C274,GB!$A$2:$A$96,0),MATCH(W$2,GB!$A$1:$AD$1,0))</f>
        <v>25</v>
      </c>
      <c r="X274" s="65">
        <f>INDEX(GB!$A$2:$AD$96,MATCH($C274,GB!$A$2:$A$96,0),MATCH(X$2,GB!$A$1:$AD$1,0))</f>
        <v>50</v>
      </c>
      <c r="Y274" s="65">
        <v>5</v>
      </c>
      <c r="Z274" s="72">
        <v>1250</v>
      </c>
      <c r="AA274" s="72">
        <v>400</v>
      </c>
      <c r="AB274" s="65"/>
      <c r="AC274" s="65"/>
      <c r="AD274" s="65"/>
      <c r="AE274" s="65"/>
      <c r="AF274" s="65">
        <f t="shared" si="844"/>
        <v>5</v>
      </c>
      <c r="AG274" s="65"/>
      <c r="AH274" s="65"/>
      <c r="AI274" s="65" t="str">
        <f t="shared" ref="AI274:AI277" si="849">IF($BR274=1,BS274,"")</f>
        <v/>
      </c>
      <c r="AJ274" s="65" t="str">
        <f t="shared" ref="AJ274:AJ277" si="850">IF($BR274=1,BT274,"")</f>
        <v/>
      </c>
      <c r="AK274" s="65" t="str">
        <f t="shared" ref="AK274:AK277" si="851">IF($BR274=1,BU274,"")</f>
        <v/>
      </c>
      <c r="AL274" s="65" t="str">
        <f t="shared" ref="AL274:AL277" si="852">IF($BR274=1,BV274,"")</f>
        <v/>
      </c>
      <c r="AM274" s="65" t="str">
        <f t="shared" si="621"/>
        <v/>
      </c>
      <c r="AN274" s="65"/>
      <c r="AO274" s="65"/>
      <c r="AP274" s="65"/>
      <c r="AQ274" s="65"/>
      <c r="AR274" s="65"/>
      <c r="AS274" s="65"/>
      <c r="AT274" s="65" t="str">
        <f t="shared" ref="AT274:AT277" si="853">B274</f>
        <v>ECPU</v>
      </c>
      <c r="AU274" s="65">
        <f t="shared" ref="AU274:AU277" si="854">J274</f>
        <v>274.60000000000002</v>
      </c>
      <c r="AV274" s="65"/>
      <c r="AX274" s="65">
        <f t="shared" ref="AX274:AX277" si="855">L274+N274</f>
        <v>730</v>
      </c>
      <c r="AY274" s="65">
        <f t="shared" ref="AY274:AY277" si="856">M274+N274</f>
        <v>600</v>
      </c>
      <c r="AZ274" s="65">
        <f>INDEX(Notes!$A$36:$O$47,MATCH($B274,Notes!A$36:A$47,0),MATCH(AZ$2,Notes!A$35:O$35,0))</f>
        <v>203.34644826666667</v>
      </c>
      <c r="BA274" s="65">
        <f t="shared" ref="BA274:BA277" si="857">MAX(MIN(Y274*FLOOR((H274-I274*LOG10(AZ274))/Y274,1),L274),M274)</f>
        <v>520</v>
      </c>
      <c r="BB274" s="65">
        <f t="shared" ref="BB274:BB277" si="858">BA274+N274</f>
        <v>605</v>
      </c>
      <c r="BC274" s="65">
        <f t="shared" ref="BC274:BC277" si="859">MAX(MIN(Y274*FLOOR((H274-I274*LOG10(J274))/Y274,1),L274),M274)</f>
        <v>515</v>
      </c>
      <c r="BD274" s="65">
        <f t="shared" ref="BD274:BD277" si="860">BC274+N274</f>
        <v>600</v>
      </c>
      <c r="BO274" s="72">
        <f t="shared" si="839"/>
        <v>274.60000000000002</v>
      </c>
      <c r="BP274" s="72">
        <f t="shared" si="494"/>
        <v>3</v>
      </c>
      <c r="BQ274" s="72" t="str">
        <f t="shared" si="495"/>
        <v>8</v>
      </c>
      <c r="BR274" s="72">
        <f t="shared" si="845"/>
        <v>0</v>
      </c>
      <c r="BS274" s="72" t="str">
        <f t="shared" si="845"/>
        <v/>
      </c>
      <c r="BT274" s="72" t="str">
        <f t="shared" si="845"/>
        <v/>
      </c>
      <c r="BU274" s="72" t="str">
        <f t="shared" si="845"/>
        <v/>
      </c>
      <c r="BV274" s="72" t="str">
        <f t="shared" si="845"/>
        <v/>
      </c>
    </row>
    <row r="275" spans="1:74" s="72" customFormat="1" x14ac:dyDescent="0.2">
      <c r="A275" s="72" t="b">
        <v>1</v>
      </c>
      <c r="B275" s="65" t="s">
        <v>45</v>
      </c>
      <c r="C275" s="65" t="s">
        <v>155</v>
      </c>
      <c r="D275" s="65" t="str">
        <f t="shared" si="838"/>
        <v>E9</v>
      </c>
      <c r="E275" s="75">
        <f t="shared" si="847"/>
        <v>1003009</v>
      </c>
      <c r="F275" s="65" t="str">
        <f t="shared" si="848"/>
        <v>ME003_E9</v>
      </c>
      <c r="G275" s="65" t="s">
        <v>345</v>
      </c>
      <c r="H275" s="65">
        <f t="shared" si="841"/>
        <v>750</v>
      </c>
      <c r="I275" s="65">
        <f t="shared" si="842"/>
        <v>105</v>
      </c>
      <c r="J275" s="65">
        <f>INDEX(Notes!$A$36:$N$47,MATCH(Binning!$B275,Notes!$A$36:$A$47,0),MATCH(Notes!$K$35,Notes!$A$35:$N$35,0))</f>
        <v>274.60000000000002</v>
      </c>
      <c r="K275" s="65"/>
      <c r="L275" s="65">
        <f t="shared" si="846"/>
        <v>645</v>
      </c>
      <c r="M275" s="65">
        <f t="shared" si="843"/>
        <v>515</v>
      </c>
      <c r="N275" s="65">
        <f>INDEX(GB!$A$2:$AD$96,MATCH($C275,GB!$A$2:$A$96,0),MATCH(N$2,GB!$A$1:$AD$1,0))</f>
        <v>85</v>
      </c>
      <c r="O275" s="65">
        <f>INDEX(GB!$A$2:$AD$96,MATCH($C275,GB!$A$2:$A$96,0),MATCH(O$2,GB!$A$1:$AD$1,0))</f>
        <v>75</v>
      </c>
      <c r="P275" s="65">
        <f>INDEX(GB!$A$2:$AD$96,MATCH($C275,GB!$A$2:$A$96,0),MATCH(P$2,GB!$A$1:$AD$1,0))</f>
        <v>50</v>
      </c>
      <c r="Q275" s="65">
        <f>INDEX(GB!$A$2:$AD$96,MATCH($C275,GB!$A$2:$A$96,0),MATCH(Q$2,GB!$A$1:$AD$1,0))</f>
        <v>75</v>
      </c>
      <c r="R275" s="65">
        <f>INDEX(Notes!$A$36:$N$47,MATCH(Binning!$B275,Notes!$A$36:$A$47,0),MATCH(Notes!$M$35,Notes!$A$35:$N$35,0))</f>
        <v>3000</v>
      </c>
      <c r="S275" s="65"/>
      <c r="T275" s="65">
        <f>INDEX(GB!$A$2:$AD$96,MATCH($C275,GB!$A$2:$A$96,0),MATCH(T$2,GB!$A$1:$AD$1,0))</f>
        <v>50</v>
      </c>
      <c r="U275" s="65">
        <f>INDEX(GB!$A$2:$AD$96,MATCH($C275,GB!$A$2:$A$96,0),MATCH(U$2,GB!$A$1:$AD$1,0))</f>
        <v>0</v>
      </c>
      <c r="V275" s="65">
        <f>INDEX(GB!$A$2:$AD$96,MATCH($C275,GB!$A$2:$A$96,0),MATCH(V$2,GB!$A$1:$AD$1,0))</f>
        <v>0</v>
      </c>
      <c r="W275" s="65">
        <f>INDEX(GB!$A$2:$AD$96,MATCH($C275,GB!$A$2:$A$96,0),MATCH(W$2,GB!$A$1:$AD$1,0))</f>
        <v>25</v>
      </c>
      <c r="X275" s="65">
        <f>INDEX(GB!$A$2:$AD$96,MATCH($C275,GB!$A$2:$A$96,0),MATCH(X$2,GB!$A$1:$AD$1,0))</f>
        <v>50</v>
      </c>
      <c r="Y275" s="65">
        <v>5</v>
      </c>
      <c r="Z275" s="72">
        <v>1250</v>
      </c>
      <c r="AA275" s="72">
        <v>400</v>
      </c>
      <c r="AB275" s="65"/>
      <c r="AC275" s="65"/>
      <c r="AD275" s="65"/>
      <c r="AE275" s="65"/>
      <c r="AF275" s="65">
        <f t="shared" si="844"/>
        <v>5</v>
      </c>
      <c r="AG275" s="65"/>
      <c r="AH275" s="65"/>
      <c r="AI275" s="65" t="str">
        <f t="shared" si="849"/>
        <v/>
      </c>
      <c r="AJ275" s="65" t="str">
        <f t="shared" si="850"/>
        <v/>
      </c>
      <c r="AK275" s="65" t="str">
        <f t="shared" si="851"/>
        <v/>
      </c>
      <c r="AL275" s="65" t="str">
        <f t="shared" si="852"/>
        <v/>
      </c>
      <c r="AM275" s="65" t="str">
        <f t="shared" si="621"/>
        <v/>
      </c>
      <c r="AN275" s="65"/>
      <c r="AO275" s="65"/>
      <c r="AP275" s="65"/>
      <c r="AQ275" s="65"/>
      <c r="AR275" s="65"/>
      <c r="AS275" s="65"/>
      <c r="AT275" s="65" t="str">
        <f t="shared" si="853"/>
        <v>ECPU</v>
      </c>
      <c r="AU275" s="65">
        <f t="shared" si="854"/>
        <v>274.60000000000002</v>
      </c>
      <c r="AV275" s="65"/>
      <c r="AX275" s="65">
        <f t="shared" si="855"/>
        <v>730</v>
      </c>
      <c r="AY275" s="65">
        <f t="shared" si="856"/>
        <v>600</v>
      </c>
      <c r="AZ275" s="65">
        <f>INDEX(Notes!$A$36:$O$47,MATCH($B275,Notes!A$36:A$47,0),MATCH(AZ$2,Notes!A$35:O$35,0))</f>
        <v>203.34644826666667</v>
      </c>
      <c r="BA275" s="65">
        <f t="shared" si="857"/>
        <v>515</v>
      </c>
      <c r="BB275" s="65">
        <f t="shared" si="858"/>
        <v>600</v>
      </c>
      <c r="BC275" s="65">
        <f t="shared" si="859"/>
        <v>515</v>
      </c>
      <c r="BD275" s="65">
        <f t="shared" si="860"/>
        <v>600</v>
      </c>
      <c r="BO275" s="72">
        <f t="shared" si="839"/>
        <v>274.60000000000002</v>
      </c>
      <c r="BP275" s="72">
        <f t="shared" si="494"/>
        <v>3</v>
      </c>
      <c r="BQ275" s="72" t="str">
        <f t="shared" si="495"/>
        <v>9</v>
      </c>
      <c r="BR275" s="72">
        <f t="shared" ref="BR275:BV275" si="861">IF(BR274="","",BR274)</f>
        <v>0</v>
      </c>
      <c r="BS275" s="72" t="str">
        <f t="shared" si="861"/>
        <v/>
      </c>
      <c r="BT275" s="72" t="str">
        <f t="shared" si="861"/>
        <v/>
      </c>
      <c r="BU275" s="72" t="str">
        <f t="shared" si="861"/>
        <v/>
      </c>
      <c r="BV275" s="72" t="str">
        <f t="shared" si="861"/>
        <v/>
      </c>
    </row>
    <row r="276" spans="1:74" s="72" customFormat="1" x14ac:dyDescent="0.2">
      <c r="A276" s="72" t="b">
        <v>1</v>
      </c>
      <c r="B276" s="65" t="s">
        <v>45</v>
      </c>
      <c r="C276" s="65" t="s">
        <v>155</v>
      </c>
      <c r="D276" s="65" t="str">
        <f t="shared" si="838"/>
        <v>E10</v>
      </c>
      <c r="E276" s="75">
        <f t="shared" si="847"/>
        <v>1003010</v>
      </c>
      <c r="F276" s="65" t="str">
        <f t="shared" si="848"/>
        <v>ME003_E10</v>
      </c>
      <c r="G276" s="65" t="s">
        <v>345</v>
      </c>
      <c r="H276" s="65">
        <f t="shared" si="841"/>
        <v>735</v>
      </c>
      <c r="I276" s="65">
        <f t="shared" si="842"/>
        <v>105</v>
      </c>
      <c r="J276" s="65">
        <f>INDEX(Notes!$A$36:$N$47,MATCH(Binning!$B276,Notes!$A$36:$A$47,0),MATCH(Notes!$K$35,Notes!$A$35:$N$35,0))</f>
        <v>274.60000000000002</v>
      </c>
      <c r="K276" s="65"/>
      <c r="L276" s="65">
        <f t="shared" si="846"/>
        <v>645</v>
      </c>
      <c r="M276" s="65">
        <f t="shared" si="843"/>
        <v>515</v>
      </c>
      <c r="N276" s="65">
        <f>INDEX(GB!$A$2:$AD$96,MATCH($C276,GB!$A$2:$A$96,0),MATCH(N$2,GB!$A$1:$AD$1,0))</f>
        <v>85</v>
      </c>
      <c r="O276" s="65">
        <f>INDEX(GB!$A$2:$AD$96,MATCH($C276,GB!$A$2:$A$96,0),MATCH(O$2,GB!$A$1:$AD$1,0))</f>
        <v>75</v>
      </c>
      <c r="P276" s="65">
        <f>INDEX(GB!$A$2:$AD$96,MATCH($C276,GB!$A$2:$A$96,0),MATCH(P$2,GB!$A$1:$AD$1,0))</f>
        <v>50</v>
      </c>
      <c r="Q276" s="65">
        <f>INDEX(GB!$A$2:$AD$96,MATCH($C276,GB!$A$2:$A$96,0),MATCH(Q$2,GB!$A$1:$AD$1,0))</f>
        <v>75</v>
      </c>
      <c r="R276" s="65">
        <f>INDEX(Notes!$A$36:$N$47,MATCH(Binning!$B276,Notes!$A$36:$A$47,0),MATCH(Notes!$M$35,Notes!$A$35:$N$35,0))</f>
        <v>3000</v>
      </c>
      <c r="S276" s="65"/>
      <c r="T276" s="65">
        <f>INDEX(GB!$A$2:$AD$96,MATCH($C276,GB!$A$2:$A$96,0),MATCH(T$2,GB!$A$1:$AD$1,0))</f>
        <v>50</v>
      </c>
      <c r="U276" s="65">
        <f>INDEX(GB!$A$2:$AD$96,MATCH($C276,GB!$A$2:$A$96,0),MATCH(U$2,GB!$A$1:$AD$1,0))</f>
        <v>0</v>
      </c>
      <c r="V276" s="65">
        <f>INDEX(GB!$A$2:$AD$96,MATCH($C276,GB!$A$2:$A$96,0),MATCH(V$2,GB!$A$1:$AD$1,0))</f>
        <v>0</v>
      </c>
      <c r="W276" s="65">
        <f>INDEX(GB!$A$2:$AD$96,MATCH($C276,GB!$A$2:$A$96,0),MATCH(W$2,GB!$A$1:$AD$1,0))</f>
        <v>25</v>
      </c>
      <c r="X276" s="65">
        <f>INDEX(GB!$A$2:$AD$96,MATCH($C276,GB!$A$2:$A$96,0),MATCH(X$2,GB!$A$1:$AD$1,0))</f>
        <v>50</v>
      </c>
      <c r="Y276" s="65">
        <v>5</v>
      </c>
      <c r="Z276" s="72">
        <v>1250</v>
      </c>
      <c r="AA276" s="72">
        <v>400</v>
      </c>
      <c r="AB276" s="65"/>
      <c r="AC276" s="65"/>
      <c r="AD276" s="65"/>
      <c r="AE276" s="65"/>
      <c r="AF276" s="65">
        <f t="shared" si="844"/>
        <v>5</v>
      </c>
      <c r="AG276" s="65"/>
      <c r="AH276" s="65"/>
      <c r="AI276" s="65" t="str">
        <f t="shared" si="849"/>
        <v/>
      </c>
      <c r="AJ276" s="65" t="str">
        <f t="shared" si="850"/>
        <v/>
      </c>
      <c r="AK276" s="65" t="str">
        <f t="shared" si="851"/>
        <v/>
      </c>
      <c r="AL276" s="65" t="str">
        <f t="shared" si="852"/>
        <v/>
      </c>
      <c r="AM276" s="65" t="str">
        <f t="shared" si="621"/>
        <v/>
      </c>
      <c r="AN276" s="65"/>
      <c r="AO276" s="65"/>
      <c r="AP276" s="65"/>
      <c r="AQ276" s="65"/>
      <c r="AR276" s="65"/>
      <c r="AS276" s="65"/>
      <c r="AT276" s="65" t="str">
        <f t="shared" si="853"/>
        <v>ECPU</v>
      </c>
      <c r="AU276" s="65">
        <f t="shared" si="854"/>
        <v>274.60000000000002</v>
      </c>
      <c r="AV276" s="65"/>
      <c r="AX276" s="65">
        <f t="shared" si="855"/>
        <v>730</v>
      </c>
      <c r="AY276" s="65">
        <f t="shared" si="856"/>
        <v>600</v>
      </c>
      <c r="AZ276" s="65">
        <f>INDEX(Notes!$A$36:$O$47,MATCH($B276,Notes!A$36:A$47,0),MATCH(AZ$2,Notes!A$35:O$35,0))</f>
        <v>203.34644826666667</v>
      </c>
      <c r="BA276" s="65">
        <f t="shared" si="857"/>
        <v>515</v>
      </c>
      <c r="BB276" s="65">
        <f t="shared" si="858"/>
        <v>600</v>
      </c>
      <c r="BC276" s="65">
        <f t="shared" si="859"/>
        <v>515</v>
      </c>
      <c r="BD276" s="65">
        <f t="shared" si="860"/>
        <v>600</v>
      </c>
      <c r="BO276" s="72">
        <f t="shared" si="839"/>
        <v>274.60000000000002</v>
      </c>
      <c r="BP276" s="72">
        <f t="shared" ref="BP276:BP278" si="862">IF(CODE(RIGHT($C276,1))&lt;58,CODE(RIGHT($C276,1))-48,CODE(RIGHT($C276,1))-55)</f>
        <v>3</v>
      </c>
      <c r="BQ276" s="72" t="str">
        <f t="shared" ref="BQ276:BQ278" si="863">MID($D276,2,2)</f>
        <v>10</v>
      </c>
      <c r="BR276" s="72">
        <f t="shared" ref="BR276:BV276" si="864">IF(BR275="","",BR275)</f>
        <v>0</v>
      </c>
      <c r="BS276" s="72" t="str">
        <f t="shared" si="864"/>
        <v/>
      </c>
      <c r="BT276" s="72" t="str">
        <f t="shared" si="864"/>
        <v/>
      </c>
      <c r="BU276" s="72" t="str">
        <f t="shared" si="864"/>
        <v/>
      </c>
      <c r="BV276" s="72" t="str">
        <f t="shared" si="864"/>
        <v/>
      </c>
    </row>
    <row r="277" spans="1:74" s="72" customFormat="1" x14ac:dyDescent="0.2">
      <c r="A277" s="72" t="b">
        <v>1</v>
      </c>
      <c r="B277" s="65" t="s">
        <v>45</v>
      </c>
      <c r="C277" s="65" t="s">
        <v>155</v>
      </c>
      <c r="D277" s="65" t="str">
        <f t="shared" si="838"/>
        <v>E11</v>
      </c>
      <c r="E277" s="75">
        <f t="shared" ref="E277:E278" si="865">1000000+BP277*1000+BQ277</f>
        <v>1003011</v>
      </c>
      <c r="F277" s="65" t="str">
        <f t="shared" si="848"/>
        <v>ME003_E11</v>
      </c>
      <c r="G277" s="65" t="s">
        <v>345</v>
      </c>
      <c r="H277" s="65">
        <f t="shared" si="841"/>
        <v>720</v>
      </c>
      <c r="I277" s="65">
        <f t="shared" si="842"/>
        <v>105</v>
      </c>
      <c r="J277" s="65">
        <f>INDEX(Notes!$A$36:$N$47,MATCH(Binning!$B277,Notes!$A$36:$A$47,0),MATCH(Notes!$K$35,Notes!$A$35:$N$35,0))</f>
        <v>274.60000000000002</v>
      </c>
      <c r="K277" s="65"/>
      <c r="L277" s="65">
        <f t="shared" si="846"/>
        <v>645</v>
      </c>
      <c r="M277" s="65">
        <f t="shared" si="843"/>
        <v>515</v>
      </c>
      <c r="N277" s="65">
        <f>INDEX(GB!$A$2:$AD$96,MATCH($C277,GB!$A$2:$A$96,0),MATCH(N$2,GB!$A$1:$AD$1,0))</f>
        <v>85</v>
      </c>
      <c r="O277" s="65">
        <f>INDEX(GB!$A$2:$AD$96,MATCH($C277,GB!$A$2:$A$96,0),MATCH(O$2,GB!$A$1:$AD$1,0))</f>
        <v>75</v>
      </c>
      <c r="P277" s="65">
        <f>INDEX(GB!$A$2:$AD$96,MATCH($C277,GB!$A$2:$A$96,0),MATCH(P$2,GB!$A$1:$AD$1,0))</f>
        <v>50</v>
      </c>
      <c r="Q277" s="65">
        <f>INDEX(GB!$A$2:$AD$96,MATCH($C277,GB!$A$2:$A$96,0),MATCH(Q$2,GB!$A$1:$AD$1,0))</f>
        <v>75</v>
      </c>
      <c r="R277" s="65">
        <f>INDEX(Notes!$A$36:$N$47,MATCH(Binning!$B277,Notes!$A$36:$A$47,0),MATCH(Notes!$M$35,Notes!$A$35:$N$35,0))</f>
        <v>3000</v>
      </c>
      <c r="S277" s="65"/>
      <c r="T277" s="65">
        <f>INDEX(GB!$A$2:$AD$96,MATCH($C277,GB!$A$2:$A$96,0),MATCH(T$2,GB!$A$1:$AD$1,0))</f>
        <v>50</v>
      </c>
      <c r="U277" s="65">
        <f>INDEX(GB!$A$2:$AD$96,MATCH($C277,GB!$A$2:$A$96,0),MATCH(U$2,GB!$A$1:$AD$1,0))</f>
        <v>0</v>
      </c>
      <c r="V277" s="65">
        <f>INDEX(GB!$A$2:$AD$96,MATCH($C277,GB!$A$2:$A$96,0),MATCH(V$2,GB!$A$1:$AD$1,0))</f>
        <v>0</v>
      </c>
      <c r="W277" s="65">
        <f>INDEX(GB!$A$2:$AD$96,MATCH($C277,GB!$A$2:$A$96,0),MATCH(W$2,GB!$A$1:$AD$1,0))</f>
        <v>25</v>
      </c>
      <c r="X277" s="65">
        <f>INDEX(GB!$A$2:$AD$96,MATCH($C277,GB!$A$2:$A$96,0),MATCH(X$2,GB!$A$1:$AD$1,0))</f>
        <v>50</v>
      </c>
      <c r="Y277" s="65">
        <v>5</v>
      </c>
      <c r="Z277" s="72">
        <v>1250</v>
      </c>
      <c r="AA277" s="72">
        <v>400</v>
      </c>
      <c r="AB277" s="65"/>
      <c r="AC277" s="65"/>
      <c r="AD277" s="65"/>
      <c r="AE277" s="65"/>
      <c r="AF277" s="65">
        <f t="shared" si="844"/>
        <v>5</v>
      </c>
      <c r="AG277" s="65"/>
      <c r="AH277" s="65"/>
      <c r="AI277" s="65" t="str">
        <f t="shared" si="849"/>
        <v/>
      </c>
      <c r="AJ277" s="65" t="str">
        <f t="shared" si="850"/>
        <v/>
      </c>
      <c r="AK277" s="65" t="str">
        <f t="shared" si="851"/>
        <v/>
      </c>
      <c r="AL277" s="65" t="str">
        <f t="shared" si="852"/>
        <v/>
      </c>
      <c r="AM277" s="65" t="str">
        <f t="shared" si="621"/>
        <v/>
      </c>
      <c r="AN277" s="65"/>
      <c r="AO277" s="65"/>
      <c r="AP277" s="65"/>
      <c r="AQ277" s="65"/>
      <c r="AR277" s="65"/>
      <c r="AS277" s="65"/>
      <c r="AT277" s="65" t="str">
        <f t="shared" si="853"/>
        <v>ECPU</v>
      </c>
      <c r="AU277" s="65">
        <f t="shared" si="854"/>
        <v>274.60000000000002</v>
      </c>
      <c r="AV277" s="65"/>
      <c r="AX277" s="65">
        <f t="shared" si="855"/>
        <v>730</v>
      </c>
      <c r="AY277" s="65">
        <f t="shared" si="856"/>
        <v>600</v>
      </c>
      <c r="AZ277" s="65">
        <f>INDEX(Notes!$A$36:$O$47,MATCH($B277,Notes!A$36:A$47,0),MATCH(AZ$2,Notes!A$35:O$35,0))</f>
        <v>203.34644826666667</v>
      </c>
      <c r="BA277" s="65">
        <f t="shared" si="857"/>
        <v>515</v>
      </c>
      <c r="BB277" s="65">
        <f t="shared" si="858"/>
        <v>600</v>
      </c>
      <c r="BC277" s="65">
        <f t="shared" si="859"/>
        <v>515</v>
      </c>
      <c r="BD277" s="65">
        <f t="shared" si="860"/>
        <v>600</v>
      </c>
      <c r="BO277" s="72">
        <f t="shared" si="839"/>
        <v>274.60000000000002</v>
      </c>
      <c r="BP277" s="72">
        <f t="shared" si="862"/>
        <v>3</v>
      </c>
      <c r="BQ277" s="72" t="str">
        <f t="shared" si="863"/>
        <v>11</v>
      </c>
      <c r="BR277" s="72">
        <f t="shared" ref="BR277:BV277" si="866">IF(BR276="","",BR276)</f>
        <v>0</v>
      </c>
      <c r="BS277" s="72" t="str">
        <f t="shared" si="866"/>
        <v/>
      </c>
      <c r="BT277" s="72" t="str">
        <f t="shared" si="866"/>
        <v/>
      </c>
      <c r="BU277" s="72" t="str">
        <f t="shared" si="866"/>
        <v/>
      </c>
      <c r="BV277" s="72" t="str">
        <f t="shared" si="866"/>
        <v/>
      </c>
    </row>
    <row r="278" spans="1:74" s="72" customFormat="1" x14ac:dyDescent="0.2">
      <c r="A278" s="72" t="b">
        <v>1</v>
      </c>
      <c r="B278" s="65" t="s">
        <v>45</v>
      </c>
      <c r="C278" s="65" t="s">
        <v>155</v>
      </c>
      <c r="D278" s="65" t="str">
        <f t="shared" si="838"/>
        <v>E12</v>
      </c>
      <c r="E278" s="75">
        <f t="shared" si="865"/>
        <v>1003012</v>
      </c>
      <c r="F278" s="65" t="str">
        <f t="shared" ref="F278" si="867">CONCATENATE(C278,"_",D278)</f>
        <v>ME003_E12</v>
      </c>
      <c r="G278" s="65" t="s">
        <v>345</v>
      </c>
      <c r="H278" s="65">
        <f t="shared" si="841"/>
        <v>705</v>
      </c>
      <c r="I278" s="65">
        <f t="shared" si="842"/>
        <v>105</v>
      </c>
      <c r="J278" s="65">
        <f>INDEX(Notes!$A$36:$N$47,MATCH(Binning!$B278,Notes!$A$36:$A$47,0),MATCH(Notes!$K$35,Notes!$A$35:$N$35,0))</f>
        <v>274.60000000000002</v>
      </c>
      <c r="K278" s="65"/>
      <c r="L278" s="65">
        <f t="shared" si="846"/>
        <v>645</v>
      </c>
      <c r="M278" s="65">
        <f t="shared" si="843"/>
        <v>515</v>
      </c>
      <c r="N278" s="65">
        <f>INDEX(GB!$A$2:$AD$96,MATCH($C278,GB!$A$2:$A$96,0),MATCH(N$2,GB!$A$1:$AD$1,0))</f>
        <v>85</v>
      </c>
      <c r="O278" s="65">
        <f>INDEX(GB!$A$2:$AD$96,MATCH($C278,GB!$A$2:$A$96,0),MATCH(O$2,GB!$A$1:$AD$1,0))</f>
        <v>75</v>
      </c>
      <c r="P278" s="65">
        <f>INDEX(GB!$A$2:$AD$96,MATCH($C278,GB!$A$2:$A$96,0),MATCH(P$2,GB!$A$1:$AD$1,0))</f>
        <v>50</v>
      </c>
      <c r="Q278" s="65">
        <f>INDEX(GB!$A$2:$AD$96,MATCH($C278,GB!$A$2:$A$96,0),MATCH(Q$2,GB!$A$1:$AD$1,0))</f>
        <v>75</v>
      </c>
      <c r="R278" s="65">
        <f>INDEX(Notes!$A$36:$N$47,MATCH(Binning!$B278,Notes!$A$36:$A$47,0),MATCH(Notes!$M$35,Notes!$A$35:$N$35,0))</f>
        <v>3000</v>
      </c>
      <c r="S278" s="65"/>
      <c r="T278" s="65">
        <f>INDEX(GB!$A$2:$AD$96,MATCH($C278,GB!$A$2:$A$96,0),MATCH(T$2,GB!$A$1:$AD$1,0))</f>
        <v>50</v>
      </c>
      <c r="U278" s="65">
        <f>INDEX(GB!$A$2:$AD$96,MATCH($C278,GB!$A$2:$A$96,0),MATCH(U$2,GB!$A$1:$AD$1,0))</f>
        <v>0</v>
      </c>
      <c r="V278" s="65">
        <f>INDEX(GB!$A$2:$AD$96,MATCH($C278,GB!$A$2:$A$96,0),MATCH(V$2,GB!$A$1:$AD$1,0))</f>
        <v>0</v>
      </c>
      <c r="W278" s="65">
        <f>INDEX(GB!$A$2:$AD$96,MATCH($C278,GB!$A$2:$A$96,0),MATCH(W$2,GB!$A$1:$AD$1,0))</f>
        <v>25</v>
      </c>
      <c r="X278" s="65">
        <f>INDEX(GB!$A$2:$AD$96,MATCH($C278,GB!$A$2:$A$96,0),MATCH(X$2,GB!$A$1:$AD$1,0))</f>
        <v>50</v>
      </c>
      <c r="Y278" s="65">
        <v>5</v>
      </c>
      <c r="Z278" s="72">
        <v>1250</v>
      </c>
      <c r="AA278" s="72">
        <v>400</v>
      </c>
      <c r="AB278" s="65"/>
      <c r="AC278" s="65"/>
      <c r="AD278" s="65"/>
      <c r="AE278" s="65"/>
      <c r="AF278" s="65">
        <f t="shared" si="844"/>
        <v>5</v>
      </c>
      <c r="AG278" s="65"/>
      <c r="AH278" s="65"/>
      <c r="AI278" s="65" t="str">
        <f t="shared" ref="AI278" si="868">IF($BR278=1,BS278,"")</f>
        <v/>
      </c>
      <c r="AJ278" s="65" t="str">
        <f t="shared" ref="AJ278" si="869">IF($BR278=1,BT278,"")</f>
        <v/>
      </c>
      <c r="AK278" s="65" t="str">
        <f t="shared" ref="AK278" si="870">IF($BR278=1,BU278,"")</f>
        <v/>
      </c>
      <c r="AL278" s="65" t="str">
        <f t="shared" ref="AL278" si="871">IF($BR278=1,BV278,"")</f>
        <v/>
      </c>
      <c r="AM278" s="65" t="str">
        <f t="shared" si="621"/>
        <v/>
      </c>
      <c r="AN278" s="65"/>
      <c r="AO278" s="65"/>
      <c r="AP278" s="65"/>
      <c r="AQ278" s="65"/>
      <c r="AR278" s="65"/>
      <c r="AS278" s="65"/>
      <c r="AT278" s="65" t="str">
        <f t="shared" ref="AT278" si="872">B278</f>
        <v>ECPU</v>
      </c>
      <c r="AU278" s="65">
        <f t="shared" ref="AU278" si="873">J278</f>
        <v>274.60000000000002</v>
      </c>
      <c r="AV278" s="65"/>
      <c r="AX278" s="65">
        <f t="shared" ref="AX278" si="874">L278+N278</f>
        <v>730</v>
      </c>
      <c r="AY278" s="65">
        <f t="shared" ref="AY278" si="875">M278+N278</f>
        <v>600</v>
      </c>
      <c r="AZ278" s="65">
        <f>INDEX(Notes!$A$36:$O$47,MATCH($B278,Notes!A$36:A$47,0),MATCH(AZ$2,Notes!A$35:O$35,0))</f>
        <v>203.34644826666667</v>
      </c>
      <c r="BA278" s="65">
        <f t="shared" ref="BA278" si="876">MAX(MIN(Y278*FLOOR((H278-I278*LOG10(AZ278))/Y278,1),L278),M278)</f>
        <v>515</v>
      </c>
      <c r="BB278" s="65">
        <f t="shared" ref="BB278" si="877">BA278+N278</f>
        <v>600</v>
      </c>
      <c r="BC278" s="65">
        <f t="shared" ref="BC278" si="878">MAX(MIN(Y278*FLOOR((H278-I278*LOG10(J278))/Y278,1),L278),M278)</f>
        <v>515</v>
      </c>
      <c r="BD278" s="65">
        <f t="shared" ref="BD278" si="879">BC278+N278</f>
        <v>600</v>
      </c>
      <c r="BO278" s="72">
        <f t="shared" si="839"/>
        <v>274.60000000000002</v>
      </c>
      <c r="BP278" s="72">
        <f t="shared" si="862"/>
        <v>3</v>
      </c>
      <c r="BQ278" s="72" t="str">
        <f t="shared" si="863"/>
        <v>12</v>
      </c>
      <c r="BR278" s="72">
        <f t="shared" ref="BR278:BV278" si="880">IF(BR277="","",BR277)</f>
        <v>0</v>
      </c>
      <c r="BS278" s="72" t="str">
        <f t="shared" si="880"/>
        <v/>
      </c>
      <c r="BT278" s="72" t="str">
        <f t="shared" si="880"/>
        <v/>
      </c>
      <c r="BU278" s="72" t="str">
        <f t="shared" si="880"/>
        <v/>
      </c>
      <c r="BV278" s="72" t="str">
        <f t="shared" si="880"/>
        <v/>
      </c>
    </row>
    <row r="279" spans="1:74" s="72" customFormat="1" x14ac:dyDescent="0.2">
      <c r="A279" s="72" t="b">
        <v>1</v>
      </c>
      <c r="B279" s="65" t="s">
        <v>45</v>
      </c>
      <c r="C279" s="65" t="s">
        <v>156</v>
      </c>
      <c r="D279" s="65" t="s">
        <v>44</v>
      </c>
      <c r="E279" s="75">
        <f t="shared" si="847"/>
        <v>1004001</v>
      </c>
      <c r="F279" s="65" t="str">
        <f t="shared" si="748"/>
        <v>ME004_E1</v>
      </c>
      <c r="G279" s="65" t="s">
        <v>345</v>
      </c>
      <c r="H279" s="184">
        <f>VLOOKUP(C279,BinningParamNotes!A:D,3,0)</f>
        <v>935</v>
      </c>
      <c r="I279" s="69">
        <f>VLOOKUP(C279,BinningParamNotes!A:D,2,0)</f>
        <v>120</v>
      </c>
      <c r="J279" s="65">
        <f>INDEX(Notes!$A$36:$N$47,MATCH(Binning!$B279,Notes!$A$36:$A$47,0),MATCH(Notes!$K$35,Notes!$A$35:$N$35,0))</f>
        <v>274.60000000000002</v>
      </c>
      <c r="K279" s="65"/>
      <c r="L279" s="69">
        <f>VLOOKUP(C279,BinningParamNotes!A:D,4,0)</f>
        <v>710</v>
      </c>
      <c r="M279" s="189">
        <v>565</v>
      </c>
      <c r="N279" s="65">
        <f>INDEX(GB!$A$2:$AD$96,MATCH($C279,GB!$A$2:$A$96,0),MATCH(N$2,GB!$A$1:$AD$1,0))</f>
        <v>90</v>
      </c>
      <c r="O279" s="65">
        <f>INDEX(GB!$A$2:$AD$96,MATCH($C279,GB!$A$2:$A$96,0),MATCH(O$2,GB!$A$1:$AD$1,0))</f>
        <v>60</v>
      </c>
      <c r="P279" s="65">
        <f>INDEX(GB!$A$2:$AD$96,MATCH($C279,GB!$A$2:$A$96,0),MATCH(P$2,GB!$A$1:$AD$1,0))</f>
        <v>65</v>
      </c>
      <c r="Q279" s="65">
        <f>INDEX(GB!$A$2:$AD$96,MATCH($C279,GB!$A$2:$A$96,0),MATCH(Q$2,GB!$A$1:$AD$1,0))</f>
        <v>60</v>
      </c>
      <c r="R279" s="65">
        <f>INDEX(Notes!$A$36:$N$47,MATCH(Binning!$B279,Notes!$A$36:$A$47,0),MATCH(Notes!$M$35,Notes!$A$35:$N$35,0))</f>
        <v>3000</v>
      </c>
      <c r="S279" s="65"/>
      <c r="T279" s="65">
        <f>INDEX(GB!$A$2:$AD$96,MATCH($C279,GB!$A$2:$A$96,0),MATCH(T$2,GB!$A$1:$AD$1,0))</f>
        <v>45</v>
      </c>
      <c r="U279" s="65">
        <f>INDEX(GB!$A$2:$AD$96,MATCH($C279,GB!$A$2:$A$96,0),MATCH(U$2,GB!$A$1:$AD$1,0))</f>
        <v>0</v>
      </c>
      <c r="V279" s="65">
        <f>INDEX(GB!$A$2:$AD$96,MATCH($C279,GB!$A$2:$A$96,0),MATCH(V$2,GB!$A$1:$AD$1,0))</f>
        <v>0</v>
      </c>
      <c r="W279" s="65">
        <f>INDEX(GB!$A$2:$AD$96,MATCH($C279,GB!$A$2:$A$96,0),MATCH(W$2,GB!$A$1:$AD$1,0))</f>
        <v>40</v>
      </c>
      <c r="X279" s="65">
        <f>INDEX(GB!$A$2:$AD$96,MATCH($C279,GB!$A$2:$A$96,0),MATCH(X$2,GB!$A$1:$AD$1,0))</f>
        <v>35</v>
      </c>
      <c r="Y279" s="65">
        <v>5</v>
      </c>
      <c r="Z279" s="72">
        <v>1250</v>
      </c>
      <c r="AA279" s="72">
        <v>400</v>
      </c>
      <c r="AB279" s="65"/>
      <c r="AC279" s="65"/>
      <c r="AD279" s="65"/>
      <c r="AE279" s="65"/>
      <c r="AF279" s="65">
        <v>5</v>
      </c>
      <c r="AG279" s="65"/>
      <c r="AH279" s="65"/>
      <c r="AI279" s="65" t="str">
        <f t="shared" si="759"/>
        <v/>
      </c>
      <c r="AJ279" s="65" t="str">
        <f t="shared" si="760"/>
        <v/>
      </c>
      <c r="AK279" s="65" t="str">
        <f t="shared" si="761"/>
        <v/>
      </c>
      <c r="AL279" s="65" t="str">
        <f t="shared" si="762"/>
        <v/>
      </c>
      <c r="AM279" s="65" t="str">
        <f t="shared" si="621"/>
        <v/>
      </c>
      <c r="AN279" s="65"/>
      <c r="AO279" s="65"/>
      <c r="AP279" s="65"/>
      <c r="AQ279" s="65"/>
      <c r="AR279" s="65"/>
      <c r="AS279" s="65"/>
      <c r="AT279" s="65" t="str">
        <f t="shared" si="577"/>
        <v>ECPU</v>
      </c>
      <c r="AU279" s="65">
        <f t="shared" si="578"/>
        <v>274.60000000000002</v>
      </c>
      <c r="AV279" s="65"/>
      <c r="AX279" s="65">
        <f t="shared" si="749"/>
        <v>800</v>
      </c>
      <c r="AY279" s="65">
        <f t="shared" si="750"/>
        <v>655</v>
      </c>
      <c r="AZ279" s="65">
        <f>INDEX(Notes!$A$36:$O$47,MATCH($B279,Notes!A$36:A$47,0),MATCH(AZ$2,Notes!A$35:O$35,0))</f>
        <v>203.34644826666667</v>
      </c>
      <c r="BA279" s="65">
        <f t="shared" si="491"/>
        <v>655</v>
      </c>
      <c r="BB279" s="65">
        <f t="shared" si="751"/>
        <v>745</v>
      </c>
      <c r="BC279" s="65">
        <f t="shared" si="492"/>
        <v>640</v>
      </c>
      <c r="BD279" s="65">
        <f t="shared" si="752"/>
        <v>730</v>
      </c>
      <c r="BO279" s="72">
        <f>MAX(J279:J285)</f>
        <v>274.60000000000002</v>
      </c>
      <c r="BP279" s="72">
        <f t="shared" ref="BP279:BP379" si="881">IF(CODE(RIGHT($C279,1))&lt;58,CODE(RIGHT($C279,1))-48,CODE(RIGHT($C279,1))-55)</f>
        <v>4</v>
      </c>
      <c r="BQ279" s="72" t="str">
        <f t="shared" ref="BQ279:BQ379" si="882">MID($D279,2,2)</f>
        <v>1</v>
      </c>
      <c r="BR279" s="72">
        <v>0</v>
      </c>
      <c r="BS279" s="72" t="s">
        <v>155</v>
      </c>
      <c r="BT279" s="72" t="s">
        <v>287</v>
      </c>
      <c r="BU279" s="72">
        <v>0.36559139784946237</v>
      </c>
      <c r="BV279" s="72">
        <v>-11</v>
      </c>
    </row>
    <row r="280" spans="1:74" s="72" customFormat="1" x14ac:dyDescent="0.2">
      <c r="A280" s="72" t="b">
        <v>1</v>
      </c>
      <c r="B280" s="65" t="s">
        <v>45</v>
      </c>
      <c r="C280" s="65" t="s">
        <v>156</v>
      </c>
      <c r="D280" s="65" t="str">
        <f t="shared" ref="D280:D290" si="883">CONCATENATE("E",MID(D279,2,2)+1)</f>
        <v>E2</v>
      </c>
      <c r="E280" s="75">
        <f t="shared" si="847"/>
        <v>1004002</v>
      </c>
      <c r="F280" s="65" t="str">
        <f t="shared" ref="F280:F296" si="884">CONCATENATE(C280,"_",D280)</f>
        <v>ME004_E2</v>
      </c>
      <c r="G280" s="65" t="s">
        <v>345</v>
      </c>
      <c r="H280" s="65">
        <f>H279-15</f>
        <v>920</v>
      </c>
      <c r="I280" s="65">
        <f>I279</f>
        <v>120</v>
      </c>
      <c r="J280" s="65">
        <f>INDEX(Notes!$A$36:$N$47,MATCH(Binning!$B280,Notes!$A$36:$A$47,0),MATCH(Notes!$K$35,Notes!$A$35:$N$35,0))</f>
        <v>274.60000000000002</v>
      </c>
      <c r="K280" s="65"/>
      <c r="L280" s="65">
        <f>L279-10</f>
        <v>700</v>
      </c>
      <c r="M280" s="65">
        <f>M279</f>
        <v>565</v>
      </c>
      <c r="N280" s="65">
        <f>INDEX(GB!$A$2:$AD$96,MATCH($C280,GB!$A$2:$A$96,0),MATCH(N$2,GB!$A$1:$AD$1,0))</f>
        <v>90</v>
      </c>
      <c r="O280" s="65">
        <f>INDEX(GB!$A$2:$AD$96,MATCH($C280,GB!$A$2:$A$96,0),MATCH(O$2,GB!$A$1:$AD$1,0))</f>
        <v>60</v>
      </c>
      <c r="P280" s="65">
        <f>INDEX(GB!$A$2:$AD$96,MATCH($C280,GB!$A$2:$A$96,0),MATCH(P$2,GB!$A$1:$AD$1,0))</f>
        <v>65</v>
      </c>
      <c r="Q280" s="65">
        <f>INDEX(GB!$A$2:$AD$96,MATCH($C280,GB!$A$2:$A$96,0),MATCH(Q$2,GB!$A$1:$AD$1,0))</f>
        <v>60</v>
      </c>
      <c r="R280" s="65">
        <f>INDEX(Notes!$A$36:$N$47,MATCH(Binning!$B280,Notes!$A$36:$A$47,0),MATCH(Notes!$M$35,Notes!$A$35:$N$35,0))</f>
        <v>3000</v>
      </c>
      <c r="S280" s="65"/>
      <c r="T280" s="65">
        <f>INDEX(GB!$A$2:$AD$96,MATCH($C280,GB!$A$2:$A$96,0),MATCH(T$2,GB!$A$1:$AD$1,0))</f>
        <v>45</v>
      </c>
      <c r="U280" s="65">
        <f>INDEX(GB!$A$2:$AD$96,MATCH($C280,GB!$A$2:$A$96,0),MATCH(U$2,GB!$A$1:$AD$1,0))</f>
        <v>0</v>
      </c>
      <c r="V280" s="65">
        <f>INDEX(GB!$A$2:$AD$96,MATCH($C280,GB!$A$2:$A$96,0),MATCH(V$2,GB!$A$1:$AD$1,0))</f>
        <v>0</v>
      </c>
      <c r="W280" s="65">
        <f>INDEX(GB!$A$2:$AD$96,MATCH($C280,GB!$A$2:$A$96,0),MATCH(W$2,GB!$A$1:$AD$1,0))</f>
        <v>40</v>
      </c>
      <c r="X280" s="65">
        <f>INDEX(GB!$A$2:$AD$96,MATCH($C280,GB!$A$2:$A$96,0),MATCH(X$2,GB!$A$1:$AD$1,0))</f>
        <v>35</v>
      </c>
      <c r="Y280" s="65">
        <v>5</v>
      </c>
      <c r="Z280" s="72">
        <v>1250</v>
      </c>
      <c r="AA280" s="72">
        <v>400</v>
      </c>
      <c r="AB280" s="65"/>
      <c r="AC280" s="65"/>
      <c r="AD280" s="65"/>
      <c r="AE280" s="65"/>
      <c r="AF280" s="65">
        <f>AF279</f>
        <v>5</v>
      </c>
      <c r="AG280" s="65"/>
      <c r="AH280" s="65"/>
      <c r="AI280" s="65" t="str">
        <f t="shared" si="759"/>
        <v/>
      </c>
      <c r="AJ280" s="65" t="str">
        <f t="shared" si="760"/>
        <v/>
      </c>
      <c r="AK280" s="65" t="str">
        <f t="shared" si="761"/>
        <v/>
      </c>
      <c r="AL280" s="65" t="str">
        <f t="shared" si="762"/>
        <v/>
      </c>
      <c r="AM280" s="65" t="str">
        <f t="shared" si="621"/>
        <v/>
      </c>
      <c r="AN280" s="65"/>
      <c r="AO280" s="65"/>
      <c r="AP280" s="65"/>
      <c r="AQ280" s="65"/>
      <c r="AR280" s="65"/>
      <c r="AS280" s="65"/>
      <c r="AT280" s="65" t="str">
        <f t="shared" si="577"/>
        <v>ECPU</v>
      </c>
      <c r="AU280" s="65">
        <f t="shared" si="578"/>
        <v>274.60000000000002</v>
      </c>
      <c r="AV280" s="65"/>
      <c r="AX280" s="65">
        <f t="shared" ref="AX280:AX296" si="885">L280+N280</f>
        <v>790</v>
      </c>
      <c r="AY280" s="65">
        <f t="shared" ref="AY280:AY296" si="886">M280+N280</f>
        <v>655</v>
      </c>
      <c r="AZ280" s="65">
        <f>INDEX(Notes!$A$36:$O$47,MATCH($B280,Notes!A$36:A$47,0),MATCH(AZ$2,Notes!A$35:O$35,0))</f>
        <v>203.34644826666667</v>
      </c>
      <c r="BA280" s="65">
        <f t="shared" si="491"/>
        <v>640</v>
      </c>
      <c r="BB280" s="65">
        <f t="shared" ref="BB280:BB296" si="887">BA280+N280</f>
        <v>730</v>
      </c>
      <c r="BC280" s="65">
        <f t="shared" si="492"/>
        <v>625</v>
      </c>
      <c r="BD280" s="65">
        <f t="shared" ref="BD280:BD296" si="888">BC280+N280</f>
        <v>715</v>
      </c>
      <c r="BO280" s="72">
        <f t="shared" ref="BO280:BO290" si="889">BO279</f>
        <v>274.60000000000002</v>
      </c>
      <c r="BP280" s="72">
        <f t="shared" si="881"/>
        <v>4</v>
      </c>
      <c r="BQ280" s="72" t="str">
        <f t="shared" si="882"/>
        <v>2</v>
      </c>
      <c r="BR280" s="72">
        <f>IF(BR279="","",BR279)</f>
        <v>0</v>
      </c>
      <c r="BS280" s="72" t="str">
        <f t="shared" ref="BS280:BV285" si="890">IF(BS279="","",BS279)</f>
        <v>ME003</v>
      </c>
      <c r="BT280" s="72" t="str">
        <f t="shared" si="890"/>
        <v>ME006</v>
      </c>
      <c r="BU280" s="72">
        <f t="shared" si="890"/>
        <v>0.36559139784946237</v>
      </c>
      <c r="BV280" s="72">
        <f t="shared" si="890"/>
        <v>-11</v>
      </c>
    </row>
    <row r="281" spans="1:74" s="72" customFormat="1" x14ac:dyDescent="0.2">
      <c r="A281" s="72" t="b">
        <v>1</v>
      </c>
      <c r="B281" s="65" t="s">
        <v>45</v>
      </c>
      <c r="C281" s="65" t="s">
        <v>156</v>
      </c>
      <c r="D281" s="65" t="str">
        <f t="shared" si="883"/>
        <v>E3</v>
      </c>
      <c r="E281" s="75">
        <f t="shared" si="847"/>
        <v>1004003</v>
      </c>
      <c r="F281" s="65" t="str">
        <f t="shared" si="884"/>
        <v>ME004_E3</v>
      </c>
      <c r="G281" s="65" t="s">
        <v>345</v>
      </c>
      <c r="H281" s="65">
        <f t="shared" ref="H281:H290" si="891">H280-15</f>
        <v>905</v>
      </c>
      <c r="I281" s="65">
        <f t="shared" ref="I281:I290" si="892">I280</f>
        <v>120</v>
      </c>
      <c r="J281" s="65">
        <f>INDEX(Notes!$A$36:$N$47,MATCH(Binning!$B281,Notes!$A$36:$A$47,0),MATCH(Notes!$K$35,Notes!$A$35:$N$35,0))</f>
        <v>274.60000000000002</v>
      </c>
      <c r="K281" s="65"/>
      <c r="L281" s="65">
        <f>L280-10</f>
        <v>690</v>
      </c>
      <c r="M281" s="65">
        <f t="shared" ref="M281:M290" si="893">M280</f>
        <v>565</v>
      </c>
      <c r="N281" s="65">
        <f>INDEX(GB!$A$2:$AD$96,MATCH($C281,GB!$A$2:$A$96,0),MATCH(N$2,GB!$A$1:$AD$1,0))</f>
        <v>90</v>
      </c>
      <c r="O281" s="65">
        <f>INDEX(GB!$A$2:$AD$96,MATCH($C281,GB!$A$2:$A$96,0),MATCH(O$2,GB!$A$1:$AD$1,0))</f>
        <v>60</v>
      </c>
      <c r="P281" s="65">
        <f>INDEX(GB!$A$2:$AD$96,MATCH($C281,GB!$A$2:$A$96,0),MATCH(P$2,GB!$A$1:$AD$1,0))</f>
        <v>65</v>
      </c>
      <c r="Q281" s="65">
        <f>INDEX(GB!$A$2:$AD$96,MATCH($C281,GB!$A$2:$A$96,0),MATCH(Q$2,GB!$A$1:$AD$1,0))</f>
        <v>60</v>
      </c>
      <c r="R281" s="65">
        <f>INDEX(Notes!$A$36:$N$47,MATCH(Binning!$B281,Notes!$A$36:$A$47,0),MATCH(Notes!$M$35,Notes!$A$35:$N$35,0))</f>
        <v>3000</v>
      </c>
      <c r="S281" s="65"/>
      <c r="T281" s="65">
        <f>INDEX(GB!$A$2:$AD$96,MATCH($C281,GB!$A$2:$A$96,0),MATCH(T$2,GB!$A$1:$AD$1,0))</f>
        <v>45</v>
      </c>
      <c r="U281" s="65">
        <f>INDEX(GB!$A$2:$AD$96,MATCH($C281,GB!$A$2:$A$96,0),MATCH(U$2,GB!$A$1:$AD$1,0))</f>
        <v>0</v>
      </c>
      <c r="V281" s="65">
        <f>INDEX(GB!$A$2:$AD$96,MATCH($C281,GB!$A$2:$A$96,0),MATCH(V$2,GB!$A$1:$AD$1,0))</f>
        <v>0</v>
      </c>
      <c r="W281" s="65">
        <f>INDEX(GB!$A$2:$AD$96,MATCH($C281,GB!$A$2:$A$96,0),MATCH(W$2,GB!$A$1:$AD$1,0))</f>
        <v>40</v>
      </c>
      <c r="X281" s="65">
        <f>INDEX(GB!$A$2:$AD$96,MATCH($C281,GB!$A$2:$A$96,0),MATCH(X$2,GB!$A$1:$AD$1,0))</f>
        <v>35</v>
      </c>
      <c r="Y281" s="65">
        <v>5</v>
      </c>
      <c r="Z281" s="72">
        <v>1250</v>
      </c>
      <c r="AA281" s="72">
        <v>400</v>
      </c>
      <c r="AB281" s="65"/>
      <c r="AC281" s="65"/>
      <c r="AD281" s="65"/>
      <c r="AE281" s="65"/>
      <c r="AF281" s="65">
        <f t="shared" ref="AF281:AF290" si="894">AF280</f>
        <v>5</v>
      </c>
      <c r="AG281" s="65"/>
      <c r="AH281" s="65"/>
      <c r="AI281" s="65" t="str">
        <f t="shared" si="759"/>
        <v/>
      </c>
      <c r="AJ281" s="65" t="str">
        <f t="shared" si="760"/>
        <v/>
      </c>
      <c r="AK281" s="65" t="str">
        <f t="shared" si="761"/>
        <v/>
      </c>
      <c r="AL281" s="65" t="str">
        <f t="shared" si="762"/>
        <v/>
      </c>
      <c r="AM281" s="65" t="str">
        <f t="shared" si="621"/>
        <v/>
      </c>
      <c r="AN281" s="65"/>
      <c r="AO281" s="65"/>
      <c r="AP281" s="65"/>
      <c r="AQ281" s="65"/>
      <c r="AR281" s="65"/>
      <c r="AS281" s="65"/>
      <c r="AT281" s="65" t="str">
        <f t="shared" si="577"/>
        <v>ECPU</v>
      </c>
      <c r="AU281" s="65">
        <f t="shared" si="578"/>
        <v>274.60000000000002</v>
      </c>
      <c r="AV281" s="65"/>
      <c r="AX281" s="65">
        <f t="shared" si="885"/>
        <v>780</v>
      </c>
      <c r="AY281" s="65">
        <f t="shared" si="886"/>
        <v>655</v>
      </c>
      <c r="AZ281" s="65">
        <f>INDEX(Notes!$A$36:$O$47,MATCH($B281,Notes!A$36:A$47,0),MATCH(AZ$2,Notes!A$35:O$35,0))</f>
        <v>203.34644826666667</v>
      </c>
      <c r="BA281" s="65">
        <f t="shared" si="491"/>
        <v>625</v>
      </c>
      <c r="BB281" s="65">
        <f t="shared" si="887"/>
        <v>715</v>
      </c>
      <c r="BC281" s="65">
        <f t="shared" si="492"/>
        <v>610</v>
      </c>
      <c r="BD281" s="65">
        <f t="shared" si="888"/>
        <v>700</v>
      </c>
      <c r="BO281" s="72">
        <f t="shared" si="889"/>
        <v>274.60000000000002</v>
      </c>
      <c r="BP281" s="72">
        <f t="shared" si="881"/>
        <v>4</v>
      </c>
      <c r="BQ281" s="72" t="str">
        <f t="shared" si="882"/>
        <v>3</v>
      </c>
      <c r="BR281" s="72">
        <f t="shared" ref="BR281:BV286" si="895">IF(BR280="","",BR280)</f>
        <v>0</v>
      </c>
      <c r="BS281" s="72" t="str">
        <f t="shared" si="890"/>
        <v>ME003</v>
      </c>
      <c r="BT281" s="72" t="str">
        <f t="shared" si="890"/>
        <v>ME006</v>
      </c>
      <c r="BU281" s="72">
        <f t="shared" si="890"/>
        <v>0.36559139784946237</v>
      </c>
      <c r="BV281" s="72">
        <f t="shared" si="890"/>
        <v>-11</v>
      </c>
    </row>
    <row r="282" spans="1:74" s="72" customFormat="1" x14ac:dyDescent="0.2">
      <c r="A282" s="72" t="b">
        <v>1</v>
      </c>
      <c r="B282" s="65" t="s">
        <v>45</v>
      </c>
      <c r="C282" s="65" t="s">
        <v>156</v>
      </c>
      <c r="D282" s="65" t="str">
        <f t="shared" si="883"/>
        <v>E4</v>
      </c>
      <c r="E282" s="75">
        <f t="shared" si="847"/>
        <v>1004004</v>
      </c>
      <c r="F282" s="65" t="str">
        <f t="shared" si="884"/>
        <v>ME004_E4</v>
      </c>
      <c r="G282" s="65" t="s">
        <v>345</v>
      </c>
      <c r="H282" s="65">
        <f t="shared" si="891"/>
        <v>890</v>
      </c>
      <c r="I282" s="65">
        <f t="shared" si="892"/>
        <v>120</v>
      </c>
      <c r="J282" s="65">
        <f>INDEX(Notes!$A$36:$N$47,MATCH(Binning!$B282,Notes!$A$36:$A$47,0),MATCH(Notes!$K$35,Notes!$A$35:$N$35,0))</f>
        <v>274.60000000000002</v>
      </c>
      <c r="K282" s="65"/>
      <c r="L282" s="65">
        <f t="shared" ref="L282:L290" si="896">L281</f>
        <v>690</v>
      </c>
      <c r="M282" s="65">
        <f t="shared" si="893"/>
        <v>565</v>
      </c>
      <c r="N282" s="65">
        <f>INDEX(GB!$A$2:$AD$96,MATCH($C282,GB!$A$2:$A$96,0),MATCH(N$2,GB!$A$1:$AD$1,0))</f>
        <v>90</v>
      </c>
      <c r="O282" s="65">
        <f>INDEX(GB!$A$2:$AD$96,MATCH($C282,GB!$A$2:$A$96,0),MATCH(O$2,GB!$A$1:$AD$1,0))</f>
        <v>60</v>
      </c>
      <c r="P282" s="65">
        <f>INDEX(GB!$A$2:$AD$96,MATCH($C282,GB!$A$2:$A$96,0),MATCH(P$2,GB!$A$1:$AD$1,0))</f>
        <v>65</v>
      </c>
      <c r="Q282" s="65">
        <f>INDEX(GB!$A$2:$AD$96,MATCH($C282,GB!$A$2:$A$96,0),MATCH(Q$2,GB!$A$1:$AD$1,0))</f>
        <v>60</v>
      </c>
      <c r="R282" s="65">
        <f>INDEX(Notes!$A$36:$N$47,MATCH(Binning!$B282,Notes!$A$36:$A$47,0),MATCH(Notes!$M$35,Notes!$A$35:$N$35,0))</f>
        <v>3000</v>
      </c>
      <c r="S282" s="65"/>
      <c r="T282" s="65">
        <f>INDEX(GB!$A$2:$AD$96,MATCH($C282,GB!$A$2:$A$96,0),MATCH(T$2,GB!$A$1:$AD$1,0))</f>
        <v>45</v>
      </c>
      <c r="U282" s="65">
        <f>INDEX(GB!$A$2:$AD$96,MATCH($C282,GB!$A$2:$A$96,0),MATCH(U$2,GB!$A$1:$AD$1,0))</f>
        <v>0</v>
      </c>
      <c r="V282" s="65">
        <f>INDEX(GB!$A$2:$AD$96,MATCH($C282,GB!$A$2:$A$96,0),MATCH(V$2,GB!$A$1:$AD$1,0))</f>
        <v>0</v>
      </c>
      <c r="W282" s="65">
        <f>INDEX(GB!$A$2:$AD$96,MATCH($C282,GB!$A$2:$A$96,0),MATCH(W$2,GB!$A$1:$AD$1,0))</f>
        <v>40</v>
      </c>
      <c r="X282" s="65">
        <f>INDEX(GB!$A$2:$AD$96,MATCH($C282,GB!$A$2:$A$96,0),MATCH(X$2,GB!$A$1:$AD$1,0))</f>
        <v>35</v>
      </c>
      <c r="Y282" s="65">
        <v>5</v>
      </c>
      <c r="Z282" s="72">
        <v>1250</v>
      </c>
      <c r="AA282" s="72">
        <v>400</v>
      </c>
      <c r="AB282" s="65"/>
      <c r="AC282" s="65"/>
      <c r="AD282" s="65"/>
      <c r="AE282" s="65"/>
      <c r="AF282" s="65">
        <f t="shared" si="894"/>
        <v>5</v>
      </c>
      <c r="AG282" s="65"/>
      <c r="AH282" s="65"/>
      <c r="AI282" s="65" t="str">
        <f t="shared" si="759"/>
        <v/>
      </c>
      <c r="AJ282" s="65" t="str">
        <f t="shared" si="760"/>
        <v/>
      </c>
      <c r="AK282" s="65" t="str">
        <f t="shared" si="761"/>
        <v/>
      </c>
      <c r="AL282" s="65" t="str">
        <f t="shared" si="762"/>
        <v/>
      </c>
      <c r="AM282" s="65" t="str">
        <f t="shared" si="621"/>
        <v/>
      </c>
      <c r="AN282" s="65"/>
      <c r="AO282" s="65"/>
      <c r="AP282" s="65"/>
      <c r="AQ282" s="65"/>
      <c r="AR282" s="65"/>
      <c r="AS282" s="65"/>
      <c r="AT282" s="65" t="str">
        <f t="shared" si="577"/>
        <v>ECPU</v>
      </c>
      <c r="AU282" s="65">
        <f t="shared" si="578"/>
        <v>274.60000000000002</v>
      </c>
      <c r="AV282" s="65"/>
      <c r="AX282" s="65">
        <f t="shared" si="885"/>
        <v>780</v>
      </c>
      <c r="AY282" s="65">
        <f t="shared" si="886"/>
        <v>655</v>
      </c>
      <c r="AZ282" s="65">
        <f>INDEX(Notes!$A$36:$O$47,MATCH($B282,Notes!A$36:A$47,0),MATCH(AZ$2,Notes!A$35:O$35,0))</f>
        <v>203.34644826666667</v>
      </c>
      <c r="BA282" s="65">
        <f t="shared" si="491"/>
        <v>610</v>
      </c>
      <c r="BB282" s="65">
        <f t="shared" si="887"/>
        <v>700</v>
      </c>
      <c r="BC282" s="65">
        <f t="shared" si="492"/>
        <v>595</v>
      </c>
      <c r="BD282" s="65">
        <f t="shared" si="888"/>
        <v>685</v>
      </c>
      <c r="BO282" s="72">
        <f t="shared" si="889"/>
        <v>274.60000000000002</v>
      </c>
      <c r="BP282" s="72">
        <f t="shared" si="881"/>
        <v>4</v>
      </c>
      <c r="BQ282" s="72" t="str">
        <f t="shared" si="882"/>
        <v>4</v>
      </c>
      <c r="BR282" s="72">
        <f t="shared" si="895"/>
        <v>0</v>
      </c>
      <c r="BS282" s="72" t="str">
        <f t="shared" si="890"/>
        <v>ME003</v>
      </c>
      <c r="BT282" s="72" t="str">
        <f t="shared" si="890"/>
        <v>ME006</v>
      </c>
      <c r="BU282" s="72">
        <f t="shared" si="890"/>
        <v>0.36559139784946237</v>
      </c>
      <c r="BV282" s="72">
        <f t="shared" si="890"/>
        <v>-11</v>
      </c>
    </row>
    <row r="283" spans="1:74" s="72" customFormat="1" x14ac:dyDescent="0.2">
      <c r="A283" s="72" t="b">
        <v>1</v>
      </c>
      <c r="B283" s="65" t="s">
        <v>45</v>
      </c>
      <c r="C283" s="65" t="s">
        <v>156</v>
      </c>
      <c r="D283" s="65" t="str">
        <f t="shared" si="883"/>
        <v>E5</v>
      </c>
      <c r="E283" s="75">
        <f t="shared" si="847"/>
        <v>1004005</v>
      </c>
      <c r="F283" s="65" t="str">
        <f t="shared" si="884"/>
        <v>ME004_E5</v>
      </c>
      <c r="G283" s="65" t="s">
        <v>345</v>
      </c>
      <c r="H283" s="65">
        <f t="shared" si="891"/>
        <v>875</v>
      </c>
      <c r="I283" s="65">
        <f t="shared" si="892"/>
        <v>120</v>
      </c>
      <c r="J283" s="65">
        <f>INDEX(Notes!$A$36:$N$47,MATCH(Binning!$B283,Notes!$A$36:$A$47,0),MATCH(Notes!$K$35,Notes!$A$35:$N$35,0))</f>
        <v>274.60000000000002</v>
      </c>
      <c r="K283" s="65"/>
      <c r="L283" s="65">
        <f t="shared" si="896"/>
        <v>690</v>
      </c>
      <c r="M283" s="65">
        <f t="shared" si="893"/>
        <v>565</v>
      </c>
      <c r="N283" s="65">
        <f>INDEX(GB!$A$2:$AD$96,MATCH($C283,GB!$A$2:$A$96,0),MATCH(N$2,GB!$A$1:$AD$1,0))</f>
        <v>90</v>
      </c>
      <c r="O283" s="65">
        <f>INDEX(GB!$A$2:$AD$96,MATCH($C283,GB!$A$2:$A$96,0),MATCH(O$2,GB!$A$1:$AD$1,0))</f>
        <v>60</v>
      </c>
      <c r="P283" s="65">
        <f>INDEX(GB!$A$2:$AD$96,MATCH($C283,GB!$A$2:$A$96,0),MATCH(P$2,GB!$A$1:$AD$1,0))</f>
        <v>65</v>
      </c>
      <c r="Q283" s="65">
        <f>INDEX(GB!$A$2:$AD$96,MATCH($C283,GB!$A$2:$A$96,0),MATCH(Q$2,GB!$A$1:$AD$1,0))</f>
        <v>60</v>
      </c>
      <c r="R283" s="65">
        <f>INDEX(Notes!$A$36:$N$47,MATCH(Binning!$B283,Notes!$A$36:$A$47,0),MATCH(Notes!$M$35,Notes!$A$35:$N$35,0))</f>
        <v>3000</v>
      </c>
      <c r="S283" s="65"/>
      <c r="T283" s="65">
        <f>INDEX(GB!$A$2:$AD$96,MATCH($C283,GB!$A$2:$A$96,0),MATCH(T$2,GB!$A$1:$AD$1,0))</f>
        <v>45</v>
      </c>
      <c r="U283" s="65">
        <f>INDEX(GB!$A$2:$AD$96,MATCH($C283,GB!$A$2:$A$96,0),MATCH(U$2,GB!$A$1:$AD$1,0))</f>
        <v>0</v>
      </c>
      <c r="V283" s="65">
        <f>INDEX(GB!$A$2:$AD$96,MATCH($C283,GB!$A$2:$A$96,0),MATCH(V$2,GB!$A$1:$AD$1,0))</f>
        <v>0</v>
      </c>
      <c r="W283" s="65">
        <f>INDEX(GB!$A$2:$AD$96,MATCH($C283,GB!$A$2:$A$96,0),MATCH(W$2,GB!$A$1:$AD$1,0))</f>
        <v>40</v>
      </c>
      <c r="X283" s="65">
        <f>INDEX(GB!$A$2:$AD$96,MATCH($C283,GB!$A$2:$A$96,0),MATCH(X$2,GB!$A$1:$AD$1,0))</f>
        <v>35</v>
      </c>
      <c r="Y283" s="65">
        <v>5</v>
      </c>
      <c r="Z283" s="72">
        <v>1250</v>
      </c>
      <c r="AA283" s="72">
        <v>400</v>
      </c>
      <c r="AB283" s="65"/>
      <c r="AC283" s="65"/>
      <c r="AD283" s="65"/>
      <c r="AE283" s="65"/>
      <c r="AF283" s="65">
        <f t="shared" si="894"/>
        <v>5</v>
      </c>
      <c r="AG283" s="65"/>
      <c r="AH283" s="65"/>
      <c r="AI283" s="65" t="str">
        <f t="shared" si="759"/>
        <v/>
      </c>
      <c r="AJ283" s="65" t="str">
        <f t="shared" si="760"/>
        <v/>
      </c>
      <c r="AK283" s="65" t="str">
        <f t="shared" si="761"/>
        <v/>
      </c>
      <c r="AL283" s="65" t="str">
        <f t="shared" si="762"/>
        <v/>
      </c>
      <c r="AM283" s="65" t="str">
        <f t="shared" ref="AM283:AM365" si="897">IF($BR283=1,"YES","")</f>
        <v/>
      </c>
      <c r="AN283" s="65"/>
      <c r="AO283" s="65"/>
      <c r="AP283" s="65"/>
      <c r="AQ283" s="65"/>
      <c r="AR283" s="65"/>
      <c r="AS283" s="65"/>
      <c r="AT283" s="65" t="str">
        <f t="shared" si="577"/>
        <v>ECPU</v>
      </c>
      <c r="AU283" s="65">
        <f t="shared" si="578"/>
        <v>274.60000000000002</v>
      </c>
      <c r="AV283" s="65"/>
      <c r="AX283" s="65">
        <f t="shared" si="885"/>
        <v>780</v>
      </c>
      <c r="AY283" s="65">
        <f t="shared" si="886"/>
        <v>655</v>
      </c>
      <c r="AZ283" s="65">
        <f>INDEX(Notes!$A$36:$O$47,MATCH($B283,Notes!A$36:A$47,0),MATCH(AZ$2,Notes!A$35:O$35,0))</f>
        <v>203.34644826666667</v>
      </c>
      <c r="BA283" s="65">
        <f t="shared" si="491"/>
        <v>595</v>
      </c>
      <c r="BB283" s="65">
        <f t="shared" si="887"/>
        <v>685</v>
      </c>
      <c r="BC283" s="65">
        <f t="shared" si="492"/>
        <v>580</v>
      </c>
      <c r="BD283" s="65">
        <f t="shared" si="888"/>
        <v>670</v>
      </c>
      <c r="BO283" s="72">
        <f t="shared" si="889"/>
        <v>274.60000000000002</v>
      </c>
      <c r="BP283" s="72">
        <f t="shared" si="881"/>
        <v>4</v>
      </c>
      <c r="BQ283" s="72" t="str">
        <f t="shared" si="882"/>
        <v>5</v>
      </c>
      <c r="BR283" s="72">
        <f t="shared" si="895"/>
        <v>0</v>
      </c>
      <c r="BS283" s="72" t="str">
        <f t="shared" si="890"/>
        <v>ME003</v>
      </c>
      <c r="BT283" s="72" t="str">
        <f t="shared" si="890"/>
        <v>ME006</v>
      </c>
      <c r="BU283" s="72">
        <f t="shared" si="890"/>
        <v>0.36559139784946237</v>
      </c>
      <c r="BV283" s="72">
        <f t="shared" si="890"/>
        <v>-11</v>
      </c>
    </row>
    <row r="284" spans="1:74" s="72" customFormat="1" x14ac:dyDescent="0.2">
      <c r="A284" s="72" t="b">
        <v>1</v>
      </c>
      <c r="B284" s="65" t="s">
        <v>45</v>
      </c>
      <c r="C284" s="65" t="s">
        <v>156</v>
      </c>
      <c r="D284" s="65" t="str">
        <f t="shared" si="883"/>
        <v>E6</v>
      </c>
      <c r="E284" s="75">
        <f t="shared" si="847"/>
        <v>1004006</v>
      </c>
      <c r="F284" s="65" t="str">
        <f t="shared" si="884"/>
        <v>ME004_E6</v>
      </c>
      <c r="G284" s="65" t="s">
        <v>345</v>
      </c>
      <c r="H284" s="65">
        <f t="shared" si="891"/>
        <v>860</v>
      </c>
      <c r="I284" s="65">
        <f t="shared" si="892"/>
        <v>120</v>
      </c>
      <c r="J284" s="65">
        <f>INDEX(Notes!$A$36:$N$47,MATCH(Binning!$B284,Notes!$A$36:$A$47,0),MATCH(Notes!$K$35,Notes!$A$35:$N$35,0))</f>
        <v>274.60000000000002</v>
      </c>
      <c r="K284" s="65"/>
      <c r="L284" s="65">
        <f t="shared" si="896"/>
        <v>690</v>
      </c>
      <c r="M284" s="65">
        <f t="shared" si="893"/>
        <v>565</v>
      </c>
      <c r="N284" s="65">
        <f>INDEX(GB!$A$2:$AD$96,MATCH($C284,GB!$A$2:$A$96,0),MATCH(N$2,GB!$A$1:$AD$1,0))</f>
        <v>90</v>
      </c>
      <c r="O284" s="65">
        <f>INDEX(GB!$A$2:$AD$96,MATCH($C284,GB!$A$2:$A$96,0),MATCH(O$2,GB!$A$1:$AD$1,0))</f>
        <v>60</v>
      </c>
      <c r="P284" s="65">
        <f>INDEX(GB!$A$2:$AD$96,MATCH($C284,GB!$A$2:$A$96,0),MATCH(P$2,GB!$A$1:$AD$1,0))</f>
        <v>65</v>
      </c>
      <c r="Q284" s="65">
        <f>INDEX(GB!$A$2:$AD$96,MATCH($C284,GB!$A$2:$A$96,0),MATCH(Q$2,GB!$A$1:$AD$1,0))</f>
        <v>60</v>
      </c>
      <c r="R284" s="65">
        <f>INDEX(Notes!$A$36:$N$47,MATCH(Binning!$B284,Notes!$A$36:$A$47,0),MATCH(Notes!$M$35,Notes!$A$35:$N$35,0))</f>
        <v>3000</v>
      </c>
      <c r="S284" s="65"/>
      <c r="T284" s="65">
        <f>INDEX(GB!$A$2:$AD$96,MATCH($C284,GB!$A$2:$A$96,0),MATCH(T$2,GB!$A$1:$AD$1,0))</f>
        <v>45</v>
      </c>
      <c r="U284" s="65">
        <f>INDEX(GB!$A$2:$AD$96,MATCH($C284,GB!$A$2:$A$96,0),MATCH(U$2,GB!$A$1:$AD$1,0))</f>
        <v>0</v>
      </c>
      <c r="V284" s="65">
        <f>INDEX(GB!$A$2:$AD$96,MATCH($C284,GB!$A$2:$A$96,0),MATCH(V$2,GB!$A$1:$AD$1,0))</f>
        <v>0</v>
      </c>
      <c r="W284" s="65">
        <f>INDEX(GB!$A$2:$AD$96,MATCH($C284,GB!$A$2:$A$96,0),MATCH(W$2,GB!$A$1:$AD$1,0))</f>
        <v>40</v>
      </c>
      <c r="X284" s="65">
        <f>INDEX(GB!$A$2:$AD$96,MATCH($C284,GB!$A$2:$A$96,0),MATCH(X$2,GB!$A$1:$AD$1,0))</f>
        <v>35</v>
      </c>
      <c r="Y284" s="65">
        <v>5</v>
      </c>
      <c r="Z284" s="72">
        <v>1250</v>
      </c>
      <c r="AA284" s="72">
        <v>400</v>
      </c>
      <c r="AB284" s="65"/>
      <c r="AC284" s="65"/>
      <c r="AD284" s="65"/>
      <c r="AE284" s="65"/>
      <c r="AF284" s="65">
        <f t="shared" si="894"/>
        <v>5</v>
      </c>
      <c r="AG284" s="65"/>
      <c r="AH284" s="65"/>
      <c r="AI284" s="65" t="str">
        <f t="shared" si="759"/>
        <v/>
      </c>
      <c r="AJ284" s="65" t="str">
        <f t="shared" si="760"/>
        <v/>
      </c>
      <c r="AK284" s="65" t="str">
        <f t="shared" si="761"/>
        <v/>
      </c>
      <c r="AL284" s="65" t="str">
        <f t="shared" si="762"/>
        <v/>
      </c>
      <c r="AM284" s="65" t="str">
        <f t="shared" si="897"/>
        <v/>
      </c>
      <c r="AN284" s="65"/>
      <c r="AO284" s="65"/>
      <c r="AP284" s="65"/>
      <c r="AQ284" s="65"/>
      <c r="AR284" s="65"/>
      <c r="AS284" s="65"/>
      <c r="AT284" s="65" t="str">
        <f t="shared" ref="AT284:AT369" si="898">B284</f>
        <v>ECPU</v>
      </c>
      <c r="AU284" s="65">
        <f t="shared" ref="AU284:AU369" si="899">J284</f>
        <v>274.60000000000002</v>
      </c>
      <c r="AV284" s="65"/>
      <c r="AX284" s="65">
        <f t="shared" si="885"/>
        <v>780</v>
      </c>
      <c r="AY284" s="65">
        <f t="shared" si="886"/>
        <v>655</v>
      </c>
      <c r="AZ284" s="65">
        <f>INDEX(Notes!$A$36:$O$47,MATCH($B284,Notes!A$36:A$47,0),MATCH(AZ$2,Notes!A$35:O$35,0))</f>
        <v>203.34644826666667</v>
      </c>
      <c r="BA284" s="65">
        <f t="shared" si="491"/>
        <v>580</v>
      </c>
      <c r="BB284" s="65">
        <f t="shared" si="887"/>
        <v>670</v>
      </c>
      <c r="BC284" s="65">
        <f t="shared" si="492"/>
        <v>565</v>
      </c>
      <c r="BD284" s="65">
        <f t="shared" si="888"/>
        <v>655</v>
      </c>
      <c r="BO284" s="72">
        <f t="shared" si="889"/>
        <v>274.60000000000002</v>
      </c>
      <c r="BP284" s="72">
        <f t="shared" si="881"/>
        <v>4</v>
      </c>
      <c r="BQ284" s="72" t="str">
        <f t="shared" si="882"/>
        <v>6</v>
      </c>
      <c r="BR284" s="72">
        <f t="shared" si="895"/>
        <v>0</v>
      </c>
      <c r="BS284" s="72" t="str">
        <f t="shared" si="890"/>
        <v>ME003</v>
      </c>
      <c r="BT284" s="72" t="str">
        <f t="shared" si="890"/>
        <v>ME006</v>
      </c>
      <c r="BU284" s="72">
        <f t="shared" si="890"/>
        <v>0.36559139784946237</v>
      </c>
      <c r="BV284" s="72">
        <f t="shared" si="890"/>
        <v>-11</v>
      </c>
    </row>
    <row r="285" spans="1:74" s="72" customFormat="1" x14ac:dyDescent="0.2">
      <c r="A285" s="72" t="b">
        <v>1</v>
      </c>
      <c r="B285" s="65" t="s">
        <v>45</v>
      </c>
      <c r="C285" s="65" t="s">
        <v>156</v>
      </c>
      <c r="D285" s="65" t="str">
        <f t="shared" si="883"/>
        <v>E7</v>
      </c>
      <c r="E285" s="75">
        <f t="shared" si="847"/>
        <v>1004007</v>
      </c>
      <c r="F285" s="65" t="str">
        <f t="shared" si="884"/>
        <v>ME004_E7</v>
      </c>
      <c r="G285" s="65" t="s">
        <v>345</v>
      </c>
      <c r="H285" s="65">
        <f t="shared" si="891"/>
        <v>845</v>
      </c>
      <c r="I285" s="65">
        <f t="shared" si="892"/>
        <v>120</v>
      </c>
      <c r="J285" s="65">
        <f>INDEX(Notes!$A$36:$N$47,MATCH(Binning!$B285,Notes!$A$36:$A$47,0),MATCH(Notes!$K$35,Notes!$A$35:$N$35,0))</f>
        <v>274.60000000000002</v>
      </c>
      <c r="K285" s="65"/>
      <c r="L285" s="65">
        <f t="shared" si="896"/>
        <v>690</v>
      </c>
      <c r="M285" s="65">
        <f t="shared" si="893"/>
        <v>565</v>
      </c>
      <c r="N285" s="65">
        <f>INDEX(GB!$A$2:$AD$96,MATCH($C285,GB!$A$2:$A$96,0),MATCH(N$2,GB!$A$1:$AD$1,0))</f>
        <v>90</v>
      </c>
      <c r="O285" s="65">
        <f>INDEX(GB!$A$2:$AD$96,MATCH($C285,GB!$A$2:$A$96,0),MATCH(O$2,GB!$A$1:$AD$1,0))</f>
        <v>60</v>
      </c>
      <c r="P285" s="65">
        <f>INDEX(GB!$A$2:$AD$96,MATCH($C285,GB!$A$2:$A$96,0),MATCH(P$2,GB!$A$1:$AD$1,0))</f>
        <v>65</v>
      </c>
      <c r="Q285" s="65">
        <f>INDEX(GB!$A$2:$AD$96,MATCH($C285,GB!$A$2:$A$96,0),MATCH(Q$2,GB!$A$1:$AD$1,0))</f>
        <v>60</v>
      </c>
      <c r="R285" s="65">
        <f>INDEX(Notes!$A$36:$N$47,MATCH(Binning!$B285,Notes!$A$36:$A$47,0),MATCH(Notes!$M$35,Notes!$A$35:$N$35,0))</f>
        <v>3000</v>
      </c>
      <c r="S285" s="65"/>
      <c r="T285" s="65">
        <f>INDEX(GB!$A$2:$AD$96,MATCH($C285,GB!$A$2:$A$96,0),MATCH(T$2,GB!$A$1:$AD$1,0))</f>
        <v>45</v>
      </c>
      <c r="U285" s="65">
        <f>INDEX(GB!$A$2:$AD$96,MATCH($C285,GB!$A$2:$A$96,0),MATCH(U$2,GB!$A$1:$AD$1,0))</f>
        <v>0</v>
      </c>
      <c r="V285" s="65">
        <f>INDEX(GB!$A$2:$AD$96,MATCH($C285,GB!$A$2:$A$96,0),MATCH(V$2,GB!$A$1:$AD$1,0))</f>
        <v>0</v>
      </c>
      <c r="W285" s="65">
        <f>INDEX(GB!$A$2:$AD$96,MATCH($C285,GB!$A$2:$A$96,0),MATCH(W$2,GB!$A$1:$AD$1,0))</f>
        <v>40</v>
      </c>
      <c r="X285" s="65">
        <f>INDEX(GB!$A$2:$AD$96,MATCH($C285,GB!$A$2:$A$96,0),MATCH(X$2,GB!$A$1:$AD$1,0))</f>
        <v>35</v>
      </c>
      <c r="Y285" s="65">
        <v>5</v>
      </c>
      <c r="Z285" s="72">
        <v>1250</v>
      </c>
      <c r="AA285" s="72">
        <v>400</v>
      </c>
      <c r="AB285" s="65"/>
      <c r="AC285" s="65"/>
      <c r="AD285" s="65"/>
      <c r="AE285" s="65"/>
      <c r="AF285" s="65">
        <f t="shared" si="894"/>
        <v>5</v>
      </c>
      <c r="AG285" s="65"/>
      <c r="AH285" s="65"/>
      <c r="AI285" s="65" t="str">
        <f t="shared" si="759"/>
        <v/>
      </c>
      <c r="AJ285" s="65" t="str">
        <f t="shared" si="760"/>
        <v/>
      </c>
      <c r="AK285" s="65" t="str">
        <f t="shared" si="761"/>
        <v/>
      </c>
      <c r="AL285" s="65" t="str">
        <f t="shared" si="762"/>
        <v/>
      </c>
      <c r="AM285" s="65" t="str">
        <f t="shared" si="897"/>
        <v/>
      </c>
      <c r="AN285" s="65"/>
      <c r="AO285" s="65"/>
      <c r="AP285" s="65"/>
      <c r="AQ285" s="65"/>
      <c r="AR285" s="65"/>
      <c r="AS285" s="65"/>
      <c r="AT285" s="65" t="str">
        <f t="shared" si="898"/>
        <v>ECPU</v>
      </c>
      <c r="AU285" s="65">
        <f t="shared" si="899"/>
        <v>274.60000000000002</v>
      </c>
      <c r="AV285" s="65"/>
      <c r="AX285" s="65">
        <f t="shared" si="885"/>
        <v>780</v>
      </c>
      <c r="AY285" s="65">
        <f t="shared" si="886"/>
        <v>655</v>
      </c>
      <c r="AZ285" s="65">
        <f>INDEX(Notes!$A$36:$O$47,MATCH($B285,Notes!A$36:A$47,0),MATCH(AZ$2,Notes!A$35:O$35,0))</f>
        <v>203.34644826666667</v>
      </c>
      <c r="BA285" s="65">
        <f t="shared" si="491"/>
        <v>565</v>
      </c>
      <c r="BB285" s="65">
        <f t="shared" si="887"/>
        <v>655</v>
      </c>
      <c r="BC285" s="65">
        <f t="shared" si="492"/>
        <v>565</v>
      </c>
      <c r="BD285" s="65">
        <f t="shared" si="888"/>
        <v>655</v>
      </c>
      <c r="BO285" s="72">
        <f t="shared" si="889"/>
        <v>274.60000000000002</v>
      </c>
      <c r="BP285" s="72">
        <f t="shared" si="881"/>
        <v>4</v>
      </c>
      <c r="BQ285" s="72" t="str">
        <f t="shared" si="882"/>
        <v>7</v>
      </c>
      <c r="BR285" s="72">
        <f t="shared" si="895"/>
        <v>0</v>
      </c>
      <c r="BS285" s="72" t="str">
        <f t="shared" si="890"/>
        <v>ME003</v>
      </c>
      <c r="BT285" s="72" t="str">
        <f t="shared" si="890"/>
        <v>ME006</v>
      </c>
      <c r="BU285" s="72">
        <f t="shared" si="890"/>
        <v>0.36559139784946237</v>
      </c>
      <c r="BV285" s="72">
        <f t="shared" si="890"/>
        <v>-11</v>
      </c>
    </row>
    <row r="286" spans="1:74" s="72" customFormat="1" x14ac:dyDescent="0.2">
      <c r="A286" s="72" t="b">
        <v>1</v>
      </c>
      <c r="B286" s="65" t="s">
        <v>45</v>
      </c>
      <c r="C286" s="65" t="s">
        <v>156</v>
      </c>
      <c r="D286" s="65" t="str">
        <f t="shared" si="883"/>
        <v>E8</v>
      </c>
      <c r="E286" s="75">
        <f t="shared" ref="E286:E289" si="900">1000000+BP286*1000+BQ286</f>
        <v>1004008</v>
      </c>
      <c r="F286" s="65" t="str">
        <f t="shared" ref="F286:F289" si="901">CONCATENATE(C286,"_",D286)</f>
        <v>ME004_E8</v>
      </c>
      <c r="G286" s="65" t="s">
        <v>345</v>
      </c>
      <c r="H286" s="65">
        <f t="shared" si="891"/>
        <v>830</v>
      </c>
      <c r="I286" s="65">
        <f t="shared" si="892"/>
        <v>120</v>
      </c>
      <c r="J286" s="65">
        <f>INDEX(Notes!$A$36:$N$47,MATCH(Binning!$B286,Notes!$A$36:$A$47,0),MATCH(Notes!$K$35,Notes!$A$35:$N$35,0))</f>
        <v>274.60000000000002</v>
      </c>
      <c r="K286" s="65"/>
      <c r="L286" s="65">
        <f t="shared" si="896"/>
        <v>690</v>
      </c>
      <c r="M286" s="65">
        <f t="shared" si="893"/>
        <v>565</v>
      </c>
      <c r="N286" s="65">
        <f>INDEX(GB!$A$2:$AD$96,MATCH($C286,GB!$A$2:$A$96,0),MATCH(N$2,GB!$A$1:$AD$1,0))</f>
        <v>90</v>
      </c>
      <c r="O286" s="65">
        <f>INDEX(GB!$A$2:$AD$96,MATCH($C286,GB!$A$2:$A$96,0),MATCH(O$2,GB!$A$1:$AD$1,0))</f>
        <v>60</v>
      </c>
      <c r="P286" s="65">
        <f>INDEX(GB!$A$2:$AD$96,MATCH($C286,GB!$A$2:$A$96,0),MATCH(P$2,GB!$A$1:$AD$1,0))</f>
        <v>65</v>
      </c>
      <c r="Q286" s="65">
        <f>INDEX(GB!$A$2:$AD$96,MATCH($C286,GB!$A$2:$A$96,0),MATCH(Q$2,GB!$A$1:$AD$1,0))</f>
        <v>60</v>
      </c>
      <c r="R286" s="65">
        <f>INDEX(Notes!$A$36:$N$47,MATCH(Binning!$B286,Notes!$A$36:$A$47,0),MATCH(Notes!$M$35,Notes!$A$35:$N$35,0))</f>
        <v>3000</v>
      </c>
      <c r="S286" s="65"/>
      <c r="T286" s="65">
        <f>INDEX(GB!$A$2:$AD$96,MATCH($C286,GB!$A$2:$A$96,0),MATCH(T$2,GB!$A$1:$AD$1,0))</f>
        <v>45</v>
      </c>
      <c r="U286" s="65">
        <f>INDEX(GB!$A$2:$AD$96,MATCH($C286,GB!$A$2:$A$96,0),MATCH(U$2,GB!$A$1:$AD$1,0))</f>
        <v>0</v>
      </c>
      <c r="V286" s="65">
        <f>INDEX(GB!$A$2:$AD$96,MATCH($C286,GB!$A$2:$A$96,0),MATCH(V$2,GB!$A$1:$AD$1,0))</f>
        <v>0</v>
      </c>
      <c r="W286" s="65">
        <f>INDEX(GB!$A$2:$AD$96,MATCH($C286,GB!$A$2:$A$96,0),MATCH(W$2,GB!$A$1:$AD$1,0))</f>
        <v>40</v>
      </c>
      <c r="X286" s="65">
        <f>INDEX(GB!$A$2:$AD$96,MATCH($C286,GB!$A$2:$A$96,0),MATCH(X$2,GB!$A$1:$AD$1,0))</f>
        <v>35</v>
      </c>
      <c r="Y286" s="65">
        <v>5</v>
      </c>
      <c r="Z286" s="72">
        <v>1250</v>
      </c>
      <c r="AA286" s="72">
        <v>400</v>
      </c>
      <c r="AB286" s="65"/>
      <c r="AC286" s="65"/>
      <c r="AD286" s="65"/>
      <c r="AE286" s="65"/>
      <c r="AF286" s="65">
        <f t="shared" si="894"/>
        <v>5</v>
      </c>
      <c r="AG286" s="65"/>
      <c r="AH286" s="65"/>
      <c r="AI286" s="65" t="str">
        <f t="shared" ref="AI286:AI289" si="902">IF($BR286=1,BS286,"")</f>
        <v/>
      </c>
      <c r="AJ286" s="65" t="str">
        <f t="shared" ref="AJ286:AJ289" si="903">IF($BR286=1,BT286,"")</f>
        <v/>
      </c>
      <c r="AK286" s="65" t="str">
        <f t="shared" ref="AK286:AK289" si="904">IF($BR286=1,BU286,"")</f>
        <v/>
      </c>
      <c r="AL286" s="65" t="str">
        <f t="shared" ref="AL286:AL289" si="905">IF($BR286=1,BV286,"")</f>
        <v/>
      </c>
      <c r="AM286" s="65" t="str">
        <f t="shared" si="897"/>
        <v/>
      </c>
      <c r="AN286" s="65"/>
      <c r="AO286" s="65"/>
      <c r="AP286" s="65"/>
      <c r="AQ286" s="65"/>
      <c r="AR286" s="65"/>
      <c r="AS286" s="65"/>
      <c r="AT286" s="65" t="str">
        <f t="shared" si="898"/>
        <v>ECPU</v>
      </c>
      <c r="AU286" s="65">
        <f t="shared" si="899"/>
        <v>274.60000000000002</v>
      </c>
      <c r="AV286" s="65"/>
      <c r="AX286" s="65">
        <f t="shared" ref="AX286:AX289" si="906">L286+N286</f>
        <v>780</v>
      </c>
      <c r="AY286" s="65">
        <f t="shared" ref="AY286:AY289" si="907">M286+N286</f>
        <v>655</v>
      </c>
      <c r="AZ286" s="65">
        <f>INDEX(Notes!$A$36:$O$47,MATCH($B286,Notes!A$36:A$47,0),MATCH(AZ$2,Notes!A$35:O$35,0))</f>
        <v>203.34644826666667</v>
      </c>
      <c r="BA286" s="65">
        <f t="shared" ref="BA286:BA289" si="908">MAX(MIN(Y286*FLOOR((H286-I286*LOG10(AZ286))/Y286,1),L286),M286)</f>
        <v>565</v>
      </c>
      <c r="BB286" s="65">
        <f t="shared" ref="BB286:BB289" si="909">BA286+N286</f>
        <v>655</v>
      </c>
      <c r="BC286" s="65">
        <f t="shared" ref="BC286:BC289" si="910">MAX(MIN(Y286*FLOOR((H286-I286*LOG10(J286))/Y286,1),L286),M286)</f>
        <v>565</v>
      </c>
      <c r="BD286" s="65">
        <f t="shared" ref="BD286:BD289" si="911">BC286+N286</f>
        <v>655</v>
      </c>
      <c r="BO286" s="72">
        <f t="shared" si="889"/>
        <v>274.60000000000002</v>
      </c>
      <c r="BP286" s="72">
        <f t="shared" si="881"/>
        <v>4</v>
      </c>
      <c r="BQ286" s="72" t="str">
        <f t="shared" si="882"/>
        <v>8</v>
      </c>
      <c r="BR286" s="72">
        <f t="shared" si="895"/>
        <v>0</v>
      </c>
      <c r="BS286" s="72" t="str">
        <f t="shared" si="895"/>
        <v>ME003</v>
      </c>
      <c r="BT286" s="72" t="str">
        <f t="shared" si="895"/>
        <v>ME006</v>
      </c>
      <c r="BU286" s="72">
        <f t="shared" si="895"/>
        <v>0.36559139784946237</v>
      </c>
      <c r="BV286" s="72">
        <f t="shared" si="895"/>
        <v>-11</v>
      </c>
    </row>
    <row r="287" spans="1:74" s="72" customFormat="1" x14ac:dyDescent="0.2">
      <c r="A287" s="72" t="b">
        <v>1</v>
      </c>
      <c r="B287" s="65" t="s">
        <v>45</v>
      </c>
      <c r="C287" s="65" t="s">
        <v>156</v>
      </c>
      <c r="D287" s="65" t="str">
        <f t="shared" si="883"/>
        <v>E9</v>
      </c>
      <c r="E287" s="75">
        <f t="shared" si="900"/>
        <v>1004009</v>
      </c>
      <c r="F287" s="65" t="str">
        <f t="shared" si="901"/>
        <v>ME004_E9</v>
      </c>
      <c r="G287" s="65" t="s">
        <v>345</v>
      </c>
      <c r="H287" s="65">
        <f t="shared" si="891"/>
        <v>815</v>
      </c>
      <c r="I287" s="65">
        <f t="shared" si="892"/>
        <v>120</v>
      </c>
      <c r="J287" s="65">
        <f>INDEX(Notes!$A$36:$N$47,MATCH(Binning!$B287,Notes!$A$36:$A$47,0),MATCH(Notes!$K$35,Notes!$A$35:$N$35,0))</f>
        <v>274.60000000000002</v>
      </c>
      <c r="K287" s="65"/>
      <c r="L287" s="65">
        <f t="shared" si="896"/>
        <v>690</v>
      </c>
      <c r="M287" s="65">
        <f t="shared" si="893"/>
        <v>565</v>
      </c>
      <c r="N287" s="65">
        <f>INDEX(GB!$A$2:$AD$96,MATCH($C287,GB!$A$2:$A$96,0),MATCH(N$2,GB!$A$1:$AD$1,0))</f>
        <v>90</v>
      </c>
      <c r="O287" s="65">
        <f>INDEX(GB!$A$2:$AD$96,MATCH($C287,GB!$A$2:$A$96,0),MATCH(O$2,GB!$A$1:$AD$1,0))</f>
        <v>60</v>
      </c>
      <c r="P287" s="65">
        <f>INDEX(GB!$A$2:$AD$96,MATCH($C287,GB!$A$2:$A$96,0),MATCH(P$2,GB!$A$1:$AD$1,0))</f>
        <v>65</v>
      </c>
      <c r="Q287" s="65">
        <f>INDEX(GB!$A$2:$AD$96,MATCH($C287,GB!$A$2:$A$96,0),MATCH(Q$2,GB!$A$1:$AD$1,0))</f>
        <v>60</v>
      </c>
      <c r="R287" s="65">
        <f>INDEX(Notes!$A$36:$N$47,MATCH(Binning!$B287,Notes!$A$36:$A$47,0),MATCH(Notes!$M$35,Notes!$A$35:$N$35,0))</f>
        <v>3000</v>
      </c>
      <c r="S287" s="65"/>
      <c r="T287" s="65">
        <f>INDEX(GB!$A$2:$AD$96,MATCH($C287,GB!$A$2:$A$96,0),MATCH(T$2,GB!$A$1:$AD$1,0))</f>
        <v>45</v>
      </c>
      <c r="U287" s="65">
        <f>INDEX(GB!$A$2:$AD$96,MATCH($C287,GB!$A$2:$A$96,0),MATCH(U$2,GB!$A$1:$AD$1,0))</f>
        <v>0</v>
      </c>
      <c r="V287" s="65">
        <f>INDEX(GB!$A$2:$AD$96,MATCH($C287,GB!$A$2:$A$96,0),MATCH(V$2,GB!$A$1:$AD$1,0))</f>
        <v>0</v>
      </c>
      <c r="W287" s="65">
        <f>INDEX(GB!$A$2:$AD$96,MATCH($C287,GB!$A$2:$A$96,0),MATCH(W$2,GB!$A$1:$AD$1,0))</f>
        <v>40</v>
      </c>
      <c r="X287" s="65">
        <f>INDEX(GB!$A$2:$AD$96,MATCH($C287,GB!$A$2:$A$96,0),MATCH(X$2,GB!$A$1:$AD$1,0))</f>
        <v>35</v>
      </c>
      <c r="Y287" s="65">
        <v>5</v>
      </c>
      <c r="Z287" s="72">
        <v>1250</v>
      </c>
      <c r="AA287" s="72">
        <v>400</v>
      </c>
      <c r="AB287" s="65"/>
      <c r="AC287" s="65"/>
      <c r="AD287" s="65"/>
      <c r="AE287" s="65"/>
      <c r="AF287" s="65">
        <f t="shared" si="894"/>
        <v>5</v>
      </c>
      <c r="AG287" s="65"/>
      <c r="AH287" s="65"/>
      <c r="AI287" s="65" t="str">
        <f t="shared" si="902"/>
        <v/>
      </c>
      <c r="AJ287" s="65" t="str">
        <f t="shared" si="903"/>
        <v/>
      </c>
      <c r="AK287" s="65" t="str">
        <f t="shared" si="904"/>
        <v/>
      </c>
      <c r="AL287" s="65" t="str">
        <f t="shared" si="905"/>
        <v/>
      </c>
      <c r="AM287" s="65" t="str">
        <f t="shared" si="897"/>
        <v/>
      </c>
      <c r="AN287" s="65"/>
      <c r="AO287" s="65"/>
      <c r="AP287" s="65"/>
      <c r="AQ287" s="65"/>
      <c r="AR287" s="65"/>
      <c r="AS287" s="65"/>
      <c r="AT287" s="65" t="str">
        <f t="shared" si="898"/>
        <v>ECPU</v>
      </c>
      <c r="AU287" s="65">
        <f t="shared" si="899"/>
        <v>274.60000000000002</v>
      </c>
      <c r="AV287" s="65"/>
      <c r="AX287" s="65">
        <f t="shared" si="906"/>
        <v>780</v>
      </c>
      <c r="AY287" s="65">
        <f t="shared" si="907"/>
        <v>655</v>
      </c>
      <c r="AZ287" s="65">
        <f>INDEX(Notes!$A$36:$O$47,MATCH($B287,Notes!A$36:A$47,0),MATCH(AZ$2,Notes!A$35:O$35,0))</f>
        <v>203.34644826666667</v>
      </c>
      <c r="BA287" s="65">
        <f t="shared" si="908"/>
        <v>565</v>
      </c>
      <c r="BB287" s="65">
        <f t="shared" si="909"/>
        <v>655</v>
      </c>
      <c r="BC287" s="65">
        <f t="shared" si="910"/>
        <v>565</v>
      </c>
      <c r="BD287" s="65">
        <f t="shared" si="911"/>
        <v>655</v>
      </c>
      <c r="BO287" s="72">
        <f t="shared" si="889"/>
        <v>274.60000000000002</v>
      </c>
      <c r="BP287" s="72">
        <f t="shared" si="881"/>
        <v>4</v>
      </c>
      <c r="BQ287" s="72" t="str">
        <f t="shared" si="882"/>
        <v>9</v>
      </c>
      <c r="BR287" s="72">
        <f t="shared" ref="BR287:BV287" si="912">IF(BR286="","",BR286)</f>
        <v>0</v>
      </c>
      <c r="BS287" s="72" t="str">
        <f t="shared" si="912"/>
        <v>ME003</v>
      </c>
      <c r="BT287" s="72" t="str">
        <f t="shared" si="912"/>
        <v>ME006</v>
      </c>
      <c r="BU287" s="72">
        <f t="shared" si="912"/>
        <v>0.36559139784946237</v>
      </c>
      <c r="BV287" s="72">
        <f t="shared" si="912"/>
        <v>-11</v>
      </c>
    </row>
    <row r="288" spans="1:74" s="72" customFormat="1" x14ac:dyDescent="0.2">
      <c r="A288" s="72" t="b">
        <v>1</v>
      </c>
      <c r="B288" s="65" t="s">
        <v>45</v>
      </c>
      <c r="C288" s="65" t="s">
        <v>156</v>
      </c>
      <c r="D288" s="65" t="str">
        <f t="shared" si="883"/>
        <v>E10</v>
      </c>
      <c r="E288" s="75">
        <f t="shared" si="900"/>
        <v>1004010</v>
      </c>
      <c r="F288" s="65" t="str">
        <f t="shared" si="901"/>
        <v>ME004_E10</v>
      </c>
      <c r="G288" s="65" t="s">
        <v>345</v>
      </c>
      <c r="H288" s="65">
        <f t="shared" si="891"/>
        <v>800</v>
      </c>
      <c r="I288" s="65">
        <f t="shared" si="892"/>
        <v>120</v>
      </c>
      <c r="J288" s="65">
        <f>INDEX(Notes!$A$36:$N$47,MATCH(Binning!$B288,Notes!$A$36:$A$47,0),MATCH(Notes!$K$35,Notes!$A$35:$N$35,0))</f>
        <v>274.60000000000002</v>
      </c>
      <c r="K288" s="65"/>
      <c r="L288" s="65">
        <f t="shared" si="896"/>
        <v>690</v>
      </c>
      <c r="M288" s="65">
        <f t="shared" si="893"/>
        <v>565</v>
      </c>
      <c r="N288" s="65">
        <f>INDEX(GB!$A$2:$AD$96,MATCH($C288,GB!$A$2:$A$96,0),MATCH(N$2,GB!$A$1:$AD$1,0))</f>
        <v>90</v>
      </c>
      <c r="O288" s="65">
        <f>INDEX(GB!$A$2:$AD$96,MATCH($C288,GB!$A$2:$A$96,0),MATCH(O$2,GB!$A$1:$AD$1,0))</f>
        <v>60</v>
      </c>
      <c r="P288" s="65">
        <f>INDEX(GB!$A$2:$AD$96,MATCH($C288,GB!$A$2:$A$96,0),MATCH(P$2,GB!$A$1:$AD$1,0))</f>
        <v>65</v>
      </c>
      <c r="Q288" s="65">
        <f>INDEX(GB!$A$2:$AD$96,MATCH($C288,GB!$A$2:$A$96,0),MATCH(Q$2,GB!$A$1:$AD$1,0))</f>
        <v>60</v>
      </c>
      <c r="R288" s="65">
        <f>INDEX(Notes!$A$36:$N$47,MATCH(Binning!$B288,Notes!$A$36:$A$47,0),MATCH(Notes!$M$35,Notes!$A$35:$N$35,0))</f>
        <v>3000</v>
      </c>
      <c r="S288" s="65"/>
      <c r="T288" s="65">
        <f>INDEX(GB!$A$2:$AD$96,MATCH($C288,GB!$A$2:$A$96,0),MATCH(T$2,GB!$A$1:$AD$1,0))</f>
        <v>45</v>
      </c>
      <c r="U288" s="65">
        <f>INDEX(GB!$A$2:$AD$96,MATCH($C288,GB!$A$2:$A$96,0),MATCH(U$2,GB!$A$1:$AD$1,0))</f>
        <v>0</v>
      </c>
      <c r="V288" s="65">
        <f>INDEX(GB!$A$2:$AD$96,MATCH($C288,GB!$A$2:$A$96,0),MATCH(V$2,GB!$A$1:$AD$1,0))</f>
        <v>0</v>
      </c>
      <c r="W288" s="65">
        <f>INDEX(GB!$A$2:$AD$96,MATCH($C288,GB!$A$2:$A$96,0),MATCH(W$2,GB!$A$1:$AD$1,0))</f>
        <v>40</v>
      </c>
      <c r="X288" s="65">
        <f>INDEX(GB!$A$2:$AD$96,MATCH($C288,GB!$A$2:$A$96,0),MATCH(X$2,GB!$A$1:$AD$1,0))</f>
        <v>35</v>
      </c>
      <c r="Y288" s="65">
        <v>5</v>
      </c>
      <c r="Z288" s="72">
        <v>1250</v>
      </c>
      <c r="AA288" s="72">
        <v>400</v>
      </c>
      <c r="AB288" s="65"/>
      <c r="AC288" s="65"/>
      <c r="AD288" s="65"/>
      <c r="AE288" s="65"/>
      <c r="AF288" s="65">
        <f t="shared" si="894"/>
        <v>5</v>
      </c>
      <c r="AG288" s="65"/>
      <c r="AH288" s="65"/>
      <c r="AI288" s="65" t="str">
        <f t="shared" si="902"/>
        <v/>
      </c>
      <c r="AJ288" s="65" t="str">
        <f t="shared" si="903"/>
        <v/>
      </c>
      <c r="AK288" s="65" t="str">
        <f t="shared" si="904"/>
        <v/>
      </c>
      <c r="AL288" s="65" t="str">
        <f t="shared" si="905"/>
        <v/>
      </c>
      <c r="AM288" s="65" t="str">
        <f t="shared" si="897"/>
        <v/>
      </c>
      <c r="AN288" s="65"/>
      <c r="AO288" s="65"/>
      <c r="AP288" s="65"/>
      <c r="AQ288" s="65"/>
      <c r="AR288" s="65"/>
      <c r="AS288" s="65"/>
      <c r="AT288" s="65" t="str">
        <f t="shared" ref="AT288:AT290" si="913">B288</f>
        <v>ECPU</v>
      </c>
      <c r="AU288" s="65">
        <f t="shared" ref="AU288:AU290" si="914">J288</f>
        <v>274.60000000000002</v>
      </c>
      <c r="AV288" s="65"/>
      <c r="AX288" s="65">
        <f t="shared" si="906"/>
        <v>780</v>
      </c>
      <c r="AY288" s="65">
        <f t="shared" si="907"/>
        <v>655</v>
      </c>
      <c r="AZ288" s="65">
        <f>INDEX(Notes!$A$36:$O$47,MATCH($B288,Notes!A$36:A$47,0),MATCH(AZ$2,Notes!A$35:O$35,0))</f>
        <v>203.34644826666667</v>
      </c>
      <c r="BA288" s="65">
        <f t="shared" si="908"/>
        <v>565</v>
      </c>
      <c r="BB288" s="65">
        <f t="shared" si="909"/>
        <v>655</v>
      </c>
      <c r="BC288" s="65">
        <f t="shared" si="910"/>
        <v>565</v>
      </c>
      <c r="BD288" s="65">
        <f t="shared" si="911"/>
        <v>655</v>
      </c>
      <c r="BO288" s="72">
        <f t="shared" si="889"/>
        <v>274.60000000000002</v>
      </c>
      <c r="BP288" s="72">
        <f t="shared" si="881"/>
        <v>4</v>
      </c>
      <c r="BQ288" s="72" t="str">
        <f t="shared" si="882"/>
        <v>10</v>
      </c>
      <c r="BR288" s="72">
        <f t="shared" ref="BR288:BV288" si="915">IF(BR287="","",BR287)</f>
        <v>0</v>
      </c>
      <c r="BS288" s="72" t="str">
        <f t="shared" si="915"/>
        <v>ME003</v>
      </c>
      <c r="BT288" s="72" t="str">
        <f t="shared" si="915"/>
        <v>ME006</v>
      </c>
      <c r="BU288" s="72">
        <f t="shared" si="915"/>
        <v>0.36559139784946237</v>
      </c>
      <c r="BV288" s="72">
        <f t="shared" si="915"/>
        <v>-11</v>
      </c>
    </row>
    <row r="289" spans="1:74" s="72" customFormat="1" x14ac:dyDescent="0.2">
      <c r="A289" s="72" t="b">
        <v>1</v>
      </c>
      <c r="B289" s="65" t="s">
        <v>45</v>
      </c>
      <c r="C289" s="65" t="s">
        <v>156</v>
      </c>
      <c r="D289" s="65" t="str">
        <f t="shared" si="883"/>
        <v>E11</v>
      </c>
      <c r="E289" s="75">
        <f t="shared" si="900"/>
        <v>1004011</v>
      </c>
      <c r="F289" s="65" t="str">
        <f t="shared" si="901"/>
        <v>ME004_E11</v>
      </c>
      <c r="G289" s="65" t="s">
        <v>345</v>
      </c>
      <c r="H289" s="65">
        <f t="shared" si="891"/>
        <v>785</v>
      </c>
      <c r="I289" s="65">
        <f t="shared" si="892"/>
        <v>120</v>
      </c>
      <c r="J289" s="65">
        <f>INDEX(Notes!$A$36:$N$47,MATCH(Binning!$B289,Notes!$A$36:$A$47,0),MATCH(Notes!$K$35,Notes!$A$35:$N$35,0))</f>
        <v>274.60000000000002</v>
      </c>
      <c r="K289" s="65"/>
      <c r="L289" s="65">
        <f t="shared" si="896"/>
        <v>690</v>
      </c>
      <c r="M289" s="65">
        <f t="shared" si="893"/>
        <v>565</v>
      </c>
      <c r="N289" s="65">
        <f>INDEX(GB!$A$2:$AD$96,MATCH($C289,GB!$A$2:$A$96,0),MATCH(N$2,GB!$A$1:$AD$1,0))</f>
        <v>90</v>
      </c>
      <c r="O289" s="65">
        <f>INDEX(GB!$A$2:$AD$96,MATCH($C289,GB!$A$2:$A$96,0),MATCH(O$2,GB!$A$1:$AD$1,0))</f>
        <v>60</v>
      </c>
      <c r="P289" s="65">
        <f>INDEX(GB!$A$2:$AD$96,MATCH($C289,GB!$A$2:$A$96,0),MATCH(P$2,GB!$A$1:$AD$1,0))</f>
        <v>65</v>
      </c>
      <c r="Q289" s="65">
        <f>INDEX(GB!$A$2:$AD$96,MATCH($C289,GB!$A$2:$A$96,0),MATCH(Q$2,GB!$A$1:$AD$1,0))</f>
        <v>60</v>
      </c>
      <c r="R289" s="65">
        <f>INDEX(Notes!$A$36:$N$47,MATCH(Binning!$B289,Notes!$A$36:$A$47,0),MATCH(Notes!$M$35,Notes!$A$35:$N$35,0))</f>
        <v>3000</v>
      </c>
      <c r="S289" s="65"/>
      <c r="T289" s="65">
        <f>INDEX(GB!$A$2:$AD$96,MATCH($C289,GB!$A$2:$A$96,0),MATCH(T$2,GB!$A$1:$AD$1,0))</f>
        <v>45</v>
      </c>
      <c r="U289" s="65">
        <f>INDEX(GB!$A$2:$AD$96,MATCH($C289,GB!$A$2:$A$96,0),MATCH(U$2,GB!$A$1:$AD$1,0))</f>
        <v>0</v>
      </c>
      <c r="V289" s="65">
        <f>INDEX(GB!$A$2:$AD$96,MATCH($C289,GB!$A$2:$A$96,0),MATCH(V$2,GB!$A$1:$AD$1,0))</f>
        <v>0</v>
      </c>
      <c r="W289" s="65">
        <f>INDEX(GB!$A$2:$AD$96,MATCH($C289,GB!$A$2:$A$96,0),MATCH(W$2,GB!$A$1:$AD$1,0))</f>
        <v>40</v>
      </c>
      <c r="X289" s="65">
        <f>INDEX(GB!$A$2:$AD$96,MATCH($C289,GB!$A$2:$A$96,0),MATCH(X$2,GB!$A$1:$AD$1,0))</f>
        <v>35</v>
      </c>
      <c r="Y289" s="65">
        <v>5</v>
      </c>
      <c r="Z289" s="72">
        <v>1250</v>
      </c>
      <c r="AA289" s="72">
        <v>400</v>
      </c>
      <c r="AB289" s="65"/>
      <c r="AC289" s="65"/>
      <c r="AD289" s="65"/>
      <c r="AE289" s="65"/>
      <c r="AF289" s="65">
        <f t="shared" si="894"/>
        <v>5</v>
      </c>
      <c r="AG289" s="65"/>
      <c r="AH289" s="65"/>
      <c r="AI289" s="65" t="str">
        <f t="shared" si="902"/>
        <v/>
      </c>
      <c r="AJ289" s="65" t="str">
        <f t="shared" si="903"/>
        <v/>
      </c>
      <c r="AK289" s="65" t="str">
        <f t="shared" si="904"/>
        <v/>
      </c>
      <c r="AL289" s="65" t="str">
        <f t="shared" si="905"/>
        <v/>
      </c>
      <c r="AM289" s="65" t="str">
        <f t="shared" si="897"/>
        <v/>
      </c>
      <c r="AN289" s="65"/>
      <c r="AO289" s="65"/>
      <c r="AP289" s="65"/>
      <c r="AQ289" s="65"/>
      <c r="AR289" s="65"/>
      <c r="AS289" s="65"/>
      <c r="AT289" s="65" t="str">
        <f t="shared" si="913"/>
        <v>ECPU</v>
      </c>
      <c r="AU289" s="65">
        <f t="shared" si="914"/>
        <v>274.60000000000002</v>
      </c>
      <c r="AV289" s="65"/>
      <c r="AX289" s="65">
        <f t="shared" si="906"/>
        <v>780</v>
      </c>
      <c r="AY289" s="65">
        <f t="shared" si="907"/>
        <v>655</v>
      </c>
      <c r="AZ289" s="65">
        <f>INDEX(Notes!$A$36:$O$47,MATCH($B289,Notes!A$36:A$47,0),MATCH(AZ$2,Notes!A$35:O$35,0))</f>
        <v>203.34644826666667</v>
      </c>
      <c r="BA289" s="65">
        <f t="shared" si="908"/>
        <v>565</v>
      </c>
      <c r="BB289" s="65">
        <f t="shared" si="909"/>
        <v>655</v>
      </c>
      <c r="BC289" s="65">
        <f t="shared" si="910"/>
        <v>565</v>
      </c>
      <c r="BD289" s="65">
        <f t="shared" si="911"/>
        <v>655</v>
      </c>
      <c r="BO289" s="72">
        <f t="shared" si="889"/>
        <v>274.60000000000002</v>
      </c>
      <c r="BP289" s="72">
        <f t="shared" si="881"/>
        <v>4</v>
      </c>
      <c r="BQ289" s="72" t="str">
        <f t="shared" si="882"/>
        <v>11</v>
      </c>
      <c r="BR289" s="72">
        <f t="shared" ref="BR289:BV289" si="916">IF(BR288="","",BR288)</f>
        <v>0</v>
      </c>
      <c r="BS289" s="72" t="str">
        <f t="shared" si="916"/>
        <v>ME003</v>
      </c>
      <c r="BT289" s="72" t="str">
        <f t="shared" si="916"/>
        <v>ME006</v>
      </c>
      <c r="BU289" s="72">
        <f t="shared" si="916"/>
        <v>0.36559139784946237</v>
      </c>
      <c r="BV289" s="72">
        <f t="shared" si="916"/>
        <v>-11</v>
      </c>
    </row>
    <row r="290" spans="1:74" s="72" customFormat="1" x14ac:dyDescent="0.2">
      <c r="A290" s="72" t="b">
        <v>1</v>
      </c>
      <c r="B290" s="65" t="s">
        <v>45</v>
      </c>
      <c r="C290" s="65" t="s">
        <v>156</v>
      </c>
      <c r="D290" s="65" t="str">
        <f t="shared" si="883"/>
        <v>E12</v>
      </c>
      <c r="E290" s="75">
        <f t="shared" ref="E290" si="917">1000000+BP290*1000+BQ290</f>
        <v>1004012</v>
      </c>
      <c r="F290" s="65" t="str">
        <f t="shared" ref="F290" si="918">CONCATENATE(C290,"_",D290)</f>
        <v>ME004_E12</v>
      </c>
      <c r="G290" s="65" t="s">
        <v>345</v>
      </c>
      <c r="H290" s="65">
        <f t="shared" si="891"/>
        <v>770</v>
      </c>
      <c r="I290" s="65">
        <f t="shared" si="892"/>
        <v>120</v>
      </c>
      <c r="J290" s="65">
        <f>INDEX(Notes!$A$36:$N$47,MATCH(Binning!$B290,Notes!$A$36:$A$47,0),MATCH(Notes!$K$35,Notes!$A$35:$N$35,0))</f>
        <v>274.60000000000002</v>
      </c>
      <c r="K290" s="65"/>
      <c r="L290" s="65">
        <f t="shared" si="896"/>
        <v>690</v>
      </c>
      <c r="M290" s="65">
        <f t="shared" si="893"/>
        <v>565</v>
      </c>
      <c r="N290" s="65">
        <f>INDEX(GB!$A$2:$AD$96,MATCH($C290,GB!$A$2:$A$96,0),MATCH(N$2,GB!$A$1:$AD$1,0))</f>
        <v>90</v>
      </c>
      <c r="O290" s="65">
        <f>INDEX(GB!$A$2:$AD$96,MATCH($C290,GB!$A$2:$A$96,0),MATCH(O$2,GB!$A$1:$AD$1,0))</f>
        <v>60</v>
      </c>
      <c r="P290" s="65">
        <f>INDEX(GB!$A$2:$AD$96,MATCH($C290,GB!$A$2:$A$96,0),MATCH(P$2,GB!$A$1:$AD$1,0))</f>
        <v>65</v>
      </c>
      <c r="Q290" s="65">
        <f>INDEX(GB!$A$2:$AD$96,MATCH($C290,GB!$A$2:$A$96,0),MATCH(Q$2,GB!$A$1:$AD$1,0))</f>
        <v>60</v>
      </c>
      <c r="R290" s="65">
        <f>INDEX(Notes!$A$36:$N$47,MATCH(Binning!$B290,Notes!$A$36:$A$47,0),MATCH(Notes!$M$35,Notes!$A$35:$N$35,0))</f>
        <v>3000</v>
      </c>
      <c r="S290" s="65"/>
      <c r="T290" s="65">
        <f>INDEX(GB!$A$2:$AD$96,MATCH($C290,GB!$A$2:$A$96,0),MATCH(T$2,GB!$A$1:$AD$1,0))</f>
        <v>45</v>
      </c>
      <c r="U290" s="65">
        <f>INDEX(GB!$A$2:$AD$96,MATCH($C290,GB!$A$2:$A$96,0),MATCH(U$2,GB!$A$1:$AD$1,0))</f>
        <v>0</v>
      </c>
      <c r="V290" s="65">
        <f>INDEX(GB!$A$2:$AD$96,MATCH($C290,GB!$A$2:$A$96,0),MATCH(V$2,GB!$A$1:$AD$1,0))</f>
        <v>0</v>
      </c>
      <c r="W290" s="65">
        <f>INDEX(GB!$A$2:$AD$96,MATCH($C290,GB!$A$2:$A$96,0),MATCH(W$2,GB!$A$1:$AD$1,0))</f>
        <v>40</v>
      </c>
      <c r="X290" s="65">
        <f>INDEX(GB!$A$2:$AD$96,MATCH($C290,GB!$A$2:$A$96,0),MATCH(X$2,GB!$A$1:$AD$1,0))</f>
        <v>35</v>
      </c>
      <c r="Y290" s="65">
        <v>5</v>
      </c>
      <c r="Z290" s="72">
        <v>1250</v>
      </c>
      <c r="AA290" s="72">
        <v>400</v>
      </c>
      <c r="AB290" s="65"/>
      <c r="AC290" s="65"/>
      <c r="AD290" s="65"/>
      <c r="AE290" s="65"/>
      <c r="AF290" s="65">
        <f t="shared" si="894"/>
        <v>5</v>
      </c>
      <c r="AG290" s="65"/>
      <c r="AH290" s="65"/>
      <c r="AI290" s="65" t="str">
        <f t="shared" ref="AI290" si="919">IF($BR290=1,BS290,"")</f>
        <v/>
      </c>
      <c r="AJ290" s="65" t="str">
        <f t="shared" ref="AJ290" si="920">IF($BR290=1,BT290,"")</f>
        <v/>
      </c>
      <c r="AK290" s="65" t="str">
        <f t="shared" ref="AK290" si="921">IF($BR290=1,BU290,"")</f>
        <v/>
      </c>
      <c r="AL290" s="65" t="str">
        <f t="shared" ref="AL290" si="922">IF($BR290=1,BV290,"")</f>
        <v/>
      </c>
      <c r="AM290" s="65" t="str">
        <f t="shared" si="897"/>
        <v/>
      </c>
      <c r="AN290" s="65"/>
      <c r="AO290" s="65"/>
      <c r="AP290" s="65"/>
      <c r="AQ290" s="65"/>
      <c r="AR290" s="65"/>
      <c r="AS290" s="65"/>
      <c r="AT290" s="65" t="str">
        <f t="shared" si="913"/>
        <v>ECPU</v>
      </c>
      <c r="AU290" s="65">
        <f t="shared" si="914"/>
        <v>274.60000000000002</v>
      </c>
      <c r="AV290" s="65"/>
      <c r="AX290" s="65">
        <f t="shared" ref="AX290" si="923">L290+N290</f>
        <v>780</v>
      </c>
      <c r="AY290" s="65">
        <f t="shared" ref="AY290" si="924">M290+N290</f>
        <v>655</v>
      </c>
      <c r="AZ290" s="65">
        <f>INDEX(Notes!$A$36:$O$47,MATCH($B290,Notes!A$36:A$47,0),MATCH(AZ$2,Notes!A$35:O$35,0))</f>
        <v>203.34644826666667</v>
      </c>
      <c r="BA290" s="65">
        <f t="shared" ref="BA290" si="925">MAX(MIN(Y290*FLOOR((H290-I290*LOG10(AZ290))/Y290,1),L290),M290)</f>
        <v>565</v>
      </c>
      <c r="BB290" s="65">
        <f t="shared" ref="BB290" si="926">BA290+N290</f>
        <v>655</v>
      </c>
      <c r="BC290" s="65">
        <f t="shared" ref="BC290" si="927">MAX(MIN(Y290*FLOOR((H290-I290*LOG10(J290))/Y290,1),L290),M290)</f>
        <v>565</v>
      </c>
      <c r="BD290" s="65">
        <f t="shared" ref="BD290" si="928">BC290+N290</f>
        <v>655</v>
      </c>
      <c r="BO290" s="72">
        <f t="shared" si="889"/>
        <v>274.60000000000002</v>
      </c>
      <c r="BP290" s="72">
        <f t="shared" si="881"/>
        <v>4</v>
      </c>
      <c r="BQ290" s="72" t="str">
        <f t="shared" si="882"/>
        <v>12</v>
      </c>
      <c r="BR290" s="72">
        <f t="shared" ref="BR290:BV290" si="929">IF(BR289="","",BR289)</f>
        <v>0</v>
      </c>
      <c r="BS290" s="72" t="str">
        <f t="shared" si="929"/>
        <v>ME003</v>
      </c>
      <c r="BT290" s="72" t="str">
        <f t="shared" si="929"/>
        <v>ME006</v>
      </c>
      <c r="BU290" s="72">
        <f t="shared" si="929"/>
        <v>0.36559139784946237</v>
      </c>
      <c r="BV290" s="72">
        <f t="shared" si="929"/>
        <v>-11</v>
      </c>
    </row>
    <row r="291" spans="1:74" s="72" customFormat="1" x14ac:dyDescent="0.2">
      <c r="A291" s="72" t="b">
        <v>1</v>
      </c>
      <c r="B291" s="65" t="s">
        <v>45</v>
      </c>
      <c r="C291" s="65" t="s">
        <v>157</v>
      </c>
      <c r="D291" s="65" t="s">
        <v>44</v>
      </c>
      <c r="E291" s="75">
        <f t="shared" si="847"/>
        <v>1005001</v>
      </c>
      <c r="F291" s="65" t="str">
        <f t="shared" si="884"/>
        <v>ME005_E1</v>
      </c>
      <c r="G291" s="65" t="s">
        <v>345</v>
      </c>
      <c r="H291" s="184">
        <f>VLOOKUP(C291,BinningParamNotes!A:D,3,0)</f>
        <v>1015</v>
      </c>
      <c r="I291" s="69">
        <f>VLOOKUP(C291,BinningParamNotes!A:D,2,0)</f>
        <v>135</v>
      </c>
      <c r="J291" s="65">
        <f>INDEX(Notes!$A$36:$N$47,MATCH(Binning!$B291,Notes!$A$36:$A$47,0),MATCH(Notes!$K$35,Notes!$A$35:$N$35,0))</f>
        <v>274.60000000000002</v>
      </c>
      <c r="K291" s="65"/>
      <c r="L291" s="69">
        <f>VLOOKUP(C291,BinningParamNotes!A:D,4,0)</f>
        <v>760</v>
      </c>
      <c r="M291" s="189">
        <v>590</v>
      </c>
      <c r="N291" s="65">
        <f>INDEX(GB!$A$2:$AD$96,MATCH($C291,GB!$A$2:$A$96,0),MATCH(N$2,GB!$A$1:$AD$1,0))</f>
        <v>90</v>
      </c>
      <c r="O291" s="65">
        <f>INDEX(GB!$A$2:$AD$96,MATCH($C291,GB!$A$2:$A$96,0),MATCH(O$2,GB!$A$1:$AD$1,0))</f>
        <v>45</v>
      </c>
      <c r="P291" s="65">
        <f>INDEX(GB!$A$2:$AD$96,MATCH($C291,GB!$A$2:$A$96,0),MATCH(P$2,GB!$A$1:$AD$1,0))</f>
        <v>60</v>
      </c>
      <c r="Q291" s="65">
        <f>INDEX(GB!$A$2:$AD$96,MATCH($C291,GB!$A$2:$A$96,0),MATCH(Q$2,GB!$A$1:$AD$1,0))</f>
        <v>70</v>
      </c>
      <c r="R291" s="65">
        <f>INDEX(Notes!$A$36:$N$47,MATCH(Binning!$B291,Notes!$A$36:$A$47,0),MATCH(Notes!$M$35,Notes!$A$35:$N$35,0))</f>
        <v>3000</v>
      </c>
      <c r="S291" s="65"/>
      <c r="T291" s="65">
        <f>INDEX(GB!$A$2:$AD$96,MATCH($C291,GB!$A$2:$A$96,0),MATCH(T$2,GB!$A$1:$AD$1,0))</f>
        <v>40</v>
      </c>
      <c r="U291" s="65">
        <f>INDEX(GB!$A$2:$AD$96,MATCH($C291,GB!$A$2:$A$96,0),MATCH(U$2,GB!$A$1:$AD$1,0))</f>
        <v>0</v>
      </c>
      <c r="V291" s="65">
        <f>INDEX(GB!$A$2:$AD$96,MATCH($C291,GB!$A$2:$A$96,0),MATCH(V$2,GB!$A$1:$AD$1,0))</f>
        <v>0</v>
      </c>
      <c r="W291" s="65">
        <f>INDEX(GB!$A$2:$AD$96,MATCH($C291,GB!$A$2:$A$96,0),MATCH(W$2,GB!$A$1:$AD$1,0))</f>
        <v>35</v>
      </c>
      <c r="X291" s="65">
        <f>INDEX(GB!$A$2:$AD$96,MATCH($C291,GB!$A$2:$A$96,0),MATCH(X$2,GB!$A$1:$AD$1,0))</f>
        <v>45</v>
      </c>
      <c r="Y291" s="65">
        <v>5</v>
      </c>
      <c r="Z291" s="72">
        <v>1250</v>
      </c>
      <c r="AA291" s="72">
        <v>400</v>
      </c>
      <c r="AB291" s="65"/>
      <c r="AC291" s="65"/>
      <c r="AD291" s="65"/>
      <c r="AE291" s="65"/>
      <c r="AF291" s="65">
        <v>5</v>
      </c>
      <c r="AG291" s="65"/>
      <c r="AH291" s="65"/>
      <c r="AI291" s="65" t="str">
        <f t="shared" si="759"/>
        <v/>
      </c>
      <c r="AJ291" s="65" t="str">
        <f t="shared" si="760"/>
        <v/>
      </c>
      <c r="AK291" s="65" t="str">
        <f t="shared" si="761"/>
        <v/>
      </c>
      <c r="AL291" s="65" t="str">
        <f t="shared" si="762"/>
        <v/>
      </c>
      <c r="AM291" s="65" t="str">
        <f t="shared" si="897"/>
        <v/>
      </c>
      <c r="AN291" s="65"/>
      <c r="AO291" s="65"/>
      <c r="AP291" s="65"/>
      <c r="AQ291" s="65"/>
      <c r="AR291" s="65"/>
      <c r="AS291" s="65"/>
      <c r="AT291" s="65" t="str">
        <f t="shared" si="898"/>
        <v>ECPU</v>
      </c>
      <c r="AU291" s="65">
        <f t="shared" si="899"/>
        <v>274.60000000000002</v>
      </c>
      <c r="AV291" s="65"/>
      <c r="AX291" s="65">
        <f t="shared" si="885"/>
        <v>850</v>
      </c>
      <c r="AY291" s="65">
        <f t="shared" si="886"/>
        <v>680</v>
      </c>
      <c r="AZ291" s="65">
        <f>INDEX(Notes!$A$36:$O$47,MATCH($B291,Notes!A$36:A$47,0),MATCH(AZ$2,Notes!A$35:O$35,0))</f>
        <v>203.34644826666667</v>
      </c>
      <c r="BA291" s="65">
        <f t="shared" si="491"/>
        <v>700</v>
      </c>
      <c r="BB291" s="65">
        <f t="shared" si="887"/>
        <v>790</v>
      </c>
      <c r="BC291" s="65">
        <f t="shared" si="492"/>
        <v>685</v>
      </c>
      <c r="BD291" s="65">
        <f t="shared" si="888"/>
        <v>775</v>
      </c>
      <c r="BO291" s="72">
        <f>MAX(J291:J296)</f>
        <v>274.60000000000002</v>
      </c>
      <c r="BP291" s="72">
        <f t="shared" si="881"/>
        <v>5</v>
      </c>
      <c r="BQ291" s="72" t="str">
        <f t="shared" si="882"/>
        <v>1</v>
      </c>
      <c r="BR291" s="72">
        <v>0</v>
      </c>
      <c r="BS291" s="72" t="s">
        <v>155</v>
      </c>
      <c r="BT291" s="72" t="s">
        <v>287</v>
      </c>
      <c r="BU291" s="72">
        <v>0.68817204301075274</v>
      </c>
      <c r="BV291" s="72">
        <v>-6</v>
      </c>
    </row>
    <row r="292" spans="1:74" s="72" customFormat="1" x14ac:dyDescent="0.2">
      <c r="A292" s="72" t="b">
        <v>1</v>
      </c>
      <c r="B292" s="65" t="s">
        <v>45</v>
      </c>
      <c r="C292" s="65" t="s">
        <v>157</v>
      </c>
      <c r="D292" s="65" t="str">
        <f t="shared" ref="D292:D302" si="930">CONCATENATE("E",MID(D291,2,2)+1)</f>
        <v>E2</v>
      </c>
      <c r="E292" s="75">
        <f t="shared" si="847"/>
        <v>1005002</v>
      </c>
      <c r="F292" s="65" t="str">
        <f t="shared" si="884"/>
        <v>ME005_E2</v>
      </c>
      <c r="G292" s="65" t="s">
        <v>345</v>
      </c>
      <c r="H292" s="65">
        <f>H291-15</f>
        <v>1000</v>
      </c>
      <c r="I292" s="65">
        <f>I291</f>
        <v>135</v>
      </c>
      <c r="J292" s="65">
        <f>INDEX(Notes!$A$36:$N$47,MATCH(Binning!$B292,Notes!$A$36:$A$47,0),MATCH(Notes!$K$35,Notes!$A$35:$N$35,0))</f>
        <v>274.60000000000002</v>
      </c>
      <c r="K292" s="65"/>
      <c r="L292" s="65">
        <f>L291-10</f>
        <v>750</v>
      </c>
      <c r="M292" s="65">
        <f>M291</f>
        <v>590</v>
      </c>
      <c r="N292" s="65">
        <f>INDEX(GB!$A$2:$AD$96,MATCH($C292,GB!$A$2:$A$96,0),MATCH(N$2,GB!$A$1:$AD$1,0))</f>
        <v>90</v>
      </c>
      <c r="O292" s="65">
        <f>INDEX(GB!$A$2:$AD$96,MATCH($C292,GB!$A$2:$A$96,0),MATCH(O$2,GB!$A$1:$AD$1,0))</f>
        <v>45</v>
      </c>
      <c r="P292" s="65">
        <f>INDEX(GB!$A$2:$AD$96,MATCH($C292,GB!$A$2:$A$96,0),MATCH(P$2,GB!$A$1:$AD$1,0))</f>
        <v>60</v>
      </c>
      <c r="Q292" s="65">
        <f>INDEX(GB!$A$2:$AD$96,MATCH($C292,GB!$A$2:$A$96,0),MATCH(Q$2,GB!$A$1:$AD$1,0))</f>
        <v>70</v>
      </c>
      <c r="R292" s="65">
        <f>INDEX(Notes!$A$36:$N$47,MATCH(Binning!$B292,Notes!$A$36:$A$47,0),MATCH(Notes!$M$35,Notes!$A$35:$N$35,0))</f>
        <v>3000</v>
      </c>
      <c r="S292" s="65"/>
      <c r="T292" s="65">
        <f>INDEX(GB!$A$2:$AD$96,MATCH($C292,GB!$A$2:$A$96,0),MATCH(T$2,GB!$A$1:$AD$1,0))</f>
        <v>40</v>
      </c>
      <c r="U292" s="65">
        <f>INDEX(GB!$A$2:$AD$96,MATCH($C292,GB!$A$2:$A$96,0),MATCH(U$2,GB!$A$1:$AD$1,0))</f>
        <v>0</v>
      </c>
      <c r="V292" s="65">
        <f>INDEX(GB!$A$2:$AD$96,MATCH($C292,GB!$A$2:$A$96,0),MATCH(V$2,GB!$A$1:$AD$1,0))</f>
        <v>0</v>
      </c>
      <c r="W292" s="65">
        <f>INDEX(GB!$A$2:$AD$96,MATCH($C292,GB!$A$2:$A$96,0),MATCH(W$2,GB!$A$1:$AD$1,0))</f>
        <v>35</v>
      </c>
      <c r="X292" s="65">
        <f>INDEX(GB!$A$2:$AD$96,MATCH($C292,GB!$A$2:$A$96,0),MATCH(X$2,GB!$A$1:$AD$1,0))</f>
        <v>45</v>
      </c>
      <c r="Y292" s="65">
        <v>5</v>
      </c>
      <c r="Z292" s="72">
        <v>1250</v>
      </c>
      <c r="AA292" s="72">
        <v>400</v>
      </c>
      <c r="AB292" s="65"/>
      <c r="AC292" s="65"/>
      <c r="AD292" s="65"/>
      <c r="AE292" s="65"/>
      <c r="AF292" s="65">
        <f>AF291</f>
        <v>5</v>
      </c>
      <c r="AG292" s="65"/>
      <c r="AH292" s="65"/>
      <c r="AI292" s="65" t="str">
        <f t="shared" si="759"/>
        <v/>
      </c>
      <c r="AJ292" s="65" t="str">
        <f t="shared" si="760"/>
        <v/>
      </c>
      <c r="AK292" s="65" t="str">
        <f t="shared" si="761"/>
        <v/>
      </c>
      <c r="AL292" s="65" t="str">
        <f t="shared" si="762"/>
        <v/>
      </c>
      <c r="AM292" s="65" t="str">
        <f t="shared" si="897"/>
        <v/>
      </c>
      <c r="AN292" s="65"/>
      <c r="AO292" s="65"/>
      <c r="AP292" s="65"/>
      <c r="AQ292" s="65"/>
      <c r="AR292" s="65"/>
      <c r="AS292" s="65"/>
      <c r="AT292" s="65" t="str">
        <f t="shared" si="898"/>
        <v>ECPU</v>
      </c>
      <c r="AU292" s="65">
        <f t="shared" si="899"/>
        <v>274.60000000000002</v>
      </c>
      <c r="AV292" s="65"/>
      <c r="AX292" s="65">
        <f t="shared" si="885"/>
        <v>840</v>
      </c>
      <c r="AY292" s="65">
        <f t="shared" si="886"/>
        <v>680</v>
      </c>
      <c r="AZ292" s="65">
        <f>INDEX(Notes!$A$36:$O$47,MATCH($B292,Notes!A$36:A$47,0),MATCH(AZ$2,Notes!A$35:O$35,0))</f>
        <v>203.34644826666667</v>
      </c>
      <c r="BA292" s="65">
        <f t="shared" si="491"/>
        <v>685</v>
      </c>
      <c r="BB292" s="65">
        <f t="shared" si="887"/>
        <v>775</v>
      </c>
      <c r="BC292" s="65">
        <f t="shared" si="492"/>
        <v>670</v>
      </c>
      <c r="BD292" s="65">
        <f t="shared" si="888"/>
        <v>760</v>
      </c>
      <c r="BO292" s="72">
        <f t="shared" ref="BO292:BO302" si="931">BO291</f>
        <v>274.60000000000002</v>
      </c>
      <c r="BP292" s="72">
        <f t="shared" si="881"/>
        <v>5</v>
      </c>
      <c r="BQ292" s="72" t="str">
        <f t="shared" si="882"/>
        <v>2</v>
      </c>
      <c r="BR292" s="72">
        <f>IF(BR291="","",BR291)</f>
        <v>0</v>
      </c>
      <c r="BS292" s="72" t="str">
        <f t="shared" ref="BS292:BV296" si="932">IF(BS291="","",BS291)</f>
        <v>ME003</v>
      </c>
      <c r="BT292" s="72" t="str">
        <f t="shared" si="932"/>
        <v>ME006</v>
      </c>
      <c r="BU292" s="72">
        <f t="shared" si="932"/>
        <v>0.68817204301075274</v>
      </c>
      <c r="BV292" s="72">
        <f t="shared" si="932"/>
        <v>-6</v>
      </c>
    </row>
    <row r="293" spans="1:74" s="72" customFormat="1" x14ac:dyDescent="0.2">
      <c r="A293" s="72" t="b">
        <v>1</v>
      </c>
      <c r="B293" s="65" t="s">
        <v>45</v>
      </c>
      <c r="C293" s="65" t="s">
        <v>157</v>
      </c>
      <c r="D293" s="65" t="str">
        <f t="shared" si="930"/>
        <v>E3</v>
      </c>
      <c r="E293" s="75">
        <f t="shared" si="847"/>
        <v>1005003</v>
      </c>
      <c r="F293" s="65" t="str">
        <f t="shared" si="884"/>
        <v>ME005_E3</v>
      </c>
      <c r="G293" s="65" t="s">
        <v>345</v>
      </c>
      <c r="H293" s="65">
        <f t="shared" ref="H293:H302" si="933">H292-15</f>
        <v>985</v>
      </c>
      <c r="I293" s="65">
        <f t="shared" ref="I293:I302" si="934">I292</f>
        <v>135</v>
      </c>
      <c r="J293" s="65">
        <f>INDEX(Notes!$A$36:$N$47,MATCH(Binning!$B293,Notes!$A$36:$A$47,0),MATCH(Notes!$K$35,Notes!$A$35:$N$35,0))</f>
        <v>274.60000000000002</v>
      </c>
      <c r="K293" s="65"/>
      <c r="L293" s="65">
        <f>L292-10</f>
        <v>740</v>
      </c>
      <c r="M293" s="65">
        <f t="shared" ref="M293:M302" si="935">M292</f>
        <v>590</v>
      </c>
      <c r="N293" s="65">
        <f>INDEX(GB!$A$2:$AD$96,MATCH($C293,GB!$A$2:$A$96,0),MATCH(N$2,GB!$A$1:$AD$1,0))</f>
        <v>90</v>
      </c>
      <c r="O293" s="65">
        <f>INDEX(GB!$A$2:$AD$96,MATCH($C293,GB!$A$2:$A$96,0),MATCH(O$2,GB!$A$1:$AD$1,0))</f>
        <v>45</v>
      </c>
      <c r="P293" s="65">
        <f>INDEX(GB!$A$2:$AD$96,MATCH($C293,GB!$A$2:$A$96,0),MATCH(P$2,GB!$A$1:$AD$1,0))</f>
        <v>60</v>
      </c>
      <c r="Q293" s="65">
        <f>INDEX(GB!$A$2:$AD$96,MATCH($C293,GB!$A$2:$A$96,0),MATCH(Q$2,GB!$A$1:$AD$1,0))</f>
        <v>70</v>
      </c>
      <c r="R293" s="65">
        <f>INDEX(Notes!$A$36:$N$47,MATCH(Binning!$B293,Notes!$A$36:$A$47,0),MATCH(Notes!$M$35,Notes!$A$35:$N$35,0))</f>
        <v>3000</v>
      </c>
      <c r="S293" s="65"/>
      <c r="T293" s="65">
        <f>INDEX(GB!$A$2:$AD$96,MATCH($C293,GB!$A$2:$A$96,0),MATCH(T$2,GB!$A$1:$AD$1,0))</f>
        <v>40</v>
      </c>
      <c r="U293" s="65">
        <f>INDEX(GB!$A$2:$AD$96,MATCH($C293,GB!$A$2:$A$96,0),MATCH(U$2,GB!$A$1:$AD$1,0))</f>
        <v>0</v>
      </c>
      <c r="V293" s="65">
        <f>INDEX(GB!$A$2:$AD$96,MATCH($C293,GB!$A$2:$A$96,0),MATCH(V$2,GB!$A$1:$AD$1,0))</f>
        <v>0</v>
      </c>
      <c r="W293" s="65">
        <f>INDEX(GB!$A$2:$AD$96,MATCH($C293,GB!$A$2:$A$96,0),MATCH(W$2,GB!$A$1:$AD$1,0))</f>
        <v>35</v>
      </c>
      <c r="X293" s="65">
        <f>INDEX(GB!$A$2:$AD$96,MATCH($C293,GB!$A$2:$A$96,0),MATCH(X$2,GB!$A$1:$AD$1,0))</f>
        <v>45</v>
      </c>
      <c r="Y293" s="65">
        <v>5</v>
      </c>
      <c r="Z293" s="72">
        <v>1250</v>
      </c>
      <c r="AA293" s="72">
        <v>400</v>
      </c>
      <c r="AB293" s="65"/>
      <c r="AC293" s="65"/>
      <c r="AD293" s="65"/>
      <c r="AE293" s="65"/>
      <c r="AF293" s="65">
        <f t="shared" ref="AF293:AF302" si="936">AF292</f>
        <v>5</v>
      </c>
      <c r="AG293" s="65"/>
      <c r="AH293" s="65"/>
      <c r="AI293" s="65" t="str">
        <f t="shared" si="759"/>
        <v/>
      </c>
      <c r="AJ293" s="65" t="str">
        <f t="shared" si="760"/>
        <v/>
      </c>
      <c r="AK293" s="65" t="str">
        <f t="shared" si="761"/>
        <v/>
      </c>
      <c r="AL293" s="65" t="str">
        <f t="shared" si="762"/>
        <v/>
      </c>
      <c r="AM293" s="65" t="str">
        <f t="shared" si="897"/>
        <v/>
      </c>
      <c r="AN293" s="65"/>
      <c r="AO293" s="65"/>
      <c r="AP293" s="65"/>
      <c r="AQ293" s="65"/>
      <c r="AR293" s="65"/>
      <c r="AS293" s="65"/>
      <c r="AT293" s="65" t="str">
        <f t="shared" si="898"/>
        <v>ECPU</v>
      </c>
      <c r="AU293" s="65">
        <f t="shared" si="899"/>
        <v>274.60000000000002</v>
      </c>
      <c r="AV293" s="65"/>
      <c r="AX293" s="65">
        <f t="shared" si="885"/>
        <v>830</v>
      </c>
      <c r="AY293" s="65">
        <f t="shared" si="886"/>
        <v>680</v>
      </c>
      <c r="AZ293" s="65">
        <f>INDEX(Notes!$A$36:$O$47,MATCH($B293,Notes!A$36:A$47,0),MATCH(AZ$2,Notes!A$35:O$35,0))</f>
        <v>203.34644826666667</v>
      </c>
      <c r="BA293" s="65">
        <f t="shared" si="491"/>
        <v>670</v>
      </c>
      <c r="BB293" s="65">
        <f t="shared" si="887"/>
        <v>760</v>
      </c>
      <c r="BC293" s="65">
        <f t="shared" si="492"/>
        <v>655</v>
      </c>
      <c r="BD293" s="65">
        <f t="shared" si="888"/>
        <v>745</v>
      </c>
      <c r="BO293" s="72">
        <f t="shared" si="931"/>
        <v>274.60000000000002</v>
      </c>
      <c r="BP293" s="72">
        <f t="shared" si="881"/>
        <v>5</v>
      </c>
      <c r="BQ293" s="72" t="str">
        <f t="shared" si="882"/>
        <v>3</v>
      </c>
      <c r="BR293" s="72">
        <f t="shared" ref="BR293:BV298" si="937">IF(BR292="","",BR292)</f>
        <v>0</v>
      </c>
      <c r="BS293" s="72" t="str">
        <f t="shared" si="932"/>
        <v>ME003</v>
      </c>
      <c r="BT293" s="72" t="str">
        <f t="shared" si="932"/>
        <v>ME006</v>
      </c>
      <c r="BU293" s="72">
        <f t="shared" si="932"/>
        <v>0.68817204301075274</v>
      </c>
      <c r="BV293" s="72">
        <f t="shared" si="932"/>
        <v>-6</v>
      </c>
    </row>
    <row r="294" spans="1:74" s="72" customFormat="1" x14ac:dyDescent="0.2">
      <c r="A294" s="72" t="b">
        <v>1</v>
      </c>
      <c r="B294" s="65" t="s">
        <v>45</v>
      </c>
      <c r="C294" s="65" t="s">
        <v>157</v>
      </c>
      <c r="D294" s="65" t="str">
        <f t="shared" si="930"/>
        <v>E4</v>
      </c>
      <c r="E294" s="75">
        <f t="shared" si="847"/>
        <v>1005004</v>
      </c>
      <c r="F294" s="65" t="str">
        <f t="shared" si="884"/>
        <v>ME005_E4</v>
      </c>
      <c r="G294" s="65" t="s">
        <v>345</v>
      </c>
      <c r="H294" s="65">
        <f t="shared" si="933"/>
        <v>970</v>
      </c>
      <c r="I294" s="65">
        <f t="shared" si="934"/>
        <v>135</v>
      </c>
      <c r="J294" s="65">
        <f>INDEX(Notes!$A$36:$N$47,MATCH(Binning!$B294,Notes!$A$36:$A$47,0),MATCH(Notes!$K$35,Notes!$A$35:$N$35,0))</f>
        <v>274.60000000000002</v>
      </c>
      <c r="K294" s="65"/>
      <c r="L294" s="65">
        <f t="shared" ref="L294:L302" si="938">L293</f>
        <v>740</v>
      </c>
      <c r="M294" s="65">
        <f t="shared" si="935"/>
        <v>590</v>
      </c>
      <c r="N294" s="65">
        <f>INDEX(GB!$A$2:$AD$96,MATCH($C294,GB!$A$2:$A$96,0),MATCH(N$2,GB!$A$1:$AD$1,0))</f>
        <v>90</v>
      </c>
      <c r="O294" s="65">
        <f>INDEX(GB!$A$2:$AD$96,MATCH($C294,GB!$A$2:$A$96,0),MATCH(O$2,GB!$A$1:$AD$1,0))</f>
        <v>45</v>
      </c>
      <c r="P294" s="65">
        <f>INDEX(GB!$A$2:$AD$96,MATCH($C294,GB!$A$2:$A$96,0),MATCH(P$2,GB!$A$1:$AD$1,0))</f>
        <v>60</v>
      </c>
      <c r="Q294" s="65">
        <f>INDEX(GB!$A$2:$AD$96,MATCH($C294,GB!$A$2:$A$96,0),MATCH(Q$2,GB!$A$1:$AD$1,0))</f>
        <v>70</v>
      </c>
      <c r="R294" s="65">
        <f>INDEX(Notes!$A$36:$N$47,MATCH(Binning!$B294,Notes!$A$36:$A$47,0),MATCH(Notes!$M$35,Notes!$A$35:$N$35,0))</f>
        <v>3000</v>
      </c>
      <c r="S294" s="65"/>
      <c r="T294" s="65">
        <f>INDEX(GB!$A$2:$AD$96,MATCH($C294,GB!$A$2:$A$96,0),MATCH(T$2,GB!$A$1:$AD$1,0))</f>
        <v>40</v>
      </c>
      <c r="U294" s="65">
        <f>INDEX(GB!$A$2:$AD$96,MATCH($C294,GB!$A$2:$A$96,0),MATCH(U$2,GB!$A$1:$AD$1,0))</f>
        <v>0</v>
      </c>
      <c r="V294" s="65">
        <f>INDEX(GB!$A$2:$AD$96,MATCH($C294,GB!$A$2:$A$96,0),MATCH(V$2,GB!$A$1:$AD$1,0))</f>
        <v>0</v>
      </c>
      <c r="W294" s="65">
        <f>INDEX(GB!$A$2:$AD$96,MATCH($C294,GB!$A$2:$A$96,0),MATCH(W$2,GB!$A$1:$AD$1,0))</f>
        <v>35</v>
      </c>
      <c r="X294" s="65">
        <f>INDEX(GB!$A$2:$AD$96,MATCH($C294,GB!$A$2:$A$96,0),MATCH(X$2,GB!$A$1:$AD$1,0))</f>
        <v>45</v>
      </c>
      <c r="Y294" s="65">
        <v>5</v>
      </c>
      <c r="Z294" s="72">
        <v>1250</v>
      </c>
      <c r="AA294" s="72">
        <v>400</v>
      </c>
      <c r="AB294" s="65"/>
      <c r="AC294" s="65"/>
      <c r="AD294" s="65"/>
      <c r="AE294" s="65"/>
      <c r="AF294" s="65">
        <f t="shared" si="936"/>
        <v>5</v>
      </c>
      <c r="AG294" s="65"/>
      <c r="AH294" s="65"/>
      <c r="AI294" s="65" t="str">
        <f t="shared" si="759"/>
        <v/>
      </c>
      <c r="AJ294" s="65" t="str">
        <f t="shared" si="760"/>
        <v/>
      </c>
      <c r="AK294" s="65" t="str">
        <f t="shared" si="761"/>
        <v/>
      </c>
      <c r="AL294" s="65" t="str">
        <f t="shared" si="762"/>
        <v/>
      </c>
      <c r="AM294" s="65" t="str">
        <f t="shared" si="897"/>
        <v/>
      </c>
      <c r="AN294" s="65"/>
      <c r="AO294" s="65"/>
      <c r="AP294" s="65"/>
      <c r="AQ294" s="65"/>
      <c r="AR294" s="65"/>
      <c r="AS294" s="65"/>
      <c r="AT294" s="65" t="str">
        <f t="shared" si="898"/>
        <v>ECPU</v>
      </c>
      <c r="AU294" s="65">
        <f t="shared" si="899"/>
        <v>274.60000000000002</v>
      </c>
      <c r="AV294" s="65"/>
      <c r="AX294" s="65">
        <f t="shared" si="885"/>
        <v>830</v>
      </c>
      <c r="AY294" s="65">
        <f t="shared" si="886"/>
        <v>680</v>
      </c>
      <c r="AZ294" s="65">
        <f>INDEX(Notes!$A$36:$O$47,MATCH($B294,Notes!A$36:A$47,0),MATCH(AZ$2,Notes!A$35:O$35,0))</f>
        <v>203.34644826666667</v>
      </c>
      <c r="BA294" s="65">
        <f t="shared" ref="BA294:BA427" si="939">MAX(MIN(Y294*FLOOR((H294-I294*LOG10(AZ294))/Y294,1),L294),M294)</f>
        <v>655</v>
      </c>
      <c r="BB294" s="65">
        <f t="shared" si="887"/>
        <v>745</v>
      </c>
      <c r="BC294" s="65">
        <f t="shared" ref="BC294:BC427" si="940">MAX(MIN(Y294*FLOOR((H294-I294*LOG10(J294))/Y294,1),L294),M294)</f>
        <v>640</v>
      </c>
      <c r="BD294" s="65">
        <f t="shared" si="888"/>
        <v>730</v>
      </c>
      <c r="BO294" s="72">
        <f t="shared" si="931"/>
        <v>274.60000000000002</v>
      </c>
      <c r="BP294" s="72">
        <f t="shared" si="881"/>
        <v>5</v>
      </c>
      <c r="BQ294" s="72" t="str">
        <f t="shared" si="882"/>
        <v>4</v>
      </c>
      <c r="BR294" s="72">
        <f t="shared" si="937"/>
        <v>0</v>
      </c>
      <c r="BS294" s="72" t="str">
        <f t="shared" si="932"/>
        <v>ME003</v>
      </c>
      <c r="BT294" s="72" t="str">
        <f t="shared" si="932"/>
        <v>ME006</v>
      </c>
      <c r="BU294" s="72">
        <f t="shared" si="932"/>
        <v>0.68817204301075274</v>
      </c>
      <c r="BV294" s="72">
        <f t="shared" si="932"/>
        <v>-6</v>
      </c>
    </row>
    <row r="295" spans="1:74" s="72" customFormat="1" x14ac:dyDescent="0.2">
      <c r="A295" s="72" t="b">
        <v>1</v>
      </c>
      <c r="B295" s="65" t="s">
        <v>45</v>
      </c>
      <c r="C295" s="65" t="s">
        <v>157</v>
      </c>
      <c r="D295" s="65" t="str">
        <f t="shared" si="930"/>
        <v>E5</v>
      </c>
      <c r="E295" s="75">
        <f t="shared" si="847"/>
        <v>1005005</v>
      </c>
      <c r="F295" s="65" t="str">
        <f t="shared" si="884"/>
        <v>ME005_E5</v>
      </c>
      <c r="G295" s="65" t="s">
        <v>345</v>
      </c>
      <c r="H295" s="65">
        <f t="shared" si="933"/>
        <v>955</v>
      </c>
      <c r="I295" s="65">
        <f t="shared" si="934"/>
        <v>135</v>
      </c>
      <c r="J295" s="65">
        <f>INDEX(Notes!$A$36:$N$47,MATCH(Binning!$B295,Notes!$A$36:$A$47,0),MATCH(Notes!$K$35,Notes!$A$35:$N$35,0))</f>
        <v>274.60000000000002</v>
      </c>
      <c r="K295" s="65"/>
      <c r="L295" s="65">
        <f t="shared" si="938"/>
        <v>740</v>
      </c>
      <c r="M295" s="65">
        <f t="shared" si="935"/>
        <v>590</v>
      </c>
      <c r="N295" s="65">
        <f>INDEX(GB!$A$2:$AD$96,MATCH($C295,GB!$A$2:$A$96,0),MATCH(N$2,GB!$A$1:$AD$1,0))</f>
        <v>90</v>
      </c>
      <c r="O295" s="65">
        <f>INDEX(GB!$A$2:$AD$96,MATCH($C295,GB!$A$2:$A$96,0),MATCH(O$2,GB!$A$1:$AD$1,0))</f>
        <v>45</v>
      </c>
      <c r="P295" s="65">
        <f>INDEX(GB!$A$2:$AD$96,MATCH($C295,GB!$A$2:$A$96,0),MATCH(P$2,GB!$A$1:$AD$1,0))</f>
        <v>60</v>
      </c>
      <c r="Q295" s="65">
        <f>INDEX(GB!$A$2:$AD$96,MATCH($C295,GB!$A$2:$A$96,0),MATCH(Q$2,GB!$A$1:$AD$1,0))</f>
        <v>70</v>
      </c>
      <c r="R295" s="65">
        <f>INDEX(Notes!$A$36:$N$47,MATCH(Binning!$B295,Notes!$A$36:$A$47,0),MATCH(Notes!$M$35,Notes!$A$35:$N$35,0))</f>
        <v>3000</v>
      </c>
      <c r="S295" s="65"/>
      <c r="T295" s="65">
        <f>INDEX(GB!$A$2:$AD$96,MATCH($C295,GB!$A$2:$A$96,0),MATCH(T$2,GB!$A$1:$AD$1,0))</f>
        <v>40</v>
      </c>
      <c r="U295" s="65">
        <f>INDEX(GB!$A$2:$AD$96,MATCH($C295,GB!$A$2:$A$96,0),MATCH(U$2,GB!$A$1:$AD$1,0))</f>
        <v>0</v>
      </c>
      <c r="V295" s="65">
        <f>INDEX(GB!$A$2:$AD$96,MATCH($C295,GB!$A$2:$A$96,0),MATCH(V$2,GB!$A$1:$AD$1,0))</f>
        <v>0</v>
      </c>
      <c r="W295" s="65">
        <f>INDEX(GB!$A$2:$AD$96,MATCH($C295,GB!$A$2:$A$96,0),MATCH(W$2,GB!$A$1:$AD$1,0))</f>
        <v>35</v>
      </c>
      <c r="X295" s="65">
        <f>INDEX(GB!$A$2:$AD$96,MATCH($C295,GB!$A$2:$A$96,0),MATCH(X$2,GB!$A$1:$AD$1,0))</f>
        <v>45</v>
      </c>
      <c r="Y295" s="65">
        <v>5</v>
      </c>
      <c r="Z295" s="72">
        <v>1250</v>
      </c>
      <c r="AA295" s="72">
        <v>400</v>
      </c>
      <c r="AB295" s="65"/>
      <c r="AC295" s="65"/>
      <c r="AD295" s="65"/>
      <c r="AE295" s="65"/>
      <c r="AF295" s="65">
        <f t="shared" si="936"/>
        <v>5</v>
      </c>
      <c r="AG295" s="65"/>
      <c r="AH295" s="65"/>
      <c r="AI295" s="65" t="str">
        <f t="shared" si="759"/>
        <v/>
      </c>
      <c r="AJ295" s="65" t="str">
        <f t="shared" si="760"/>
        <v/>
      </c>
      <c r="AK295" s="65" t="str">
        <f t="shared" si="761"/>
        <v/>
      </c>
      <c r="AL295" s="65" t="str">
        <f t="shared" si="762"/>
        <v/>
      </c>
      <c r="AM295" s="65" t="str">
        <f t="shared" si="897"/>
        <v/>
      </c>
      <c r="AN295" s="65"/>
      <c r="AO295" s="65"/>
      <c r="AP295" s="65"/>
      <c r="AQ295" s="65"/>
      <c r="AR295" s="65"/>
      <c r="AS295" s="65"/>
      <c r="AT295" s="65" t="str">
        <f t="shared" si="898"/>
        <v>ECPU</v>
      </c>
      <c r="AU295" s="65">
        <f t="shared" si="899"/>
        <v>274.60000000000002</v>
      </c>
      <c r="AV295" s="65"/>
      <c r="AX295" s="65">
        <f t="shared" si="885"/>
        <v>830</v>
      </c>
      <c r="AY295" s="65">
        <f t="shared" si="886"/>
        <v>680</v>
      </c>
      <c r="AZ295" s="65">
        <f>INDEX(Notes!$A$36:$O$47,MATCH($B295,Notes!A$36:A$47,0),MATCH(AZ$2,Notes!A$35:O$35,0))</f>
        <v>203.34644826666667</v>
      </c>
      <c r="BA295" s="65">
        <f t="shared" si="939"/>
        <v>640</v>
      </c>
      <c r="BB295" s="65">
        <f t="shared" si="887"/>
        <v>730</v>
      </c>
      <c r="BC295" s="65">
        <f t="shared" si="940"/>
        <v>625</v>
      </c>
      <c r="BD295" s="65">
        <f t="shared" si="888"/>
        <v>715</v>
      </c>
      <c r="BO295" s="72">
        <f t="shared" si="931"/>
        <v>274.60000000000002</v>
      </c>
      <c r="BP295" s="72">
        <f t="shared" si="881"/>
        <v>5</v>
      </c>
      <c r="BQ295" s="72" t="str">
        <f t="shared" si="882"/>
        <v>5</v>
      </c>
      <c r="BR295" s="72">
        <f t="shared" si="937"/>
        <v>0</v>
      </c>
      <c r="BS295" s="72" t="str">
        <f t="shared" si="932"/>
        <v>ME003</v>
      </c>
      <c r="BT295" s="72" t="str">
        <f t="shared" si="932"/>
        <v>ME006</v>
      </c>
      <c r="BU295" s="72">
        <f t="shared" si="932"/>
        <v>0.68817204301075274</v>
      </c>
      <c r="BV295" s="72">
        <f t="shared" si="932"/>
        <v>-6</v>
      </c>
    </row>
    <row r="296" spans="1:74" s="72" customFormat="1" x14ac:dyDescent="0.2">
      <c r="A296" s="72" t="b">
        <v>1</v>
      </c>
      <c r="B296" s="65" t="s">
        <v>45</v>
      </c>
      <c r="C296" s="65" t="s">
        <v>157</v>
      </c>
      <c r="D296" s="65" t="str">
        <f t="shared" si="930"/>
        <v>E6</v>
      </c>
      <c r="E296" s="75">
        <f t="shared" si="847"/>
        <v>1005006</v>
      </c>
      <c r="F296" s="65" t="str">
        <f t="shared" si="884"/>
        <v>ME005_E6</v>
      </c>
      <c r="G296" s="65" t="s">
        <v>345</v>
      </c>
      <c r="H296" s="65">
        <f t="shared" si="933"/>
        <v>940</v>
      </c>
      <c r="I296" s="65">
        <f t="shared" si="934"/>
        <v>135</v>
      </c>
      <c r="J296" s="65">
        <f>INDEX(Notes!$A$36:$N$47,MATCH(Binning!$B296,Notes!$A$36:$A$47,0),MATCH(Notes!$K$35,Notes!$A$35:$N$35,0))</f>
        <v>274.60000000000002</v>
      </c>
      <c r="K296" s="65"/>
      <c r="L296" s="65">
        <f t="shared" si="938"/>
        <v>740</v>
      </c>
      <c r="M296" s="65">
        <f t="shared" si="935"/>
        <v>590</v>
      </c>
      <c r="N296" s="65">
        <f>INDEX(GB!$A$2:$AD$96,MATCH($C296,GB!$A$2:$A$96,0),MATCH(N$2,GB!$A$1:$AD$1,0))</f>
        <v>90</v>
      </c>
      <c r="O296" s="65">
        <f>INDEX(GB!$A$2:$AD$96,MATCH($C296,GB!$A$2:$A$96,0),MATCH(O$2,GB!$A$1:$AD$1,0))</f>
        <v>45</v>
      </c>
      <c r="P296" s="65">
        <f>INDEX(GB!$A$2:$AD$96,MATCH($C296,GB!$A$2:$A$96,0),MATCH(P$2,GB!$A$1:$AD$1,0))</f>
        <v>60</v>
      </c>
      <c r="Q296" s="65">
        <f>INDEX(GB!$A$2:$AD$96,MATCH($C296,GB!$A$2:$A$96,0),MATCH(Q$2,GB!$A$1:$AD$1,0))</f>
        <v>70</v>
      </c>
      <c r="R296" s="65">
        <f>INDEX(Notes!$A$36:$N$47,MATCH(Binning!$B296,Notes!$A$36:$A$47,0),MATCH(Notes!$M$35,Notes!$A$35:$N$35,0))</f>
        <v>3000</v>
      </c>
      <c r="S296" s="65"/>
      <c r="T296" s="65">
        <f>INDEX(GB!$A$2:$AD$96,MATCH($C296,GB!$A$2:$A$96,0),MATCH(T$2,GB!$A$1:$AD$1,0))</f>
        <v>40</v>
      </c>
      <c r="U296" s="65">
        <f>INDEX(GB!$A$2:$AD$96,MATCH($C296,GB!$A$2:$A$96,0),MATCH(U$2,GB!$A$1:$AD$1,0))</f>
        <v>0</v>
      </c>
      <c r="V296" s="65">
        <f>INDEX(GB!$A$2:$AD$96,MATCH($C296,GB!$A$2:$A$96,0),MATCH(V$2,GB!$A$1:$AD$1,0))</f>
        <v>0</v>
      </c>
      <c r="W296" s="65">
        <f>INDEX(GB!$A$2:$AD$96,MATCH($C296,GB!$A$2:$A$96,0),MATCH(W$2,GB!$A$1:$AD$1,0))</f>
        <v>35</v>
      </c>
      <c r="X296" s="65">
        <f>INDEX(GB!$A$2:$AD$96,MATCH($C296,GB!$A$2:$A$96,0),MATCH(X$2,GB!$A$1:$AD$1,0))</f>
        <v>45</v>
      </c>
      <c r="Y296" s="65">
        <v>5</v>
      </c>
      <c r="Z296" s="72">
        <v>1250</v>
      </c>
      <c r="AA296" s="72">
        <v>400</v>
      </c>
      <c r="AB296" s="65"/>
      <c r="AC296" s="65"/>
      <c r="AD296" s="65"/>
      <c r="AE296" s="65"/>
      <c r="AF296" s="65">
        <f t="shared" si="936"/>
        <v>5</v>
      </c>
      <c r="AG296" s="65"/>
      <c r="AH296" s="65"/>
      <c r="AI296" s="65" t="str">
        <f t="shared" si="759"/>
        <v/>
      </c>
      <c r="AJ296" s="65" t="str">
        <f t="shared" si="760"/>
        <v/>
      </c>
      <c r="AK296" s="65" t="str">
        <f t="shared" si="761"/>
        <v/>
      </c>
      <c r="AL296" s="65" t="str">
        <f t="shared" si="762"/>
        <v/>
      </c>
      <c r="AM296" s="65" t="str">
        <f t="shared" si="897"/>
        <v/>
      </c>
      <c r="AN296" s="65"/>
      <c r="AO296" s="65"/>
      <c r="AP296" s="65"/>
      <c r="AQ296" s="65"/>
      <c r="AR296" s="65"/>
      <c r="AS296" s="65"/>
      <c r="AT296" s="65" t="str">
        <f t="shared" si="898"/>
        <v>ECPU</v>
      </c>
      <c r="AU296" s="65">
        <f t="shared" si="899"/>
        <v>274.60000000000002</v>
      </c>
      <c r="AV296" s="65"/>
      <c r="AX296" s="65">
        <f t="shared" si="885"/>
        <v>830</v>
      </c>
      <c r="AY296" s="65">
        <f t="shared" si="886"/>
        <v>680</v>
      </c>
      <c r="AZ296" s="65">
        <f>INDEX(Notes!$A$36:$O$47,MATCH($B296,Notes!A$36:A$47,0),MATCH(AZ$2,Notes!A$35:O$35,0))</f>
        <v>203.34644826666667</v>
      </c>
      <c r="BA296" s="65">
        <f t="shared" si="939"/>
        <v>625</v>
      </c>
      <c r="BB296" s="65">
        <f t="shared" si="887"/>
        <v>715</v>
      </c>
      <c r="BC296" s="65">
        <f t="shared" si="940"/>
        <v>610</v>
      </c>
      <c r="BD296" s="65">
        <f t="shared" si="888"/>
        <v>700</v>
      </c>
      <c r="BO296" s="72">
        <f t="shared" si="931"/>
        <v>274.60000000000002</v>
      </c>
      <c r="BP296" s="72">
        <f t="shared" si="881"/>
        <v>5</v>
      </c>
      <c r="BQ296" s="72" t="str">
        <f t="shared" si="882"/>
        <v>6</v>
      </c>
      <c r="BR296" s="72">
        <f t="shared" si="937"/>
        <v>0</v>
      </c>
      <c r="BS296" s="72" t="str">
        <f t="shared" si="932"/>
        <v>ME003</v>
      </c>
      <c r="BT296" s="72" t="str">
        <f t="shared" si="932"/>
        <v>ME006</v>
      </c>
      <c r="BU296" s="72">
        <f t="shared" si="932"/>
        <v>0.68817204301075274</v>
      </c>
      <c r="BV296" s="72">
        <f t="shared" si="932"/>
        <v>-6</v>
      </c>
    </row>
    <row r="297" spans="1:74" s="72" customFormat="1" x14ac:dyDescent="0.2">
      <c r="A297" s="72" t="b">
        <v>1</v>
      </c>
      <c r="B297" s="65" t="s">
        <v>45</v>
      </c>
      <c r="C297" s="65" t="s">
        <v>157</v>
      </c>
      <c r="D297" s="65" t="str">
        <f t="shared" si="930"/>
        <v>E7</v>
      </c>
      <c r="E297" s="75">
        <f t="shared" ref="E297:E300" si="941">1000000+BP297*1000+BQ297</f>
        <v>1005007</v>
      </c>
      <c r="F297" s="65" t="str">
        <f t="shared" ref="F297:F300" si="942">CONCATENATE(C297,"_",D297)</f>
        <v>ME005_E7</v>
      </c>
      <c r="G297" s="65" t="s">
        <v>345</v>
      </c>
      <c r="H297" s="65">
        <f t="shared" si="933"/>
        <v>925</v>
      </c>
      <c r="I297" s="65">
        <f t="shared" si="934"/>
        <v>135</v>
      </c>
      <c r="J297" s="65">
        <f>INDEX(Notes!$A$36:$N$47,MATCH(Binning!$B297,Notes!$A$36:$A$47,0),MATCH(Notes!$K$35,Notes!$A$35:$N$35,0))</f>
        <v>274.60000000000002</v>
      </c>
      <c r="K297" s="65"/>
      <c r="L297" s="65">
        <f t="shared" si="938"/>
        <v>740</v>
      </c>
      <c r="M297" s="65">
        <f t="shared" si="935"/>
        <v>590</v>
      </c>
      <c r="N297" s="65">
        <f>INDEX(GB!$A$2:$AD$96,MATCH($C297,GB!$A$2:$A$96,0),MATCH(N$2,GB!$A$1:$AD$1,0))</f>
        <v>90</v>
      </c>
      <c r="O297" s="65">
        <f>INDEX(GB!$A$2:$AD$96,MATCH($C297,GB!$A$2:$A$96,0),MATCH(O$2,GB!$A$1:$AD$1,0))</f>
        <v>45</v>
      </c>
      <c r="P297" s="65">
        <f>INDEX(GB!$A$2:$AD$96,MATCH($C297,GB!$A$2:$A$96,0),MATCH(P$2,GB!$A$1:$AD$1,0))</f>
        <v>60</v>
      </c>
      <c r="Q297" s="65">
        <f>INDEX(GB!$A$2:$AD$96,MATCH($C297,GB!$A$2:$A$96,0),MATCH(Q$2,GB!$A$1:$AD$1,0))</f>
        <v>70</v>
      </c>
      <c r="R297" s="65">
        <f>INDEX(Notes!$A$36:$N$47,MATCH(Binning!$B297,Notes!$A$36:$A$47,0),MATCH(Notes!$M$35,Notes!$A$35:$N$35,0))</f>
        <v>3000</v>
      </c>
      <c r="S297" s="65"/>
      <c r="T297" s="65">
        <f>INDEX(GB!$A$2:$AD$96,MATCH($C297,GB!$A$2:$A$96,0),MATCH(T$2,GB!$A$1:$AD$1,0))</f>
        <v>40</v>
      </c>
      <c r="U297" s="65">
        <f>INDEX(GB!$A$2:$AD$96,MATCH($C297,GB!$A$2:$A$96,0),MATCH(U$2,GB!$A$1:$AD$1,0))</f>
        <v>0</v>
      </c>
      <c r="V297" s="65">
        <f>INDEX(GB!$A$2:$AD$96,MATCH($C297,GB!$A$2:$A$96,0),MATCH(V$2,GB!$A$1:$AD$1,0))</f>
        <v>0</v>
      </c>
      <c r="W297" s="65">
        <f>INDEX(GB!$A$2:$AD$96,MATCH($C297,GB!$A$2:$A$96,0),MATCH(W$2,GB!$A$1:$AD$1,0))</f>
        <v>35</v>
      </c>
      <c r="X297" s="65">
        <f>INDEX(GB!$A$2:$AD$96,MATCH($C297,GB!$A$2:$A$96,0),MATCH(X$2,GB!$A$1:$AD$1,0))</f>
        <v>45</v>
      </c>
      <c r="Y297" s="65">
        <v>5</v>
      </c>
      <c r="Z297" s="72">
        <v>1250</v>
      </c>
      <c r="AA297" s="72">
        <v>400</v>
      </c>
      <c r="AB297" s="65"/>
      <c r="AC297" s="65"/>
      <c r="AD297" s="65"/>
      <c r="AE297" s="65"/>
      <c r="AF297" s="65">
        <f t="shared" si="936"/>
        <v>5</v>
      </c>
      <c r="AG297" s="65"/>
      <c r="AH297" s="65"/>
      <c r="AI297" s="65" t="str">
        <f t="shared" ref="AI297:AI300" si="943">IF($BR297=1,BS297,"")</f>
        <v/>
      </c>
      <c r="AJ297" s="65" t="str">
        <f t="shared" ref="AJ297:AJ300" si="944">IF($BR297=1,BT297,"")</f>
        <v/>
      </c>
      <c r="AK297" s="65" t="str">
        <f t="shared" ref="AK297:AK300" si="945">IF($BR297=1,BU297,"")</f>
        <v/>
      </c>
      <c r="AL297" s="65" t="str">
        <f t="shared" ref="AL297:AL300" si="946">IF($BR297=1,BV297,"")</f>
        <v/>
      </c>
      <c r="AM297" s="65" t="str">
        <f t="shared" si="897"/>
        <v/>
      </c>
      <c r="AN297" s="65"/>
      <c r="AO297" s="65"/>
      <c r="AP297" s="65"/>
      <c r="AQ297" s="65"/>
      <c r="AR297" s="65"/>
      <c r="AS297" s="65"/>
      <c r="AT297" s="65" t="str">
        <f t="shared" ref="AT297:AT300" si="947">B297</f>
        <v>ECPU</v>
      </c>
      <c r="AU297" s="65">
        <f t="shared" ref="AU297:AU300" si="948">J297</f>
        <v>274.60000000000002</v>
      </c>
      <c r="AV297" s="65"/>
      <c r="AX297" s="65">
        <f t="shared" ref="AX297:AX300" si="949">L297+N297</f>
        <v>830</v>
      </c>
      <c r="AY297" s="65">
        <f t="shared" ref="AY297:AY300" si="950">M297+N297</f>
        <v>680</v>
      </c>
      <c r="AZ297" s="65">
        <f>INDEX(Notes!$A$36:$O$47,MATCH($B297,Notes!A$36:A$47,0),MATCH(AZ$2,Notes!A$35:O$35,0))</f>
        <v>203.34644826666667</v>
      </c>
      <c r="BA297" s="65">
        <f t="shared" ref="BA297:BA300" si="951">MAX(MIN(Y297*FLOOR((H297-I297*LOG10(AZ297))/Y297,1),L297),M297)</f>
        <v>610</v>
      </c>
      <c r="BB297" s="65">
        <f t="shared" ref="BB297:BB300" si="952">BA297+N297</f>
        <v>700</v>
      </c>
      <c r="BC297" s="65">
        <f t="shared" ref="BC297:BC300" si="953">MAX(MIN(Y297*FLOOR((H297-I297*LOG10(J297))/Y297,1),L297),M297)</f>
        <v>595</v>
      </c>
      <c r="BD297" s="65">
        <f t="shared" ref="BD297:BD300" si="954">BC297+N297</f>
        <v>685</v>
      </c>
      <c r="BO297" s="72">
        <f t="shared" si="931"/>
        <v>274.60000000000002</v>
      </c>
      <c r="BP297" s="72">
        <f t="shared" si="881"/>
        <v>5</v>
      </c>
      <c r="BQ297" s="72" t="str">
        <f t="shared" si="882"/>
        <v>7</v>
      </c>
      <c r="BR297" s="72">
        <f t="shared" si="937"/>
        <v>0</v>
      </c>
      <c r="BS297" s="72" t="str">
        <f t="shared" si="937"/>
        <v>ME003</v>
      </c>
      <c r="BT297" s="72" t="str">
        <f t="shared" si="937"/>
        <v>ME006</v>
      </c>
      <c r="BU297" s="72">
        <f t="shared" si="937"/>
        <v>0.68817204301075274</v>
      </c>
      <c r="BV297" s="72">
        <f t="shared" si="937"/>
        <v>-6</v>
      </c>
    </row>
    <row r="298" spans="1:74" s="72" customFormat="1" x14ac:dyDescent="0.2">
      <c r="A298" s="72" t="b">
        <v>1</v>
      </c>
      <c r="B298" s="65" t="s">
        <v>45</v>
      </c>
      <c r="C298" s="65" t="s">
        <v>157</v>
      </c>
      <c r="D298" s="65" t="str">
        <f t="shared" si="930"/>
        <v>E8</v>
      </c>
      <c r="E298" s="75">
        <f t="shared" si="941"/>
        <v>1005008</v>
      </c>
      <c r="F298" s="65" t="str">
        <f t="shared" si="942"/>
        <v>ME005_E8</v>
      </c>
      <c r="G298" s="65" t="s">
        <v>345</v>
      </c>
      <c r="H298" s="65">
        <f t="shared" si="933"/>
        <v>910</v>
      </c>
      <c r="I298" s="65">
        <f t="shared" si="934"/>
        <v>135</v>
      </c>
      <c r="J298" s="65">
        <f>INDEX(Notes!$A$36:$N$47,MATCH(Binning!$B298,Notes!$A$36:$A$47,0),MATCH(Notes!$K$35,Notes!$A$35:$N$35,0))</f>
        <v>274.60000000000002</v>
      </c>
      <c r="K298" s="65"/>
      <c r="L298" s="65">
        <f t="shared" si="938"/>
        <v>740</v>
      </c>
      <c r="M298" s="65">
        <f t="shared" si="935"/>
        <v>590</v>
      </c>
      <c r="N298" s="65">
        <f>INDEX(GB!$A$2:$AD$96,MATCH($C298,GB!$A$2:$A$96,0),MATCH(N$2,GB!$A$1:$AD$1,0))</f>
        <v>90</v>
      </c>
      <c r="O298" s="65">
        <f>INDEX(GB!$A$2:$AD$96,MATCH($C298,GB!$A$2:$A$96,0),MATCH(O$2,GB!$A$1:$AD$1,0))</f>
        <v>45</v>
      </c>
      <c r="P298" s="65">
        <f>INDEX(GB!$A$2:$AD$96,MATCH($C298,GB!$A$2:$A$96,0),MATCH(P$2,GB!$A$1:$AD$1,0))</f>
        <v>60</v>
      </c>
      <c r="Q298" s="65">
        <f>INDEX(GB!$A$2:$AD$96,MATCH($C298,GB!$A$2:$A$96,0),MATCH(Q$2,GB!$A$1:$AD$1,0))</f>
        <v>70</v>
      </c>
      <c r="R298" s="65">
        <f>INDEX(Notes!$A$36:$N$47,MATCH(Binning!$B298,Notes!$A$36:$A$47,0),MATCH(Notes!$M$35,Notes!$A$35:$N$35,0))</f>
        <v>3000</v>
      </c>
      <c r="S298" s="65"/>
      <c r="T298" s="65">
        <f>INDEX(GB!$A$2:$AD$96,MATCH($C298,GB!$A$2:$A$96,0),MATCH(T$2,GB!$A$1:$AD$1,0))</f>
        <v>40</v>
      </c>
      <c r="U298" s="65">
        <f>INDEX(GB!$A$2:$AD$96,MATCH($C298,GB!$A$2:$A$96,0),MATCH(U$2,GB!$A$1:$AD$1,0))</f>
        <v>0</v>
      </c>
      <c r="V298" s="65">
        <f>INDEX(GB!$A$2:$AD$96,MATCH($C298,GB!$A$2:$A$96,0),MATCH(V$2,GB!$A$1:$AD$1,0))</f>
        <v>0</v>
      </c>
      <c r="W298" s="65">
        <f>INDEX(GB!$A$2:$AD$96,MATCH($C298,GB!$A$2:$A$96,0),MATCH(W$2,GB!$A$1:$AD$1,0))</f>
        <v>35</v>
      </c>
      <c r="X298" s="65">
        <f>INDEX(GB!$A$2:$AD$96,MATCH($C298,GB!$A$2:$A$96,0),MATCH(X$2,GB!$A$1:$AD$1,0))</f>
        <v>45</v>
      </c>
      <c r="Y298" s="65">
        <v>5</v>
      </c>
      <c r="Z298" s="72">
        <v>1250</v>
      </c>
      <c r="AA298" s="72">
        <v>400</v>
      </c>
      <c r="AB298" s="65"/>
      <c r="AC298" s="65"/>
      <c r="AD298" s="65"/>
      <c r="AE298" s="65"/>
      <c r="AF298" s="65">
        <f t="shared" si="936"/>
        <v>5</v>
      </c>
      <c r="AG298" s="65"/>
      <c r="AH298" s="65"/>
      <c r="AI298" s="65" t="str">
        <f t="shared" si="943"/>
        <v/>
      </c>
      <c r="AJ298" s="65" t="str">
        <f t="shared" si="944"/>
        <v/>
      </c>
      <c r="AK298" s="65" t="str">
        <f t="shared" si="945"/>
        <v/>
      </c>
      <c r="AL298" s="65" t="str">
        <f t="shared" si="946"/>
        <v/>
      </c>
      <c r="AM298" s="65" t="str">
        <f t="shared" si="897"/>
        <v/>
      </c>
      <c r="AN298" s="65"/>
      <c r="AO298" s="65"/>
      <c r="AP298" s="65"/>
      <c r="AQ298" s="65"/>
      <c r="AR298" s="65"/>
      <c r="AS298" s="65"/>
      <c r="AT298" s="65" t="str">
        <f t="shared" si="947"/>
        <v>ECPU</v>
      </c>
      <c r="AU298" s="65">
        <f t="shared" si="948"/>
        <v>274.60000000000002</v>
      </c>
      <c r="AV298" s="65"/>
      <c r="AX298" s="65">
        <f t="shared" si="949"/>
        <v>830</v>
      </c>
      <c r="AY298" s="65">
        <f t="shared" si="950"/>
        <v>680</v>
      </c>
      <c r="AZ298" s="65">
        <f>INDEX(Notes!$A$36:$O$47,MATCH($B298,Notes!A$36:A$47,0),MATCH(AZ$2,Notes!A$35:O$35,0))</f>
        <v>203.34644826666667</v>
      </c>
      <c r="BA298" s="65">
        <f t="shared" si="951"/>
        <v>595</v>
      </c>
      <c r="BB298" s="65">
        <f t="shared" si="952"/>
        <v>685</v>
      </c>
      <c r="BC298" s="65">
        <f t="shared" si="953"/>
        <v>590</v>
      </c>
      <c r="BD298" s="65">
        <f t="shared" si="954"/>
        <v>680</v>
      </c>
      <c r="BO298" s="72">
        <f t="shared" si="931"/>
        <v>274.60000000000002</v>
      </c>
      <c r="BP298" s="72">
        <f t="shared" si="881"/>
        <v>5</v>
      </c>
      <c r="BQ298" s="72" t="str">
        <f t="shared" si="882"/>
        <v>8</v>
      </c>
      <c r="BR298" s="72">
        <f t="shared" si="937"/>
        <v>0</v>
      </c>
      <c r="BS298" s="72" t="str">
        <f t="shared" si="937"/>
        <v>ME003</v>
      </c>
      <c r="BT298" s="72" t="str">
        <f t="shared" si="937"/>
        <v>ME006</v>
      </c>
      <c r="BU298" s="72">
        <f t="shared" si="937"/>
        <v>0.68817204301075274</v>
      </c>
      <c r="BV298" s="72">
        <f t="shared" si="937"/>
        <v>-6</v>
      </c>
    </row>
    <row r="299" spans="1:74" s="72" customFormat="1" x14ac:dyDescent="0.2">
      <c r="A299" s="72" t="b">
        <v>1</v>
      </c>
      <c r="B299" s="65" t="s">
        <v>45</v>
      </c>
      <c r="C299" s="65" t="s">
        <v>157</v>
      </c>
      <c r="D299" s="65" t="str">
        <f t="shared" si="930"/>
        <v>E9</v>
      </c>
      <c r="E299" s="75">
        <f t="shared" si="941"/>
        <v>1005009</v>
      </c>
      <c r="F299" s="65" t="str">
        <f t="shared" si="942"/>
        <v>ME005_E9</v>
      </c>
      <c r="G299" s="65" t="s">
        <v>345</v>
      </c>
      <c r="H299" s="65">
        <f t="shared" si="933"/>
        <v>895</v>
      </c>
      <c r="I299" s="65">
        <f t="shared" si="934"/>
        <v>135</v>
      </c>
      <c r="J299" s="65">
        <f>INDEX(Notes!$A$36:$N$47,MATCH(Binning!$B299,Notes!$A$36:$A$47,0),MATCH(Notes!$K$35,Notes!$A$35:$N$35,0))</f>
        <v>274.60000000000002</v>
      </c>
      <c r="K299" s="65"/>
      <c r="L299" s="65">
        <f t="shared" si="938"/>
        <v>740</v>
      </c>
      <c r="M299" s="65">
        <f t="shared" si="935"/>
        <v>590</v>
      </c>
      <c r="N299" s="65">
        <f>INDEX(GB!$A$2:$AD$96,MATCH($C299,GB!$A$2:$A$96,0),MATCH(N$2,GB!$A$1:$AD$1,0))</f>
        <v>90</v>
      </c>
      <c r="O299" s="65">
        <f>INDEX(GB!$A$2:$AD$96,MATCH($C299,GB!$A$2:$A$96,0),MATCH(O$2,GB!$A$1:$AD$1,0))</f>
        <v>45</v>
      </c>
      <c r="P299" s="65">
        <f>INDEX(GB!$A$2:$AD$96,MATCH($C299,GB!$A$2:$A$96,0),MATCH(P$2,GB!$A$1:$AD$1,0))</f>
        <v>60</v>
      </c>
      <c r="Q299" s="65">
        <f>INDEX(GB!$A$2:$AD$96,MATCH($C299,GB!$A$2:$A$96,0),MATCH(Q$2,GB!$A$1:$AD$1,0))</f>
        <v>70</v>
      </c>
      <c r="R299" s="65">
        <f>INDEX(Notes!$A$36:$N$47,MATCH(Binning!$B299,Notes!$A$36:$A$47,0),MATCH(Notes!$M$35,Notes!$A$35:$N$35,0))</f>
        <v>3000</v>
      </c>
      <c r="S299" s="65"/>
      <c r="T299" s="65">
        <f>INDEX(GB!$A$2:$AD$96,MATCH($C299,GB!$A$2:$A$96,0),MATCH(T$2,GB!$A$1:$AD$1,0))</f>
        <v>40</v>
      </c>
      <c r="U299" s="65">
        <f>INDEX(GB!$A$2:$AD$96,MATCH($C299,GB!$A$2:$A$96,0),MATCH(U$2,GB!$A$1:$AD$1,0))</f>
        <v>0</v>
      </c>
      <c r="V299" s="65">
        <f>INDEX(GB!$A$2:$AD$96,MATCH($C299,GB!$A$2:$A$96,0),MATCH(V$2,GB!$A$1:$AD$1,0))</f>
        <v>0</v>
      </c>
      <c r="W299" s="65">
        <f>INDEX(GB!$A$2:$AD$96,MATCH($C299,GB!$A$2:$A$96,0),MATCH(W$2,GB!$A$1:$AD$1,0))</f>
        <v>35</v>
      </c>
      <c r="X299" s="65">
        <f>INDEX(GB!$A$2:$AD$96,MATCH($C299,GB!$A$2:$A$96,0),MATCH(X$2,GB!$A$1:$AD$1,0))</f>
        <v>45</v>
      </c>
      <c r="Y299" s="65">
        <v>5</v>
      </c>
      <c r="Z299" s="72">
        <v>1250</v>
      </c>
      <c r="AA299" s="72">
        <v>400</v>
      </c>
      <c r="AB299" s="65"/>
      <c r="AC299" s="65"/>
      <c r="AD299" s="65"/>
      <c r="AE299" s="65"/>
      <c r="AF299" s="65">
        <f t="shared" si="936"/>
        <v>5</v>
      </c>
      <c r="AG299" s="65"/>
      <c r="AH299" s="65"/>
      <c r="AI299" s="65" t="str">
        <f t="shared" si="943"/>
        <v/>
      </c>
      <c r="AJ299" s="65" t="str">
        <f t="shared" si="944"/>
        <v/>
      </c>
      <c r="AK299" s="65" t="str">
        <f t="shared" si="945"/>
        <v/>
      </c>
      <c r="AL299" s="65" t="str">
        <f t="shared" si="946"/>
        <v/>
      </c>
      <c r="AM299" s="65" t="str">
        <f t="shared" si="897"/>
        <v/>
      </c>
      <c r="AN299" s="65"/>
      <c r="AO299" s="65"/>
      <c r="AP299" s="65"/>
      <c r="AQ299" s="65"/>
      <c r="AR299" s="65"/>
      <c r="AS299" s="65"/>
      <c r="AT299" s="65" t="str">
        <f t="shared" si="947"/>
        <v>ECPU</v>
      </c>
      <c r="AU299" s="65">
        <f t="shared" si="948"/>
        <v>274.60000000000002</v>
      </c>
      <c r="AV299" s="65"/>
      <c r="AX299" s="65">
        <f t="shared" si="949"/>
        <v>830</v>
      </c>
      <c r="AY299" s="65">
        <f t="shared" si="950"/>
        <v>680</v>
      </c>
      <c r="AZ299" s="65">
        <f>INDEX(Notes!$A$36:$O$47,MATCH($B299,Notes!A$36:A$47,0),MATCH(AZ$2,Notes!A$35:O$35,0))</f>
        <v>203.34644826666667</v>
      </c>
      <c r="BA299" s="65">
        <f t="shared" si="951"/>
        <v>590</v>
      </c>
      <c r="BB299" s="65">
        <f t="shared" si="952"/>
        <v>680</v>
      </c>
      <c r="BC299" s="65">
        <f t="shared" si="953"/>
        <v>590</v>
      </c>
      <c r="BD299" s="65">
        <f t="shared" si="954"/>
        <v>680</v>
      </c>
      <c r="BO299" s="72">
        <f t="shared" si="931"/>
        <v>274.60000000000002</v>
      </c>
      <c r="BP299" s="72">
        <f t="shared" si="881"/>
        <v>5</v>
      </c>
      <c r="BQ299" s="72" t="str">
        <f t="shared" si="882"/>
        <v>9</v>
      </c>
      <c r="BR299" s="72">
        <f t="shared" ref="BR299:BV299" si="955">IF(BR298="","",BR298)</f>
        <v>0</v>
      </c>
      <c r="BS299" s="72" t="str">
        <f t="shared" si="955"/>
        <v>ME003</v>
      </c>
      <c r="BT299" s="72" t="str">
        <f t="shared" si="955"/>
        <v>ME006</v>
      </c>
      <c r="BU299" s="72">
        <f t="shared" si="955"/>
        <v>0.68817204301075274</v>
      </c>
      <c r="BV299" s="72">
        <f t="shared" si="955"/>
        <v>-6</v>
      </c>
    </row>
    <row r="300" spans="1:74" s="72" customFormat="1" x14ac:dyDescent="0.2">
      <c r="A300" s="72" t="b">
        <v>1</v>
      </c>
      <c r="B300" s="65" t="s">
        <v>45</v>
      </c>
      <c r="C300" s="65" t="s">
        <v>157</v>
      </c>
      <c r="D300" s="65" t="str">
        <f t="shared" si="930"/>
        <v>E10</v>
      </c>
      <c r="E300" s="75">
        <f t="shared" si="941"/>
        <v>1005010</v>
      </c>
      <c r="F300" s="65" t="str">
        <f t="shared" si="942"/>
        <v>ME005_E10</v>
      </c>
      <c r="G300" s="65" t="s">
        <v>345</v>
      </c>
      <c r="H300" s="65">
        <f t="shared" si="933"/>
        <v>880</v>
      </c>
      <c r="I300" s="65">
        <f t="shared" si="934"/>
        <v>135</v>
      </c>
      <c r="J300" s="65">
        <f>INDEX(Notes!$A$36:$N$47,MATCH(Binning!$B300,Notes!$A$36:$A$47,0),MATCH(Notes!$K$35,Notes!$A$35:$N$35,0))</f>
        <v>274.60000000000002</v>
      </c>
      <c r="K300" s="65"/>
      <c r="L300" s="65">
        <f t="shared" si="938"/>
        <v>740</v>
      </c>
      <c r="M300" s="65">
        <f t="shared" si="935"/>
        <v>590</v>
      </c>
      <c r="N300" s="65">
        <f>INDEX(GB!$A$2:$AD$96,MATCH($C300,GB!$A$2:$A$96,0),MATCH(N$2,GB!$A$1:$AD$1,0))</f>
        <v>90</v>
      </c>
      <c r="O300" s="65">
        <f>INDEX(GB!$A$2:$AD$96,MATCH($C300,GB!$A$2:$A$96,0),MATCH(O$2,GB!$A$1:$AD$1,0))</f>
        <v>45</v>
      </c>
      <c r="P300" s="65">
        <f>INDEX(GB!$A$2:$AD$96,MATCH($C300,GB!$A$2:$A$96,0),MATCH(P$2,GB!$A$1:$AD$1,0))</f>
        <v>60</v>
      </c>
      <c r="Q300" s="65">
        <f>INDEX(GB!$A$2:$AD$96,MATCH($C300,GB!$A$2:$A$96,0),MATCH(Q$2,GB!$A$1:$AD$1,0))</f>
        <v>70</v>
      </c>
      <c r="R300" s="65">
        <f>INDEX(Notes!$A$36:$N$47,MATCH(Binning!$B300,Notes!$A$36:$A$47,0),MATCH(Notes!$M$35,Notes!$A$35:$N$35,0))</f>
        <v>3000</v>
      </c>
      <c r="S300" s="65"/>
      <c r="T300" s="65">
        <f>INDEX(GB!$A$2:$AD$96,MATCH($C300,GB!$A$2:$A$96,0),MATCH(T$2,GB!$A$1:$AD$1,0))</f>
        <v>40</v>
      </c>
      <c r="U300" s="65">
        <f>INDEX(GB!$A$2:$AD$96,MATCH($C300,GB!$A$2:$A$96,0),MATCH(U$2,GB!$A$1:$AD$1,0))</f>
        <v>0</v>
      </c>
      <c r="V300" s="65">
        <f>INDEX(GB!$A$2:$AD$96,MATCH($C300,GB!$A$2:$A$96,0),MATCH(V$2,GB!$A$1:$AD$1,0))</f>
        <v>0</v>
      </c>
      <c r="W300" s="65">
        <f>INDEX(GB!$A$2:$AD$96,MATCH($C300,GB!$A$2:$A$96,0),MATCH(W$2,GB!$A$1:$AD$1,0))</f>
        <v>35</v>
      </c>
      <c r="X300" s="65">
        <f>INDEX(GB!$A$2:$AD$96,MATCH($C300,GB!$A$2:$A$96,0),MATCH(X$2,GB!$A$1:$AD$1,0))</f>
        <v>45</v>
      </c>
      <c r="Y300" s="65">
        <v>5</v>
      </c>
      <c r="Z300" s="72">
        <v>1250</v>
      </c>
      <c r="AA300" s="72">
        <v>400</v>
      </c>
      <c r="AB300" s="65"/>
      <c r="AC300" s="65"/>
      <c r="AD300" s="65"/>
      <c r="AE300" s="65"/>
      <c r="AF300" s="65">
        <f t="shared" si="936"/>
        <v>5</v>
      </c>
      <c r="AG300" s="65"/>
      <c r="AH300" s="65"/>
      <c r="AI300" s="65" t="str">
        <f t="shared" si="943"/>
        <v/>
      </c>
      <c r="AJ300" s="65" t="str">
        <f t="shared" si="944"/>
        <v/>
      </c>
      <c r="AK300" s="65" t="str">
        <f t="shared" si="945"/>
        <v/>
      </c>
      <c r="AL300" s="65" t="str">
        <f t="shared" si="946"/>
        <v/>
      </c>
      <c r="AM300" s="65" t="str">
        <f t="shared" si="897"/>
        <v/>
      </c>
      <c r="AN300" s="65"/>
      <c r="AO300" s="65"/>
      <c r="AP300" s="65"/>
      <c r="AQ300" s="65"/>
      <c r="AR300" s="65"/>
      <c r="AS300" s="65"/>
      <c r="AT300" s="65" t="str">
        <f t="shared" si="947"/>
        <v>ECPU</v>
      </c>
      <c r="AU300" s="65">
        <f t="shared" si="948"/>
        <v>274.60000000000002</v>
      </c>
      <c r="AV300" s="65"/>
      <c r="AX300" s="65">
        <f t="shared" si="949"/>
        <v>830</v>
      </c>
      <c r="AY300" s="65">
        <f t="shared" si="950"/>
        <v>680</v>
      </c>
      <c r="AZ300" s="65">
        <f>INDEX(Notes!$A$36:$O$47,MATCH($B300,Notes!A$36:A$47,0),MATCH(AZ$2,Notes!A$35:O$35,0))</f>
        <v>203.34644826666667</v>
      </c>
      <c r="BA300" s="65">
        <f t="shared" si="951"/>
        <v>590</v>
      </c>
      <c r="BB300" s="65">
        <f t="shared" si="952"/>
        <v>680</v>
      </c>
      <c r="BC300" s="65">
        <f t="shared" si="953"/>
        <v>590</v>
      </c>
      <c r="BD300" s="65">
        <f t="shared" si="954"/>
        <v>680</v>
      </c>
      <c r="BO300" s="72">
        <f t="shared" si="931"/>
        <v>274.60000000000002</v>
      </c>
      <c r="BP300" s="72">
        <f t="shared" si="881"/>
        <v>5</v>
      </c>
      <c r="BQ300" s="72" t="str">
        <f t="shared" si="882"/>
        <v>10</v>
      </c>
      <c r="BR300" s="72">
        <f t="shared" ref="BR300:BV300" si="956">IF(BR299="","",BR299)</f>
        <v>0</v>
      </c>
      <c r="BS300" s="72" t="str">
        <f t="shared" si="956"/>
        <v>ME003</v>
      </c>
      <c r="BT300" s="72" t="str">
        <f t="shared" si="956"/>
        <v>ME006</v>
      </c>
      <c r="BU300" s="72">
        <f t="shared" si="956"/>
        <v>0.68817204301075274</v>
      </c>
      <c r="BV300" s="72">
        <f t="shared" si="956"/>
        <v>-6</v>
      </c>
    </row>
    <row r="301" spans="1:74" s="72" customFormat="1" x14ac:dyDescent="0.2">
      <c r="A301" s="72" t="b">
        <v>1</v>
      </c>
      <c r="B301" s="65" t="s">
        <v>45</v>
      </c>
      <c r="C301" s="65" t="s">
        <v>157</v>
      </c>
      <c r="D301" s="65" t="str">
        <f t="shared" si="930"/>
        <v>E11</v>
      </c>
      <c r="E301" s="75">
        <f t="shared" ref="E301:E302" si="957">1000000+BP301*1000+BQ301</f>
        <v>1005011</v>
      </c>
      <c r="F301" s="65" t="str">
        <f t="shared" ref="F301:F302" si="958">CONCATENATE(C301,"_",D301)</f>
        <v>ME005_E11</v>
      </c>
      <c r="G301" s="65" t="s">
        <v>345</v>
      </c>
      <c r="H301" s="65">
        <f t="shared" si="933"/>
        <v>865</v>
      </c>
      <c r="I301" s="65">
        <f t="shared" si="934"/>
        <v>135</v>
      </c>
      <c r="J301" s="65">
        <f>INDEX(Notes!$A$36:$N$47,MATCH(Binning!$B301,Notes!$A$36:$A$47,0),MATCH(Notes!$K$35,Notes!$A$35:$N$35,0))</f>
        <v>274.60000000000002</v>
      </c>
      <c r="K301" s="65"/>
      <c r="L301" s="65">
        <f t="shared" si="938"/>
        <v>740</v>
      </c>
      <c r="M301" s="65">
        <f t="shared" si="935"/>
        <v>590</v>
      </c>
      <c r="N301" s="65">
        <f>INDEX(GB!$A$2:$AD$96,MATCH($C301,GB!$A$2:$A$96,0),MATCH(N$2,GB!$A$1:$AD$1,0))</f>
        <v>90</v>
      </c>
      <c r="O301" s="65">
        <f>INDEX(GB!$A$2:$AD$96,MATCH($C301,GB!$A$2:$A$96,0),MATCH(O$2,GB!$A$1:$AD$1,0))</f>
        <v>45</v>
      </c>
      <c r="P301" s="65">
        <f>INDEX(GB!$A$2:$AD$96,MATCH($C301,GB!$A$2:$A$96,0),MATCH(P$2,GB!$A$1:$AD$1,0))</f>
        <v>60</v>
      </c>
      <c r="Q301" s="65">
        <f>INDEX(GB!$A$2:$AD$96,MATCH($C301,GB!$A$2:$A$96,0),MATCH(Q$2,GB!$A$1:$AD$1,0))</f>
        <v>70</v>
      </c>
      <c r="R301" s="65">
        <f>INDEX(Notes!$A$36:$N$47,MATCH(Binning!$B301,Notes!$A$36:$A$47,0),MATCH(Notes!$M$35,Notes!$A$35:$N$35,0))</f>
        <v>3000</v>
      </c>
      <c r="S301" s="65"/>
      <c r="T301" s="65">
        <f>INDEX(GB!$A$2:$AD$96,MATCH($C301,GB!$A$2:$A$96,0),MATCH(T$2,GB!$A$1:$AD$1,0))</f>
        <v>40</v>
      </c>
      <c r="U301" s="65">
        <f>INDEX(GB!$A$2:$AD$96,MATCH($C301,GB!$A$2:$A$96,0),MATCH(U$2,GB!$A$1:$AD$1,0))</f>
        <v>0</v>
      </c>
      <c r="V301" s="65">
        <f>INDEX(GB!$A$2:$AD$96,MATCH($C301,GB!$A$2:$A$96,0),MATCH(V$2,GB!$A$1:$AD$1,0))</f>
        <v>0</v>
      </c>
      <c r="W301" s="65">
        <f>INDEX(GB!$A$2:$AD$96,MATCH($C301,GB!$A$2:$A$96,0),MATCH(W$2,GB!$A$1:$AD$1,0))</f>
        <v>35</v>
      </c>
      <c r="X301" s="65">
        <f>INDEX(GB!$A$2:$AD$96,MATCH($C301,GB!$A$2:$A$96,0),MATCH(X$2,GB!$A$1:$AD$1,0))</f>
        <v>45</v>
      </c>
      <c r="Y301" s="65">
        <v>5</v>
      </c>
      <c r="Z301" s="72">
        <v>1250</v>
      </c>
      <c r="AA301" s="72">
        <v>400</v>
      </c>
      <c r="AB301" s="65"/>
      <c r="AC301" s="65"/>
      <c r="AD301" s="65"/>
      <c r="AE301" s="65"/>
      <c r="AF301" s="65">
        <f t="shared" si="936"/>
        <v>5</v>
      </c>
      <c r="AG301" s="65"/>
      <c r="AH301" s="65"/>
      <c r="AI301" s="65" t="str">
        <f t="shared" ref="AI301:AI302" si="959">IF($BR301=1,BS301,"")</f>
        <v/>
      </c>
      <c r="AJ301" s="65" t="str">
        <f t="shared" ref="AJ301:AJ302" si="960">IF($BR301=1,BT301,"")</f>
        <v/>
      </c>
      <c r="AK301" s="65" t="str">
        <f t="shared" ref="AK301:AK302" si="961">IF($BR301=1,BU301,"")</f>
        <v/>
      </c>
      <c r="AL301" s="65" t="str">
        <f t="shared" ref="AL301:AL302" si="962">IF($BR301=1,BV301,"")</f>
        <v/>
      </c>
      <c r="AM301" s="65" t="str">
        <f t="shared" si="897"/>
        <v/>
      </c>
      <c r="AN301" s="65"/>
      <c r="AO301" s="65"/>
      <c r="AP301" s="65"/>
      <c r="AQ301" s="65"/>
      <c r="AR301" s="65"/>
      <c r="AS301" s="65"/>
      <c r="AT301" s="65" t="str">
        <f t="shared" ref="AT301:AT302" si="963">B301</f>
        <v>ECPU</v>
      </c>
      <c r="AU301" s="65">
        <f t="shared" ref="AU301:AU302" si="964">J301</f>
        <v>274.60000000000002</v>
      </c>
      <c r="AV301" s="65"/>
      <c r="AX301" s="65">
        <f t="shared" ref="AX301:AX302" si="965">L301+N301</f>
        <v>830</v>
      </c>
      <c r="AY301" s="65">
        <f t="shared" ref="AY301:AY302" si="966">M301+N301</f>
        <v>680</v>
      </c>
      <c r="AZ301" s="65">
        <f>INDEX(Notes!$A$36:$O$47,MATCH($B301,Notes!A$36:A$47,0),MATCH(AZ$2,Notes!A$35:O$35,0))</f>
        <v>203.34644826666667</v>
      </c>
      <c r="BA301" s="65">
        <f t="shared" ref="BA301:BA302" si="967">MAX(MIN(Y301*FLOOR((H301-I301*LOG10(AZ301))/Y301,1),L301),M301)</f>
        <v>590</v>
      </c>
      <c r="BB301" s="65">
        <f t="shared" ref="BB301:BB302" si="968">BA301+N301</f>
        <v>680</v>
      </c>
      <c r="BC301" s="65">
        <f t="shared" ref="BC301:BC302" si="969">MAX(MIN(Y301*FLOOR((H301-I301*LOG10(J301))/Y301,1),L301),M301)</f>
        <v>590</v>
      </c>
      <c r="BD301" s="65">
        <f t="shared" ref="BD301:BD302" si="970">BC301+N301</f>
        <v>680</v>
      </c>
      <c r="BO301" s="72">
        <f t="shared" si="931"/>
        <v>274.60000000000002</v>
      </c>
      <c r="BP301" s="72">
        <f t="shared" si="881"/>
        <v>5</v>
      </c>
      <c r="BQ301" s="72" t="str">
        <f t="shared" si="882"/>
        <v>11</v>
      </c>
      <c r="BR301" s="72">
        <f t="shared" ref="BR301:BV301" si="971">IF(BR300="","",BR300)</f>
        <v>0</v>
      </c>
      <c r="BS301" s="72" t="str">
        <f t="shared" si="971"/>
        <v>ME003</v>
      </c>
      <c r="BT301" s="72" t="str">
        <f t="shared" si="971"/>
        <v>ME006</v>
      </c>
      <c r="BU301" s="72">
        <f t="shared" si="971"/>
        <v>0.68817204301075274</v>
      </c>
      <c r="BV301" s="72">
        <f t="shared" si="971"/>
        <v>-6</v>
      </c>
    </row>
    <row r="302" spans="1:74" s="72" customFormat="1" x14ac:dyDescent="0.2">
      <c r="A302" s="72" t="b">
        <v>1</v>
      </c>
      <c r="B302" s="65" t="s">
        <v>45</v>
      </c>
      <c r="C302" s="65" t="s">
        <v>157</v>
      </c>
      <c r="D302" s="65" t="str">
        <f t="shared" si="930"/>
        <v>E12</v>
      </c>
      <c r="E302" s="75">
        <f t="shared" si="957"/>
        <v>1005012</v>
      </c>
      <c r="F302" s="65" t="str">
        <f t="shared" si="958"/>
        <v>ME005_E12</v>
      </c>
      <c r="G302" s="65" t="s">
        <v>345</v>
      </c>
      <c r="H302" s="65">
        <f t="shared" si="933"/>
        <v>850</v>
      </c>
      <c r="I302" s="65">
        <f t="shared" si="934"/>
        <v>135</v>
      </c>
      <c r="J302" s="65">
        <f>INDEX(Notes!$A$36:$N$47,MATCH(Binning!$B302,Notes!$A$36:$A$47,0),MATCH(Notes!$K$35,Notes!$A$35:$N$35,0))</f>
        <v>274.60000000000002</v>
      </c>
      <c r="K302" s="65"/>
      <c r="L302" s="65">
        <f t="shared" si="938"/>
        <v>740</v>
      </c>
      <c r="M302" s="65">
        <f t="shared" si="935"/>
        <v>590</v>
      </c>
      <c r="N302" s="65">
        <f>INDEX(GB!$A$2:$AD$96,MATCH($C302,GB!$A$2:$A$96,0),MATCH(N$2,GB!$A$1:$AD$1,0))</f>
        <v>90</v>
      </c>
      <c r="O302" s="65">
        <f>INDEX(GB!$A$2:$AD$96,MATCH($C302,GB!$A$2:$A$96,0),MATCH(O$2,GB!$A$1:$AD$1,0))</f>
        <v>45</v>
      </c>
      <c r="P302" s="65">
        <f>INDEX(GB!$A$2:$AD$96,MATCH($C302,GB!$A$2:$A$96,0),MATCH(P$2,GB!$A$1:$AD$1,0))</f>
        <v>60</v>
      </c>
      <c r="Q302" s="65">
        <f>INDEX(GB!$A$2:$AD$96,MATCH($C302,GB!$A$2:$A$96,0),MATCH(Q$2,GB!$A$1:$AD$1,0))</f>
        <v>70</v>
      </c>
      <c r="R302" s="65">
        <f>INDEX(Notes!$A$36:$N$47,MATCH(Binning!$B302,Notes!$A$36:$A$47,0),MATCH(Notes!$M$35,Notes!$A$35:$N$35,0))</f>
        <v>3000</v>
      </c>
      <c r="S302" s="65"/>
      <c r="T302" s="65">
        <f>INDEX(GB!$A$2:$AD$96,MATCH($C302,GB!$A$2:$A$96,0),MATCH(T$2,GB!$A$1:$AD$1,0))</f>
        <v>40</v>
      </c>
      <c r="U302" s="65">
        <f>INDEX(GB!$A$2:$AD$96,MATCH($C302,GB!$A$2:$A$96,0),MATCH(U$2,GB!$A$1:$AD$1,0))</f>
        <v>0</v>
      </c>
      <c r="V302" s="65">
        <f>INDEX(GB!$A$2:$AD$96,MATCH($C302,GB!$A$2:$A$96,0),MATCH(V$2,GB!$A$1:$AD$1,0))</f>
        <v>0</v>
      </c>
      <c r="W302" s="65">
        <f>INDEX(GB!$A$2:$AD$96,MATCH($C302,GB!$A$2:$A$96,0),MATCH(W$2,GB!$A$1:$AD$1,0))</f>
        <v>35</v>
      </c>
      <c r="X302" s="65">
        <f>INDEX(GB!$A$2:$AD$96,MATCH($C302,GB!$A$2:$A$96,0),MATCH(X$2,GB!$A$1:$AD$1,0))</f>
        <v>45</v>
      </c>
      <c r="Y302" s="65">
        <v>5</v>
      </c>
      <c r="Z302" s="72">
        <v>1250</v>
      </c>
      <c r="AA302" s="72">
        <v>400</v>
      </c>
      <c r="AB302" s="65"/>
      <c r="AC302" s="65"/>
      <c r="AD302" s="65"/>
      <c r="AE302" s="65"/>
      <c r="AF302" s="65">
        <f t="shared" si="936"/>
        <v>5</v>
      </c>
      <c r="AG302" s="65"/>
      <c r="AH302" s="65"/>
      <c r="AI302" s="65" t="str">
        <f t="shared" si="959"/>
        <v/>
      </c>
      <c r="AJ302" s="65" t="str">
        <f t="shared" si="960"/>
        <v/>
      </c>
      <c r="AK302" s="65" t="str">
        <f t="shared" si="961"/>
        <v/>
      </c>
      <c r="AL302" s="65" t="str">
        <f t="shared" si="962"/>
        <v/>
      </c>
      <c r="AM302" s="65" t="str">
        <f t="shared" si="897"/>
        <v/>
      </c>
      <c r="AN302" s="65"/>
      <c r="AO302" s="65"/>
      <c r="AP302" s="65"/>
      <c r="AQ302" s="65"/>
      <c r="AR302" s="65"/>
      <c r="AS302" s="65"/>
      <c r="AT302" s="65" t="str">
        <f t="shared" si="963"/>
        <v>ECPU</v>
      </c>
      <c r="AU302" s="65">
        <f t="shared" si="964"/>
        <v>274.60000000000002</v>
      </c>
      <c r="AV302" s="65"/>
      <c r="AX302" s="65">
        <f t="shared" si="965"/>
        <v>830</v>
      </c>
      <c r="AY302" s="65">
        <f t="shared" si="966"/>
        <v>680</v>
      </c>
      <c r="AZ302" s="65">
        <f>INDEX(Notes!$A$36:$O$47,MATCH($B302,Notes!A$36:A$47,0),MATCH(AZ$2,Notes!A$35:O$35,0))</f>
        <v>203.34644826666667</v>
      </c>
      <c r="BA302" s="65">
        <f t="shared" si="967"/>
        <v>590</v>
      </c>
      <c r="BB302" s="65">
        <f t="shared" si="968"/>
        <v>680</v>
      </c>
      <c r="BC302" s="65">
        <f t="shared" si="969"/>
        <v>590</v>
      </c>
      <c r="BD302" s="65">
        <f t="shared" si="970"/>
        <v>680</v>
      </c>
      <c r="BO302" s="72">
        <f t="shared" si="931"/>
        <v>274.60000000000002</v>
      </c>
      <c r="BP302" s="72">
        <f t="shared" si="881"/>
        <v>5</v>
      </c>
      <c r="BQ302" s="72" t="str">
        <f t="shared" si="882"/>
        <v>12</v>
      </c>
      <c r="BR302" s="72">
        <f t="shared" ref="BR302:BV302" si="972">IF(BR301="","",BR301)</f>
        <v>0</v>
      </c>
      <c r="BS302" s="72" t="str">
        <f t="shared" si="972"/>
        <v>ME003</v>
      </c>
      <c r="BT302" s="72" t="str">
        <f t="shared" si="972"/>
        <v>ME006</v>
      </c>
      <c r="BU302" s="72">
        <f t="shared" si="972"/>
        <v>0.68817204301075274</v>
      </c>
      <c r="BV302" s="72">
        <f t="shared" si="972"/>
        <v>-6</v>
      </c>
    </row>
    <row r="303" spans="1:74" s="72" customFormat="1" x14ac:dyDescent="0.2">
      <c r="A303" s="72" t="b">
        <v>1</v>
      </c>
      <c r="B303" s="65" t="s">
        <v>45</v>
      </c>
      <c r="C303" s="65" t="s">
        <v>287</v>
      </c>
      <c r="D303" s="65" t="s">
        <v>44</v>
      </c>
      <c r="E303" s="75">
        <f t="shared" si="847"/>
        <v>1006001</v>
      </c>
      <c r="F303" s="65" t="str">
        <f t="shared" ref="F303:F321" si="973">CONCATENATE(C303,"_",D303)</f>
        <v>ME006_E1</v>
      </c>
      <c r="G303" s="65" t="s">
        <v>345</v>
      </c>
      <c r="H303" s="184">
        <f>VLOOKUP(C303,BinningParamNotes!A:D,3,0)</f>
        <v>1085</v>
      </c>
      <c r="I303" s="69">
        <f>VLOOKUP(C303,BinningParamNotes!A:D,2,0)</f>
        <v>140</v>
      </c>
      <c r="J303" s="65">
        <f>INDEX(Notes!$A$36:$N$47,MATCH(Binning!$B303,Notes!$A$36:$A$47,0),MATCH(Notes!$K$35,Notes!$A$35:$N$35,0))</f>
        <v>274.60000000000002</v>
      </c>
      <c r="K303" s="65"/>
      <c r="L303" s="69">
        <f>VLOOKUP(C303,BinningParamNotes!A:D,4,0)</f>
        <v>825</v>
      </c>
      <c r="M303" s="189">
        <v>680</v>
      </c>
      <c r="N303" s="65">
        <f>INDEX(GB!$A$2:$AD$96,MATCH($C303,GB!$A$2:$A$96,0),MATCH(N$2,GB!$A$1:$AD$1,0))</f>
        <v>105</v>
      </c>
      <c r="O303" s="65">
        <f>INDEX(GB!$A$2:$AD$96,MATCH($C303,GB!$A$2:$A$96,0),MATCH(O$2,GB!$A$1:$AD$1,0))</f>
        <v>45</v>
      </c>
      <c r="P303" s="65">
        <f>INDEX(GB!$A$2:$AD$96,MATCH($C303,GB!$A$2:$A$96,0),MATCH(P$2,GB!$A$1:$AD$1,0))</f>
        <v>75</v>
      </c>
      <c r="Q303" s="65">
        <f>INDEX(GB!$A$2:$AD$96,MATCH($C303,GB!$A$2:$A$96,0),MATCH(Q$2,GB!$A$1:$AD$1,0))</f>
        <v>55</v>
      </c>
      <c r="R303" s="65">
        <f>INDEX(Notes!$A$36:$N$47,MATCH(Binning!$B303,Notes!$A$36:$A$47,0),MATCH(Notes!$M$35,Notes!$A$35:$N$35,0))</f>
        <v>3000</v>
      </c>
      <c r="S303" s="65"/>
      <c r="T303" s="65">
        <f>INDEX(GB!$A$2:$AD$96,MATCH($C303,GB!$A$2:$A$96,0),MATCH(T$2,GB!$A$1:$AD$1,0))</f>
        <v>50</v>
      </c>
      <c r="U303" s="65">
        <f>INDEX(GB!$A$2:$AD$96,MATCH($C303,GB!$A$2:$A$96,0),MATCH(U$2,GB!$A$1:$AD$1,0))</f>
        <v>0</v>
      </c>
      <c r="V303" s="65">
        <f>INDEX(GB!$A$2:$AD$96,MATCH($C303,GB!$A$2:$A$96,0),MATCH(V$2,GB!$A$1:$AD$1,0))</f>
        <v>0</v>
      </c>
      <c r="W303" s="65">
        <f>INDEX(GB!$A$2:$AD$96,MATCH($C303,GB!$A$2:$A$96,0),MATCH(W$2,GB!$A$1:$AD$1,0))</f>
        <v>50</v>
      </c>
      <c r="X303" s="65">
        <f>INDEX(GB!$A$2:$AD$96,MATCH($C303,GB!$A$2:$A$96,0),MATCH(X$2,GB!$A$1:$AD$1,0))</f>
        <v>30</v>
      </c>
      <c r="Y303" s="65">
        <v>5</v>
      </c>
      <c r="Z303" s="72">
        <v>1250</v>
      </c>
      <c r="AA303" s="72">
        <v>400</v>
      </c>
      <c r="AB303" s="65"/>
      <c r="AC303" s="65"/>
      <c r="AD303" s="65"/>
      <c r="AE303" s="65"/>
      <c r="AF303" s="65">
        <v>5</v>
      </c>
      <c r="AG303" s="65"/>
      <c r="AH303" s="65"/>
      <c r="AI303" s="65" t="str">
        <f t="shared" si="759"/>
        <v/>
      </c>
      <c r="AJ303" s="65" t="str">
        <f t="shared" si="760"/>
        <v/>
      </c>
      <c r="AK303" s="65" t="str">
        <f t="shared" si="761"/>
        <v/>
      </c>
      <c r="AL303" s="65" t="str">
        <f t="shared" si="762"/>
        <v/>
      </c>
      <c r="AM303" s="65" t="str">
        <f t="shared" si="897"/>
        <v/>
      </c>
      <c r="AN303" s="65"/>
      <c r="AO303" s="65"/>
      <c r="AP303" s="65"/>
      <c r="AQ303" s="65"/>
      <c r="AR303" s="65"/>
      <c r="AS303" s="65"/>
      <c r="AT303" s="65" t="str">
        <f t="shared" si="898"/>
        <v>ECPU</v>
      </c>
      <c r="AU303" s="65">
        <f t="shared" si="899"/>
        <v>274.60000000000002</v>
      </c>
      <c r="AV303" s="65"/>
      <c r="AX303" s="65">
        <f t="shared" ref="AX303:AX321" si="974">L303+N303</f>
        <v>930</v>
      </c>
      <c r="AY303" s="65">
        <f t="shared" ref="AY303:AY321" si="975">M303+N303</f>
        <v>785</v>
      </c>
      <c r="AZ303" s="65">
        <f>INDEX(Notes!$A$36:$O$47,MATCH($B303,Notes!A$36:A$47,0),MATCH(AZ$2,Notes!A$35:O$35,0))</f>
        <v>203.34644826666667</v>
      </c>
      <c r="BA303" s="65">
        <f t="shared" si="939"/>
        <v>760</v>
      </c>
      <c r="BB303" s="65">
        <f t="shared" ref="BB303:BB321" si="976">BA303+N303</f>
        <v>865</v>
      </c>
      <c r="BC303" s="65">
        <f t="shared" si="940"/>
        <v>740</v>
      </c>
      <c r="BD303" s="65">
        <f t="shared" ref="BD303:BD321" si="977">BC303+N303</f>
        <v>845</v>
      </c>
      <c r="BO303" s="72">
        <f>MAX(J303:J309)</f>
        <v>274.60000000000002</v>
      </c>
      <c r="BP303" s="72">
        <f t="shared" si="881"/>
        <v>6</v>
      </c>
      <c r="BQ303" s="72" t="str">
        <f t="shared" si="882"/>
        <v>1</v>
      </c>
      <c r="BR303" s="72">
        <v>0</v>
      </c>
    </row>
    <row r="304" spans="1:74" s="72" customFormat="1" x14ac:dyDescent="0.2">
      <c r="A304" s="72" t="b">
        <v>1</v>
      </c>
      <c r="B304" s="65" t="s">
        <v>45</v>
      </c>
      <c r="C304" s="65" t="s">
        <v>287</v>
      </c>
      <c r="D304" s="65" t="str">
        <f t="shared" ref="D304:D314" si="978">CONCATENATE("E",MID(D303,2,2)+1)</f>
        <v>E2</v>
      </c>
      <c r="E304" s="75">
        <f t="shared" si="847"/>
        <v>1006002</v>
      </c>
      <c r="F304" s="65" t="str">
        <f t="shared" si="973"/>
        <v>ME006_E2</v>
      </c>
      <c r="G304" s="65" t="s">
        <v>345</v>
      </c>
      <c r="H304" s="65">
        <f>H303-15</f>
        <v>1070</v>
      </c>
      <c r="I304" s="65">
        <f>I303</f>
        <v>140</v>
      </c>
      <c r="J304" s="65">
        <f>INDEX(Notes!$A$36:$N$47,MATCH(Binning!$B304,Notes!$A$36:$A$47,0),MATCH(Notes!$K$35,Notes!$A$35:$N$35,0))</f>
        <v>274.60000000000002</v>
      </c>
      <c r="K304" s="65"/>
      <c r="L304" s="65">
        <f>L303-10</f>
        <v>815</v>
      </c>
      <c r="M304" s="65">
        <f>M303</f>
        <v>680</v>
      </c>
      <c r="N304" s="65">
        <f>INDEX(GB!$A$2:$AD$96,MATCH($C304,GB!$A$2:$A$96,0),MATCH(N$2,GB!$A$1:$AD$1,0))</f>
        <v>105</v>
      </c>
      <c r="O304" s="65">
        <f>INDEX(GB!$A$2:$AD$96,MATCH($C304,GB!$A$2:$A$96,0),MATCH(O$2,GB!$A$1:$AD$1,0))</f>
        <v>45</v>
      </c>
      <c r="P304" s="65">
        <f>INDEX(GB!$A$2:$AD$96,MATCH($C304,GB!$A$2:$A$96,0),MATCH(P$2,GB!$A$1:$AD$1,0))</f>
        <v>75</v>
      </c>
      <c r="Q304" s="65">
        <f>INDEX(GB!$A$2:$AD$96,MATCH($C304,GB!$A$2:$A$96,0),MATCH(Q$2,GB!$A$1:$AD$1,0))</f>
        <v>55</v>
      </c>
      <c r="R304" s="65">
        <f>INDEX(Notes!$A$36:$N$47,MATCH(Binning!$B304,Notes!$A$36:$A$47,0),MATCH(Notes!$M$35,Notes!$A$35:$N$35,0))</f>
        <v>3000</v>
      </c>
      <c r="S304" s="65"/>
      <c r="T304" s="65">
        <f>INDEX(GB!$A$2:$AD$96,MATCH($C304,GB!$A$2:$A$96,0),MATCH(T$2,GB!$A$1:$AD$1,0))</f>
        <v>50</v>
      </c>
      <c r="U304" s="65">
        <f>INDEX(GB!$A$2:$AD$96,MATCH($C304,GB!$A$2:$A$96,0),MATCH(U$2,GB!$A$1:$AD$1,0))</f>
        <v>0</v>
      </c>
      <c r="V304" s="65">
        <f>INDEX(GB!$A$2:$AD$96,MATCH($C304,GB!$A$2:$A$96,0),MATCH(V$2,GB!$A$1:$AD$1,0))</f>
        <v>0</v>
      </c>
      <c r="W304" s="65">
        <f>INDEX(GB!$A$2:$AD$96,MATCH($C304,GB!$A$2:$A$96,0),MATCH(W$2,GB!$A$1:$AD$1,0))</f>
        <v>50</v>
      </c>
      <c r="X304" s="65">
        <f>INDEX(GB!$A$2:$AD$96,MATCH($C304,GB!$A$2:$A$96,0),MATCH(X$2,GB!$A$1:$AD$1,0))</f>
        <v>30</v>
      </c>
      <c r="Y304" s="65">
        <v>5</v>
      </c>
      <c r="Z304" s="72">
        <v>1250</v>
      </c>
      <c r="AA304" s="72">
        <v>400</v>
      </c>
      <c r="AB304" s="65"/>
      <c r="AC304" s="65"/>
      <c r="AD304" s="65"/>
      <c r="AE304" s="65"/>
      <c r="AF304" s="65">
        <f>AF303</f>
        <v>5</v>
      </c>
      <c r="AG304" s="65"/>
      <c r="AH304" s="65"/>
      <c r="AI304" s="65" t="str">
        <f t="shared" si="759"/>
        <v/>
      </c>
      <c r="AJ304" s="65" t="str">
        <f t="shared" si="760"/>
        <v/>
      </c>
      <c r="AK304" s="65" t="str">
        <f t="shared" si="761"/>
        <v/>
      </c>
      <c r="AL304" s="65" t="str">
        <f t="shared" si="762"/>
        <v/>
      </c>
      <c r="AM304" s="65" t="str">
        <f t="shared" si="897"/>
        <v/>
      </c>
      <c r="AN304" s="65"/>
      <c r="AO304" s="65"/>
      <c r="AP304" s="65"/>
      <c r="AQ304" s="65"/>
      <c r="AR304" s="65"/>
      <c r="AS304" s="65"/>
      <c r="AT304" s="65" t="str">
        <f t="shared" si="898"/>
        <v>ECPU</v>
      </c>
      <c r="AU304" s="65">
        <f t="shared" si="899"/>
        <v>274.60000000000002</v>
      </c>
      <c r="AV304" s="65"/>
      <c r="AX304" s="65">
        <f t="shared" si="974"/>
        <v>920</v>
      </c>
      <c r="AY304" s="65">
        <f t="shared" si="975"/>
        <v>785</v>
      </c>
      <c r="AZ304" s="65">
        <f>INDEX(Notes!$A$36:$O$47,MATCH($B304,Notes!A$36:A$47,0),MATCH(AZ$2,Notes!A$35:O$35,0))</f>
        <v>203.34644826666667</v>
      </c>
      <c r="BA304" s="65">
        <f t="shared" si="939"/>
        <v>745</v>
      </c>
      <c r="BB304" s="65">
        <f t="shared" si="976"/>
        <v>850</v>
      </c>
      <c r="BC304" s="65">
        <f t="shared" si="940"/>
        <v>725</v>
      </c>
      <c r="BD304" s="65">
        <f t="shared" si="977"/>
        <v>830</v>
      </c>
      <c r="BO304" s="72">
        <f>BO303</f>
        <v>274.60000000000002</v>
      </c>
      <c r="BP304" s="72">
        <f t="shared" si="881"/>
        <v>6</v>
      </c>
      <c r="BQ304" s="72" t="str">
        <f t="shared" si="882"/>
        <v>2</v>
      </c>
      <c r="BR304" s="72">
        <f>IF(BR303="","",BR303)</f>
        <v>0</v>
      </c>
      <c r="BS304" s="72" t="str">
        <f t="shared" ref="BS304:BV309" si="979">IF(BS303="","",BS303)</f>
        <v/>
      </c>
      <c r="BT304" s="72" t="str">
        <f t="shared" si="979"/>
        <v/>
      </c>
      <c r="BU304" s="72" t="str">
        <f t="shared" si="979"/>
        <v/>
      </c>
      <c r="BV304" s="72" t="str">
        <f t="shared" si="979"/>
        <v/>
      </c>
    </row>
    <row r="305" spans="1:74" s="72" customFormat="1" x14ac:dyDescent="0.2">
      <c r="A305" s="72" t="b">
        <v>1</v>
      </c>
      <c r="B305" s="65" t="s">
        <v>45</v>
      </c>
      <c r="C305" s="65" t="s">
        <v>287</v>
      </c>
      <c r="D305" s="65" t="str">
        <f t="shared" si="978"/>
        <v>E3</v>
      </c>
      <c r="E305" s="75">
        <f t="shared" si="847"/>
        <v>1006003</v>
      </c>
      <c r="F305" s="65" t="str">
        <f t="shared" si="973"/>
        <v>ME006_E3</v>
      </c>
      <c r="G305" s="65" t="s">
        <v>345</v>
      </c>
      <c r="H305" s="65">
        <f t="shared" ref="H305:H314" si="980">H304-15</f>
        <v>1055</v>
      </c>
      <c r="I305" s="65">
        <f t="shared" ref="I305:I314" si="981">I304</f>
        <v>140</v>
      </c>
      <c r="J305" s="65">
        <f>INDEX(Notes!$A$36:$N$47,MATCH(Binning!$B305,Notes!$A$36:$A$47,0),MATCH(Notes!$K$35,Notes!$A$35:$N$35,0))</f>
        <v>274.60000000000002</v>
      </c>
      <c r="K305" s="65"/>
      <c r="L305" s="65">
        <f>L304-10</f>
        <v>805</v>
      </c>
      <c r="M305" s="65">
        <f t="shared" ref="M305:M314" si="982">M304</f>
        <v>680</v>
      </c>
      <c r="N305" s="65">
        <f>INDEX(GB!$A$2:$AD$96,MATCH($C305,GB!$A$2:$A$96,0),MATCH(N$2,GB!$A$1:$AD$1,0))</f>
        <v>105</v>
      </c>
      <c r="O305" s="65">
        <f>INDEX(GB!$A$2:$AD$96,MATCH($C305,GB!$A$2:$A$96,0),MATCH(O$2,GB!$A$1:$AD$1,0))</f>
        <v>45</v>
      </c>
      <c r="P305" s="65">
        <f>INDEX(GB!$A$2:$AD$96,MATCH($C305,GB!$A$2:$A$96,0),MATCH(P$2,GB!$A$1:$AD$1,0))</f>
        <v>75</v>
      </c>
      <c r="Q305" s="65">
        <f>INDEX(GB!$A$2:$AD$96,MATCH($C305,GB!$A$2:$A$96,0),MATCH(Q$2,GB!$A$1:$AD$1,0))</f>
        <v>55</v>
      </c>
      <c r="R305" s="65">
        <f>INDEX(Notes!$A$36:$N$47,MATCH(Binning!$B305,Notes!$A$36:$A$47,0),MATCH(Notes!$M$35,Notes!$A$35:$N$35,0))</f>
        <v>3000</v>
      </c>
      <c r="S305" s="65"/>
      <c r="T305" s="65">
        <f>INDEX(GB!$A$2:$AD$96,MATCH($C305,GB!$A$2:$A$96,0),MATCH(T$2,GB!$A$1:$AD$1,0))</f>
        <v>50</v>
      </c>
      <c r="U305" s="65">
        <f>INDEX(GB!$A$2:$AD$96,MATCH($C305,GB!$A$2:$A$96,0),MATCH(U$2,GB!$A$1:$AD$1,0))</f>
        <v>0</v>
      </c>
      <c r="V305" s="65">
        <f>INDEX(GB!$A$2:$AD$96,MATCH($C305,GB!$A$2:$A$96,0),MATCH(V$2,GB!$A$1:$AD$1,0))</f>
        <v>0</v>
      </c>
      <c r="W305" s="65">
        <f>INDEX(GB!$A$2:$AD$96,MATCH($C305,GB!$A$2:$A$96,0),MATCH(W$2,GB!$A$1:$AD$1,0))</f>
        <v>50</v>
      </c>
      <c r="X305" s="65">
        <f>INDEX(GB!$A$2:$AD$96,MATCH($C305,GB!$A$2:$A$96,0),MATCH(X$2,GB!$A$1:$AD$1,0))</f>
        <v>30</v>
      </c>
      <c r="Y305" s="65">
        <v>5</v>
      </c>
      <c r="Z305" s="72">
        <v>1250</v>
      </c>
      <c r="AA305" s="72">
        <v>400</v>
      </c>
      <c r="AB305" s="65"/>
      <c r="AC305" s="65"/>
      <c r="AD305" s="65"/>
      <c r="AE305" s="65"/>
      <c r="AF305" s="65">
        <f t="shared" ref="AF305:AF314" si="983">AF304</f>
        <v>5</v>
      </c>
      <c r="AG305" s="65"/>
      <c r="AH305" s="65"/>
      <c r="AI305" s="65" t="str">
        <f t="shared" si="759"/>
        <v/>
      </c>
      <c r="AJ305" s="65" t="str">
        <f t="shared" si="760"/>
        <v/>
      </c>
      <c r="AK305" s="65" t="str">
        <f t="shared" si="761"/>
        <v/>
      </c>
      <c r="AL305" s="65" t="str">
        <f t="shared" si="762"/>
        <v/>
      </c>
      <c r="AM305" s="65" t="str">
        <f t="shared" si="897"/>
        <v/>
      </c>
      <c r="AN305" s="65"/>
      <c r="AO305" s="65"/>
      <c r="AP305" s="65"/>
      <c r="AQ305" s="65"/>
      <c r="AR305" s="65"/>
      <c r="AS305" s="65"/>
      <c r="AT305" s="65" t="str">
        <f t="shared" si="898"/>
        <v>ECPU</v>
      </c>
      <c r="AU305" s="65">
        <f t="shared" si="899"/>
        <v>274.60000000000002</v>
      </c>
      <c r="AV305" s="65"/>
      <c r="AX305" s="65">
        <f t="shared" si="974"/>
        <v>910</v>
      </c>
      <c r="AY305" s="65">
        <f t="shared" si="975"/>
        <v>785</v>
      </c>
      <c r="AZ305" s="65">
        <f>INDEX(Notes!$A$36:$O$47,MATCH($B305,Notes!A$36:A$47,0),MATCH(AZ$2,Notes!A$35:O$35,0))</f>
        <v>203.34644826666667</v>
      </c>
      <c r="BA305" s="65">
        <f t="shared" si="939"/>
        <v>730</v>
      </c>
      <c r="BB305" s="65">
        <f t="shared" si="976"/>
        <v>835</v>
      </c>
      <c r="BC305" s="65">
        <f t="shared" si="940"/>
        <v>710</v>
      </c>
      <c r="BD305" s="65">
        <f t="shared" si="977"/>
        <v>815</v>
      </c>
      <c r="BO305" s="72">
        <f t="shared" ref="BO305:BO314" si="984">BO304</f>
        <v>274.60000000000002</v>
      </c>
      <c r="BP305" s="72">
        <f t="shared" si="881"/>
        <v>6</v>
      </c>
      <c r="BQ305" s="72" t="str">
        <f t="shared" si="882"/>
        <v>3</v>
      </c>
      <c r="BR305" s="72">
        <f t="shared" ref="BR305:BV310" si="985">IF(BR304="","",BR304)</f>
        <v>0</v>
      </c>
      <c r="BS305" s="72" t="str">
        <f t="shared" si="979"/>
        <v/>
      </c>
      <c r="BT305" s="72" t="str">
        <f t="shared" si="979"/>
        <v/>
      </c>
      <c r="BU305" s="72" t="str">
        <f t="shared" si="979"/>
        <v/>
      </c>
      <c r="BV305" s="72" t="str">
        <f t="shared" si="979"/>
        <v/>
      </c>
    </row>
    <row r="306" spans="1:74" s="72" customFormat="1" x14ac:dyDescent="0.2">
      <c r="A306" s="72" t="b">
        <v>1</v>
      </c>
      <c r="B306" s="65" t="s">
        <v>45</v>
      </c>
      <c r="C306" s="65" t="s">
        <v>287</v>
      </c>
      <c r="D306" s="65" t="str">
        <f t="shared" si="978"/>
        <v>E4</v>
      </c>
      <c r="E306" s="75">
        <f t="shared" si="847"/>
        <v>1006004</v>
      </c>
      <c r="F306" s="65" t="str">
        <f t="shared" si="973"/>
        <v>ME006_E4</v>
      </c>
      <c r="G306" s="65" t="s">
        <v>345</v>
      </c>
      <c r="H306" s="65">
        <f t="shared" si="980"/>
        <v>1040</v>
      </c>
      <c r="I306" s="65">
        <f t="shared" si="981"/>
        <v>140</v>
      </c>
      <c r="J306" s="65">
        <f>INDEX(Notes!$A$36:$N$47,MATCH(Binning!$B306,Notes!$A$36:$A$47,0),MATCH(Notes!$K$35,Notes!$A$35:$N$35,0))</f>
        <v>274.60000000000002</v>
      </c>
      <c r="K306" s="65"/>
      <c r="L306" s="65">
        <f t="shared" ref="L306:L314" si="986">L305</f>
        <v>805</v>
      </c>
      <c r="M306" s="65">
        <f t="shared" si="982"/>
        <v>680</v>
      </c>
      <c r="N306" s="65">
        <f>INDEX(GB!$A$2:$AD$96,MATCH($C306,GB!$A$2:$A$96,0),MATCH(N$2,GB!$A$1:$AD$1,0))</f>
        <v>105</v>
      </c>
      <c r="O306" s="65">
        <f>INDEX(GB!$A$2:$AD$96,MATCH($C306,GB!$A$2:$A$96,0),MATCH(O$2,GB!$A$1:$AD$1,0))</f>
        <v>45</v>
      </c>
      <c r="P306" s="65">
        <f>INDEX(GB!$A$2:$AD$96,MATCH($C306,GB!$A$2:$A$96,0),MATCH(P$2,GB!$A$1:$AD$1,0))</f>
        <v>75</v>
      </c>
      <c r="Q306" s="65">
        <f>INDEX(GB!$A$2:$AD$96,MATCH($C306,GB!$A$2:$A$96,0),MATCH(Q$2,GB!$A$1:$AD$1,0))</f>
        <v>55</v>
      </c>
      <c r="R306" s="65">
        <f>INDEX(Notes!$A$36:$N$47,MATCH(Binning!$B306,Notes!$A$36:$A$47,0),MATCH(Notes!$M$35,Notes!$A$35:$N$35,0))</f>
        <v>3000</v>
      </c>
      <c r="S306" s="65"/>
      <c r="T306" s="65">
        <f>INDEX(GB!$A$2:$AD$96,MATCH($C306,GB!$A$2:$A$96,0),MATCH(T$2,GB!$A$1:$AD$1,0))</f>
        <v>50</v>
      </c>
      <c r="U306" s="65">
        <f>INDEX(GB!$A$2:$AD$96,MATCH($C306,GB!$A$2:$A$96,0),MATCH(U$2,GB!$A$1:$AD$1,0))</f>
        <v>0</v>
      </c>
      <c r="V306" s="65">
        <f>INDEX(GB!$A$2:$AD$96,MATCH($C306,GB!$A$2:$A$96,0),MATCH(V$2,GB!$A$1:$AD$1,0))</f>
        <v>0</v>
      </c>
      <c r="W306" s="65">
        <f>INDEX(GB!$A$2:$AD$96,MATCH($C306,GB!$A$2:$A$96,0),MATCH(W$2,GB!$A$1:$AD$1,0))</f>
        <v>50</v>
      </c>
      <c r="X306" s="65">
        <f>INDEX(GB!$A$2:$AD$96,MATCH($C306,GB!$A$2:$A$96,0),MATCH(X$2,GB!$A$1:$AD$1,0))</f>
        <v>30</v>
      </c>
      <c r="Y306" s="65">
        <v>5</v>
      </c>
      <c r="Z306" s="72">
        <v>1250</v>
      </c>
      <c r="AA306" s="72">
        <v>400</v>
      </c>
      <c r="AB306" s="65"/>
      <c r="AC306" s="65"/>
      <c r="AD306" s="65"/>
      <c r="AE306" s="65"/>
      <c r="AF306" s="65">
        <f t="shared" si="983"/>
        <v>5</v>
      </c>
      <c r="AG306" s="65"/>
      <c r="AH306" s="65"/>
      <c r="AI306" s="65" t="str">
        <f t="shared" si="759"/>
        <v/>
      </c>
      <c r="AJ306" s="65" t="str">
        <f t="shared" si="760"/>
        <v/>
      </c>
      <c r="AK306" s="65" t="str">
        <f t="shared" si="761"/>
        <v/>
      </c>
      <c r="AL306" s="65" t="str">
        <f t="shared" si="762"/>
        <v/>
      </c>
      <c r="AM306" s="65" t="str">
        <f t="shared" si="897"/>
        <v/>
      </c>
      <c r="AN306" s="65"/>
      <c r="AO306" s="65"/>
      <c r="AP306" s="65"/>
      <c r="AQ306" s="65"/>
      <c r="AR306" s="65"/>
      <c r="AS306" s="65"/>
      <c r="AT306" s="65" t="str">
        <f t="shared" si="898"/>
        <v>ECPU</v>
      </c>
      <c r="AU306" s="65">
        <f t="shared" si="899"/>
        <v>274.60000000000002</v>
      </c>
      <c r="AV306" s="65"/>
      <c r="AX306" s="65">
        <f t="shared" si="974"/>
        <v>910</v>
      </c>
      <c r="AY306" s="65">
        <f t="shared" si="975"/>
        <v>785</v>
      </c>
      <c r="AZ306" s="65">
        <f>INDEX(Notes!$A$36:$O$47,MATCH($B306,Notes!A$36:A$47,0),MATCH(AZ$2,Notes!A$35:O$35,0))</f>
        <v>203.34644826666667</v>
      </c>
      <c r="BA306" s="65">
        <f t="shared" si="939"/>
        <v>715</v>
      </c>
      <c r="BB306" s="65">
        <f t="shared" si="976"/>
        <v>820</v>
      </c>
      <c r="BC306" s="65">
        <f t="shared" si="940"/>
        <v>695</v>
      </c>
      <c r="BD306" s="65">
        <f t="shared" si="977"/>
        <v>800</v>
      </c>
      <c r="BO306" s="72">
        <f t="shared" si="984"/>
        <v>274.60000000000002</v>
      </c>
      <c r="BP306" s="72">
        <f t="shared" si="881"/>
        <v>6</v>
      </c>
      <c r="BQ306" s="72" t="str">
        <f t="shared" si="882"/>
        <v>4</v>
      </c>
      <c r="BR306" s="72">
        <f t="shared" si="985"/>
        <v>0</v>
      </c>
      <c r="BS306" s="72" t="str">
        <f t="shared" si="979"/>
        <v/>
      </c>
      <c r="BT306" s="72" t="str">
        <f t="shared" si="979"/>
        <v/>
      </c>
      <c r="BU306" s="72" t="str">
        <f t="shared" si="979"/>
        <v/>
      </c>
      <c r="BV306" s="72" t="str">
        <f t="shared" si="979"/>
        <v/>
      </c>
    </row>
    <row r="307" spans="1:74" s="72" customFormat="1" x14ac:dyDescent="0.2">
      <c r="A307" s="72" t="b">
        <v>1</v>
      </c>
      <c r="B307" s="65" t="s">
        <v>45</v>
      </c>
      <c r="C307" s="65" t="s">
        <v>287</v>
      </c>
      <c r="D307" s="65" t="str">
        <f t="shared" si="978"/>
        <v>E5</v>
      </c>
      <c r="E307" s="75">
        <f t="shared" si="847"/>
        <v>1006005</v>
      </c>
      <c r="F307" s="65" t="str">
        <f t="shared" si="973"/>
        <v>ME006_E5</v>
      </c>
      <c r="G307" s="65" t="s">
        <v>345</v>
      </c>
      <c r="H307" s="65">
        <f t="shared" si="980"/>
        <v>1025</v>
      </c>
      <c r="I307" s="65">
        <f t="shared" si="981"/>
        <v>140</v>
      </c>
      <c r="J307" s="65">
        <f>INDEX(Notes!$A$36:$N$47,MATCH(Binning!$B307,Notes!$A$36:$A$47,0),MATCH(Notes!$K$35,Notes!$A$35:$N$35,0))</f>
        <v>274.60000000000002</v>
      </c>
      <c r="K307" s="65"/>
      <c r="L307" s="65">
        <f t="shared" si="986"/>
        <v>805</v>
      </c>
      <c r="M307" s="65">
        <f t="shared" si="982"/>
        <v>680</v>
      </c>
      <c r="N307" s="65">
        <f>INDEX(GB!$A$2:$AD$96,MATCH($C307,GB!$A$2:$A$96,0),MATCH(N$2,GB!$A$1:$AD$1,0))</f>
        <v>105</v>
      </c>
      <c r="O307" s="65">
        <f>INDEX(GB!$A$2:$AD$96,MATCH($C307,GB!$A$2:$A$96,0),MATCH(O$2,GB!$A$1:$AD$1,0))</f>
        <v>45</v>
      </c>
      <c r="P307" s="65">
        <f>INDEX(GB!$A$2:$AD$96,MATCH($C307,GB!$A$2:$A$96,0),MATCH(P$2,GB!$A$1:$AD$1,0))</f>
        <v>75</v>
      </c>
      <c r="Q307" s="65">
        <f>INDEX(GB!$A$2:$AD$96,MATCH($C307,GB!$A$2:$A$96,0),MATCH(Q$2,GB!$A$1:$AD$1,0))</f>
        <v>55</v>
      </c>
      <c r="R307" s="65">
        <f>INDEX(Notes!$A$36:$N$47,MATCH(Binning!$B307,Notes!$A$36:$A$47,0),MATCH(Notes!$M$35,Notes!$A$35:$N$35,0))</f>
        <v>3000</v>
      </c>
      <c r="S307" s="65"/>
      <c r="T307" s="65">
        <f>INDEX(GB!$A$2:$AD$96,MATCH($C307,GB!$A$2:$A$96,0),MATCH(T$2,GB!$A$1:$AD$1,0))</f>
        <v>50</v>
      </c>
      <c r="U307" s="65">
        <f>INDEX(GB!$A$2:$AD$96,MATCH($C307,GB!$A$2:$A$96,0),MATCH(U$2,GB!$A$1:$AD$1,0))</f>
        <v>0</v>
      </c>
      <c r="V307" s="65">
        <f>INDEX(GB!$A$2:$AD$96,MATCH($C307,GB!$A$2:$A$96,0),MATCH(V$2,GB!$A$1:$AD$1,0))</f>
        <v>0</v>
      </c>
      <c r="W307" s="65">
        <f>INDEX(GB!$A$2:$AD$96,MATCH($C307,GB!$A$2:$A$96,0),MATCH(W$2,GB!$A$1:$AD$1,0))</f>
        <v>50</v>
      </c>
      <c r="X307" s="65">
        <f>INDEX(GB!$A$2:$AD$96,MATCH($C307,GB!$A$2:$A$96,0),MATCH(X$2,GB!$A$1:$AD$1,0))</f>
        <v>30</v>
      </c>
      <c r="Y307" s="65">
        <v>5</v>
      </c>
      <c r="Z307" s="72">
        <v>1250</v>
      </c>
      <c r="AA307" s="72">
        <v>400</v>
      </c>
      <c r="AB307" s="65"/>
      <c r="AC307" s="65"/>
      <c r="AD307" s="65"/>
      <c r="AE307" s="65"/>
      <c r="AF307" s="65">
        <f t="shared" si="983"/>
        <v>5</v>
      </c>
      <c r="AG307" s="65"/>
      <c r="AH307" s="65"/>
      <c r="AI307" s="65" t="str">
        <f t="shared" si="759"/>
        <v/>
      </c>
      <c r="AJ307" s="65" t="str">
        <f t="shared" si="760"/>
        <v/>
      </c>
      <c r="AK307" s="65" t="str">
        <f t="shared" si="761"/>
        <v/>
      </c>
      <c r="AL307" s="65" t="str">
        <f t="shared" si="762"/>
        <v/>
      </c>
      <c r="AM307" s="65" t="str">
        <f t="shared" si="897"/>
        <v/>
      </c>
      <c r="AN307" s="65"/>
      <c r="AO307" s="65"/>
      <c r="AP307" s="65"/>
      <c r="AQ307" s="65"/>
      <c r="AR307" s="65"/>
      <c r="AS307" s="65"/>
      <c r="AT307" s="65" t="str">
        <f t="shared" si="898"/>
        <v>ECPU</v>
      </c>
      <c r="AU307" s="65">
        <f t="shared" si="899"/>
        <v>274.60000000000002</v>
      </c>
      <c r="AV307" s="65"/>
      <c r="AX307" s="65">
        <f t="shared" si="974"/>
        <v>910</v>
      </c>
      <c r="AY307" s="65">
        <f t="shared" si="975"/>
        <v>785</v>
      </c>
      <c r="AZ307" s="65">
        <f>INDEX(Notes!$A$36:$O$47,MATCH($B307,Notes!A$36:A$47,0),MATCH(AZ$2,Notes!A$35:O$35,0))</f>
        <v>203.34644826666667</v>
      </c>
      <c r="BA307" s="65">
        <f t="shared" si="939"/>
        <v>700</v>
      </c>
      <c r="BB307" s="65">
        <f t="shared" si="976"/>
        <v>805</v>
      </c>
      <c r="BC307" s="65">
        <f t="shared" si="940"/>
        <v>680</v>
      </c>
      <c r="BD307" s="65">
        <f t="shared" si="977"/>
        <v>785</v>
      </c>
      <c r="BO307" s="72">
        <f t="shared" si="984"/>
        <v>274.60000000000002</v>
      </c>
      <c r="BP307" s="72">
        <f t="shared" si="881"/>
        <v>6</v>
      </c>
      <c r="BQ307" s="72" t="str">
        <f t="shared" si="882"/>
        <v>5</v>
      </c>
      <c r="BR307" s="72">
        <f t="shared" si="985"/>
        <v>0</v>
      </c>
      <c r="BS307" s="72" t="str">
        <f t="shared" si="979"/>
        <v/>
      </c>
      <c r="BT307" s="72" t="str">
        <f t="shared" si="979"/>
        <v/>
      </c>
      <c r="BU307" s="72" t="str">
        <f t="shared" si="979"/>
        <v/>
      </c>
      <c r="BV307" s="72" t="str">
        <f t="shared" si="979"/>
        <v/>
      </c>
    </row>
    <row r="308" spans="1:74" s="72" customFormat="1" x14ac:dyDescent="0.2">
      <c r="A308" s="72" t="b">
        <v>1</v>
      </c>
      <c r="B308" s="65" t="s">
        <v>45</v>
      </c>
      <c r="C308" s="65" t="s">
        <v>287</v>
      </c>
      <c r="D308" s="65" t="str">
        <f t="shared" si="978"/>
        <v>E6</v>
      </c>
      <c r="E308" s="75">
        <f t="shared" si="847"/>
        <v>1006006</v>
      </c>
      <c r="F308" s="65" t="str">
        <f t="shared" si="973"/>
        <v>ME006_E6</v>
      </c>
      <c r="G308" s="65" t="s">
        <v>345</v>
      </c>
      <c r="H308" s="65">
        <f t="shared" si="980"/>
        <v>1010</v>
      </c>
      <c r="I308" s="65">
        <f t="shared" si="981"/>
        <v>140</v>
      </c>
      <c r="J308" s="65">
        <f>INDEX(Notes!$A$36:$N$47,MATCH(Binning!$B308,Notes!$A$36:$A$47,0),MATCH(Notes!$K$35,Notes!$A$35:$N$35,0))</f>
        <v>274.60000000000002</v>
      </c>
      <c r="K308" s="65"/>
      <c r="L308" s="65">
        <f t="shared" si="986"/>
        <v>805</v>
      </c>
      <c r="M308" s="65">
        <f t="shared" si="982"/>
        <v>680</v>
      </c>
      <c r="N308" s="65">
        <f>INDEX(GB!$A$2:$AD$96,MATCH($C308,GB!$A$2:$A$96,0),MATCH(N$2,GB!$A$1:$AD$1,0))</f>
        <v>105</v>
      </c>
      <c r="O308" s="65">
        <f>INDEX(GB!$A$2:$AD$96,MATCH($C308,GB!$A$2:$A$96,0),MATCH(O$2,GB!$A$1:$AD$1,0))</f>
        <v>45</v>
      </c>
      <c r="P308" s="65">
        <f>INDEX(GB!$A$2:$AD$96,MATCH($C308,GB!$A$2:$A$96,0),MATCH(P$2,GB!$A$1:$AD$1,0))</f>
        <v>75</v>
      </c>
      <c r="Q308" s="65">
        <f>INDEX(GB!$A$2:$AD$96,MATCH($C308,GB!$A$2:$A$96,0),MATCH(Q$2,GB!$A$1:$AD$1,0))</f>
        <v>55</v>
      </c>
      <c r="R308" s="65">
        <f>INDEX(Notes!$A$36:$N$47,MATCH(Binning!$B308,Notes!$A$36:$A$47,0),MATCH(Notes!$M$35,Notes!$A$35:$N$35,0))</f>
        <v>3000</v>
      </c>
      <c r="S308" s="65"/>
      <c r="T308" s="65">
        <f>INDEX(GB!$A$2:$AD$96,MATCH($C308,GB!$A$2:$A$96,0),MATCH(T$2,GB!$A$1:$AD$1,0))</f>
        <v>50</v>
      </c>
      <c r="U308" s="65">
        <f>INDEX(GB!$A$2:$AD$96,MATCH($C308,GB!$A$2:$A$96,0),MATCH(U$2,GB!$A$1:$AD$1,0))</f>
        <v>0</v>
      </c>
      <c r="V308" s="65">
        <f>INDEX(GB!$A$2:$AD$96,MATCH($C308,GB!$A$2:$A$96,0),MATCH(V$2,GB!$A$1:$AD$1,0))</f>
        <v>0</v>
      </c>
      <c r="W308" s="65">
        <f>INDEX(GB!$A$2:$AD$96,MATCH($C308,GB!$A$2:$A$96,0),MATCH(W$2,GB!$A$1:$AD$1,0))</f>
        <v>50</v>
      </c>
      <c r="X308" s="65">
        <f>INDEX(GB!$A$2:$AD$96,MATCH($C308,GB!$A$2:$A$96,0),MATCH(X$2,GB!$A$1:$AD$1,0))</f>
        <v>30</v>
      </c>
      <c r="Y308" s="65">
        <v>5</v>
      </c>
      <c r="Z308" s="72">
        <v>1250</v>
      </c>
      <c r="AA308" s="72">
        <v>400</v>
      </c>
      <c r="AB308" s="65"/>
      <c r="AC308" s="65"/>
      <c r="AD308" s="65"/>
      <c r="AE308" s="65"/>
      <c r="AF308" s="65">
        <f t="shared" si="983"/>
        <v>5</v>
      </c>
      <c r="AG308" s="65"/>
      <c r="AH308" s="65"/>
      <c r="AI308" s="65" t="str">
        <f t="shared" si="759"/>
        <v/>
      </c>
      <c r="AJ308" s="65" t="str">
        <f t="shared" si="760"/>
        <v/>
      </c>
      <c r="AK308" s="65" t="str">
        <f t="shared" si="761"/>
        <v/>
      </c>
      <c r="AL308" s="65" t="str">
        <f t="shared" si="762"/>
        <v/>
      </c>
      <c r="AM308" s="65" t="str">
        <f t="shared" si="897"/>
        <v/>
      </c>
      <c r="AN308" s="65"/>
      <c r="AO308" s="65"/>
      <c r="AP308" s="65"/>
      <c r="AQ308" s="65"/>
      <c r="AR308" s="65"/>
      <c r="AS308" s="65"/>
      <c r="AT308" s="65" t="str">
        <f t="shared" si="898"/>
        <v>ECPU</v>
      </c>
      <c r="AU308" s="65">
        <f t="shared" si="899"/>
        <v>274.60000000000002</v>
      </c>
      <c r="AV308" s="65"/>
      <c r="AX308" s="65">
        <f t="shared" si="974"/>
        <v>910</v>
      </c>
      <c r="AY308" s="65">
        <f t="shared" si="975"/>
        <v>785</v>
      </c>
      <c r="AZ308" s="65">
        <f>INDEX(Notes!$A$36:$O$47,MATCH($B308,Notes!A$36:A$47,0),MATCH(AZ$2,Notes!A$35:O$35,0))</f>
        <v>203.34644826666667</v>
      </c>
      <c r="BA308" s="65">
        <f t="shared" si="939"/>
        <v>685</v>
      </c>
      <c r="BB308" s="65">
        <f t="shared" si="976"/>
        <v>790</v>
      </c>
      <c r="BC308" s="65">
        <f t="shared" si="940"/>
        <v>680</v>
      </c>
      <c r="BD308" s="65">
        <f t="shared" si="977"/>
        <v>785</v>
      </c>
      <c r="BO308" s="72">
        <f t="shared" si="984"/>
        <v>274.60000000000002</v>
      </c>
      <c r="BP308" s="72">
        <f t="shared" si="881"/>
        <v>6</v>
      </c>
      <c r="BQ308" s="72" t="str">
        <f t="shared" si="882"/>
        <v>6</v>
      </c>
      <c r="BR308" s="72">
        <f t="shared" si="985"/>
        <v>0</v>
      </c>
      <c r="BS308" s="72" t="str">
        <f t="shared" si="979"/>
        <v/>
      </c>
      <c r="BT308" s="72" t="str">
        <f t="shared" si="979"/>
        <v/>
      </c>
      <c r="BU308" s="72" t="str">
        <f t="shared" si="979"/>
        <v/>
      </c>
      <c r="BV308" s="72" t="str">
        <f t="shared" si="979"/>
        <v/>
      </c>
    </row>
    <row r="309" spans="1:74" s="72" customFormat="1" x14ac:dyDescent="0.2">
      <c r="A309" s="72" t="b">
        <v>1</v>
      </c>
      <c r="B309" s="65" t="s">
        <v>45</v>
      </c>
      <c r="C309" s="65" t="s">
        <v>287</v>
      </c>
      <c r="D309" s="65" t="str">
        <f t="shared" si="978"/>
        <v>E7</v>
      </c>
      <c r="E309" s="75">
        <f t="shared" si="847"/>
        <v>1006007</v>
      </c>
      <c r="F309" s="65" t="str">
        <f t="shared" si="973"/>
        <v>ME006_E7</v>
      </c>
      <c r="G309" s="65" t="s">
        <v>345</v>
      </c>
      <c r="H309" s="65">
        <f t="shared" si="980"/>
        <v>995</v>
      </c>
      <c r="I309" s="65">
        <f t="shared" si="981"/>
        <v>140</v>
      </c>
      <c r="J309" s="65">
        <f>INDEX(Notes!$A$36:$N$47,MATCH(Binning!$B309,Notes!$A$36:$A$47,0),MATCH(Notes!$K$35,Notes!$A$35:$N$35,0))</f>
        <v>274.60000000000002</v>
      </c>
      <c r="K309" s="65"/>
      <c r="L309" s="65">
        <f t="shared" si="986"/>
        <v>805</v>
      </c>
      <c r="M309" s="65">
        <f t="shared" si="982"/>
        <v>680</v>
      </c>
      <c r="N309" s="65">
        <f>INDEX(GB!$A$2:$AD$96,MATCH($C309,GB!$A$2:$A$96,0),MATCH(N$2,GB!$A$1:$AD$1,0))</f>
        <v>105</v>
      </c>
      <c r="O309" s="65">
        <f>INDEX(GB!$A$2:$AD$96,MATCH($C309,GB!$A$2:$A$96,0),MATCH(O$2,GB!$A$1:$AD$1,0))</f>
        <v>45</v>
      </c>
      <c r="P309" s="65">
        <f>INDEX(GB!$A$2:$AD$96,MATCH($C309,GB!$A$2:$A$96,0),MATCH(P$2,GB!$A$1:$AD$1,0))</f>
        <v>75</v>
      </c>
      <c r="Q309" s="65">
        <f>INDEX(GB!$A$2:$AD$96,MATCH($C309,GB!$A$2:$A$96,0),MATCH(Q$2,GB!$A$1:$AD$1,0))</f>
        <v>55</v>
      </c>
      <c r="R309" s="65">
        <f>INDEX(Notes!$A$36:$N$47,MATCH(Binning!$B309,Notes!$A$36:$A$47,0),MATCH(Notes!$M$35,Notes!$A$35:$N$35,0))</f>
        <v>3000</v>
      </c>
      <c r="S309" s="65"/>
      <c r="T309" s="65">
        <f>INDEX(GB!$A$2:$AD$96,MATCH($C309,GB!$A$2:$A$96,0),MATCH(T$2,GB!$A$1:$AD$1,0))</f>
        <v>50</v>
      </c>
      <c r="U309" s="65">
        <f>INDEX(GB!$A$2:$AD$96,MATCH($C309,GB!$A$2:$A$96,0),MATCH(U$2,GB!$A$1:$AD$1,0))</f>
        <v>0</v>
      </c>
      <c r="V309" s="65">
        <f>INDEX(GB!$A$2:$AD$96,MATCH($C309,GB!$A$2:$A$96,0),MATCH(V$2,GB!$A$1:$AD$1,0))</f>
        <v>0</v>
      </c>
      <c r="W309" s="65">
        <f>INDEX(GB!$A$2:$AD$96,MATCH($C309,GB!$A$2:$A$96,0),MATCH(W$2,GB!$A$1:$AD$1,0))</f>
        <v>50</v>
      </c>
      <c r="X309" s="65">
        <f>INDEX(GB!$A$2:$AD$96,MATCH($C309,GB!$A$2:$A$96,0),MATCH(X$2,GB!$A$1:$AD$1,0))</f>
        <v>30</v>
      </c>
      <c r="Y309" s="65">
        <v>5</v>
      </c>
      <c r="Z309" s="72">
        <v>1250</v>
      </c>
      <c r="AA309" s="72">
        <v>400</v>
      </c>
      <c r="AB309" s="65"/>
      <c r="AC309" s="65"/>
      <c r="AD309" s="65"/>
      <c r="AE309" s="65"/>
      <c r="AF309" s="65">
        <f t="shared" si="983"/>
        <v>5</v>
      </c>
      <c r="AG309" s="65"/>
      <c r="AH309" s="65"/>
      <c r="AI309" s="65" t="str">
        <f t="shared" si="759"/>
        <v/>
      </c>
      <c r="AJ309" s="65" t="str">
        <f t="shared" si="760"/>
        <v/>
      </c>
      <c r="AK309" s="65" t="str">
        <f t="shared" si="761"/>
        <v/>
      </c>
      <c r="AL309" s="65" t="str">
        <f t="shared" si="762"/>
        <v/>
      </c>
      <c r="AM309" s="65" t="str">
        <f t="shared" si="897"/>
        <v/>
      </c>
      <c r="AN309" s="65"/>
      <c r="AO309" s="65"/>
      <c r="AP309" s="65"/>
      <c r="AQ309" s="65"/>
      <c r="AR309" s="65"/>
      <c r="AS309" s="65"/>
      <c r="AT309" s="65" t="str">
        <f t="shared" si="898"/>
        <v>ECPU</v>
      </c>
      <c r="AU309" s="65">
        <f t="shared" si="899"/>
        <v>274.60000000000002</v>
      </c>
      <c r="AV309" s="65"/>
      <c r="AX309" s="65">
        <f t="shared" si="974"/>
        <v>910</v>
      </c>
      <c r="AY309" s="65">
        <f t="shared" si="975"/>
        <v>785</v>
      </c>
      <c r="AZ309" s="65">
        <f>INDEX(Notes!$A$36:$O$47,MATCH($B309,Notes!A$36:A$47,0),MATCH(AZ$2,Notes!A$35:O$35,0))</f>
        <v>203.34644826666667</v>
      </c>
      <c r="BA309" s="65">
        <f t="shared" si="939"/>
        <v>680</v>
      </c>
      <c r="BB309" s="65">
        <f t="shared" si="976"/>
        <v>785</v>
      </c>
      <c r="BC309" s="65">
        <f t="shared" si="940"/>
        <v>680</v>
      </c>
      <c r="BD309" s="65">
        <f t="shared" si="977"/>
        <v>785</v>
      </c>
      <c r="BO309" s="72">
        <f t="shared" si="984"/>
        <v>274.60000000000002</v>
      </c>
      <c r="BP309" s="72">
        <f t="shared" si="881"/>
        <v>6</v>
      </c>
      <c r="BQ309" s="72" t="str">
        <f t="shared" si="882"/>
        <v>7</v>
      </c>
      <c r="BR309" s="72">
        <f t="shared" si="985"/>
        <v>0</v>
      </c>
      <c r="BS309" s="72" t="str">
        <f t="shared" si="979"/>
        <v/>
      </c>
      <c r="BT309" s="72" t="str">
        <f t="shared" si="979"/>
        <v/>
      </c>
      <c r="BU309" s="72" t="str">
        <f t="shared" si="979"/>
        <v/>
      </c>
      <c r="BV309" s="72" t="str">
        <f t="shared" si="979"/>
        <v/>
      </c>
    </row>
    <row r="310" spans="1:74" s="72" customFormat="1" x14ac:dyDescent="0.2">
      <c r="A310" s="72" t="b">
        <v>1</v>
      </c>
      <c r="B310" s="65" t="s">
        <v>45</v>
      </c>
      <c r="C310" s="65" t="s">
        <v>287</v>
      </c>
      <c r="D310" s="65" t="str">
        <f t="shared" si="978"/>
        <v>E8</v>
      </c>
      <c r="E310" s="75">
        <f t="shared" ref="E310:E313" si="987">1000000+BP310*1000+BQ310</f>
        <v>1006008</v>
      </c>
      <c r="F310" s="65" t="str">
        <f t="shared" ref="F310:F313" si="988">CONCATENATE(C310,"_",D310)</f>
        <v>ME006_E8</v>
      </c>
      <c r="G310" s="65" t="s">
        <v>345</v>
      </c>
      <c r="H310" s="65">
        <f t="shared" si="980"/>
        <v>980</v>
      </c>
      <c r="I310" s="65">
        <f t="shared" si="981"/>
        <v>140</v>
      </c>
      <c r="J310" s="65">
        <f>INDEX(Notes!$A$36:$N$47,MATCH(Binning!$B310,Notes!$A$36:$A$47,0),MATCH(Notes!$K$35,Notes!$A$35:$N$35,0))</f>
        <v>274.60000000000002</v>
      </c>
      <c r="K310" s="65"/>
      <c r="L310" s="65">
        <f t="shared" si="986"/>
        <v>805</v>
      </c>
      <c r="M310" s="65">
        <f t="shared" si="982"/>
        <v>680</v>
      </c>
      <c r="N310" s="65">
        <f>INDEX(GB!$A$2:$AD$96,MATCH($C310,GB!$A$2:$A$96,0),MATCH(N$2,GB!$A$1:$AD$1,0))</f>
        <v>105</v>
      </c>
      <c r="O310" s="65">
        <f>INDEX(GB!$A$2:$AD$96,MATCH($C310,GB!$A$2:$A$96,0),MATCH(O$2,GB!$A$1:$AD$1,0))</f>
        <v>45</v>
      </c>
      <c r="P310" s="65">
        <f>INDEX(GB!$A$2:$AD$96,MATCH($C310,GB!$A$2:$A$96,0),MATCH(P$2,GB!$A$1:$AD$1,0))</f>
        <v>75</v>
      </c>
      <c r="Q310" s="65">
        <f>INDEX(GB!$A$2:$AD$96,MATCH($C310,GB!$A$2:$A$96,0),MATCH(Q$2,GB!$A$1:$AD$1,0))</f>
        <v>55</v>
      </c>
      <c r="R310" s="65">
        <f>INDEX(Notes!$A$36:$N$47,MATCH(Binning!$B310,Notes!$A$36:$A$47,0),MATCH(Notes!$M$35,Notes!$A$35:$N$35,0))</f>
        <v>3000</v>
      </c>
      <c r="S310" s="65"/>
      <c r="T310" s="65">
        <f>INDEX(GB!$A$2:$AD$96,MATCH($C310,GB!$A$2:$A$96,0),MATCH(T$2,GB!$A$1:$AD$1,0))</f>
        <v>50</v>
      </c>
      <c r="U310" s="65">
        <f>INDEX(GB!$A$2:$AD$96,MATCH($C310,GB!$A$2:$A$96,0),MATCH(U$2,GB!$A$1:$AD$1,0))</f>
        <v>0</v>
      </c>
      <c r="V310" s="65">
        <f>INDEX(GB!$A$2:$AD$96,MATCH($C310,GB!$A$2:$A$96,0),MATCH(V$2,GB!$A$1:$AD$1,0))</f>
        <v>0</v>
      </c>
      <c r="W310" s="65">
        <f>INDEX(GB!$A$2:$AD$96,MATCH($C310,GB!$A$2:$A$96,0),MATCH(W$2,GB!$A$1:$AD$1,0))</f>
        <v>50</v>
      </c>
      <c r="X310" s="65">
        <f>INDEX(GB!$A$2:$AD$96,MATCH($C310,GB!$A$2:$A$96,0),MATCH(X$2,GB!$A$1:$AD$1,0))</f>
        <v>30</v>
      </c>
      <c r="Y310" s="65">
        <v>5</v>
      </c>
      <c r="Z310" s="72">
        <v>1250</v>
      </c>
      <c r="AA310" s="72">
        <v>400</v>
      </c>
      <c r="AB310" s="65"/>
      <c r="AC310" s="65"/>
      <c r="AD310" s="65"/>
      <c r="AE310" s="65"/>
      <c r="AF310" s="65">
        <f t="shared" si="983"/>
        <v>5</v>
      </c>
      <c r="AG310" s="65"/>
      <c r="AH310" s="65"/>
      <c r="AI310" s="65" t="str">
        <f t="shared" ref="AI310:AI313" si="989">IF($BR310=1,BS310,"")</f>
        <v/>
      </c>
      <c r="AJ310" s="65" t="str">
        <f t="shared" ref="AJ310:AJ313" si="990">IF($BR310=1,BT310,"")</f>
        <v/>
      </c>
      <c r="AK310" s="65" t="str">
        <f t="shared" ref="AK310:AK313" si="991">IF($BR310=1,BU310,"")</f>
        <v/>
      </c>
      <c r="AL310" s="65" t="str">
        <f t="shared" ref="AL310:AL313" si="992">IF($BR310=1,BV310,"")</f>
        <v/>
      </c>
      <c r="AM310" s="65" t="str">
        <f t="shared" si="897"/>
        <v/>
      </c>
      <c r="AN310" s="65"/>
      <c r="AO310" s="65"/>
      <c r="AP310" s="65"/>
      <c r="AQ310" s="65"/>
      <c r="AR310" s="65"/>
      <c r="AS310" s="65"/>
      <c r="AT310" s="65" t="str">
        <f t="shared" ref="AT310:AT313" si="993">B310</f>
        <v>ECPU</v>
      </c>
      <c r="AU310" s="65">
        <f t="shared" ref="AU310:AU313" si="994">J310</f>
        <v>274.60000000000002</v>
      </c>
      <c r="AV310" s="65"/>
      <c r="AX310" s="65">
        <f t="shared" ref="AX310:AX313" si="995">L310+N310</f>
        <v>910</v>
      </c>
      <c r="AY310" s="65">
        <f t="shared" ref="AY310:AY313" si="996">M310+N310</f>
        <v>785</v>
      </c>
      <c r="AZ310" s="65">
        <f>INDEX(Notes!$A$36:$O$47,MATCH($B310,Notes!A$36:A$47,0),MATCH(AZ$2,Notes!A$35:O$35,0))</f>
        <v>203.34644826666667</v>
      </c>
      <c r="BA310" s="65">
        <f t="shared" ref="BA310:BA313" si="997">MAX(MIN(Y310*FLOOR((H310-I310*LOG10(AZ310))/Y310,1),L310),M310)</f>
        <v>680</v>
      </c>
      <c r="BB310" s="65">
        <f t="shared" ref="BB310:BB313" si="998">BA310+N310</f>
        <v>785</v>
      </c>
      <c r="BC310" s="65">
        <f t="shared" ref="BC310:BC313" si="999">MAX(MIN(Y310*FLOOR((H310-I310*LOG10(J310))/Y310,1),L310),M310)</f>
        <v>680</v>
      </c>
      <c r="BD310" s="65">
        <f t="shared" ref="BD310:BD313" si="1000">BC310+N310</f>
        <v>785</v>
      </c>
      <c r="BO310" s="72">
        <f t="shared" si="984"/>
        <v>274.60000000000002</v>
      </c>
      <c r="BP310" s="72">
        <f t="shared" si="881"/>
        <v>6</v>
      </c>
      <c r="BQ310" s="72" t="str">
        <f t="shared" si="882"/>
        <v>8</v>
      </c>
      <c r="BR310" s="72">
        <f t="shared" si="985"/>
        <v>0</v>
      </c>
      <c r="BS310" s="72" t="str">
        <f t="shared" si="985"/>
        <v/>
      </c>
      <c r="BT310" s="72" t="str">
        <f t="shared" si="985"/>
        <v/>
      </c>
      <c r="BU310" s="72" t="str">
        <f t="shared" si="985"/>
        <v/>
      </c>
      <c r="BV310" s="72" t="str">
        <f t="shared" si="985"/>
        <v/>
      </c>
    </row>
    <row r="311" spans="1:74" s="72" customFormat="1" x14ac:dyDescent="0.2">
      <c r="A311" s="72" t="b">
        <v>1</v>
      </c>
      <c r="B311" s="65" t="s">
        <v>45</v>
      </c>
      <c r="C311" s="65" t="s">
        <v>287</v>
      </c>
      <c r="D311" s="65" t="str">
        <f t="shared" si="978"/>
        <v>E9</v>
      </c>
      <c r="E311" s="75">
        <f t="shared" si="987"/>
        <v>1006009</v>
      </c>
      <c r="F311" s="65" t="str">
        <f t="shared" si="988"/>
        <v>ME006_E9</v>
      </c>
      <c r="G311" s="65" t="s">
        <v>345</v>
      </c>
      <c r="H311" s="65">
        <f t="shared" si="980"/>
        <v>965</v>
      </c>
      <c r="I311" s="65">
        <f t="shared" si="981"/>
        <v>140</v>
      </c>
      <c r="J311" s="65">
        <f>INDEX(Notes!$A$36:$N$47,MATCH(Binning!$B311,Notes!$A$36:$A$47,0),MATCH(Notes!$K$35,Notes!$A$35:$N$35,0))</f>
        <v>274.60000000000002</v>
      </c>
      <c r="K311" s="65"/>
      <c r="L311" s="65">
        <f t="shared" si="986"/>
        <v>805</v>
      </c>
      <c r="M311" s="65">
        <f t="shared" si="982"/>
        <v>680</v>
      </c>
      <c r="N311" s="65">
        <f>INDEX(GB!$A$2:$AD$96,MATCH($C311,GB!$A$2:$A$96,0),MATCH(N$2,GB!$A$1:$AD$1,0))</f>
        <v>105</v>
      </c>
      <c r="O311" s="65">
        <f>INDEX(GB!$A$2:$AD$96,MATCH($C311,GB!$A$2:$A$96,0),MATCH(O$2,GB!$A$1:$AD$1,0))</f>
        <v>45</v>
      </c>
      <c r="P311" s="65">
        <f>INDEX(GB!$A$2:$AD$96,MATCH($C311,GB!$A$2:$A$96,0),MATCH(P$2,GB!$A$1:$AD$1,0))</f>
        <v>75</v>
      </c>
      <c r="Q311" s="65">
        <f>INDEX(GB!$A$2:$AD$96,MATCH($C311,GB!$A$2:$A$96,0),MATCH(Q$2,GB!$A$1:$AD$1,0))</f>
        <v>55</v>
      </c>
      <c r="R311" s="65">
        <f>INDEX(Notes!$A$36:$N$47,MATCH(Binning!$B311,Notes!$A$36:$A$47,0),MATCH(Notes!$M$35,Notes!$A$35:$N$35,0))</f>
        <v>3000</v>
      </c>
      <c r="S311" s="65"/>
      <c r="T311" s="65">
        <f>INDEX(GB!$A$2:$AD$96,MATCH($C311,GB!$A$2:$A$96,0),MATCH(T$2,GB!$A$1:$AD$1,0))</f>
        <v>50</v>
      </c>
      <c r="U311" s="65">
        <f>INDEX(GB!$A$2:$AD$96,MATCH($C311,GB!$A$2:$A$96,0),MATCH(U$2,GB!$A$1:$AD$1,0))</f>
        <v>0</v>
      </c>
      <c r="V311" s="65">
        <f>INDEX(GB!$A$2:$AD$96,MATCH($C311,GB!$A$2:$A$96,0),MATCH(V$2,GB!$A$1:$AD$1,0))</f>
        <v>0</v>
      </c>
      <c r="W311" s="65">
        <f>INDEX(GB!$A$2:$AD$96,MATCH($C311,GB!$A$2:$A$96,0),MATCH(W$2,GB!$A$1:$AD$1,0))</f>
        <v>50</v>
      </c>
      <c r="X311" s="65">
        <f>INDEX(GB!$A$2:$AD$96,MATCH($C311,GB!$A$2:$A$96,0),MATCH(X$2,GB!$A$1:$AD$1,0))</f>
        <v>30</v>
      </c>
      <c r="Y311" s="65">
        <v>5</v>
      </c>
      <c r="Z311" s="72">
        <v>1250</v>
      </c>
      <c r="AA311" s="72">
        <v>400</v>
      </c>
      <c r="AB311" s="65"/>
      <c r="AC311" s="65"/>
      <c r="AD311" s="65"/>
      <c r="AE311" s="65"/>
      <c r="AF311" s="65">
        <f t="shared" si="983"/>
        <v>5</v>
      </c>
      <c r="AG311" s="65"/>
      <c r="AH311" s="65"/>
      <c r="AI311" s="65" t="str">
        <f t="shared" si="989"/>
        <v/>
      </c>
      <c r="AJ311" s="65" t="str">
        <f t="shared" si="990"/>
        <v/>
      </c>
      <c r="AK311" s="65" t="str">
        <f t="shared" si="991"/>
        <v/>
      </c>
      <c r="AL311" s="65" t="str">
        <f t="shared" si="992"/>
        <v/>
      </c>
      <c r="AM311" s="65" t="str">
        <f t="shared" si="897"/>
        <v/>
      </c>
      <c r="AN311" s="65"/>
      <c r="AO311" s="65"/>
      <c r="AP311" s="65"/>
      <c r="AQ311" s="65"/>
      <c r="AR311" s="65"/>
      <c r="AS311" s="65"/>
      <c r="AT311" s="65" t="str">
        <f t="shared" si="993"/>
        <v>ECPU</v>
      </c>
      <c r="AU311" s="65">
        <f t="shared" si="994"/>
        <v>274.60000000000002</v>
      </c>
      <c r="AV311" s="65"/>
      <c r="AX311" s="65">
        <f t="shared" si="995"/>
        <v>910</v>
      </c>
      <c r="AY311" s="65">
        <f t="shared" si="996"/>
        <v>785</v>
      </c>
      <c r="AZ311" s="65">
        <f>INDEX(Notes!$A$36:$O$47,MATCH($B311,Notes!A$36:A$47,0),MATCH(AZ$2,Notes!A$35:O$35,0))</f>
        <v>203.34644826666667</v>
      </c>
      <c r="BA311" s="65">
        <f t="shared" si="997"/>
        <v>680</v>
      </c>
      <c r="BB311" s="65">
        <f t="shared" si="998"/>
        <v>785</v>
      </c>
      <c r="BC311" s="65">
        <f t="shared" si="999"/>
        <v>680</v>
      </c>
      <c r="BD311" s="65">
        <f t="shared" si="1000"/>
        <v>785</v>
      </c>
      <c r="BO311" s="72">
        <f t="shared" si="984"/>
        <v>274.60000000000002</v>
      </c>
      <c r="BP311" s="72">
        <f t="shared" si="881"/>
        <v>6</v>
      </c>
      <c r="BQ311" s="72" t="str">
        <f t="shared" si="882"/>
        <v>9</v>
      </c>
      <c r="BR311" s="72">
        <f t="shared" ref="BR311:BV311" si="1001">IF(BR310="","",BR310)</f>
        <v>0</v>
      </c>
      <c r="BS311" s="72" t="str">
        <f t="shared" si="1001"/>
        <v/>
      </c>
      <c r="BT311" s="72" t="str">
        <f t="shared" si="1001"/>
        <v/>
      </c>
      <c r="BU311" s="72" t="str">
        <f t="shared" si="1001"/>
        <v/>
      </c>
      <c r="BV311" s="72" t="str">
        <f t="shared" si="1001"/>
        <v/>
      </c>
    </row>
    <row r="312" spans="1:74" s="72" customFormat="1" x14ac:dyDescent="0.2">
      <c r="A312" s="72" t="b">
        <v>1</v>
      </c>
      <c r="B312" s="65" t="s">
        <v>45</v>
      </c>
      <c r="C312" s="65" t="s">
        <v>287</v>
      </c>
      <c r="D312" s="65" t="str">
        <f t="shared" si="978"/>
        <v>E10</v>
      </c>
      <c r="E312" s="75">
        <f t="shared" si="987"/>
        <v>1006010</v>
      </c>
      <c r="F312" s="65" t="str">
        <f t="shared" si="988"/>
        <v>ME006_E10</v>
      </c>
      <c r="G312" s="65" t="s">
        <v>345</v>
      </c>
      <c r="H312" s="65">
        <f t="shared" si="980"/>
        <v>950</v>
      </c>
      <c r="I312" s="65">
        <f t="shared" si="981"/>
        <v>140</v>
      </c>
      <c r="J312" s="65">
        <f>INDEX(Notes!$A$36:$N$47,MATCH(Binning!$B312,Notes!$A$36:$A$47,0),MATCH(Notes!$K$35,Notes!$A$35:$N$35,0))</f>
        <v>274.60000000000002</v>
      </c>
      <c r="K312" s="65"/>
      <c r="L312" s="65">
        <f t="shared" si="986"/>
        <v>805</v>
      </c>
      <c r="M312" s="65">
        <f t="shared" si="982"/>
        <v>680</v>
      </c>
      <c r="N312" s="65">
        <f>INDEX(GB!$A$2:$AD$96,MATCH($C312,GB!$A$2:$A$96,0),MATCH(N$2,GB!$A$1:$AD$1,0))</f>
        <v>105</v>
      </c>
      <c r="O312" s="65">
        <f>INDEX(GB!$A$2:$AD$96,MATCH($C312,GB!$A$2:$A$96,0),MATCH(O$2,GB!$A$1:$AD$1,0))</f>
        <v>45</v>
      </c>
      <c r="P312" s="65">
        <f>INDEX(GB!$A$2:$AD$96,MATCH($C312,GB!$A$2:$A$96,0),MATCH(P$2,GB!$A$1:$AD$1,0))</f>
        <v>75</v>
      </c>
      <c r="Q312" s="65">
        <f>INDEX(GB!$A$2:$AD$96,MATCH($C312,GB!$A$2:$A$96,0),MATCH(Q$2,GB!$A$1:$AD$1,0))</f>
        <v>55</v>
      </c>
      <c r="R312" s="65">
        <f>INDEX(Notes!$A$36:$N$47,MATCH(Binning!$B312,Notes!$A$36:$A$47,0),MATCH(Notes!$M$35,Notes!$A$35:$N$35,0))</f>
        <v>3000</v>
      </c>
      <c r="S312" s="65"/>
      <c r="T312" s="65">
        <f>INDEX(GB!$A$2:$AD$96,MATCH($C312,GB!$A$2:$A$96,0),MATCH(T$2,GB!$A$1:$AD$1,0))</f>
        <v>50</v>
      </c>
      <c r="U312" s="65">
        <f>INDEX(GB!$A$2:$AD$96,MATCH($C312,GB!$A$2:$A$96,0),MATCH(U$2,GB!$A$1:$AD$1,0))</f>
        <v>0</v>
      </c>
      <c r="V312" s="65">
        <f>INDEX(GB!$A$2:$AD$96,MATCH($C312,GB!$A$2:$A$96,0),MATCH(V$2,GB!$A$1:$AD$1,0))</f>
        <v>0</v>
      </c>
      <c r="W312" s="65">
        <f>INDEX(GB!$A$2:$AD$96,MATCH($C312,GB!$A$2:$A$96,0),MATCH(W$2,GB!$A$1:$AD$1,0))</f>
        <v>50</v>
      </c>
      <c r="X312" s="65">
        <f>INDEX(GB!$A$2:$AD$96,MATCH($C312,GB!$A$2:$A$96,0),MATCH(X$2,GB!$A$1:$AD$1,0))</f>
        <v>30</v>
      </c>
      <c r="Y312" s="65">
        <v>5</v>
      </c>
      <c r="Z312" s="72">
        <v>1250</v>
      </c>
      <c r="AA312" s="72">
        <v>400</v>
      </c>
      <c r="AB312" s="65"/>
      <c r="AC312" s="65"/>
      <c r="AD312" s="65"/>
      <c r="AE312" s="65"/>
      <c r="AF312" s="65">
        <f t="shared" si="983"/>
        <v>5</v>
      </c>
      <c r="AG312" s="65"/>
      <c r="AH312" s="65"/>
      <c r="AI312" s="65" t="str">
        <f t="shared" si="989"/>
        <v/>
      </c>
      <c r="AJ312" s="65" t="str">
        <f t="shared" si="990"/>
        <v/>
      </c>
      <c r="AK312" s="65" t="str">
        <f t="shared" si="991"/>
        <v/>
      </c>
      <c r="AL312" s="65" t="str">
        <f t="shared" si="992"/>
        <v/>
      </c>
      <c r="AM312" s="65" t="str">
        <f t="shared" si="897"/>
        <v/>
      </c>
      <c r="AN312" s="65"/>
      <c r="AO312" s="65"/>
      <c r="AP312" s="65"/>
      <c r="AQ312" s="65"/>
      <c r="AR312" s="65"/>
      <c r="AS312" s="65"/>
      <c r="AT312" s="65" t="str">
        <f t="shared" si="993"/>
        <v>ECPU</v>
      </c>
      <c r="AU312" s="65">
        <f t="shared" si="994"/>
        <v>274.60000000000002</v>
      </c>
      <c r="AV312" s="65"/>
      <c r="AX312" s="65">
        <f t="shared" si="995"/>
        <v>910</v>
      </c>
      <c r="AY312" s="65">
        <f t="shared" si="996"/>
        <v>785</v>
      </c>
      <c r="AZ312" s="65">
        <f>INDEX(Notes!$A$36:$O$47,MATCH($B312,Notes!A$36:A$47,0),MATCH(AZ$2,Notes!A$35:O$35,0))</f>
        <v>203.34644826666667</v>
      </c>
      <c r="BA312" s="65">
        <f t="shared" si="997"/>
        <v>680</v>
      </c>
      <c r="BB312" s="65">
        <f t="shared" si="998"/>
        <v>785</v>
      </c>
      <c r="BC312" s="65">
        <f t="shared" si="999"/>
        <v>680</v>
      </c>
      <c r="BD312" s="65">
        <f t="shared" si="1000"/>
        <v>785</v>
      </c>
      <c r="BO312" s="72">
        <f t="shared" si="984"/>
        <v>274.60000000000002</v>
      </c>
      <c r="BP312" s="72">
        <f t="shared" si="881"/>
        <v>6</v>
      </c>
      <c r="BQ312" s="72" t="str">
        <f t="shared" si="882"/>
        <v>10</v>
      </c>
      <c r="BR312" s="72">
        <f t="shared" ref="BR312:BV312" si="1002">IF(BR311="","",BR311)</f>
        <v>0</v>
      </c>
      <c r="BS312" s="72" t="str">
        <f t="shared" si="1002"/>
        <v/>
      </c>
      <c r="BT312" s="72" t="str">
        <f t="shared" si="1002"/>
        <v/>
      </c>
      <c r="BU312" s="72" t="str">
        <f t="shared" si="1002"/>
        <v/>
      </c>
      <c r="BV312" s="72" t="str">
        <f t="shared" si="1002"/>
        <v/>
      </c>
    </row>
    <row r="313" spans="1:74" s="72" customFormat="1" x14ac:dyDescent="0.2">
      <c r="A313" s="72" t="b">
        <v>1</v>
      </c>
      <c r="B313" s="65" t="s">
        <v>45</v>
      </c>
      <c r="C313" s="65" t="s">
        <v>287</v>
      </c>
      <c r="D313" s="65" t="str">
        <f t="shared" si="978"/>
        <v>E11</v>
      </c>
      <c r="E313" s="75">
        <f t="shared" si="987"/>
        <v>1006011</v>
      </c>
      <c r="F313" s="65" t="str">
        <f t="shared" si="988"/>
        <v>ME006_E11</v>
      </c>
      <c r="G313" s="65" t="s">
        <v>345</v>
      </c>
      <c r="H313" s="65">
        <f t="shared" si="980"/>
        <v>935</v>
      </c>
      <c r="I313" s="65">
        <f t="shared" si="981"/>
        <v>140</v>
      </c>
      <c r="J313" s="65">
        <f>INDEX(Notes!$A$36:$N$47,MATCH(Binning!$B313,Notes!$A$36:$A$47,0),MATCH(Notes!$K$35,Notes!$A$35:$N$35,0))</f>
        <v>274.60000000000002</v>
      </c>
      <c r="K313" s="65"/>
      <c r="L313" s="65">
        <f t="shared" si="986"/>
        <v>805</v>
      </c>
      <c r="M313" s="65">
        <f t="shared" si="982"/>
        <v>680</v>
      </c>
      <c r="N313" s="65">
        <f>INDEX(GB!$A$2:$AD$96,MATCH($C313,GB!$A$2:$A$96,0),MATCH(N$2,GB!$A$1:$AD$1,0))</f>
        <v>105</v>
      </c>
      <c r="O313" s="65">
        <f>INDEX(GB!$A$2:$AD$96,MATCH($C313,GB!$A$2:$A$96,0),MATCH(O$2,GB!$A$1:$AD$1,0))</f>
        <v>45</v>
      </c>
      <c r="P313" s="65">
        <f>INDEX(GB!$A$2:$AD$96,MATCH($C313,GB!$A$2:$A$96,0),MATCH(P$2,GB!$A$1:$AD$1,0))</f>
        <v>75</v>
      </c>
      <c r="Q313" s="65">
        <f>INDEX(GB!$A$2:$AD$96,MATCH($C313,GB!$A$2:$A$96,0),MATCH(Q$2,GB!$A$1:$AD$1,0))</f>
        <v>55</v>
      </c>
      <c r="R313" s="65">
        <f>INDEX(Notes!$A$36:$N$47,MATCH(Binning!$B313,Notes!$A$36:$A$47,0),MATCH(Notes!$M$35,Notes!$A$35:$N$35,0))</f>
        <v>3000</v>
      </c>
      <c r="S313" s="65"/>
      <c r="T313" s="65">
        <f>INDEX(GB!$A$2:$AD$96,MATCH($C313,GB!$A$2:$A$96,0),MATCH(T$2,GB!$A$1:$AD$1,0))</f>
        <v>50</v>
      </c>
      <c r="U313" s="65">
        <f>INDEX(GB!$A$2:$AD$96,MATCH($C313,GB!$A$2:$A$96,0),MATCH(U$2,GB!$A$1:$AD$1,0))</f>
        <v>0</v>
      </c>
      <c r="V313" s="65">
        <f>INDEX(GB!$A$2:$AD$96,MATCH($C313,GB!$A$2:$A$96,0),MATCH(V$2,GB!$A$1:$AD$1,0))</f>
        <v>0</v>
      </c>
      <c r="W313" s="65">
        <f>INDEX(GB!$A$2:$AD$96,MATCH($C313,GB!$A$2:$A$96,0),MATCH(W$2,GB!$A$1:$AD$1,0))</f>
        <v>50</v>
      </c>
      <c r="X313" s="65">
        <f>INDEX(GB!$A$2:$AD$96,MATCH($C313,GB!$A$2:$A$96,0),MATCH(X$2,GB!$A$1:$AD$1,0))</f>
        <v>30</v>
      </c>
      <c r="Y313" s="65">
        <v>5</v>
      </c>
      <c r="Z313" s="72">
        <v>1250</v>
      </c>
      <c r="AA313" s="72">
        <v>400</v>
      </c>
      <c r="AB313" s="65"/>
      <c r="AC313" s="65"/>
      <c r="AD313" s="65"/>
      <c r="AE313" s="65"/>
      <c r="AF313" s="65">
        <f t="shared" si="983"/>
        <v>5</v>
      </c>
      <c r="AG313" s="65"/>
      <c r="AH313" s="65"/>
      <c r="AI313" s="65" t="str">
        <f t="shared" si="989"/>
        <v/>
      </c>
      <c r="AJ313" s="65" t="str">
        <f t="shared" si="990"/>
        <v/>
      </c>
      <c r="AK313" s="65" t="str">
        <f t="shared" si="991"/>
        <v/>
      </c>
      <c r="AL313" s="65" t="str">
        <f t="shared" si="992"/>
        <v/>
      </c>
      <c r="AM313" s="65" t="str">
        <f t="shared" si="897"/>
        <v/>
      </c>
      <c r="AN313" s="65"/>
      <c r="AO313" s="65"/>
      <c r="AP313" s="65"/>
      <c r="AQ313" s="65"/>
      <c r="AR313" s="65"/>
      <c r="AS313" s="65"/>
      <c r="AT313" s="65" t="str">
        <f t="shared" si="993"/>
        <v>ECPU</v>
      </c>
      <c r="AU313" s="65">
        <f t="shared" si="994"/>
        <v>274.60000000000002</v>
      </c>
      <c r="AV313" s="65"/>
      <c r="AX313" s="65">
        <f t="shared" si="995"/>
        <v>910</v>
      </c>
      <c r="AY313" s="65">
        <f t="shared" si="996"/>
        <v>785</v>
      </c>
      <c r="AZ313" s="65">
        <f>INDEX(Notes!$A$36:$O$47,MATCH($B313,Notes!A$36:A$47,0),MATCH(AZ$2,Notes!A$35:O$35,0))</f>
        <v>203.34644826666667</v>
      </c>
      <c r="BA313" s="65">
        <f t="shared" si="997"/>
        <v>680</v>
      </c>
      <c r="BB313" s="65">
        <f t="shared" si="998"/>
        <v>785</v>
      </c>
      <c r="BC313" s="65">
        <f t="shared" si="999"/>
        <v>680</v>
      </c>
      <c r="BD313" s="65">
        <f t="shared" si="1000"/>
        <v>785</v>
      </c>
      <c r="BO313" s="72">
        <f t="shared" si="984"/>
        <v>274.60000000000002</v>
      </c>
      <c r="BP313" s="72">
        <f t="shared" si="881"/>
        <v>6</v>
      </c>
      <c r="BQ313" s="72" t="str">
        <f t="shared" si="882"/>
        <v>11</v>
      </c>
      <c r="BR313" s="72">
        <f t="shared" ref="BR313:BV313" si="1003">IF(BR312="","",BR312)</f>
        <v>0</v>
      </c>
      <c r="BS313" s="72" t="str">
        <f t="shared" si="1003"/>
        <v/>
      </c>
      <c r="BT313" s="72" t="str">
        <f t="shared" si="1003"/>
        <v/>
      </c>
      <c r="BU313" s="72" t="str">
        <f t="shared" si="1003"/>
        <v/>
      </c>
      <c r="BV313" s="72" t="str">
        <f t="shared" si="1003"/>
        <v/>
      </c>
    </row>
    <row r="314" spans="1:74" s="72" customFormat="1" x14ac:dyDescent="0.2">
      <c r="A314" s="72" t="b">
        <v>1</v>
      </c>
      <c r="B314" s="65" t="s">
        <v>45</v>
      </c>
      <c r="C314" s="65" t="s">
        <v>287</v>
      </c>
      <c r="D314" s="65" t="str">
        <f t="shared" si="978"/>
        <v>E12</v>
      </c>
      <c r="E314" s="75">
        <f t="shared" ref="E314" si="1004">1000000+BP314*1000+BQ314</f>
        <v>1006012</v>
      </c>
      <c r="F314" s="65" t="str">
        <f t="shared" ref="F314" si="1005">CONCATENATE(C314,"_",D314)</f>
        <v>ME006_E12</v>
      </c>
      <c r="G314" s="65" t="s">
        <v>345</v>
      </c>
      <c r="H314" s="65">
        <f t="shared" si="980"/>
        <v>920</v>
      </c>
      <c r="I314" s="65">
        <f t="shared" si="981"/>
        <v>140</v>
      </c>
      <c r="J314" s="65">
        <f>INDEX(Notes!$A$36:$N$47,MATCH(Binning!$B314,Notes!$A$36:$A$47,0),MATCH(Notes!$K$35,Notes!$A$35:$N$35,0))</f>
        <v>274.60000000000002</v>
      </c>
      <c r="K314" s="65"/>
      <c r="L314" s="65">
        <f t="shared" si="986"/>
        <v>805</v>
      </c>
      <c r="M314" s="65">
        <f t="shared" si="982"/>
        <v>680</v>
      </c>
      <c r="N314" s="65">
        <f>INDEX(GB!$A$2:$AD$96,MATCH($C314,GB!$A$2:$A$96,0),MATCH(N$2,GB!$A$1:$AD$1,0))</f>
        <v>105</v>
      </c>
      <c r="O314" s="65">
        <f>INDEX(GB!$A$2:$AD$96,MATCH($C314,GB!$A$2:$A$96,0),MATCH(O$2,GB!$A$1:$AD$1,0))</f>
        <v>45</v>
      </c>
      <c r="P314" s="65">
        <f>INDEX(GB!$A$2:$AD$96,MATCH($C314,GB!$A$2:$A$96,0),MATCH(P$2,GB!$A$1:$AD$1,0))</f>
        <v>75</v>
      </c>
      <c r="Q314" s="65">
        <f>INDEX(GB!$A$2:$AD$96,MATCH($C314,GB!$A$2:$A$96,0),MATCH(Q$2,GB!$A$1:$AD$1,0))</f>
        <v>55</v>
      </c>
      <c r="R314" s="65">
        <f>INDEX(Notes!$A$36:$N$47,MATCH(Binning!$B314,Notes!$A$36:$A$47,0),MATCH(Notes!$M$35,Notes!$A$35:$N$35,0))</f>
        <v>3000</v>
      </c>
      <c r="S314" s="65"/>
      <c r="T314" s="65">
        <f>INDEX(GB!$A$2:$AD$96,MATCH($C314,GB!$A$2:$A$96,0),MATCH(T$2,GB!$A$1:$AD$1,0))</f>
        <v>50</v>
      </c>
      <c r="U314" s="65">
        <f>INDEX(GB!$A$2:$AD$96,MATCH($C314,GB!$A$2:$A$96,0),MATCH(U$2,GB!$A$1:$AD$1,0))</f>
        <v>0</v>
      </c>
      <c r="V314" s="65">
        <f>INDEX(GB!$A$2:$AD$96,MATCH($C314,GB!$A$2:$A$96,0),MATCH(V$2,GB!$A$1:$AD$1,0))</f>
        <v>0</v>
      </c>
      <c r="W314" s="65">
        <f>INDEX(GB!$A$2:$AD$96,MATCH($C314,GB!$A$2:$A$96,0),MATCH(W$2,GB!$A$1:$AD$1,0))</f>
        <v>50</v>
      </c>
      <c r="X314" s="65">
        <f>INDEX(GB!$A$2:$AD$96,MATCH($C314,GB!$A$2:$A$96,0),MATCH(X$2,GB!$A$1:$AD$1,0))</f>
        <v>30</v>
      </c>
      <c r="Y314" s="65">
        <v>5</v>
      </c>
      <c r="Z314" s="72">
        <v>1250</v>
      </c>
      <c r="AA314" s="72">
        <v>400</v>
      </c>
      <c r="AB314" s="65"/>
      <c r="AC314" s="65"/>
      <c r="AD314" s="65"/>
      <c r="AE314" s="65"/>
      <c r="AF314" s="65">
        <f t="shared" si="983"/>
        <v>5</v>
      </c>
      <c r="AG314" s="65"/>
      <c r="AH314" s="65"/>
      <c r="AI314" s="65" t="str">
        <f t="shared" ref="AI314" si="1006">IF($BR314=1,BS314,"")</f>
        <v/>
      </c>
      <c r="AJ314" s="65" t="str">
        <f t="shared" ref="AJ314" si="1007">IF($BR314=1,BT314,"")</f>
        <v/>
      </c>
      <c r="AK314" s="65" t="str">
        <f t="shared" ref="AK314" si="1008">IF($BR314=1,BU314,"")</f>
        <v/>
      </c>
      <c r="AL314" s="65" t="str">
        <f t="shared" ref="AL314" si="1009">IF($BR314=1,BV314,"")</f>
        <v/>
      </c>
      <c r="AM314" s="65" t="str">
        <f t="shared" si="897"/>
        <v/>
      </c>
      <c r="AN314" s="65"/>
      <c r="AO314" s="65"/>
      <c r="AP314" s="65"/>
      <c r="AQ314" s="65"/>
      <c r="AR314" s="65"/>
      <c r="AS314" s="65"/>
      <c r="AT314" s="65" t="str">
        <f t="shared" ref="AT314" si="1010">B314</f>
        <v>ECPU</v>
      </c>
      <c r="AU314" s="65">
        <f t="shared" ref="AU314" si="1011">J314</f>
        <v>274.60000000000002</v>
      </c>
      <c r="AV314" s="65"/>
      <c r="AX314" s="65">
        <f t="shared" ref="AX314" si="1012">L314+N314</f>
        <v>910</v>
      </c>
      <c r="AY314" s="65">
        <f t="shared" ref="AY314" si="1013">M314+N314</f>
        <v>785</v>
      </c>
      <c r="AZ314" s="65">
        <f>INDEX(Notes!$A$36:$O$47,MATCH($B314,Notes!A$36:A$47,0),MATCH(AZ$2,Notes!A$35:O$35,0))</f>
        <v>203.34644826666667</v>
      </c>
      <c r="BA314" s="65">
        <f t="shared" ref="BA314" si="1014">MAX(MIN(Y314*FLOOR((H314-I314*LOG10(AZ314))/Y314,1),L314),M314)</f>
        <v>680</v>
      </c>
      <c r="BB314" s="65">
        <f t="shared" ref="BB314" si="1015">BA314+N314</f>
        <v>785</v>
      </c>
      <c r="BC314" s="65">
        <f t="shared" ref="BC314" si="1016">MAX(MIN(Y314*FLOOR((H314-I314*LOG10(J314))/Y314,1),L314),M314)</f>
        <v>680</v>
      </c>
      <c r="BD314" s="65">
        <f t="shared" ref="BD314" si="1017">BC314+N314</f>
        <v>785</v>
      </c>
      <c r="BO314" s="72">
        <f t="shared" si="984"/>
        <v>274.60000000000002</v>
      </c>
      <c r="BP314" s="72">
        <f t="shared" si="881"/>
        <v>6</v>
      </c>
      <c r="BQ314" s="72" t="str">
        <f t="shared" si="882"/>
        <v>12</v>
      </c>
      <c r="BR314" s="72">
        <f t="shared" ref="BR314:BV314" si="1018">IF(BR313="","",BR313)</f>
        <v>0</v>
      </c>
      <c r="BS314" s="72" t="str">
        <f t="shared" si="1018"/>
        <v/>
      </c>
      <c r="BT314" s="72" t="str">
        <f t="shared" si="1018"/>
        <v/>
      </c>
      <c r="BU314" s="72" t="str">
        <f t="shared" si="1018"/>
        <v/>
      </c>
      <c r="BV314" s="72" t="str">
        <f t="shared" si="1018"/>
        <v/>
      </c>
    </row>
    <row r="315" spans="1:74" s="72" customFormat="1" x14ac:dyDescent="0.2">
      <c r="A315" s="72" t="b">
        <v>1</v>
      </c>
      <c r="B315" s="65" t="s">
        <v>45</v>
      </c>
      <c r="C315" s="65" t="s">
        <v>288</v>
      </c>
      <c r="D315" s="65" t="s">
        <v>44</v>
      </c>
      <c r="E315" s="75">
        <f t="shared" si="847"/>
        <v>1007001</v>
      </c>
      <c r="F315" s="65" t="str">
        <f t="shared" si="973"/>
        <v>ME007_E1</v>
      </c>
      <c r="G315" s="65" t="s">
        <v>345</v>
      </c>
      <c r="H315" s="184">
        <f>VLOOKUP(C315,BinningParamNotes!A:D,3,0)</f>
        <v>1175</v>
      </c>
      <c r="I315" s="69">
        <f>VLOOKUP(C315,BinningParamNotes!A:D,2,0)</f>
        <v>145</v>
      </c>
      <c r="J315" s="65">
        <f>INDEX(Notes!$A$36:$N$47,MATCH(Binning!$B315,Notes!$A$36:$A$47,0),MATCH(Notes!$K$35,Notes!$A$35:$N$35,0))</f>
        <v>274.60000000000002</v>
      </c>
      <c r="K315" s="65"/>
      <c r="L315" s="69">
        <f>VLOOKUP(C315,BinningParamNotes!A:D,4,0)</f>
        <v>905</v>
      </c>
      <c r="M315" s="72">
        <v>730</v>
      </c>
      <c r="N315" s="65">
        <f>INDEX(GB!$A$2:$AD$96,MATCH($C315,GB!$A$2:$A$96,0),MATCH(N$2,GB!$A$1:$AD$1,0))</f>
        <v>95</v>
      </c>
      <c r="O315" s="65">
        <f>INDEX(GB!$A$2:$AD$96,MATCH($C315,GB!$A$2:$A$96,0),MATCH(O$2,GB!$A$1:$AD$1,0))</f>
        <v>45</v>
      </c>
      <c r="P315" s="65">
        <f>INDEX(GB!$A$2:$AD$96,MATCH($C315,GB!$A$2:$A$96,0),MATCH(P$2,GB!$A$1:$AD$1,0))</f>
        <v>70</v>
      </c>
      <c r="Q315" s="65">
        <f>INDEX(GB!$A$2:$AD$96,MATCH($C315,GB!$A$2:$A$96,0),MATCH(Q$2,GB!$A$1:$AD$1,0))</f>
        <v>55</v>
      </c>
      <c r="R315" s="65">
        <f>INDEX(Notes!$A$36:$N$47,MATCH(Binning!$B315,Notes!$A$36:$A$47,0),MATCH(Notes!$M$35,Notes!$A$35:$N$35,0))</f>
        <v>3000</v>
      </c>
      <c r="S315" s="65"/>
      <c r="T315" s="65">
        <f>INDEX(GB!$A$2:$AD$96,MATCH($C315,GB!$A$2:$A$96,0),MATCH(T$2,GB!$A$1:$AD$1,0))</f>
        <v>60</v>
      </c>
      <c r="U315" s="65">
        <f>INDEX(GB!$A$2:$AD$96,MATCH($C315,GB!$A$2:$A$96,0),MATCH(U$2,GB!$A$1:$AD$1,0))</f>
        <v>0</v>
      </c>
      <c r="V315" s="65">
        <f>INDEX(GB!$A$2:$AD$96,MATCH($C315,GB!$A$2:$A$96,0),MATCH(V$2,GB!$A$1:$AD$1,0))</f>
        <v>0</v>
      </c>
      <c r="W315" s="65">
        <f>INDEX(GB!$A$2:$AD$96,MATCH($C315,GB!$A$2:$A$96,0),MATCH(W$2,GB!$A$1:$AD$1,0))</f>
        <v>45</v>
      </c>
      <c r="X315" s="65">
        <f>INDEX(GB!$A$2:$AD$96,MATCH($C315,GB!$A$2:$A$96,0),MATCH(X$2,GB!$A$1:$AD$1,0))</f>
        <v>30</v>
      </c>
      <c r="Y315" s="65">
        <v>5</v>
      </c>
      <c r="Z315" s="72">
        <v>1250</v>
      </c>
      <c r="AA315" s="72">
        <v>400</v>
      </c>
      <c r="AB315" s="65"/>
      <c r="AC315" s="65"/>
      <c r="AD315" s="65"/>
      <c r="AE315" s="65"/>
      <c r="AF315" s="65">
        <v>5</v>
      </c>
      <c r="AG315" s="65"/>
      <c r="AH315" s="65"/>
      <c r="AI315" s="65" t="str">
        <f t="shared" si="759"/>
        <v/>
      </c>
      <c r="AJ315" s="65" t="str">
        <f t="shared" si="760"/>
        <v/>
      </c>
      <c r="AK315" s="65" t="str">
        <f t="shared" si="761"/>
        <v/>
      </c>
      <c r="AL315" s="65" t="str">
        <f t="shared" si="762"/>
        <v/>
      </c>
      <c r="AM315" s="65" t="str">
        <f t="shared" si="897"/>
        <v/>
      </c>
      <c r="AN315" s="65"/>
      <c r="AO315" s="65"/>
      <c r="AP315" s="65"/>
      <c r="AQ315" s="65"/>
      <c r="AR315" s="65"/>
      <c r="AS315" s="65"/>
      <c r="AT315" s="65" t="str">
        <f t="shared" si="898"/>
        <v>ECPU</v>
      </c>
      <c r="AU315" s="65">
        <f t="shared" si="899"/>
        <v>274.60000000000002</v>
      </c>
      <c r="AV315" s="65"/>
      <c r="AW315" s="65" t="s">
        <v>363</v>
      </c>
      <c r="AX315" s="65">
        <f t="shared" si="974"/>
        <v>1000</v>
      </c>
      <c r="AY315" s="65">
        <f t="shared" si="975"/>
        <v>825</v>
      </c>
      <c r="AZ315" s="65">
        <f>INDEX(Notes!$A$36:$O$47,MATCH($B315,Notes!A$36:A$47,0),MATCH(AZ$2,Notes!A$35:O$35,0))</f>
        <v>203.34644826666667</v>
      </c>
      <c r="BA315" s="65">
        <f t="shared" si="939"/>
        <v>840</v>
      </c>
      <c r="BB315" s="65">
        <f t="shared" si="976"/>
        <v>935</v>
      </c>
      <c r="BC315" s="65">
        <f t="shared" si="940"/>
        <v>820</v>
      </c>
      <c r="BD315" s="65">
        <f t="shared" si="977"/>
        <v>915</v>
      </c>
      <c r="BO315" s="72">
        <f>MAX(J315:J321)</f>
        <v>274.60000000000002</v>
      </c>
      <c r="BP315" s="72">
        <f t="shared" si="881"/>
        <v>7</v>
      </c>
      <c r="BQ315" s="72" t="str">
        <f t="shared" si="882"/>
        <v>1</v>
      </c>
      <c r="BR315" s="72">
        <v>0</v>
      </c>
    </row>
    <row r="316" spans="1:74" s="72" customFormat="1" x14ac:dyDescent="0.2">
      <c r="A316" s="72" t="b">
        <v>1</v>
      </c>
      <c r="B316" s="65" t="s">
        <v>45</v>
      </c>
      <c r="C316" s="65" t="s">
        <v>288</v>
      </c>
      <c r="D316" s="65" t="str">
        <f t="shared" ref="D316:D350" si="1019">CONCATENATE("E",MID(D315,2,2)+1)</f>
        <v>E2</v>
      </c>
      <c r="E316" s="75">
        <f t="shared" si="847"/>
        <v>1007002</v>
      </c>
      <c r="F316" s="65" t="str">
        <f t="shared" si="973"/>
        <v>ME007_E2</v>
      </c>
      <c r="G316" s="65" t="s">
        <v>345</v>
      </c>
      <c r="H316" s="65">
        <f>H315-15</f>
        <v>1160</v>
      </c>
      <c r="I316" s="65">
        <f>I315</f>
        <v>145</v>
      </c>
      <c r="J316" s="65">
        <f>INDEX(Notes!$A$36:$N$47,MATCH(Binning!$B316,Notes!$A$36:$A$47,0),MATCH(Notes!$K$35,Notes!$A$35:$N$35,0))</f>
        <v>274.60000000000002</v>
      </c>
      <c r="K316" s="65"/>
      <c r="L316" s="65">
        <f>L315-10</f>
        <v>895</v>
      </c>
      <c r="M316" s="65">
        <f>M315</f>
        <v>730</v>
      </c>
      <c r="N316" s="65">
        <f>INDEX(GB!$A$2:$AD$96,MATCH($C316,GB!$A$2:$A$96,0),MATCH(N$2,GB!$A$1:$AD$1,0))</f>
        <v>95</v>
      </c>
      <c r="O316" s="65">
        <f>INDEX(GB!$A$2:$AD$96,MATCH($C316,GB!$A$2:$A$96,0),MATCH(O$2,GB!$A$1:$AD$1,0))</f>
        <v>45</v>
      </c>
      <c r="P316" s="65">
        <f>INDEX(GB!$A$2:$AD$96,MATCH($C316,GB!$A$2:$A$96,0),MATCH(P$2,GB!$A$1:$AD$1,0))</f>
        <v>70</v>
      </c>
      <c r="Q316" s="65">
        <f>INDEX(GB!$A$2:$AD$96,MATCH($C316,GB!$A$2:$A$96,0),MATCH(Q$2,GB!$A$1:$AD$1,0))</f>
        <v>55</v>
      </c>
      <c r="R316" s="65">
        <f>INDEX(Notes!$A$36:$N$47,MATCH(Binning!$B316,Notes!$A$36:$A$47,0),MATCH(Notes!$M$35,Notes!$A$35:$N$35,0))</f>
        <v>3000</v>
      </c>
      <c r="S316" s="65"/>
      <c r="T316" s="65">
        <f>INDEX(GB!$A$2:$AD$96,MATCH($C316,GB!$A$2:$A$96,0),MATCH(T$2,GB!$A$1:$AD$1,0))</f>
        <v>60</v>
      </c>
      <c r="U316" s="65">
        <f>INDEX(GB!$A$2:$AD$96,MATCH($C316,GB!$A$2:$A$96,0),MATCH(U$2,GB!$A$1:$AD$1,0))</f>
        <v>0</v>
      </c>
      <c r="V316" s="65">
        <f>INDEX(GB!$A$2:$AD$96,MATCH($C316,GB!$A$2:$A$96,0),MATCH(V$2,GB!$A$1:$AD$1,0))</f>
        <v>0</v>
      </c>
      <c r="W316" s="65">
        <f>INDEX(GB!$A$2:$AD$96,MATCH($C316,GB!$A$2:$A$96,0),MATCH(W$2,GB!$A$1:$AD$1,0))</f>
        <v>45</v>
      </c>
      <c r="X316" s="65">
        <f>INDEX(GB!$A$2:$AD$96,MATCH($C316,GB!$A$2:$A$96,0),MATCH(X$2,GB!$A$1:$AD$1,0))</f>
        <v>30</v>
      </c>
      <c r="Y316" s="65">
        <v>5</v>
      </c>
      <c r="Z316" s="72">
        <v>1250</v>
      </c>
      <c r="AA316" s="72">
        <v>400</v>
      </c>
      <c r="AB316" s="65"/>
      <c r="AC316" s="65"/>
      <c r="AD316" s="65"/>
      <c r="AE316" s="65"/>
      <c r="AF316" s="65">
        <f>AF315</f>
        <v>5</v>
      </c>
      <c r="AG316" s="65"/>
      <c r="AH316" s="65"/>
      <c r="AI316" s="65" t="str">
        <f t="shared" si="759"/>
        <v/>
      </c>
      <c r="AJ316" s="65" t="str">
        <f t="shared" si="760"/>
        <v/>
      </c>
      <c r="AK316" s="65" t="str">
        <f t="shared" si="761"/>
        <v/>
      </c>
      <c r="AL316" s="65" t="str">
        <f t="shared" si="762"/>
        <v/>
      </c>
      <c r="AM316" s="65" t="str">
        <f t="shared" si="897"/>
        <v/>
      </c>
      <c r="AN316" s="65"/>
      <c r="AO316" s="65"/>
      <c r="AP316" s="65"/>
      <c r="AQ316" s="65"/>
      <c r="AR316" s="65"/>
      <c r="AS316" s="65"/>
      <c r="AT316" s="65" t="str">
        <f t="shared" si="898"/>
        <v>ECPU</v>
      </c>
      <c r="AU316" s="65">
        <f t="shared" si="899"/>
        <v>274.60000000000002</v>
      </c>
      <c r="AV316" s="65"/>
      <c r="AW316" s="72" t="str">
        <f>AW315</f>
        <v>Max PV (ME007/ME008/ME009)</v>
      </c>
      <c r="AX316" s="65">
        <f t="shared" si="974"/>
        <v>990</v>
      </c>
      <c r="AY316" s="65">
        <f t="shared" si="975"/>
        <v>825</v>
      </c>
      <c r="AZ316" s="65">
        <f>INDEX(Notes!$A$36:$O$47,MATCH($B316,Notes!A$36:A$47,0),MATCH(AZ$2,Notes!A$35:O$35,0))</f>
        <v>203.34644826666667</v>
      </c>
      <c r="BA316" s="65">
        <f t="shared" si="939"/>
        <v>825</v>
      </c>
      <c r="BB316" s="65">
        <f t="shared" si="976"/>
        <v>920</v>
      </c>
      <c r="BC316" s="65">
        <f t="shared" si="940"/>
        <v>805</v>
      </c>
      <c r="BD316" s="65">
        <f t="shared" si="977"/>
        <v>900</v>
      </c>
      <c r="BO316" s="72">
        <f>BO315</f>
        <v>274.60000000000002</v>
      </c>
      <c r="BP316" s="72">
        <f t="shared" si="881"/>
        <v>7</v>
      </c>
      <c r="BQ316" s="72" t="str">
        <f t="shared" si="882"/>
        <v>2</v>
      </c>
      <c r="BR316" s="72">
        <f>IF(BR315="","",BR315)</f>
        <v>0</v>
      </c>
      <c r="BS316" s="72" t="str">
        <f t="shared" ref="BS316:BV321" si="1020">IF(BS315="","",BS315)</f>
        <v/>
      </c>
      <c r="BT316" s="72" t="str">
        <f t="shared" si="1020"/>
        <v/>
      </c>
      <c r="BU316" s="72" t="str">
        <f t="shared" si="1020"/>
        <v/>
      </c>
      <c r="BV316" s="72" t="str">
        <f t="shared" si="1020"/>
        <v/>
      </c>
    </row>
    <row r="317" spans="1:74" s="72" customFormat="1" x14ac:dyDescent="0.2">
      <c r="A317" s="72" t="b">
        <v>1</v>
      </c>
      <c r="B317" s="65" t="s">
        <v>45</v>
      </c>
      <c r="C317" s="65" t="s">
        <v>288</v>
      </c>
      <c r="D317" s="65" t="str">
        <f t="shared" si="1019"/>
        <v>E3</v>
      </c>
      <c r="E317" s="75">
        <f t="shared" si="847"/>
        <v>1007003</v>
      </c>
      <c r="F317" s="65" t="str">
        <f t="shared" si="973"/>
        <v>ME007_E3</v>
      </c>
      <c r="G317" s="65" t="s">
        <v>345</v>
      </c>
      <c r="H317" s="65">
        <f t="shared" ref="H317:H326" si="1021">H316-15</f>
        <v>1145</v>
      </c>
      <c r="I317" s="65">
        <f t="shared" ref="I317:I326" si="1022">I316</f>
        <v>145</v>
      </c>
      <c r="J317" s="65">
        <f>INDEX(Notes!$A$36:$N$47,MATCH(Binning!$B317,Notes!$A$36:$A$47,0),MATCH(Notes!$K$35,Notes!$A$35:$N$35,0))</f>
        <v>274.60000000000002</v>
      </c>
      <c r="K317" s="65"/>
      <c r="L317" s="65">
        <f>L316-10</f>
        <v>885</v>
      </c>
      <c r="M317" s="65">
        <f t="shared" ref="M317:M326" si="1023">M316</f>
        <v>730</v>
      </c>
      <c r="N317" s="65">
        <f>INDEX(GB!$A$2:$AD$96,MATCH($C317,GB!$A$2:$A$96,0),MATCH(N$2,GB!$A$1:$AD$1,0))</f>
        <v>95</v>
      </c>
      <c r="O317" s="65">
        <f>INDEX(GB!$A$2:$AD$96,MATCH($C317,GB!$A$2:$A$96,0),MATCH(O$2,GB!$A$1:$AD$1,0))</f>
        <v>45</v>
      </c>
      <c r="P317" s="65">
        <f>INDEX(GB!$A$2:$AD$96,MATCH($C317,GB!$A$2:$A$96,0),MATCH(P$2,GB!$A$1:$AD$1,0))</f>
        <v>70</v>
      </c>
      <c r="Q317" s="65">
        <f>INDEX(GB!$A$2:$AD$96,MATCH($C317,GB!$A$2:$A$96,0),MATCH(Q$2,GB!$A$1:$AD$1,0))</f>
        <v>55</v>
      </c>
      <c r="R317" s="65">
        <f>INDEX(Notes!$A$36:$N$47,MATCH(Binning!$B317,Notes!$A$36:$A$47,0),MATCH(Notes!$M$35,Notes!$A$35:$N$35,0))</f>
        <v>3000</v>
      </c>
      <c r="S317" s="65"/>
      <c r="T317" s="65">
        <f>INDEX(GB!$A$2:$AD$96,MATCH($C317,GB!$A$2:$A$96,0),MATCH(T$2,GB!$A$1:$AD$1,0))</f>
        <v>60</v>
      </c>
      <c r="U317" s="65">
        <f>INDEX(GB!$A$2:$AD$96,MATCH($C317,GB!$A$2:$A$96,0),MATCH(U$2,GB!$A$1:$AD$1,0))</f>
        <v>0</v>
      </c>
      <c r="V317" s="65">
        <f>INDEX(GB!$A$2:$AD$96,MATCH($C317,GB!$A$2:$A$96,0),MATCH(V$2,GB!$A$1:$AD$1,0))</f>
        <v>0</v>
      </c>
      <c r="W317" s="65">
        <f>INDEX(GB!$A$2:$AD$96,MATCH($C317,GB!$A$2:$A$96,0),MATCH(W$2,GB!$A$1:$AD$1,0))</f>
        <v>45</v>
      </c>
      <c r="X317" s="65">
        <f>INDEX(GB!$A$2:$AD$96,MATCH($C317,GB!$A$2:$A$96,0),MATCH(X$2,GB!$A$1:$AD$1,0))</f>
        <v>30</v>
      </c>
      <c r="Y317" s="65">
        <v>5</v>
      </c>
      <c r="Z317" s="72">
        <v>1250</v>
      </c>
      <c r="AA317" s="72">
        <v>400</v>
      </c>
      <c r="AB317" s="65"/>
      <c r="AC317" s="65"/>
      <c r="AD317" s="65"/>
      <c r="AE317" s="65"/>
      <c r="AF317" s="65">
        <f t="shared" ref="AF317:AF326" si="1024">AF316</f>
        <v>5</v>
      </c>
      <c r="AG317" s="65"/>
      <c r="AH317" s="65"/>
      <c r="AI317" s="65" t="str">
        <f t="shared" si="759"/>
        <v/>
      </c>
      <c r="AJ317" s="65" t="str">
        <f t="shared" si="760"/>
        <v/>
      </c>
      <c r="AK317" s="65" t="str">
        <f t="shared" si="761"/>
        <v/>
      </c>
      <c r="AL317" s="65" t="str">
        <f t="shared" si="762"/>
        <v/>
      </c>
      <c r="AM317" s="65" t="str">
        <f t="shared" si="897"/>
        <v/>
      </c>
      <c r="AN317" s="65"/>
      <c r="AO317" s="65"/>
      <c r="AP317" s="65"/>
      <c r="AQ317" s="65"/>
      <c r="AR317" s="65"/>
      <c r="AS317" s="65"/>
      <c r="AT317" s="65" t="str">
        <f t="shared" si="898"/>
        <v>ECPU</v>
      </c>
      <c r="AU317" s="65">
        <f t="shared" si="899"/>
        <v>274.60000000000002</v>
      </c>
      <c r="AV317" s="65"/>
      <c r="AW317" s="72" t="str">
        <f t="shared" ref="AW317:AW350" si="1025">AW316</f>
        <v>Max PV (ME007/ME008/ME009)</v>
      </c>
      <c r="AX317" s="65">
        <f t="shared" si="974"/>
        <v>980</v>
      </c>
      <c r="AY317" s="65">
        <f t="shared" si="975"/>
        <v>825</v>
      </c>
      <c r="AZ317" s="65">
        <f>INDEX(Notes!$A$36:$O$47,MATCH($B317,Notes!A$36:A$47,0),MATCH(AZ$2,Notes!A$35:O$35,0))</f>
        <v>203.34644826666667</v>
      </c>
      <c r="BA317" s="65">
        <f t="shared" si="939"/>
        <v>810</v>
      </c>
      <c r="BB317" s="65">
        <f t="shared" si="976"/>
        <v>905</v>
      </c>
      <c r="BC317" s="65">
        <f t="shared" si="940"/>
        <v>790</v>
      </c>
      <c r="BD317" s="65">
        <f t="shared" si="977"/>
        <v>885</v>
      </c>
      <c r="BO317" s="72">
        <f t="shared" ref="BO317:BO326" si="1026">BO316</f>
        <v>274.60000000000002</v>
      </c>
      <c r="BP317" s="72">
        <f t="shared" si="881"/>
        <v>7</v>
      </c>
      <c r="BQ317" s="72" t="str">
        <f t="shared" si="882"/>
        <v>3</v>
      </c>
      <c r="BR317" s="72">
        <f t="shared" ref="BR317:BV322" si="1027">IF(BR316="","",BR316)</f>
        <v>0</v>
      </c>
      <c r="BS317" s="72" t="str">
        <f t="shared" si="1020"/>
        <v/>
      </c>
      <c r="BT317" s="72" t="str">
        <f t="shared" si="1020"/>
        <v/>
      </c>
      <c r="BU317" s="72" t="str">
        <f t="shared" si="1020"/>
        <v/>
      </c>
      <c r="BV317" s="72" t="str">
        <f t="shared" si="1020"/>
        <v/>
      </c>
    </row>
    <row r="318" spans="1:74" s="72" customFormat="1" x14ac:dyDescent="0.2">
      <c r="A318" s="72" t="b">
        <v>1</v>
      </c>
      <c r="B318" s="65" t="s">
        <v>45</v>
      </c>
      <c r="C318" s="65" t="s">
        <v>288</v>
      </c>
      <c r="D318" s="65" t="str">
        <f t="shared" si="1019"/>
        <v>E4</v>
      </c>
      <c r="E318" s="75">
        <f t="shared" si="847"/>
        <v>1007004</v>
      </c>
      <c r="F318" s="65" t="str">
        <f t="shared" si="973"/>
        <v>ME007_E4</v>
      </c>
      <c r="G318" s="65" t="s">
        <v>345</v>
      </c>
      <c r="H318" s="65">
        <f t="shared" si="1021"/>
        <v>1130</v>
      </c>
      <c r="I318" s="65">
        <f t="shared" si="1022"/>
        <v>145</v>
      </c>
      <c r="J318" s="65">
        <f>INDEX(Notes!$A$36:$N$47,MATCH(Binning!$B318,Notes!$A$36:$A$47,0),MATCH(Notes!$K$35,Notes!$A$35:$N$35,0))</f>
        <v>274.60000000000002</v>
      </c>
      <c r="K318" s="65"/>
      <c r="L318" s="65">
        <f t="shared" ref="L318:L326" si="1028">L317</f>
        <v>885</v>
      </c>
      <c r="M318" s="65">
        <f t="shared" si="1023"/>
        <v>730</v>
      </c>
      <c r="N318" s="65">
        <f>INDEX(GB!$A$2:$AD$96,MATCH($C318,GB!$A$2:$A$96,0),MATCH(N$2,GB!$A$1:$AD$1,0))</f>
        <v>95</v>
      </c>
      <c r="O318" s="65">
        <f>INDEX(GB!$A$2:$AD$96,MATCH($C318,GB!$A$2:$A$96,0),MATCH(O$2,GB!$A$1:$AD$1,0))</f>
        <v>45</v>
      </c>
      <c r="P318" s="65">
        <f>INDEX(GB!$A$2:$AD$96,MATCH($C318,GB!$A$2:$A$96,0),MATCH(P$2,GB!$A$1:$AD$1,0))</f>
        <v>70</v>
      </c>
      <c r="Q318" s="65">
        <f>INDEX(GB!$A$2:$AD$96,MATCH($C318,GB!$A$2:$A$96,0),MATCH(Q$2,GB!$A$1:$AD$1,0))</f>
        <v>55</v>
      </c>
      <c r="R318" s="65">
        <f>INDEX(Notes!$A$36:$N$47,MATCH(Binning!$B318,Notes!$A$36:$A$47,0),MATCH(Notes!$M$35,Notes!$A$35:$N$35,0))</f>
        <v>3000</v>
      </c>
      <c r="S318" s="65"/>
      <c r="T318" s="65">
        <f>INDEX(GB!$A$2:$AD$96,MATCH($C318,GB!$A$2:$A$96,0),MATCH(T$2,GB!$A$1:$AD$1,0))</f>
        <v>60</v>
      </c>
      <c r="U318" s="65">
        <f>INDEX(GB!$A$2:$AD$96,MATCH($C318,GB!$A$2:$A$96,0),MATCH(U$2,GB!$A$1:$AD$1,0))</f>
        <v>0</v>
      </c>
      <c r="V318" s="65">
        <f>INDEX(GB!$A$2:$AD$96,MATCH($C318,GB!$A$2:$A$96,0),MATCH(V$2,GB!$A$1:$AD$1,0))</f>
        <v>0</v>
      </c>
      <c r="W318" s="65">
        <f>INDEX(GB!$A$2:$AD$96,MATCH($C318,GB!$A$2:$A$96,0),MATCH(W$2,GB!$A$1:$AD$1,0))</f>
        <v>45</v>
      </c>
      <c r="X318" s="65">
        <f>INDEX(GB!$A$2:$AD$96,MATCH($C318,GB!$A$2:$A$96,0),MATCH(X$2,GB!$A$1:$AD$1,0))</f>
        <v>30</v>
      </c>
      <c r="Y318" s="65">
        <v>5</v>
      </c>
      <c r="Z318" s="72">
        <v>1250</v>
      </c>
      <c r="AA318" s="72">
        <v>400</v>
      </c>
      <c r="AB318" s="65"/>
      <c r="AC318" s="65"/>
      <c r="AD318" s="65"/>
      <c r="AE318" s="65"/>
      <c r="AF318" s="65">
        <f t="shared" si="1024"/>
        <v>5</v>
      </c>
      <c r="AG318" s="65"/>
      <c r="AH318" s="65"/>
      <c r="AI318" s="65" t="str">
        <f t="shared" si="759"/>
        <v/>
      </c>
      <c r="AJ318" s="65" t="str">
        <f t="shared" si="760"/>
        <v/>
      </c>
      <c r="AK318" s="65" t="str">
        <f t="shared" si="761"/>
        <v/>
      </c>
      <c r="AL318" s="65" t="str">
        <f t="shared" si="762"/>
        <v/>
      </c>
      <c r="AM318" s="65" t="str">
        <f t="shared" si="897"/>
        <v/>
      </c>
      <c r="AN318" s="65"/>
      <c r="AO318" s="65"/>
      <c r="AP318" s="65"/>
      <c r="AQ318" s="65"/>
      <c r="AR318" s="65"/>
      <c r="AS318" s="65"/>
      <c r="AT318" s="65" t="str">
        <f t="shared" si="898"/>
        <v>ECPU</v>
      </c>
      <c r="AU318" s="65">
        <f t="shared" si="899"/>
        <v>274.60000000000002</v>
      </c>
      <c r="AV318" s="65"/>
      <c r="AW318" s="72" t="str">
        <f t="shared" si="1025"/>
        <v>Max PV (ME007/ME008/ME009)</v>
      </c>
      <c r="AX318" s="65">
        <f t="shared" si="974"/>
        <v>980</v>
      </c>
      <c r="AY318" s="65">
        <f t="shared" si="975"/>
        <v>825</v>
      </c>
      <c r="AZ318" s="65">
        <f>INDEX(Notes!$A$36:$O$47,MATCH($B318,Notes!A$36:A$47,0),MATCH(AZ$2,Notes!A$35:O$35,0))</f>
        <v>203.34644826666667</v>
      </c>
      <c r="BA318" s="65">
        <f t="shared" ref="BA318:BA321" si="1029">MAX(MIN(Y318*FLOOR((H318-I318*LOG10(AZ318))/Y318,1),L318),M318)</f>
        <v>795</v>
      </c>
      <c r="BB318" s="65">
        <f t="shared" si="976"/>
        <v>890</v>
      </c>
      <c r="BC318" s="65">
        <f t="shared" ref="BC318:BC321" si="1030">MAX(MIN(Y318*FLOOR((H318-I318*LOG10(J318))/Y318,1),L318),M318)</f>
        <v>775</v>
      </c>
      <c r="BD318" s="65">
        <f t="shared" si="977"/>
        <v>870</v>
      </c>
      <c r="BO318" s="72">
        <f t="shared" si="1026"/>
        <v>274.60000000000002</v>
      </c>
      <c r="BP318" s="72">
        <f t="shared" si="881"/>
        <v>7</v>
      </c>
      <c r="BQ318" s="72" t="str">
        <f t="shared" si="882"/>
        <v>4</v>
      </c>
      <c r="BR318" s="72">
        <f t="shared" si="1027"/>
        <v>0</v>
      </c>
      <c r="BS318" s="72" t="str">
        <f t="shared" si="1020"/>
        <v/>
      </c>
      <c r="BT318" s="72" t="str">
        <f t="shared" si="1020"/>
        <v/>
      </c>
      <c r="BU318" s="72" t="str">
        <f t="shared" si="1020"/>
        <v/>
      </c>
      <c r="BV318" s="72" t="str">
        <f t="shared" si="1020"/>
        <v/>
      </c>
    </row>
    <row r="319" spans="1:74" s="72" customFormat="1" x14ac:dyDescent="0.2">
      <c r="A319" s="72" t="b">
        <v>1</v>
      </c>
      <c r="B319" s="65" t="s">
        <v>45</v>
      </c>
      <c r="C319" s="65" t="s">
        <v>288</v>
      </c>
      <c r="D319" s="65" t="str">
        <f t="shared" si="1019"/>
        <v>E5</v>
      </c>
      <c r="E319" s="75">
        <f t="shared" si="847"/>
        <v>1007005</v>
      </c>
      <c r="F319" s="65" t="str">
        <f t="shared" si="973"/>
        <v>ME007_E5</v>
      </c>
      <c r="G319" s="65" t="s">
        <v>345</v>
      </c>
      <c r="H319" s="65">
        <f t="shared" si="1021"/>
        <v>1115</v>
      </c>
      <c r="I319" s="65">
        <f t="shared" si="1022"/>
        <v>145</v>
      </c>
      <c r="J319" s="65">
        <f>INDEX(Notes!$A$36:$N$47,MATCH(Binning!$B319,Notes!$A$36:$A$47,0),MATCH(Notes!$K$35,Notes!$A$35:$N$35,0))</f>
        <v>274.60000000000002</v>
      </c>
      <c r="K319" s="65"/>
      <c r="L319" s="65">
        <f t="shared" si="1028"/>
        <v>885</v>
      </c>
      <c r="M319" s="65">
        <f t="shared" si="1023"/>
        <v>730</v>
      </c>
      <c r="N319" s="65">
        <f>INDEX(GB!$A$2:$AD$96,MATCH($C319,GB!$A$2:$A$96,0),MATCH(N$2,GB!$A$1:$AD$1,0))</f>
        <v>95</v>
      </c>
      <c r="O319" s="65">
        <f>INDEX(GB!$A$2:$AD$96,MATCH($C319,GB!$A$2:$A$96,0),MATCH(O$2,GB!$A$1:$AD$1,0))</f>
        <v>45</v>
      </c>
      <c r="P319" s="65">
        <f>INDEX(GB!$A$2:$AD$96,MATCH($C319,GB!$A$2:$A$96,0),MATCH(P$2,GB!$A$1:$AD$1,0))</f>
        <v>70</v>
      </c>
      <c r="Q319" s="65">
        <f>INDEX(GB!$A$2:$AD$96,MATCH($C319,GB!$A$2:$A$96,0),MATCH(Q$2,GB!$A$1:$AD$1,0))</f>
        <v>55</v>
      </c>
      <c r="R319" s="65">
        <f>INDEX(Notes!$A$36:$N$47,MATCH(Binning!$B319,Notes!$A$36:$A$47,0),MATCH(Notes!$M$35,Notes!$A$35:$N$35,0))</f>
        <v>3000</v>
      </c>
      <c r="S319" s="65"/>
      <c r="T319" s="65">
        <f>INDEX(GB!$A$2:$AD$96,MATCH($C319,GB!$A$2:$A$96,0),MATCH(T$2,GB!$A$1:$AD$1,0))</f>
        <v>60</v>
      </c>
      <c r="U319" s="65">
        <f>INDEX(GB!$A$2:$AD$96,MATCH($C319,GB!$A$2:$A$96,0),MATCH(U$2,GB!$A$1:$AD$1,0))</f>
        <v>0</v>
      </c>
      <c r="V319" s="65">
        <f>INDEX(GB!$A$2:$AD$96,MATCH($C319,GB!$A$2:$A$96,0),MATCH(V$2,GB!$A$1:$AD$1,0))</f>
        <v>0</v>
      </c>
      <c r="W319" s="65">
        <f>INDEX(GB!$A$2:$AD$96,MATCH($C319,GB!$A$2:$A$96,0),MATCH(W$2,GB!$A$1:$AD$1,0))</f>
        <v>45</v>
      </c>
      <c r="X319" s="65">
        <f>INDEX(GB!$A$2:$AD$96,MATCH($C319,GB!$A$2:$A$96,0),MATCH(X$2,GB!$A$1:$AD$1,0))</f>
        <v>30</v>
      </c>
      <c r="Y319" s="65">
        <v>5</v>
      </c>
      <c r="Z319" s="72">
        <v>1250</v>
      </c>
      <c r="AA319" s="72">
        <v>400</v>
      </c>
      <c r="AB319" s="65"/>
      <c r="AC319" s="65"/>
      <c r="AD319" s="65"/>
      <c r="AE319" s="65"/>
      <c r="AF319" s="65">
        <f t="shared" si="1024"/>
        <v>5</v>
      </c>
      <c r="AG319" s="65"/>
      <c r="AH319" s="65"/>
      <c r="AI319" s="65" t="str">
        <f t="shared" ref="AI319:AI403" si="1031">IF($BR319=1,BS319,"")</f>
        <v/>
      </c>
      <c r="AJ319" s="65" t="str">
        <f t="shared" ref="AJ319:AJ403" si="1032">IF($BR319=1,BT319,"")</f>
        <v/>
      </c>
      <c r="AK319" s="65" t="str">
        <f t="shared" ref="AK319:AK403" si="1033">IF($BR319=1,BU319,"")</f>
        <v/>
      </c>
      <c r="AL319" s="65" t="str">
        <f t="shared" ref="AL319:AL403" si="1034">IF($BR319=1,BV319,"")</f>
        <v/>
      </c>
      <c r="AM319" s="65" t="str">
        <f t="shared" si="897"/>
        <v/>
      </c>
      <c r="AN319" s="65"/>
      <c r="AO319" s="65"/>
      <c r="AP319" s="65"/>
      <c r="AQ319" s="65"/>
      <c r="AR319" s="65"/>
      <c r="AS319" s="65"/>
      <c r="AT319" s="65" t="str">
        <f t="shared" si="898"/>
        <v>ECPU</v>
      </c>
      <c r="AU319" s="65">
        <f t="shared" si="899"/>
        <v>274.60000000000002</v>
      </c>
      <c r="AV319" s="65"/>
      <c r="AW319" s="72" t="str">
        <f t="shared" si="1025"/>
        <v>Max PV (ME007/ME008/ME009)</v>
      </c>
      <c r="AX319" s="65">
        <f t="shared" si="974"/>
        <v>980</v>
      </c>
      <c r="AY319" s="65">
        <f t="shared" si="975"/>
        <v>825</v>
      </c>
      <c r="AZ319" s="65">
        <f>INDEX(Notes!$A$36:$O$47,MATCH($B319,Notes!A$36:A$47,0),MATCH(AZ$2,Notes!A$35:O$35,0))</f>
        <v>203.34644826666667</v>
      </c>
      <c r="BA319" s="65">
        <f t="shared" si="1029"/>
        <v>780</v>
      </c>
      <c r="BB319" s="65">
        <f t="shared" si="976"/>
        <v>875</v>
      </c>
      <c r="BC319" s="65">
        <f t="shared" si="1030"/>
        <v>760</v>
      </c>
      <c r="BD319" s="65">
        <f t="shared" si="977"/>
        <v>855</v>
      </c>
      <c r="BO319" s="72">
        <f t="shared" si="1026"/>
        <v>274.60000000000002</v>
      </c>
      <c r="BP319" s="72">
        <f t="shared" si="881"/>
        <v>7</v>
      </c>
      <c r="BQ319" s="72" t="str">
        <f t="shared" si="882"/>
        <v>5</v>
      </c>
      <c r="BR319" s="72">
        <f t="shared" si="1027"/>
        <v>0</v>
      </c>
      <c r="BS319" s="72" t="str">
        <f t="shared" si="1020"/>
        <v/>
      </c>
      <c r="BT319" s="72" t="str">
        <f t="shared" si="1020"/>
        <v/>
      </c>
      <c r="BU319" s="72" t="str">
        <f t="shared" si="1020"/>
        <v/>
      </c>
      <c r="BV319" s="72" t="str">
        <f t="shared" si="1020"/>
        <v/>
      </c>
    </row>
    <row r="320" spans="1:74" s="72" customFormat="1" x14ac:dyDescent="0.2">
      <c r="A320" s="72" t="b">
        <v>1</v>
      </c>
      <c r="B320" s="65" t="s">
        <v>45</v>
      </c>
      <c r="C320" s="65" t="s">
        <v>288</v>
      </c>
      <c r="D320" s="65" t="str">
        <f t="shared" si="1019"/>
        <v>E6</v>
      </c>
      <c r="E320" s="75">
        <f t="shared" si="847"/>
        <v>1007006</v>
      </c>
      <c r="F320" s="65" t="str">
        <f t="shared" si="973"/>
        <v>ME007_E6</v>
      </c>
      <c r="G320" s="65" t="s">
        <v>345</v>
      </c>
      <c r="H320" s="65">
        <f t="shared" si="1021"/>
        <v>1100</v>
      </c>
      <c r="I320" s="65">
        <f t="shared" si="1022"/>
        <v>145</v>
      </c>
      <c r="J320" s="65">
        <f>INDEX(Notes!$A$36:$N$47,MATCH(Binning!$B320,Notes!$A$36:$A$47,0),MATCH(Notes!$K$35,Notes!$A$35:$N$35,0))</f>
        <v>274.60000000000002</v>
      </c>
      <c r="K320" s="65"/>
      <c r="L320" s="65">
        <f t="shared" si="1028"/>
        <v>885</v>
      </c>
      <c r="M320" s="65">
        <f t="shared" si="1023"/>
        <v>730</v>
      </c>
      <c r="N320" s="65">
        <f>INDEX(GB!$A$2:$AD$96,MATCH($C320,GB!$A$2:$A$96,0),MATCH(N$2,GB!$A$1:$AD$1,0))</f>
        <v>95</v>
      </c>
      <c r="O320" s="65">
        <f>INDEX(GB!$A$2:$AD$96,MATCH($C320,GB!$A$2:$A$96,0),MATCH(O$2,GB!$A$1:$AD$1,0))</f>
        <v>45</v>
      </c>
      <c r="P320" s="65">
        <f>INDEX(GB!$A$2:$AD$96,MATCH($C320,GB!$A$2:$A$96,0),MATCH(P$2,GB!$A$1:$AD$1,0))</f>
        <v>70</v>
      </c>
      <c r="Q320" s="65">
        <f>INDEX(GB!$A$2:$AD$96,MATCH($C320,GB!$A$2:$A$96,0),MATCH(Q$2,GB!$A$1:$AD$1,0))</f>
        <v>55</v>
      </c>
      <c r="R320" s="65">
        <f>INDEX(Notes!$A$36:$N$47,MATCH(Binning!$B320,Notes!$A$36:$A$47,0),MATCH(Notes!$M$35,Notes!$A$35:$N$35,0))</f>
        <v>3000</v>
      </c>
      <c r="S320" s="65"/>
      <c r="T320" s="65">
        <f>INDEX(GB!$A$2:$AD$96,MATCH($C320,GB!$A$2:$A$96,0),MATCH(T$2,GB!$A$1:$AD$1,0))</f>
        <v>60</v>
      </c>
      <c r="U320" s="65">
        <f>INDEX(GB!$A$2:$AD$96,MATCH($C320,GB!$A$2:$A$96,0),MATCH(U$2,GB!$A$1:$AD$1,0))</f>
        <v>0</v>
      </c>
      <c r="V320" s="65">
        <f>INDEX(GB!$A$2:$AD$96,MATCH($C320,GB!$A$2:$A$96,0),MATCH(V$2,GB!$A$1:$AD$1,0))</f>
        <v>0</v>
      </c>
      <c r="W320" s="65">
        <f>INDEX(GB!$A$2:$AD$96,MATCH($C320,GB!$A$2:$A$96,0),MATCH(W$2,GB!$A$1:$AD$1,0))</f>
        <v>45</v>
      </c>
      <c r="X320" s="65">
        <f>INDEX(GB!$A$2:$AD$96,MATCH($C320,GB!$A$2:$A$96,0),MATCH(X$2,GB!$A$1:$AD$1,0))</f>
        <v>30</v>
      </c>
      <c r="Y320" s="65">
        <v>5</v>
      </c>
      <c r="Z320" s="72">
        <v>1250</v>
      </c>
      <c r="AA320" s="72">
        <v>400</v>
      </c>
      <c r="AB320" s="65"/>
      <c r="AC320" s="65"/>
      <c r="AD320" s="65"/>
      <c r="AE320" s="65"/>
      <c r="AF320" s="65">
        <f t="shared" si="1024"/>
        <v>5</v>
      </c>
      <c r="AG320" s="65"/>
      <c r="AH320" s="65"/>
      <c r="AI320" s="65" t="str">
        <f t="shared" si="1031"/>
        <v/>
      </c>
      <c r="AJ320" s="65" t="str">
        <f t="shared" si="1032"/>
        <v/>
      </c>
      <c r="AK320" s="65" t="str">
        <f t="shared" si="1033"/>
        <v/>
      </c>
      <c r="AL320" s="65" t="str">
        <f t="shared" si="1034"/>
        <v/>
      </c>
      <c r="AM320" s="65" t="str">
        <f t="shared" si="897"/>
        <v/>
      </c>
      <c r="AN320" s="65"/>
      <c r="AO320" s="65"/>
      <c r="AP320" s="65"/>
      <c r="AQ320" s="65"/>
      <c r="AR320" s="65"/>
      <c r="AS320" s="65"/>
      <c r="AT320" s="65" t="str">
        <f t="shared" si="898"/>
        <v>ECPU</v>
      </c>
      <c r="AU320" s="65">
        <f t="shared" si="899"/>
        <v>274.60000000000002</v>
      </c>
      <c r="AV320" s="65"/>
      <c r="AW320" s="72" t="str">
        <f t="shared" si="1025"/>
        <v>Max PV (ME007/ME008/ME009)</v>
      </c>
      <c r="AX320" s="65">
        <f t="shared" si="974"/>
        <v>980</v>
      </c>
      <c r="AY320" s="65">
        <f t="shared" si="975"/>
        <v>825</v>
      </c>
      <c r="AZ320" s="65">
        <f>INDEX(Notes!$A$36:$O$47,MATCH($B320,Notes!A$36:A$47,0),MATCH(AZ$2,Notes!A$35:O$35,0))</f>
        <v>203.34644826666667</v>
      </c>
      <c r="BA320" s="65">
        <f t="shared" si="1029"/>
        <v>765</v>
      </c>
      <c r="BB320" s="65">
        <f t="shared" si="976"/>
        <v>860</v>
      </c>
      <c r="BC320" s="65">
        <f t="shared" si="1030"/>
        <v>745</v>
      </c>
      <c r="BD320" s="65">
        <f t="shared" si="977"/>
        <v>840</v>
      </c>
      <c r="BO320" s="72">
        <f t="shared" si="1026"/>
        <v>274.60000000000002</v>
      </c>
      <c r="BP320" s="72">
        <f t="shared" si="881"/>
        <v>7</v>
      </c>
      <c r="BQ320" s="72" t="str">
        <f t="shared" si="882"/>
        <v>6</v>
      </c>
      <c r="BR320" s="72">
        <f t="shared" si="1027"/>
        <v>0</v>
      </c>
      <c r="BS320" s="72" t="str">
        <f t="shared" si="1020"/>
        <v/>
      </c>
      <c r="BT320" s="72" t="str">
        <f t="shared" si="1020"/>
        <v/>
      </c>
      <c r="BU320" s="72" t="str">
        <f t="shared" si="1020"/>
        <v/>
      </c>
      <c r="BV320" s="72" t="str">
        <f t="shared" si="1020"/>
        <v/>
      </c>
    </row>
    <row r="321" spans="1:74" s="72" customFormat="1" x14ac:dyDescent="0.2">
      <c r="A321" s="72" t="b">
        <v>1</v>
      </c>
      <c r="B321" s="65" t="s">
        <v>45</v>
      </c>
      <c r="C321" s="65" t="s">
        <v>288</v>
      </c>
      <c r="D321" s="65" t="str">
        <f t="shared" si="1019"/>
        <v>E7</v>
      </c>
      <c r="E321" s="75">
        <f t="shared" si="847"/>
        <v>1007007</v>
      </c>
      <c r="F321" s="65" t="str">
        <f t="shared" si="973"/>
        <v>ME007_E7</v>
      </c>
      <c r="G321" s="65" t="s">
        <v>345</v>
      </c>
      <c r="H321" s="65">
        <f t="shared" si="1021"/>
        <v>1085</v>
      </c>
      <c r="I321" s="65">
        <f t="shared" si="1022"/>
        <v>145</v>
      </c>
      <c r="J321" s="65">
        <f>INDEX(Notes!$A$36:$N$47,MATCH(Binning!$B321,Notes!$A$36:$A$47,0),MATCH(Notes!$K$35,Notes!$A$35:$N$35,0))</f>
        <v>274.60000000000002</v>
      </c>
      <c r="K321" s="65"/>
      <c r="L321" s="65">
        <f t="shared" si="1028"/>
        <v>885</v>
      </c>
      <c r="M321" s="65">
        <f t="shared" si="1023"/>
        <v>730</v>
      </c>
      <c r="N321" s="65">
        <f>INDEX(GB!$A$2:$AD$96,MATCH($C321,GB!$A$2:$A$96,0),MATCH(N$2,GB!$A$1:$AD$1,0))</f>
        <v>95</v>
      </c>
      <c r="O321" s="65">
        <f>INDEX(GB!$A$2:$AD$96,MATCH($C321,GB!$A$2:$A$96,0),MATCH(O$2,GB!$A$1:$AD$1,0))</f>
        <v>45</v>
      </c>
      <c r="P321" s="65">
        <f>INDEX(GB!$A$2:$AD$96,MATCH($C321,GB!$A$2:$A$96,0),MATCH(P$2,GB!$A$1:$AD$1,0))</f>
        <v>70</v>
      </c>
      <c r="Q321" s="65">
        <f>INDEX(GB!$A$2:$AD$96,MATCH($C321,GB!$A$2:$A$96,0),MATCH(Q$2,GB!$A$1:$AD$1,0))</f>
        <v>55</v>
      </c>
      <c r="R321" s="65">
        <f>INDEX(Notes!$A$36:$N$47,MATCH(Binning!$B321,Notes!$A$36:$A$47,0),MATCH(Notes!$M$35,Notes!$A$35:$N$35,0))</f>
        <v>3000</v>
      </c>
      <c r="S321" s="65"/>
      <c r="T321" s="65">
        <f>INDEX(GB!$A$2:$AD$96,MATCH($C321,GB!$A$2:$A$96,0),MATCH(T$2,GB!$A$1:$AD$1,0))</f>
        <v>60</v>
      </c>
      <c r="U321" s="65">
        <f>INDEX(GB!$A$2:$AD$96,MATCH($C321,GB!$A$2:$A$96,0),MATCH(U$2,GB!$A$1:$AD$1,0))</f>
        <v>0</v>
      </c>
      <c r="V321" s="65">
        <f>INDEX(GB!$A$2:$AD$96,MATCH($C321,GB!$A$2:$A$96,0),MATCH(V$2,GB!$A$1:$AD$1,0))</f>
        <v>0</v>
      </c>
      <c r="W321" s="65">
        <f>INDEX(GB!$A$2:$AD$96,MATCH($C321,GB!$A$2:$A$96,0),MATCH(W$2,GB!$A$1:$AD$1,0))</f>
        <v>45</v>
      </c>
      <c r="X321" s="65">
        <f>INDEX(GB!$A$2:$AD$96,MATCH($C321,GB!$A$2:$A$96,0),MATCH(X$2,GB!$A$1:$AD$1,0))</f>
        <v>30</v>
      </c>
      <c r="Y321" s="65">
        <v>5</v>
      </c>
      <c r="Z321" s="72">
        <v>1250</v>
      </c>
      <c r="AA321" s="72">
        <v>400</v>
      </c>
      <c r="AB321" s="65"/>
      <c r="AC321" s="65"/>
      <c r="AD321" s="65"/>
      <c r="AE321" s="65"/>
      <c r="AF321" s="65">
        <f t="shared" si="1024"/>
        <v>5</v>
      </c>
      <c r="AG321" s="65"/>
      <c r="AH321" s="65"/>
      <c r="AI321" s="65" t="str">
        <f t="shared" si="1031"/>
        <v/>
      </c>
      <c r="AJ321" s="65" t="str">
        <f t="shared" si="1032"/>
        <v/>
      </c>
      <c r="AK321" s="65" t="str">
        <f t="shared" si="1033"/>
        <v/>
      </c>
      <c r="AL321" s="65" t="str">
        <f t="shared" si="1034"/>
        <v/>
      </c>
      <c r="AM321" s="65" t="str">
        <f t="shared" si="897"/>
        <v/>
      </c>
      <c r="AN321" s="65"/>
      <c r="AO321" s="65"/>
      <c r="AP321" s="65"/>
      <c r="AQ321" s="65"/>
      <c r="AR321" s="65"/>
      <c r="AS321" s="65"/>
      <c r="AT321" s="65" t="str">
        <f t="shared" si="898"/>
        <v>ECPU</v>
      </c>
      <c r="AU321" s="65">
        <f t="shared" si="899"/>
        <v>274.60000000000002</v>
      </c>
      <c r="AV321" s="65"/>
      <c r="AW321" s="72" t="str">
        <f t="shared" si="1025"/>
        <v>Max PV (ME007/ME008/ME009)</v>
      </c>
      <c r="AX321" s="65">
        <f t="shared" si="974"/>
        <v>980</v>
      </c>
      <c r="AY321" s="65">
        <f t="shared" si="975"/>
        <v>825</v>
      </c>
      <c r="AZ321" s="65">
        <f>INDEX(Notes!$A$36:$O$47,MATCH($B321,Notes!A$36:A$47,0),MATCH(AZ$2,Notes!A$35:O$35,0))</f>
        <v>203.34644826666667</v>
      </c>
      <c r="BA321" s="65">
        <f t="shared" si="1029"/>
        <v>750</v>
      </c>
      <c r="BB321" s="65">
        <f t="shared" si="976"/>
        <v>845</v>
      </c>
      <c r="BC321" s="65">
        <f t="shared" si="1030"/>
        <v>730</v>
      </c>
      <c r="BD321" s="65">
        <f t="shared" si="977"/>
        <v>825</v>
      </c>
      <c r="BO321" s="72">
        <f t="shared" si="1026"/>
        <v>274.60000000000002</v>
      </c>
      <c r="BP321" s="72">
        <f t="shared" si="881"/>
        <v>7</v>
      </c>
      <c r="BQ321" s="72" t="str">
        <f t="shared" si="882"/>
        <v>7</v>
      </c>
      <c r="BR321" s="72">
        <f t="shared" si="1027"/>
        <v>0</v>
      </c>
      <c r="BS321" s="72" t="str">
        <f t="shared" si="1020"/>
        <v/>
      </c>
      <c r="BT321" s="72" t="str">
        <f t="shared" si="1020"/>
        <v/>
      </c>
      <c r="BU321" s="72" t="str">
        <f t="shared" si="1020"/>
        <v/>
      </c>
      <c r="BV321" s="72" t="str">
        <f t="shared" si="1020"/>
        <v/>
      </c>
    </row>
    <row r="322" spans="1:74" s="72" customFormat="1" x14ac:dyDescent="0.2">
      <c r="A322" s="72" t="b">
        <v>1</v>
      </c>
      <c r="B322" s="65" t="s">
        <v>45</v>
      </c>
      <c r="C322" s="65" t="s">
        <v>288</v>
      </c>
      <c r="D322" s="65" t="str">
        <f t="shared" si="1019"/>
        <v>E8</v>
      </c>
      <c r="E322" s="75">
        <f t="shared" ref="E322:E325" si="1035">1000000+BP322*1000+BQ322</f>
        <v>1007008</v>
      </c>
      <c r="F322" s="65" t="str">
        <f t="shared" ref="F322:F325" si="1036">CONCATENATE(C322,"_",D322)</f>
        <v>ME007_E8</v>
      </c>
      <c r="G322" s="65" t="s">
        <v>345</v>
      </c>
      <c r="H322" s="65">
        <f t="shared" si="1021"/>
        <v>1070</v>
      </c>
      <c r="I322" s="65">
        <f t="shared" si="1022"/>
        <v>145</v>
      </c>
      <c r="J322" s="65">
        <f>INDEX(Notes!$A$36:$N$47,MATCH(Binning!$B322,Notes!$A$36:$A$47,0),MATCH(Notes!$K$35,Notes!$A$35:$N$35,0))</f>
        <v>274.60000000000002</v>
      </c>
      <c r="K322" s="65"/>
      <c r="L322" s="65">
        <f t="shared" si="1028"/>
        <v>885</v>
      </c>
      <c r="M322" s="65">
        <f t="shared" si="1023"/>
        <v>730</v>
      </c>
      <c r="N322" s="65">
        <f>INDEX(GB!$A$2:$AD$96,MATCH($C322,GB!$A$2:$A$96,0),MATCH(N$2,GB!$A$1:$AD$1,0))</f>
        <v>95</v>
      </c>
      <c r="O322" s="65">
        <f>INDEX(GB!$A$2:$AD$96,MATCH($C322,GB!$A$2:$A$96,0),MATCH(O$2,GB!$A$1:$AD$1,0))</f>
        <v>45</v>
      </c>
      <c r="P322" s="65">
        <f>INDEX(GB!$A$2:$AD$96,MATCH($C322,GB!$A$2:$A$96,0),MATCH(P$2,GB!$A$1:$AD$1,0))</f>
        <v>70</v>
      </c>
      <c r="Q322" s="65">
        <f>INDEX(GB!$A$2:$AD$96,MATCH($C322,GB!$A$2:$A$96,0),MATCH(Q$2,GB!$A$1:$AD$1,0))</f>
        <v>55</v>
      </c>
      <c r="R322" s="65">
        <f>INDEX(Notes!$A$36:$N$47,MATCH(Binning!$B322,Notes!$A$36:$A$47,0),MATCH(Notes!$M$35,Notes!$A$35:$N$35,0))</f>
        <v>3000</v>
      </c>
      <c r="S322" s="65"/>
      <c r="T322" s="65">
        <f>INDEX(GB!$A$2:$AD$96,MATCH($C322,GB!$A$2:$A$96,0),MATCH(T$2,GB!$A$1:$AD$1,0))</f>
        <v>60</v>
      </c>
      <c r="U322" s="65">
        <f>INDEX(GB!$A$2:$AD$96,MATCH($C322,GB!$A$2:$A$96,0),MATCH(U$2,GB!$A$1:$AD$1,0))</f>
        <v>0</v>
      </c>
      <c r="V322" s="65">
        <f>INDEX(GB!$A$2:$AD$96,MATCH($C322,GB!$A$2:$A$96,0),MATCH(V$2,GB!$A$1:$AD$1,0))</f>
        <v>0</v>
      </c>
      <c r="W322" s="65">
        <f>INDEX(GB!$A$2:$AD$96,MATCH($C322,GB!$A$2:$A$96,0),MATCH(W$2,GB!$A$1:$AD$1,0))</f>
        <v>45</v>
      </c>
      <c r="X322" s="65">
        <f>INDEX(GB!$A$2:$AD$96,MATCH($C322,GB!$A$2:$A$96,0),MATCH(X$2,GB!$A$1:$AD$1,0))</f>
        <v>30</v>
      </c>
      <c r="Y322" s="65">
        <v>5</v>
      </c>
      <c r="Z322" s="72">
        <v>1250</v>
      </c>
      <c r="AA322" s="72">
        <v>400</v>
      </c>
      <c r="AB322" s="65"/>
      <c r="AC322" s="65"/>
      <c r="AD322" s="65"/>
      <c r="AE322" s="65"/>
      <c r="AF322" s="65">
        <f t="shared" si="1024"/>
        <v>5</v>
      </c>
      <c r="AG322" s="65"/>
      <c r="AH322" s="65"/>
      <c r="AI322" s="65" t="str">
        <f t="shared" si="1031"/>
        <v/>
      </c>
      <c r="AJ322" s="65" t="str">
        <f t="shared" si="1032"/>
        <v/>
      </c>
      <c r="AK322" s="65" t="str">
        <f t="shared" si="1033"/>
        <v/>
      </c>
      <c r="AL322" s="65" t="str">
        <f t="shared" si="1034"/>
        <v/>
      </c>
      <c r="AM322" s="65" t="str">
        <f t="shared" si="897"/>
        <v/>
      </c>
      <c r="AN322" s="65"/>
      <c r="AO322" s="65"/>
      <c r="AP322" s="65"/>
      <c r="AQ322" s="65"/>
      <c r="AR322" s="65"/>
      <c r="AS322" s="65"/>
      <c r="AT322" s="65" t="str">
        <f t="shared" ref="AT322:AT325" si="1037">B322</f>
        <v>ECPU</v>
      </c>
      <c r="AU322" s="65">
        <f t="shared" ref="AU322:AU325" si="1038">J322</f>
        <v>274.60000000000002</v>
      </c>
      <c r="AV322" s="65"/>
      <c r="AW322" s="72" t="str">
        <f t="shared" si="1025"/>
        <v>Max PV (ME007/ME008/ME009)</v>
      </c>
      <c r="AX322" s="65">
        <f t="shared" ref="AX322:AX325" si="1039">L322+N322</f>
        <v>980</v>
      </c>
      <c r="AY322" s="65">
        <f t="shared" ref="AY322:AY325" si="1040">M322+N322</f>
        <v>825</v>
      </c>
      <c r="AZ322" s="65">
        <f>INDEX(Notes!$A$36:$O$47,MATCH($B322,Notes!A$36:A$47,0),MATCH(AZ$2,Notes!A$35:O$35,0))</f>
        <v>203.34644826666667</v>
      </c>
      <c r="BA322" s="65">
        <f t="shared" ref="BA322:BA325" si="1041">MAX(MIN(Y322*FLOOR((H322-I322*LOG10(AZ322))/Y322,1),L322),M322)</f>
        <v>735</v>
      </c>
      <c r="BB322" s="65">
        <f t="shared" ref="BB322:BB325" si="1042">BA322+N322</f>
        <v>830</v>
      </c>
      <c r="BC322" s="65">
        <f t="shared" ref="BC322:BC325" si="1043">MAX(MIN(Y322*FLOOR((H322-I322*LOG10(J322))/Y322,1),L322),M322)</f>
        <v>730</v>
      </c>
      <c r="BD322" s="65">
        <f t="shared" ref="BD322:BD325" si="1044">BC322+N322</f>
        <v>825</v>
      </c>
      <c r="BO322" s="72">
        <f t="shared" si="1026"/>
        <v>274.60000000000002</v>
      </c>
      <c r="BP322" s="72">
        <f t="shared" si="881"/>
        <v>7</v>
      </c>
      <c r="BQ322" s="72" t="str">
        <f t="shared" si="882"/>
        <v>8</v>
      </c>
      <c r="BR322" s="72">
        <f t="shared" si="1027"/>
        <v>0</v>
      </c>
      <c r="BS322" s="72" t="str">
        <f t="shared" si="1027"/>
        <v/>
      </c>
      <c r="BT322" s="72" t="str">
        <f t="shared" si="1027"/>
        <v/>
      </c>
      <c r="BU322" s="72" t="str">
        <f t="shared" si="1027"/>
        <v/>
      </c>
      <c r="BV322" s="72" t="str">
        <f t="shared" si="1027"/>
        <v/>
      </c>
    </row>
    <row r="323" spans="1:74" s="72" customFormat="1" x14ac:dyDescent="0.2">
      <c r="A323" s="72" t="b">
        <v>1</v>
      </c>
      <c r="B323" s="65" t="s">
        <v>45</v>
      </c>
      <c r="C323" s="65" t="s">
        <v>288</v>
      </c>
      <c r="D323" s="65" t="str">
        <f t="shared" si="1019"/>
        <v>E9</v>
      </c>
      <c r="E323" s="75">
        <f t="shared" si="1035"/>
        <v>1007009</v>
      </c>
      <c r="F323" s="65" t="str">
        <f t="shared" si="1036"/>
        <v>ME007_E9</v>
      </c>
      <c r="G323" s="65" t="s">
        <v>345</v>
      </c>
      <c r="H323" s="65">
        <f t="shared" si="1021"/>
        <v>1055</v>
      </c>
      <c r="I323" s="65">
        <f t="shared" si="1022"/>
        <v>145</v>
      </c>
      <c r="J323" s="65">
        <f>INDEX(Notes!$A$36:$N$47,MATCH(Binning!$B323,Notes!$A$36:$A$47,0),MATCH(Notes!$K$35,Notes!$A$35:$N$35,0))</f>
        <v>274.60000000000002</v>
      </c>
      <c r="K323" s="65"/>
      <c r="L323" s="65">
        <f t="shared" si="1028"/>
        <v>885</v>
      </c>
      <c r="M323" s="65">
        <f t="shared" si="1023"/>
        <v>730</v>
      </c>
      <c r="N323" s="65">
        <f>INDEX(GB!$A$2:$AD$96,MATCH($C323,GB!$A$2:$A$96,0),MATCH(N$2,GB!$A$1:$AD$1,0))</f>
        <v>95</v>
      </c>
      <c r="O323" s="65">
        <f>INDEX(GB!$A$2:$AD$96,MATCH($C323,GB!$A$2:$A$96,0),MATCH(O$2,GB!$A$1:$AD$1,0))</f>
        <v>45</v>
      </c>
      <c r="P323" s="65">
        <f>INDEX(GB!$A$2:$AD$96,MATCH($C323,GB!$A$2:$A$96,0),MATCH(P$2,GB!$A$1:$AD$1,0))</f>
        <v>70</v>
      </c>
      <c r="Q323" s="65">
        <f>INDEX(GB!$A$2:$AD$96,MATCH($C323,GB!$A$2:$A$96,0),MATCH(Q$2,GB!$A$1:$AD$1,0))</f>
        <v>55</v>
      </c>
      <c r="R323" s="65">
        <f>INDEX(Notes!$A$36:$N$47,MATCH(Binning!$B323,Notes!$A$36:$A$47,0),MATCH(Notes!$M$35,Notes!$A$35:$N$35,0))</f>
        <v>3000</v>
      </c>
      <c r="S323" s="65"/>
      <c r="T323" s="65">
        <f>INDEX(GB!$A$2:$AD$96,MATCH($C323,GB!$A$2:$A$96,0),MATCH(T$2,GB!$A$1:$AD$1,0))</f>
        <v>60</v>
      </c>
      <c r="U323" s="65">
        <f>INDEX(GB!$A$2:$AD$96,MATCH($C323,GB!$A$2:$A$96,0),MATCH(U$2,GB!$A$1:$AD$1,0))</f>
        <v>0</v>
      </c>
      <c r="V323" s="65">
        <f>INDEX(GB!$A$2:$AD$96,MATCH($C323,GB!$A$2:$A$96,0),MATCH(V$2,GB!$A$1:$AD$1,0))</f>
        <v>0</v>
      </c>
      <c r="W323" s="65">
        <f>INDEX(GB!$A$2:$AD$96,MATCH($C323,GB!$A$2:$A$96,0),MATCH(W$2,GB!$A$1:$AD$1,0))</f>
        <v>45</v>
      </c>
      <c r="X323" s="65">
        <f>INDEX(GB!$A$2:$AD$96,MATCH($C323,GB!$A$2:$A$96,0),MATCH(X$2,GB!$A$1:$AD$1,0))</f>
        <v>30</v>
      </c>
      <c r="Y323" s="65">
        <v>5</v>
      </c>
      <c r="Z323" s="72">
        <v>1250</v>
      </c>
      <c r="AA323" s="72">
        <v>400</v>
      </c>
      <c r="AB323" s="65"/>
      <c r="AC323" s="65"/>
      <c r="AD323" s="65"/>
      <c r="AE323" s="65"/>
      <c r="AF323" s="65">
        <f t="shared" si="1024"/>
        <v>5</v>
      </c>
      <c r="AG323" s="65"/>
      <c r="AH323" s="65"/>
      <c r="AI323" s="65" t="str">
        <f t="shared" ref="AI323:AI326" si="1045">IF($BR323=1,BS323,"")</f>
        <v/>
      </c>
      <c r="AJ323" s="65" t="str">
        <f t="shared" ref="AJ323:AJ326" si="1046">IF($BR323=1,BT323,"")</f>
        <v/>
      </c>
      <c r="AK323" s="65" t="str">
        <f t="shared" ref="AK323:AK326" si="1047">IF($BR323=1,BU323,"")</f>
        <v/>
      </c>
      <c r="AL323" s="65" t="str">
        <f t="shared" ref="AL323:AL326" si="1048">IF($BR323=1,BV323,"")</f>
        <v/>
      </c>
      <c r="AM323" s="65" t="str">
        <f t="shared" si="897"/>
        <v/>
      </c>
      <c r="AN323" s="65"/>
      <c r="AO323" s="65"/>
      <c r="AP323" s="65"/>
      <c r="AQ323" s="65"/>
      <c r="AR323" s="65"/>
      <c r="AS323" s="65"/>
      <c r="AT323" s="65" t="str">
        <f t="shared" si="1037"/>
        <v>ECPU</v>
      </c>
      <c r="AU323" s="65">
        <f t="shared" si="1038"/>
        <v>274.60000000000002</v>
      </c>
      <c r="AV323" s="65"/>
      <c r="AW323" s="72" t="str">
        <f t="shared" si="1025"/>
        <v>Max PV (ME007/ME008/ME009)</v>
      </c>
      <c r="AX323" s="65">
        <f t="shared" si="1039"/>
        <v>980</v>
      </c>
      <c r="AY323" s="65">
        <f t="shared" si="1040"/>
        <v>825</v>
      </c>
      <c r="AZ323" s="65">
        <f>INDEX(Notes!$A$36:$O$47,MATCH($B323,Notes!A$36:A$47,0),MATCH(AZ$2,Notes!A$35:O$35,0))</f>
        <v>203.34644826666667</v>
      </c>
      <c r="BA323" s="65">
        <f t="shared" si="1041"/>
        <v>730</v>
      </c>
      <c r="BB323" s="65">
        <f t="shared" si="1042"/>
        <v>825</v>
      </c>
      <c r="BC323" s="65">
        <f t="shared" si="1043"/>
        <v>730</v>
      </c>
      <c r="BD323" s="65">
        <f t="shared" si="1044"/>
        <v>825</v>
      </c>
      <c r="BO323" s="72">
        <f t="shared" si="1026"/>
        <v>274.60000000000002</v>
      </c>
      <c r="BP323" s="72">
        <f t="shared" si="881"/>
        <v>7</v>
      </c>
      <c r="BQ323" s="72" t="str">
        <f t="shared" si="882"/>
        <v>9</v>
      </c>
      <c r="BR323" s="72">
        <f t="shared" ref="BR323:BV323" si="1049">IF(BR322="","",BR322)</f>
        <v>0</v>
      </c>
      <c r="BS323" s="72" t="str">
        <f t="shared" si="1049"/>
        <v/>
      </c>
      <c r="BT323" s="72" t="str">
        <f t="shared" si="1049"/>
        <v/>
      </c>
      <c r="BU323" s="72" t="str">
        <f t="shared" si="1049"/>
        <v/>
      </c>
      <c r="BV323" s="72" t="str">
        <f t="shared" si="1049"/>
        <v/>
      </c>
    </row>
    <row r="324" spans="1:74" s="72" customFormat="1" x14ac:dyDescent="0.2">
      <c r="A324" s="72" t="b">
        <v>1</v>
      </c>
      <c r="B324" s="65" t="s">
        <v>45</v>
      </c>
      <c r="C324" s="65" t="s">
        <v>288</v>
      </c>
      <c r="D324" s="65" t="str">
        <f t="shared" si="1019"/>
        <v>E10</v>
      </c>
      <c r="E324" s="75">
        <f t="shared" si="1035"/>
        <v>1007010</v>
      </c>
      <c r="F324" s="65" t="str">
        <f t="shared" si="1036"/>
        <v>ME007_E10</v>
      </c>
      <c r="G324" s="65" t="s">
        <v>345</v>
      </c>
      <c r="H324" s="65">
        <f t="shared" si="1021"/>
        <v>1040</v>
      </c>
      <c r="I324" s="65">
        <f t="shared" si="1022"/>
        <v>145</v>
      </c>
      <c r="J324" s="65">
        <f>INDEX(Notes!$A$36:$N$47,MATCH(Binning!$B324,Notes!$A$36:$A$47,0),MATCH(Notes!$K$35,Notes!$A$35:$N$35,0))</f>
        <v>274.60000000000002</v>
      </c>
      <c r="K324" s="65"/>
      <c r="L324" s="65">
        <f t="shared" si="1028"/>
        <v>885</v>
      </c>
      <c r="M324" s="65">
        <f t="shared" si="1023"/>
        <v>730</v>
      </c>
      <c r="N324" s="65">
        <f>INDEX(GB!$A$2:$AD$96,MATCH($C324,GB!$A$2:$A$96,0),MATCH(N$2,GB!$A$1:$AD$1,0))</f>
        <v>95</v>
      </c>
      <c r="O324" s="65">
        <f>INDEX(GB!$A$2:$AD$96,MATCH($C324,GB!$A$2:$A$96,0),MATCH(O$2,GB!$A$1:$AD$1,0))</f>
        <v>45</v>
      </c>
      <c r="P324" s="65">
        <f>INDEX(GB!$A$2:$AD$96,MATCH($C324,GB!$A$2:$A$96,0),MATCH(P$2,GB!$A$1:$AD$1,0))</f>
        <v>70</v>
      </c>
      <c r="Q324" s="65">
        <f>INDEX(GB!$A$2:$AD$96,MATCH($C324,GB!$A$2:$A$96,0),MATCH(Q$2,GB!$A$1:$AD$1,0))</f>
        <v>55</v>
      </c>
      <c r="R324" s="65">
        <f>INDEX(Notes!$A$36:$N$47,MATCH(Binning!$B324,Notes!$A$36:$A$47,0),MATCH(Notes!$M$35,Notes!$A$35:$N$35,0))</f>
        <v>3000</v>
      </c>
      <c r="S324" s="65"/>
      <c r="T324" s="65">
        <f>INDEX(GB!$A$2:$AD$96,MATCH($C324,GB!$A$2:$A$96,0),MATCH(T$2,GB!$A$1:$AD$1,0))</f>
        <v>60</v>
      </c>
      <c r="U324" s="65">
        <f>INDEX(GB!$A$2:$AD$96,MATCH($C324,GB!$A$2:$A$96,0),MATCH(U$2,GB!$A$1:$AD$1,0))</f>
        <v>0</v>
      </c>
      <c r="V324" s="65">
        <f>INDEX(GB!$A$2:$AD$96,MATCH($C324,GB!$A$2:$A$96,0),MATCH(V$2,GB!$A$1:$AD$1,0))</f>
        <v>0</v>
      </c>
      <c r="W324" s="65">
        <f>INDEX(GB!$A$2:$AD$96,MATCH($C324,GB!$A$2:$A$96,0),MATCH(W$2,GB!$A$1:$AD$1,0))</f>
        <v>45</v>
      </c>
      <c r="X324" s="65">
        <f>INDEX(GB!$A$2:$AD$96,MATCH($C324,GB!$A$2:$A$96,0),MATCH(X$2,GB!$A$1:$AD$1,0))</f>
        <v>30</v>
      </c>
      <c r="Y324" s="65">
        <v>5</v>
      </c>
      <c r="Z324" s="72">
        <v>1250</v>
      </c>
      <c r="AA324" s="72">
        <v>400</v>
      </c>
      <c r="AB324" s="65"/>
      <c r="AC324" s="65"/>
      <c r="AD324" s="65"/>
      <c r="AE324" s="65"/>
      <c r="AF324" s="65">
        <f t="shared" si="1024"/>
        <v>5</v>
      </c>
      <c r="AG324" s="65"/>
      <c r="AH324" s="65"/>
      <c r="AI324" s="65" t="str">
        <f t="shared" si="1045"/>
        <v/>
      </c>
      <c r="AJ324" s="65" t="str">
        <f t="shared" si="1046"/>
        <v/>
      </c>
      <c r="AK324" s="65" t="str">
        <f t="shared" si="1047"/>
        <v/>
      </c>
      <c r="AL324" s="65" t="str">
        <f t="shared" si="1048"/>
        <v/>
      </c>
      <c r="AM324" s="65" t="str">
        <f t="shared" si="897"/>
        <v/>
      </c>
      <c r="AN324" s="65"/>
      <c r="AO324" s="65"/>
      <c r="AP324" s="65"/>
      <c r="AQ324" s="65"/>
      <c r="AR324" s="65"/>
      <c r="AS324" s="65"/>
      <c r="AT324" s="65" t="str">
        <f t="shared" si="1037"/>
        <v>ECPU</v>
      </c>
      <c r="AU324" s="65">
        <f t="shared" si="1038"/>
        <v>274.60000000000002</v>
      </c>
      <c r="AV324" s="65"/>
      <c r="AW324" s="72" t="str">
        <f t="shared" si="1025"/>
        <v>Max PV (ME007/ME008/ME009)</v>
      </c>
      <c r="AX324" s="65">
        <f t="shared" si="1039"/>
        <v>980</v>
      </c>
      <c r="AY324" s="65">
        <f t="shared" si="1040"/>
        <v>825</v>
      </c>
      <c r="AZ324" s="65">
        <f>INDEX(Notes!$A$36:$O$47,MATCH($B324,Notes!A$36:A$47,0),MATCH(AZ$2,Notes!A$35:O$35,0))</f>
        <v>203.34644826666667</v>
      </c>
      <c r="BA324" s="65">
        <f t="shared" si="1041"/>
        <v>730</v>
      </c>
      <c r="BB324" s="65">
        <f t="shared" si="1042"/>
        <v>825</v>
      </c>
      <c r="BC324" s="65">
        <f t="shared" si="1043"/>
        <v>730</v>
      </c>
      <c r="BD324" s="65">
        <f t="shared" si="1044"/>
        <v>825</v>
      </c>
      <c r="BO324" s="72">
        <f t="shared" si="1026"/>
        <v>274.60000000000002</v>
      </c>
      <c r="BP324" s="72">
        <f t="shared" si="881"/>
        <v>7</v>
      </c>
      <c r="BQ324" s="72" t="str">
        <f t="shared" si="882"/>
        <v>10</v>
      </c>
      <c r="BR324" s="72">
        <f t="shared" ref="BR324:BV324" si="1050">IF(BR323="","",BR323)</f>
        <v>0</v>
      </c>
      <c r="BS324" s="72" t="str">
        <f t="shared" si="1050"/>
        <v/>
      </c>
      <c r="BT324" s="72" t="str">
        <f t="shared" si="1050"/>
        <v/>
      </c>
      <c r="BU324" s="72" t="str">
        <f t="shared" si="1050"/>
        <v/>
      </c>
      <c r="BV324" s="72" t="str">
        <f t="shared" si="1050"/>
        <v/>
      </c>
    </row>
    <row r="325" spans="1:74" s="72" customFormat="1" x14ac:dyDescent="0.2">
      <c r="A325" s="72" t="b">
        <v>1</v>
      </c>
      <c r="B325" s="65" t="s">
        <v>45</v>
      </c>
      <c r="C325" s="65" t="s">
        <v>288</v>
      </c>
      <c r="D325" s="65" t="str">
        <f t="shared" si="1019"/>
        <v>E11</v>
      </c>
      <c r="E325" s="75">
        <f t="shared" si="1035"/>
        <v>1007011</v>
      </c>
      <c r="F325" s="65" t="str">
        <f t="shared" si="1036"/>
        <v>ME007_E11</v>
      </c>
      <c r="G325" s="65" t="s">
        <v>345</v>
      </c>
      <c r="H325" s="65">
        <f t="shared" si="1021"/>
        <v>1025</v>
      </c>
      <c r="I325" s="65">
        <f t="shared" si="1022"/>
        <v>145</v>
      </c>
      <c r="J325" s="65">
        <f>INDEX(Notes!$A$36:$N$47,MATCH(Binning!$B325,Notes!$A$36:$A$47,0),MATCH(Notes!$K$35,Notes!$A$35:$N$35,0))</f>
        <v>274.60000000000002</v>
      </c>
      <c r="K325" s="65"/>
      <c r="L325" s="65">
        <f t="shared" si="1028"/>
        <v>885</v>
      </c>
      <c r="M325" s="65">
        <f t="shared" si="1023"/>
        <v>730</v>
      </c>
      <c r="N325" s="65">
        <f>INDEX(GB!$A$2:$AD$96,MATCH($C325,GB!$A$2:$A$96,0),MATCH(N$2,GB!$A$1:$AD$1,0))</f>
        <v>95</v>
      </c>
      <c r="O325" s="65">
        <f>INDEX(GB!$A$2:$AD$96,MATCH($C325,GB!$A$2:$A$96,0),MATCH(O$2,GB!$A$1:$AD$1,0))</f>
        <v>45</v>
      </c>
      <c r="P325" s="65">
        <f>INDEX(GB!$A$2:$AD$96,MATCH($C325,GB!$A$2:$A$96,0),MATCH(P$2,GB!$A$1:$AD$1,0))</f>
        <v>70</v>
      </c>
      <c r="Q325" s="65">
        <f>INDEX(GB!$A$2:$AD$96,MATCH($C325,GB!$A$2:$A$96,0),MATCH(Q$2,GB!$A$1:$AD$1,0))</f>
        <v>55</v>
      </c>
      <c r="R325" s="65">
        <f>INDEX(Notes!$A$36:$N$47,MATCH(Binning!$B325,Notes!$A$36:$A$47,0),MATCH(Notes!$M$35,Notes!$A$35:$N$35,0))</f>
        <v>3000</v>
      </c>
      <c r="S325" s="65"/>
      <c r="T325" s="65">
        <f>INDEX(GB!$A$2:$AD$96,MATCH($C325,GB!$A$2:$A$96,0),MATCH(T$2,GB!$A$1:$AD$1,0))</f>
        <v>60</v>
      </c>
      <c r="U325" s="65">
        <f>INDEX(GB!$A$2:$AD$96,MATCH($C325,GB!$A$2:$A$96,0),MATCH(U$2,GB!$A$1:$AD$1,0))</f>
        <v>0</v>
      </c>
      <c r="V325" s="65">
        <f>INDEX(GB!$A$2:$AD$96,MATCH($C325,GB!$A$2:$A$96,0),MATCH(V$2,GB!$A$1:$AD$1,0))</f>
        <v>0</v>
      </c>
      <c r="W325" s="65">
        <f>INDEX(GB!$A$2:$AD$96,MATCH($C325,GB!$A$2:$A$96,0),MATCH(W$2,GB!$A$1:$AD$1,0))</f>
        <v>45</v>
      </c>
      <c r="X325" s="65">
        <f>INDEX(GB!$A$2:$AD$96,MATCH($C325,GB!$A$2:$A$96,0),MATCH(X$2,GB!$A$1:$AD$1,0))</f>
        <v>30</v>
      </c>
      <c r="Y325" s="65">
        <v>5</v>
      </c>
      <c r="Z325" s="72">
        <v>1250</v>
      </c>
      <c r="AA325" s="72">
        <v>400</v>
      </c>
      <c r="AB325" s="65"/>
      <c r="AC325" s="65"/>
      <c r="AD325" s="65"/>
      <c r="AE325" s="65"/>
      <c r="AF325" s="65">
        <f t="shared" si="1024"/>
        <v>5</v>
      </c>
      <c r="AG325" s="65"/>
      <c r="AH325" s="65"/>
      <c r="AI325" s="65" t="str">
        <f t="shared" si="1045"/>
        <v/>
      </c>
      <c r="AJ325" s="65" t="str">
        <f t="shared" si="1046"/>
        <v/>
      </c>
      <c r="AK325" s="65" t="str">
        <f t="shared" si="1047"/>
        <v/>
      </c>
      <c r="AL325" s="65" t="str">
        <f t="shared" si="1048"/>
        <v/>
      </c>
      <c r="AM325" s="65" t="str">
        <f t="shared" si="897"/>
        <v/>
      </c>
      <c r="AN325" s="65"/>
      <c r="AO325" s="65"/>
      <c r="AP325" s="65"/>
      <c r="AQ325" s="65"/>
      <c r="AR325" s="65"/>
      <c r="AS325" s="65"/>
      <c r="AT325" s="65" t="str">
        <f t="shared" si="1037"/>
        <v>ECPU</v>
      </c>
      <c r="AU325" s="65">
        <f t="shared" si="1038"/>
        <v>274.60000000000002</v>
      </c>
      <c r="AV325" s="65"/>
      <c r="AW325" s="72" t="str">
        <f t="shared" si="1025"/>
        <v>Max PV (ME007/ME008/ME009)</v>
      </c>
      <c r="AX325" s="65">
        <f t="shared" si="1039"/>
        <v>980</v>
      </c>
      <c r="AY325" s="65">
        <f t="shared" si="1040"/>
        <v>825</v>
      </c>
      <c r="AZ325" s="65">
        <f>INDEX(Notes!$A$36:$O$47,MATCH($B325,Notes!A$36:A$47,0),MATCH(AZ$2,Notes!A$35:O$35,0))</f>
        <v>203.34644826666667</v>
      </c>
      <c r="BA325" s="65">
        <f t="shared" si="1041"/>
        <v>730</v>
      </c>
      <c r="BB325" s="65">
        <f t="shared" si="1042"/>
        <v>825</v>
      </c>
      <c r="BC325" s="65">
        <f t="shared" si="1043"/>
        <v>730</v>
      </c>
      <c r="BD325" s="65">
        <f t="shared" si="1044"/>
        <v>825</v>
      </c>
      <c r="BO325" s="72">
        <f t="shared" si="1026"/>
        <v>274.60000000000002</v>
      </c>
      <c r="BP325" s="72">
        <f t="shared" si="881"/>
        <v>7</v>
      </c>
      <c r="BQ325" s="72" t="str">
        <f t="shared" si="882"/>
        <v>11</v>
      </c>
      <c r="BR325" s="72">
        <f t="shared" ref="BR325:BV325" si="1051">IF(BR324="","",BR324)</f>
        <v>0</v>
      </c>
      <c r="BS325" s="72" t="str">
        <f t="shared" si="1051"/>
        <v/>
      </c>
      <c r="BT325" s="72" t="str">
        <f t="shared" si="1051"/>
        <v/>
      </c>
      <c r="BU325" s="72" t="str">
        <f t="shared" si="1051"/>
        <v/>
      </c>
      <c r="BV325" s="72" t="str">
        <f t="shared" si="1051"/>
        <v/>
      </c>
    </row>
    <row r="326" spans="1:74" s="72" customFormat="1" x14ac:dyDescent="0.2">
      <c r="A326" s="72" t="b">
        <v>1</v>
      </c>
      <c r="B326" s="65" t="s">
        <v>45</v>
      </c>
      <c r="C326" s="65" t="s">
        <v>288</v>
      </c>
      <c r="D326" s="65" t="str">
        <f t="shared" si="1019"/>
        <v>E12</v>
      </c>
      <c r="E326" s="75">
        <f t="shared" ref="E326" si="1052">1000000+BP326*1000+BQ326</f>
        <v>1007012</v>
      </c>
      <c r="F326" s="65" t="str">
        <f t="shared" ref="F326" si="1053">CONCATENATE(C326,"_",D326)</f>
        <v>ME007_E12</v>
      </c>
      <c r="G326" s="65" t="s">
        <v>345</v>
      </c>
      <c r="H326" s="65">
        <f t="shared" si="1021"/>
        <v>1010</v>
      </c>
      <c r="I326" s="65">
        <f t="shared" si="1022"/>
        <v>145</v>
      </c>
      <c r="J326" s="65">
        <f>INDEX(Notes!$A$36:$N$47,MATCH(Binning!$B326,Notes!$A$36:$A$47,0),MATCH(Notes!$K$35,Notes!$A$35:$N$35,0))</f>
        <v>274.60000000000002</v>
      </c>
      <c r="K326" s="65"/>
      <c r="L326" s="65">
        <f t="shared" si="1028"/>
        <v>885</v>
      </c>
      <c r="M326" s="65">
        <f t="shared" si="1023"/>
        <v>730</v>
      </c>
      <c r="N326" s="65">
        <f>INDEX(GB!$A$2:$AD$96,MATCH($C326,GB!$A$2:$A$96,0),MATCH(N$2,GB!$A$1:$AD$1,0))</f>
        <v>95</v>
      </c>
      <c r="O326" s="65">
        <f>INDEX(GB!$A$2:$AD$96,MATCH($C326,GB!$A$2:$A$96,0),MATCH(O$2,GB!$A$1:$AD$1,0))</f>
        <v>45</v>
      </c>
      <c r="P326" s="65">
        <f>INDEX(GB!$A$2:$AD$96,MATCH($C326,GB!$A$2:$A$96,0),MATCH(P$2,GB!$A$1:$AD$1,0))</f>
        <v>70</v>
      </c>
      <c r="Q326" s="65">
        <f>INDEX(GB!$A$2:$AD$96,MATCH($C326,GB!$A$2:$A$96,0),MATCH(Q$2,GB!$A$1:$AD$1,0))</f>
        <v>55</v>
      </c>
      <c r="R326" s="65">
        <f>INDEX(Notes!$A$36:$N$47,MATCH(Binning!$B326,Notes!$A$36:$A$47,0),MATCH(Notes!$M$35,Notes!$A$35:$N$35,0))</f>
        <v>3000</v>
      </c>
      <c r="S326" s="65"/>
      <c r="T326" s="65">
        <f>INDEX(GB!$A$2:$AD$96,MATCH($C326,GB!$A$2:$A$96,0),MATCH(T$2,GB!$A$1:$AD$1,0))</f>
        <v>60</v>
      </c>
      <c r="U326" s="65">
        <f>INDEX(GB!$A$2:$AD$96,MATCH($C326,GB!$A$2:$A$96,0),MATCH(U$2,GB!$A$1:$AD$1,0))</f>
        <v>0</v>
      </c>
      <c r="V326" s="65">
        <f>INDEX(GB!$A$2:$AD$96,MATCH($C326,GB!$A$2:$A$96,0),MATCH(V$2,GB!$A$1:$AD$1,0))</f>
        <v>0</v>
      </c>
      <c r="W326" s="65">
        <f>INDEX(GB!$A$2:$AD$96,MATCH($C326,GB!$A$2:$A$96,0),MATCH(W$2,GB!$A$1:$AD$1,0))</f>
        <v>45</v>
      </c>
      <c r="X326" s="65">
        <f>INDEX(GB!$A$2:$AD$96,MATCH($C326,GB!$A$2:$A$96,0),MATCH(X$2,GB!$A$1:$AD$1,0))</f>
        <v>30</v>
      </c>
      <c r="Y326" s="65">
        <v>5</v>
      </c>
      <c r="Z326" s="72">
        <v>1250</v>
      </c>
      <c r="AA326" s="72">
        <v>400</v>
      </c>
      <c r="AB326" s="65"/>
      <c r="AC326" s="65"/>
      <c r="AD326" s="65"/>
      <c r="AE326" s="65"/>
      <c r="AF326" s="65">
        <f t="shared" si="1024"/>
        <v>5</v>
      </c>
      <c r="AG326" s="65"/>
      <c r="AH326" s="65"/>
      <c r="AI326" s="65" t="str">
        <f t="shared" si="1045"/>
        <v/>
      </c>
      <c r="AJ326" s="65" t="str">
        <f t="shared" si="1046"/>
        <v/>
      </c>
      <c r="AK326" s="65" t="str">
        <f t="shared" si="1047"/>
        <v/>
      </c>
      <c r="AL326" s="65" t="str">
        <f t="shared" si="1048"/>
        <v/>
      </c>
      <c r="AM326" s="65" t="str">
        <f t="shared" si="897"/>
        <v/>
      </c>
      <c r="AN326" s="65"/>
      <c r="AO326" s="65"/>
      <c r="AP326" s="65"/>
      <c r="AQ326" s="65"/>
      <c r="AR326" s="65"/>
      <c r="AS326" s="65"/>
      <c r="AT326" s="65" t="str">
        <f t="shared" ref="AT326" si="1054">B326</f>
        <v>ECPU</v>
      </c>
      <c r="AU326" s="65">
        <f t="shared" ref="AU326" si="1055">J326</f>
        <v>274.60000000000002</v>
      </c>
      <c r="AV326" s="65"/>
      <c r="AW326" s="72" t="str">
        <f t="shared" si="1025"/>
        <v>Max PV (ME007/ME008/ME009)</v>
      </c>
      <c r="AX326" s="65">
        <f t="shared" ref="AX326" si="1056">L326+N326</f>
        <v>980</v>
      </c>
      <c r="AY326" s="65">
        <f t="shared" ref="AY326" si="1057">M326+N326</f>
        <v>825</v>
      </c>
      <c r="AZ326" s="65">
        <f>INDEX(Notes!$A$36:$O$47,MATCH($B326,Notes!A$36:A$47,0),MATCH(AZ$2,Notes!A$35:O$35,0))</f>
        <v>203.34644826666667</v>
      </c>
      <c r="BA326" s="65">
        <f t="shared" ref="BA326" si="1058">MAX(MIN(Y326*FLOOR((H326-I326*LOG10(AZ326))/Y326,1),L326),M326)</f>
        <v>730</v>
      </c>
      <c r="BB326" s="65">
        <f t="shared" ref="BB326" si="1059">BA326+N326</f>
        <v>825</v>
      </c>
      <c r="BC326" s="65">
        <f t="shared" ref="BC326" si="1060">MAX(MIN(Y326*FLOOR((H326-I326*LOG10(J326))/Y326,1),L326),M326)</f>
        <v>730</v>
      </c>
      <c r="BD326" s="65">
        <f t="shared" ref="BD326" si="1061">BC326+N326</f>
        <v>825</v>
      </c>
      <c r="BO326" s="72">
        <f t="shared" si="1026"/>
        <v>274.60000000000002</v>
      </c>
      <c r="BP326" s="72">
        <f t="shared" si="881"/>
        <v>7</v>
      </c>
      <c r="BQ326" s="72" t="str">
        <f t="shared" si="882"/>
        <v>12</v>
      </c>
      <c r="BR326" s="72">
        <f t="shared" ref="BR326:BV326" si="1062">IF(BR325="","",BR325)</f>
        <v>0</v>
      </c>
      <c r="BS326" s="72" t="str">
        <f t="shared" si="1062"/>
        <v/>
      </c>
      <c r="BT326" s="72" t="str">
        <f t="shared" si="1062"/>
        <v/>
      </c>
      <c r="BU326" s="72" t="str">
        <f t="shared" si="1062"/>
        <v/>
      </c>
      <c r="BV326" s="72" t="str">
        <f t="shared" si="1062"/>
        <v/>
      </c>
    </row>
    <row r="327" spans="1:74" s="72" customFormat="1" x14ac:dyDescent="0.2">
      <c r="A327" s="72" t="b">
        <v>1</v>
      </c>
      <c r="B327" s="65" t="s">
        <v>45</v>
      </c>
      <c r="C327" s="65" t="s">
        <v>316</v>
      </c>
      <c r="D327" s="65" t="s">
        <v>44</v>
      </c>
      <c r="E327" s="75">
        <f t="shared" ref="E327:E333" si="1063">1000000+BP327*1000+BQ327</f>
        <v>1008001</v>
      </c>
      <c r="F327" s="65" t="str">
        <f t="shared" ref="F327:F333" si="1064">CONCATENATE(C327,"_",D327)</f>
        <v>ME008_E1</v>
      </c>
      <c r="G327" s="65" t="s">
        <v>345</v>
      </c>
      <c r="H327" s="184">
        <f>VLOOKUP(C327,BinningParamNotes!A:D,3,0)</f>
        <v>1175</v>
      </c>
      <c r="I327" s="69">
        <f>VLOOKUP(C327,BinningParamNotes!A:D,2,0)</f>
        <v>145</v>
      </c>
      <c r="J327" s="65">
        <f>INDEX(Notes!$A$36:$N$47,MATCH(Binning!$B327,Notes!$A$36:$A$47,0),MATCH(Notes!$K$35,Notes!$A$35:$N$35,0))</f>
        <v>274.60000000000002</v>
      </c>
      <c r="K327" s="65"/>
      <c r="L327" s="69">
        <f>VLOOKUP(C327,BinningParamNotes!A:D,4,0)</f>
        <v>905</v>
      </c>
      <c r="M327" s="65">
        <f t="shared" ref="M327:M350" si="1065">M315</f>
        <v>730</v>
      </c>
      <c r="N327" s="65">
        <f>INDEX(GB!$A$2:$AD$96,MATCH($C327,GB!$A$2:$A$96,0),MATCH(N$2,GB!$A$1:$AD$1,0))</f>
        <v>95</v>
      </c>
      <c r="O327" s="65">
        <f>INDEX(GB!$A$2:$AD$96,MATCH($C327,GB!$A$2:$A$96,0),MATCH(O$2,GB!$A$1:$AD$1,0))</f>
        <v>45</v>
      </c>
      <c r="P327" s="65">
        <f>INDEX(GB!$A$2:$AD$96,MATCH($C327,GB!$A$2:$A$96,0),MATCH(P$2,GB!$A$1:$AD$1,0))</f>
        <v>70</v>
      </c>
      <c r="Q327" s="65">
        <f>INDEX(GB!$A$2:$AD$96,MATCH($C327,GB!$A$2:$A$96,0),MATCH(Q$2,GB!$A$1:$AD$1,0))</f>
        <v>55</v>
      </c>
      <c r="R327" s="65">
        <f>INDEX(Notes!$A$36:$N$47,MATCH(Binning!$B327,Notes!$A$36:$A$47,0),MATCH(Notes!$M$35,Notes!$A$35:$N$35,0))</f>
        <v>3000</v>
      </c>
      <c r="S327" s="65"/>
      <c r="T327" s="65">
        <f>INDEX(GB!$A$2:$AD$96,MATCH($C327,GB!$A$2:$A$96,0),MATCH(T$2,GB!$A$1:$AD$1,0))</f>
        <v>55</v>
      </c>
      <c r="U327" s="65">
        <f>INDEX(GB!$A$2:$AD$96,MATCH($C327,GB!$A$2:$A$96,0),MATCH(U$2,GB!$A$1:$AD$1,0))</f>
        <v>0</v>
      </c>
      <c r="V327" s="65">
        <f>INDEX(GB!$A$2:$AD$96,MATCH($C327,GB!$A$2:$A$96,0),MATCH(V$2,GB!$A$1:$AD$1,0))</f>
        <v>0</v>
      </c>
      <c r="W327" s="65">
        <f>INDEX(GB!$A$2:$AD$96,MATCH($C327,GB!$A$2:$A$96,0),MATCH(W$2,GB!$A$1:$AD$1,0))</f>
        <v>45</v>
      </c>
      <c r="X327" s="65">
        <f>INDEX(GB!$A$2:$AD$96,MATCH($C327,GB!$A$2:$A$96,0),MATCH(X$2,GB!$A$1:$AD$1,0))</f>
        <v>30</v>
      </c>
      <c r="Y327" s="65">
        <v>5</v>
      </c>
      <c r="Z327" s="72">
        <v>1250</v>
      </c>
      <c r="AA327" s="72">
        <v>400</v>
      </c>
      <c r="AB327" s="65"/>
      <c r="AC327" s="65"/>
      <c r="AD327" s="65"/>
      <c r="AE327" s="65" t="s">
        <v>288</v>
      </c>
      <c r="AF327" s="65">
        <v>0</v>
      </c>
      <c r="AG327" s="65"/>
      <c r="AH327" s="65"/>
      <c r="AI327" s="65" t="str">
        <f t="shared" si="1031"/>
        <v/>
      </c>
      <c r="AJ327" s="65" t="str">
        <f t="shared" si="1032"/>
        <v/>
      </c>
      <c r="AK327" s="65" t="str">
        <f t="shared" si="1033"/>
        <v/>
      </c>
      <c r="AL327" s="65" t="str">
        <f t="shared" si="1034"/>
        <v/>
      </c>
      <c r="AM327" s="65" t="str">
        <f t="shared" si="897"/>
        <v/>
      </c>
      <c r="AN327" s="65"/>
      <c r="AO327" s="65"/>
      <c r="AP327" s="65"/>
      <c r="AQ327" s="65"/>
      <c r="AR327" s="65"/>
      <c r="AS327" s="65"/>
      <c r="AT327" s="65" t="str">
        <f t="shared" ref="AT327:AT333" si="1066">B327</f>
        <v>ECPU</v>
      </c>
      <c r="AU327" s="65">
        <f t="shared" ref="AU327:AU333" si="1067">J327</f>
        <v>274.60000000000002</v>
      </c>
      <c r="AV327" s="65"/>
      <c r="AW327" s="72" t="str">
        <f>AW321</f>
        <v>Max PV (ME007/ME008/ME009)</v>
      </c>
      <c r="AX327" s="65">
        <f t="shared" ref="AX327:AX333" si="1068">L327+N327</f>
        <v>1000</v>
      </c>
      <c r="AY327" s="65">
        <f t="shared" ref="AY327:AY333" si="1069">M327+N327</f>
        <v>825</v>
      </c>
      <c r="AZ327" s="65">
        <f>INDEX(Notes!$A$36:$O$47,MATCH($B327,Notes!A$36:A$47,0),MATCH(AZ$2,Notes!A$35:O$35,0))</f>
        <v>203.34644826666667</v>
      </c>
      <c r="BA327" s="65">
        <f t="shared" ref="BA327:BA333" si="1070">MAX(MIN(Y327*FLOOR((H327-I327*LOG10(AZ327))/Y327,1),L327),M327)</f>
        <v>840</v>
      </c>
      <c r="BB327" s="65">
        <f t="shared" ref="BB327:BB333" si="1071">BA327+N327</f>
        <v>935</v>
      </c>
      <c r="BC327" s="65">
        <f t="shared" ref="BC327:BC333" si="1072">MAX(MIN(Y327*FLOOR((H327-I327*LOG10(J327))/Y327,1),L327),M327)</f>
        <v>820</v>
      </c>
      <c r="BD327" s="65">
        <f t="shared" ref="BD327:BD333" si="1073">BC327+N327</f>
        <v>915</v>
      </c>
      <c r="BO327" s="72">
        <f>MAX(J327:J333)</f>
        <v>274.60000000000002</v>
      </c>
      <c r="BP327" s="72">
        <f t="shared" si="881"/>
        <v>8</v>
      </c>
      <c r="BQ327" s="72" t="str">
        <f t="shared" si="882"/>
        <v>1</v>
      </c>
      <c r="BR327" s="72">
        <v>0</v>
      </c>
    </row>
    <row r="328" spans="1:74" s="72" customFormat="1" x14ac:dyDescent="0.2">
      <c r="A328" s="72" t="b">
        <v>1</v>
      </c>
      <c r="B328" s="65" t="s">
        <v>45</v>
      </c>
      <c r="C328" s="65" t="s">
        <v>316</v>
      </c>
      <c r="D328" s="65" t="str">
        <f t="shared" si="1019"/>
        <v>E2</v>
      </c>
      <c r="E328" s="75">
        <f t="shared" si="1063"/>
        <v>1008002</v>
      </c>
      <c r="F328" s="65" t="str">
        <f t="shared" si="1064"/>
        <v>ME008_E2</v>
      </c>
      <c r="G328" s="65" t="s">
        <v>345</v>
      </c>
      <c r="H328" s="65">
        <f t="shared" ref="H328:I338" si="1074">H316</f>
        <v>1160</v>
      </c>
      <c r="I328" s="65">
        <f t="shared" si="1074"/>
        <v>145</v>
      </c>
      <c r="J328" s="65">
        <f>INDEX(Notes!$A$36:$N$47,MATCH(Binning!$B328,Notes!$A$36:$A$47,0),MATCH(Notes!$K$35,Notes!$A$35:$N$35,0))</f>
        <v>274.60000000000002</v>
      </c>
      <c r="K328" s="65"/>
      <c r="L328" s="65">
        <f t="shared" ref="L328:L338" si="1075">L316</f>
        <v>895</v>
      </c>
      <c r="M328" s="65">
        <f t="shared" si="1065"/>
        <v>730</v>
      </c>
      <c r="N328" s="65">
        <f>INDEX(GB!$A$2:$AD$96,MATCH($C328,GB!$A$2:$A$96,0),MATCH(N$2,GB!$A$1:$AD$1,0))</f>
        <v>95</v>
      </c>
      <c r="O328" s="65">
        <f>INDEX(GB!$A$2:$AD$96,MATCH($C328,GB!$A$2:$A$96,0),MATCH(O$2,GB!$A$1:$AD$1,0))</f>
        <v>45</v>
      </c>
      <c r="P328" s="65">
        <f>INDEX(GB!$A$2:$AD$96,MATCH($C328,GB!$A$2:$A$96,0),MATCH(P$2,GB!$A$1:$AD$1,0))</f>
        <v>70</v>
      </c>
      <c r="Q328" s="65">
        <f>INDEX(GB!$A$2:$AD$96,MATCH($C328,GB!$A$2:$A$96,0),MATCH(Q$2,GB!$A$1:$AD$1,0))</f>
        <v>55</v>
      </c>
      <c r="R328" s="65">
        <f>INDEX(Notes!$A$36:$N$47,MATCH(Binning!$B328,Notes!$A$36:$A$47,0),MATCH(Notes!$M$35,Notes!$A$35:$N$35,0))</f>
        <v>3000</v>
      </c>
      <c r="S328" s="65"/>
      <c r="T328" s="65">
        <f>INDEX(GB!$A$2:$AD$96,MATCH($C328,GB!$A$2:$A$96,0),MATCH(T$2,GB!$A$1:$AD$1,0))</f>
        <v>55</v>
      </c>
      <c r="U328" s="65">
        <f>INDEX(GB!$A$2:$AD$96,MATCH($C328,GB!$A$2:$A$96,0),MATCH(U$2,GB!$A$1:$AD$1,0))</f>
        <v>0</v>
      </c>
      <c r="V328" s="65">
        <f>INDEX(GB!$A$2:$AD$96,MATCH($C328,GB!$A$2:$A$96,0),MATCH(V$2,GB!$A$1:$AD$1,0))</f>
        <v>0</v>
      </c>
      <c r="W328" s="65">
        <f>INDEX(GB!$A$2:$AD$96,MATCH($C328,GB!$A$2:$A$96,0),MATCH(W$2,GB!$A$1:$AD$1,0))</f>
        <v>45</v>
      </c>
      <c r="X328" s="65">
        <f>INDEX(GB!$A$2:$AD$96,MATCH($C328,GB!$A$2:$A$96,0),MATCH(X$2,GB!$A$1:$AD$1,0))</f>
        <v>30</v>
      </c>
      <c r="Y328" s="65">
        <v>5</v>
      </c>
      <c r="Z328" s="72">
        <v>1250</v>
      </c>
      <c r="AA328" s="72">
        <v>400</v>
      </c>
      <c r="AB328" s="65"/>
      <c r="AC328" s="65"/>
      <c r="AD328" s="65"/>
      <c r="AE328" s="65" t="s">
        <v>288</v>
      </c>
      <c r="AF328" s="65">
        <f>AF327</f>
        <v>0</v>
      </c>
      <c r="AG328" s="65"/>
      <c r="AH328" s="65"/>
      <c r="AI328" s="65" t="str">
        <f t="shared" si="1031"/>
        <v/>
      </c>
      <c r="AJ328" s="65" t="str">
        <f t="shared" si="1032"/>
        <v/>
      </c>
      <c r="AK328" s="65" t="str">
        <f t="shared" si="1033"/>
        <v/>
      </c>
      <c r="AL328" s="65" t="str">
        <f t="shared" si="1034"/>
        <v/>
      </c>
      <c r="AM328" s="65" t="str">
        <f t="shared" si="897"/>
        <v/>
      </c>
      <c r="AN328" s="65"/>
      <c r="AO328" s="65"/>
      <c r="AP328" s="65"/>
      <c r="AQ328" s="65"/>
      <c r="AR328" s="65"/>
      <c r="AS328" s="65"/>
      <c r="AT328" s="65" t="str">
        <f t="shared" si="1066"/>
        <v>ECPU</v>
      </c>
      <c r="AU328" s="65">
        <f t="shared" si="1067"/>
        <v>274.60000000000002</v>
      </c>
      <c r="AV328" s="65"/>
      <c r="AW328" s="72" t="str">
        <f t="shared" si="1025"/>
        <v>Max PV (ME007/ME008/ME009)</v>
      </c>
      <c r="AX328" s="65">
        <f t="shared" si="1068"/>
        <v>990</v>
      </c>
      <c r="AY328" s="65">
        <f t="shared" si="1069"/>
        <v>825</v>
      </c>
      <c r="AZ328" s="65">
        <f>INDEX(Notes!$A$36:$O$47,MATCH($B328,Notes!A$36:A$47,0),MATCH(AZ$2,Notes!A$35:O$35,0))</f>
        <v>203.34644826666667</v>
      </c>
      <c r="BA328" s="65">
        <f t="shared" si="1070"/>
        <v>825</v>
      </c>
      <c r="BB328" s="65">
        <f t="shared" si="1071"/>
        <v>920</v>
      </c>
      <c r="BC328" s="65">
        <f t="shared" si="1072"/>
        <v>805</v>
      </c>
      <c r="BD328" s="65">
        <f t="shared" si="1073"/>
        <v>900</v>
      </c>
      <c r="BO328" s="72">
        <f>BO327</f>
        <v>274.60000000000002</v>
      </c>
      <c r="BP328" s="72">
        <f t="shared" si="881"/>
        <v>8</v>
      </c>
      <c r="BQ328" s="72" t="str">
        <f t="shared" si="882"/>
        <v>2</v>
      </c>
      <c r="BR328" s="72">
        <f>IF(BR327="","",BR327)</f>
        <v>0</v>
      </c>
      <c r="BS328" s="72" t="str">
        <f t="shared" ref="BS328:BV333" si="1076">IF(BS327="","",BS327)</f>
        <v/>
      </c>
      <c r="BT328" s="72" t="str">
        <f t="shared" si="1076"/>
        <v/>
      </c>
      <c r="BU328" s="72" t="str">
        <f t="shared" si="1076"/>
        <v/>
      </c>
      <c r="BV328" s="72" t="str">
        <f t="shared" si="1076"/>
        <v/>
      </c>
    </row>
    <row r="329" spans="1:74" s="72" customFormat="1" x14ac:dyDescent="0.2">
      <c r="A329" s="72" t="b">
        <v>1</v>
      </c>
      <c r="B329" s="65" t="s">
        <v>45</v>
      </c>
      <c r="C329" s="65" t="s">
        <v>316</v>
      </c>
      <c r="D329" s="65" t="str">
        <f t="shared" si="1019"/>
        <v>E3</v>
      </c>
      <c r="E329" s="75">
        <f t="shared" si="1063"/>
        <v>1008003</v>
      </c>
      <c r="F329" s="65" t="str">
        <f t="shared" si="1064"/>
        <v>ME008_E3</v>
      </c>
      <c r="G329" s="65" t="s">
        <v>345</v>
      </c>
      <c r="H329" s="65">
        <f t="shared" si="1074"/>
        <v>1145</v>
      </c>
      <c r="I329" s="65">
        <f t="shared" si="1074"/>
        <v>145</v>
      </c>
      <c r="J329" s="65">
        <f>INDEX(Notes!$A$36:$N$47,MATCH(Binning!$B329,Notes!$A$36:$A$47,0),MATCH(Notes!$K$35,Notes!$A$35:$N$35,0))</f>
        <v>274.60000000000002</v>
      </c>
      <c r="K329" s="65"/>
      <c r="L329" s="65">
        <f t="shared" si="1075"/>
        <v>885</v>
      </c>
      <c r="M329" s="65">
        <f t="shared" si="1065"/>
        <v>730</v>
      </c>
      <c r="N329" s="65">
        <f>INDEX(GB!$A$2:$AD$96,MATCH($C329,GB!$A$2:$A$96,0),MATCH(N$2,GB!$A$1:$AD$1,0))</f>
        <v>95</v>
      </c>
      <c r="O329" s="65">
        <f>INDEX(GB!$A$2:$AD$96,MATCH($C329,GB!$A$2:$A$96,0),MATCH(O$2,GB!$A$1:$AD$1,0))</f>
        <v>45</v>
      </c>
      <c r="P329" s="65">
        <f>INDEX(GB!$A$2:$AD$96,MATCH($C329,GB!$A$2:$A$96,0),MATCH(P$2,GB!$A$1:$AD$1,0))</f>
        <v>70</v>
      </c>
      <c r="Q329" s="65">
        <f>INDEX(GB!$A$2:$AD$96,MATCH($C329,GB!$A$2:$A$96,0),MATCH(Q$2,GB!$A$1:$AD$1,0))</f>
        <v>55</v>
      </c>
      <c r="R329" s="65">
        <f>INDEX(Notes!$A$36:$N$47,MATCH(Binning!$B329,Notes!$A$36:$A$47,0),MATCH(Notes!$M$35,Notes!$A$35:$N$35,0))</f>
        <v>3000</v>
      </c>
      <c r="S329" s="65"/>
      <c r="T329" s="65">
        <f>INDEX(GB!$A$2:$AD$96,MATCH($C329,GB!$A$2:$A$96,0),MATCH(T$2,GB!$A$1:$AD$1,0))</f>
        <v>55</v>
      </c>
      <c r="U329" s="65">
        <f>INDEX(GB!$A$2:$AD$96,MATCH($C329,GB!$A$2:$A$96,0),MATCH(U$2,GB!$A$1:$AD$1,0))</f>
        <v>0</v>
      </c>
      <c r="V329" s="65">
        <f>INDEX(GB!$A$2:$AD$96,MATCH($C329,GB!$A$2:$A$96,0),MATCH(V$2,GB!$A$1:$AD$1,0))</f>
        <v>0</v>
      </c>
      <c r="W329" s="65">
        <f>INDEX(GB!$A$2:$AD$96,MATCH($C329,GB!$A$2:$A$96,0),MATCH(W$2,GB!$A$1:$AD$1,0))</f>
        <v>45</v>
      </c>
      <c r="X329" s="65">
        <f>INDEX(GB!$A$2:$AD$96,MATCH($C329,GB!$A$2:$A$96,0),MATCH(X$2,GB!$A$1:$AD$1,0))</f>
        <v>30</v>
      </c>
      <c r="Y329" s="65">
        <v>5</v>
      </c>
      <c r="Z329" s="72">
        <v>1250</v>
      </c>
      <c r="AA329" s="72">
        <v>400</v>
      </c>
      <c r="AB329" s="65"/>
      <c r="AC329" s="65"/>
      <c r="AD329" s="65"/>
      <c r="AE329" s="65" t="s">
        <v>288</v>
      </c>
      <c r="AF329" s="65">
        <f t="shared" ref="AF329:AF338" si="1077">AF328</f>
        <v>0</v>
      </c>
      <c r="AG329" s="65"/>
      <c r="AH329" s="65"/>
      <c r="AI329" s="65" t="str">
        <f t="shared" si="1031"/>
        <v/>
      </c>
      <c r="AJ329" s="65" t="str">
        <f t="shared" si="1032"/>
        <v/>
      </c>
      <c r="AK329" s="65" t="str">
        <f t="shared" si="1033"/>
        <v/>
      </c>
      <c r="AL329" s="65" t="str">
        <f t="shared" si="1034"/>
        <v/>
      </c>
      <c r="AM329" s="65" t="str">
        <f t="shared" si="897"/>
        <v/>
      </c>
      <c r="AN329" s="65"/>
      <c r="AO329" s="65"/>
      <c r="AP329" s="65"/>
      <c r="AQ329" s="65"/>
      <c r="AR329" s="65"/>
      <c r="AS329" s="65"/>
      <c r="AT329" s="65" t="str">
        <f t="shared" si="1066"/>
        <v>ECPU</v>
      </c>
      <c r="AU329" s="65">
        <f t="shared" si="1067"/>
        <v>274.60000000000002</v>
      </c>
      <c r="AV329" s="65"/>
      <c r="AW329" s="72" t="str">
        <f t="shared" si="1025"/>
        <v>Max PV (ME007/ME008/ME009)</v>
      </c>
      <c r="AX329" s="65">
        <f t="shared" si="1068"/>
        <v>980</v>
      </c>
      <c r="AY329" s="65">
        <f t="shared" si="1069"/>
        <v>825</v>
      </c>
      <c r="AZ329" s="65">
        <f>INDEX(Notes!$A$36:$O$47,MATCH($B329,Notes!A$36:A$47,0),MATCH(AZ$2,Notes!A$35:O$35,0))</f>
        <v>203.34644826666667</v>
      </c>
      <c r="BA329" s="65">
        <f t="shared" si="1070"/>
        <v>810</v>
      </c>
      <c r="BB329" s="65">
        <f t="shared" si="1071"/>
        <v>905</v>
      </c>
      <c r="BC329" s="65">
        <f t="shared" si="1072"/>
        <v>790</v>
      </c>
      <c r="BD329" s="65">
        <f t="shared" si="1073"/>
        <v>885</v>
      </c>
      <c r="BO329" s="72">
        <f t="shared" ref="BO329:BO338" si="1078">BO328</f>
        <v>274.60000000000002</v>
      </c>
      <c r="BP329" s="72">
        <f t="shared" si="881"/>
        <v>8</v>
      </c>
      <c r="BQ329" s="72" t="str">
        <f t="shared" si="882"/>
        <v>3</v>
      </c>
      <c r="BR329" s="72">
        <f t="shared" ref="BR329:BV334" si="1079">IF(BR328="","",BR328)</f>
        <v>0</v>
      </c>
      <c r="BS329" s="72" t="str">
        <f t="shared" si="1076"/>
        <v/>
      </c>
      <c r="BT329" s="72" t="str">
        <f t="shared" si="1076"/>
        <v/>
      </c>
      <c r="BU329" s="72" t="str">
        <f t="shared" si="1076"/>
        <v/>
      </c>
      <c r="BV329" s="72" t="str">
        <f t="shared" si="1076"/>
        <v/>
      </c>
    </row>
    <row r="330" spans="1:74" s="72" customFormat="1" x14ac:dyDescent="0.2">
      <c r="A330" s="72" t="b">
        <v>1</v>
      </c>
      <c r="B330" s="65" t="s">
        <v>45</v>
      </c>
      <c r="C330" s="65" t="s">
        <v>316</v>
      </c>
      <c r="D330" s="65" t="str">
        <f t="shared" si="1019"/>
        <v>E4</v>
      </c>
      <c r="E330" s="75">
        <f t="shared" si="1063"/>
        <v>1008004</v>
      </c>
      <c r="F330" s="65" t="str">
        <f t="shared" si="1064"/>
        <v>ME008_E4</v>
      </c>
      <c r="G330" s="65" t="s">
        <v>345</v>
      </c>
      <c r="H330" s="65">
        <f t="shared" si="1074"/>
        <v>1130</v>
      </c>
      <c r="I330" s="65">
        <f t="shared" si="1074"/>
        <v>145</v>
      </c>
      <c r="J330" s="65">
        <f>INDEX(Notes!$A$36:$N$47,MATCH(Binning!$B330,Notes!$A$36:$A$47,0),MATCH(Notes!$K$35,Notes!$A$35:$N$35,0))</f>
        <v>274.60000000000002</v>
      </c>
      <c r="K330" s="65"/>
      <c r="L330" s="65">
        <f t="shared" si="1075"/>
        <v>885</v>
      </c>
      <c r="M330" s="65">
        <f t="shared" si="1065"/>
        <v>730</v>
      </c>
      <c r="N330" s="65">
        <f>INDEX(GB!$A$2:$AD$96,MATCH($C330,GB!$A$2:$A$96,0),MATCH(N$2,GB!$A$1:$AD$1,0))</f>
        <v>95</v>
      </c>
      <c r="O330" s="65">
        <f>INDEX(GB!$A$2:$AD$96,MATCH($C330,GB!$A$2:$A$96,0),MATCH(O$2,GB!$A$1:$AD$1,0))</f>
        <v>45</v>
      </c>
      <c r="P330" s="65">
        <f>INDEX(GB!$A$2:$AD$96,MATCH($C330,GB!$A$2:$A$96,0),MATCH(P$2,GB!$A$1:$AD$1,0))</f>
        <v>70</v>
      </c>
      <c r="Q330" s="65">
        <f>INDEX(GB!$A$2:$AD$96,MATCH($C330,GB!$A$2:$A$96,0),MATCH(Q$2,GB!$A$1:$AD$1,0))</f>
        <v>55</v>
      </c>
      <c r="R330" s="65">
        <f>INDEX(Notes!$A$36:$N$47,MATCH(Binning!$B330,Notes!$A$36:$A$47,0),MATCH(Notes!$M$35,Notes!$A$35:$N$35,0))</f>
        <v>3000</v>
      </c>
      <c r="S330" s="65"/>
      <c r="T330" s="65">
        <f>INDEX(GB!$A$2:$AD$96,MATCH($C330,GB!$A$2:$A$96,0),MATCH(T$2,GB!$A$1:$AD$1,0))</f>
        <v>55</v>
      </c>
      <c r="U330" s="65">
        <f>INDEX(GB!$A$2:$AD$96,MATCH($C330,GB!$A$2:$A$96,0),MATCH(U$2,GB!$A$1:$AD$1,0))</f>
        <v>0</v>
      </c>
      <c r="V330" s="65">
        <f>INDEX(GB!$A$2:$AD$96,MATCH($C330,GB!$A$2:$A$96,0),MATCH(V$2,GB!$A$1:$AD$1,0))</f>
        <v>0</v>
      </c>
      <c r="W330" s="65">
        <f>INDEX(GB!$A$2:$AD$96,MATCH($C330,GB!$A$2:$A$96,0),MATCH(W$2,GB!$A$1:$AD$1,0))</f>
        <v>45</v>
      </c>
      <c r="X330" s="65">
        <f>INDEX(GB!$A$2:$AD$96,MATCH($C330,GB!$A$2:$A$96,0),MATCH(X$2,GB!$A$1:$AD$1,0))</f>
        <v>30</v>
      </c>
      <c r="Y330" s="65">
        <v>5</v>
      </c>
      <c r="Z330" s="72">
        <v>1250</v>
      </c>
      <c r="AA330" s="72">
        <v>400</v>
      </c>
      <c r="AB330" s="65"/>
      <c r="AC330" s="65"/>
      <c r="AD330" s="65"/>
      <c r="AE330" s="65" t="s">
        <v>288</v>
      </c>
      <c r="AF330" s="65">
        <f t="shared" si="1077"/>
        <v>0</v>
      </c>
      <c r="AG330" s="65"/>
      <c r="AH330" s="65"/>
      <c r="AI330" s="65" t="str">
        <f t="shared" si="1031"/>
        <v/>
      </c>
      <c r="AJ330" s="65" t="str">
        <f t="shared" si="1032"/>
        <v/>
      </c>
      <c r="AK330" s="65" t="str">
        <f t="shared" si="1033"/>
        <v/>
      </c>
      <c r="AL330" s="65" t="str">
        <f t="shared" si="1034"/>
        <v/>
      </c>
      <c r="AM330" s="65" t="str">
        <f t="shared" si="897"/>
        <v/>
      </c>
      <c r="AN330" s="65"/>
      <c r="AO330" s="65"/>
      <c r="AP330" s="65"/>
      <c r="AQ330" s="65"/>
      <c r="AR330" s="65"/>
      <c r="AS330" s="65"/>
      <c r="AT330" s="65" t="str">
        <f t="shared" si="1066"/>
        <v>ECPU</v>
      </c>
      <c r="AU330" s="65">
        <f t="shared" si="1067"/>
        <v>274.60000000000002</v>
      </c>
      <c r="AV330" s="65"/>
      <c r="AW330" s="72" t="str">
        <f t="shared" si="1025"/>
        <v>Max PV (ME007/ME008/ME009)</v>
      </c>
      <c r="AX330" s="65">
        <f t="shared" si="1068"/>
        <v>980</v>
      </c>
      <c r="AY330" s="65">
        <f t="shared" si="1069"/>
        <v>825</v>
      </c>
      <c r="AZ330" s="65">
        <f>INDEX(Notes!$A$36:$O$47,MATCH($B330,Notes!A$36:A$47,0),MATCH(AZ$2,Notes!A$35:O$35,0))</f>
        <v>203.34644826666667</v>
      </c>
      <c r="BA330" s="65">
        <f t="shared" si="1070"/>
        <v>795</v>
      </c>
      <c r="BB330" s="65">
        <f t="shared" si="1071"/>
        <v>890</v>
      </c>
      <c r="BC330" s="65">
        <f t="shared" si="1072"/>
        <v>775</v>
      </c>
      <c r="BD330" s="65">
        <f t="shared" si="1073"/>
        <v>870</v>
      </c>
      <c r="BO330" s="72">
        <f t="shared" si="1078"/>
        <v>274.60000000000002</v>
      </c>
      <c r="BP330" s="72">
        <f t="shared" si="881"/>
        <v>8</v>
      </c>
      <c r="BQ330" s="72" t="str">
        <f t="shared" si="882"/>
        <v>4</v>
      </c>
      <c r="BR330" s="72">
        <f t="shared" si="1079"/>
        <v>0</v>
      </c>
      <c r="BS330" s="72" t="str">
        <f t="shared" si="1076"/>
        <v/>
      </c>
      <c r="BT330" s="72" t="str">
        <f t="shared" si="1076"/>
        <v/>
      </c>
      <c r="BU330" s="72" t="str">
        <f t="shared" si="1076"/>
        <v/>
      </c>
      <c r="BV330" s="72" t="str">
        <f t="shared" si="1076"/>
        <v/>
      </c>
    </row>
    <row r="331" spans="1:74" s="72" customFormat="1" x14ac:dyDescent="0.2">
      <c r="A331" s="72" t="b">
        <v>1</v>
      </c>
      <c r="B331" s="65" t="s">
        <v>45</v>
      </c>
      <c r="C331" s="65" t="s">
        <v>316</v>
      </c>
      <c r="D331" s="65" t="str">
        <f t="shared" si="1019"/>
        <v>E5</v>
      </c>
      <c r="E331" s="75">
        <f t="shared" si="1063"/>
        <v>1008005</v>
      </c>
      <c r="F331" s="65" t="str">
        <f t="shared" si="1064"/>
        <v>ME008_E5</v>
      </c>
      <c r="G331" s="65" t="s">
        <v>345</v>
      </c>
      <c r="H331" s="65">
        <f t="shared" si="1074"/>
        <v>1115</v>
      </c>
      <c r="I331" s="65">
        <f t="shared" si="1074"/>
        <v>145</v>
      </c>
      <c r="J331" s="65">
        <f>INDEX(Notes!$A$36:$N$47,MATCH(Binning!$B331,Notes!$A$36:$A$47,0),MATCH(Notes!$K$35,Notes!$A$35:$N$35,0))</f>
        <v>274.60000000000002</v>
      </c>
      <c r="K331" s="65"/>
      <c r="L331" s="65">
        <f t="shared" si="1075"/>
        <v>885</v>
      </c>
      <c r="M331" s="65">
        <f t="shared" si="1065"/>
        <v>730</v>
      </c>
      <c r="N331" s="65">
        <f>INDEX(GB!$A$2:$AD$96,MATCH($C331,GB!$A$2:$A$96,0),MATCH(N$2,GB!$A$1:$AD$1,0))</f>
        <v>95</v>
      </c>
      <c r="O331" s="65">
        <f>INDEX(GB!$A$2:$AD$96,MATCH($C331,GB!$A$2:$A$96,0),MATCH(O$2,GB!$A$1:$AD$1,0))</f>
        <v>45</v>
      </c>
      <c r="P331" s="65">
        <f>INDEX(GB!$A$2:$AD$96,MATCH($C331,GB!$A$2:$A$96,0),MATCH(P$2,GB!$A$1:$AD$1,0))</f>
        <v>70</v>
      </c>
      <c r="Q331" s="65">
        <f>INDEX(GB!$A$2:$AD$96,MATCH($C331,GB!$A$2:$A$96,0),MATCH(Q$2,GB!$A$1:$AD$1,0))</f>
        <v>55</v>
      </c>
      <c r="R331" s="65">
        <f>INDEX(Notes!$A$36:$N$47,MATCH(Binning!$B331,Notes!$A$36:$A$47,0),MATCH(Notes!$M$35,Notes!$A$35:$N$35,0))</f>
        <v>3000</v>
      </c>
      <c r="S331" s="65"/>
      <c r="T331" s="65">
        <f>INDEX(GB!$A$2:$AD$96,MATCH($C331,GB!$A$2:$A$96,0),MATCH(T$2,GB!$A$1:$AD$1,0))</f>
        <v>55</v>
      </c>
      <c r="U331" s="65">
        <f>INDEX(GB!$A$2:$AD$96,MATCH($C331,GB!$A$2:$A$96,0),MATCH(U$2,GB!$A$1:$AD$1,0))</f>
        <v>0</v>
      </c>
      <c r="V331" s="65">
        <f>INDEX(GB!$A$2:$AD$96,MATCH($C331,GB!$A$2:$A$96,0),MATCH(V$2,GB!$A$1:$AD$1,0))</f>
        <v>0</v>
      </c>
      <c r="W331" s="65">
        <f>INDEX(GB!$A$2:$AD$96,MATCH($C331,GB!$A$2:$A$96,0),MATCH(W$2,GB!$A$1:$AD$1,0))</f>
        <v>45</v>
      </c>
      <c r="X331" s="65">
        <f>INDEX(GB!$A$2:$AD$96,MATCH($C331,GB!$A$2:$A$96,0),MATCH(X$2,GB!$A$1:$AD$1,0))</f>
        <v>30</v>
      </c>
      <c r="Y331" s="65">
        <v>5</v>
      </c>
      <c r="Z331" s="72">
        <v>1250</v>
      </c>
      <c r="AA331" s="72">
        <v>400</v>
      </c>
      <c r="AB331" s="65"/>
      <c r="AC331" s="65"/>
      <c r="AD331" s="65"/>
      <c r="AE331" s="65" t="s">
        <v>288</v>
      </c>
      <c r="AF331" s="65">
        <f t="shared" si="1077"/>
        <v>0</v>
      </c>
      <c r="AG331" s="65"/>
      <c r="AH331" s="65"/>
      <c r="AI331" s="65" t="str">
        <f t="shared" si="1031"/>
        <v/>
      </c>
      <c r="AJ331" s="65" t="str">
        <f t="shared" si="1032"/>
        <v/>
      </c>
      <c r="AK331" s="65" t="str">
        <f t="shared" si="1033"/>
        <v/>
      </c>
      <c r="AL331" s="65" t="str">
        <f t="shared" si="1034"/>
        <v/>
      </c>
      <c r="AM331" s="65" t="str">
        <f t="shared" si="897"/>
        <v/>
      </c>
      <c r="AN331" s="65"/>
      <c r="AO331" s="65"/>
      <c r="AP331" s="65"/>
      <c r="AQ331" s="65"/>
      <c r="AR331" s="65"/>
      <c r="AS331" s="65"/>
      <c r="AT331" s="65" t="str">
        <f t="shared" si="1066"/>
        <v>ECPU</v>
      </c>
      <c r="AU331" s="65">
        <f t="shared" si="1067"/>
        <v>274.60000000000002</v>
      </c>
      <c r="AV331" s="65"/>
      <c r="AW331" s="72" t="str">
        <f t="shared" si="1025"/>
        <v>Max PV (ME007/ME008/ME009)</v>
      </c>
      <c r="AX331" s="65">
        <f t="shared" si="1068"/>
        <v>980</v>
      </c>
      <c r="AY331" s="65">
        <f t="shared" si="1069"/>
        <v>825</v>
      </c>
      <c r="AZ331" s="65">
        <f>INDEX(Notes!$A$36:$O$47,MATCH($B331,Notes!A$36:A$47,0),MATCH(AZ$2,Notes!A$35:O$35,0))</f>
        <v>203.34644826666667</v>
      </c>
      <c r="BA331" s="65">
        <f t="shared" si="1070"/>
        <v>780</v>
      </c>
      <c r="BB331" s="65">
        <f t="shared" si="1071"/>
        <v>875</v>
      </c>
      <c r="BC331" s="65">
        <f t="shared" si="1072"/>
        <v>760</v>
      </c>
      <c r="BD331" s="65">
        <f t="shared" si="1073"/>
        <v>855</v>
      </c>
      <c r="BO331" s="72">
        <f t="shared" si="1078"/>
        <v>274.60000000000002</v>
      </c>
      <c r="BP331" s="72">
        <f t="shared" si="881"/>
        <v>8</v>
      </c>
      <c r="BQ331" s="72" t="str">
        <f t="shared" si="882"/>
        <v>5</v>
      </c>
      <c r="BR331" s="72">
        <f t="shared" si="1079"/>
        <v>0</v>
      </c>
      <c r="BS331" s="72" t="str">
        <f t="shared" si="1076"/>
        <v/>
      </c>
      <c r="BT331" s="72" t="str">
        <f t="shared" si="1076"/>
        <v/>
      </c>
      <c r="BU331" s="72" t="str">
        <f t="shared" si="1076"/>
        <v/>
      </c>
      <c r="BV331" s="72" t="str">
        <f t="shared" si="1076"/>
        <v/>
      </c>
    </row>
    <row r="332" spans="1:74" s="72" customFormat="1" x14ac:dyDescent="0.2">
      <c r="A332" s="72" t="b">
        <v>1</v>
      </c>
      <c r="B332" s="65" t="s">
        <v>45</v>
      </c>
      <c r="C332" s="65" t="s">
        <v>316</v>
      </c>
      <c r="D332" s="65" t="str">
        <f t="shared" si="1019"/>
        <v>E6</v>
      </c>
      <c r="E332" s="75">
        <f t="shared" si="1063"/>
        <v>1008006</v>
      </c>
      <c r="F332" s="65" t="str">
        <f t="shared" si="1064"/>
        <v>ME008_E6</v>
      </c>
      <c r="G332" s="65" t="s">
        <v>345</v>
      </c>
      <c r="H332" s="65">
        <f t="shared" si="1074"/>
        <v>1100</v>
      </c>
      <c r="I332" s="65">
        <f t="shared" si="1074"/>
        <v>145</v>
      </c>
      <c r="J332" s="65">
        <f>INDEX(Notes!$A$36:$N$47,MATCH(Binning!$B332,Notes!$A$36:$A$47,0),MATCH(Notes!$K$35,Notes!$A$35:$N$35,0))</f>
        <v>274.60000000000002</v>
      </c>
      <c r="K332" s="65"/>
      <c r="L332" s="65">
        <f t="shared" si="1075"/>
        <v>885</v>
      </c>
      <c r="M332" s="65">
        <f t="shared" si="1065"/>
        <v>730</v>
      </c>
      <c r="N332" s="65">
        <f>INDEX(GB!$A$2:$AD$96,MATCH($C332,GB!$A$2:$A$96,0),MATCH(N$2,GB!$A$1:$AD$1,0))</f>
        <v>95</v>
      </c>
      <c r="O332" s="65">
        <f>INDEX(GB!$A$2:$AD$96,MATCH($C332,GB!$A$2:$A$96,0),MATCH(O$2,GB!$A$1:$AD$1,0))</f>
        <v>45</v>
      </c>
      <c r="P332" s="65">
        <f>INDEX(GB!$A$2:$AD$96,MATCH($C332,GB!$A$2:$A$96,0),MATCH(P$2,GB!$A$1:$AD$1,0))</f>
        <v>70</v>
      </c>
      <c r="Q332" s="65">
        <f>INDEX(GB!$A$2:$AD$96,MATCH($C332,GB!$A$2:$A$96,0),MATCH(Q$2,GB!$A$1:$AD$1,0))</f>
        <v>55</v>
      </c>
      <c r="R332" s="65">
        <f>INDEX(Notes!$A$36:$N$47,MATCH(Binning!$B332,Notes!$A$36:$A$47,0),MATCH(Notes!$M$35,Notes!$A$35:$N$35,0))</f>
        <v>3000</v>
      </c>
      <c r="S332" s="65"/>
      <c r="T332" s="65">
        <f>INDEX(GB!$A$2:$AD$96,MATCH($C332,GB!$A$2:$A$96,0),MATCH(T$2,GB!$A$1:$AD$1,0))</f>
        <v>55</v>
      </c>
      <c r="U332" s="65">
        <f>INDEX(GB!$A$2:$AD$96,MATCH($C332,GB!$A$2:$A$96,0),MATCH(U$2,GB!$A$1:$AD$1,0))</f>
        <v>0</v>
      </c>
      <c r="V332" s="65">
        <f>INDEX(GB!$A$2:$AD$96,MATCH($C332,GB!$A$2:$A$96,0),MATCH(V$2,GB!$A$1:$AD$1,0))</f>
        <v>0</v>
      </c>
      <c r="W332" s="65">
        <f>INDEX(GB!$A$2:$AD$96,MATCH($C332,GB!$A$2:$A$96,0),MATCH(W$2,GB!$A$1:$AD$1,0))</f>
        <v>45</v>
      </c>
      <c r="X332" s="65">
        <f>INDEX(GB!$A$2:$AD$96,MATCH($C332,GB!$A$2:$A$96,0),MATCH(X$2,GB!$A$1:$AD$1,0))</f>
        <v>30</v>
      </c>
      <c r="Y332" s="65">
        <v>5</v>
      </c>
      <c r="Z332" s="72">
        <v>1250</v>
      </c>
      <c r="AA332" s="72">
        <v>400</v>
      </c>
      <c r="AB332" s="65"/>
      <c r="AC332" s="65"/>
      <c r="AD332" s="65"/>
      <c r="AE332" s="65" t="s">
        <v>288</v>
      </c>
      <c r="AF332" s="65">
        <f t="shared" si="1077"/>
        <v>0</v>
      </c>
      <c r="AG332" s="65"/>
      <c r="AH332" s="65"/>
      <c r="AI332" s="65" t="str">
        <f t="shared" si="1031"/>
        <v/>
      </c>
      <c r="AJ332" s="65" t="str">
        <f t="shared" si="1032"/>
        <v/>
      </c>
      <c r="AK332" s="65" t="str">
        <f t="shared" si="1033"/>
        <v/>
      </c>
      <c r="AL332" s="65" t="str">
        <f t="shared" si="1034"/>
        <v/>
      </c>
      <c r="AM332" s="65" t="str">
        <f t="shared" si="897"/>
        <v/>
      </c>
      <c r="AN332" s="65"/>
      <c r="AO332" s="65"/>
      <c r="AP332" s="65"/>
      <c r="AQ332" s="65"/>
      <c r="AR332" s="65"/>
      <c r="AS332" s="65"/>
      <c r="AT332" s="65" t="str">
        <f t="shared" si="1066"/>
        <v>ECPU</v>
      </c>
      <c r="AU332" s="65">
        <f t="shared" si="1067"/>
        <v>274.60000000000002</v>
      </c>
      <c r="AV332" s="65"/>
      <c r="AW332" s="72" t="str">
        <f t="shared" si="1025"/>
        <v>Max PV (ME007/ME008/ME009)</v>
      </c>
      <c r="AX332" s="65">
        <f t="shared" si="1068"/>
        <v>980</v>
      </c>
      <c r="AY332" s="65">
        <f t="shared" si="1069"/>
        <v>825</v>
      </c>
      <c r="AZ332" s="65">
        <f>INDEX(Notes!$A$36:$O$47,MATCH($B332,Notes!A$36:A$47,0),MATCH(AZ$2,Notes!A$35:O$35,0))</f>
        <v>203.34644826666667</v>
      </c>
      <c r="BA332" s="65">
        <f t="shared" si="1070"/>
        <v>765</v>
      </c>
      <c r="BB332" s="65">
        <f t="shared" si="1071"/>
        <v>860</v>
      </c>
      <c r="BC332" s="65">
        <f t="shared" si="1072"/>
        <v>745</v>
      </c>
      <c r="BD332" s="65">
        <f t="shared" si="1073"/>
        <v>840</v>
      </c>
      <c r="BO332" s="72">
        <f t="shared" si="1078"/>
        <v>274.60000000000002</v>
      </c>
      <c r="BP332" s="72">
        <f t="shared" si="881"/>
        <v>8</v>
      </c>
      <c r="BQ332" s="72" t="str">
        <f t="shared" si="882"/>
        <v>6</v>
      </c>
      <c r="BR332" s="72">
        <f t="shared" si="1079"/>
        <v>0</v>
      </c>
      <c r="BS332" s="72" t="str">
        <f t="shared" si="1076"/>
        <v/>
      </c>
      <c r="BT332" s="72" t="str">
        <f t="shared" si="1076"/>
        <v/>
      </c>
      <c r="BU332" s="72" t="str">
        <f t="shared" si="1076"/>
        <v/>
      </c>
      <c r="BV332" s="72" t="str">
        <f t="shared" si="1076"/>
        <v/>
      </c>
    </row>
    <row r="333" spans="1:74" s="72" customFormat="1" x14ac:dyDescent="0.2">
      <c r="A333" s="72" t="b">
        <v>1</v>
      </c>
      <c r="B333" s="65" t="s">
        <v>45</v>
      </c>
      <c r="C333" s="65" t="s">
        <v>316</v>
      </c>
      <c r="D333" s="65" t="str">
        <f t="shared" si="1019"/>
        <v>E7</v>
      </c>
      <c r="E333" s="75">
        <f t="shared" si="1063"/>
        <v>1008007</v>
      </c>
      <c r="F333" s="65" t="str">
        <f t="shared" si="1064"/>
        <v>ME008_E7</v>
      </c>
      <c r="G333" s="65" t="s">
        <v>345</v>
      </c>
      <c r="H333" s="65">
        <f t="shared" si="1074"/>
        <v>1085</v>
      </c>
      <c r="I333" s="65">
        <f t="shared" si="1074"/>
        <v>145</v>
      </c>
      <c r="J333" s="65">
        <f>INDEX(Notes!$A$36:$N$47,MATCH(Binning!$B333,Notes!$A$36:$A$47,0),MATCH(Notes!$K$35,Notes!$A$35:$N$35,0))</f>
        <v>274.60000000000002</v>
      </c>
      <c r="K333" s="65"/>
      <c r="L333" s="65">
        <f t="shared" si="1075"/>
        <v>885</v>
      </c>
      <c r="M333" s="65">
        <f t="shared" si="1065"/>
        <v>730</v>
      </c>
      <c r="N333" s="65">
        <f>INDEX(GB!$A$2:$AD$96,MATCH($C333,GB!$A$2:$A$96,0),MATCH(N$2,GB!$A$1:$AD$1,0))</f>
        <v>95</v>
      </c>
      <c r="O333" s="65">
        <f>INDEX(GB!$A$2:$AD$96,MATCH($C333,GB!$A$2:$A$96,0),MATCH(O$2,GB!$A$1:$AD$1,0))</f>
        <v>45</v>
      </c>
      <c r="P333" s="65">
        <f>INDEX(GB!$A$2:$AD$96,MATCH($C333,GB!$A$2:$A$96,0),MATCH(P$2,GB!$A$1:$AD$1,0))</f>
        <v>70</v>
      </c>
      <c r="Q333" s="65">
        <f>INDEX(GB!$A$2:$AD$96,MATCH($C333,GB!$A$2:$A$96,0),MATCH(Q$2,GB!$A$1:$AD$1,0))</f>
        <v>55</v>
      </c>
      <c r="R333" s="65">
        <f>INDEX(Notes!$A$36:$N$47,MATCH(Binning!$B333,Notes!$A$36:$A$47,0),MATCH(Notes!$M$35,Notes!$A$35:$N$35,0))</f>
        <v>3000</v>
      </c>
      <c r="S333" s="65"/>
      <c r="T333" s="65">
        <f>INDEX(GB!$A$2:$AD$96,MATCH($C333,GB!$A$2:$A$96,0),MATCH(T$2,GB!$A$1:$AD$1,0))</f>
        <v>55</v>
      </c>
      <c r="U333" s="65">
        <f>INDEX(GB!$A$2:$AD$96,MATCH($C333,GB!$A$2:$A$96,0),MATCH(U$2,GB!$A$1:$AD$1,0))</f>
        <v>0</v>
      </c>
      <c r="V333" s="65">
        <f>INDEX(GB!$A$2:$AD$96,MATCH($C333,GB!$A$2:$A$96,0),MATCH(V$2,GB!$A$1:$AD$1,0))</f>
        <v>0</v>
      </c>
      <c r="W333" s="65">
        <f>INDEX(GB!$A$2:$AD$96,MATCH($C333,GB!$A$2:$A$96,0),MATCH(W$2,GB!$A$1:$AD$1,0))</f>
        <v>45</v>
      </c>
      <c r="X333" s="65">
        <f>INDEX(GB!$A$2:$AD$96,MATCH($C333,GB!$A$2:$A$96,0),MATCH(X$2,GB!$A$1:$AD$1,0))</f>
        <v>30</v>
      </c>
      <c r="Y333" s="65">
        <v>5</v>
      </c>
      <c r="Z333" s="72">
        <v>1250</v>
      </c>
      <c r="AA333" s="72">
        <v>400</v>
      </c>
      <c r="AB333" s="65"/>
      <c r="AC333" s="65"/>
      <c r="AD333" s="65"/>
      <c r="AE333" s="65" t="s">
        <v>288</v>
      </c>
      <c r="AF333" s="65">
        <f t="shared" si="1077"/>
        <v>0</v>
      </c>
      <c r="AG333" s="65"/>
      <c r="AH333" s="65"/>
      <c r="AI333" s="65" t="str">
        <f t="shared" si="1031"/>
        <v/>
      </c>
      <c r="AJ333" s="65" t="str">
        <f t="shared" si="1032"/>
        <v/>
      </c>
      <c r="AK333" s="65" t="str">
        <f t="shared" si="1033"/>
        <v/>
      </c>
      <c r="AL333" s="65" t="str">
        <f t="shared" si="1034"/>
        <v/>
      </c>
      <c r="AM333" s="65" t="str">
        <f t="shared" si="897"/>
        <v/>
      </c>
      <c r="AN333" s="65"/>
      <c r="AO333" s="65"/>
      <c r="AP333" s="65"/>
      <c r="AQ333" s="65"/>
      <c r="AR333" s="65"/>
      <c r="AS333" s="65"/>
      <c r="AT333" s="65" t="str">
        <f t="shared" si="1066"/>
        <v>ECPU</v>
      </c>
      <c r="AU333" s="65">
        <f t="shared" si="1067"/>
        <v>274.60000000000002</v>
      </c>
      <c r="AV333" s="65"/>
      <c r="AW333" s="72" t="str">
        <f t="shared" si="1025"/>
        <v>Max PV (ME007/ME008/ME009)</v>
      </c>
      <c r="AX333" s="65">
        <f t="shared" si="1068"/>
        <v>980</v>
      </c>
      <c r="AY333" s="65">
        <f t="shared" si="1069"/>
        <v>825</v>
      </c>
      <c r="AZ333" s="65">
        <f>INDEX(Notes!$A$36:$O$47,MATCH($B333,Notes!A$36:A$47,0),MATCH(AZ$2,Notes!A$35:O$35,0))</f>
        <v>203.34644826666667</v>
      </c>
      <c r="BA333" s="65">
        <f t="shared" si="1070"/>
        <v>750</v>
      </c>
      <c r="BB333" s="65">
        <f t="shared" si="1071"/>
        <v>845</v>
      </c>
      <c r="BC333" s="65">
        <f t="shared" si="1072"/>
        <v>730</v>
      </c>
      <c r="BD333" s="65">
        <f t="shared" si="1073"/>
        <v>825</v>
      </c>
      <c r="BO333" s="72">
        <f t="shared" si="1078"/>
        <v>274.60000000000002</v>
      </c>
      <c r="BP333" s="72">
        <f t="shared" si="881"/>
        <v>8</v>
      </c>
      <c r="BQ333" s="72" t="str">
        <f t="shared" si="882"/>
        <v>7</v>
      </c>
      <c r="BR333" s="72">
        <f t="shared" si="1079"/>
        <v>0</v>
      </c>
      <c r="BS333" s="72" t="str">
        <f t="shared" si="1076"/>
        <v/>
      </c>
      <c r="BT333" s="72" t="str">
        <f t="shared" si="1076"/>
        <v/>
      </c>
      <c r="BU333" s="72" t="str">
        <f t="shared" si="1076"/>
        <v/>
      </c>
      <c r="BV333" s="72" t="str">
        <f t="shared" si="1076"/>
        <v/>
      </c>
    </row>
    <row r="334" spans="1:74" s="72" customFormat="1" x14ac:dyDescent="0.2">
      <c r="A334" s="72" t="b">
        <v>1</v>
      </c>
      <c r="B334" s="65" t="s">
        <v>45</v>
      </c>
      <c r="C334" s="65" t="s">
        <v>316</v>
      </c>
      <c r="D334" s="65" t="str">
        <f t="shared" si="1019"/>
        <v>E8</v>
      </c>
      <c r="E334" s="75">
        <f t="shared" ref="E334:E337" si="1080">1000000+BP334*1000+BQ334</f>
        <v>1008008</v>
      </c>
      <c r="F334" s="65" t="str">
        <f t="shared" ref="F334:F337" si="1081">CONCATENATE(C334,"_",D334)</f>
        <v>ME008_E8</v>
      </c>
      <c r="G334" s="65" t="s">
        <v>345</v>
      </c>
      <c r="H334" s="65">
        <f t="shared" si="1074"/>
        <v>1070</v>
      </c>
      <c r="I334" s="65">
        <f t="shared" si="1074"/>
        <v>145</v>
      </c>
      <c r="J334" s="65">
        <f>INDEX(Notes!$A$36:$N$47,MATCH(Binning!$B334,Notes!$A$36:$A$47,0),MATCH(Notes!$K$35,Notes!$A$35:$N$35,0))</f>
        <v>274.60000000000002</v>
      </c>
      <c r="K334" s="65"/>
      <c r="L334" s="65">
        <f t="shared" si="1075"/>
        <v>885</v>
      </c>
      <c r="M334" s="65">
        <f t="shared" si="1065"/>
        <v>730</v>
      </c>
      <c r="N334" s="65">
        <f>INDEX(GB!$A$2:$AD$96,MATCH($C334,GB!$A$2:$A$96,0),MATCH(N$2,GB!$A$1:$AD$1,0))</f>
        <v>95</v>
      </c>
      <c r="O334" s="65">
        <f>INDEX(GB!$A$2:$AD$96,MATCH($C334,GB!$A$2:$A$96,0),MATCH(O$2,GB!$A$1:$AD$1,0))</f>
        <v>45</v>
      </c>
      <c r="P334" s="65">
        <f>INDEX(GB!$A$2:$AD$96,MATCH($C334,GB!$A$2:$A$96,0),MATCH(P$2,GB!$A$1:$AD$1,0))</f>
        <v>70</v>
      </c>
      <c r="Q334" s="65">
        <f>INDEX(GB!$A$2:$AD$96,MATCH($C334,GB!$A$2:$A$96,0),MATCH(Q$2,GB!$A$1:$AD$1,0))</f>
        <v>55</v>
      </c>
      <c r="R334" s="65">
        <f>INDEX(Notes!$A$36:$N$47,MATCH(Binning!$B334,Notes!$A$36:$A$47,0),MATCH(Notes!$M$35,Notes!$A$35:$N$35,0))</f>
        <v>3000</v>
      </c>
      <c r="S334" s="65"/>
      <c r="T334" s="65">
        <f>INDEX(GB!$A$2:$AD$96,MATCH($C334,GB!$A$2:$A$96,0),MATCH(T$2,GB!$A$1:$AD$1,0))</f>
        <v>55</v>
      </c>
      <c r="U334" s="65">
        <f>INDEX(GB!$A$2:$AD$96,MATCH($C334,GB!$A$2:$A$96,0),MATCH(U$2,GB!$A$1:$AD$1,0))</f>
        <v>0</v>
      </c>
      <c r="V334" s="65">
        <f>INDEX(GB!$A$2:$AD$96,MATCH($C334,GB!$A$2:$A$96,0),MATCH(V$2,GB!$A$1:$AD$1,0))</f>
        <v>0</v>
      </c>
      <c r="W334" s="65">
        <f>INDEX(GB!$A$2:$AD$96,MATCH($C334,GB!$A$2:$A$96,0),MATCH(W$2,GB!$A$1:$AD$1,0))</f>
        <v>45</v>
      </c>
      <c r="X334" s="65">
        <f>INDEX(GB!$A$2:$AD$96,MATCH($C334,GB!$A$2:$A$96,0),MATCH(X$2,GB!$A$1:$AD$1,0))</f>
        <v>30</v>
      </c>
      <c r="Y334" s="65">
        <v>5</v>
      </c>
      <c r="Z334" s="72">
        <v>1250</v>
      </c>
      <c r="AA334" s="72">
        <v>400</v>
      </c>
      <c r="AB334" s="65"/>
      <c r="AC334" s="65"/>
      <c r="AD334" s="65"/>
      <c r="AE334" s="65" t="s">
        <v>288</v>
      </c>
      <c r="AF334" s="65">
        <f t="shared" si="1077"/>
        <v>0</v>
      </c>
      <c r="AG334" s="65"/>
      <c r="AH334" s="65"/>
      <c r="AI334" s="65" t="str">
        <f t="shared" ref="AI334:AI337" si="1082">IF($BR334=1,BS334,"")</f>
        <v/>
      </c>
      <c r="AJ334" s="65" t="str">
        <f t="shared" ref="AJ334:AJ337" si="1083">IF($BR334=1,BT334,"")</f>
        <v/>
      </c>
      <c r="AK334" s="65" t="str">
        <f t="shared" ref="AK334:AK337" si="1084">IF($BR334=1,BU334,"")</f>
        <v/>
      </c>
      <c r="AL334" s="65" t="str">
        <f t="shared" ref="AL334:AL337" si="1085">IF($BR334=1,BV334,"")</f>
        <v/>
      </c>
      <c r="AM334" s="65" t="str">
        <f t="shared" si="897"/>
        <v/>
      </c>
      <c r="AN334" s="65"/>
      <c r="AO334" s="65"/>
      <c r="AP334" s="65"/>
      <c r="AQ334" s="65"/>
      <c r="AR334" s="65"/>
      <c r="AS334" s="65"/>
      <c r="AT334" s="65" t="str">
        <f t="shared" ref="AT334:AT337" si="1086">B334</f>
        <v>ECPU</v>
      </c>
      <c r="AU334" s="65">
        <f t="shared" ref="AU334:AU337" si="1087">J334</f>
        <v>274.60000000000002</v>
      </c>
      <c r="AV334" s="65"/>
      <c r="AW334" s="72" t="str">
        <f t="shared" si="1025"/>
        <v>Max PV (ME007/ME008/ME009)</v>
      </c>
      <c r="AX334" s="65">
        <f t="shared" ref="AX334:AX337" si="1088">L334+N334</f>
        <v>980</v>
      </c>
      <c r="AY334" s="65">
        <f t="shared" ref="AY334:AY337" si="1089">M334+N334</f>
        <v>825</v>
      </c>
      <c r="AZ334" s="65">
        <f>INDEX(Notes!$A$36:$O$47,MATCH($B334,Notes!A$36:A$47,0),MATCH(AZ$2,Notes!A$35:O$35,0))</f>
        <v>203.34644826666667</v>
      </c>
      <c r="BA334" s="65">
        <f t="shared" ref="BA334:BA337" si="1090">MAX(MIN(Y334*FLOOR((H334-I334*LOG10(AZ334))/Y334,1),L334),M334)</f>
        <v>735</v>
      </c>
      <c r="BB334" s="65">
        <f t="shared" ref="BB334:BB337" si="1091">BA334+N334</f>
        <v>830</v>
      </c>
      <c r="BC334" s="65">
        <f t="shared" ref="BC334:BC337" si="1092">MAX(MIN(Y334*FLOOR((H334-I334*LOG10(J334))/Y334,1),L334),M334)</f>
        <v>730</v>
      </c>
      <c r="BD334" s="65">
        <f t="shared" ref="BD334:BD337" si="1093">BC334+N334</f>
        <v>825</v>
      </c>
      <c r="BO334" s="72">
        <f t="shared" si="1078"/>
        <v>274.60000000000002</v>
      </c>
      <c r="BP334" s="72">
        <f t="shared" si="881"/>
        <v>8</v>
      </c>
      <c r="BQ334" s="72" t="str">
        <f t="shared" si="882"/>
        <v>8</v>
      </c>
      <c r="BR334" s="72">
        <f t="shared" si="1079"/>
        <v>0</v>
      </c>
      <c r="BS334" s="72" t="str">
        <f t="shared" si="1079"/>
        <v/>
      </c>
      <c r="BT334" s="72" t="str">
        <f t="shared" si="1079"/>
        <v/>
      </c>
      <c r="BU334" s="72" t="str">
        <f t="shared" si="1079"/>
        <v/>
      </c>
      <c r="BV334" s="72" t="str">
        <f t="shared" si="1079"/>
        <v/>
      </c>
    </row>
    <row r="335" spans="1:74" s="72" customFormat="1" x14ac:dyDescent="0.2">
      <c r="A335" s="72" t="b">
        <v>1</v>
      </c>
      <c r="B335" s="65" t="s">
        <v>45</v>
      </c>
      <c r="C335" s="65" t="s">
        <v>316</v>
      </c>
      <c r="D335" s="65" t="str">
        <f t="shared" si="1019"/>
        <v>E9</v>
      </c>
      <c r="E335" s="75">
        <f t="shared" si="1080"/>
        <v>1008009</v>
      </c>
      <c r="F335" s="65" t="str">
        <f t="shared" si="1081"/>
        <v>ME008_E9</v>
      </c>
      <c r="G335" s="65" t="s">
        <v>345</v>
      </c>
      <c r="H335" s="65">
        <f t="shared" si="1074"/>
        <v>1055</v>
      </c>
      <c r="I335" s="65">
        <f t="shared" si="1074"/>
        <v>145</v>
      </c>
      <c r="J335" s="65">
        <f>INDEX(Notes!$A$36:$N$47,MATCH(Binning!$B335,Notes!$A$36:$A$47,0),MATCH(Notes!$K$35,Notes!$A$35:$N$35,0))</f>
        <v>274.60000000000002</v>
      </c>
      <c r="K335" s="65"/>
      <c r="L335" s="65">
        <f t="shared" si="1075"/>
        <v>885</v>
      </c>
      <c r="M335" s="65">
        <f t="shared" si="1065"/>
        <v>730</v>
      </c>
      <c r="N335" s="65">
        <f>INDEX(GB!$A$2:$AD$96,MATCH($C335,GB!$A$2:$A$96,0),MATCH(N$2,GB!$A$1:$AD$1,0))</f>
        <v>95</v>
      </c>
      <c r="O335" s="65">
        <f>INDEX(GB!$A$2:$AD$96,MATCH($C335,GB!$A$2:$A$96,0),MATCH(O$2,GB!$A$1:$AD$1,0))</f>
        <v>45</v>
      </c>
      <c r="P335" s="65">
        <f>INDEX(GB!$A$2:$AD$96,MATCH($C335,GB!$A$2:$A$96,0),MATCH(P$2,GB!$A$1:$AD$1,0))</f>
        <v>70</v>
      </c>
      <c r="Q335" s="65">
        <f>INDEX(GB!$A$2:$AD$96,MATCH($C335,GB!$A$2:$A$96,0),MATCH(Q$2,GB!$A$1:$AD$1,0))</f>
        <v>55</v>
      </c>
      <c r="R335" s="65">
        <f>INDEX(Notes!$A$36:$N$47,MATCH(Binning!$B335,Notes!$A$36:$A$47,0),MATCH(Notes!$M$35,Notes!$A$35:$N$35,0))</f>
        <v>3000</v>
      </c>
      <c r="S335" s="65"/>
      <c r="T335" s="65">
        <f>INDEX(GB!$A$2:$AD$96,MATCH($C335,GB!$A$2:$A$96,0),MATCH(T$2,GB!$A$1:$AD$1,0))</f>
        <v>55</v>
      </c>
      <c r="U335" s="65">
        <f>INDEX(GB!$A$2:$AD$96,MATCH($C335,GB!$A$2:$A$96,0),MATCH(U$2,GB!$A$1:$AD$1,0))</f>
        <v>0</v>
      </c>
      <c r="V335" s="65">
        <f>INDEX(GB!$A$2:$AD$96,MATCH($C335,GB!$A$2:$A$96,0),MATCH(V$2,GB!$A$1:$AD$1,0))</f>
        <v>0</v>
      </c>
      <c r="W335" s="65">
        <f>INDEX(GB!$A$2:$AD$96,MATCH($C335,GB!$A$2:$A$96,0),MATCH(W$2,GB!$A$1:$AD$1,0))</f>
        <v>45</v>
      </c>
      <c r="X335" s="65">
        <f>INDEX(GB!$A$2:$AD$96,MATCH($C335,GB!$A$2:$A$96,0),MATCH(X$2,GB!$A$1:$AD$1,0))</f>
        <v>30</v>
      </c>
      <c r="Y335" s="65">
        <v>5</v>
      </c>
      <c r="Z335" s="72">
        <v>1250</v>
      </c>
      <c r="AA335" s="72">
        <v>400</v>
      </c>
      <c r="AB335" s="65"/>
      <c r="AC335" s="65"/>
      <c r="AD335" s="65"/>
      <c r="AE335" s="65" t="s">
        <v>288</v>
      </c>
      <c r="AF335" s="65">
        <f t="shared" si="1077"/>
        <v>0</v>
      </c>
      <c r="AG335" s="65"/>
      <c r="AH335" s="65"/>
      <c r="AI335" s="65" t="str">
        <f t="shared" si="1082"/>
        <v/>
      </c>
      <c r="AJ335" s="65" t="str">
        <f t="shared" si="1083"/>
        <v/>
      </c>
      <c r="AK335" s="65" t="str">
        <f t="shared" si="1084"/>
        <v/>
      </c>
      <c r="AL335" s="65" t="str">
        <f t="shared" si="1085"/>
        <v/>
      </c>
      <c r="AM335" s="65" t="str">
        <f t="shared" si="897"/>
        <v/>
      </c>
      <c r="AN335" s="65"/>
      <c r="AO335" s="65"/>
      <c r="AP335" s="65"/>
      <c r="AQ335" s="65"/>
      <c r="AR335" s="65"/>
      <c r="AS335" s="65"/>
      <c r="AT335" s="65" t="str">
        <f t="shared" si="1086"/>
        <v>ECPU</v>
      </c>
      <c r="AU335" s="65">
        <f t="shared" si="1087"/>
        <v>274.60000000000002</v>
      </c>
      <c r="AV335" s="65"/>
      <c r="AW335" s="72" t="str">
        <f t="shared" si="1025"/>
        <v>Max PV (ME007/ME008/ME009)</v>
      </c>
      <c r="AX335" s="65">
        <f t="shared" si="1088"/>
        <v>980</v>
      </c>
      <c r="AY335" s="65">
        <f t="shared" si="1089"/>
        <v>825</v>
      </c>
      <c r="AZ335" s="65">
        <f>INDEX(Notes!$A$36:$O$47,MATCH($B335,Notes!A$36:A$47,0),MATCH(AZ$2,Notes!A$35:O$35,0))</f>
        <v>203.34644826666667</v>
      </c>
      <c r="BA335" s="65">
        <f t="shared" si="1090"/>
        <v>730</v>
      </c>
      <c r="BB335" s="65">
        <f t="shared" si="1091"/>
        <v>825</v>
      </c>
      <c r="BC335" s="65">
        <f t="shared" si="1092"/>
        <v>730</v>
      </c>
      <c r="BD335" s="65">
        <f t="shared" si="1093"/>
        <v>825</v>
      </c>
      <c r="BO335" s="72">
        <f t="shared" si="1078"/>
        <v>274.60000000000002</v>
      </c>
      <c r="BP335" s="72">
        <f t="shared" si="881"/>
        <v>8</v>
      </c>
      <c r="BQ335" s="72" t="str">
        <f t="shared" si="882"/>
        <v>9</v>
      </c>
      <c r="BR335" s="72">
        <f t="shared" ref="BR335:BV335" si="1094">IF(BR334="","",BR334)</f>
        <v>0</v>
      </c>
      <c r="BS335" s="72" t="str">
        <f t="shared" si="1094"/>
        <v/>
      </c>
      <c r="BT335" s="72" t="str">
        <f t="shared" si="1094"/>
        <v/>
      </c>
      <c r="BU335" s="72" t="str">
        <f t="shared" si="1094"/>
        <v/>
      </c>
      <c r="BV335" s="72" t="str">
        <f t="shared" si="1094"/>
        <v/>
      </c>
    </row>
    <row r="336" spans="1:74" s="72" customFormat="1" x14ac:dyDescent="0.2">
      <c r="A336" s="72" t="b">
        <v>1</v>
      </c>
      <c r="B336" s="65" t="s">
        <v>45</v>
      </c>
      <c r="C336" s="65" t="s">
        <v>316</v>
      </c>
      <c r="D336" s="65" t="str">
        <f t="shared" si="1019"/>
        <v>E10</v>
      </c>
      <c r="E336" s="75">
        <f t="shared" si="1080"/>
        <v>1008010</v>
      </c>
      <c r="F336" s="65" t="str">
        <f t="shared" si="1081"/>
        <v>ME008_E10</v>
      </c>
      <c r="G336" s="65" t="s">
        <v>345</v>
      </c>
      <c r="H336" s="65">
        <f t="shared" si="1074"/>
        <v>1040</v>
      </c>
      <c r="I336" s="65">
        <f t="shared" si="1074"/>
        <v>145</v>
      </c>
      <c r="J336" s="65">
        <f>INDEX(Notes!$A$36:$N$47,MATCH(Binning!$B336,Notes!$A$36:$A$47,0),MATCH(Notes!$K$35,Notes!$A$35:$N$35,0))</f>
        <v>274.60000000000002</v>
      </c>
      <c r="K336" s="65"/>
      <c r="L336" s="65">
        <f t="shared" si="1075"/>
        <v>885</v>
      </c>
      <c r="M336" s="65">
        <f t="shared" si="1065"/>
        <v>730</v>
      </c>
      <c r="N336" s="65">
        <f>INDEX(GB!$A$2:$AD$96,MATCH($C336,GB!$A$2:$A$96,0),MATCH(N$2,GB!$A$1:$AD$1,0))</f>
        <v>95</v>
      </c>
      <c r="O336" s="65">
        <f>INDEX(GB!$A$2:$AD$96,MATCH($C336,GB!$A$2:$A$96,0),MATCH(O$2,GB!$A$1:$AD$1,0))</f>
        <v>45</v>
      </c>
      <c r="P336" s="65">
        <f>INDEX(GB!$A$2:$AD$96,MATCH($C336,GB!$A$2:$A$96,0),MATCH(P$2,GB!$A$1:$AD$1,0))</f>
        <v>70</v>
      </c>
      <c r="Q336" s="65">
        <f>INDEX(GB!$A$2:$AD$96,MATCH($C336,GB!$A$2:$A$96,0),MATCH(Q$2,GB!$A$1:$AD$1,0))</f>
        <v>55</v>
      </c>
      <c r="R336" s="65">
        <f>INDEX(Notes!$A$36:$N$47,MATCH(Binning!$B336,Notes!$A$36:$A$47,0),MATCH(Notes!$M$35,Notes!$A$35:$N$35,0))</f>
        <v>3000</v>
      </c>
      <c r="S336" s="65"/>
      <c r="T336" s="65">
        <f>INDEX(GB!$A$2:$AD$96,MATCH($C336,GB!$A$2:$A$96,0),MATCH(T$2,GB!$A$1:$AD$1,0))</f>
        <v>55</v>
      </c>
      <c r="U336" s="65">
        <f>INDEX(GB!$A$2:$AD$96,MATCH($C336,GB!$A$2:$A$96,0),MATCH(U$2,GB!$A$1:$AD$1,0))</f>
        <v>0</v>
      </c>
      <c r="V336" s="65">
        <f>INDEX(GB!$A$2:$AD$96,MATCH($C336,GB!$A$2:$A$96,0),MATCH(V$2,GB!$A$1:$AD$1,0))</f>
        <v>0</v>
      </c>
      <c r="W336" s="65">
        <f>INDEX(GB!$A$2:$AD$96,MATCH($C336,GB!$A$2:$A$96,0),MATCH(W$2,GB!$A$1:$AD$1,0))</f>
        <v>45</v>
      </c>
      <c r="X336" s="65">
        <f>INDEX(GB!$A$2:$AD$96,MATCH($C336,GB!$A$2:$A$96,0),MATCH(X$2,GB!$A$1:$AD$1,0))</f>
        <v>30</v>
      </c>
      <c r="Y336" s="65">
        <v>5</v>
      </c>
      <c r="Z336" s="72">
        <v>1250</v>
      </c>
      <c r="AA336" s="72">
        <v>400</v>
      </c>
      <c r="AB336" s="65"/>
      <c r="AC336" s="65"/>
      <c r="AD336" s="65"/>
      <c r="AE336" s="65" t="s">
        <v>288</v>
      </c>
      <c r="AF336" s="65">
        <f t="shared" si="1077"/>
        <v>0</v>
      </c>
      <c r="AG336" s="65"/>
      <c r="AH336" s="65"/>
      <c r="AI336" s="65" t="str">
        <f t="shared" si="1082"/>
        <v/>
      </c>
      <c r="AJ336" s="65" t="str">
        <f t="shared" si="1083"/>
        <v/>
      </c>
      <c r="AK336" s="65" t="str">
        <f t="shared" si="1084"/>
        <v/>
      </c>
      <c r="AL336" s="65" t="str">
        <f t="shared" si="1085"/>
        <v/>
      </c>
      <c r="AM336" s="65" t="str">
        <f t="shared" si="897"/>
        <v/>
      </c>
      <c r="AN336" s="65"/>
      <c r="AO336" s="65"/>
      <c r="AP336" s="65"/>
      <c r="AQ336" s="65"/>
      <c r="AR336" s="65"/>
      <c r="AS336" s="65"/>
      <c r="AT336" s="65" t="str">
        <f t="shared" si="1086"/>
        <v>ECPU</v>
      </c>
      <c r="AU336" s="65">
        <f t="shared" si="1087"/>
        <v>274.60000000000002</v>
      </c>
      <c r="AV336" s="65"/>
      <c r="AW336" s="72" t="str">
        <f t="shared" si="1025"/>
        <v>Max PV (ME007/ME008/ME009)</v>
      </c>
      <c r="AX336" s="65">
        <f t="shared" si="1088"/>
        <v>980</v>
      </c>
      <c r="AY336" s="65">
        <f t="shared" si="1089"/>
        <v>825</v>
      </c>
      <c r="AZ336" s="65">
        <f>INDEX(Notes!$A$36:$O$47,MATCH($B336,Notes!A$36:A$47,0),MATCH(AZ$2,Notes!A$35:O$35,0))</f>
        <v>203.34644826666667</v>
      </c>
      <c r="BA336" s="65">
        <f t="shared" si="1090"/>
        <v>730</v>
      </c>
      <c r="BB336" s="65">
        <f t="shared" si="1091"/>
        <v>825</v>
      </c>
      <c r="BC336" s="65">
        <f t="shared" si="1092"/>
        <v>730</v>
      </c>
      <c r="BD336" s="65">
        <f t="shared" si="1093"/>
        <v>825</v>
      </c>
      <c r="BO336" s="72">
        <f t="shared" si="1078"/>
        <v>274.60000000000002</v>
      </c>
      <c r="BP336" s="72">
        <f t="shared" si="881"/>
        <v>8</v>
      </c>
      <c r="BQ336" s="72" t="str">
        <f t="shared" si="882"/>
        <v>10</v>
      </c>
      <c r="BR336" s="72">
        <f t="shared" ref="BR336:BV336" si="1095">IF(BR335="","",BR335)</f>
        <v>0</v>
      </c>
      <c r="BS336" s="72" t="str">
        <f t="shared" si="1095"/>
        <v/>
      </c>
      <c r="BT336" s="72" t="str">
        <f t="shared" si="1095"/>
        <v/>
      </c>
      <c r="BU336" s="72" t="str">
        <f t="shared" si="1095"/>
        <v/>
      </c>
      <c r="BV336" s="72" t="str">
        <f t="shared" si="1095"/>
        <v/>
      </c>
    </row>
    <row r="337" spans="1:74" s="72" customFormat="1" x14ac:dyDescent="0.2">
      <c r="A337" s="72" t="b">
        <v>1</v>
      </c>
      <c r="B337" s="65" t="s">
        <v>45</v>
      </c>
      <c r="C337" s="65" t="s">
        <v>316</v>
      </c>
      <c r="D337" s="65" t="str">
        <f t="shared" si="1019"/>
        <v>E11</v>
      </c>
      <c r="E337" s="75">
        <f t="shared" si="1080"/>
        <v>1008011</v>
      </c>
      <c r="F337" s="65" t="str">
        <f t="shared" si="1081"/>
        <v>ME008_E11</v>
      </c>
      <c r="G337" s="65" t="s">
        <v>345</v>
      </c>
      <c r="H337" s="65">
        <f t="shared" si="1074"/>
        <v>1025</v>
      </c>
      <c r="I337" s="65">
        <f t="shared" si="1074"/>
        <v>145</v>
      </c>
      <c r="J337" s="65">
        <f>INDEX(Notes!$A$36:$N$47,MATCH(Binning!$B337,Notes!$A$36:$A$47,0),MATCH(Notes!$K$35,Notes!$A$35:$N$35,0))</f>
        <v>274.60000000000002</v>
      </c>
      <c r="K337" s="65"/>
      <c r="L337" s="65">
        <f t="shared" si="1075"/>
        <v>885</v>
      </c>
      <c r="M337" s="65">
        <f t="shared" si="1065"/>
        <v>730</v>
      </c>
      <c r="N337" s="65">
        <f>INDEX(GB!$A$2:$AD$96,MATCH($C337,GB!$A$2:$A$96,0),MATCH(N$2,GB!$A$1:$AD$1,0))</f>
        <v>95</v>
      </c>
      <c r="O337" s="65">
        <f>INDEX(GB!$A$2:$AD$96,MATCH($C337,GB!$A$2:$A$96,0),MATCH(O$2,GB!$A$1:$AD$1,0))</f>
        <v>45</v>
      </c>
      <c r="P337" s="65">
        <f>INDEX(GB!$A$2:$AD$96,MATCH($C337,GB!$A$2:$A$96,0),MATCH(P$2,GB!$A$1:$AD$1,0))</f>
        <v>70</v>
      </c>
      <c r="Q337" s="65">
        <f>INDEX(GB!$A$2:$AD$96,MATCH($C337,GB!$A$2:$A$96,0),MATCH(Q$2,GB!$A$1:$AD$1,0))</f>
        <v>55</v>
      </c>
      <c r="R337" s="65">
        <f>INDEX(Notes!$A$36:$N$47,MATCH(Binning!$B337,Notes!$A$36:$A$47,0),MATCH(Notes!$M$35,Notes!$A$35:$N$35,0))</f>
        <v>3000</v>
      </c>
      <c r="S337" s="65"/>
      <c r="T337" s="65">
        <f>INDEX(GB!$A$2:$AD$96,MATCH($C337,GB!$A$2:$A$96,0),MATCH(T$2,GB!$A$1:$AD$1,0))</f>
        <v>55</v>
      </c>
      <c r="U337" s="65">
        <f>INDEX(GB!$A$2:$AD$96,MATCH($C337,GB!$A$2:$A$96,0),MATCH(U$2,GB!$A$1:$AD$1,0))</f>
        <v>0</v>
      </c>
      <c r="V337" s="65">
        <f>INDEX(GB!$A$2:$AD$96,MATCH($C337,GB!$A$2:$A$96,0),MATCH(V$2,GB!$A$1:$AD$1,0))</f>
        <v>0</v>
      </c>
      <c r="W337" s="65">
        <f>INDEX(GB!$A$2:$AD$96,MATCH($C337,GB!$A$2:$A$96,0),MATCH(W$2,GB!$A$1:$AD$1,0))</f>
        <v>45</v>
      </c>
      <c r="X337" s="65">
        <f>INDEX(GB!$A$2:$AD$96,MATCH($C337,GB!$A$2:$A$96,0),MATCH(X$2,GB!$A$1:$AD$1,0))</f>
        <v>30</v>
      </c>
      <c r="Y337" s="65">
        <v>5</v>
      </c>
      <c r="Z337" s="72">
        <v>1250</v>
      </c>
      <c r="AA337" s="72">
        <v>400</v>
      </c>
      <c r="AB337" s="65"/>
      <c r="AC337" s="65"/>
      <c r="AD337" s="65"/>
      <c r="AE337" s="65" t="s">
        <v>288</v>
      </c>
      <c r="AF337" s="65">
        <f t="shared" si="1077"/>
        <v>0</v>
      </c>
      <c r="AG337" s="65"/>
      <c r="AH337" s="65"/>
      <c r="AI337" s="65" t="str">
        <f t="shared" si="1082"/>
        <v/>
      </c>
      <c r="AJ337" s="65" t="str">
        <f t="shared" si="1083"/>
        <v/>
      </c>
      <c r="AK337" s="65" t="str">
        <f t="shared" si="1084"/>
        <v/>
      </c>
      <c r="AL337" s="65" t="str">
        <f t="shared" si="1085"/>
        <v/>
      </c>
      <c r="AM337" s="65" t="str">
        <f t="shared" si="897"/>
        <v/>
      </c>
      <c r="AN337" s="65"/>
      <c r="AO337" s="65"/>
      <c r="AP337" s="65"/>
      <c r="AQ337" s="65"/>
      <c r="AR337" s="65"/>
      <c r="AS337" s="65"/>
      <c r="AT337" s="65" t="str">
        <f t="shared" si="1086"/>
        <v>ECPU</v>
      </c>
      <c r="AU337" s="65">
        <f t="shared" si="1087"/>
        <v>274.60000000000002</v>
      </c>
      <c r="AV337" s="65"/>
      <c r="AW337" s="72" t="str">
        <f t="shared" si="1025"/>
        <v>Max PV (ME007/ME008/ME009)</v>
      </c>
      <c r="AX337" s="65">
        <f t="shared" si="1088"/>
        <v>980</v>
      </c>
      <c r="AY337" s="65">
        <f t="shared" si="1089"/>
        <v>825</v>
      </c>
      <c r="AZ337" s="65">
        <f>INDEX(Notes!$A$36:$O$47,MATCH($B337,Notes!A$36:A$47,0),MATCH(AZ$2,Notes!A$35:O$35,0))</f>
        <v>203.34644826666667</v>
      </c>
      <c r="BA337" s="65">
        <f t="shared" si="1090"/>
        <v>730</v>
      </c>
      <c r="BB337" s="65">
        <f t="shared" si="1091"/>
        <v>825</v>
      </c>
      <c r="BC337" s="65">
        <f t="shared" si="1092"/>
        <v>730</v>
      </c>
      <c r="BD337" s="65">
        <f t="shared" si="1093"/>
        <v>825</v>
      </c>
      <c r="BO337" s="72">
        <f t="shared" si="1078"/>
        <v>274.60000000000002</v>
      </c>
      <c r="BP337" s="72">
        <f t="shared" si="881"/>
        <v>8</v>
      </c>
      <c r="BQ337" s="72" t="str">
        <f t="shared" si="882"/>
        <v>11</v>
      </c>
      <c r="BR337" s="72">
        <f t="shared" ref="BR337:BV337" si="1096">IF(BR336="","",BR336)</f>
        <v>0</v>
      </c>
      <c r="BS337" s="72" t="str">
        <f t="shared" si="1096"/>
        <v/>
      </c>
      <c r="BT337" s="72" t="str">
        <f t="shared" si="1096"/>
        <v/>
      </c>
      <c r="BU337" s="72" t="str">
        <f t="shared" si="1096"/>
        <v/>
      </c>
      <c r="BV337" s="72" t="str">
        <f t="shared" si="1096"/>
        <v/>
      </c>
    </row>
    <row r="338" spans="1:74" s="72" customFormat="1" x14ac:dyDescent="0.2">
      <c r="A338" s="72" t="b">
        <v>1</v>
      </c>
      <c r="B338" s="65" t="s">
        <v>45</v>
      </c>
      <c r="C338" s="65" t="s">
        <v>316</v>
      </c>
      <c r="D338" s="65" t="str">
        <f t="shared" si="1019"/>
        <v>E12</v>
      </c>
      <c r="E338" s="75">
        <f t="shared" ref="E338" si="1097">1000000+BP338*1000+BQ338</f>
        <v>1008012</v>
      </c>
      <c r="F338" s="65" t="str">
        <f t="shared" ref="F338" si="1098">CONCATENATE(C338,"_",D338)</f>
        <v>ME008_E12</v>
      </c>
      <c r="G338" s="65" t="s">
        <v>345</v>
      </c>
      <c r="H338" s="65">
        <f t="shared" si="1074"/>
        <v>1010</v>
      </c>
      <c r="I338" s="65">
        <f t="shared" si="1074"/>
        <v>145</v>
      </c>
      <c r="J338" s="65">
        <f>INDEX(Notes!$A$36:$N$47,MATCH(Binning!$B338,Notes!$A$36:$A$47,0),MATCH(Notes!$K$35,Notes!$A$35:$N$35,0))</f>
        <v>274.60000000000002</v>
      </c>
      <c r="K338" s="65"/>
      <c r="L338" s="65">
        <f t="shared" si="1075"/>
        <v>885</v>
      </c>
      <c r="M338" s="65">
        <f t="shared" si="1065"/>
        <v>730</v>
      </c>
      <c r="N338" s="65">
        <f>INDEX(GB!$A$2:$AD$96,MATCH($C338,GB!$A$2:$A$96,0),MATCH(N$2,GB!$A$1:$AD$1,0))</f>
        <v>95</v>
      </c>
      <c r="O338" s="65">
        <f>INDEX(GB!$A$2:$AD$96,MATCH($C338,GB!$A$2:$A$96,0),MATCH(O$2,GB!$A$1:$AD$1,0))</f>
        <v>45</v>
      </c>
      <c r="P338" s="65">
        <f>INDEX(GB!$A$2:$AD$96,MATCH($C338,GB!$A$2:$A$96,0),MATCH(P$2,GB!$A$1:$AD$1,0))</f>
        <v>70</v>
      </c>
      <c r="Q338" s="65">
        <f>INDEX(GB!$A$2:$AD$96,MATCH($C338,GB!$A$2:$A$96,0),MATCH(Q$2,GB!$A$1:$AD$1,0))</f>
        <v>55</v>
      </c>
      <c r="R338" s="65">
        <f>INDEX(Notes!$A$36:$N$47,MATCH(Binning!$B338,Notes!$A$36:$A$47,0),MATCH(Notes!$M$35,Notes!$A$35:$N$35,0))</f>
        <v>3000</v>
      </c>
      <c r="S338" s="65"/>
      <c r="T338" s="65">
        <f>INDEX(GB!$A$2:$AD$96,MATCH($C338,GB!$A$2:$A$96,0),MATCH(T$2,GB!$A$1:$AD$1,0))</f>
        <v>55</v>
      </c>
      <c r="U338" s="65">
        <f>INDEX(GB!$A$2:$AD$96,MATCH($C338,GB!$A$2:$A$96,0),MATCH(U$2,GB!$A$1:$AD$1,0))</f>
        <v>0</v>
      </c>
      <c r="V338" s="65">
        <f>INDEX(GB!$A$2:$AD$96,MATCH($C338,GB!$A$2:$A$96,0),MATCH(V$2,GB!$A$1:$AD$1,0))</f>
        <v>0</v>
      </c>
      <c r="W338" s="65">
        <f>INDEX(GB!$A$2:$AD$96,MATCH($C338,GB!$A$2:$A$96,0),MATCH(W$2,GB!$A$1:$AD$1,0))</f>
        <v>45</v>
      </c>
      <c r="X338" s="65">
        <f>INDEX(GB!$A$2:$AD$96,MATCH($C338,GB!$A$2:$A$96,0),MATCH(X$2,GB!$A$1:$AD$1,0))</f>
        <v>30</v>
      </c>
      <c r="Y338" s="65">
        <v>5</v>
      </c>
      <c r="Z338" s="72">
        <v>1250</v>
      </c>
      <c r="AA338" s="72">
        <v>400</v>
      </c>
      <c r="AB338" s="65"/>
      <c r="AC338" s="65"/>
      <c r="AD338" s="65"/>
      <c r="AE338" s="65" t="s">
        <v>288</v>
      </c>
      <c r="AF338" s="65">
        <f t="shared" si="1077"/>
        <v>0</v>
      </c>
      <c r="AG338" s="65"/>
      <c r="AH338" s="65"/>
      <c r="AI338" s="65" t="str">
        <f t="shared" ref="AI338" si="1099">IF($BR338=1,BS338,"")</f>
        <v/>
      </c>
      <c r="AJ338" s="65" t="str">
        <f t="shared" ref="AJ338" si="1100">IF($BR338=1,BT338,"")</f>
        <v/>
      </c>
      <c r="AK338" s="65" t="str">
        <f t="shared" ref="AK338" si="1101">IF($BR338=1,BU338,"")</f>
        <v/>
      </c>
      <c r="AL338" s="65" t="str">
        <f t="shared" ref="AL338" si="1102">IF($BR338=1,BV338,"")</f>
        <v/>
      </c>
      <c r="AM338" s="65" t="str">
        <f t="shared" si="897"/>
        <v/>
      </c>
      <c r="AN338" s="65"/>
      <c r="AO338" s="65"/>
      <c r="AP338" s="65"/>
      <c r="AQ338" s="65"/>
      <c r="AR338" s="65"/>
      <c r="AS338" s="65"/>
      <c r="AT338" s="65" t="str">
        <f t="shared" ref="AT338" si="1103">B338</f>
        <v>ECPU</v>
      </c>
      <c r="AU338" s="65">
        <f t="shared" ref="AU338" si="1104">J338</f>
        <v>274.60000000000002</v>
      </c>
      <c r="AV338" s="65"/>
      <c r="AW338" s="72" t="str">
        <f t="shared" si="1025"/>
        <v>Max PV (ME007/ME008/ME009)</v>
      </c>
      <c r="AX338" s="65">
        <f t="shared" ref="AX338" si="1105">L338+N338</f>
        <v>980</v>
      </c>
      <c r="AY338" s="65">
        <f t="shared" ref="AY338" si="1106">M338+N338</f>
        <v>825</v>
      </c>
      <c r="AZ338" s="65">
        <f>INDEX(Notes!$A$36:$O$47,MATCH($B338,Notes!A$36:A$47,0),MATCH(AZ$2,Notes!A$35:O$35,0))</f>
        <v>203.34644826666667</v>
      </c>
      <c r="BA338" s="65">
        <f t="shared" ref="BA338" si="1107">MAX(MIN(Y338*FLOOR((H338-I338*LOG10(AZ338))/Y338,1),L338),M338)</f>
        <v>730</v>
      </c>
      <c r="BB338" s="65">
        <f t="shared" ref="BB338" si="1108">BA338+N338</f>
        <v>825</v>
      </c>
      <c r="BC338" s="65">
        <f t="shared" ref="BC338" si="1109">MAX(MIN(Y338*FLOOR((H338-I338*LOG10(J338))/Y338,1),L338),M338)</f>
        <v>730</v>
      </c>
      <c r="BD338" s="65">
        <f t="shared" ref="BD338" si="1110">BC338+N338</f>
        <v>825</v>
      </c>
      <c r="BO338" s="72">
        <f t="shared" si="1078"/>
        <v>274.60000000000002</v>
      </c>
      <c r="BP338" s="72">
        <f t="shared" si="881"/>
        <v>8</v>
      </c>
      <c r="BQ338" s="72" t="str">
        <f t="shared" si="882"/>
        <v>12</v>
      </c>
      <c r="BR338" s="72">
        <f t="shared" ref="BR338:BV338" si="1111">IF(BR337="","",BR337)</f>
        <v>0</v>
      </c>
      <c r="BS338" s="72" t="str">
        <f t="shared" si="1111"/>
        <v/>
      </c>
      <c r="BT338" s="72" t="str">
        <f t="shared" si="1111"/>
        <v/>
      </c>
      <c r="BU338" s="72" t="str">
        <f t="shared" si="1111"/>
        <v/>
      </c>
      <c r="BV338" s="72" t="str">
        <f t="shared" si="1111"/>
        <v/>
      </c>
    </row>
    <row r="339" spans="1:74" s="72" customFormat="1" x14ac:dyDescent="0.2">
      <c r="A339" s="72" t="b">
        <v>1</v>
      </c>
      <c r="B339" s="65" t="s">
        <v>45</v>
      </c>
      <c r="C339" s="65" t="s">
        <v>346</v>
      </c>
      <c r="D339" s="65" t="s">
        <v>44</v>
      </c>
      <c r="E339" s="75">
        <f t="shared" ref="E339:E345" si="1112">1000000+BP339*1000+BQ339</f>
        <v>1009001</v>
      </c>
      <c r="F339" s="65" t="str">
        <f t="shared" ref="F339:F345" si="1113">CONCATENATE(C339,"_",D339)</f>
        <v>ME009_E1</v>
      </c>
      <c r="G339" s="65" t="s">
        <v>345</v>
      </c>
      <c r="H339" s="184">
        <f>VLOOKUP(C339,BinningParamNotes!A:D,3,0)</f>
        <v>1175</v>
      </c>
      <c r="I339" s="69">
        <f>VLOOKUP(C339,BinningParamNotes!A:D,2,0)</f>
        <v>145</v>
      </c>
      <c r="J339" s="65">
        <f>INDEX(Notes!$A$36:$N$47,MATCH(Binning!$B339,Notes!$A$36:$A$47,0),MATCH(Notes!$K$35,Notes!$A$35:$N$35,0))</f>
        <v>274.60000000000002</v>
      </c>
      <c r="K339" s="65"/>
      <c r="L339" s="69">
        <f>VLOOKUP(C339,BinningParamNotes!A:D,4,0)</f>
        <v>905</v>
      </c>
      <c r="M339" s="65">
        <f t="shared" si="1065"/>
        <v>730</v>
      </c>
      <c r="N339" s="65">
        <f>INDEX(GB!$A$2:$AD$96,MATCH($C339,GB!$A$2:$A$96,0),MATCH(N$2,GB!$A$1:$AD$1,0))</f>
        <v>95</v>
      </c>
      <c r="O339" s="65">
        <f>INDEX(GB!$A$2:$AD$96,MATCH($C339,GB!$A$2:$A$96,0),MATCH(O$2,GB!$A$1:$AD$1,0))</f>
        <v>45</v>
      </c>
      <c r="P339" s="65">
        <f>INDEX(GB!$A$2:$AD$96,MATCH($C339,GB!$A$2:$A$96,0),MATCH(P$2,GB!$A$1:$AD$1,0))</f>
        <v>70</v>
      </c>
      <c r="Q339" s="65">
        <f>INDEX(GB!$A$2:$AD$96,MATCH($C339,GB!$A$2:$A$96,0),MATCH(Q$2,GB!$A$1:$AD$1,0))</f>
        <v>55</v>
      </c>
      <c r="R339" s="65">
        <f>INDEX(Notes!$A$36:$N$47,MATCH(Binning!$B339,Notes!$A$36:$A$47,0),MATCH(Notes!$M$35,Notes!$A$35:$N$35,0))</f>
        <v>3000</v>
      </c>
      <c r="S339" s="65"/>
      <c r="T339" s="65">
        <f>INDEX(GB!$A$2:$AD$96,MATCH($C339,GB!$A$2:$A$96,0),MATCH(T$2,GB!$A$1:$AD$1,0))</f>
        <v>30</v>
      </c>
      <c r="U339" s="65">
        <f>INDEX(GB!$A$2:$AD$96,MATCH($C339,GB!$A$2:$A$96,0),MATCH(U$2,GB!$A$1:$AD$1,0))</f>
        <v>0</v>
      </c>
      <c r="V339" s="65">
        <f>INDEX(GB!$A$2:$AD$96,MATCH($C339,GB!$A$2:$A$96,0),MATCH(V$2,GB!$A$1:$AD$1,0))</f>
        <v>0</v>
      </c>
      <c r="W339" s="65">
        <f>INDEX(GB!$A$2:$AD$96,MATCH($C339,GB!$A$2:$A$96,0),MATCH(W$2,GB!$A$1:$AD$1,0))</f>
        <v>45</v>
      </c>
      <c r="X339" s="65">
        <f>INDEX(GB!$A$2:$AD$96,MATCH($C339,GB!$A$2:$A$96,0),MATCH(X$2,GB!$A$1:$AD$1,0))</f>
        <v>30</v>
      </c>
      <c r="Y339" s="65">
        <v>5</v>
      </c>
      <c r="Z339" s="72">
        <v>1250</v>
      </c>
      <c r="AA339" s="72">
        <v>400</v>
      </c>
      <c r="AB339" s="65"/>
      <c r="AC339" s="65"/>
      <c r="AD339" s="65"/>
      <c r="AE339" s="65" t="s">
        <v>316</v>
      </c>
      <c r="AF339" s="65">
        <v>0</v>
      </c>
      <c r="AG339" s="65"/>
      <c r="AH339" s="65"/>
      <c r="AI339" s="65" t="str">
        <f t="shared" ref="AI339:AI345" si="1114">IF($BR339=1,BS339,"")</f>
        <v/>
      </c>
      <c r="AJ339" s="65" t="str">
        <f t="shared" ref="AJ339:AJ345" si="1115">IF($BR339=1,BT339,"")</f>
        <v/>
      </c>
      <c r="AK339" s="65" t="str">
        <f t="shared" ref="AK339:AK345" si="1116">IF($BR339=1,BU339,"")</f>
        <v/>
      </c>
      <c r="AL339" s="65" t="str">
        <f t="shared" ref="AL339:AL345" si="1117">IF($BR339=1,BV339,"")</f>
        <v/>
      </c>
      <c r="AM339" s="65" t="str">
        <f t="shared" si="897"/>
        <v/>
      </c>
      <c r="AN339" s="65"/>
      <c r="AO339" s="65"/>
      <c r="AP339" s="65"/>
      <c r="AQ339" s="65"/>
      <c r="AR339" s="65"/>
      <c r="AS339" s="65"/>
      <c r="AT339" s="65" t="str">
        <f t="shared" ref="AT339:AT345" si="1118">B339</f>
        <v>ECPU</v>
      </c>
      <c r="AU339" s="65">
        <f t="shared" ref="AU339:AU345" si="1119">J339</f>
        <v>274.60000000000002</v>
      </c>
      <c r="AV339" s="65"/>
      <c r="AW339" s="72" t="str">
        <f>AW333</f>
        <v>Max PV (ME007/ME008/ME009)</v>
      </c>
      <c r="AX339" s="65">
        <f t="shared" ref="AX339:AX345" si="1120">L339+N339</f>
        <v>1000</v>
      </c>
      <c r="AY339" s="65">
        <f t="shared" ref="AY339:AY345" si="1121">M339+N339</f>
        <v>825</v>
      </c>
      <c r="AZ339" s="65">
        <f>INDEX(Notes!$A$36:$O$47,MATCH($B339,Notes!A$36:A$47,0),MATCH(AZ$2,Notes!A$35:O$35,0))</f>
        <v>203.34644826666667</v>
      </c>
      <c r="BA339" s="65">
        <f t="shared" ref="BA339:BA345" si="1122">MAX(MIN(Y339*FLOOR((H339-I339*LOG10(AZ339))/Y339,1),L339),M339)</f>
        <v>840</v>
      </c>
      <c r="BB339" s="65">
        <f t="shared" ref="BB339:BB345" si="1123">BA339+N339</f>
        <v>935</v>
      </c>
      <c r="BC339" s="65">
        <f t="shared" ref="BC339:BC345" si="1124">MAX(MIN(Y339*FLOOR((H339-I339*LOG10(J339))/Y339,1),L339),M339)</f>
        <v>820</v>
      </c>
      <c r="BD339" s="65">
        <f t="shared" ref="BD339:BD345" si="1125">BC339+N339</f>
        <v>915</v>
      </c>
      <c r="BO339" s="72">
        <f>MAX(J339:J345)</f>
        <v>274.60000000000002</v>
      </c>
      <c r="BP339" s="72">
        <f t="shared" si="881"/>
        <v>9</v>
      </c>
      <c r="BQ339" s="72" t="str">
        <f t="shared" si="882"/>
        <v>1</v>
      </c>
      <c r="BR339" s="72">
        <v>0</v>
      </c>
    </row>
    <row r="340" spans="1:74" s="72" customFormat="1" x14ac:dyDescent="0.2">
      <c r="A340" s="72" t="b">
        <v>1</v>
      </c>
      <c r="B340" s="65" t="s">
        <v>45</v>
      </c>
      <c r="C340" s="65" t="s">
        <v>346</v>
      </c>
      <c r="D340" s="65" t="str">
        <f t="shared" si="1019"/>
        <v>E2</v>
      </c>
      <c r="E340" s="75">
        <f t="shared" si="1112"/>
        <v>1009002</v>
      </c>
      <c r="F340" s="65" t="str">
        <f t="shared" si="1113"/>
        <v>ME009_E2</v>
      </c>
      <c r="G340" s="65" t="s">
        <v>345</v>
      </c>
      <c r="H340" s="65">
        <f t="shared" ref="H340:I350" si="1126">H328</f>
        <v>1160</v>
      </c>
      <c r="I340" s="65">
        <f t="shared" si="1126"/>
        <v>145</v>
      </c>
      <c r="J340" s="65">
        <f>INDEX(Notes!$A$36:$N$47,MATCH(Binning!$B340,Notes!$A$36:$A$47,0),MATCH(Notes!$K$35,Notes!$A$35:$N$35,0))</f>
        <v>274.60000000000002</v>
      </c>
      <c r="K340" s="65"/>
      <c r="L340" s="65">
        <f t="shared" ref="L340:L350" si="1127">L328</f>
        <v>895</v>
      </c>
      <c r="M340" s="65">
        <f t="shared" si="1065"/>
        <v>730</v>
      </c>
      <c r="N340" s="65">
        <f>INDEX(GB!$A$2:$AD$96,MATCH($C340,GB!$A$2:$A$96,0),MATCH(N$2,GB!$A$1:$AD$1,0))</f>
        <v>95</v>
      </c>
      <c r="O340" s="65">
        <f>INDEX(GB!$A$2:$AD$96,MATCH($C340,GB!$A$2:$A$96,0),MATCH(O$2,GB!$A$1:$AD$1,0))</f>
        <v>45</v>
      </c>
      <c r="P340" s="65">
        <f>INDEX(GB!$A$2:$AD$96,MATCH($C340,GB!$A$2:$A$96,0),MATCH(P$2,GB!$A$1:$AD$1,0))</f>
        <v>70</v>
      </c>
      <c r="Q340" s="65">
        <f>INDEX(GB!$A$2:$AD$96,MATCH($C340,GB!$A$2:$A$96,0),MATCH(Q$2,GB!$A$1:$AD$1,0))</f>
        <v>55</v>
      </c>
      <c r="R340" s="65">
        <f>INDEX(Notes!$A$36:$N$47,MATCH(Binning!$B340,Notes!$A$36:$A$47,0),MATCH(Notes!$M$35,Notes!$A$35:$N$35,0))</f>
        <v>3000</v>
      </c>
      <c r="S340" s="65"/>
      <c r="T340" s="65">
        <f>INDEX(GB!$A$2:$AD$96,MATCH($C340,GB!$A$2:$A$96,0),MATCH(T$2,GB!$A$1:$AD$1,0))</f>
        <v>30</v>
      </c>
      <c r="U340" s="65">
        <f>INDEX(GB!$A$2:$AD$96,MATCH($C340,GB!$A$2:$A$96,0),MATCH(U$2,GB!$A$1:$AD$1,0))</f>
        <v>0</v>
      </c>
      <c r="V340" s="65">
        <f>INDEX(GB!$A$2:$AD$96,MATCH($C340,GB!$A$2:$A$96,0),MATCH(V$2,GB!$A$1:$AD$1,0))</f>
        <v>0</v>
      </c>
      <c r="W340" s="65">
        <f>INDEX(GB!$A$2:$AD$96,MATCH($C340,GB!$A$2:$A$96,0),MATCH(W$2,GB!$A$1:$AD$1,0))</f>
        <v>45</v>
      </c>
      <c r="X340" s="65">
        <f>INDEX(GB!$A$2:$AD$96,MATCH($C340,GB!$A$2:$A$96,0),MATCH(X$2,GB!$A$1:$AD$1,0))</f>
        <v>30</v>
      </c>
      <c r="Y340" s="65">
        <v>5</v>
      </c>
      <c r="Z340" s="72">
        <v>1250</v>
      </c>
      <c r="AA340" s="72">
        <v>400</v>
      </c>
      <c r="AB340" s="65"/>
      <c r="AC340" s="65"/>
      <c r="AD340" s="65"/>
      <c r="AE340" s="65" t="s">
        <v>316</v>
      </c>
      <c r="AF340" s="65">
        <f>AF339</f>
        <v>0</v>
      </c>
      <c r="AG340" s="65"/>
      <c r="AH340" s="65"/>
      <c r="AI340" s="65" t="str">
        <f t="shared" si="1114"/>
        <v/>
      </c>
      <c r="AJ340" s="65" t="str">
        <f t="shared" si="1115"/>
        <v/>
      </c>
      <c r="AK340" s="65" t="str">
        <f t="shared" si="1116"/>
        <v/>
      </c>
      <c r="AL340" s="65" t="str">
        <f t="shared" si="1117"/>
        <v/>
      </c>
      <c r="AM340" s="65" t="str">
        <f t="shared" si="897"/>
        <v/>
      </c>
      <c r="AN340" s="65"/>
      <c r="AO340" s="65"/>
      <c r="AP340" s="65"/>
      <c r="AQ340" s="65"/>
      <c r="AR340" s="65"/>
      <c r="AS340" s="65"/>
      <c r="AT340" s="65" t="str">
        <f t="shared" si="1118"/>
        <v>ECPU</v>
      </c>
      <c r="AU340" s="65">
        <f t="shared" si="1119"/>
        <v>274.60000000000002</v>
      </c>
      <c r="AV340" s="65"/>
      <c r="AW340" s="72" t="str">
        <f t="shared" si="1025"/>
        <v>Max PV (ME007/ME008/ME009)</v>
      </c>
      <c r="AX340" s="65">
        <f t="shared" si="1120"/>
        <v>990</v>
      </c>
      <c r="AY340" s="65">
        <f t="shared" si="1121"/>
        <v>825</v>
      </c>
      <c r="AZ340" s="65">
        <f>INDEX(Notes!$A$36:$O$47,MATCH($B340,Notes!A$36:A$47,0),MATCH(AZ$2,Notes!A$35:O$35,0))</f>
        <v>203.34644826666667</v>
      </c>
      <c r="BA340" s="65">
        <f t="shared" si="1122"/>
        <v>825</v>
      </c>
      <c r="BB340" s="65">
        <f t="shared" si="1123"/>
        <v>920</v>
      </c>
      <c r="BC340" s="65">
        <f t="shared" si="1124"/>
        <v>805</v>
      </c>
      <c r="BD340" s="65">
        <f t="shared" si="1125"/>
        <v>900</v>
      </c>
      <c r="BO340" s="72">
        <f>BO339</f>
        <v>274.60000000000002</v>
      </c>
      <c r="BP340" s="72">
        <f t="shared" si="881"/>
        <v>9</v>
      </c>
      <c r="BQ340" s="72" t="str">
        <f t="shared" si="882"/>
        <v>2</v>
      </c>
      <c r="BR340" s="72">
        <f>IF(BR339="","",BR339)</f>
        <v>0</v>
      </c>
      <c r="BS340" s="72" t="str">
        <f t="shared" ref="BS340:BV340" si="1128">IF(BS339="","",BS339)</f>
        <v/>
      </c>
      <c r="BT340" s="72" t="str">
        <f t="shared" si="1128"/>
        <v/>
      </c>
      <c r="BU340" s="72" t="str">
        <f t="shared" si="1128"/>
        <v/>
      </c>
      <c r="BV340" s="72" t="str">
        <f t="shared" si="1128"/>
        <v/>
      </c>
    </row>
    <row r="341" spans="1:74" s="72" customFormat="1" x14ac:dyDescent="0.2">
      <c r="A341" s="72" t="b">
        <v>1</v>
      </c>
      <c r="B341" s="65" t="s">
        <v>45</v>
      </c>
      <c r="C341" s="65" t="s">
        <v>346</v>
      </c>
      <c r="D341" s="65" t="str">
        <f t="shared" si="1019"/>
        <v>E3</v>
      </c>
      <c r="E341" s="75">
        <f t="shared" si="1112"/>
        <v>1009003</v>
      </c>
      <c r="F341" s="65" t="str">
        <f t="shared" si="1113"/>
        <v>ME009_E3</v>
      </c>
      <c r="G341" s="65" t="s">
        <v>345</v>
      </c>
      <c r="H341" s="65">
        <f t="shared" si="1126"/>
        <v>1145</v>
      </c>
      <c r="I341" s="65">
        <f t="shared" si="1126"/>
        <v>145</v>
      </c>
      <c r="J341" s="65">
        <f>INDEX(Notes!$A$36:$N$47,MATCH(Binning!$B341,Notes!$A$36:$A$47,0),MATCH(Notes!$K$35,Notes!$A$35:$N$35,0))</f>
        <v>274.60000000000002</v>
      </c>
      <c r="K341" s="65"/>
      <c r="L341" s="65">
        <f t="shared" si="1127"/>
        <v>885</v>
      </c>
      <c r="M341" s="65">
        <f t="shared" si="1065"/>
        <v>730</v>
      </c>
      <c r="N341" s="65">
        <f>INDEX(GB!$A$2:$AD$96,MATCH($C341,GB!$A$2:$A$96,0),MATCH(N$2,GB!$A$1:$AD$1,0))</f>
        <v>95</v>
      </c>
      <c r="O341" s="65">
        <f>INDEX(GB!$A$2:$AD$96,MATCH($C341,GB!$A$2:$A$96,0),MATCH(O$2,GB!$A$1:$AD$1,0))</f>
        <v>45</v>
      </c>
      <c r="P341" s="65">
        <f>INDEX(GB!$A$2:$AD$96,MATCH($C341,GB!$A$2:$A$96,0),MATCH(P$2,GB!$A$1:$AD$1,0))</f>
        <v>70</v>
      </c>
      <c r="Q341" s="65">
        <f>INDEX(GB!$A$2:$AD$96,MATCH($C341,GB!$A$2:$A$96,0),MATCH(Q$2,GB!$A$1:$AD$1,0))</f>
        <v>55</v>
      </c>
      <c r="R341" s="65">
        <f>INDEX(Notes!$A$36:$N$47,MATCH(Binning!$B341,Notes!$A$36:$A$47,0),MATCH(Notes!$M$35,Notes!$A$35:$N$35,0))</f>
        <v>3000</v>
      </c>
      <c r="S341" s="65"/>
      <c r="T341" s="65">
        <f>INDEX(GB!$A$2:$AD$96,MATCH($C341,GB!$A$2:$A$96,0),MATCH(T$2,GB!$A$1:$AD$1,0))</f>
        <v>30</v>
      </c>
      <c r="U341" s="65">
        <f>INDEX(GB!$A$2:$AD$96,MATCH($C341,GB!$A$2:$A$96,0),MATCH(U$2,GB!$A$1:$AD$1,0))</f>
        <v>0</v>
      </c>
      <c r="V341" s="65">
        <f>INDEX(GB!$A$2:$AD$96,MATCH($C341,GB!$A$2:$A$96,0),MATCH(V$2,GB!$A$1:$AD$1,0))</f>
        <v>0</v>
      </c>
      <c r="W341" s="65">
        <f>INDEX(GB!$A$2:$AD$96,MATCH($C341,GB!$A$2:$A$96,0),MATCH(W$2,GB!$A$1:$AD$1,0))</f>
        <v>45</v>
      </c>
      <c r="X341" s="65">
        <f>INDEX(GB!$A$2:$AD$96,MATCH($C341,GB!$A$2:$A$96,0),MATCH(X$2,GB!$A$1:$AD$1,0))</f>
        <v>30</v>
      </c>
      <c r="Y341" s="65">
        <v>5</v>
      </c>
      <c r="Z341" s="72">
        <v>1250</v>
      </c>
      <c r="AA341" s="72">
        <v>400</v>
      </c>
      <c r="AB341" s="65"/>
      <c r="AC341" s="65"/>
      <c r="AD341" s="65"/>
      <c r="AE341" s="65" t="s">
        <v>316</v>
      </c>
      <c r="AF341" s="65">
        <f t="shared" ref="AF341:AF350" si="1129">AF340</f>
        <v>0</v>
      </c>
      <c r="AG341" s="65"/>
      <c r="AH341" s="65"/>
      <c r="AI341" s="65" t="str">
        <f t="shared" si="1114"/>
        <v/>
      </c>
      <c r="AJ341" s="65" t="str">
        <f t="shared" si="1115"/>
        <v/>
      </c>
      <c r="AK341" s="65" t="str">
        <f t="shared" si="1116"/>
        <v/>
      </c>
      <c r="AL341" s="65" t="str">
        <f t="shared" si="1117"/>
        <v/>
      </c>
      <c r="AM341" s="65" t="str">
        <f t="shared" si="897"/>
        <v/>
      </c>
      <c r="AN341" s="65"/>
      <c r="AO341" s="65"/>
      <c r="AP341" s="65"/>
      <c r="AQ341" s="65"/>
      <c r="AR341" s="65"/>
      <c r="AS341" s="65"/>
      <c r="AT341" s="65" t="str">
        <f t="shared" si="1118"/>
        <v>ECPU</v>
      </c>
      <c r="AU341" s="65">
        <f t="shared" si="1119"/>
        <v>274.60000000000002</v>
      </c>
      <c r="AV341" s="65"/>
      <c r="AW341" s="72" t="str">
        <f t="shared" si="1025"/>
        <v>Max PV (ME007/ME008/ME009)</v>
      </c>
      <c r="AX341" s="65">
        <f t="shared" si="1120"/>
        <v>980</v>
      </c>
      <c r="AY341" s="65">
        <f t="shared" si="1121"/>
        <v>825</v>
      </c>
      <c r="AZ341" s="65">
        <f>INDEX(Notes!$A$36:$O$47,MATCH($B341,Notes!A$36:A$47,0),MATCH(AZ$2,Notes!A$35:O$35,0))</f>
        <v>203.34644826666667</v>
      </c>
      <c r="BA341" s="65">
        <f t="shared" si="1122"/>
        <v>810</v>
      </c>
      <c r="BB341" s="65">
        <f t="shared" si="1123"/>
        <v>905</v>
      </c>
      <c r="BC341" s="65">
        <f t="shared" si="1124"/>
        <v>790</v>
      </c>
      <c r="BD341" s="65">
        <f t="shared" si="1125"/>
        <v>885</v>
      </c>
      <c r="BO341" s="72">
        <f t="shared" ref="BO341:BO350" si="1130">BO340</f>
        <v>274.60000000000002</v>
      </c>
      <c r="BP341" s="72">
        <f t="shared" si="881"/>
        <v>9</v>
      </c>
      <c r="BQ341" s="72" t="str">
        <f t="shared" si="882"/>
        <v>3</v>
      </c>
      <c r="BR341" s="72">
        <f t="shared" ref="BR341:BV345" si="1131">IF(BR340="","",BR340)</f>
        <v>0</v>
      </c>
      <c r="BS341" s="72" t="str">
        <f t="shared" si="1131"/>
        <v/>
      </c>
      <c r="BT341" s="72" t="str">
        <f t="shared" si="1131"/>
        <v/>
      </c>
      <c r="BU341" s="72" t="str">
        <f t="shared" si="1131"/>
        <v/>
      </c>
      <c r="BV341" s="72" t="str">
        <f t="shared" si="1131"/>
        <v/>
      </c>
    </row>
    <row r="342" spans="1:74" s="72" customFormat="1" x14ac:dyDescent="0.2">
      <c r="A342" s="72" t="b">
        <v>1</v>
      </c>
      <c r="B342" s="65" t="s">
        <v>45</v>
      </c>
      <c r="C342" s="65" t="s">
        <v>346</v>
      </c>
      <c r="D342" s="65" t="str">
        <f t="shared" si="1019"/>
        <v>E4</v>
      </c>
      <c r="E342" s="75">
        <f t="shared" si="1112"/>
        <v>1009004</v>
      </c>
      <c r="F342" s="65" t="str">
        <f t="shared" si="1113"/>
        <v>ME009_E4</v>
      </c>
      <c r="G342" s="65" t="s">
        <v>345</v>
      </c>
      <c r="H342" s="65">
        <f t="shared" si="1126"/>
        <v>1130</v>
      </c>
      <c r="I342" s="65">
        <f t="shared" si="1126"/>
        <v>145</v>
      </c>
      <c r="J342" s="65">
        <f>INDEX(Notes!$A$36:$N$47,MATCH(Binning!$B342,Notes!$A$36:$A$47,0),MATCH(Notes!$K$35,Notes!$A$35:$N$35,0))</f>
        <v>274.60000000000002</v>
      </c>
      <c r="K342" s="65"/>
      <c r="L342" s="65">
        <f t="shared" si="1127"/>
        <v>885</v>
      </c>
      <c r="M342" s="65">
        <f t="shared" si="1065"/>
        <v>730</v>
      </c>
      <c r="N342" s="65">
        <f>INDEX(GB!$A$2:$AD$96,MATCH($C342,GB!$A$2:$A$96,0),MATCH(N$2,GB!$A$1:$AD$1,0))</f>
        <v>95</v>
      </c>
      <c r="O342" s="65">
        <f>INDEX(GB!$A$2:$AD$96,MATCH($C342,GB!$A$2:$A$96,0),MATCH(O$2,GB!$A$1:$AD$1,0))</f>
        <v>45</v>
      </c>
      <c r="P342" s="65">
        <f>INDEX(GB!$A$2:$AD$96,MATCH($C342,GB!$A$2:$A$96,0),MATCH(P$2,GB!$A$1:$AD$1,0))</f>
        <v>70</v>
      </c>
      <c r="Q342" s="65">
        <f>INDEX(GB!$A$2:$AD$96,MATCH($C342,GB!$A$2:$A$96,0),MATCH(Q$2,GB!$A$1:$AD$1,0))</f>
        <v>55</v>
      </c>
      <c r="R342" s="65">
        <f>INDEX(Notes!$A$36:$N$47,MATCH(Binning!$B342,Notes!$A$36:$A$47,0),MATCH(Notes!$M$35,Notes!$A$35:$N$35,0))</f>
        <v>3000</v>
      </c>
      <c r="S342" s="65"/>
      <c r="T342" s="65">
        <f>INDEX(GB!$A$2:$AD$96,MATCH($C342,GB!$A$2:$A$96,0),MATCH(T$2,GB!$A$1:$AD$1,0))</f>
        <v>30</v>
      </c>
      <c r="U342" s="65">
        <f>INDEX(GB!$A$2:$AD$96,MATCH($C342,GB!$A$2:$A$96,0),MATCH(U$2,GB!$A$1:$AD$1,0))</f>
        <v>0</v>
      </c>
      <c r="V342" s="65">
        <f>INDEX(GB!$A$2:$AD$96,MATCH($C342,GB!$A$2:$A$96,0),MATCH(V$2,GB!$A$1:$AD$1,0))</f>
        <v>0</v>
      </c>
      <c r="W342" s="65">
        <f>INDEX(GB!$A$2:$AD$96,MATCH($C342,GB!$A$2:$A$96,0),MATCH(W$2,GB!$A$1:$AD$1,0))</f>
        <v>45</v>
      </c>
      <c r="X342" s="65">
        <f>INDEX(GB!$A$2:$AD$96,MATCH($C342,GB!$A$2:$A$96,0),MATCH(X$2,GB!$A$1:$AD$1,0))</f>
        <v>30</v>
      </c>
      <c r="Y342" s="65">
        <v>5</v>
      </c>
      <c r="Z342" s="72">
        <v>1250</v>
      </c>
      <c r="AA342" s="72">
        <v>400</v>
      </c>
      <c r="AB342" s="65"/>
      <c r="AC342" s="65"/>
      <c r="AD342" s="65"/>
      <c r="AE342" s="65" t="s">
        <v>316</v>
      </c>
      <c r="AF342" s="65">
        <f t="shared" si="1129"/>
        <v>0</v>
      </c>
      <c r="AG342" s="65"/>
      <c r="AH342" s="65"/>
      <c r="AI342" s="65" t="str">
        <f t="shared" si="1114"/>
        <v/>
      </c>
      <c r="AJ342" s="65" t="str">
        <f t="shared" si="1115"/>
        <v/>
      </c>
      <c r="AK342" s="65" t="str">
        <f t="shared" si="1116"/>
        <v/>
      </c>
      <c r="AL342" s="65" t="str">
        <f t="shared" si="1117"/>
        <v/>
      </c>
      <c r="AM342" s="65" t="str">
        <f t="shared" si="897"/>
        <v/>
      </c>
      <c r="AN342" s="65"/>
      <c r="AO342" s="65"/>
      <c r="AP342" s="65"/>
      <c r="AQ342" s="65"/>
      <c r="AR342" s="65"/>
      <c r="AS342" s="65"/>
      <c r="AT342" s="65" t="str">
        <f t="shared" si="1118"/>
        <v>ECPU</v>
      </c>
      <c r="AU342" s="65">
        <f t="shared" si="1119"/>
        <v>274.60000000000002</v>
      </c>
      <c r="AV342" s="65"/>
      <c r="AW342" s="72" t="str">
        <f t="shared" si="1025"/>
        <v>Max PV (ME007/ME008/ME009)</v>
      </c>
      <c r="AX342" s="65">
        <f t="shared" si="1120"/>
        <v>980</v>
      </c>
      <c r="AY342" s="65">
        <f t="shared" si="1121"/>
        <v>825</v>
      </c>
      <c r="AZ342" s="65">
        <f>INDEX(Notes!$A$36:$O$47,MATCH($B342,Notes!A$36:A$47,0),MATCH(AZ$2,Notes!A$35:O$35,0))</f>
        <v>203.34644826666667</v>
      </c>
      <c r="BA342" s="65">
        <f t="shared" si="1122"/>
        <v>795</v>
      </c>
      <c r="BB342" s="65">
        <f t="shared" si="1123"/>
        <v>890</v>
      </c>
      <c r="BC342" s="65">
        <f t="shared" si="1124"/>
        <v>775</v>
      </c>
      <c r="BD342" s="65">
        <f t="shared" si="1125"/>
        <v>870</v>
      </c>
      <c r="BO342" s="72">
        <f t="shared" si="1130"/>
        <v>274.60000000000002</v>
      </c>
      <c r="BP342" s="72">
        <f t="shared" si="881"/>
        <v>9</v>
      </c>
      <c r="BQ342" s="72" t="str">
        <f t="shared" si="882"/>
        <v>4</v>
      </c>
      <c r="BR342" s="72">
        <f t="shared" si="1131"/>
        <v>0</v>
      </c>
      <c r="BS342" s="72" t="str">
        <f t="shared" si="1131"/>
        <v/>
      </c>
      <c r="BT342" s="72" t="str">
        <f t="shared" si="1131"/>
        <v/>
      </c>
      <c r="BU342" s="72" t="str">
        <f t="shared" si="1131"/>
        <v/>
      </c>
      <c r="BV342" s="72" t="str">
        <f t="shared" si="1131"/>
        <v/>
      </c>
    </row>
    <row r="343" spans="1:74" s="72" customFormat="1" x14ac:dyDescent="0.2">
      <c r="A343" s="72" t="b">
        <v>1</v>
      </c>
      <c r="B343" s="65" t="s">
        <v>45</v>
      </c>
      <c r="C343" s="65" t="s">
        <v>346</v>
      </c>
      <c r="D343" s="65" t="str">
        <f t="shared" si="1019"/>
        <v>E5</v>
      </c>
      <c r="E343" s="75">
        <f t="shared" si="1112"/>
        <v>1009005</v>
      </c>
      <c r="F343" s="65" t="str">
        <f t="shared" si="1113"/>
        <v>ME009_E5</v>
      </c>
      <c r="G343" s="65" t="s">
        <v>345</v>
      </c>
      <c r="H343" s="65">
        <f t="shared" si="1126"/>
        <v>1115</v>
      </c>
      <c r="I343" s="65">
        <f t="shared" si="1126"/>
        <v>145</v>
      </c>
      <c r="J343" s="65">
        <f>INDEX(Notes!$A$36:$N$47,MATCH(Binning!$B343,Notes!$A$36:$A$47,0),MATCH(Notes!$K$35,Notes!$A$35:$N$35,0))</f>
        <v>274.60000000000002</v>
      </c>
      <c r="K343" s="65"/>
      <c r="L343" s="65">
        <f t="shared" si="1127"/>
        <v>885</v>
      </c>
      <c r="M343" s="65">
        <f t="shared" si="1065"/>
        <v>730</v>
      </c>
      <c r="N343" s="65">
        <f>INDEX(GB!$A$2:$AD$96,MATCH($C343,GB!$A$2:$A$96,0),MATCH(N$2,GB!$A$1:$AD$1,0))</f>
        <v>95</v>
      </c>
      <c r="O343" s="65">
        <f>INDEX(GB!$A$2:$AD$96,MATCH($C343,GB!$A$2:$A$96,0),MATCH(O$2,GB!$A$1:$AD$1,0))</f>
        <v>45</v>
      </c>
      <c r="P343" s="65">
        <f>INDEX(GB!$A$2:$AD$96,MATCH($C343,GB!$A$2:$A$96,0),MATCH(P$2,GB!$A$1:$AD$1,0))</f>
        <v>70</v>
      </c>
      <c r="Q343" s="65">
        <f>INDEX(GB!$A$2:$AD$96,MATCH($C343,GB!$A$2:$A$96,0),MATCH(Q$2,GB!$A$1:$AD$1,0))</f>
        <v>55</v>
      </c>
      <c r="R343" s="65">
        <f>INDEX(Notes!$A$36:$N$47,MATCH(Binning!$B343,Notes!$A$36:$A$47,0),MATCH(Notes!$M$35,Notes!$A$35:$N$35,0))</f>
        <v>3000</v>
      </c>
      <c r="S343" s="65"/>
      <c r="T343" s="65">
        <f>INDEX(GB!$A$2:$AD$96,MATCH($C343,GB!$A$2:$A$96,0),MATCH(T$2,GB!$A$1:$AD$1,0))</f>
        <v>30</v>
      </c>
      <c r="U343" s="65">
        <f>INDEX(GB!$A$2:$AD$96,MATCH($C343,GB!$A$2:$A$96,0),MATCH(U$2,GB!$A$1:$AD$1,0))</f>
        <v>0</v>
      </c>
      <c r="V343" s="65">
        <f>INDEX(GB!$A$2:$AD$96,MATCH($C343,GB!$A$2:$A$96,0),MATCH(V$2,GB!$A$1:$AD$1,0))</f>
        <v>0</v>
      </c>
      <c r="W343" s="65">
        <f>INDEX(GB!$A$2:$AD$96,MATCH($C343,GB!$A$2:$A$96,0),MATCH(W$2,GB!$A$1:$AD$1,0))</f>
        <v>45</v>
      </c>
      <c r="X343" s="65">
        <f>INDEX(GB!$A$2:$AD$96,MATCH($C343,GB!$A$2:$A$96,0),MATCH(X$2,GB!$A$1:$AD$1,0))</f>
        <v>30</v>
      </c>
      <c r="Y343" s="65">
        <v>5</v>
      </c>
      <c r="Z343" s="72">
        <v>1250</v>
      </c>
      <c r="AA343" s="72">
        <v>400</v>
      </c>
      <c r="AB343" s="65"/>
      <c r="AC343" s="65"/>
      <c r="AD343" s="65"/>
      <c r="AE343" s="65" t="s">
        <v>316</v>
      </c>
      <c r="AF343" s="65">
        <f t="shared" si="1129"/>
        <v>0</v>
      </c>
      <c r="AG343" s="65"/>
      <c r="AH343" s="65"/>
      <c r="AI343" s="65" t="str">
        <f t="shared" si="1114"/>
        <v/>
      </c>
      <c r="AJ343" s="65" t="str">
        <f t="shared" si="1115"/>
        <v/>
      </c>
      <c r="AK343" s="65" t="str">
        <f t="shared" si="1116"/>
        <v/>
      </c>
      <c r="AL343" s="65" t="str">
        <f t="shared" si="1117"/>
        <v/>
      </c>
      <c r="AM343" s="65" t="str">
        <f t="shared" si="897"/>
        <v/>
      </c>
      <c r="AN343" s="65"/>
      <c r="AO343" s="65"/>
      <c r="AP343" s="65"/>
      <c r="AQ343" s="65"/>
      <c r="AR343" s="65"/>
      <c r="AS343" s="65"/>
      <c r="AT343" s="65" t="str">
        <f t="shared" si="1118"/>
        <v>ECPU</v>
      </c>
      <c r="AU343" s="65">
        <f t="shared" si="1119"/>
        <v>274.60000000000002</v>
      </c>
      <c r="AV343" s="65"/>
      <c r="AW343" s="72" t="str">
        <f t="shared" si="1025"/>
        <v>Max PV (ME007/ME008/ME009)</v>
      </c>
      <c r="AX343" s="65">
        <f t="shared" si="1120"/>
        <v>980</v>
      </c>
      <c r="AY343" s="65">
        <f t="shared" si="1121"/>
        <v>825</v>
      </c>
      <c r="AZ343" s="65">
        <f>INDEX(Notes!$A$36:$O$47,MATCH($B343,Notes!A$36:A$47,0),MATCH(AZ$2,Notes!A$35:O$35,0))</f>
        <v>203.34644826666667</v>
      </c>
      <c r="BA343" s="65">
        <f t="shared" si="1122"/>
        <v>780</v>
      </c>
      <c r="BB343" s="65">
        <f t="shared" si="1123"/>
        <v>875</v>
      </c>
      <c r="BC343" s="65">
        <f t="shared" si="1124"/>
        <v>760</v>
      </c>
      <c r="BD343" s="65">
        <f t="shared" si="1125"/>
        <v>855</v>
      </c>
      <c r="BO343" s="72">
        <f t="shared" si="1130"/>
        <v>274.60000000000002</v>
      </c>
      <c r="BP343" s="72">
        <f t="shared" si="881"/>
        <v>9</v>
      </c>
      <c r="BQ343" s="72" t="str">
        <f t="shared" si="882"/>
        <v>5</v>
      </c>
      <c r="BR343" s="72">
        <f t="shared" si="1131"/>
        <v>0</v>
      </c>
      <c r="BS343" s="72" t="str">
        <f t="shared" si="1131"/>
        <v/>
      </c>
      <c r="BT343" s="72" t="str">
        <f t="shared" si="1131"/>
        <v/>
      </c>
      <c r="BU343" s="72" t="str">
        <f t="shared" si="1131"/>
        <v/>
      </c>
      <c r="BV343" s="72" t="str">
        <f t="shared" si="1131"/>
        <v/>
      </c>
    </row>
    <row r="344" spans="1:74" s="72" customFormat="1" x14ac:dyDescent="0.2">
      <c r="A344" s="72" t="b">
        <v>1</v>
      </c>
      <c r="B344" s="65" t="s">
        <v>45</v>
      </c>
      <c r="C344" s="65" t="s">
        <v>346</v>
      </c>
      <c r="D344" s="65" t="str">
        <f t="shared" si="1019"/>
        <v>E6</v>
      </c>
      <c r="E344" s="75">
        <f t="shared" si="1112"/>
        <v>1009006</v>
      </c>
      <c r="F344" s="65" t="str">
        <f t="shared" si="1113"/>
        <v>ME009_E6</v>
      </c>
      <c r="G344" s="65" t="s">
        <v>345</v>
      </c>
      <c r="H344" s="65">
        <f t="shared" si="1126"/>
        <v>1100</v>
      </c>
      <c r="I344" s="65">
        <f t="shared" si="1126"/>
        <v>145</v>
      </c>
      <c r="J344" s="65">
        <f>INDEX(Notes!$A$36:$N$47,MATCH(Binning!$B344,Notes!$A$36:$A$47,0),MATCH(Notes!$K$35,Notes!$A$35:$N$35,0))</f>
        <v>274.60000000000002</v>
      </c>
      <c r="K344" s="65"/>
      <c r="L344" s="65">
        <f t="shared" si="1127"/>
        <v>885</v>
      </c>
      <c r="M344" s="65">
        <f t="shared" si="1065"/>
        <v>730</v>
      </c>
      <c r="N344" s="65">
        <f>INDEX(GB!$A$2:$AD$96,MATCH($C344,GB!$A$2:$A$96,0),MATCH(N$2,GB!$A$1:$AD$1,0))</f>
        <v>95</v>
      </c>
      <c r="O344" s="65">
        <f>INDEX(GB!$A$2:$AD$96,MATCH($C344,GB!$A$2:$A$96,0),MATCH(O$2,GB!$A$1:$AD$1,0))</f>
        <v>45</v>
      </c>
      <c r="P344" s="65">
        <f>INDEX(GB!$A$2:$AD$96,MATCH($C344,GB!$A$2:$A$96,0),MATCH(P$2,GB!$A$1:$AD$1,0))</f>
        <v>70</v>
      </c>
      <c r="Q344" s="65">
        <f>INDEX(GB!$A$2:$AD$96,MATCH($C344,GB!$A$2:$A$96,0),MATCH(Q$2,GB!$A$1:$AD$1,0))</f>
        <v>55</v>
      </c>
      <c r="R344" s="65">
        <f>INDEX(Notes!$A$36:$N$47,MATCH(Binning!$B344,Notes!$A$36:$A$47,0),MATCH(Notes!$M$35,Notes!$A$35:$N$35,0))</f>
        <v>3000</v>
      </c>
      <c r="S344" s="65"/>
      <c r="T344" s="65">
        <f>INDEX(GB!$A$2:$AD$96,MATCH($C344,GB!$A$2:$A$96,0),MATCH(T$2,GB!$A$1:$AD$1,0))</f>
        <v>30</v>
      </c>
      <c r="U344" s="65">
        <f>INDEX(GB!$A$2:$AD$96,MATCH($C344,GB!$A$2:$A$96,0),MATCH(U$2,GB!$A$1:$AD$1,0))</f>
        <v>0</v>
      </c>
      <c r="V344" s="65">
        <f>INDEX(GB!$A$2:$AD$96,MATCH($C344,GB!$A$2:$A$96,0),MATCH(V$2,GB!$A$1:$AD$1,0))</f>
        <v>0</v>
      </c>
      <c r="W344" s="65">
        <f>INDEX(GB!$A$2:$AD$96,MATCH($C344,GB!$A$2:$A$96,0),MATCH(W$2,GB!$A$1:$AD$1,0))</f>
        <v>45</v>
      </c>
      <c r="X344" s="65">
        <f>INDEX(GB!$A$2:$AD$96,MATCH($C344,GB!$A$2:$A$96,0),MATCH(X$2,GB!$A$1:$AD$1,0))</f>
        <v>30</v>
      </c>
      <c r="Y344" s="65">
        <v>5</v>
      </c>
      <c r="Z344" s="72">
        <v>1250</v>
      </c>
      <c r="AA344" s="72">
        <v>400</v>
      </c>
      <c r="AB344" s="65"/>
      <c r="AC344" s="65"/>
      <c r="AD344" s="65"/>
      <c r="AE344" s="65" t="s">
        <v>316</v>
      </c>
      <c r="AF344" s="65">
        <f t="shared" si="1129"/>
        <v>0</v>
      </c>
      <c r="AG344" s="65"/>
      <c r="AH344" s="65"/>
      <c r="AI344" s="65" t="str">
        <f t="shared" si="1114"/>
        <v/>
      </c>
      <c r="AJ344" s="65" t="str">
        <f t="shared" si="1115"/>
        <v/>
      </c>
      <c r="AK344" s="65" t="str">
        <f t="shared" si="1116"/>
        <v/>
      </c>
      <c r="AL344" s="65" t="str">
        <f t="shared" si="1117"/>
        <v/>
      </c>
      <c r="AM344" s="65" t="str">
        <f t="shared" si="897"/>
        <v/>
      </c>
      <c r="AN344" s="65"/>
      <c r="AO344" s="65"/>
      <c r="AP344" s="65"/>
      <c r="AQ344" s="65"/>
      <c r="AR344" s="65"/>
      <c r="AS344" s="65"/>
      <c r="AT344" s="65" t="str">
        <f t="shared" si="1118"/>
        <v>ECPU</v>
      </c>
      <c r="AU344" s="65">
        <f t="shared" si="1119"/>
        <v>274.60000000000002</v>
      </c>
      <c r="AV344" s="65"/>
      <c r="AW344" s="72" t="str">
        <f t="shared" si="1025"/>
        <v>Max PV (ME007/ME008/ME009)</v>
      </c>
      <c r="AX344" s="65">
        <f t="shared" si="1120"/>
        <v>980</v>
      </c>
      <c r="AY344" s="65">
        <f t="shared" si="1121"/>
        <v>825</v>
      </c>
      <c r="AZ344" s="65">
        <f>INDEX(Notes!$A$36:$O$47,MATCH($B344,Notes!A$36:A$47,0),MATCH(AZ$2,Notes!A$35:O$35,0))</f>
        <v>203.34644826666667</v>
      </c>
      <c r="BA344" s="65">
        <f t="shared" si="1122"/>
        <v>765</v>
      </c>
      <c r="BB344" s="65">
        <f t="shared" si="1123"/>
        <v>860</v>
      </c>
      <c r="BC344" s="65">
        <f t="shared" si="1124"/>
        <v>745</v>
      </c>
      <c r="BD344" s="65">
        <f t="shared" si="1125"/>
        <v>840</v>
      </c>
      <c r="BO344" s="72">
        <f t="shared" si="1130"/>
        <v>274.60000000000002</v>
      </c>
      <c r="BP344" s="72">
        <f t="shared" si="881"/>
        <v>9</v>
      </c>
      <c r="BQ344" s="72" t="str">
        <f t="shared" si="882"/>
        <v>6</v>
      </c>
      <c r="BR344" s="72">
        <f t="shared" si="1131"/>
        <v>0</v>
      </c>
      <c r="BS344" s="72" t="str">
        <f t="shared" si="1131"/>
        <v/>
      </c>
      <c r="BT344" s="72" t="str">
        <f t="shared" si="1131"/>
        <v/>
      </c>
      <c r="BU344" s="72" t="str">
        <f t="shared" si="1131"/>
        <v/>
      </c>
      <c r="BV344" s="72" t="str">
        <f t="shared" si="1131"/>
        <v/>
      </c>
    </row>
    <row r="345" spans="1:74" s="72" customFormat="1" x14ac:dyDescent="0.2">
      <c r="A345" s="72" t="b">
        <v>1</v>
      </c>
      <c r="B345" s="65" t="s">
        <v>45</v>
      </c>
      <c r="C345" s="65" t="s">
        <v>346</v>
      </c>
      <c r="D345" s="65" t="str">
        <f t="shared" si="1019"/>
        <v>E7</v>
      </c>
      <c r="E345" s="75">
        <f t="shared" si="1112"/>
        <v>1009007</v>
      </c>
      <c r="F345" s="65" t="str">
        <f t="shared" si="1113"/>
        <v>ME009_E7</v>
      </c>
      <c r="G345" s="65" t="s">
        <v>345</v>
      </c>
      <c r="H345" s="65">
        <f t="shared" si="1126"/>
        <v>1085</v>
      </c>
      <c r="I345" s="65">
        <f t="shared" si="1126"/>
        <v>145</v>
      </c>
      <c r="J345" s="65">
        <f>INDEX(Notes!$A$36:$N$47,MATCH(Binning!$B345,Notes!$A$36:$A$47,0),MATCH(Notes!$K$35,Notes!$A$35:$N$35,0))</f>
        <v>274.60000000000002</v>
      </c>
      <c r="K345" s="65"/>
      <c r="L345" s="65">
        <f t="shared" si="1127"/>
        <v>885</v>
      </c>
      <c r="M345" s="65">
        <f t="shared" si="1065"/>
        <v>730</v>
      </c>
      <c r="N345" s="65">
        <f>INDEX(GB!$A$2:$AD$96,MATCH($C345,GB!$A$2:$A$96,0),MATCH(N$2,GB!$A$1:$AD$1,0))</f>
        <v>95</v>
      </c>
      <c r="O345" s="65">
        <f>INDEX(GB!$A$2:$AD$96,MATCH($C345,GB!$A$2:$A$96,0),MATCH(O$2,GB!$A$1:$AD$1,0))</f>
        <v>45</v>
      </c>
      <c r="P345" s="65">
        <f>INDEX(GB!$A$2:$AD$96,MATCH($C345,GB!$A$2:$A$96,0),MATCH(P$2,GB!$A$1:$AD$1,0))</f>
        <v>70</v>
      </c>
      <c r="Q345" s="65">
        <f>INDEX(GB!$A$2:$AD$96,MATCH($C345,GB!$A$2:$A$96,0),MATCH(Q$2,GB!$A$1:$AD$1,0))</f>
        <v>55</v>
      </c>
      <c r="R345" s="65">
        <f>INDEX(Notes!$A$36:$N$47,MATCH(Binning!$B345,Notes!$A$36:$A$47,0),MATCH(Notes!$M$35,Notes!$A$35:$N$35,0))</f>
        <v>3000</v>
      </c>
      <c r="S345" s="65"/>
      <c r="T345" s="65">
        <f>INDEX(GB!$A$2:$AD$96,MATCH($C345,GB!$A$2:$A$96,0),MATCH(T$2,GB!$A$1:$AD$1,0))</f>
        <v>30</v>
      </c>
      <c r="U345" s="65">
        <f>INDEX(GB!$A$2:$AD$96,MATCH($C345,GB!$A$2:$A$96,0),MATCH(U$2,GB!$A$1:$AD$1,0))</f>
        <v>0</v>
      </c>
      <c r="V345" s="65">
        <f>INDEX(GB!$A$2:$AD$96,MATCH($C345,GB!$A$2:$A$96,0),MATCH(V$2,GB!$A$1:$AD$1,0))</f>
        <v>0</v>
      </c>
      <c r="W345" s="65">
        <f>INDEX(GB!$A$2:$AD$96,MATCH($C345,GB!$A$2:$A$96,0),MATCH(W$2,GB!$A$1:$AD$1,0))</f>
        <v>45</v>
      </c>
      <c r="X345" s="65">
        <f>INDEX(GB!$A$2:$AD$96,MATCH($C345,GB!$A$2:$A$96,0),MATCH(X$2,GB!$A$1:$AD$1,0))</f>
        <v>30</v>
      </c>
      <c r="Y345" s="65">
        <v>5</v>
      </c>
      <c r="Z345" s="72">
        <v>1250</v>
      </c>
      <c r="AA345" s="72">
        <v>400</v>
      </c>
      <c r="AB345" s="65"/>
      <c r="AC345" s="65"/>
      <c r="AD345" s="65"/>
      <c r="AE345" s="65" t="s">
        <v>316</v>
      </c>
      <c r="AF345" s="65">
        <f t="shared" si="1129"/>
        <v>0</v>
      </c>
      <c r="AG345" s="65"/>
      <c r="AH345" s="65"/>
      <c r="AI345" s="65" t="str">
        <f t="shared" si="1114"/>
        <v/>
      </c>
      <c r="AJ345" s="65" t="str">
        <f t="shared" si="1115"/>
        <v/>
      </c>
      <c r="AK345" s="65" t="str">
        <f t="shared" si="1116"/>
        <v/>
      </c>
      <c r="AL345" s="65" t="str">
        <f t="shared" si="1117"/>
        <v/>
      </c>
      <c r="AM345" s="65" t="str">
        <f t="shared" si="897"/>
        <v/>
      </c>
      <c r="AN345" s="65"/>
      <c r="AO345" s="65"/>
      <c r="AP345" s="65"/>
      <c r="AQ345" s="65"/>
      <c r="AR345" s="65"/>
      <c r="AS345" s="65"/>
      <c r="AT345" s="65" t="str">
        <f t="shared" si="1118"/>
        <v>ECPU</v>
      </c>
      <c r="AU345" s="65">
        <f t="shared" si="1119"/>
        <v>274.60000000000002</v>
      </c>
      <c r="AV345" s="65"/>
      <c r="AW345" s="72" t="str">
        <f t="shared" si="1025"/>
        <v>Max PV (ME007/ME008/ME009)</v>
      </c>
      <c r="AX345" s="65">
        <f t="shared" si="1120"/>
        <v>980</v>
      </c>
      <c r="AY345" s="65">
        <f t="shared" si="1121"/>
        <v>825</v>
      </c>
      <c r="AZ345" s="65">
        <f>INDEX(Notes!$A$36:$O$47,MATCH($B345,Notes!A$36:A$47,0),MATCH(AZ$2,Notes!A$35:O$35,0))</f>
        <v>203.34644826666667</v>
      </c>
      <c r="BA345" s="65">
        <f t="shared" si="1122"/>
        <v>750</v>
      </c>
      <c r="BB345" s="65">
        <f t="shared" si="1123"/>
        <v>845</v>
      </c>
      <c r="BC345" s="65">
        <f t="shared" si="1124"/>
        <v>730</v>
      </c>
      <c r="BD345" s="65">
        <f t="shared" si="1125"/>
        <v>825</v>
      </c>
      <c r="BO345" s="72">
        <f t="shared" si="1130"/>
        <v>274.60000000000002</v>
      </c>
      <c r="BP345" s="72">
        <f t="shared" si="881"/>
        <v>9</v>
      </c>
      <c r="BQ345" s="72" t="str">
        <f t="shared" si="882"/>
        <v>7</v>
      </c>
      <c r="BR345" s="72">
        <f t="shared" si="1131"/>
        <v>0</v>
      </c>
      <c r="BS345" s="72" t="str">
        <f t="shared" si="1131"/>
        <v/>
      </c>
      <c r="BT345" s="72" t="str">
        <f t="shared" si="1131"/>
        <v/>
      </c>
      <c r="BU345" s="72" t="str">
        <f t="shared" si="1131"/>
        <v/>
      </c>
      <c r="BV345" s="72" t="str">
        <f t="shared" si="1131"/>
        <v/>
      </c>
    </row>
    <row r="346" spans="1:74" s="72" customFormat="1" x14ac:dyDescent="0.2">
      <c r="A346" s="72" t="b">
        <v>1</v>
      </c>
      <c r="B346" s="65" t="s">
        <v>45</v>
      </c>
      <c r="C346" s="65" t="s">
        <v>346</v>
      </c>
      <c r="D346" s="65" t="str">
        <f t="shared" si="1019"/>
        <v>E8</v>
      </c>
      <c r="E346" s="75">
        <f t="shared" ref="E346:E349" si="1132">1000000+BP346*1000+BQ346</f>
        <v>1009008</v>
      </c>
      <c r="F346" s="65" t="str">
        <f t="shared" ref="F346:F349" si="1133">CONCATENATE(C346,"_",D346)</f>
        <v>ME009_E8</v>
      </c>
      <c r="G346" s="65" t="s">
        <v>345</v>
      </c>
      <c r="H346" s="65">
        <f t="shared" si="1126"/>
        <v>1070</v>
      </c>
      <c r="I346" s="65">
        <f t="shared" si="1126"/>
        <v>145</v>
      </c>
      <c r="J346" s="65">
        <f>INDEX(Notes!$A$36:$N$47,MATCH(Binning!$B346,Notes!$A$36:$A$47,0),MATCH(Notes!$K$35,Notes!$A$35:$N$35,0))</f>
        <v>274.60000000000002</v>
      </c>
      <c r="K346" s="65"/>
      <c r="L346" s="65">
        <f t="shared" si="1127"/>
        <v>885</v>
      </c>
      <c r="M346" s="65">
        <f t="shared" si="1065"/>
        <v>730</v>
      </c>
      <c r="N346" s="65">
        <f>INDEX(GB!$A$2:$AD$96,MATCH($C346,GB!$A$2:$A$96,0),MATCH(N$2,GB!$A$1:$AD$1,0))</f>
        <v>95</v>
      </c>
      <c r="O346" s="65">
        <f>INDEX(GB!$A$2:$AD$96,MATCH($C346,GB!$A$2:$A$96,0),MATCH(O$2,GB!$A$1:$AD$1,0))</f>
        <v>45</v>
      </c>
      <c r="P346" s="65">
        <f>INDEX(GB!$A$2:$AD$96,MATCH($C346,GB!$A$2:$A$96,0),MATCH(P$2,GB!$A$1:$AD$1,0))</f>
        <v>70</v>
      </c>
      <c r="Q346" s="65">
        <f>INDEX(GB!$A$2:$AD$96,MATCH($C346,GB!$A$2:$A$96,0),MATCH(Q$2,GB!$A$1:$AD$1,0))</f>
        <v>55</v>
      </c>
      <c r="R346" s="65">
        <f>INDEX(Notes!$A$36:$N$47,MATCH(Binning!$B346,Notes!$A$36:$A$47,0),MATCH(Notes!$M$35,Notes!$A$35:$N$35,0))</f>
        <v>3000</v>
      </c>
      <c r="S346" s="65"/>
      <c r="T346" s="65">
        <f>INDEX(GB!$A$2:$AD$96,MATCH($C346,GB!$A$2:$A$96,0),MATCH(T$2,GB!$A$1:$AD$1,0))</f>
        <v>30</v>
      </c>
      <c r="U346" s="65">
        <f>INDEX(GB!$A$2:$AD$96,MATCH($C346,GB!$A$2:$A$96,0),MATCH(U$2,GB!$A$1:$AD$1,0))</f>
        <v>0</v>
      </c>
      <c r="V346" s="65">
        <f>INDEX(GB!$A$2:$AD$96,MATCH($C346,GB!$A$2:$A$96,0),MATCH(V$2,GB!$A$1:$AD$1,0))</f>
        <v>0</v>
      </c>
      <c r="W346" s="65">
        <f>INDEX(GB!$A$2:$AD$96,MATCH($C346,GB!$A$2:$A$96,0),MATCH(W$2,GB!$A$1:$AD$1,0))</f>
        <v>45</v>
      </c>
      <c r="X346" s="65">
        <f>INDEX(GB!$A$2:$AD$96,MATCH($C346,GB!$A$2:$A$96,0),MATCH(X$2,GB!$A$1:$AD$1,0))</f>
        <v>30</v>
      </c>
      <c r="Y346" s="65">
        <v>5</v>
      </c>
      <c r="Z346" s="72">
        <v>1250</v>
      </c>
      <c r="AA346" s="72">
        <v>400</v>
      </c>
      <c r="AB346" s="65"/>
      <c r="AC346" s="65"/>
      <c r="AD346" s="65"/>
      <c r="AE346" s="65" t="s">
        <v>316</v>
      </c>
      <c r="AF346" s="65">
        <f t="shared" si="1129"/>
        <v>0</v>
      </c>
      <c r="AG346" s="65"/>
      <c r="AH346" s="65"/>
      <c r="AI346" s="65" t="str">
        <f t="shared" ref="AI346:AI349" si="1134">IF($BR346=1,BS346,"")</f>
        <v/>
      </c>
      <c r="AJ346" s="65" t="str">
        <f t="shared" ref="AJ346:AJ349" si="1135">IF($BR346=1,BT346,"")</f>
        <v/>
      </c>
      <c r="AK346" s="65" t="str">
        <f t="shared" ref="AK346:AK349" si="1136">IF($BR346=1,BU346,"")</f>
        <v/>
      </c>
      <c r="AL346" s="65" t="str">
        <f t="shared" ref="AL346:AL349" si="1137">IF($BR346=1,BV346,"")</f>
        <v/>
      </c>
      <c r="AM346" s="65" t="str">
        <f t="shared" si="897"/>
        <v/>
      </c>
      <c r="AN346" s="65"/>
      <c r="AO346" s="65"/>
      <c r="AP346" s="65"/>
      <c r="AQ346" s="65"/>
      <c r="AR346" s="65"/>
      <c r="AS346" s="65"/>
      <c r="AT346" s="65" t="str">
        <f t="shared" ref="AT346:AT349" si="1138">B346</f>
        <v>ECPU</v>
      </c>
      <c r="AU346" s="65">
        <f t="shared" ref="AU346:AU349" si="1139">J346</f>
        <v>274.60000000000002</v>
      </c>
      <c r="AV346" s="65"/>
      <c r="AW346" s="72" t="str">
        <f t="shared" si="1025"/>
        <v>Max PV (ME007/ME008/ME009)</v>
      </c>
      <c r="AX346" s="65">
        <f t="shared" ref="AX346:AX349" si="1140">L346+N346</f>
        <v>980</v>
      </c>
      <c r="AY346" s="65">
        <f t="shared" ref="AY346:AY349" si="1141">M346+N346</f>
        <v>825</v>
      </c>
      <c r="AZ346" s="65">
        <f>INDEX(Notes!$A$36:$O$47,MATCH($B346,Notes!A$36:A$47,0),MATCH(AZ$2,Notes!A$35:O$35,0))</f>
        <v>203.34644826666667</v>
      </c>
      <c r="BA346" s="65">
        <f t="shared" ref="BA346:BA349" si="1142">MAX(MIN(Y346*FLOOR((H346-I346*LOG10(AZ346))/Y346,1),L346),M346)</f>
        <v>735</v>
      </c>
      <c r="BB346" s="65">
        <f t="shared" ref="BB346:BB349" si="1143">BA346+N346</f>
        <v>830</v>
      </c>
      <c r="BC346" s="65">
        <f t="shared" ref="BC346:BC349" si="1144">MAX(MIN(Y346*FLOOR((H346-I346*LOG10(J346))/Y346,1),L346),M346)</f>
        <v>730</v>
      </c>
      <c r="BD346" s="65">
        <f t="shared" ref="BD346:BD349" si="1145">BC346+N346</f>
        <v>825</v>
      </c>
      <c r="BO346" s="72">
        <f t="shared" si="1130"/>
        <v>274.60000000000002</v>
      </c>
      <c r="BP346" s="72">
        <f t="shared" si="881"/>
        <v>9</v>
      </c>
      <c r="BQ346" s="72" t="str">
        <f t="shared" si="882"/>
        <v>8</v>
      </c>
      <c r="BR346" s="72">
        <f t="shared" ref="BR346:BV346" si="1146">IF(BR345="","",BR345)</f>
        <v>0</v>
      </c>
      <c r="BS346" s="72" t="str">
        <f t="shared" si="1146"/>
        <v/>
      </c>
      <c r="BT346" s="72" t="str">
        <f t="shared" si="1146"/>
        <v/>
      </c>
      <c r="BU346" s="72" t="str">
        <f t="shared" si="1146"/>
        <v/>
      </c>
      <c r="BV346" s="72" t="str">
        <f t="shared" si="1146"/>
        <v/>
      </c>
    </row>
    <row r="347" spans="1:74" s="72" customFormat="1" x14ac:dyDescent="0.2">
      <c r="A347" s="72" t="b">
        <v>1</v>
      </c>
      <c r="B347" s="65" t="s">
        <v>45</v>
      </c>
      <c r="C347" s="65" t="s">
        <v>346</v>
      </c>
      <c r="D347" s="65" t="str">
        <f t="shared" si="1019"/>
        <v>E9</v>
      </c>
      <c r="E347" s="75">
        <f t="shared" si="1132"/>
        <v>1009009</v>
      </c>
      <c r="F347" s="65" t="str">
        <f t="shared" si="1133"/>
        <v>ME009_E9</v>
      </c>
      <c r="G347" s="65" t="s">
        <v>345</v>
      </c>
      <c r="H347" s="65">
        <f t="shared" si="1126"/>
        <v>1055</v>
      </c>
      <c r="I347" s="65">
        <f t="shared" si="1126"/>
        <v>145</v>
      </c>
      <c r="J347" s="65">
        <f>INDEX(Notes!$A$36:$N$47,MATCH(Binning!$B347,Notes!$A$36:$A$47,0),MATCH(Notes!$K$35,Notes!$A$35:$N$35,0))</f>
        <v>274.60000000000002</v>
      </c>
      <c r="K347" s="65"/>
      <c r="L347" s="65">
        <f t="shared" si="1127"/>
        <v>885</v>
      </c>
      <c r="M347" s="65">
        <f t="shared" si="1065"/>
        <v>730</v>
      </c>
      <c r="N347" s="65">
        <f>INDEX(GB!$A$2:$AD$96,MATCH($C347,GB!$A$2:$A$96,0),MATCH(N$2,GB!$A$1:$AD$1,0))</f>
        <v>95</v>
      </c>
      <c r="O347" s="65">
        <f>INDEX(GB!$A$2:$AD$96,MATCH($C347,GB!$A$2:$A$96,0),MATCH(O$2,GB!$A$1:$AD$1,0))</f>
        <v>45</v>
      </c>
      <c r="P347" s="65">
        <f>INDEX(GB!$A$2:$AD$96,MATCH($C347,GB!$A$2:$A$96,0),MATCH(P$2,GB!$A$1:$AD$1,0))</f>
        <v>70</v>
      </c>
      <c r="Q347" s="65">
        <f>INDEX(GB!$A$2:$AD$96,MATCH($C347,GB!$A$2:$A$96,0),MATCH(Q$2,GB!$A$1:$AD$1,0))</f>
        <v>55</v>
      </c>
      <c r="R347" s="65">
        <f>INDEX(Notes!$A$36:$N$47,MATCH(Binning!$B347,Notes!$A$36:$A$47,0),MATCH(Notes!$M$35,Notes!$A$35:$N$35,0))</f>
        <v>3000</v>
      </c>
      <c r="S347" s="65"/>
      <c r="T347" s="65">
        <f>INDEX(GB!$A$2:$AD$96,MATCH($C347,GB!$A$2:$A$96,0),MATCH(T$2,GB!$A$1:$AD$1,0))</f>
        <v>30</v>
      </c>
      <c r="U347" s="65">
        <f>INDEX(GB!$A$2:$AD$96,MATCH($C347,GB!$A$2:$A$96,0),MATCH(U$2,GB!$A$1:$AD$1,0))</f>
        <v>0</v>
      </c>
      <c r="V347" s="65">
        <f>INDEX(GB!$A$2:$AD$96,MATCH($C347,GB!$A$2:$A$96,0),MATCH(V$2,GB!$A$1:$AD$1,0))</f>
        <v>0</v>
      </c>
      <c r="W347" s="65">
        <f>INDEX(GB!$A$2:$AD$96,MATCH($C347,GB!$A$2:$A$96,0),MATCH(W$2,GB!$A$1:$AD$1,0))</f>
        <v>45</v>
      </c>
      <c r="X347" s="65">
        <f>INDEX(GB!$A$2:$AD$96,MATCH($C347,GB!$A$2:$A$96,0),MATCH(X$2,GB!$A$1:$AD$1,0))</f>
        <v>30</v>
      </c>
      <c r="Y347" s="65">
        <v>5</v>
      </c>
      <c r="Z347" s="72">
        <v>1250</v>
      </c>
      <c r="AA347" s="72">
        <v>400</v>
      </c>
      <c r="AB347" s="65"/>
      <c r="AC347" s="65"/>
      <c r="AD347" s="65"/>
      <c r="AE347" s="65" t="s">
        <v>316</v>
      </c>
      <c r="AF347" s="65">
        <f t="shared" si="1129"/>
        <v>0</v>
      </c>
      <c r="AG347" s="65"/>
      <c r="AH347" s="65"/>
      <c r="AI347" s="65" t="str">
        <f t="shared" si="1134"/>
        <v/>
      </c>
      <c r="AJ347" s="65" t="str">
        <f t="shared" si="1135"/>
        <v/>
      </c>
      <c r="AK347" s="65" t="str">
        <f t="shared" si="1136"/>
        <v/>
      </c>
      <c r="AL347" s="65" t="str">
        <f t="shared" si="1137"/>
        <v/>
      </c>
      <c r="AM347" s="65" t="str">
        <f t="shared" si="897"/>
        <v/>
      </c>
      <c r="AN347" s="65"/>
      <c r="AO347" s="65"/>
      <c r="AP347" s="65"/>
      <c r="AQ347" s="65"/>
      <c r="AR347" s="65"/>
      <c r="AS347" s="65"/>
      <c r="AT347" s="65" t="str">
        <f t="shared" si="1138"/>
        <v>ECPU</v>
      </c>
      <c r="AU347" s="65">
        <f t="shared" si="1139"/>
        <v>274.60000000000002</v>
      </c>
      <c r="AV347" s="65"/>
      <c r="AW347" s="72" t="str">
        <f t="shared" si="1025"/>
        <v>Max PV (ME007/ME008/ME009)</v>
      </c>
      <c r="AX347" s="65">
        <f t="shared" si="1140"/>
        <v>980</v>
      </c>
      <c r="AY347" s="65">
        <f t="shared" si="1141"/>
        <v>825</v>
      </c>
      <c r="AZ347" s="65">
        <f>INDEX(Notes!$A$36:$O$47,MATCH($B347,Notes!A$36:A$47,0),MATCH(AZ$2,Notes!A$35:O$35,0))</f>
        <v>203.34644826666667</v>
      </c>
      <c r="BA347" s="65">
        <f t="shared" si="1142"/>
        <v>730</v>
      </c>
      <c r="BB347" s="65">
        <f t="shared" si="1143"/>
        <v>825</v>
      </c>
      <c r="BC347" s="65">
        <f t="shared" si="1144"/>
        <v>730</v>
      </c>
      <c r="BD347" s="65">
        <f t="shared" si="1145"/>
        <v>825</v>
      </c>
      <c r="BO347" s="72">
        <f t="shared" si="1130"/>
        <v>274.60000000000002</v>
      </c>
      <c r="BP347" s="72">
        <f t="shared" si="881"/>
        <v>9</v>
      </c>
      <c r="BQ347" s="72" t="str">
        <f t="shared" si="882"/>
        <v>9</v>
      </c>
      <c r="BR347" s="72">
        <f t="shared" ref="BR347:BV347" si="1147">IF(BR346="","",BR346)</f>
        <v>0</v>
      </c>
      <c r="BS347" s="72" t="str">
        <f t="shared" si="1147"/>
        <v/>
      </c>
      <c r="BT347" s="72" t="str">
        <f t="shared" si="1147"/>
        <v/>
      </c>
      <c r="BU347" s="72" t="str">
        <f t="shared" si="1147"/>
        <v/>
      </c>
      <c r="BV347" s="72" t="str">
        <f t="shared" si="1147"/>
        <v/>
      </c>
    </row>
    <row r="348" spans="1:74" s="72" customFormat="1" x14ac:dyDescent="0.2">
      <c r="A348" s="72" t="b">
        <v>1</v>
      </c>
      <c r="B348" s="65" t="s">
        <v>45</v>
      </c>
      <c r="C348" s="65" t="s">
        <v>346</v>
      </c>
      <c r="D348" s="65" t="str">
        <f t="shared" si="1019"/>
        <v>E10</v>
      </c>
      <c r="E348" s="75">
        <f t="shared" si="1132"/>
        <v>1009010</v>
      </c>
      <c r="F348" s="65" t="str">
        <f t="shared" si="1133"/>
        <v>ME009_E10</v>
      </c>
      <c r="G348" s="65" t="s">
        <v>345</v>
      </c>
      <c r="H348" s="65">
        <f t="shared" si="1126"/>
        <v>1040</v>
      </c>
      <c r="I348" s="65">
        <f t="shared" si="1126"/>
        <v>145</v>
      </c>
      <c r="J348" s="65">
        <f>INDEX(Notes!$A$36:$N$47,MATCH(Binning!$B348,Notes!$A$36:$A$47,0),MATCH(Notes!$K$35,Notes!$A$35:$N$35,0))</f>
        <v>274.60000000000002</v>
      </c>
      <c r="K348" s="65"/>
      <c r="L348" s="65">
        <f t="shared" si="1127"/>
        <v>885</v>
      </c>
      <c r="M348" s="65">
        <f t="shared" si="1065"/>
        <v>730</v>
      </c>
      <c r="N348" s="65">
        <f>INDEX(GB!$A$2:$AD$96,MATCH($C348,GB!$A$2:$A$96,0),MATCH(N$2,GB!$A$1:$AD$1,0))</f>
        <v>95</v>
      </c>
      <c r="O348" s="65">
        <f>INDEX(GB!$A$2:$AD$96,MATCH($C348,GB!$A$2:$A$96,0),MATCH(O$2,GB!$A$1:$AD$1,0))</f>
        <v>45</v>
      </c>
      <c r="P348" s="65">
        <f>INDEX(GB!$A$2:$AD$96,MATCH($C348,GB!$A$2:$A$96,0),MATCH(P$2,GB!$A$1:$AD$1,0))</f>
        <v>70</v>
      </c>
      <c r="Q348" s="65">
        <f>INDEX(GB!$A$2:$AD$96,MATCH($C348,GB!$A$2:$A$96,0),MATCH(Q$2,GB!$A$1:$AD$1,0))</f>
        <v>55</v>
      </c>
      <c r="R348" s="65">
        <f>INDEX(Notes!$A$36:$N$47,MATCH(Binning!$B348,Notes!$A$36:$A$47,0),MATCH(Notes!$M$35,Notes!$A$35:$N$35,0))</f>
        <v>3000</v>
      </c>
      <c r="S348" s="65"/>
      <c r="T348" s="65">
        <f>INDEX(GB!$A$2:$AD$96,MATCH($C348,GB!$A$2:$A$96,0),MATCH(T$2,GB!$A$1:$AD$1,0))</f>
        <v>30</v>
      </c>
      <c r="U348" s="65">
        <f>INDEX(GB!$A$2:$AD$96,MATCH($C348,GB!$A$2:$A$96,0),MATCH(U$2,GB!$A$1:$AD$1,0))</f>
        <v>0</v>
      </c>
      <c r="V348" s="65">
        <f>INDEX(GB!$A$2:$AD$96,MATCH($C348,GB!$A$2:$A$96,0),MATCH(V$2,GB!$A$1:$AD$1,0))</f>
        <v>0</v>
      </c>
      <c r="W348" s="65">
        <f>INDEX(GB!$A$2:$AD$96,MATCH($C348,GB!$A$2:$A$96,0),MATCH(W$2,GB!$A$1:$AD$1,0))</f>
        <v>45</v>
      </c>
      <c r="X348" s="65">
        <f>INDEX(GB!$A$2:$AD$96,MATCH($C348,GB!$A$2:$A$96,0),MATCH(X$2,GB!$A$1:$AD$1,0))</f>
        <v>30</v>
      </c>
      <c r="Y348" s="65">
        <v>5</v>
      </c>
      <c r="Z348" s="72">
        <v>1250</v>
      </c>
      <c r="AA348" s="72">
        <v>400</v>
      </c>
      <c r="AB348" s="65"/>
      <c r="AC348" s="65"/>
      <c r="AD348" s="65"/>
      <c r="AE348" s="65" t="s">
        <v>316</v>
      </c>
      <c r="AF348" s="65">
        <f t="shared" si="1129"/>
        <v>0</v>
      </c>
      <c r="AG348" s="65"/>
      <c r="AH348" s="65"/>
      <c r="AI348" s="65" t="str">
        <f t="shared" si="1134"/>
        <v/>
      </c>
      <c r="AJ348" s="65" t="str">
        <f t="shared" si="1135"/>
        <v/>
      </c>
      <c r="AK348" s="65" t="str">
        <f t="shared" si="1136"/>
        <v/>
      </c>
      <c r="AL348" s="65" t="str">
        <f t="shared" si="1137"/>
        <v/>
      </c>
      <c r="AM348" s="65" t="str">
        <f t="shared" si="897"/>
        <v/>
      </c>
      <c r="AN348" s="65"/>
      <c r="AO348" s="65"/>
      <c r="AP348" s="65"/>
      <c r="AQ348" s="65"/>
      <c r="AR348" s="65"/>
      <c r="AS348" s="65"/>
      <c r="AT348" s="65" t="str">
        <f t="shared" si="1138"/>
        <v>ECPU</v>
      </c>
      <c r="AU348" s="65">
        <f t="shared" si="1139"/>
        <v>274.60000000000002</v>
      </c>
      <c r="AV348" s="65"/>
      <c r="AW348" s="72" t="str">
        <f t="shared" si="1025"/>
        <v>Max PV (ME007/ME008/ME009)</v>
      </c>
      <c r="AX348" s="65">
        <f t="shared" si="1140"/>
        <v>980</v>
      </c>
      <c r="AY348" s="65">
        <f t="shared" si="1141"/>
        <v>825</v>
      </c>
      <c r="AZ348" s="65">
        <f>INDEX(Notes!$A$36:$O$47,MATCH($B348,Notes!A$36:A$47,0),MATCH(AZ$2,Notes!A$35:O$35,0))</f>
        <v>203.34644826666667</v>
      </c>
      <c r="BA348" s="65">
        <f t="shared" si="1142"/>
        <v>730</v>
      </c>
      <c r="BB348" s="65">
        <f t="shared" si="1143"/>
        <v>825</v>
      </c>
      <c r="BC348" s="65">
        <f t="shared" si="1144"/>
        <v>730</v>
      </c>
      <c r="BD348" s="65">
        <f t="shared" si="1145"/>
        <v>825</v>
      </c>
      <c r="BO348" s="72">
        <f t="shared" si="1130"/>
        <v>274.60000000000002</v>
      </c>
      <c r="BP348" s="72">
        <f t="shared" si="881"/>
        <v>9</v>
      </c>
      <c r="BQ348" s="72" t="str">
        <f t="shared" si="882"/>
        <v>10</v>
      </c>
      <c r="BR348" s="72">
        <f t="shared" ref="BR348:BV348" si="1148">IF(BR347="","",BR347)</f>
        <v>0</v>
      </c>
      <c r="BS348" s="72" t="str">
        <f t="shared" si="1148"/>
        <v/>
      </c>
      <c r="BT348" s="72" t="str">
        <f t="shared" si="1148"/>
        <v/>
      </c>
      <c r="BU348" s="72" t="str">
        <f t="shared" si="1148"/>
        <v/>
      </c>
      <c r="BV348" s="72" t="str">
        <f t="shared" si="1148"/>
        <v/>
      </c>
    </row>
    <row r="349" spans="1:74" s="72" customFormat="1" x14ac:dyDescent="0.2">
      <c r="A349" s="72" t="b">
        <v>1</v>
      </c>
      <c r="B349" s="65" t="s">
        <v>45</v>
      </c>
      <c r="C349" s="65" t="s">
        <v>346</v>
      </c>
      <c r="D349" s="65" t="str">
        <f t="shared" si="1019"/>
        <v>E11</v>
      </c>
      <c r="E349" s="75">
        <f t="shared" si="1132"/>
        <v>1009011</v>
      </c>
      <c r="F349" s="65" t="str">
        <f t="shared" si="1133"/>
        <v>ME009_E11</v>
      </c>
      <c r="G349" s="65" t="s">
        <v>345</v>
      </c>
      <c r="H349" s="65">
        <f t="shared" si="1126"/>
        <v>1025</v>
      </c>
      <c r="I349" s="65">
        <f t="shared" si="1126"/>
        <v>145</v>
      </c>
      <c r="J349" s="65">
        <f>INDEX(Notes!$A$36:$N$47,MATCH(Binning!$B349,Notes!$A$36:$A$47,0),MATCH(Notes!$K$35,Notes!$A$35:$N$35,0))</f>
        <v>274.60000000000002</v>
      </c>
      <c r="K349" s="65"/>
      <c r="L349" s="65">
        <f t="shared" si="1127"/>
        <v>885</v>
      </c>
      <c r="M349" s="65">
        <f t="shared" si="1065"/>
        <v>730</v>
      </c>
      <c r="N349" s="65">
        <f>INDEX(GB!$A$2:$AD$96,MATCH($C349,GB!$A$2:$A$96,0),MATCH(N$2,GB!$A$1:$AD$1,0))</f>
        <v>95</v>
      </c>
      <c r="O349" s="65">
        <f>INDEX(GB!$A$2:$AD$96,MATCH($C349,GB!$A$2:$A$96,0),MATCH(O$2,GB!$A$1:$AD$1,0))</f>
        <v>45</v>
      </c>
      <c r="P349" s="65">
        <f>INDEX(GB!$A$2:$AD$96,MATCH($C349,GB!$A$2:$A$96,0),MATCH(P$2,GB!$A$1:$AD$1,0))</f>
        <v>70</v>
      </c>
      <c r="Q349" s="65">
        <f>INDEX(GB!$A$2:$AD$96,MATCH($C349,GB!$A$2:$A$96,0),MATCH(Q$2,GB!$A$1:$AD$1,0))</f>
        <v>55</v>
      </c>
      <c r="R349" s="65">
        <f>INDEX(Notes!$A$36:$N$47,MATCH(Binning!$B349,Notes!$A$36:$A$47,0),MATCH(Notes!$M$35,Notes!$A$35:$N$35,0))</f>
        <v>3000</v>
      </c>
      <c r="S349" s="65"/>
      <c r="T349" s="65">
        <f>INDEX(GB!$A$2:$AD$96,MATCH($C349,GB!$A$2:$A$96,0),MATCH(T$2,GB!$A$1:$AD$1,0))</f>
        <v>30</v>
      </c>
      <c r="U349" s="65">
        <f>INDEX(GB!$A$2:$AD$96,MATCH($C349,GB!$A$2:$A$96,0),MATCH(U$2,GB!$A$1:$AD$1,0))</f>
        <v>0</v>
      </c>
      <c r="V349" s="65">
        <f>INDEX(GB!$A$2:$AD$96,MATCH($C349,GB!$A$2:$A$96,0),MATCH(V$2,GB!$A$1:$AD$1,0))</f>
        <v>0</v>
      </c>
      <c r="W349" s="65">
        <f>INDEX(GB!$A$2:$AD$96,MATCH($C349,GB!$A$2:$A$96,0),MATCH(W$2,GB!$A$1:$AD$1,0))</f>
        <v>45</v>
      </c>
      <c r="X349" s="65">
        <f>INDEX(GB!$A$2:$AD$96,MATCH($C349,GB!$A$2:$A$96,0),MATCH(X$2,GB!$A$1:$AD$1,0))</f>
        <v>30</v>
      </c>
      <c r="Y349" s="65">
        <v>5</v>
      </c>
      <c r="Z349" s="72">
        <v>1250</v>
      </c>
      <c r="AA349" s="72">
        <v>400</v>
      </c>
      <c r="AB349" s="65"/>
      <c r="AC349" s="65"/>
      <c r="AD349" s="65"/>
      <c r="AE349" s="65" t="s">
        <v>316</v>
      </c>
      <c r="AF349" s="65">
        <f t="shared" si="1129"/>
        <v>0</v>
      </c>
      <c r="AG349" s="65"/>
      <c r="AH349" s="65"/>
      <c r="AI349" s="65" t="str">
        <f t="shared" si="1134"/>
        <v/>
      </c>
      <c r="AJ349" s="65" t="str">
        <f t="shared" si="1135"/>
        <v/>
      </c>
      <c r="AK349" s="65" t="str">
        <f t="shared" si="1136"/>
        <v/>
      </c>
      <c r="AL349" s="65" t="str">
        <f t="shared" si="1137"/>
        <v/>
      </c>
      <c r="AM349" s="65" t="str">
        <f t="shared" si="897"/>
        <v/>
      </c>
      <c r="AN349" s="65"/>
      <c r="AO349" s="65"/>
      <c r="AP349" s="65"/>
      <c r="AQ349" s="65"/>
      <c r="AR349" s="65"/>
      <c r="AS349" s="65"/>
      <c r="AT349" s="65" t="str">
        <f t="shared" si="1138"/>
        <v>ECPU</v>
      </c>
      <c r="AU349" s="65">
        <f t="shared" si="1139"/>
        <v>274.60000000000002</v>
      </c>
      <c r="AV349" s="65"/>
      <c r="AW349" s="72" t="str">
        <f t="shared" si="1025"/>
        <v>Max PV (ME007/ME008/ME009)</v>
      </c>
      <c r="AX349" s="65">
        <f t="shared" si="1140"/>
        <v>980</v>
      </c>
      <c r="AY349" s="65">
        <f t="shared" si="1141"/>
        <v>825</v>
      </c>
      <c r="AZ349" s="65">
        <f>INDEX(Notes!$A$36:$O$47,MATCH($B349,Notes!A$36:A$47,0),MATCH(AZ$2,Notes!A$35:O$35,0))</f>
        <v>203.34644826666667</v>
      </c>
      <c r="BA349" s="65">
        <f t="shared" si="1142"/>
        <v>730</v>
      </c>
      <c r="BB349" s="65">
        <f t="shared" si="1143"/>
        <v>825</v>
      </c>
      <c r="BC349" s="65">
        <f t="shared" si="1144"/>
        <v>730</v>
      </c>
      <c r="BD349" s="65">
        <f t="shared" si="1145"/>
        <v>825</v>
      </c>
      <c r="BO349" s="72">
        <f t="shared" si="1130"/>
        <v>274.60000000000002</v>
      </c>
      <c r="BP349" s="72">
        <f t="shared" si="881"/>
        <v>9</v>
      </c>
      <c r="BQ349" s="72" t="str">
        <f t="shared" si="882"/>
        <v>11</v>
      </c>
      <c r="BR349" s="72">
        <f t="shared" ref="BR349:BV349" si="1149">IF(BR348="","",BR348)</f>
        <v>0</v>
      </c>
      <c r="BS349" s="72" t="str">
        <f t="shared" si="1149"/>
        <v/>
      </c>
      <c r="BT349" s="72" t="str">
        <f t="shared" si="1149"/>
        <v/>
      </c>
      <c r="BU349" s="72" t="str">
        <f t="shared" si="1149"/>
        <v/>
      </c>
      <c r="BV349" s="72" t="str">
        <f t="shared" si="1149"/>
        <v/>
      </c>
    </row>
    <row r="350" spans="1:74" s="72" customFormat="1" x14ac:dyDescent="0.2">
      <c r="A350" s="72" t="b">
        <v>1</v>
      </c>
      <c r="B350" s="65" t="s">
        <v>45</v>
      </c>
      <c r="C350" s="65" t="s">
        <v>346</v>
      </c>
      <c r="D350" s="65" t="str">
        <f t="shared" si="1019"/>
        <v>E12</v>
      </c>
      <c r="E350" s="75">
        <f t="shared" ref="E350" si="1150">1000000+BP350*1000+BQ350</f>
        <v>1009012</v>
      </c>
      <c r="F350" s="65" t="str">
        <f t="shared" ref="F350" si="1151">CONCATENATE(C350,"_",D350)</f>
        <v>ME009_E12</v>
      </c>
      <c r="G350" s="65" t="s">
        <v>345</v>
      </c>
      <c r="H350" s="65">
        <f t="shared" si="1126"/>
        <v>1010</v>
      </c>
      <c r="I350" s="65">
        <f t="shared" si="1126"/>
        <v>145</v>
      </c>
      <c r="J350" s="65">
        <f>INDEX(Notes!$A$36:$N$47,MATCH(Binning!$B350,Notes!$A$36:$A$47,0),MATCH(Notes!$K$35,Notes!$A$35:$N$35,0))</f>
        <v>274.60000000000002</v>
      </c>
      <c r="K350" s="65"/>
      <c r="L350" s="65">
        <f t="shared" si="1127"/>
        <v>885</v>
      </c>
      <c r="M350" s="65">
        <f t="shared" si="1065"/>
        <v>730</v>
      </c>
      <c r="N350" s="65">
        <f>INDEX(GB!$A$2:$AD$96,MATCH($C350,GB!$A$2:$A$96,0),MATCH(N$2,GB!$A$1:$AD$1,0))</f>
        <v>95</v>
      </c>
      <c r="O350" s="65">
        <f>INDEX(GB!$A$2:$AD$96,MATCH($C350,GB!$A$2:$A$96,0),MATCH(O$2,GB!$A$1:$AD$1,0))</f>
        <v>45</v>
      </c>
      <c r="P350" s="65">
        <f>INDEX(GB!$A$2:$AD$96,MATCH($C350,GB!$A$2:$A$96,0),MATCH(P$2,GB!$A$1:$AD$1,0))</f>
        <v>70</v>
      </c>
      <c r="Q350" s="65">
        <f>INDEX(GB!$A$2:$AD$96,MATCH($C350,GB!$A$2:$A$96,0),MATCH(Q$2,GB!$A$1:$AD$1,0))</f>
        <v>55</v>
      </c>
      <c r="R350" s="65">
        <f>INDEX(Notes!$A$36:$N$47,MATCH(Binning!$B350,Notes!$A$36:$A$47,0),MATCH(Notes!$M$35,Notes!$A$35:$N$35,0))</f>
        <v>3000</v>
      </c>
      <c r="S350" s="65"/>
      <c r="T350" s="65">
        <f>INDEX(GB!$A$2:$AD$96,MATCH($C350,GB!$A$2:$A$96,0),MATCH(T$2,GB!$A$1:$AD$1,0))</f>
        <v>30</v>
      </c>
      <c r="U350" s="65">
        <f>INDEX(GB!$A$2:$AD$96,MATCH($C350,GB!$A$2:$A$96,0),MATCH(U$2,GB!$A$1:$AD$1,0))</f>
        <v>0</v>
      </c>
      <c r="V350" s="65">
        <f>INDEX(GB!$A$2:$AD$96,MATCH($C350,GB!$A$2:$A$96,0),MATCH(V$2,GB!$A$1:$AD$1,0))</f>
        <v>0</v>
      </c>
      <c r="W350" s="65">
        <f>INDEX(GB!$A$2:$AD$96,MATCH($C350,GB!$A$2:$A$96,0),MATCH(W$2,GB!$A$1:$AD$1,0))</f>
        <v>45</v>
      </c>
      <c r="X350" s="65">
        <f>INDEX(GB!$A$2:$AD$96,MATCH($C350,GB!$A$2:$A$96,0),MATCH(X$2,GB!$A$1:$AD$1,0))</f>
        <v>30</v>
      </c>
      <c r="Y350" s="65">
        <v>5</v>
      </c>
      <c r="Z350" s="72">
        <v>1250</v>
      </c>
      <c r="AA350" s="72">
        <v>400</v>
      </c>
      <c r="AB350" s="65"/>
      <c r="AC350" s="65"/>
      <c r="AD350" s="65"/>
      <c r="AE350" s="65" t="s">
        <v>316</v>
      </c>
      <c r="AF350" s="65">
        <f t="shared" si="1129"/>
        <v>0</v>
      </c>
      <c r="AG350" s="65"/>
      <c r="AH350" s="65"/>
      <c r="AI350" s="65" t="str">
        <f t="shared" ref="AI350" si="1152">IF($BR350=1,BS350,"")</f>
        <v/>
      </c>
      <c r="AJ350" s="65" t="str">
        <f t="shared" ref="AJ350" si="1153">IF($BR350=1,BT350,"")</f>
        <v/>
      </c>
      <c r="AK350" s="65" t="str">
        <f t="shared" ref="AK350" si="1154">IF($BR350=1,BU350,"")</f>
        <v/>
      </c>
      <c r="AL350" s="65" t="str">
        <f t="shared" ref="AL350" si="1155">IF($BR350=1,BV350,"")</f>
        <v/>
      </c>
      <c r="AM350" s="65" t="str">
        <f t="shared" si="897"/>
        <v/>
      </c>
      <c r="AN350" s="65"/>
      <c r="AO350" s="65"/>
      <c r="AP350" s="65"/>
      <c r="AQ350" s="65"/>
      <c r="AR350" s="65"/>
      <c r="AS350" s="65"/>
      <c r="AT350" s="65" t="str">
        <f t="shared" ref="AT350" si="1156">B350</f>
        <v>ECPU</v>
      </c>
      <c r="AU350" s="65">
        <f t="shared" ref="AU350" si="1157">J350</f>
        <v>274.60000000000002</v>
      </c>
      <c r="AV350" s="65"/>
      <c r="AW350" s="72" t="str">
        <f t="shared" si="1025"/>
        <v>Max PV (ME007/ME008/ME009)</v>
      </c>
      <c r="AX350" s="65">
        <f t="shared" ref="AX350" si="1158">L350+N350</f>
        <v>980</v>
      </c>
      <c r="AY350" s="65">
        <f t="shared" ref="AY350" si="1159">M350+N350</f>
        <v>825</v>
      </c>
      <c r="AZ350" s="65">
        <f>INDEX(Notes!$A$36:$O$47,MATCH($B350,Notes!A$36:A$47,0),MATCH(AZ$2,Notes!A$35:O$35,0))</f>
        <v>203.34644826666667</v>
      </c>
      <c r="BA350" s="65">
        <f t="shared" ref="BA350" si="1160">MAX(MIN(Y350*FLOOR((H350-I350*LOG10(AZ350))/Y350,1),L350),M350)</f>
        <v>730</v>
      </c>
      <c r="BB350" s="65">
        <f t="shared" ref="BB350" si="1161">BA350+N350</f>
        <v>825</v>
      </c>
      <c r="BC350" s="65">
        <f t="shared" ref="BC350" si="1162">MAX(MIN(Y350*FLOOR((H350-I350*LOG10(J350))/Y350,1),L350),M350)</f>
        <v>730</v>
      </c>
      <c r="BD350" s="65">
        <f t="shared" ref="BD350" si="1163">BC350+N350</f>
        <v>825</v>
      </c>
      <c r="BO350" s="72">
        <f t="shared" si="1130"/>
        <v>274.60000000000002</v>
      </c>
      <c r="BP350" s="72">
        <f t="shared" si="881"/>
        <v>9</v>
      </c>
      <c r="BQ350" s="72" t="str">
        <f t="shared" si="882"/>
        <v>12</v>
      </c>
      <c r="BR350" s="72">
        <f t="shared" ref="BR350:BV350" si="1164">IF(BR349="","",BR349)</f>
        <v>0</v>
      </c>
      <c r="BS350" s="72" t="str">
        <f t="shared" si="1164"/>
        <v/>
      </c>
      <c r="BT350" s="72" t="str">
        <f t="shared" si="1164"/>
        <v/>
      </c>
      <c r="BU350" s="72" t="str">
        <f t="shared" si="1164"/>
        <v/>
      </c>
      <c r="BV350" s="72" t="str">
        <f t="shared" si="1164"/>
        <v/>
      </c>
    </row>
    <row r="351" spans="1:74" s="72" customFormat="1" x14ac:dyDescent="0.2">
      <c r="A351" s="72" t="b">
        <v>1</v>
      </c>
      <c r="B351" s="65" t="s">
        <v>46</v>
      </c>
      <c r="C351" s="65" t="s">
        <v>181</v>
      </c>
      <c r="D351" s="65" t="s">
        <v>44</v>
      </c>
      <c r="E351" s="75">
        <f t="shared" si="847"/>
        <v>1001001</v>
      </c>
      <c r="F351" s="65" t="str">
        <f t="shared" ref="F351:F357" si="1165">CONCATENATE(C351,"_",D351)</f>
        <v>MG001_E1</v>
      </c>
      <c r="G351" s="65" t="s">
        <v>345</v>
      </c>
      <c r="H351" s="184">
        <f>VLOOKUP(C351,BinningParamNotes!A:D,3,0)</f>
        <v>900</v>
      </c>
      <c r="I351" s="69">
        <f>VLOOKUP(C351,BinningParamNotes!A:D,2,0)</f>
        <v>75</v>
      </c>
      <c r="J351" s="65">
        <f>INDEX(Notes!$A$36:$N$47,MATCH(Binning!$B351,Notes!$A$36:$A$47,0),MATCH(Notes!$K$35,Notes!$A$35:$N$35,0))</f>
        <v>479.40000000000003</v>
      </c>
      <c r="K351" s="65"/>
      <c r="L351" s="69">
        <f>VLOOKUP(C351,BinningParamNotes!A:D,4,0)</f>
        <v>720</v>
      </c>
      <c r="M351" s="225">
        <v>510</v>
      </c>
      <c r="N351" s="65">
        <f>INDEX(GB!$A$2:$AD$96,MATCH($C351,GB!$A$2:$A$96,0),MATCH(N$2,GB!$A$1:$AD$1,0))</f>
        <v>65</v>
      </c>
      <c r="O351" s="65">
        <f>INDEX(GB!$A$2:$AD$96,MATCH($C351,GB!$A$2:$A$96,0),MATCH(O$2,GB!$A$1:$AD$1,0))</f>
        <v>70</v>
      </c>
      <c r="P351" s="65">
        <f>INDEX(GB!$A$2:$AD$96,MATCH($C351,GB!$A$2:$A$96,0),MATCH(P$2,GB!$A$1:$AD$1,0))</f>
        <v>-15</v>
      </c>
      <c r="Q351" s="65">
        <f>INDEX(GB!$A$2:$AD$96,MATCH($C351,GB!$A$2:$A$96,0),MATCH(Q$2,GB!$A$1:$AD$1,0))</f>
        <v>-5</v>
      </c>
      <c r="R351" s="65">
        <f>INDEX(Notes!$A$36:$N$47,MATCH(Binning!$B351,Notes!$A$36:$A$47,0),MATCH(Notes!$M$35,Notes!$A$35:$N$35,0))</f>
        <v>6020</v>
      </c>
      <c r="S351" s="65"/>
      <c r="T351" s="65">
        <f>INDEX(GB!$A$2:$AD$96,MATCH($C351,GB!$A$2:$A$96,0),MATCH(T$2,GB!$A$1:$AD$1,0))</f>
        <v>80</v>
      </c>
      <c r="U351" s="65">
        <f>INDEX(GB!$A$2:$AD$96,MATCH($C351,GB!$A$2:$A$96,0),MATCH(U$2,GB!$A$1:$AD$1,0))</f>
        <v>-35</v>
      </c>
      <c r="V351" s="65">
        <f>INDEX(GB!$A$2:$AD$96,MATCH($C351,GB!$A$2:$A$96,0),MATCH(V$2,GB!$A$1:$AD$1,0))</f>
        <v>0</v>
      </c>
      <c r="W351" s="65">
        <f>INDEX(GB!$A$2:$AD$96,MATCH($C351,GB!$A$2:$A$96,0),MATCH(W$2,GB!$A$1:$AD$1,0))</f>
        <v>-40</v>
      </c>
      <c r="X351" s="65">
        <f>INDEX(GB!$A$2:$AD$96,MATCH($C351,GB!$A$2:$A$96,0),MATCH(X$2,GB!$A$1:$AD$1,0))</f>
        <v>-30</v>
      </c>
      <c r="Y351" s="65">
        <v>5</v>
      </c>
      <c r="Z351" s="72">
        <v>1250</v>
      </c>
      <c r="AA351" s="72">
        <v>400</v>
      </c>
      <c r="AB351" s="65"/>
      <c r="AC351" s="65"/>
      <c r="AD351" s="65"/>
      <c r="AE351" s="65"/>
      <c r="AF351" s="65">
        <v>0</v>
      </c>
      <c r="AG351" s="65">
        <f t="shared" ref="AG351:AG414" si="1166">$L$776+$N$776</f>
        <v>820</v>
      </c>
      <c r="AH351" s="65">
        <f t="shared" ref="AH351:AH403" si="1167">AG351-N351</f>
        <v>755</v>
      </c>
      <c r="AI351" s="65" t="str">
        <f t="shared" si="1031"/>
        <v/>
      </c>
      <c r="AJ351" s="65" t="str">
        <f t="shared" si="1032"/>
        <v/>
      </c>
      <c r="AK351" s="65" t="str">
        <f t="shared" si="1033"/>
        <v/>
      </c>
      <c r="AL351" s="65" t="str">
        <f t="shared" si="1034"/>
        <v/>
      </c>
      <c r="AM351" s="65" t="str">
        <f t="shared" si="897"/>
        <v/>
      </c>
      <c r="AN351" s="65">
        <v>0</v>
      </c>
      <c r="AO351" s="65">
        <v>0</v>
      </c>
      <c r="AP351" s="65">
        <v>0</v>
      </c>
      <c r="AQ351" s="65">
        <v>0</v>
      </c>
      <c r="AR351" s="65">
        <v>0</v>
      </c>
      <c r="AS351" s="65">
        <v>0</v>
      </c>
      <c r="AT351" s="65" t="str">
        <f t="shared" si="898"/>
        <v>GPU</v>
      </c>
      <c r="AU351" s="65">
        <f t="shared" si="899"/>
        <v>479.40000000000003</v>
      </c>
      <c r="AV351" s="65"/>
      <c r="AX351" s="65">
        <f t="shared" ref="AX351:AX381" si="1168">L351+N351</f>
        <v>785</v>
      </c>
      <c r="AY351" s="65">
        <f t="shared" ref="AY351:AY381" si="1169">M351+N351</f>
        <v>575</v>
      </c>
      <c r="AZ351" s="65">
        <f>INDEX(Notes!$A$36:$O$47,MATCH($B351,Notes!A$36:A$47,0),MATCH(AZ$2,Notes!A$35:O$35,0))</f>
        <v>342.4525995351467</v>
      </c>
      <c r="BA351" s="65">
        <f t="shared" si="939"/>
        <v>705</v>
      </c>
      <c r="BB351" s="65">
        <f t="shared" ref="BB351:BB381" si="1170">BA351+N351</f>
        <v>770</v>
      </c>
      <c r="BC351" s="65">
        <f t="shared" si="940"/>
        <v>695</v>
      </c>
      <c r="BD351" s="65">
        <f t="shared" ref="BD351:BD381" si="1171">BC351+N351</f>
        <v>760</v>
      </c>
      <c r="BO351" s="72">
        <f>MAX(J351:J357)</f>
        <v>479.40000000000003</v>
      </c>
      <c r="BP351" s="72">
        <f t="shared" si="881"/>
        <v>1</v>
      </c>
      <c r="BQ351" s="72" t="str">
        <f t="shared" si="882"/>
        <v>1</v>
      </c>
      <c r="BR351" s="72">
        <v>0</v>
      </c>
    </row>
    <row r="352" spans="1:74" s="72" customFormat="1" x14ac:dyDescent="0.2">
      <c r="A352" s="72" t="b">
        <v>1</v>
      </c>
      <c r="B352" s="65" t="s">
        <v>46</v>
      </c>
      <c r="C352" s="65" t="s">
        <v>181</v>
      </c>
      <c r="D352" s="65" t="str">
        <f t="shared" ref="D352:D362" si="1172">CONCATENATE("E",MID(D351,2,2)+1)</f>
        <v>E2</v>
      </c>
      <c r="E352" s="75">
        <f t="shared" si="847"/>
        <v>1001002</v>
      </c>
      <c r="F352" s="65" t="str">
        <f t="shared" si="1165"/>
        <v>MG001_E2</v>
      </c>
      <c r="G352" s="65" t="s">
        <v>345</v>
      </c>
      <c r="H352" s="65">
        <f>H351-15</f>
        <v>885</v>
      </c>
      <c r="I352" s="65">
        <f>I351</f>
        <v>75</v>
      </c>
      <c r="J352" s="65">
        <f>INDEX(Notes!$A$36:$N$47,MATCH(Binning!$B352,Notes!$A$36:$A$47,0),MATCH(Notes!$K$35,Notes!$A$35:$N$35,0))</f>
        <v>479.40000000000003</v>
      </c>
      <c r="K352" s="65"/>
      <c r="L352" s="65">
        <f>L351-10</f>
        <v>710</v>
      </c>
      <c r="M352" s="65">
        <f>M351</f>
        <v>510</v>
      </c>
      <c r="N352" s="65">
        <f>INDEX(GB!$A$2:$AD$96,MATCH($C352,GB!$A$2:$A$96,0),MATCH(N$2,GB!$A$1:$AD$1,0))</f>
        <v>65</v>
      </c>
      <c r="O352" s="65">
        <f>INDEX(GB!$A$2:$AD$96,MATCH($C352,GB!$A$2:$A$96,0),MATCH(O$2,GB!$A$1:$AD$1,0))</f>
        <v>70</v>
      </c>
      <c r="P352" s="65">
        <f>INDEX(GB!$A$2:$AD$96,MATCH($C352,GB!$A$2:$A$96,0),MATCH(P$2,GB!$A$1:$AD$1,0))</f>
        <v>-15</v>
      </c>
      <c r="Q352" s="65">
        <f>INDEX(GB!$A$2:$AD$96,MATCH($C352,GB!$A$2:$A$96,0),MATCH(Q$2,GB!$A$1:$AD$1,0))</f>
        <v>-5</v>
      </c>
      <c r="R352" s="65">
        <f>INDEX(Notes!$A$36:$N$47,MATCH(Binning!$B352,Notes!$A$36:$A$47,0),MATCH(Notes!$M$35,Notes!$A$35:$N$35,0))</f>
        <v>6020</v>
      </c>
      <c r="S352" s="65"/>
      <c r="T352" s="65">
        <f>INDEX(GB!$A$2:$AD$96,MATCH($C352,GB!$A$2:$A$96,0),MATCH(T$2,GB!$A$1:$AD$1,0))</f>
        <v>80</v>
      </c>
      <c r="U352" s="65">
        <f>INDEX(GB!$A$2:$AD$96,MATCH($C352,GB!$A$2:$A$96,0),MATCH(U$2,GB!$A$1:$AD$1,0))</f>
        <v>-35</v>
      </c>
      <c r="V352" s="65">
        <f>INDEX(GB!$A$2:$AD$96,MATCH($C352,GB!$A$2:$A$96,0),MATCH(V$2,GB!$A$1:$AD$1,0))</f>
        <v>0</v>
      </c>
      <c r="W352" s="65">
        <f>INDEX(GB!$A$2:$AD$96,MATCH($C352,GB!$A$2:$A$96,0),MATCH(W$2,GB!$A$1:$AD$1,0))</f>
        <v>-40</v>
      </c>
      <c r="X352" s="65">
        <f>INDEX(GB!$A$2:$AD$96,MATCH($C352,GB!$A$2:$A$96,0),MATCH(X$2,GB!$A$1:$AD$1,0))</f>
        <v>-30</v>
      </c>
      <c r="Y352" s="65">
        <v>5</v>
      </c>
      <c r="Z352" s="72">
        <v>1250</v>
      </c>
      <c r="AA352" s="72">
        <v>400</v>
      </c>
      <c r="AB352" s="65"/>
      <c r="AC352" s="65"/>
      <c r="AD352" s="65"/>
      <c r="AE352" s="65"/>
      <c r="AF352" s="65">
        <f>AF351</f>
        <v>0</v>
      </c>
      <c r="AG352" s="65">
        <f t="shared" si="1166"/>
        <v>820</v>
      </c>
      <c r="AH352" s="65">
        <f t="shared" si="1167"/>
        <v>755</v>
      </c>
      <c r="AI352" s="65" t="str">
        <f t="shared" si="1031"/>
        <v/>
      </c>
      <c r="AJ352" s="65" t="str">
        <f t="shared" si="1032"/>
        <v/>
      </c>
      <c r="AK352" s="65" t="str">
        <f t="shared" si="1033"/>
        <v/>
      </c>
      <c r="AL352" s="65" t="str">
        <f t="shared" si="1034"/>
        <v/>
      </c>
      <c r="AM352" s="65" t="str">
        <f t="shared" si="897"/>
        <v/>
      </c>
      <c r="AN352" s="65">
        <f t="shared" ref="AN352:AS357" si="1173">AN351</f>
        <v>0</v>
      </c>
      <c r="AO352" s="65">
        <f t="shared" si="1173"/>
        <v>0</v>
      </c>
      <c r="AP352" s="65">
        <f t="shared" si="1173"/>
        <v>0</v>
      </c>
      <c r="AQ352" s="65">
        <f t="shared" si="1173"/>
        <v>0</v>
      </c>
      <c r="AR352" s="65">
        <f t="shared" si="1173"/>
        <v>0</v>
      </c>
      <c r="AS352" s="65">
        <f t="shared" si="1173"/>
        <v>0</v>
      </c>
      <c r="AT352" s="65" t="str">
        <f t="shared" si="898"/>
        <v>GPU</v>
      </c>
      <c r="AU352" s="65">
        <f t="shared" si="899"/>
        <v>479.40000000000003</v>
      </c>
      <c r="AV352" s="65"/>
      <c r="AX352" s="65">
        <f t="shared" si="1168"/>
        <v>775</v>
      </c>
      <c r="AY352" s="65">
        <f t="shared" si="1169"/>
        <v>575</v>
      </c>
      <c r="AZ352" s="65">
        <f>INDEX(Notes!$A$36:$O$47,MATCH($B352,Notes!A$36:A$47,0),MATCH(AZ$2,Notes!A$35:O$35,0))</f>
        <v>342.4525995351467</v>
      </c>
      <c r="BA352" s="65">
        <f t="shared" si="939"/>
        <v>690</v>
      </c>
      <c r="BB352" s="65">
        <f t="shared" si="1170"/>
        <v>755</v>
      </c>
      <c r="BC352" s="65">
        <f t="shared" si="940"/>
        <v>680</v>
      </c>
      <c r="BD352" s="65">
        <f t="shared" si="1171"/>
        <v>745</v>
      </c>
      <c r="BO352" s="72">
        <f t="shared" ref="BO352:BO362" si="1174">BO351</f>
        <v>479.40000000000003</v>
      </c>
      <c r="BP352" s="72">
        <f t="shared" si="881"/>
        <v>1</v>
      </c>
      <c r="BQ352" s="72" t="str">
        <f t="shared" si="882"/>
        <v>2</v>
      </c>
      <c r="BR352" s="72">
        <f>IF(BR351="","",BR351)</f>
        <v>0</v>
      </c>
      <c r="BS352" s="72" t="str">
        <f t="shared" ref="BS352:BV358" si="1175">IF(BS351="","",BS351)</f>
        <v/>
      </c>
      <c r="BT352" s="72" t="str">
        <f t="shared" si="1175"/>
        <v/>
      </c>
      <c r="BU352" s="72" t="str">
        <f t="shared" si="1175"/>
        <v/>
      </c>
      <c r="BV352" s="72" t="str">
        <f t="shared" si="1175"/>
        <v/>
      </c>
    </row>
    <row r="353" spans="1:74" s="72" customFormat="1" x14ac:dyDescent="0.2">
      <c r="A353" s="72" t="b">
        <v>1</v>
      </c>
      <c r="B353" s="65" t="s">
        <v>46</v>
      </c>
      <c r="C353" s="65" t="s">
        <v>181</v>
      </c>
      <c r="D353" s="65" t="str">
        <f t="shared" si="1172"/>
        <v>E3</v>
      </c>
      <c r="E353" s="75">
        <f t="shared" si="847"/>
        <v>1001003</v>
      </c>
      <c r="F353" s="65" t="str">
        <f t="shared" si="1165"/>
        <v>MG001_E3</v>
      </c>
      <c r="G353" s="65" t="s">
        <v>345</v>
      </c>
      <c r="H353" s="65">
        <f t="shared" ref="H353:H362" si="1176">H352-15</f>
        <v>870</v>
      </c>
      <c r="I353" s="65">
        <f t="shared" ref="I353:I362" si="1177">I352</f>
        <v>75</v>
      </c>
      <c r="J353" s="65">
        <f>INDEX(Notes!$A$36:$N$47,MATCH(Binning!$B353,Notes!$A$36:$A$47,0),MATCH(Notes!$K$35,Notes!$A$35:$N$35,0))</f>
        <v>479.40000000000003</v>
      </c>
      <c r="K353" s="65"/>
      <c r="L353" s="65">
        <f>L352-10</f>
        <v>700</v>
      </c>
      <c r="M353" s="65">
        <f t="shared" ref="M353:M362" si="1178">M352</f>
        <v>510</v>
      </c>
      <c r="N353" s="65">
        <f>INDEX(GB!$A$2:$AD$96,MATCH($C353,GB!$A$2:$A$96,0),MATCH(N$2,GB!$A$1:$AD$1,0))</f>
        <v>65</v>
      </c>
      <c r="O353" s="65">
        <f>INDEX(GB!$A$2:$AD$96,MATCH($C353,GB!$A$2:$A$96,0),MATCH(O$2,GB!$A$1:$AD$1,0))</f>
        <v>70</v>
      </c>
      <c r="P353" s="65">
        <f>INDEX(GB!$A$2:$AD$96,MATCH($C353,GB!$A$2:$A$96,0),MATCH(P$2,GB!$A$1:$AD$1,0))</f>
        <v>-15</v>
      </c>
      <c r="Q353" s="65">
        <f>INDEX(GB!$A$2:$AD$96,MATCH($C353,GB!$A$2:$A$96,0),MATCH(Q$2,GB!$A$1:$AD$1,0))</f>
        <v>-5</v>
      </c>
      <c r="R353" s="65">
        <f>INDEX(Notes!$A$36:$N$47,MATCH(Binning!$B353,Notes!$A$36:$A$47,0),MATCH(Notes!$M$35,Notes!$A$35:$N$35,0))</f>
        <v>6020</v>
      </c>
      <c r="S353" s="65"/>
      <c r="T353" s="65">
        <f>INDEX(GB!$A$2:$AD$96,MATCH($C353,GB!$A$2:$A$96,0),MATCH(T$2,GB!$A$1:$AD$1,0))</f>
        <v>80</v>
      </c>
      <c r="U353" s="65">
        <f>INDEX(GB!$A$2:$AD$96,MATCH($C353,GB!$A$2:$A$96,0),MATCH(U$2,GB!$A$1:$AD$1,0))</f>
        <v>-35</v>
      </c>
      <c r="V353" s="65">
        <f>INDEX(GB!$A$2:$AD$96,MATCH($C353,GB!$A$2:$A$96,0),MATCH(V$2,GB!$A$1:$AD$1,0))</f>
        <v>0</v>
      </c>
      <c r="W353" s="65">
        <f>INDEX(GB!$A$2:$AD$96,MATCH($C353,GB!$A$2:$A$96,0),MATCH(W$2,GB!$A$1:$AD$1,0))</f>
        <v>-40</v>
      </c>
      <c r="X353" s="65">
        <f>INDEX(GB!$A$2:$AD$96,MATCH($C353,GB!$A$2:$A$96,0),MATCH(X$2,GB!$A$1:$AD$1,0))</f>
        <v>-30</v>
      </c>
      <c r="Y353" s="65">
        <v>5</v>
      </c>
      <c r="Z353" s="72">
        <v>1250</v>
      </c>
      <c r="AA353" s="72">
        <v>400</v>
      </c>
      <c r="AB353" s="65"/>
      <c r="AC353" s="65"/>
      <c r="AD353" s="65"/>
      <c r="AE353" s="65"/>
      <c r="AF353" s="65">
        <f t="shared" ref="AF353:AF362" si="1179">AF352</f>
        <v>0</v>
      </c>
      <c r="AG353" s="65">
        <f t="shared" si="1166"/>
        <v>820</v>
      </c>
      <c r="AH353" s="65">
        <f t="shared" si="1167"/>
        <v>755</v>
      </c>
      <c r="AI353" s="65" t="str">
        <f t="shared" si="1031"/>
        <v/>
      </c>
      <c r="AJ353" s="65" t="str">
        <f t="shared" si="1032"/>
        <v/>
      </c>
      <c r="AK353" s="65" t="str">
        <f t="shared" si="1033"/>
        <v/>
      </c>
      <c r="AL353" s="65" t="str">
        <f t="shared" si="1034"/>
        <v/>
      </c>
      <c r="AM353" s="65" t="str">
        <f t="shared" si="897"/>
        <v/>
      </c>
      <c r="AN353" s="65">
        <f t="shared" si="1173"/>
        <v>0</v>
      </c>
      <c r="AO353" s="65">
        <f t="shared" si="1173"/>
        <v>0</v>
      </c>
      <c r="AP353" s="65">
        <f t="shared" si="1173"/>
        <v>0</v>
      </c>
      <c r="AQ353" s="65">
        <f t="shared" si="1173"/>
        <v>0</v>
      </c>
      <c r="AR353" s="65">
        <f t="shared" si="1173"/>
        <v>0</v>
      </c>
      <c r="AS353" s="65">
        <f t="shared" si="1173"/>
        <v>0</v>
      </c>
      <c r="AT353" s="65" t="str">
        <f t="shared" si="898"/>
        <v>GPU</v>
      </c>
      <c r="AU353" s="65">
        <f t="shared" si="899"/>
        <v>479.40000000000003</v>
      </c>
      <c r="AV353" s="65"/>
      <c r="AX353" s="65">
        <f t="shared" si="1168"/>
        <v>765</v>
      </c>
      <c r="AY353" s="65">
        <f t="shared" si="1169"/>
        <v>575</v>
      </c>
      <c r="AZ353" s="65">
        <f>INDEX(Notes!$A$36:$O$47,MATCH($B353,Notes!A$36:A$47,0),MATCH(AZ$2,Notes!A$35:O$35,0))</f>
        <v>342.4525995351467</v>
      </c>
      <c r="BA353" s="65">
        <f t="shared" si="939"/>
        <v>675</v>
      </c>
      <c r="BB353" s="65">
        <f t="shared" si="1170"/>
        <v>740</v>
      </c>
      <c r="BC353" s="65">
        <f t="shared" si="940"/>
        <v>665</v>
      </c>
      <c r="BD353" s="65">
        <f t="shared" si="1171"/>
        <v>730</v>
      </c>
      <c r="BO353" s="72">
        <f t="shared" si="1174"/>
        <v>479.40000000000003</v>
      </c>
      <c r="BP353" s="72">
        <f t="shared" si="881"/>
        <v>1</v>
      </c>
      <c r="BQ353" s="72" t="str">
        <f t="shared" si="882"/>
        <v>3</v>
      </c>
      <c r="BR353" s="72">
        <f t="shared" ref="BR353:BV359" si="1180">IF(BR352="","",BR352)</f>
        <v>0</v>
      </c>
      <c r="BS353" s="72" t="str">
        <f t="shared" si="1175"/>
        <v/>
      </c>
      <c r="BT353" s="72" t="str">
        <f t="shared" si="1175"/>
        <v/>
      </c>
      <c r="BU353" s="72" t="str">
        <f t="shared" si="1175"/>
        <v/>
      </c>
      <c r="BV353" s="72" t="str">
        <f t="shared" si="1175"/>
        <v/>
      </c>
    </row>
    <row r="354" spans="1:74" s="72" customFormat="1" x14ac:dyDescent="0.2">
      <c r="A354" s="72" t="b">
        <v>1</v>
      </c>
      <c r="B354" s="65" t="s">
        <v>46</v>
      </c>
      <c r="C354" s="65" t="s">
        <v>181</v>
      </c>
      <c r="D354" s="65" t="str">
        <f t="shared" si="1172"/>
        <v>E4</v>
      </c>
      <c r="E354" s="75">
        <f t="shared" si="847"/>
        <v>1001004</v>
      </c>
      <c r="F354" s="65" t="str">
        <f t="shared" si="1165"/>
        <v>MG001_E4</v>
      </c>
      <c r="G354" s="65" t="s">
        <v>345</v>
      </c>
      <c r="H354" s="65">
        <f t="shared" si="1176"/>
        <v>855</v>
      </c>
      <c r="I354" s="65">
        <f t="shared" si="1177"/>
        <v>75</v>
      </c>
      <c r="J354" s="65">
        <f>INDEX(Notes!$A$36:$N$47,MATCH(Binning!$B354,Notes!$A$36:$A$47,0),MATCH(Notes!$K$35,Notes!$A$35:$N$35,0))</f>
        <v>479.40000000000003</v>
      </c>
      <c r="K354" s="65"/>
      <c r="L354" s="65">
        <f t="shared" ref="L354:L362" si="1181">L353</f>
        <v>700</v>
      </c>
      <c r="M354" s="65">
        <f t="shared" si="1178"/>
        <v>510</v>
      </c>
      <c r="N354" s="65">
        <f>INDEX(GB!$A$2:$AD$96,MATCH($C354,GB!$A$2:$A$96,0),MATCH(N$2,GB!$A$1:$AD$1,0))</f>
        <v>65</v>
      </c>
      <c r="O354" s="65">
        <f>INDEX(GB!$A$2:$AD$96,MATCH($C354,GB!$A$2:$A$96,0),MATCH(O$2,GB!$A$1:$AD$1,0))</f>
        <v>70</v>
      </c>
      <c r="P354" s="65">
        <f>INDEX(GB!$A$2:$AD$96,MATCH($C354,GB!$A$2:$A$96,0),MATCH(P$2,GB!$A$1:$AD$1,0))</f>
        <v>-15</v>
      </c>
      <c r="Q354" s="65">
        <f>INDEX(GB!$A$2:$AD$96,MATCH($C354,GB!$A$2:$A$96,0),MATCH(Q$2,GB!$A$1:$AD$1,0))</f>
        <v>-5</v>
      </c>
      <c r="R354" s="65">
        <f>INDEX(Notes!$A$36:$N$47,MATCH(Binning!$B354,Notes!$A$36:$A$47,0),MATCH(Notes!$M$35,Notes!$A$35:$N$35,0))</f>
        <v>6020</v>
      </c>
      <c r="S354" s="65"/>
      <c r="T354" s="65">
        <f>INDEX(GB!$A$2:$AD$96,MATCH($C354,GB!$A$2:$A$96,0),MATCH(T$2,GB!$A$1:$AD$1,0))</f>
        <v>80</v>
      </c>
      <c r="U354" s="65">
        <f>INDEX(GB!$A$2:$AD$96,MATCH($C354,GB!$A$2:$A$96,0),MATCH(U$2,GB!$A$1:$AD$1,0))</f>
        <v>-35</v>
      </c>
      <c r="V354" s="65">
        <f>INDEX(GB!$A$2:$AD$96,MATCH($C354,GB!$A$2:$A$96,0),MATCH(V$2,GB!$A$1:$AD$1,0))</f>
        <v>0</v>
      </c>
      <c r="W354" s="65">
        <f>INDEX(GB!$A$2:$AD$96,MATCH($C354,GB!$A$2:$A$96,0),MATCH(W$2,GB!$A$1:$AD$1,0))</f>
        <v>-40</v>
      </c>
      <c r="X354" s="65">
        <f>INDEX(GB!$A$2:$AD$96,MATCH($C354,GB!$A$2:$A$96,0),MATCH(X$2,GB!$A$1:$AD$1,0))</f>
        <v>-30</v>
      </c>
      <c r="Y354" s="65">
        <v>5</v>
      </c>
      <c r="Z354" s="72">
        <v>1250</v>
      </c>
      <c r="AA354" s="72">
        <v>400</v>
      </c>
      <c r="AB354" s="65"/>
      <c r="AC354" s="65"/>
      <c r="AD354" s="65"/>
      <c r="AE354" s="65"/>
      <c r="AF354" s="65">
        <f t="shared" si="1179"/>
        <v>0</v>
      </c>
      <c r="AG354" s="65">
        <f t="shared" si="1166"/>
        <v>820</v>
      </c>
      <c r="AH354" s="65">
        <f t="shared" si="1167"/>
        <v>755</v>
      </c>
      <c r="AI354" s="65" t="str">
        <f t="shared" si="1031"/>
        <v/>
      </c>
      <c r="AJ354" s="65" t="str">
        <f t="shared" si="1032"/>
        <v/>
      </c>
      <c r="AK354" s="65" t="str">
        <f t="shared" si="1033"/>
        <v/>
      </c>
      <c r="AL354" s="65" t="str">
        <f t="shared" si="1034"/>
        <v/>
      </c>
      <c r="AM354" s="65" t="str">
        <f t="shared" si="897"/>
        <v/>
      </c>
      <c r="AN354" s="65">
        <f t="shared" si="1173"/>
        <v>0</v>
      </c>
      <c r="AO354" s="65">
        <f t="shared" si="1173"/>
        <v>0</v>
      </c>
      <c r="AP354" s="65">
        <f t="shared" si="1173"/>
        <v>0</v>
      </c>
      <c r="AQ354" s="65">
        <f t="shared" si="1173"/>
        <v>0</v>
      </c>
      <c r="AR354" s="65">
        <f t="shared" si="1173"/>
        <v>0</v>
      </c>
      <c r="AS354" s="65">
        <f t="shared" si="1173"/>
        <v>0</v>
      </c>
      <c r="AT354" s="65" t="str">
        <f t="shared" si="898"/>
        <v>GPU</v>
      </c>
      <c r="AU354" s="65">
        <f t="shared" si="899"/>
        <v>479.40000000000003</v>
      </c>
      <c r="AV354" s="65"/>
      <c r="AX354" s="65">
        <f t="shared" si="1168"/>
        <v>765</v>
      </c>
      <c r="AY354" s="65">
        <f t="shared" si="1169"/>
        <v>575</v>
      </c>
      <c r="AZ354" s="65">
        <f>INDEX(Notes!$A$36:$O$47,MATCH($B354,Notes!A$36:A$47,0),MATCH(AZ$2,Notes!A$35:O$35,0))</f>
        <v>342.4525995351467</v>
      </c>
      <c r="BA354" s="65">
        <f t="shared" si="939"/>
        <v>660</v>
      </c>
      <c r="BB354" s="65">
        <f t="shared" si="1170"/>
        <v>725</v>
      </c>
      <c r="BC354" s="65">
        <f t="shared" si="940"/>
        <v>650</v>
      </c>
      <c r="BD354" s="65">
        <f t="shared" si="1171"/>
        <v>715</v>
      </c>
      <c r="BO354" s="72">
        <f t="shared" si="1174"/>
        <v>479.40000000000003</v>
      </c>
      <c r="BP354" s="72">
        <f t="shared" si="881"/>
        <v>1</v>
      </c>
      <c r="BQ354" s="72" t="str">
        <f t="shared" si="882"/>
        <v>4</v>
      </c>
      <c r="BR354" s="72">
        <f t="shared" si="1180"/>
        <v>0</v>
      </c>
      <c r="BS354" s="72" t="str">
        <f t="shared" si="1175"/>
        <v/>
      </c>
      <c r="BT354" s="72" t="str">
        <f t="shared" si="1175"/>
        <v/>
      </c>
      <c r="BU354" s="72" t="str">
        <f t="shared" si="1175"/>
        <v/>
      </c>
      <c r="BV354" s="72" t="str">
        <f t="shared" si="1175"/>
        <v/>
      </c>
    </row>
    <row r="355" spans="1:74" s="72" customFormat="1" x14ac:dyDescent="0.2">
      <c r="A355" s="72" t="b">
        <v>1</v>
      </c>
      <c r="B355" s="65" t="s">
        <v>46</v>
      </c>
      <c r="C355" s="65" t="s">
        <v>181</v>
      </c>
      <c r="D355" s="65" t="str">
        <f t="shared" si="1172"/>
        <v>E5</v>
      </c>
      <c r="E355" s="75">
        <f t="shared" si="847"/>
        <v>1001005</v>
      </c>
      <c r="F355" s="65" t="str">
        <f t="shared" si="1165"/>
        <v>MG001_E5</v>
      </c>
      <c r="G355" s="65" t="s">
        <v>345</v>
      </c>
      <c r="H355" s="65">
        <f t="shared" si="1176"/>
        <v>840</v>
      </c>
      <c r="I355" s="65">
        <f t="shared" si="1177"/>
        <v>75</v>
      </c>
      <c r="J355" s="65">
        <f>INDEX(Notes!$A$36:$N$47,MATCH(Binning!$B355,Notes!$A$36:$A$47,0),MATCH(Notes!$K$35,Notes!$A$35:$N$35,0))</f>
        <v>479.40000000000003</v>
      </c>
      <c r="K355" s="65"/>
      <c r="L355" s="65">
        <f t="shared" si="1181"/>
        <v>700</v>
      </c>
      <c r="M355" s="65">
        <f t="shared" si="1178"/>
        <v>510</v>
      </c>
      <c r="N355" s="65">
        <f>INDEX(GB!$A$2:$AD$96,MATCH($C355,GB!$A$2:$A$96,0),MATCH(N$2,GB!$A$1:$AD$1,0))</f>
        <v>65</v>
      </c>
      <c r="O355" s="65">
        <f>INDEX(GB!$A$2:$AD$96,MATCH($C355,GB!$A$2:$A$96,0),MATCH(O$2,GB!$A$1:$AD$1,0))</f>
        <v>70</v>
      </c>
      <c r="P355" s="65">
        <f>INDEX(GB!$A$2:$AD$96,MATCH($C355,GB!$A$2:$A$96,0),MATCH(P$2,GB!$A$1:$AD$1,0))</f>
        <v>-15</v>
      </c>
      <c r="Q355" s="65">
        <f>INDEX(GB!$A$2:$AD$96,MATCH($C355,GB!$A$2:$A$96,0),MATCH(Q$2,GB!$A$1:$AD$1,0))</f>
        <v>-5</v>
      </c>
      <c r="R355" s="65">
        <f>INDEX(Notes!$A$36:$N$47,MATCH(Binning!$B355,Notes!$A$36:$A$47,0),MATCH(Notes!$M$35,Notes!$A$35:$N$35,0))</f>
        <v>6020</v>
      </c>
      <c r="S355" s="65"/>
      <c r="T355" s="65">
        <f>INDEX(GB!$A$2:$AD$96,MATCH($C355,GB!$A$2:$A$96,0),MATCH(T$2,GB!$A$1:$AD$1,0))</f>
        <v>80</v>
      </c>
      <c r="U355" s="65">
        <f>INDEX(GB!$A$2:$AD$96,MATCH($C355,GB!$A$2:$A$96,0),MATCH(U$2,GB!$A$1:$AD$1,0))</f>
        <v>-35</v>
      </c>
      <c r="V355" s="65">
        <f>INDEX(GB!$A$2:$AD$96,MATCH($C355,GB!$A$2:$A$96,0),MATCH(V$2,GB!$A$1:$AD$1,0))</f>
        <v>0</v>
      </c>
      <c r="W355" s="65">
        <f>INDEX(GB!$A$2:$AD$96,MATCH($C355,GB!$A$2:$A$96,0),MATCH(W$2,GB!$A$1:$AD$1,0))</f>
        <v>-40</v>
      </c>
      <c r="X355" s="65">
        <f>INDEX(GB!$A$2:$AD$96,MATCH($C355,GB!$A$2:$A$96,0),MATCH(X$2,GB!$A$1:$AD$1,0))</f>
        <v>-30</v>
      </c>
      <c r="Y355" s="65">
        <v>5</v>
      </c>
      <c r="Z355" s="72">
        <v>1250</v>
      </c>
      <c r="AA355" s="72">
        <v>400</v>
      </c>
      <c r="AB355" s="65"/>
      <c r="AC355" s="65"/>
      <c r="AD355" s="65"/>
      <c r="AE355" s="65"/>
      <c r="AF355" s="65">
        <f t="shared" si="1179"/>
        <v>0</v>
      </c>
      <c r="AG355" s="65">
        <f t="shared" si="1166"/>
        <v>820</v>
      </c>
      <c r="AH355" s="65">
        <f t="shared" si="1167"/>
        <v>755</v>
      </c>
      <c r="AI355" s="65" t="str">
        <f t="shared" si="1031"/>
        <v/>
      </c>
      <c r="AJ355" s="65" t="str">
        <f t="shared" si="1032"/>
        <v/>
      </c>
      <c r="AK355" s="65" t="str">
        <f t="shared" si="1033"/>
        <v/>
      </c>
      <c r="AL355" s="65" t="str">
        <f t="shared" si="1034"/>
        <v/>
      </c>
      <c r="AM355" s="65" t="str">
        <f t="shared" si="897"/>
        <v/>
      </c>
      <c r="AN355" s="65">
        <f t="shared" si="1173"/>
        <v>0</v>
      </c>
      <c r="AO355" s="65">
        <f t="shared" si="1173"/>
        <v>0</v>
      </c>
      <c r="AP355" s="65">
        <f t="shared" si="1173"/>
        <v>0</v>
      </c>
      <c r="AQ355" s="65">
        <f t="shared" si="1173"/>
        <v>0</v>
      </c>
      <c r="AR355" s="65">
        <f t="shared" si="1173"/>
        <v>0</v>
      </c>
      <c r="AS355" s="65">
        <f t="shared" si="1173"/>
        <v>0</v>
      </c>
      <c r="AT355" s="65" t="str">
        <f t="shared" si="898"/>
        <v>GPU</v>
      </c>
      <c r="AU355" s="65">
        <f t="shared" si="899"/>
        <v>479.40000000000003</v>
      </c>
      <c r="AV355" s="65"/>
      <c r="AX355" s="65">
        <f t="shared" si="1168"/>
        <v>765</v>
      </c>
      <c r="AY355" s="65">
        <f t="shared" si="1169"/>
        <v>575</v>
      </c>
      <c r="AZ355" s="65">
        <f>INDEX(Notes!$A$36:$O$47,MATCH($B355,Notes!A$36:A$47,0),MATCH(AZ$2,Notes!A$35:O$35,0))</f>
        <v>342.4525995351467</v>
      </c>
      <c r="BA355" s="65">
        <f t="shared" si="939"/>
        <v>645</v>
      </c>
      <c r="BB355" s="65">
        <f t="shared" si="1170"/>
        <v>710</v>
      </c>
      <c r="BC355" s="65">
        <f t="shared" si="940"/>
        <v>635</v>
      </c>
      <c r="BD355" s="65">
        <f t="shared" si="1171"/>
        <v>700</v>
      </c>
      <c r="BO355" s="72">
        <f t="shared" si="1174"/>
        <v>479.40000000000003</v>
      </c>
      <c r="BP355" s="72">
        <f t="shared" si="881"/>
        <v>1</v>
      </c>
      <c r="BQ355" s="72" t="str">
        <f t="shared" si="882"/>
        <v>5</v>
      </c>
      <c r="BR355" s="72">
        <f t="shared" si="1180"/>
        <v>0</v>
      </c>
      <c r="BS355" s="72" t="str">
        <f t="shared" si="1175"/>
        <v/>
      </c>
      <c r="BT355" s="72" t="str">
        <f t="shared" si="1175"/>
        <v/>
      </c>
      <c r="BU355" s="72" t="str">
        <f t="shared" si="1175"/>
        <v/>
      </c>
      <c r="BV355" s="72" t="str">
        <f t="shared" si="1175"/>
        <v/>
      </c>
    </row>
    <row r="356" spans="1:74" s="72" customFormat="1" x14ac:dyDescent="0.2">
      <c r="A356" s="72" t="b">
        <v>1</v>
      </c>
      <c r="B356" s="65" t="s">
        <v>46</v>
      </c>
      <c r="C356" s="65" t="s">
        <v>181</v>
      </c>
      <c r="D356" s="65" t="str">
        <f t="shared" si="1172"/>
        <v>E6</v>
      </c>
      <c r="E356" s="75">
        <f t="shared" si="847"/>
        <v>1001006</v>
      </c>
      <c r="F356" s="65" t="str">
        <f t="shared" si="1165"/>
        <v>MG001_E6</v>
      </c>
      <c r="G356" s="65" t="s">
        <v>345</v>
      </c>
      <c r="H356" s="65">
        <f t="shared" si="1176"/>
        <v>825</v>
      </c>
      <c r="I356" s="65">
        <f t="shared" si="1177"/>
        <v>75</v>
      </c>
      <c r="J356" s="65">
        <f>INDEX(Notes!$A$36:$N$47,MATCH(Binning!$B356,Notes!$A$36:$A$47,0),MATCH(Notes!$K$35,Notes!$A$35:$N$35,0))</f>
        <v>479.40000000000003</v>
      </c>
      <c r="K356" s="65"/>
      <c r="L356" s="65">
        <f t="shared" si="1181"/>
        <v>700</v>
      </c>
      <c r="M356" s="65">
        <f t="shared" si="1178"/>
        <v>510</v>
      </c>
      <c r="N356" s="65">
        <f>INDEX(GB!$A$2:$AD$96,MATCH($C356,GB!$A$2:$A$96,0),MATCH(N$2,GB!$A$1:$AD$1,0))</f>
        <v>65</v>
      </c>
      <c r="O356" s="65">
        <f>INDEX(GB!$A$2:$AD$96,MATCH($C356,GB!$A$2:$A$96,0),MATCH(O$2,GB!$A$1:$AD$1,0))</f>
        <v>70</v>
      </c>
      <c r="P356" s="65">
        <f>INDEX(GB!$A$2:$AD$96,MATCH($C356,GB!$A$2:$A$96,0),MATCH(P$2,GB!$A$1:$AD$1,0))</f>
        <v>-15</v>
      </c>
      <c r="Q356" s="65">
        <f>INDEX(GB!$A$2:$AD$96,MATCH($C356,GB!$A$2:$A$96,0),MATCH(Q$2,GB!$A$1:$AD$1,0))</f>
        <v>-5</v>
      </c>
      <c r="R356" s="65">
        <f>INDEX(Notes!$A$36:$N$47,MATCH(Binning!$B356,Notes!$A$36:$A$47,0),MATCH(Notes!$M$35,Notes!$A$35:$N$35,0))</f>
        <v>6020</v>
      </c>
      <c r="S356" s="65"/>
      <c r="T356" s="65">
        <f>INDEX(GB!$A$2:$AD$96,MATCH($C356,GB!$A$2:$A$96,0),MATCH(T$2,GB!$A$1:$AD$1,0))</f>
        <v>80</v>
      </c>
      <c r="U356" s="65">
        <f>INDEX(GB!$A$2:$AD$96,MATCH($C356,GB!$A$2:$A$96,0),MATCH(U$2,GB!$A$1:$AD$1,0))</f>
        <v>-35</v>
      </c>
      <c r="V356" s="65">
        <f>INDEX(GB!$A$2:$AD$96,MATCH($C356,GB!$A$2:$A$96,0),MATCH(V$2,GB!$A$1:$AD$1,0))</f>
        <v>0</v>
      </c>
      <c r="W356" s="65">
        <f>INDEX(GB!$A$2:$AD$96,MATCH($C356,GB!$A$2:$A$96,0),MATCH(W$2,GB!$A$1:$AD$1,0))</f>
        <v>-40</v>
      </c>
      <c r="X356" s="65">
        <f>INDEX(GB!$A$2:$AD$96,MATCH($C356,GB!$A$2:$A$96,0),MATCH(X$2,GB!$A$1:$AD$1,0))</f>
        <v>-30</v>
      </c>
      <c r="Y356" s="65">
        <v>5</v>
      </c>
      <c r="Z356" s="72">
        <v>1250</v>
      </c>
      <c r="AA356" s="72">
        <v>400</v>
      </c>
      <c r="AB356" s="65"/>
      <c r="AC356" s="65"/>
      <c r="AD356" s="65"/>
      <c r="AE356" s="65"/>
      <c r="AF356" s="65">
        <f t="shared" si="1179"/>
        <v>0</v>
      </c>
      <c r="AG356" s="65">
        <f t="shared" si="1166"/>
        <v>820</v>
      </c>
      <c r="AH356" s="65">
        <f t="shared" si="1167"/>
        <v>755</v>
      </c>
      <c r="AI356" s="65" t="str">
        <f t="shared" si="1031"/>
        <v/>
      </c>
      <c r="AJ356" s="65" t="str">
        <f t="shared" si="1032"/>
        <v/>
      </c>
      <c r="AK356" s="65" t="str">
        <f t="shared" si="1033"/>
        <v/>
      </c>
      <c r="AL356" s="65" t="str">
        <f t="shared" si="1034"/>
        <v/>
      </c>
      <c r="AM356" s="65" t="str">
        <f t="shared" si="897"/>
        <v/>
      </c>
      <c r="AN356" s="65">
        <f t="shared" si="1173"/>
        <v>0</v>
      </c>
      <c r="AO356" s="65">
        <f t="shared" si="1173"/>
        <v>0</v>
      </c>
      <c r="AP356" s="65">
        <f t="shared" si="1173"/>
        <v>0</v>
      </c>
      <c r="AQ356" s="65">
        <f t="shared" si="1173"/>
        <v>0</v>
      </c>
      <c r="AR356" s="65">
        <f t="shared" si="1173"/>
        <v>0</v>
      </c>
      <c r="AS356" s="65">
        <f t="shared" si="1173"/>
        <v>0</v>
      </c>
      <c r="AT356" s="65" t="str">
        <f t="shared" si="898"/>
        <v>GPU</v>
      </c>
      <c r="AU356" s="65">
        <f t="shared" si="899"/>
        <v>479.40000000000003</v>
      </c>
      <c r="AV356" s="65"/>
      <c r="AX356" s="65">
        <f t="shared" si="1168"/>
        <v>765</v>
      </c>
      <c r="AY356" s="65">
        <f t="shared" si="1169"/>
        <v>575</v>
      </c>
      <c r="AZ356" s="65">
        <f>INDEX(Notes!$A$36:$O$47,MATCH($B356,Notes!A$36:A$47,0),MATCH(AZ$2,Notes!A$35:O$35,0))</f>
        <v>342.4525995351467</v>
      </c>
      <c r="BA356" s="65">
        <f t="shared" si="939"/>
        <v>630</v>
      </c>
      <c r="BB356" s="65">
        <f t="shared" si="1170"/>
        <v>695</v>
      </c>
      <c r="BC356" s="65">
        <f t="shared" si="940"/>
        <v>620</v>
      </c>
      <c r="BD356" s="65">
        <f t="shared" si="1171"/>
        <v>685</v>
      </c>
      <c r="BO356" s="72">
        <f t="shared" si="1174"/>
        <v>479.40000000000003</v>
      </c>
      <c r="BP356" s="72">
        <f t="shared" si="881"/>
        <v>1</v>
      </c>
      <c r="BQ356" s="72" t="str">
        <f t="shared" si="882"/>
        <v>6</v>
      </c>
      <c r="BR356" s="72">
        <f t="shared" si="1180"/>
        <v>0</v>
      </c>
      <c r="BS356" s="72" t="str">
        <f t="shared" si="1175"/>
        <v/>
      </c>
      <c r="BT356" s="72" t="str">
        <f t="shared" si="1175"/>
        <v/>
      </c>
      <c r="BU356" s="72" t="str">
        <f t="shared" si="1175"/>
        <v/>
      </c>
      <c r="BV356" s="72" t="str">
        <f t="shared" si="1175"/>
        <v/>
      </c>
    </row>
    <row r="357" spans="1:74" s="72" customFormat="1" x14ac:dyDescent="0.2">
      <c r="A357" s="72" t="b">
        <v>1</v>
      </c>
      <c r="B357" s="65" t="s">
        <v>46</v>
      </c>
      <c r="C357" s="65" t="s">
        <v>181</v>
      </c>
      <c r="D357" s="65" t="str">
        <f t="shared" si="1172"/>
        <v>E7</v>
      </c>
      <c r="E357" s="75">
        <f t="shared" si="847"/>
        <v>1001007</v>
      </c>
      <c r="F357" s="65" t="str">
        <f t="shared" si="1165"/>
        <v>MG001_E7</v>
      </c>
      <c r="G357" s="65" t="s">
        <v>345</v>
      </c>
      <c r="H357" s="65">
        <f t="shared" si="1176"/>
        <v>810</v>
      </c>
      <c r="I357" s="65">
        <f t="shared" si="1177"/>
        <v>75</v>
      </c>
      <c r="J357" s="65">
        <f>INDEX(Notes!$A$36:$N$47,MATCH(Binning!$B357,Notes!$A$36:$A$47,0),MATCH(Notes!$K$35,Notes!$A$35:$N$35,0))</f>
        <v>479.40000000000003</v>
      </c>
      <c r="K357" s="65"/>
      <c r="L357" s="65">
        <f t="shared" si="1181"/>
        <v>700</v>
      </c>
      <c r="M357" s="65">
        <f t="shared" si="1178"/>
        <v>510</v>
      </c>
      <c r="N357" s="65">
        <f>INDEX(GB!$A$2:$AD$96,MATCH($C357,GB!$A$2:$A$96,0),MATCH(N$2,GB!$A$1:$AD$1,0))</f>
        <v>65</v>
      </c>
      <c r="O357" s="65">
        <f>INDEX(GB!$A$2:$AD$96,MATCH($C357,GB!$A$2:$A$96,0),MATCH(O$2,GB!$A$1:$AD$1,0))</f>
        <v>70</v>
      </c>
      <c r="P357" s="65">
        <f>INDEX(GB!$A$2:$AD$96,MATCH($C357,GB!$A$2:$A$96,0),MATCH(P$2,GB!$A$1:$AD$1,0))</f>
        <v>-15</v>
      </c>
      <c r="Q357" s="65">
        <f>INDEX(GB!$A$2:$AD$96,MATCH($C357,GB!$A$2:$A$96,0),MATCH(Q$2,GB!$A$1:$AD$1,0))</f>
        <v>-5</v>
      </c>
      <c r="R357" s="65">
        <f>INDEX(Notes!$A$36:$N$47,MATCH(Binning!$B357,Notes!$A$36:$A$47,0),MATCH(Notes!$M$35,Notes!$A$35:$N$35,0))</f>
        <v>6020</v>
      </c>
      <c r="S357" s="65"/>
      <c r="T357" s="65">
        <f>INDEX(GB!$A$2:$AD$96,MATCH($C357,GB!$A$2:$A$96,0),MATCH(T$2,GB!$A$1:$AD$1,0))</f>
        <v>80</v>
      </c>
      <c r="U357" s="65">
        <f>INDEX(GB!$A$2:$AD$96,MATCH($C357,GB!$A$2:$A$96,0),MATCH(U$2,GB!$A$1:$AD$1,0))</f>
        <v>-35</v>
      </c>
      <c r="V357" s="65">
        <f>INDEX(GB!$A$2:$AD$96,MATCH($C357,GB!$A$2:$A$96,0),MATCH(V$2,GB!$A$1:$AD$1,0))</f>
        <v>0</v>
      </c>
      <c r="W357" s="65">
        <f>INDEX(GB!$A$2:$AD$96,MATCH($C357,GB!$A$2:$A$96,0),MATCH(W$2,GB!$A$1:$AD$1,0))</f>
        <v>-40</v>
      </c>
      <c r="X357" s="65">
        <f>INDEX(GB!$A$2:$AD$96,MATCH($C357,GB!$A$2:$A$96,0),MATCH(X$2,GB!$A$1:$AD$1,0))</f>
        <v>-30</v>
      </c>
      <c r="Y357" s="65">
        <v>5</v>
      </c>
      <c r="Z357" s="72">
        <v>1250</v>
      </c>
      <c r="AA357" s="72">
        <v>400</v>
      </c>
      <c r="AB357" s="65"/>
      <c r="AC357" s="65"/>
      <c r="AD357" s="65"/>
      <c r="AE357" s="65"/>
      <c r="AF357" s="65">
        <f t="shared" si="1179"/>
        <v>0</v>
      </c>
      <c r="AG357" s="65">
        <f t="shared" si="1166"/>
        <v>820</v>
      </c>
      <c r="AH357" s="65">
        <f t="shared" si="1167"/>
        <v>755</v>
      </c>
      <c r="AI357" s="65" t="str">
        <f t="shared" si="1031"/>
        <v/>
      </c>
      <c r="AJ357" s="65" t="str">
        <f t="shared" si="1032"/>
        <v/>
      </c>
      <c r="AK357" s="65" t="str">
        <f t="shared" si="1033"/>
        <v/>
      </c>
      <c r="AL357" s="65" t="str">
        <f t="shared" si="1034"/>
        <v/>
      </c>
      <c r="AM357" s="65" t="str">
        <f t="shared" si="897"/>
        <v/>
      </c>
      <c r="AN357" s="65">
        <f t="shared" si="1173"/>
        <v>0</v>
      </c>
      <c r="AO357" s="65">
        <f t="shared" si="1173"/>
        <v>0</v>
      </c>
      <c r="AP357" s="65">
        <f t="shared" si="1173"/>
        <v>0</v>
      </c>
      <c r="AQ357" s="65">
        <f t="shared" si="1173"/>
        <v>0</v>
      </c>
      <c r="AR357" s="65">
        <f t="shared" si="1173"/>
        <v>0</v>
      </c>
      <c r="AS357" s="65">
        <f t="shared" si="1173"/>
        <v>0</v>
      </c>
      <c r="AT357" s="65" t="str">
        <f t="shared" si="898"/>
        <v>GPU</v>
      </c>
      <c r="AU357" s="65">
        <f t="shared" si="899"/>
        <v>479.40000000000003</v>
      </c>
      <c r="AV357" s="65"/>
      <c r="AX357" s="65">
        <f t="shared" si="1168"/>
        <v>765</v>
      </c>
      <c r="AY357" s="65">
        <f t="shared" si="1169"/>
        <v>575</v>
      </c>
      <c r="AZ357" s="65">
        <f>INDEX(Notes!$A$36:$O$47,MATCH($B357,Notes!A$36:A$47,0),MATCH(AZ$2,Notes!A$35:O$35,0))</f>
        <v>342.4525995351467</v>
      </c>
      <c r="BA357" s="65">
        <f t="shared" si="939"/>
        <v>615</v>
      </c>
      <c r="BB357" s="65">
        <f t="shared" si="1170"/>
        <v>680</v>
      </c>
      <c r="BC357" s="65">
        <f t="shared" si="940"/>
        <v>605</v>
      </c>
      <c r="BD357" s="65">
        <f t="shared" si="1171"/>
        <v>670</v>
      </c>
      <c r="BO357" s="72">
        <f t="shared" si="1174"/>
        <v>479.40000000000003</v>
      </c>
      <c r="BP357" s="72">
        <f t="shared" si="881"/>
        <v>1</v>
      </c>
      <c r="BQ357" s="72" t="str">
        <f t="shared" si="882"/>
        <v>7</v>
      </c>
      <c r="BR357" s="72">
        <f t="shared" si="1180"/>
        <v>0</v>
      </c>
      <c r="BS357" s="72" t="str">
        <f t="shared" si="1175"/>
        <v/>
      </c>
      <c r="BT357" s="72" t="str">
        <f t="shared" si="1175"/>
        <v/>
      </c>
      <c r="BU357" s="72" t="str">
        <f t="shared" si="1175"/>
        <v/>
      </c>
      <c r="BV357" s="72" t="str">
        <f t="shared" si="1175"/>
        <v/>
      </c>
    </row>
    <row r="358" spans="1:74" s="72" customFormat="1" x14ac:dyDescent="0.2">
      <c r="A358" s="72" t="b">
        <v>1</v>
      </c>
      <c r="B358" s="65" t="s">
        <v>46</v>
      </c>
      <c r="C358" s="65" t="s">
        <v>181</v>
      </c>
      <c r="D358" s="65" t="str">
        <f t="shared" si="1172"/>
        <v>E8</v>
      </c>
      <c r="E358" s="75">
        <f t="shared" si="847"/>
        <v>1001008</v>
      </c>
      <c r="F358" s="65" t="str">
        <f t="shared" ref="F358:F404" si="1182">CONCATENATE(C358,"_",D358)</f>
        <v>MG001_E8</v>
      </c>
      <c r="G358" s="65" t="s">
        <v>345</v>
      </c>
      <c r="H358" s="65">
        <f t="shared" si="1176"/>
        <v>795</v>
      </c>
      <c r="I358" s="65">
        <f t="shared" si="1177"/>
        <v>75</v>
      </c>
      <c r="J358" s="65">
        <f>INDEX(Notes!$A$36:$N$47,MATCH(Binning!$B358,Notes!$A$36:$A$47,0),MATCH(Notes!$K$35,Notes!$A$35:$N$35,0))</f>
        <v>479.40000000000003</v>
      </c>
      <c r="K358" s="65"/>
      <c r="L358" s="65">
        <f t="shared" si="1181"/>
        <v>700</v>
      </c>
      <c r="M358" s="65">
        <f t="shared" si="1178"/>
        <v>510</v>
      </c>
      <c r="N358" s="65">
        <f>INDEX(GB!$A$2:$AD$96,MATCH($C358,GB!$A$2:$A$96,0),MATCH(N$2,GB!$A$1:$AD$1,0))</f>
        <v>65</v>
      </c>
      <c r="O358" s="65">
        <f>INDEX(GB!$A$2:$AD$96,MATCH($C358,GB!$A$2:$A$96,0),MATCH(O$2,GB!$A$1:$AD$1,0))</f>
        <v>70</v>
      </c>
      <c r="P358" s="65">
        <f>INDEX(GB!$A$2:$AD$96,MATCH($C358,GB!$A$2:$A$96,0),MATCH(P$2,GB!$A$1:$AD$1,0))</f>
        <v>-15</v>
      </c>
      <c r="Q358" s="65">
        <f>INDEX(GB!$A$2:$AD$96,MATCH($C358,GB!$A$2:$A$96,0),MATCH(Q$2,GB!$A$1:$AD$1,0))</f>
        <v>-5</v>
      </c>
      <c r="R358" s="65">
        <f>INDEX(Notes!$A$36:$N$47,MATCH(Binning!$B358,Notes!$A$36:$A$47,0),MATCH(Notes!$M$35,Notes!$A$35:$N$35,0))</f>
        <v>6020</v>
      </c>
      <c r="S358" s="65"/>
      <c r="T358" s="65">
        <f>INDEX(GB!$A$2:$AD$96,MATCH($C358,GB!$A$2:$A$96,0),MATCH(T$2,GB!$A$1:$AD$1,0))</f>
        <v>80</v>
      </c>
      <c r="U358" s="65">
        <f>INDEX(GB!$A$2:$AD$96,MATCH($C358,GB!$A$2:$A$96,0),MATCH(U$2,GB!$A$1:$AD$1,0))</f>
        <v>-35</v>
      </c>
      <c r="V358" s="65">
        <f>INDEX(GB!$A$2:$AD$96,MATCH($C358,GB!$A$2:$A$96,0),MATCH(V$2,GB!$A$1:$AD$1,0))</f>
        <v>0</v>
      </c>
      <c r="W358" s="65">
        <f>INDEX(GB!$A$2:$AD$96,MATCH($C358,GB!$A$2:$A$96,0),MATCH(W$2,GB!$A$1:$AD$1,0))</f>
        <v>-40</v>
      </c>
      <c r="X358" s="65">
        <f>INDEX(GB!$A$2:$AD$96,MATCH($C358,GB!$A$2:$A$96,0),MATCH(X$2,GB!$A$1:$AD$1,0))</f>
        <v>-30</v>
      </c>
      <c r="Y358" s="65">
        <v>5</v>
      </c>
      <c r="Z358" s="72">
        <v>1250</v>
      </c>
      <c r="AA358" s="72">
        <v>400</v>
      </c>
      <c r="AB358" s="65"/>
      <c r="AC358" s="65"/>
      <c r="AD358" s="65"/>
      <c r="AE358" s="65"/>
      <c r="AF358" s="65">
        <f t="shared" si="1179"/>
        <v>0</v>
      </c>
      <c r="AG358" s="65">
        <f t="shared" si="1166"/>
        <v>820</v>
      </c>
      <c r="AH358" s="65">
        <f>AG358-N358</f>
        <v>755</v>
      </c>
      <c r="AI358" s="65" t="str">
        <f t="shared" si="1031"/>
        <v/>
      </c>
      <c r="AJ358" s="65" t="str">
        <f t="shared" si="1032"/>
        <v/>
      </c>
      <c r="AK358" s="65" t="str">
        <f t="shared" si="1033"/>
        <v/>
      </c>
      <c r="AL358" s="65" t="str">
        <f t="shared" si="1034"/>
        <v/>
      </c>
      <c r="AM358" s="65" t="str">
        <f t="shared" si="897"/>
        <v/>
      </c>
      <c r="AN358" s="65">
        <f t="shared" ref="AN358:AS358" si="1183">AN357</f>
        <v>0</v>
      </c>
      <c r="AO358" s="65">
        <f t="shared" si="1183"/>
        <v>0</v>
      </c>
      <c r="AP358" s="65">
        <f t="shared" si="1183"/>
        <v>0</v>
      </c>
      <c r="AQ358" s="65">
        <f t="shared" si="1183"/>
        <v>0</v>
      </c>
      <c r="AR358" s="65">
        <f t="shared" si="1183"/>
        <v>0</v>
      </c>
      <c r="AS358" s="65">
        <f t="shared" si="1183"/>
        <v>0</v>
      </c>
      <c r="AT358" s="65" t="str">
        <f t="shared" si="898"/>
        <v>GPU</v>
      </c>
      <c r="AU358" s="65">
        <f t="shared" si="899"/>
        <v>479.40000000000003</v>
      </c>
      <c r="AV358" s="65"/>
      <c r="AX358" s="65">
        <f t="shared" si="1168"/>
        <v>765</v>
      </c>
      <c r="AY358" s="65">
        <f t="shared" si="1169"/>
        <v>575</v>
      </c>
      <c r="AZ358" s="65">
        <f>INDEX(Notes!$A$36:$O$47,MATCH($B358,Notes!A$36:A$47,0),MATCH(AZ$2,Notes!A$35:O$35,0))</f>
        <v>342.4525995351467</v>
      </c>
      <c r="BA358" s="65">
        <f t="shared" si="939"/>
        <v>600</v>
      </c>
      <c r="BB358" s="65">
        <f t="shared" si="1170"/>
        <v>665</v>
      </c>
      <c r="BC358" s="65">
        <f t="shared" si="940"/>
        <v>590</v>
      </c>
      <c r="BD358" s="65">
        <f t="shared" si="1171"/>
        <v>655</v>
      </c>
      <c r="BO358" s="72">
        <f t="shared" si="1174"/>
        <v>479.40000000000003</v>
      </c>
      <c r="BP358" s="72">
        <f t="shared" si="881"/>
        <v>1</v>
      </c>
      <c r="BQ358" s="72" t="str">
        <f t="shared" si="882"/>
        <v>8</v>
      </c>
      <c r="BR358" s="72">
        <f t="shared" si="1180"/>
        <v>0</v>
      </c>
      <c r="BS358" s="72" t="str">
        <f t="shared" si="1175"/>
        <v/>
      </c>
      <c r="BT358" s="72" t="str">
        <f t="shared" si="1175"/>
        <v/>
      </c>
      <c r="BU358" s="72" t="str">
        <f t="shared" si="1175"/>
        <v/>
      </c>
      <c r="BV358" s="72" t="str">
        <f t="shared" si="1175"/>
        <v/>
      </c>
    </row>
    <row r="359" spans="1:74" s="72" customFormat="1" x14ac:dyDescent="0.2">
      <c r="A359" s="72" t="b">
        <v>1</v>
      </c>
      <c r="B359" s="65" t="s">
        <v>46</v>
      </c>
      <c r="C359" s="65" t="s">
        <v>181</v>
      </c>
      <c r="D359" s="65" t="str">
        <f t="shared" si="1172"/>
        <v>E9</v>
      </c>
      <c r="E359" s="75">
        <f t="shared" ref="E359:E361" si="1184">1000000+BP359*1000+BQ359</f>
        <v>1001009</v>
      </c>
      <c r="F359" s="65" t="str">
        <f t="shared" si="1182"/>
        <v>MG001_E9</v>
      </c>
      <c r="G359" s="65" t="s">
        <v>345</v>
      </c>
      <c r="H359" s="65">
        <f t="shared" si="1176"/>
        <v>780</v>
      </c>
      <c r="I359" s="65">
        <f t="shared" si="1177"/>
        <v>75</v>
      </c>
      <c r="J359" s="65">
        <f>INDEX(Notes!$A$36:$N$47,MATCH(Binning!$B359,Notes!$A$36:$A$47,0),MATCH(Notes!$K$35,Notes!$A$35:$N$35,0))</f>
        <v>479.40000000000003</v>
      </c>
      <c r="K359" s="65"/>
      <c r="L359" s="65">
        <f t="shared" si="1181"/>
        <v>700</v>
      </c>
      <c r="M359" s="65">
        <f t="shared" si="1178"/>
        <v>510</v>
      </c>
      <c r="N359" s="65">
        <f>INDEX(GB!$A$2:$AD$96,MATCH($C359,GB!$A$2:$A$96,0),MATCH(N$2,GB!$A$1:$AD$1,0))</f>
        <v>65</v>
      </c>
      <c r="O359" s="65">
        <f>INDEX(GB!$A$2:$AD$96,MATCH($C359,GB!$A$2:$A$96,0),MATCH(O$2,GB!$A$1:$AD$1,0))</f>
        <v>70</v>
      </c>
      <c r="P359" s="65">
        <f>INDEX(GB!$A$2:$AD$96,MATCH($C359,GB!$A$2:$A$96,0),MATCH(P$2,GB!$A$1:$AD$1,0))</f>
        <v>-15</v>
      </c>
      <c r="Q359" s="65">
        <f>INDEX(GB!$A$2:$AD$96,MATCH($C359,GB!$A$2:$A$96,0),MATCH(Q$2,GB!$A$1:$AD$1,0))</f>
        <v>-5</v>
      </c>
      <c r="R359" s="65">
        <f>INDEX(Notes!$A$36:$N$47,MATCH(Binning!$B359,Notes!$A$36:$A$47,0),MATCH(Notes!$M$35,Notes!$A$35:$N$35,0))</f>
        <v>6020</v>
      </c>
      <c r="S359" s="65"/>
      <c r="T359" s="65">
        <f>INDEX(GB!$A$2:$AD$96,MATCH($C359,GB!$A$2:$A$96,0),MATCH(T$2,GB!$A$1:$AD$1,0))</f>
        <v>80</v>
      </c>
      <c r="U359" s="65">
        <f>INDEX(GB!$A$2:$AD$96,MATCH($C359,GB!$A$2:$A$96,0),MATCH(U$2,GB!$A$1:$AD$1,0))</f>
        <v>-35</v>
      </c>
      <c r="V359" s="65">
        <f>INDEX(GB!$A$2:$AD$96,MATCH($C359,GB!$A$2:$A$96,0),MATCH(V$2,GB!$A$1:$AD$1,0))</f>
        <v>0</v>
      </c>
      <c r="W359" s="65">
        <f>INDEX(GB!$A$2:$AD$96,MATCH($C359,GB!$A$2:$A$96,0),MATCH(W$2,GB!$A$1:$AD$1,0))</f>
        <v>-40</v>
      </c>
      <c r="X359" s="65">
        <f>INDEX(GB!$A$2:$AD$96,MATCH($C359,GB!$A$2:$A$96,0),MATCH(X$2,GB!$A$1:$AD$1,0))</f>
        <v>-30</v>
      </c>
      <c r="Y359" s="65">
        <v>5</v>
      </c>
      <c r="Z359" s="72">
        <v>1250</v>
      </c>
      <c r="AA359" s="72">
        <v>400</v>
      </c>
      <c r="AB359" s="65"/>
      <c r="AC359" s="65"/>
      <c r="AD359" s="65"/>
      <c r="AE359" s="65"/>
      <c r="AF359" s="65">
        <f t="shared" si="1179"/>
        <v>0</v>
      </c>
      <c r="AG359" s="65">
        <f t="shared" si="1166"/>
        <v>820</v>
      </c>
      <c r="AH359" s="65">
        <f t="shared" ref="AH359:AH360" si="1185">AG359-N359</f>
        <v>755</v>
      </c>
      <c r="AI359" s="65" t="str">
        <f t="shared" ref="AI359:AI361" si="1186">IF($BR359=1,BS359,"")</f>
        <v/>
      </c>
      <c r="AJ359" s="65" t="str">
        <f t="shared" ref="AJ359:AJ361" si="1187">IF($BR359=1,BT359,"")</f>
        <v/>
      </c>
      <c r="AK359" s="65" t="str">
        <f t="shared" ref="AK359:AK361" si="1188">IF($BR359=1,BU359,"")</f>
        <v/>
      </c>
      <c r="AL359" s="65" t="str">
        <f t="shared" ref="AL359:AL361" si="1189">IF($BR359=1,BV359,"")</f>
        <v/>
      </c>
      <c r="AM359" s="65" t="str">
        <f t="shared" si="897"/>
        <v/>
      </c>
      <c r="AN359" s="65">
        <f t="shared" ref="AN359:AS359" si="1190">AN358</f>
        <v>0</v>
      </c>
      <c r="AO359" s="65">
        <f t="shared" si="1190"/>
        <v>0</v>
      </c>
      <c r="AP359" s="65">
        <f t="shared" si="1190"/>
        <v>0</v>
      </c>
      <c r="AQ359" s="65">
        <f t="shared" si="1190"/>
        <v>0</v>
      </c>
      <c r="AR359" s="65">
        <f t="shared" si="1190"/>
        <v>0</v>
      </c>
      <c r="AS359" s="65">
        <f t="shared" si="1190"/>
        <v>0</v>
      </c>
      <c r="AT359" s="65" t="str">
        <f t="shared" ref="AT359:AT361" si="1191">B359</f>
        <v>GPU</v>
      </c>
      <c r="AU359" s="65">
        <f t="shared" ref="AU359:AU361" si="1192">J359</f>
        <v>479.40000000000003</v>
      </c>
      <c r="AV359" s="65"/>
      <c r="AX359" s="65">
        <f t="shared" ref="AX359:AX361" si="1193">L359+N359</f>
        <v>765</v>
      </c>
      <c r="AY359" s="65">
        <f t="shared" ref="AY359:AY361" si="1194">M359+N359</f>
        <v>575</v>
      </c>
      <c r="AZ359" s="65">
        <f>INDEX(Notes!$A$36:$O$47,MATCH($B359,Notes!A$36:A$47,0),MATCH(AZ$2,Notes!A$35:O$35,0))</f>
        <v>342.4525995351467</v>
      </c>
      <c r="BA359" s="65">
        <f t="shared" ref="BA359:BA361" si="1195">MAX(MIN(Y359*FLOOR((H359-I359*LOG10(AZ359))/Y359,1),L359),M359)</f>
        <v>585</v>
      </c>
      <c r="BB359" s="65">
        <f t="shared" ref="BB359:BB361" si="1196">BA359+N359</f>
        <v>650</v>
      </c>
      <c r="BC359" s="65">
        <f t="shared" ref="BC359:BC361" si="1197">MAX(MIN(Y359*FLOOR((H359-I359*LOG10(J359))/Y359,1),L359),M359)</f>
        <v>575</v>
      </c>
      <c r="BD359" s="65">
        <f t="shared" ref="BD359:BD361" si="1198">BC359+N359</f>
        <v>640</v>
      </c>
      <c r="BO359" s="72">
        <f t="shared" si="1174"/>
        <v>479.40000000000003</v>
      </c>
      <c r="BP359" s="72">
        <f t="shared" si="881"/>
        <v>1</v>
      </c>
      <c r="BQ359" s="72" t="str">
        <f t="shared" si="882"/>
        <v>9</v>
      </c>
      <c r="BR359" s="72">
        <f t="shared" si="1180"/>
        <v>0</v>
      </c>
      <c r="BS359" s="72" t="str">
        <f t="shared" si="1180"/>
        <v/>
      </c>
      <c r="BT359" s="72" t="str">
        <f t="shared" si="1180"/>
        <v/>
      </c>
      <c r="BU359" s="72" t="str">
        <f t="shared" si="1180"/>
        <v/>
      </c>
      <c r="BV359" s="72" t="str">
        <f t="shared" si="1180"/>
        <v/>
      </c>
    </row>
    <row r="360" spans="1:74" s="72" customFormat="1" x14ac:dyDescent="0.2">
      <c r="A360" s="72" t="b">
        <v>1</v>
      </c>
      <c r="B360" s="65" t="s">
        <v>46</v>
      </c>
      <c r="C360" s="65" t="s">
        <v>181</v>
      </c>
      <c r="D360" s="65" t="str">
        <f t="shared" si="1172"/>
        <v>E10</v>
      </c>
      <c r="E360" s="75">
        <f t="shared" si="1184"/>
        <v>1001010</v>
      </c>
      <c r="F360" s="65" t="str">
        <f t="shared" si="1182"/>
        <v>MG001_E10</v>
      </c>
      <c r="G360" s="65" t="s">
        <v>345</v>
      </c>
      <c r="H360" s="65">
        <f t="shared" si="1176"/>
        <v>765</v>
      </c>
      <c r="I360" s="65">
        <f t="shared" si="1177"/>
        <v>75</v>
      </c>
      <c r="J360" s="65">
        <f>INDEX(Notes!$A$36:$N$47,MATCH(Binning!$B360,Notes!$A$36:$A$47,0),MATCH(Notes!$K$35,Notes!$A$35:$N$35,0))</f>
        <v>479.40000000000003</v>
      </c>
      <c r="K360" s="65"/>
      <c r="L360" s="65">
        <f t="shared" si="1181"/>
        <v>700</v>
      </c>
      <c r="M360" s="65">
        <f t="shared" si="1178"/>
        <v>510</v>
      </c>
      <c r="N360" s="65">
        <f>INDEX(GB!$A$2:$AD$96,MATCH($C360,GB!$A$2:$A$96,0),MATCH(N$2,GB!$A$1:$AD$1,0))</f>
        <v>65</v>
      </c>
      <c r="O360" s="65">
        <f>INDEX(GB!$A$2:$AD$96,MATCH($C360,GB!$A$2:$A$96,0),MATCH(O$2,GB!$A$1:$AD$1,0))</f>
        <v>70</v>
      </c>
      <c r="P360" s="65">
        <f>INDEX(GB!$A$2:$AD$96,MATCH($C360,GB!$A$2:$A$96,0),MATCH(P$2,GB!$A$1:$AD$1,0))</f>
        <v>-15</v>
      </c>
      <c r="Q360" s="65">
        <f>INDEX(GB!$A$2:$AD$96,MATCH($C360,GB!$A$2:$A$96,0),MATCH(Q$2,GB!$A$1:$AD$1,0))</f>
        <v>-5</v>
      </c>
      <c r="R360" s="65">
        <f>INDEX(Notes!$A$36:$N$47,MATCH(Binning!$B360,Notes!$A$36:$A$47,0),MATCH(Notes!$M$35,Notes!$A$35:$N$35,0))</f>
        <v>6020</v>
      </c>
      <c r="S360" s="65"/>
      <c r="T360" s="65">
        <f>INDEX(GB!$A$2:$AD$96,MATCH($C360,GB!$A$2:$A$96,0),MATCH(T$2,GB!$A$1:$AD$1,0))</f>
        <v>80</v>
      </c>
      <c r="U360" s="65">
        <f>INDEX(GB!$A$2:$AD$96,MATCH($C360,GB!$A$2:$A$96,0),MATCH(U$2,GB!$A$1:$AD$1,0))</f>
        <v>-35</v>
      </c>
      <c r="V360" s="65">
        <f>INDEX(GB!$A$2:$AD$96,MATCH($C360,GB!$A$2:$A$96,0),MATCH(V$2,GB!$A$1:$AD$1,0))</f>
        <v>0</v>
      </c>
      <c r="W360" s="65">
        <f>INDEX(GB!$A$2:$AD$96,MATCH($C360,GB!$A$2:$A$96,0),MATCH(W$2,GB!$A$1:$AD$1,0))</f>
        <v>-40</v>
      </c>
      <c r="X360" s="65">
        <f>INDEX(GB!$A$2:$AD$96,MATCH($C360,GB!$A$2:$A$96,0),MATCH(X$2,GB!$A$1:$AD$1,0))</f>
        <v>-30</v>
      </c>
      <c r="Y360" s="65">
        <v>5</v>
      </c>
      <c r="Z360" s="72">
        <v>1250</v>
      </c>
      <c r="AA360" s="72">
        <v>400</v>
      </c>
      <c r="AB360" s="65"/>
      <c r="AC360" s="65"/>
      <c r="AD360" s="65"/>
      <c r="AE360" s="65"/>
      <c r="AF360" s="65">
        <f t="shared" si="1179"/>
        <v>0</v>
      </c>
      <c r="AG360" s="65">
        <f t="shared" si="1166"/>
        <v>820</v>
      </c>
      <c r="AH360" s="65">
        <f t="shared" si="1185"/>
        <v>755</v>
      </c>
      <c r="AI360" s="65" t="str">
        <f t="shared" si="1186"/>
        <v/>
      </c>
      <c r="AJ360" s="65" t="str">
        <f t="shared" si="1187"/>
        <v/>
      </c>
      <c r="AK360" s="65" t="str">
        <f t="shared" si="1188"/>
        <v/>
      </c>
      <c r="AL360" s="65" t="str">
        <f t="shared" si="1189"/>
        <v/>
      </c>
      <c r="AM360" s="65" t="str">
        <f t="shared" si="897"/>
        <v/>
      </c>
      <c r="AN360" s="65">
        <f t="shared" ref="AN360:AS360" si="1199">AN359</f>
        <v>0</v>
      </c>
      <c r="AO360" s="65">
        <f t="shared" si="1199"/>
        <v>0</v>
      </c>
      <c r="AP360" s="65">
        <f t="shared" si="1199"/>
        <v>0</v>
      </c>
      <c r="AQ360" s="65">
        <f t="shared" si="1199"/>
        <v>0</v>
      </c>
      <c r="AR360" s="65">
        <f t="shared" si="1199"/>
        <v>0</v>
      </c>
      <c r="AS360" s="65">
        <f t="shared" si="1199"/>
        <v>0</v>
      </c>
      <c r="AT360" s="65" t="str">
        <f t="shared" si="1191"/>
        <v>GPU</v>
      </c>
      <c r="AU360" s="65">
        <f t="shared" si="1192"/>
        <v>479.40000000000003</v>
      </c>
      <c r="AV360" s="65"/>
      <c r="AX360" s="65">
        <f t="shared" si="1193"/>
        <v>765</v>
      </c>
      <c r="AY360" s="65">
        <f t="shared" si="1194"/>
        <v>575</v>
      </c>
      <c r="AZ360" s="65">
        <f>INDEX(Notes!$A$36:$O$47,MATCH($B360,Notes!A$36:A$47,0),MATCH(AZ$2,Notes!A$35:O$35,0))</f>
        <v>342.4525995351467</v>
      </c>
      <c r="BA360" s="65">
        <f t="shared" si="1195"/>
        <v>570</v>
      </c>
      <c r="BB360" s="65">
        <f t="shared" si="1196"/>
        <v>635</v>
      </c>
      <c r="BC360" s="65">
        <f t="shared" si="1197"/>
        <v>560</v>
      </c>
      <c r="BD360" s="65">
        <f t="shared" si="1198"/>
        <v>625</v>
      </c>
      <c r="BO360" s="72">
        <f t="shared" si="1174"/>
        <v>479.40000000000003</v>
      </c>
      <c r="BP360" s="72">
        <f t="shared" si="881"/>
        <v>1</v>
      </c>
      <c r="BQ360" s="72" t="str">
        <f t="shared" si="882"/>
        <v>10</v>
      </c>
      <c r="BR360" s="72">
        <f t="shared" ref="BR360:BV360" si="1200">IF(BR359="","",BR359)</f>
        <v>0</v>
      </c>
      <c r="BS360" s="72" t="str">
        <f t="shared" si="1200"/>
        <v/>
      </c>
      <c r="BT360" s="72" t="str">
        <f t="shared" si="1200"/>
        <v/>
      </c>
      <c r="BU360" s="72" t="str">
        <f t="shared" si="1200"/>
        <v/>
      </c>
      <c r="BV360" s="72" t="str">
        <f t="shared" si="1200"/>
        <v/>
      </c>
    </row>
    <row r="361" spans="1:74" s="72" customFormat="1" x14ac:dyDescent="0.2">
      <c r="A361" s="72" t="b">
        <v>1</v>
      </c>
      <c r="B361" s="65" t="s">
        <v>46</v>
      </c>
      <c r="C361" s="65" t="s">
        <v>181</v>
      </c>
      <c r="D361" s="65" t="str">
        <f t="shared" si="1172"/>
        <v>E11</v>
      </c>
      <c r="E361" s="75">
        <f t="shared" si="1184"/>
        <v>1001011</v>
      </c>
      <c r="F361" s="65" t="str">
        <f t="shared" ref="F361:F362" si="1201">CONCATENATE(C361,"_",D361)</f>
        <v>MG001_E11</v>
      </c>
      <c r="G361" s="65" t="s">
        <v>345</v>
      </c>
      <c r="H361" s="65">
        <f t="shared" si="1176"/>
        <v>750</v>
      </c>
      <c r="I361" s="65">
        <f t="shared" si="1177"/>
        <v>75</v>
      </c>
      <c r="J361" s="65">
        <f>INDEX(Notes!$A$36:$N$47,MATCH(Binning!$B361,Notes!$A$36:$A$47,0),MATCH(Notes!$K$35,Notes!$A$35:$N$35,0))</f>
        <v>479.40000000000003</v>
      </c>
      <c r="K361" s="65"/>
      <c r="L361" s="65">
        <f t="shared" si="1181"/>
        <v>700</v>
      </c>
      <c r="M361" s="65">
        <f t="shared" si="1178"/>
        <v>510</v>
      </c>
      <c r="N361" s="65">
        <f>INDEX(GB!$A$2:$AD$96,MATCH($C361,GB!$A$2:$A$96,0),MATCH(N$2,GB!$A$1:$AD$1,0))</f>
        <v>65</v>
      </c>
      <c r="O361" s="65">
        <f>INDEX(GB!$A$2:$AD$96,MATCH($C361,GB!$A$2:$A$96,0),MATCH(O$2,GB!$A$1:$AD$1,0))</f>
        <v>70</v>
      </c>
      <c r="P361" s="65">
        <f>INDEX(GB!$A$2:$AD$96,MATCH($C361,GB!$A$2:$A$96,0),MATCH(P$2,GB!$A$1:$AD$1,0))</f>
        <v>-15</v>
      </c>
      <c r="Q361" s="65">
        <f>INDEX(GB!$A$2:$AD$96,MATCH($C361,GB!$A$2:$A$96,0),MATCH(Q$2,GB!$A$1:$AD$1,0))</f>
        <v>-5</v>
      </c>
      <c r="R361" s="65">
        <f>INDEX(Notes!$A$36:$N$47,MATCH(Binning!$B361,Notes!$A$36:$A$47,0),MATCH(Notes!$M$35,Notes!$A$35:$N$35,0))</f>
        <v>6020</v>
      </c>
      <c r="S361" s="65"/>
      <c r="T361" s="65">
        <f>INDEX(GB!$A$2:$AD$96,MATCH($C361,GB!$A$2:$A$96,0),MATCH(T$2,GB!$A$1:$AD$1,0))</f>
        <v>80</v>
      </c>
      <c r="U361" s="65">
        <f>INDEX(GB!$A$2:$AD$96,MATCH($C361,GB!$A$2:$A$96,0),MATCH(U$2,GB!$A$1:$AD$1,0))</f>
        <v>-35</v>
      </c>
      <c r="V361" s="65">
        <f>INDEX(GB!$A$2:$AD$96,MATCH($C361,GB!$A$2:$A$96,0),MATCH(V$2,GB!$A$1:$AD$1,0))</f>
        <v>0</v>
      </c>
      <c r="W361" s="65">
        <f>INDEX(GB!$A$2:$AD$96,MATCH($C361,GB!$A$2:$A$96,0),MATCH(W$2,GB!$A$1:$AD$1,0))</f>
        <v>-40</v>
      </c>
      <c r="X361" s="65">
        <f>INDEX(GB!$A$2:$AD$96,MATCH($C361,GB!$A$2:$A$96,0),MATCH(X$2,GB!$A$1:$AD$1,0))</f>
        <v>-30</v>
      </c>
      <c r="Y361" s="65">
        <v>5</v>
      </c>
      <c r="Z361" s="72">
        <v>1250</v>
      </c>
      <c r="AA361" s="72">
        <v>400</v>
      </c>
      <c r="AB361" s="65"/>
      <c r="AC361" s="65"/>
      <c r="AD361" s="65"/>
      <c r="AE361" s="65"/>
      <c r="AF361" s="65">
        <f t="shared" si="1179"/>
        <v>0</v>
      </c>
      <c r="AG361" s="65">
        <f t="shared" si="1166"/>
        <v>820</v>
      </c>
      <c r="AH361" s="65">
        <f>AG361-N361</f>
        <v>755</v>
      </c>
      <c r="AI361" s="65" t="str">
        <f t="shared" si="1186"/>
        <v/>
      </c>
      <c r="AJ361" s="65" t="str">
        <f t="shared" si="1187"/>
        <v/>
      </c>
      <c r="AK361" s="65" t="str">
        <f t="shared" si="1188"/>
        <v/>
      </c>
      <c r="AL361" s="65" t="str">
        <f t="shared" si="1189"/>
        <v/>
      </c>
      <c r="AM361" s="65" t="str">
        <f t="shared" si="897"/>
        <v/>
      </c>
      <c r="AN361" s="65">
        <f t="shared" ref="AN361:AS361" si="1202">AN360</f>
        <v>0</v>
      </c>
      <c r="AO361" s="65">
        <f t="shared" si="1202"/>
        <v>0</v>
      </c>
      <c r="AP361" s="65">
        <f t="shared" si="1202"/>
        <v>0</v>
      </c>
      <c r="AQ361" s="65">
        <f t="shared" si="1202"/>
        <v>0</v>
      </c>
      <c r="AR361" s="65">
        <f t="shared" si="1202"/>
        <v>0</v>
      </c>
      <c r="AS361" s="65">
        <f t="shared" si="1202"/>
        <v>0</v>
      </c>
      <c r="AT361" s="65" t="str">
        <f t="shared" si="1191"/>
        <v>GPU</v>
      </c>
      <c r="AU361" s="65">
        <f t="shared" si="1192"/>
        <v>479.40000000000003</v>
      </c>
      <c r="AV361" s="65"/>
      <c r="AX361" s="65">
        <f t="shared" si="1193"/>
        <v>765</v>
      </c>
      <c r="AY361" s="65">
        <f t="shared" si="1194"/>
        <v>575</v>
      </c>
      <c r="AZ361" s="65">
        <f>INDEX(Notes!$A$36:$O$47,MATCH($B361,Notes!A$36:A$47,0),MATCH(AZ$2,Notes!A$35:O$35,0))</f>
        <v>342.4525995351467</v>
      </c>
      <c r="BA361" s="65">
        <f t="shared" si="1195"/>
        <v>555</v>
      </c>
      <c r="BB361" s="65">
        <f t="shared" si="1196"/>
        <v>620</v>
      </c>
      <c r="BC361" s="65">
        <f t="shared" si="1197"/>
        <v>545</v>
      </c>
      <c r="BD361" s="65">
        <f t="shared" si="1198"/>
        <v>610</v>
      </c>
      <c r="BO361" s="72">
        <f t="shared" si="1174"/>
        <v>479.40000000000003</v>
      </c>
      <c r="BP361" s="72">
        <f t="shared" si="881"/>
        <v>1</v>
      </c>
      <c r="BQ361" s="72" t="str">
        <f t="shared" si="882"/>
        <v>11</v>
      </c>
      <c r="BR361" s="72">
        <f t="shared" ref="BR361:BV361" si="1203">IF(BR360="","",BR360)</f>
        <v>0</v>
      </c>
      <c r="BS361" s="72" t="str">
        <f t="shared" si="1203"/>
        <v/>
      </c>
      <c r="BT361" s="72" t="str">
        <f t="shared" si="1203"/>
        <v/>
      </c>
      <c r="BU361" s="72" t="str">
        <f t="shared" si="1203"/>
        <v/>
      </c>
      <c r="BV361" s="72" t="str">
        <f t="shared" si="1203"/>
        <v/>
      </c>
    </row>
    <row r="362" spans="1:74" s="72" customFormat="1" x14ac:dyDescent="0.2">
      <c r="A362" s="72" t="b">
        <v>1</v>
      </c>
      <c r="B362" s="65" t="s">
        <v>46</v>
      </c>
      <c r="C362" s="65" t="s">
        <v>181</v>
      </c>
      <c r="D362" s="65" t="str">
        <f t="shared" si="1172"/>
        <v>E12</v>
      </c>
      <c r="E362" s="75">
        <f t="shared" ref="E362" si="1204">1000000+BP362*1000+BQ362</f>
        <v>1001012</v>
      </c>
      <c r="F362" s="65" t="str">
        <f t="shared" si="1201"/>
        <v>MG001_E12</v>
      </c>
      <c r="G362" s="65" t="s">
        <v>345</v>
      </c>
      <c r="H362" s="65">
        <f t="shared" si="1176"/>
        <v>735</v>
      </c>
      <c r="I362" s="65">
        <f t="shared" si="1177"/>
        <v>75</v>
      </c>
      <c r="J362" s="65">
        <f>INDEX(Notes!$A$36:$N$47,MATCH(Binning!$B362,Notes!$A$36:$A$47,0),MATCH(Notes!$K$35,Notes!$A$35:$N$35,0))</f>
        <v>479.40000000000003</v>
      </c>
      <c r="K362" s="65"/>
      <c r="L362" s="65">
        <f t="shared" si="1181"/>
        <v>700</v>
      </c>
      <c r="M362" s="65">
        <f t="shared" si="1178"/>
        <v>510</v>
      </c>
      <c r="N362" s="65">
        <f>INDEX(GB!$A$2:$AD$96,MATCH($C362,GB!$A$2:$A$96,0),MATCH(N$2,GB!$A$1:$AD$1,0))</f>
        <v>65</v>
      </c>
      <c r="O362" s="65">
        <f>INDEX(GB!$A$2:$AD$96,MATCH($C362,GB!$A$2:$A$96,0),MATCH(O$2,GB!$A$1:$AD$1,0))</f>
        <v>70</v>
      </c>
      <c r="P362" s="65">
        <f>INDEX(GB!$A$2:$AD$96,MATCH($C362,GB!$A$2:$A$96,0),MATCH(P$2,GB!$A$1:$AD$1,0))</f>
        <v>-15</v>
      </c>
      <c r="Q362" s="65">
        <f>INDEX(GB!$A$2:$AD$96,MATCH($C362,GB!$A$2:$A$96,0),MATCH(Q$2,GB!$A$1:$AD$1,0))</f>
        <v>-5</v>
      </c>
      <c r="R362" s="65">
        <f>INDEX(Notes!$A$36:$N$47,MATCH(Binning!$B362,Notes!$A$36:$A$47,0),MATCH(Notes!$M$35,Notes!$A$35:$N$35,0))</f>
        <v>6020</v>
      </c>
      <c r="S362" s="65"/>
      <c r="T362" s="65">
        <f>INDEX(GB!$A$2:$AD$96,MATCH($C362,GB!$A$2:$A$96,0),MATCH(T$2,GB!$A$1:$AD$1,0))</f>
        <v>80</v>
      </c>
      <c r="U362" s="65">
        <f>INDEX(GB!$A$2:$AD$96,MATCH($C362,GB!$A$2:$A$96,0),MATCH(U$2,GB!$A$1:$AD$1,0))</f>
        <v>-35</v>
      </c>
      <c r="V362" s="65">
        <f>INDEX(GB!$A$2:$AD$96,MATCH($C362,GB!$A$2:$A$96,0),MATCH(V$2,GB!$A$1:$AD$1,0))</f>
        <v>0</v>
      </c>
      <c r="W362" s="65">
        <f>INDEX(GB!$A$2:$AD$96,MATCH($C362,GB!$A$2:$A$96,0),MATCH(W$2,GB!$A$1:$AD$1,0))</f>
        <v>-40</v>
      </c>
      <c r="X362" s="65">
        <f>INDEX(GB!$A$2:$AD$96,MATCH($C362,GB!$A$2:$A$96,0),MATCH(X$2,GB!$A$1:$AD$1,0))</f>
        <v>-30</v>
      </c>
      <c r="Y362" s="65">
        <v>5</v>
      </c>
      <c r="Z362" s="72">
        <v>1250</v>
      </c>
      <c r="AA362" s="72">
        <v>400</v>
      </c>
      <c r="AB362" s="65"/>
      <c r="AC362" s="65"/>
      <c r="AD362" s="65"/>
      <c r="AE362" s="65"/>
      <c r="AF362" s="65">
        <f t="shared" si="1179"/>
        <v>0</v>
      </c>
      <c r="AG362" s="65">
        <f t="shared" si="1166"/>
        <v>820</v>
      </c>
      <c r="AH362" s="65">
        <f t="shared" ref="AH362" si="1205">AG362-N362</f>
        <v>755</v>
      </c>
      <c r="AI362" s="65" t="str">
        <f t="shared" ref="AI362" si="1206">IF($BR362=1,BS362,"")</f>
        <v/>
      </c>
      <c r="AJ362" s="65" t="str">
        <f t="shared" ref="AJ362" si="1207">IF($BR362=1,BT362,"")</f>
        <v/>
      </c>
      <c r="AK362" s="65" t="str">
        <f t="shared" ref="AK362" si="1208">IF($BR362=1,BU362,"")</f>
        <v/>
      </c>
      <c r="AL362" s="65" t="str">
        <f t="shared" ref="AL362" si="1209">IF($BR362=1,BV362,"")</f>
        <v/>
      </c>
      <c r="AM362" s="65" t="str">
        <f t="shared" si="897"/>
        <v/>
      </c>
      <c r="AN362" s="65">
        <f t="shared" ref="AN362:AS362" si="1210">AN361</f>
        <v>0</v>
      </c>
      <c r="AO362" s="65">
        <f t="shared" si="1210"/>
        <v>0</v>
      </c>
      <c r="AP362" s="65">
        <f t="shared" si="1210"/>
        <v>0</v>
      </c>
      <c r="AQ362" s="65">
        <f t="shared" si="1210"/>
        <v>0</v>
      </c>
      <c r="AR362" s="65">
        <f t="shared" si="1210"/>
        <v>0</v>
      </c>
      <c r="AS362" s="65">
        <f t="shared" si="1210"/>
        <v>0</v>
      </c>
      <c r="AT362" s="65" t="str">
        <f t="shared" ref="AT362" si="1211">B362</f>
        <v>GPU</v>
      </c>
      <c r="AU362" s="65">
        <f t="shared" ref="AU362" si="1212">J362</f>
        <v>479.40000000000003</v>
      </c>
      <c r="AV362" s="65"/>
      <c r="AX362" s="65">
        <f t="shared" ref="AX362" si="1213">L362+N362</f>
        <v>765</v>
      </c>
      <c r="AY362" s="65">
        <f t="shared" ref="AY362" si="1214">M362+N362</f>
        <v>575</v>
      </c>
      <c r="AZ362" s="65">
        <f>INDEX(Notes!$A$36:$O$47,MATCH($B362,Notes!A$36:A$47,0),MATCH(AZ$2,Notes!A$35:O$35,0))</f>
        <v>342.4525995351467</v>
      </c>
      <c r="BA362" s="65">
        <f t="shared" ref="BA362" si="1215">MAX(MIN(Y362*FLOOR((H362-I362*LOG10(AZ362))/Y362,1),L362),M362)</f>
        <v>540</v>
      </c>
      <c r="BB362" s="65">
        <f t="shared" ref="BB362" si="1216">BA362+N362</f>
        <v>605</v>
      </c>
      <c r="BC362" s="65">
        <f t="shared" ref="BC362" si="1217">MAX(MIN(Y362*FLOOR((H362-I362*LOG10(J362))/Y362,1),L362),M362)</f>
        <v>530</v>
      </c>
      <c r="BD362" s="65">
        <f t="shared" ref="BD362" si="1218">BC362+N362</f>
        <v>595</v>
      </c>
      <c r="BO362" s="72">
        <f t="shared" si="1174"/>
        <v>479.40000000000003</v>
      </c>
      <c r="BP362" s="72">
        <f t="shared" si="881"/>
        <v>1</v>
      </c>
      <c r="BQ362" s="72" t="str">
        <f t="shared" si="882"/>
        <v>12</v>
      </c>
      <c r="BR362" s="72">
        <f t="shared" ref="BR362:BV362" si="1219">IF(BR361="","",BR361)</f>
        <v>0</v>
      </c>
      <c r="BS362" s="72" t="str">
        <f t="shared" si="1219"/>
        <v/>
      </c>
      <c r="BT362" s="72" t="str">
        <f t="shared" si="1219"/>
        <v/>
      </c>
      <c r="BU362" s="72" t="str">
        <f t="shared" si="1219"/>
        <v/>
      </c>
      <c r="BV362" s="72" t="str">
        <f t="shared" si="1219"/>
        <v/>
      </c>
    </row>
    <row r="363" spans="1:74" s="72" customFormat="1" x14ac:dyDescent="0.2">
      <c r="A363" s="72" t="b">
        <v>1</v>
      </c>
      <c r="B363" s="65" t="s">
        <v>46</v>
      </c>
      <c r="C363" s="65" t="s">
        <v>15</v>
      </c>
      <c r="D363" s="65" t="s">
        <v>44</v>
      </c>
      <c r="E363" s="75">
        <f t="shared" si="847"/>
        <v>1002001</v>
      </c>
      <c r="F363" s="65" t="str">
        <f t="shared" si="1182"/>
        <v>MG002_E1</v>
      </c>
      <c r="G363" s="65" t="s">
        <v>345</v>
      </c>
      <c r="H363" s="184">
        <f>VLOOKUP(C363,BinningParamNotes!A:D,3,0)</f>
        <v>960</v>
      </c>
      <c r="I363" s="69">
        <f>VLOOKUP(C363,BinningParamNotes!A:D,2,0)</f>
        <v>80</v>
      </c>
      <c r="J363" s="65">
        <f>INDEX(Notes!$A$36:$N$47,MATCH(Binning!$B363,Notes!$A$36:$A$47,0),MATCH(Notes!$K$35,Notes!$A$35:$N$35,0))</f>
        <v>479.40000000000003</v>
      </c>
      <c r="K363" s="65"/>
      <c r="L363" s="69">
        <f>VLOOKUP(C363,BinningParamNotes!A:D,4,0)</f>
        <v>765</v>
      </c>
      <c r="M363" s="225">
        <v>550</v>
      </c>
      <c r="N363" s="65">
        <f>INDEX(GB!$A$2:$AD$96,MATCH($C363,GB!$A$2:$A$96,0),MATCH(N$2,GB!$A$1:$AD$1,0))</f>
        <v>30</v>
      </c>
      <c r="O363" s="65">
        <f>INDEX(GB!$A$2:$AD$96,MATCH($C363,GB!$A$2:$A$96,0),MATCH(O$2,GB!$A$1:$AD$1,0))</f>
        <v>25</v>
      </c>
      <c r="P363" s="65">
        <f>INDEX(GB!$A$2:$AD$96,MATCH($C363,GB!$A$2:$A$96,0),MATCH(P$2,GB!$A$1:$AD$1,0))</f>
        <v>15</v>
      </c>
      <c r="Q363" s="65">
        <f>INDEX(GB!$A$2:$AD$96,MATCH($C363,GB!$A$2:$A$96,0),MATCH(Q$2,GB!$A$1:$AD$1,0))</f>
        <v>10</v>
      </c>
      <c r="R363" s="65">
        <f>INDEX(Notes!$A$36:$N$47,MATCH(Binning!$B363,Notes!$A$36:$A$47,0),MATCH(Notes!$M$35,Notes!$A$35:$N$35,0))</f>
        <v>6020</v>
      </c>
      <c r="S363" s="65"/>
      <c r="T363" s="65">
        <f>INDEX(GB!$A$2:$AD$96,MATCH($C363,GB!$A$2:$A$96,0),MATCH(T$2,GB!$A$1:$AD$1,0))</f>
        <v>60</v>
      </c>
      <c r="U363" s="65">
        <f>INDEX(GB!$A$2:$AD$96,MATCH($C363,GB!$A$2:$A$96,0),MATCH(U$2,GB!$A$1:$AD$1,0))</f>
        <v>-10</v>
      </c>
      <c r="V363" s="65">
        <f>INDEX(GB!$A$2:$AD$96,MATCH($C363,GB!$A$2:$A$96,0),MATCH(V$2,GB!$A$1:$AD$1,0))</f>
        <v>0</v>
      </c>
      <c r="W363" s="65">
        <f>INDEX(GB!$A$2:$AD$96,MATCH($C363,GB!$A$2:$A$96,0),MATCH(W$2,GB!$A$1:$AD$1,0))</f>
        <v>-10</v>
      </c>
      <c r="X363" s="65">
        <f>INDEX(GB!$A$2:$AD$96,MATCH($C363,GB!$A$2:$A$96,0),MATCH(X$2,GB!$A$1:$AD$1,0))</f>
        <v>-15</v>
      </c>
      <c r="Y363" s="65">
        <v>5</v>
      </c>
      <c r="Z363" s="72">
        <v>1250</v>
      </c>
      <c r="AA363" s="72">
        <v>400</v>
      </c>
      <c r="AB363" s="65"/>
      <c r="AC363" s="65"/>
      <c r="AD363" s="65"/>
      <c r="AE363" s="65"/>
      <c r="AF363" s="65">
        <v>5</v>
      </c>
      <c r="AG363" s="65">
        <f t="shared" si="1166"/>
        <v>820</v>
      </c>
      <c r="AH363" s="65">
        <f t="shared" si="1167"/>
        <v>790</v>
      </c>
      <c r="AI363" s="65" t="str">
        <f t="shared" si="1031"/>
        <v/>
      </c>
      <c r="AJ363" s="65" t="str">
        <f t="shared" si="1032"/>
        <v/>
      </c>
      <c r="AK363" s="65" t="str">
        <f t="shared" si="1033"/>
        <v/>
      </c>
      <c r="AL363" s="65" t="str">
        <f t="shared" si="1034"/>
        <v/>
      </c>
      <c r="AM363" s="65" t="str">
        <f t="shared" si="897"/>
        <v/>
      </c>
      <c r="AN363" s="65">
        <v>0</v>
      </c>
      <c r="AO363" s="65">
        <v>0</v>
      </c>
      <c r="AP363" s="65">
        <v>0</v>
      </c>
      <c r="AQ363" s="65">
        <v>0</v>
      </c>
      <c r="AR363" s="65">
        <v>0</v>
      </c>
      <c r="AS363" s="65">
        <v>0</v>
      </c>
      <c r="AT363" s="65" t="str">
        <f t="shared" si="898"/>
        <v>GPU</v>
      </c>
      <c r="AU363" s="65">
        <f t="shared" si="899"/>
        <v>479.40000000000003</v>
      </c>
      <c r="AV363" s="65"/>
      <c r="AX363" s="65">
        <f t="shared" si="1168"/>
        <v>795</v>
      </c>
      <c r="AY363" s="65">
        <f t="shared" si="1169"/>
        <v>580</v>
      </c>
      <c r="AZ363" s="65">
        <f>INDEX(Notes!$A$36:$O$47,MATCH($B363,Notes!A$36:A$47,0),MATCH(AZ$2,Notes!A$35:O$35,0))</f>
        <v>342.4525995351467</v>
      </c>
      <c r="BA363" s="65">
        <f t="shared" si="939"/>
        <v>755</v>
      </c>
      <c r="BB363" s="65">
        <f t="shared" si="1170"/>
        <v>785</v>
      </c>
      <c r="BC363" s="65">
        <f t="shared" si="940"/>
        <v>745</v>
      </c>
      <c r="BD363" s="65">
        <f t="shared" si="1171"/>
        <v>775</v>
      </c>
      <c r="BO363" s="72">
        <f>MAX(J363:J369)</f>
        <v>479.40000000000003</v>
      </c>
      <c r="BP363" s="72">
        <f t="shared" si="881"/>
        <v>2</v>
      </c>
      <c r="BQ363" s="72" t="str">
        <f t="shared" si="882"/>
        <v>1</v>
      </c>
      <c r="BR363" s="72">
        <v>0</v>
      </c>
      <c r="BS363" s="72" t="s">
        <v>181</v>
      </c>
      <c r="BT363" s="72" t="s">
        <v>16</v>
      </c>
      <c r="BU363" s="72">
        <v>0.49664429530201343</v>
      </c>
      <c r="BV363" s="72">
        <v>6</v>
      </c>
    </row>
    <row r="364" spans="1:74" s="72" customFormat="1" x14ac:dyDescent="0.2">
      <c r="A364" s="72" t="b">
        <v>1</v>
      </c>
      <c r="B364" s="65" t="s">
        <v>46</v>
      </c>
      <c r="C364" s="65" t="s">
        <v>15</v>
      </c>
      <c r="D364" s="65" t="str">
        <f t="shared" ref="D364:D375" si="1220">CONCATENATE("E",MID(D363,2,2)+1)</f>
        <v>E2</v>
      </c>
      <c r="E364" s="75">
        <f t="shared" si="847"/>
        <v>1002002</v>
      </c>
      <c r="F364" s="65" t="str">
        <f t="shared" si="1182"/>
        <v>MG002_E2</v>
      </c>
      <c r="G364" s="65" t="s">
        <v>345</v>
      </c>
      <c r="H364" s="65">
        <f>H363-15</f>
        <v>945</v>
      </c>
      <c r="I364" s="65">
        <f>I363</f>
        <v>80</v>
      </c>
      <c r="J364" s="65">
        <f>INDEX(Notes!$A$36:$N$47,MATCH(Binning!$B364,Notes!$A$36:$A$47,0),MATCH(Notes!$K$35,Notes!$A$35:$N$35,0))</f>
        <v>479.40000000000003</v>
      </c>
      <c r="K364" s="65"/>
      <c r="L364" s="65">
        <f>L363-10</f>
        <v>755</v>
      </c>
      <c r="M364" s="65">
        <f>M363</f>
        <v>550</v>
      </c>
      <c r="N364" s="65">
        <f>INDEX(GB!$A$2:$AD$96,MATCH($C364,GB!$A$2:$A$96,0),MATCH(N$2,GB!$A$1:$AD$1,0))</f>
        <v>30</v>
      </c>
      <c r="O364" s="65">
        <f>INDEX(GB!$A$2:$AD$96,MATCH($C364,GB!$A$2:$A$96,0),MATCH(O$2,GB!$A$1:$AD$1,0))</f>
        <v>25</v>
      </c>
      <c r="P364" s="65">
        <f>INDEX(GB!$A$2:$AD$96,MATCH($C364,GB!$A$2:$A$96,0),MATCH(P$2,GB!$A$1:$AD$1,0))</f>
        <v>15</v>
      </c>
      <c r="Q364" s="65">
        <f>INDEX(GB!$A$2:$AD$96,MATCH($C364,GB!$A$2:$A$96,0),MATCH(Q$2,GB!$A$1:$AD$1,0))</f>
        <v>10</v>
      </c>
      <c r="R364" s="65">
        <f>INDEX(Notes!$A$36:$N$47,MATCH(Binning!$B364,Notes!$A$36:$A$47,0),MATCH(Notes!$M$35,Notes!$A$35:$N$35,0))</f>
        <v>6020</v>
      </c>
      <c r="S364" s="65"/>
      <c r="T364" s="65">
        <f>INDEX(GB!$A$2:$AD$96,MATCH($C364,GB!$A$2:$A$96,0),MATCH(T$2,GB!$A$1:$AD$1,0))</f>
        <v>60</v>
      </c>
      <c r="U364" s="65">
        <f>INDEX(GB!$A$2:$AD$96,MATCH($C364,GB!$A$2:$A$96,0),MATCH(U$2,GB!$A$1:$AD$1,0))</f>
        <v>-10</v>
      </c>
      <c r="V364" s="65">
        <f>INDEX(GB!$A$2:$AD$96,MATCH($C364,GB!$A$2:$A$96,0),MATCH(V$2,GB!$A$1:$AD$1,0))</f>
        <v>0</v>
      </c>
      <c r="W364" s="65">
        <f>INDEX(GB!$A$2:$AD$96,MATCH($C364,GB!$A$2:$A$96,0),MATCH(W$2,GB!$A$1:$AD$1,0))</f>
        <v>-10</v>
      </c>
      <c r="X364" s="65">
        <f>INDEX(GB!$A$2:$AD$96,MATCH($C364,GB!$A$2:$A$96,0),MATCH(X$2,GB!$A$1:$AD$1,0))</f>
        <v>-15</v>
      </c>
      <c r="Y364" s="65">
        <v>5</v>
      </c>
      <c r="Z364" s="72">
        <v>1250</v>
      </c>
      <c r="AA364" s="72">
        <v>400</v>
      </c>
      <c r="AB364" s="65"/>
      <c r="AC364" s="65"/>
      <c r="AD364" s="65"/>
      <c r="AE364" s="65"/>
      <c r="AF364" s="65">
        <f>AF363</f>
        <v>5</v>
      </c>
      <c r="AG364" s="65">
        <f t="shared" si="1166"/>
        <v>820</v>
      </c>
      <c r="AH364" s="65">
        <f t="shared" si="1167"/>
        <v>790</v>
      </c>
      <c r="AI364" s="65" t="str">
        <f t="shared" si="1031"/>
        <v/>
      </c>
      <c r="AJ364" s="65" t="str">
        <f t="shared" si="1032"/>
        <v/>
      </c>
      <c r="AK364" s="65" t="str">
        <f t="shared" si="1033"/>
        <v/>
      </c>
      <c r="AL364" s="65" t="str">
        <f t="shared" si="1034"/>
        <v/>
      </c>
      <c r="AM364" s="65" t="str">
        <f t="shared" si="897"/>
        <v/>
      </c>
      <c r="AN364" s="65">
        <f t="shared" ref="AN364:AS364" si="1221">AN363</f>
        <v>0</v>
      </c>
      <c r="AO364" s="65">
        <f t="shared" si="1221"/>
        <v>0</v>
      </c>
      <c r="AP364" s="65">
        <f t="shared" si="1221"/>
        <v>0</v>
      </c>
      <c r="AQ364" s="65">
        <f t="shared" si="1221"/>
        <v>0</v>
      </c>
      <c r="AR364" s="65">
        <f t="shared" si="1221"/>
        <v>0</v>
      </c>
      <c r="AS364" s="65">
        <f t="shared" si="1221"/>
        <v>0</v>
      </c>
      <c r="AT364" s="65" t="str">
        <f t="shared" si="898"/>
        <v>GPU</v>
      </c>
      <c r="AU364" s="65">
        <f t="shared" si="899"/>
        <v>479.40000000000003</v>
      </c>
      <c r="AV364" s="65"/>
      <c r="AX364" s="65">
        <f t="shared" si="1168"/>
        <v>785</v>
      </c>
      <c r="AY364" s="65">
        <f t="shared" si="1169"/>
        <v>580</v>
      </c>
      <c r="AZ364" s="65">
        <f>INDEX(Notes!$A$36:$O$47,MATCH($B364,Notes!A$36:A$47,0),MATCH(AZ$2,Notes!A$35:O$35,0))</f>
        <v>342.4525995351467</v>
      </c>
      <c r="BA364" s="65">
        <f t="shared" si="939"/>
        <v>740</v>
      </c>
      <c r="BB364" s="65">
        <f t="shared" si="1170"/>
        <v>770</v>
      </c>
      <c r="BC364" s="65">
        <f t="shared" si="940"/>
        <v>730</v>
      </c>
      <c r="BD364" s="65">
        <f t="shared" si="1171"/>
        <v>760</v>
      </c>
      <c r="BO364" s="72">
        <f t="shared" ref="BO364:BO375" si="1222">BO363</f>
        <v>479.40000000000003</v>
      </c>
      <c r="BP364" s="72">
        <f t="shared" si="881"/>
        <v>2</v>
      </c>
      <c r="BQ364" s="72" t="str">
        <f t="shared" si="882"/>
        <v>2</v>
      </c>
      <c r="BR364" s="72">
        <f>IF(BR363="","",BR363)</f>
        <v>0</v>
      </c>
      <c r="BS364" s="72" t="str">
        <f t="shared" ref="BS364:BV369" si="1223">IF(BS363="","",BS363)</f>
        <v>MG001</v>
      </c>
      <c r="BT364" s="72" t="str">
        <f t="shared" si="1223"/>
        <v>MG003</v>
      </c>
      <c r="BU364" s="72">
        <f t="shared" si="1223"/>
        <v>0.49664429530201343</v>
      </c>
      <c r="BV364" s="72">
        <f t="shared" si="1223"/>
        <v>6</v>
      </c>
    </row>
    <row r="365" spans="1:74" s="72" customFormat="1" x14ac:dyDescent="0.2">
      <c r="A365" s="72" t="b">
        <v>1</v>
      </c>
      <c r="B365" s="65" t="s">
        <v>46</v>
      </c>
      <c r="C365" s="65" t="s">
        <v>15</v>
      </c>
      <c r="D365" s="65" t="str">
        <f t="shared" si="1220"/>
        <v>E3</v>
      </c>
      <c r="E365" s="75">
        <f t="shared" si="847"/>
        <v>1002003</v>
      </c>
      <c r="F365" s="65" t="str">
        <f t="shared" si="1182"/>
        <v>MG002_E3</v>
      </c>
      <c r="G365" s="65" t="s">
        <v>345</v>
      </c>
      <c r="H365" s="65">
        <f t="shared" ref="H365:H375" si="1224">H364-15</f>
        <v>930</v>
      </c>
      <c r="I365" s="65">
        <f t="shared" ref="I365:I375" si="1225">I364</f>
        <v>80</v>
      </c>
      <c r="J365" s="65">
        <f>INDEX(Notes!$A$36:$N$47,MATCH(Binning!$B365,Notes!$A$36:$A$47,0),MATCH(Notes!$K$35,Notes!$A$35:$N$35,0))</f>
        <v>479.40000000000003</v>
      </c>
      <c r="K365" s="65"/>
      <c r="L365" s="65">
        <f>L364-10</f>
        <v>745</v>
      </c>
      <c r="M365" s="65">
        <f t="shared" ref="M365:M375" si="1226">M364</f>
        <v>550</v>
      </c>
      <c r="N365" s="65">
        <f>INDEX(GB!$A$2:$AD$96,MATCH($C365,GB!$A$2:$A$96,0),MATCH(N$2,GB!$A$1:$AD$1,0))</f>
        <v>30</v>
      </c>
      <c r="O365" s="65">
        <f>INDEX(GB!$A$2:$AD$96,MATCH($C365,GB!$A$2:$A$96,0),MATCH(O$2,GB!$A$1:$AD$1,0))</f>
        <v>25</v>
      </c>
      <c r="P365" s="65">
        <f>INDEX(GB!$A$2:$AD$96,MATCH($C365,GB!$A$2:$A$96,0),MATCH(P$2,GB!$A$1:$AD$1,0))</f>
        <v>15</v>
      </c>
      <c r="Q365" s="65">
        <f>INDEX(GB!$A$2:$AD$96,MATCH($C365,GB!$A$2:$A$96,0),MATCH(Q$2,GB!$A$1:$AD$1,0))</f>
        <v>10</v>
      </c>
      <c r="R365" s="65">
        <f>INDEX(Notes!$A$36:$N$47,MATCH(Binning!$B365,Notes!$A$36:$A$47,0),MATCH(Notes!$M$35,Notes!$A$35:$N$35,0))</f>
        <v>6020</v>
      </c>
      <c r="S365" s="65"/>
      <c r="T365" s="65">
        <f>INDEX(GB!$A$2:$AD$96,MATCH($C365,GB!$A$2:$A$96,0),MATCH(T$2,GB!$A$1:$AD$1,0))</f>
        <v>60</v>
      </c>
      <c r="U365" s="65">
        <f>INDEX(GB!$A$2:$AD$96,MATCH($C365,GB!$A$2:$A$96,0),MATCH(U$2,GB!$A$1:$AD$1,0))</f>
        <v>-10</v>
      </c>
      <c r="V365" s="65">
        <f>INDEX(GB!$A$2:$AD$96,MATCH($C365,GB!$A$2:$A$96,0),MATCH(V$2,GB!$A$1:$AD$1,0))</f>
        <v>0</v>
      </c>
      <c r="W365" s="65">
        <f>INDEX(GB!$A$2:$AD$96,MATCH($C365,GB!$A$2:$A$96,0),MATCH(W$2,GB!$A$1:$AD$1,0))</f>
        <v>-10</v>
      </c>
      <c r="X365" s="65">
        <f>INDEX(GB!$A$2:$AD$96,MATCH($C365,GB!$A$2:$A$96,0),MATCH(X$2,GB!$A$1:$AD$1,0))</f>
        <v>-15</v>
      </c>
      <c r="Y365" s="65">
        <v>5</v>
      </c>
      <c r="Z365" s="72">
        <v>1250</v>
      </c>
      <c r="AA365" s="72">
        <v>400</v>
      </c>
      <c r="AB365" s="65"/>
      <c r="AC365" s="65"/>
      <c r="AD365" s="65"/>
      <c r="AE365" s="65"/>
      <c r="AF365" s="65">
        <f t="shared" ref="AF365:AF375" si="1227">AF364</f>
        <v>5</v>
      </c>
      <c r="AG365" s="65">
        <f t="shared" si="1166"/>
        <v>820</v>
      </c>
      <c r="AH365" s="65">
        <f t="shared" si="1167"/>
        <v>790</v>
      </c>
      <c r="AI365" s="65" t="str">
        <f t="shared" si="1031"/>
        <v/>
      </c>
      <c r="AJ365" s="65" t="str">
        <f t="shared" si="1032"/>
        <v/>
      </c>
      <c r="AK365" s="65" t="str">
        <f t="shared" si="1033"/>
        <v/>
      </c>
      <c r="AL365" s="65" t="str">
        <f t="shared" si="1034"/>
        <v/>
      </c>
      <c r="AM365" s="65" t="str">
        <f t="shared" si="897"/>
        <v/>
      </c>
      <c r="AN365" s="65">
        <f t="shared" ref="AN365:AN375" si="1228">AN364</f>
        <v>0</v>
      </c>
      <c r="AO365" s="65">
        <f t="shared" ref="AO365:AO375" si="1229">AO364</f>
        <v>0</v>
      </c>
      <c r="AP365" s="65">
        <f t="shared" ref="AP365:AP375" si="1230">AP364</f>
        <v>0</v>
      </c>
      <c r="AQ365" s="65">
        <f t="shared" ref="AQ365:AQ375" si="1231">AQ364</f>
        <v>0</v>
      </c>
      <c r="AR365" s="65">
        <f t="shared" ref="AR365:AR375" si="1232">AR364</f>
        <v>0</v>
      </c>
      <c r="AS365" s="65">
        <f t="shared" ref="AS365:AS375" si="1233">AS364</f>
        <v>0</v>
      </c>
      <c r="AT365" s="65" t="str">
        <f t="shared" si="898"/>
        <v>GPU</v>
      </c>
      <c r="AU365" s="65">
        <f t="shared" si="899"/>
        <v>479.40000000000003</v>
      </c>
      <c r="AV365" s="65"/>
      <c r="AX365" s="65">
        <f t="shared" si="1168"/>
        <v>775</v>
      </c>
      <c r="AY365" s="65">
        <f t="shared" si="1169"/>
        <v>580</v>
      </c>
      <c r="AZ365" s="65">
        <f>INDEX(Notes!$A$36:$O$47,MATCH($B365,Notes!A$36:A$47,0),MATCH(AZ$2,Notes!A$35:O$35,0))</f>
        <v>342.4525995351467</v>
      </c>
      <c r="BA365" s="65">
        <f t="shared" si="939"/>
        <v>725</v>
      </c>
      <c r="BB365" s="65">
        <f t="shared" si="1170"/>
        <v>755</v>
      </c>
      <c r="BC365" s="65">
        <f t="shared" si="940"/>
        <v>715</v>
      </c>
      <c r="BD365" s="65">
        <f t="shared" si="1171"/>
        <v>745</v>
      </c>
      <c r="BO365" s="72">
        <f t="shared" si="1222"/>
        <v>479.40000000000003</v>
      </c>
      <c r="BP365" s="72">
        <f t="shared" si="881"/>
        <v>2</v>
      </c>
      <c r="BQ365" s="72" t="str">
        <f t="shared" si="882"/>
        <v>3</v>
      </c>
      <c r="BR365" s="72">
        <f t="shared" ref="BR365:BV370" si="1234">IF(BR364="","",BR364)</f>
        <v>0</v>
      </c>
      <c r="BS365" s="72" t="str">
        <f t="shared" si="1223"/>
        <v>MG001</v>
      </c>
      <c r="BT365" s="72" t="str">
        <f t="shared" si="1223"/>
        <v>MG003</v>
      </c>
      <c r="BU365" s="72">
        <f t="shared" si="1223"/>
        <v>0.49664429530201343</v>
      </c>
      <c r="BV365" s="72">
        <f t="shared" si="1223"/>
        <v>6</v>
      </c>
    </row>
    <row r="366" spans="1:74" s="72" customFormat="1" x14ac:dyDescent="0.2">
      <c r="A366" s="72" t="b">
        <v>1</v>
      </c>
      <c r="B366" s="65" t="s">
        <v>46</v>
      </c>
      <c r="C366" s="65" t="s">
        <v>15</v>
      </c>
      <c r="D366" s="65" t="str">
        <f t="shared" si="1220"/>
        <v>E4</v>
      </c>
      <c r="E366" s="75">
        <f t="shared" si="847"/>
        <v>1002004</v>
      </c>
      <c r="F366" s="65" t="str">
        <f t="shared" si="1182"/>
        <v>MG002_E4</v>
      </c>
      <c r="G366" s="65" t="s">
        <v>345</v>
      </c>
      <c r="H366" s="65">
        <f t="shared" si="1224"/>
        <v>915</v>
      </c>
      <c r="I366" s="65">
        <f t="shared" si="1225"/>
        <v>80</v>
      </c>
      <c r="J366" s="65">
        <f>INDEX(Notes!$A$36:$N$47,MATCH(Binning!$B366,Notes!$A$36:$A$47,0),MATCH(Notes!$K$35,Notes!$A$35:$N$35,0))</f>
        <v>479.40000000000003</v>
      </c>
      <c r="K366" s="65"/>
      <c r="L366" s="65">
        <f t="shared" ref="L366:L375" si="1235">L365</f>
        <v>745</v>
      </c>
      <c r="M366" s="65">
        <f t="shared" si="1226"/>
        <v>550</v>
      </c>
      <c r="N366" s="65">
        <f>INDEX(GB!$A$2:$AD$96,MATCH($C366,GB!$A$2:$A$96,0),MATCH(N$2,GB!$A$1:$AD$1,0))</f>
        <v>30</v>
      </c>
      <c r="O366" s="65">
        <f>INDEX(GB!$A$2:$AD$96,MATCH($C366,GB!$A$2:$A$96,0),MATCH(O$2,GB!$A$1:$AD$1,0))</f>
        <v>25</v>
      </c>
      <c r="P366" s="65">
        <f>INDEX(GB!$A$2:$AD$96,MATCH($C366,GB!$A$2:$A$96,0),MATCH(P$2,GB!$A$1:$AD$1,0))</f>
        <v>15</v>
      </c>
      <c r="Q366" s="65">
        <f>INDEX(GB!$A$2:$AD$96,MATCH($C366,GB!$A$2:$A$96,0),MATCH(Q$2,GB!$A$1:$AD$1,0))</f>
        <v>10</v>
      </c>
      <c r="R366" s="65">
        <f>INDEX(Notes!$A$36:$N$47,MATCH(Binning!$B366,Notes!$A$36:$A$47,0),MATCH(Notes!$M$35,Notes!$A$35:$N$35,0))</f>
        <v>6020</v>
      </c>
      <c r="S366" s="65"/>
      <c r="T366" s="65">
        <f>INDEX(GB!$A$2:$AD$96,MATCH($C366,GB!$A$2:$A$96,0),MATCH(T$2,GB!$A$1:$AD$1,0))</f>
        <v>60</v>
      </c>
      <c r="U366" s="65">
        <f>INDEX(GB!$A$2:$AD$96,MATCH($C366,GB!$A$2:$A$96,0),MATCH(U$2,GB!$A$1:$AD$1,0))</f>
        <v>-10</v>
      </c>
      <c r="V366" s="65">
        <f>INDEX(GB!$A$2:$AD$96,MATCH($C366,GB!$A$2:$A$96,0),MATCH(V$2,GB!$A$1:$AD$1,0))</f>
        <v>0</v>
      </c>
      <c r="W366" s="65">
        <f>INDEX(GB!$A$2:$AD$96,MATCH($C366,GB!$A$2:$A$96,0),MATCH(W$2,GB!$A$1:$AD$1,0))</f>
        <v>-10</v>
      </c>
      <c r="X366" s="65">
        <f>INDEX(GB!$A$2:$AD$96,MATCH($C366,GB!$A$2:$A$96,0),MATCH(X$2,GB!$A$1:$AD$1,0))</f>
        <v>-15</v>
      </c>
      <c r="Y366" s="65">
        <v>5</v>
      </c>
      <c r="Z366" s="72">
        <v>1250</v>
      </c>
      <c r="AA366" s="72">
        <v>400</v>
      </c>
      <c r="AB366" s="65"/>
      <c r="AC366" s="65"/>
      <c r="AD366" s="65"/>
      <c r="AE366" s="65"/>
      <c r="AF366" s="65">
        <f t="shared" si="1227"/>
        <v>5</v>
      </c>
      <c r="AG366" s="65">
        <f t="shared" si="1166"/>
        <v>820</v>
      </c>
      <c r="AH366" s="65">
        <f t="shared" si="1167"/>
        <v>790</v>
      </c>
      <c r="AI366" s="65" t="str">
        <f t="shared" si="1031"/>
        <v/>
      </c>
      <c r="AJ366" s="65" t="str">
        <f t="shared" si="1032"/>
        <v/>
      </c>
      <c r="AK366" s="65" t="str">
        <f t="shared" si="1033"/>
        <v/>
      </c>
      <c r="AL366" s="65" t="str">
        <f t="shared" si="1034"/>
        <v/>
      </c>
      <c r="AM366" s="65" t="str">
        <f t="shared" ref="AM366:AM439" si="1236">IF($BR366=1,"YES","")</f>
        <v/>
      </c>
      <c r="AN366" s="65">
        <f t="shared" si="1228"/>
        <v>0</v>
      </c>
      <c r="AO366" s="65">
        <f t="shared" si="1229"/>
        <v>0</v>
      </c>
      <c r="AP366" s="65">
        <f t="shared" si="1230"/>
        <v>0</v>
      </c>
      <c r="AQ366" s="65">
        <f t="shared" si="1231"/>
        <v>0</v>
      </c>
      <c r="AR366" s="65">
        <f t="shared" si="1232"/>
        <v>0</v>
      </c>
      <c r="AS366" s="65">
        <f t="shared" si="1233"/>
        <v>0</v>
      </c>
      <c r="AT366" s="65" t="str">
        <f t="shared" si="898"/>
        <v>GPU</v>
      </c>
      <c r="AU366" s="65">
        <f t="shared" si="899"/>
        <v>479.40000000000003</v>
      </c>
      <c r="AV366" s="65"/>
      <c r="AX366" s="65">
        <f t="shared" si="1168"/>
        <v>775</v>
      </c>
      <c r="AY366" s="65">
        <f t="shared" si="1169"/>
        <v>580</v>
      </c>
      <c r="AZ366" s="65">
        <f>INDEX(Notes!$A$36:$O$47,MATCH($B366,Notes!A$36:A$47,0),MATCH(AZ$2,Notes!A$35:O$35,0))</f>
        <v>342.4525995351467</v>
      </c>
      <c r="BA366" s="65">
        <f t="shared" si="939"/>
        <v>710</v>
      </c>
      <c r="BB366" s="65">
        <f t="shared" si="1170"/>
        <v>740</v>
      </c>
      <c r="BC366" s="65">
        <f t="shared" si="940"/>
        <v>700</v>
      </c>
      <c r="BD366" s="65">
        <f t="shared" si="1171"/>
        <v>730</v>
      </c>
      <c r="BO366" s="72">
        <f t="shared" si="1222"/>
        <v>479.40000000000003</v>
      </c>
      <c r="BP366" s="72">
        <f t="shared" si="881"/>
        <v>2</v>
      </c>
      <c r="BQ366" s="72" t="str">
        <f t="shared" si="882"/>
        <v>4</v>
      </c>
      <c r="BR366" s="72">
        <f t="shared" si="1234"/>
        <v>0</v>
      </c>
      <c r="BS366" s="72" t="str">
        <f t="shared" si="1223"/>
        <v>MG001</v>
      </c>
      <c r="BT366" s="72" t="str">
        <f t="shared" si="1223"/>
        <v>MG003</v>
      </c>
      <c r="BU366" s="72">
        <f t="shared" si="1223"/>
        <v>0.49664429530201343</v>
      </c>
      <c r="BV366" s="72">
        <f t="shared" si="1223"/>
        <v>6</v>
      </c>
    </row>
    <row r="367" spans="1:74" s="72" customFormat="1" x14ac:dyDescent="0.2">
      <c r="A367" s="72" t="b">
        <v>1</v>
      </c>
      <c r="B367" s="65" t="s">
        <v>46</v>
      </c>
      <c r="C367" s="65" t="s">
        <v>15</v>
      </c>
      <c r="D367" s="65" t="str">
        <f t="shared" si="1220"/>
        <v>E5</v>
      </c>
      <c r="E367" s="75">
        <f t="shared" si="847"/>
        <v>1002005</v>
      </c>
      <c r="F367" s="65" t="str">
        <f t="shared" si="1182"/>
        <v>MG002_E5</v>
      </c>
      <c r="G367" s="65" t="s">
        <v>345</v>
      </c>
      <c r="H367" s="65">
        <f t="shared" si="1224"/>
        <v>900</v>
      </c>
      <c r="I367" s="65">
        <f t="shared" si="1225"/>
        <v>80</v>
      </c>
      <c r="J367" s="65">
        <f>INDEX(Notes!$A$36:$N$47,MATCH(Binning!$B367,Notes!$A$36:$A$47,0),MATCH(Notes!$K$35,Notes!$A$35:$N$35,0))</f>
        <v>479.40000000000003</v>
      </c>
      <c r="K367" s="65"/>
      <c r="L367" s="65">
        <f t="shared" si="1235"/>
        <v>745</v>
      </c>
      <c r="M367" s="65">
        <f t="shared" si="1226"/>
        <v>550</v>
      </c>
      <c r="N367" s="65">
        <f>INDEX(GB!$A$2:$AD$96,MATCH($C367,GB!$A$2:$A$96,0),MATCH(N$2,GB!$A$1:$AD$1,0))</f>
        <v>30</v>
      </c>
      <c r="O367" s="65">
        <f>INDEX(GB!$A$2:$AD$96,MATCH($C367,GB!$A$2:$A$96,0),MATCH(O$2,GB!$A$1:$AD$1,0))</f>
        <v>25</v>
      </c>
      <c r="P367" s="65">
        <f>INDEX(GB!$A$2:$AD$96,MATCH($C367,GB!$A$2:$A$96,0),MATCH(P$2,GB!$A$1:$AD$1,0))</f>
        <v>15</v>
      </c>
      <c r="Q367" s="65">
        <f>INDEX(GB!$A$2:$AD$96,MATCH($C367,GB!$A$2:$A$96,0),MATCH(Q$2,GB!$A$1:$AD$1,0))</f>
        <v>10</v>
      </c>
      <c r="R367" s="65">
        <f>INDEX(Notes!$A$36:$N$47,MATCH(Binning!$B367,Notes!$A$36:$A$47,0),MATCH(Notes!$M$35,Notes!$A$35:$N$35,0))</f>
        <v>6020</v>
      </c>
      <c r="S367" s="65"/>
      <c r="T367" s="65">
        <f>INDEX(GB!$A$2:$AD$96,MATCH($C367,GB!$A$2:$A$96,0),MATCH(T$2,GB!$A$1:$AD$1,0))</f>
        <v>60</v>
      </c>
      <c r="U367" s="65">
        <f>INDEX(GB!$A$2:$AD$96,MATCH($C367,GB!$A$2:$A$96,0),MATCH(U$2,GB!$A$1:$AD$1,0))</f>
        <v>-10</v>
      </c>
      <c r="V367" s="65">
        <f>INDEX(GB!$A$2:$AD$96,MATCH($C367,GB!$A$2:$A$96,0),MATCH(V$2,GB!$A$1:$AD$1,0))</f>
        <v>0</v>
      </c>
      <c r="W367" s="65">
        <f>INDEX(GB!$A$2:$AD$96,MATCH($C367,GB!$A$2:$A$96,0),MATCH(W$2,GB!$A$1:$AD$1,0))</f>
        <v>-10</v>
      </c>
      <c r="X367" s="65">
        <f>INDEX(GB!$A$2:$AD$96,MATCH($C367,GB!$A$2:$A$96,0),MATCH(X$2,GB!$A$1:$AD$1,0))</f>
        <v>-15</v>
      </c>
      <c r="Y367" s="65">
        <v>5</v>
      </c>
      <c r="Z367" s="72">
        <v>1250</v>
      </c>
      <c r="AA367" s="72">
        <v>400</v>
      </c>
      <c r="AB367" s="65"/>
      <c r="AC367" s="65"/>
      <c r="AD367" s="65"/>
      <c r="AE367" s="65"/>
      <c r="AF367" s="65">
        <f t="shared" si="1227"/>
        <v>5</v>
      </c>
      <c r="AG367" s="65">
        <f t="shared" si="1166"/>
        <v>820</v>
      </c>
      <c r="AH367" s="65">
        <f t="shared" si="1167"/>
        <v>790</v>
      </c>
      <c r="AI367" s="65" t="str">
        <f t="shared" si="1031"/>
        <v/>
      </c>
      <c r="AJ367" s="65" t="str">
        <f t="shared" si="1032"/>
        <v/>
      </c>
      <c r="AK367" s="65" t="str">
        <f t="shared" si="1033"/>
        <v/>
      </c>
      <c r="AL367" s="65" t="str">
        <f t="shared" si="1034"/>
        <v/>
      </c>
      <c r="AM367" s="65" t="str">
        <f t="shared" si="1236"/>
        <v/>
      </c>
      <c r="AN367" s="65">
        <f t="shared" si="1228"/>
        <v>0</v>
      </c>
      <c r="AO367" s="65">
        <f t="shared" si="1229"/>
        <v>0</v>
      </c>
      <c r="AP367" s="65">
        <f t="shared" si="1230"/>
        <v>0</v>
      </c>
      <c r="AQ367" s="65">
        <f t="shared" si="1231"/>
        <v>0</v>
      </c>
      <c r="AR367" s="65">
        <f t="shared" si="1232"/>
        <v>0</v>
      </c>
      <c r="AS367" s="65">
        <f t="shared" si="1233"/>
        <v>0</v>
      </c>
      <c r="AT367" s="65" t="str">
        <f t="shared" si="898"/>
        <v>GPU</v>
      </c>
      <c r="AU367" s="65">
        <f t="shared" si="899"/>
        <v>479.40000000000003</v>
      </c>
      <c r="AV367" s="65"/>
      <c r="AX367" s="65">
        <f t="shared" si="1168"/>
        <v>775</v>
      </c>
      <c r="AY367" s="65">
        <f t="shared" si="1169"/>
        <v>580</v>
      </c>
      <c r="AZ367" s="65">
        <f>INDEX(Notes!$A$36:$O$47,MATCH($B367,Notes!A$36:A$47,0),MATCH(AZ$2,Notes!A$35:O$35,0))</f>
        <v>342.4525995351467</v>
      </c>
      <c r="BA367" s="65">
        <f t="shared" si="939"/>
        <v>695</v>
      </c>
      <c r="BB367" s="65">
        <f t="shared" si="1170"/>
        <v>725</v>
      </c>
      <c r="BC367" s="65">
        <f t="shared" si="940"/>
        <v>685</v>
      </c>
      <c r="BD367" s="65">
        <f t="shared" si="1171"/>
        <v>715</v>
      </c>
      <c r="BO367" s="72">
        <f t="shared" si="1222"/>
        <v>479.40000000000003</v>
      </c>
      <c r="BP367" s="72">
        <f t="shared" si="881"/>
        <v>2</v>
      </c>
      <c r="BQ367" s="72" t="str">
        <f t="shared" si="882"/>
        <v>5</v>
      </c>
      <c r="BR367" s="72">
        <f t="shared" si="1234"/>
        <v>0</v>
      </c>
      <c r="BS367" s="72" t="str">
        <f t="shared" si="1223"/>
        <v>MG001</v>
      </c>
      <c r="BT367" s="72" t="str">
        <f t="shared" si="1223"/>
        <v>MG003</v>
      </c>
      <c r="BU367" s="72">
        <f t="shared" si="1223"/>
        <v>0.49664429530201343</v>
      </c>
      <c r="BV367" s="72">
        <f t="shared" si="1223"/>
        <v>6</v>
      </c>
    </row>
    <row r="368" spans="1:74" s="72" customFormat="1" x14ac:dyDescent="0.2">
      <c r="A368" s="72" t="b">
        <v>1</v>
      </c>
      <c r="B368" s="65" t="s">
        <v>46</v>
      </c>
      <c r="C368" s="65" t="s">
        <v>15</v>
      </c>
      <c r="D368" s="65" t="str">
        <f t="shared" si="1220"/>
        <v>E6</v>
      </c>
      <c r="E368" s="75">
        <f t="shared" si="847"/>
        <v>1002006</v>
      </c>
      <c r="F368" s="65" t="str">
        <f t="shared" si="1182"/>
        <v>MG002_E6</v>
      </c>
      <c r="G368" s="65" t="s">
        <v>345</v>
      </c>
      <c r="H368" s="65">
        <f t="shared" si="1224"/>
        <v>885</v>
      </c>
      <c r="I368" s="65">
        <f t="shared" si="1225"/>
        <v>80</v>
      </c>
      <c r="J368" s="65">
        <f>INDEX(Notes!$A$36:$N$47,MATCH(Binning!$B368,Notes!$A$36:$A$47,0),MATCH(Notes!$K$35,Notes!$A$35:$N$35,0))</f>
        <v>479.40000000000003</v>
      </c>
      <c r="K368" s="65"/>
      <c r="L368" s="65">
        <f t="shared" si="1235"/>
        <v>745</v>
      </c>
      <c r="M368" s="65">
        <f t="shared" si="1226"/>
        <v>550</v>
      </c>
      <c r="N368" s="65">
        <f>INDEX(GB!$A$2:$AD$96,MATCH($C368,GB!$A$2:$A$96,0),MATCH(N$2,GB!$A$1:$AD$1,0))</f>
        <v>30</v>
      </c>
      <c r="O368" s="65">
        <f>INDEX(GB!$A$2:$AD$96,MATCH($C368,GB!$A$2:$A$96,0),MATCH(O$2,GB!$A$1:$AD$1,0))</f>
        <v>25</v>
      </c>
      <c r="P368" s="65">
        <f>INDEX(GB!$A$2:$AD$96,MATCH($C368,GB!$A$2:$A$96,0),MATCH(P$2,GB!$A$1:$AD$1,0))</f>
        <v>15</v>
      </c>
      <c r="Q368" s="65">
        <f>INDEX(GB!$A$2:$AD$96,MATCH($C368,GB!$A$2:$A$96,0),MATCH(Q$2,GB!$A$1:$AD$1,0))</f>
        <v>10</v>
      </c>
      <c r="R368" s="65">
        <f>INDEX(Notes!$A$36:$N$47,MATCH(Binning!$B368,Notes!$A$36:$A$47,0),MATCH(Notes!$M$35,Notes!$A$35:$N$35,0))</f>
        <v>6020</v>
      </c>
      <c r="S368" s="65"/>
      <c r="T368" s="65">
        <f>INDEX(GB!$A$2:$AD$96,MATCH($C368,GB!$A$2:$A$96,0),MATCH(T$2,GB!$A$1:$AD$1,0))</f>
        <v>60</v>
      </c>
      <c r="U368" s="65">
        <f>INDEX(GB!$A$2:$AD$96,MATCH($C368,GB!$A$2:$A$96,0),MATCH(U$2,GB!$A$1:$AD$1,0))</f>
        <v>-10</v>
      </c>
      <c r="V368" s="65">
        <f>INDEX(GB!$A$2:$AD$96,MATCH($C368,GB!$A$2:$A$96,0),MATCH(V$2,GB!$A$1:$AD$1,0))</f>
        <v>0</v>
      </c>
      <c r="W368" s="65">
        <f>INDEX(GB!$A$2:$AD$96,MATCH($C368,GB!$A$2:$A$96,0),MATCH(W$2,GB!$A$1:$AD$1,0))</f>
        <v>-10</v>
      </c>
      <c r="X368" s="65">
        <f>INDEX(GB!$A$2:$AD$96,MATCH($C368,GB!$A$2:$A$96,0),MATCH(X$2,GB!$A$1:$AD$1,0))</f>
        <v>-15</v>
      </c>
      <c r="Y368" s="65">
        <v>5</v>
      </c>
      <c r="Z368" s="72">
        <v>1250</v>
      </c>
      <c r="AA368" s="72">
        <v>400</v>
      </c>
      <c r="AB368" s="65"/>
      <c r="AC368" s="65"/>
      <c r="AD368" s="65"/>
      <c r="AE368" s="65"/>
      <c r="AF368" s="65">
        <f t="shared" si="1227"/>
        <v>5</v>
      </c>
      <c r="AG368" s="65">
        <f t="shared" si="1166"/>
        <v>820</v>
      </c>
      <c r="AH368" s="65">
        <f t="shared" si="1167"/>
        <v>790</v>
      </c>
      <c r="AI368" s="65" t="str">
        <f t="shared" si="1031"/>
        <v/>
      </c>
      <c r="AJ368" s="65" t="str">
        <f t="shared" si="1032"/>
        <v/>
      </c>
      <c r="AK368" s="65" t="str">
        <f t="shared" si="1033"/>
        <v/>
      </c>
      <c r="AL368" s="65" t="str">
        <f t="shared" si="1034"/>
        <v/>
      </c>
      <c r="AM368" s="65" t="str">
        <f t="shared" si="1236"/>
        <v/>
      </c>
      <c r="AN368" s="65">
        <f t="shared" si="1228"/>
        <v>0</v>
      </c>
      <c r="AO368" s="65">
        <f t="shared" si="1229"/>
        <v>0</v>
      </c>
      <c r="AP368" s="65">
        <f t="shared" si="1230"/>
        <v>0</v>
      </c>
      <c r="AQ368" s="65">
        <f t="shared" si="1231"/>
        <v>0</v>
      </c>
      <c r="AR368" s="65">
        <f t="shared" si="1232"/>
        <v>0</v>
      </c>
      <c r="AS368" s="65">
        <f t="shared" si="1233"/>
        <v>0</v>
      </c>
      <c r="AT368" s="65" t="str">
        <f t="shared" si="898"/>
        <v>GPU</v>
      </c>
      <c r="AU368" s="65">
        <f t="shared" si="899"/>
        <v>479.40000000000003</v>
      </c>
      <c r="AV368" s="65"/>
      <c r="AX368" s="65">
        <f t="shared" si="1168"/>
        <v>775</v>
      </c>
      <c r="AY368" s="65">
        <f t="shared" si="1169"/>
        <v>580</v>
      </c>
      <c r="AZ368" s="65">
        <f>INDEX(Notes!$A$36:$O$47,MATCH($B368,Notes!A$36:A$47,0),MATCH(AZ$2,Notes!A$35:O$35,0))</f>
        <v>342.4525995351467</v>
      </c>
      <c r="BA368" s="65">
        <f t="shared" si="939"/>
        <v>680</v>
      </c>
      <c r="BB368" s="65">
        <f t="shared" si="1170"/>
        <v>710</v>
      </c>
      <c r="BC368" s="65">
        <f t="shared" si="940"/>
        <v>670</v>
      </c>
      <c r="BD368" s="65">
        <f t="shared" si="1171"/>
        <v>700</v>
      </c>
      <c r="BO368" s="72">
        <f t="shared" si="1222"/>
        <v>479.40000000000003</v>
      </c>
      <c r="BP368" s="72">
        <f t="shared" si="881"/>
        <v>2</v>
      </c>
      <c r="BQ368" s="72" t="str">
        <f t="shared" si="882"/>
        <v>6</v>
      </c>
      <c r="BR368" s="72">
        <f t="shared" si="1234"/>
        <v>0</v>
      </c>
      <c r="BS368" s="72" t="str">
        <f t="shared" si="1223"/>
        <v>MG001</v>
      </c>
      <c r="BT368" s="72" t="str">
        <f t="shared" si="1223"/>
        <v>MG003</v>
      </c>
      <c r="BU368" s="72">
        <f t="shared" si="1223"/>
        <v>0.49664429530201343</v>
      </c>
      <c r="BV368" s="72">
        <f t="shared" si="1223"/>
        <v>6</v>
      </c>
    </row>
    <row r="369" spans="1:74" s="72" customFormat="1" x14ac:dyDescent="0.2">
      <c r="A369" s="72" t="b">
        <v>1</v>
      </c>
      <c r="B369" s="65" t="s">
        <v>46</v>
      </c>
      <c r="C369" s="65" t="s">
        <v>15</v>
      </c>
      <c r="D369" s="65" t="str">
        <f t="shared" si="1220"/>
        <v>E7</v>
      </c>
      <c r="E369" s="75">
        <f t="shared" si="847"/>
        <v>1002007</v>
      </c>
      <c r="F369" s="65" t="str">
        <f t="shared" si="1182"/>
        <v>MG002_E7</v>
      </c>
      <c r="G369" s="65" t="s">
        <v>345</v>
      </c>
      <c r="H369" s="65">
        <f t="shared" si="1224"/>
        <v>870</v>
      </c>
      <c r="I369" s="65">
        <f t="shared" si="1225"/>
        <v>80</v>
      </c>
      <c r="J369" s="65">
        <f>INDEX(Notes!$A$36:$N$47,MATCH(Binning!$B369,Notes!$A$36:$A$47,0),MATCH(Notes!$K$35,Notes!$A$35:$N$35,0))</f>
        <v>479.40000000000003</v>
      </c>
      <c r="K369" s="65"/>
      <c r="L369" s="65">
        <f t="shared" si="1235"/>
        <v>745</v>
      </c>
      <c r="M369" s="65">
        <f t="shared" si="1226"/>
        <v>550</v>
      </c>
      <c r="N369" s="65">
        <f>INDEX(GB!$A$2:$AD$96,MATCH($C369,GB!$A$2:$A$96,0),MATCH(N$2,GB!$A$1:$AD$1,0))</f>
        <v>30</v>
      </c>
      <c r="O369" s="65">
        <f>INDEX(GB!$A$2:$AD$96,MATCH($C369,GB!$A$2:$A$96,0),MATCH(O$2,GB!$A$1:$AD$1,0))</f>
        <v>25</v>
      </c>
      <c r="P369" s="65">
        <f>INDEX(GB!$A$2:$AD$96,MATCH($C369,GB!$A$2:$A$96,0),MATCH(P$2,GB!$A$1:$AD$1,0))</f>
        <v>15</v>
      </c>
      <c r="Q369" s="65">
        <f>INDEX(GB!$A$2:$AD$96,MATCH($C369,GB!$A$2:$A$96,0),MATCH(Q$2,GB!$A$1:$AD$1,0))</f>
        <v>10</v>
      </c>
      <c r="R369" s="65">
        <f>INDEX(Notes!$A$36:$N$47,MATCH(Binning!$B369,Notes!$A$36:$A$47,0),MATCH(Notes!$M$35,Notes!$A$35:$N$35,0))</f>
        <v>6020</v>
      </c>
      <c r="S369" s="65"/>
      <c r="T369" s="65">
        <f>INDEX(GB!$A$2:$AD$96,MATCH($C369,GB!$A$2:$A$96,0),MATCH(T$2,GB!$A$1:$AD$1,0))</f>
        <v>60</v>
      </c>
      <c r="U369" s="65">
        <f>INDEX(GB!$A$2:$AD$96,MATCH($C369,GB!$A$2:$A$96,0),MATCH(U$2,GB!$A$1:$AD$1,0))</f>
        <v>-10</v>
      </c>
      <c r="V369" s="65">
        <f>INDEX(GB!$A$2:$AD$96,MATCH($C369,GB!$A$2:$A$96,0),MATCH(V$2,GB!$A$1:$AD$1,0))</f>
        <v>0</v>
      </c>
      <c r="W369" s="65">
        <f>INDEX(GB!$A$2:$AD$96,MATCH($C369,GB!$A$2:$A$96,0),MATCH(W$2,GB!$A$1:$AD$1,0))</f>
        <v>-10</v>
      </c>
      <c r="X369" s="65">
        <f>INDEX(GB!$A$2:$AD$96,MATCH($C369,GB!$A$2:$A$96,0),MATCH(X$2,GB!$A$1:$AD$1,0))</f>
        <v>-15</v>
      </c>
      <c r="Y369" s="65">
        <v>5</v>
      </c>
      <c r="Z369" s="72">
        <v>1250</v>
      </c>
      <c r="AA369" s="72">
        <v>400</v>
      </c>
      <c r="AB369" s="65"/>
      <c r="AC369" s="65"/>
      <c r="AD369" s="65"/>
      <c r="AE369" s="65"/>
      <c r="AF369" s="65">
        <f t="shared" si="1227"/>
        <v>5</v>
      </c>
      <c r="AG369" s="65">
        <f t="shared" si="1166"/>
        <v>820</v>
      </c>
      <c r="AH369" s="65">
        <f t="shared" si="1167"/>
        <v>790</v>
      </c>
      <c r="AI369" s="65" t="str">
        <f t="shared" si="1031"/>
        <v/>
      </c>
      <c r="AJ369" s="65" t="str">
        <f t="shared" si="1032"/>
        <v/>
      </c>
      <c r="AK369" s="65" t="str">
        <f t="shared" si="1033"/>
        <v/>
      </c>
      <c r="AL369" s="65" t="str">
        <f t="shared" si="1034"/>
        <v/>
      </c>
      <c r="AM369" s="65" t="str">
        <f t="shared" si="1236"/>
        <v/>
      </c>
      <c r="AN369" s="65">
        <f t="shared" si="1228"/>
        <v>0</v>
      </c>
      <c r="AO369" s="65">
        <f t="shared" si="1229"/>
        <v>0</v>
      </c>
      <c r="AP369" s="65">
        <f t="shared" si="1230"/>
        <v>0</v>
      </c>
      <c r="AQ369" s="65">
        <f t="shared" si="1231"/>
        <v>0</v>
      </c>
      <c r="AR369" s="65">
        <f t="shared" si="1232"/>
        <v>0</v>
      </c>
      <c r="AS369" s="65">
        <f t="shared" si="1233"/>
        <v>0</v>
      </c>
      <c r="AT369" s="65" t="str">
        <f t="shared" si="898"/>
        <v>GPU</v>
      </c>
      <c r="AU369" s="65">
        <f t="shared" si="899"/>
        <v>479.40000000000003</v>
      </c>
      <c r="AV369" s="65"/>
      <c r="AX369" s="65">
        <f t="shared" si="1168"/>
        <v>775</v>
      </c>
      <c r="AY369" s="65">
        <f t="shared" si="1169"/>
        <v>580</v>
      </c>
      <c r="AZ369" s="65">
        <f>INDEX(Notes!$A$36:$O$47,MATCH($B369,Notes!A$36:A$47,0),MATCH(AZ$2,Notes!A$35:O$35,0))</f>
        <v>342.4525995351467</v>
      </c>
      <c r="BA369" s="65">
        <f t="shared" si="939"/>
        <v>665</v>
      </c>
      <c r="BB369" s="65">
        <f t="shared" si="1170"/>
        <v>695</v>
      </c>
      <c r="BC369" s="65">
        <f t="shared" si="940"/>
        <v>655</v>
      </c>
      <c r="BD369" s="65">
        <f t="shared" si="1171"/>
        <v>685</v>
      </c>
      <c r="BO369" s="72">
        <f t="shared" si="1222"/>
        <v>479.40000000000003</v>
      </c>
      <c r="BP369" s="72">
        <f t="shared" si="881"/>
        <v>2</v>
      </c>
      <c r="BQ369" s="72" t="str">
        <f t="shared" si="882"/>
        <v>7</v>
      </c>
      <c r="BR369" s="72">
        <f t="shared" si="1234"/>
        <v>0</v>
      </c>
      <c r="BS369" s="72" t="str">
        <f t="shared" si="1223"/>
        <v>MG001</v>
      </c>
      <c r="BT369" s="72" t="str">
        <f t="shared" si="1223"/>
        <v>MG003</v>
      </c>
      <c r="BU369" s="72">
        <f t="shared" si="1223"/>
        <v>0.49664429530201343</v>
      </c>
      <c r="BV369" s="72">
        <f t="shared" si="1223"/>
        <v>6</v>
      </c>
    </row>
    <row r="370" spans="1:74" s="72" customFormat="1" x14ac:dyDescent="0.2">
      <c r="A370" s="72" t="b">
        <v>1</v>
      </c>
      <c r="B370" s="65" t="s">
        <v>46</v>
      </c>
      <c r="C370" s="65" t="s">
        <v>15</v>
      </c>
      <c r="D370" s="65" t="str">
        <f t="shared" si="1220"/>
        <v>E8</v>
      </c>
      <c r="E370" s="75">
        <f t="shared" ref="E370:E373" si="1237">1000000+BP370*1000+BQ370</f>
        <v>1002008</v>
      </c>
      <c r="F370" s="65" t="str">
        <f t="shared" ref="F370:F373" si="1238">CONCATENATE(C370,"_",D370)</f>
        <v>MG002_E8</v>
      </c>
      <c r="G370" s="65" t="s">
        <v>345</v>
      </c>
      <c r="H370" s="65">
        <f t="shared" si="1224"/>
        <v>855</v>
      </c>
      <c r="I370" s="65">
        <f t="shared" si="1225"/>
        <v>80</v>
      </c>
      <c r="J370" s="65">
        <f>INDEX(Notes!$A$36:$N$47,MATCH(Binning!$B370,Notes!$A$36:$A$47,0),MATCH(Notes!$K$35,Notes!$A$35:$N$35,0))</f>
        <v>479.40000000000003</v>
      </c>
      <c r="K370" s="65"/>
      <c r="L370" s="65">
        <f t="shared" si="1235"/>
        <v>745</v>
      </c>
      <c r="M370" s="65">
        <f t="shared" si="1226"/>
        <v>550</v>
      </c>
      <c r="N370" s="65">
        <f>INDEX(GB!$A$2:$AD$96,MATCH($C370,GB!$A$2:$A$96,0),MATCH(N$2,GB!$A$1:$AD$1,0))</f>
        <v>30</v>
      </c>
      <c r="O370" s="65">
        <f>INDEX(GB!$A$2:$AD$96,MATCH($C370,GB!$A$2:$A$96,0),MATCH(O$2,GB!$A$1:$AD$1,0))</f>
        <v>25</v>
      </c>
      <c r="P370" s="65">
        <f>INDEX(GB!$A$2:$AD$96,MATCH($C370,GB!$A$2:$A$96,0),MATCH(P$2,GB!$A$1:$AD$1,0))</f>
        <v>15</v>
      </c>
      <c r="Q370" s="65">
        <f>INDEX(GB!$A$2:$AD$96,MATCH($C370,GB!$A$2:$A$96,0),MATCH(Q$2,GB!$A$1:$AD$1,0))</f>
        <v>10</v>
      </c>
      <c r="R370" s="65">
        <f>INDEX(Notes!$A$36:$N$47,MATCH(Binning!$B370,Notes!$A$36:$A$47,0),MATCH(Notes!$M$35,Notes!$A$35:$N$35,0))</f>
        <v>6020</v>
      </c>
      <c r="S370" s="65"/>
      <c r="T370" s="65">
        <f>INDEX(GB!$A$2:$AD$96,MATCH($C370,GB!$A$2:$A$96,0),MATCH(T$2,GB!$A$1:$AD$1,0))</f>
        <v>60</v>
      </c>
      <c r="U370" s="65">
        <f>INDEX(GB!$A$2:$AD$96,MATCH($C370,GB!$A$2:$A$96,0),MATCH(U$2,GB!$A$1:$AD$1,0))</f>
        <v>-10</v>
      </c>
      <c r="V370" s="65">
        <f>INDEX(GB!$A$2:$AD$96,MATCH($C370,GB!$A$2:$A$96,0),MATCH(V$2,GB!$A$1:$AD$1,0))</f>
        <v>0</v>
      </c>
      <c r="W370" s="65">
        <f>INDEX(GB!$A$2:$AD$96,MATCH($C370,GB!$A$2:$A$96,0),MATCH(W$2,GB!$A$1:$AD$1,0))</f>
        <v>-10</v>
      </c>
      <c r="X370" s="65">
        <f>INDEX(GB!$A$2:$AD$96,MATCH($C370,GB!$A$2:$A$96,0),MATCH(X$2,GB!$A$1:$AD$1,0))</f>
        <v>-15</v>
      </c>
      <c r="Y370" s="65">
        <v>5</v>
      </c>
      <c r="Z370" s="72">
        <v>1250</v>
      </c>
      <c r="AA370" s="72">
        <v>400</v>
      </c>
      <c r="AB370" s="65"/>
      <c r="AC370" s="65"/>
      <c r="AD370" s="65"/>
      <c r="AE370" s="65"/>
      <c r="AF370" s="65">
        <f t="shared" si="1227"/>
        <v>5</v>
      </c>
      <c r="AG370" s="65">
        <f t="shared" si="1166"/>
        <v>820</v>
      </c>
      <c r="AH370" s="65">
        <f t="shared" ref="AH370:AH373" si="1239">AG370-N370</f>
        <v>790</v>
      </c>
      <c r="AI370" s="65" t="str">
        <f t="shared" ref="AI370:AI373" si="1240">IF($BR370=1,BS370,"")</f>
        <v/>
      </c>
      <c r="AJ370" s="65" t="str">
        <f t="shared" ref="AJ370:AJ373" si="1241">IF($BR370=1,BT370,"")</f>
        <v/>
      </c>
      <c r="AK370" s="65" t="str">
        <f t="shared" ref="AK370:AK373" si="1242">IF($BR370=1,BU370,"")</f>
        <v/>
      </c>
      <c r="AL370" s="65" t="str">
        <f t="shared" ref="AL370:AL373" si="1243">IF($BR370=1,BV370,"")</f>
        <v/>
      </c>
      <c r="AM370" s="65" t="str">
        <f t="shared" si="1236"/>
        <v/>
      </c>
      <c r="AN370" s="65">
        <f t="shared" si="1228"/>
        <v>0</v>
      </c>
      <c r="AO370" s="65">
        <f t="shared" si="1229"/>
        <v>0</v>
      </c>
      <c r="AP370" s="65">
        <f t="shared" si="1230"/>
        <v>0</v>
      </c>
      <c r="AQ370" s="65">
        <f t="shared" si="1231"/>
        <v>0</v>
      </c>
      <c r="AR370" s="65">
        <f t="shared" si="1232"/>
        <v>0</v>
      </c>
      <c r="AS370" s="65">
        <f t="shared" si="1233"/>
        <v>0</v>
      </c>
      <c r="AT370" s="65" t="str">
        <f t="shared" ref="AT370:AT373" si="1244">B370</f>
        <v>GPU</v>
      </c>
      <c r="AU370" s="65">
        <f t="shared" ref="AU370:AU373" si="1245">J370</f>
        <v>479.40000000000003</v>
      </c>
      <c r="AV370" s="65"/>
      <c r="AX370" s="65">
        <f t="shared" ref="AX370:AX373" si="1246">L370+N370</f>
        <v>775</v>
      </c>
      <c r="AY370" s="65">
        <f t="shared" ref="AY370:AY373" si="1247">M370+N370</f>
        <v>580</v>
      </c>
      <c r="AZ370" s="65">
        <f>INDEX(Notes!$A$36:$O$47,MATCH($B370,Notes!A$36:A$47,0),MATCH(AZ$2,Notes!A$35:O$35,0))</f>
        <v>342.4525995351467</v>
      </c>
      <c r="BA370" s="65">
        <f t="shared" ref="BA370:BA373" si="1248">MAX(MIN(Y370*FLOOR((H370-I370*LOG10(AZ370))/Y370,1),L370),M370)</f>
        <v>650</v>
      </c>
      <c r="BB370" s="65">
        <f t="shared" ref="BB370:BB373" si="1249">BA370+N370</f>
        <v>680</v>
      </c>
      <c r="BC370" s="65">
        <f t="shared" ref="BC370:BC373" si="1250">MAX(MIN(Y370*FLOOR((H370-I370*LOG10(J370))/Y370,1),L370),M370)</f>
        <v>640</v>
      </c>
      <c r="BD370" s="65">
        <f t="shared" ref="BD370:BD373" si="1251">BC370+N370</f>
        <v>670</v>
      </c>
      <c r="BO370" s="72">
        <f t="shared" si="1222"/>
        <v>479.40000000000003</v>
      </c>
      <c r="BP370" s="72">
        <f t="shared" si="881"/>
        <v>2</v>
      </c>
      <c r="BQ370" s="72" t="str">
        <f t="shared" si="882"/>
        <v>8</v>
      </c>
      <c r="BR370" s="72">
        <f t="shared" si="1234"/>
        <v>0</v>
      </c>
      <c r="BS370" s="72" t="str">
        <f t="shared" si="1234"/>
        <v>MG001</v>
      </c>
      <c r="BT370" s="72" t="str">
        <f t="shared" si="1234"/>
        <v>MG003</v>
      </c>
      <c r="BU370" s="72">
        <f t="shared" si="1234"/>
        <v>0.49664429530201343</v>
      </c>
      <c r="BV370" s="72">
        <f t="shared" si="1234"/>
        <v>6</v>
      </c>
    </row>
    <row r="371" spans="1:74" s="72" customFormat="1" x14ac:dyDescent="0.2">
      <c r="A371" s="72" t="b">
        <v>1</v>
      </c>
      <c r="B371" s="65" t="s">
        <v>46</v>
      </c>
      <c r="C371" s="65" t="s">
        <v>15</v>
      </c>
      <c r="D371" s="65" t="str">
        <f t="shared" si="1220"/>
        <v>E9</v>
      </c>
      <c r="E371" s="75">
        <f t="shared" si="1237"/>
        <v>1002009</v>
      </c>
      <c r="F371" s="65" t="str">
        <f t="shared" si="1238"/>
        <v>MG002_E9</v>
      </c>
      <c r="G371" s="65" t="s">
        <v>345</v>
      </c>
      <c r="H371" s="65">
        <f t="shared" si="1224"/>
        <v>840</v>
      </c>
      <c r="I371" s="65">
        <f t="shared" si="1225"/>
        <v>80</v>
      </c>
      <c r="J371" s="65">
        <f>INDEX(Notes!$A$36:$N$47,MATCH(Binning!$B371,Notes!$A$36:$A$47,0),MATCH(Notes!$K$35,Notes!$A$35:$N$35,0))</f>
        <v>479.40000000000003</v>
      </c>
      <c r="K371" s="65"/>
      <c r="L371" s="65">
        <f t="shared" si="1235"/>
        <v>745</v>
      </c>
      <c r="M371" s="65">
        <f t="shared" si="1226"/>
        <v>550</v>
      </c>
      <c r="N371" s="65">
        <f>INDEX(GB!$A$2:$AD$96,MATCH($C371,GB!$A$2:$A$96,0),MATCH(N$2,GB!$A$1:$AD$1,0))</f>
        <v>30</v>
      </c>
      <c r="O371" s="65">
        <f>INDEX(GB!$A$2:$AD$96,MATCH($C371,GB!$A$2:$A$96,0),MATCH(O$2,GB!$A$1:$AD$1,0))</f>
        <v>25</v>
      </c>
      <c r="P371" s="65">
        <f>INDEX(GB!$A$2:$AD$96,MATCH($C371,GB!$A$2:$A$96,0),MATCH(P$2,GB!$A$1:$AD$1,0))</f>
        <v>15</v>
      </c>
      <c r="Q371" s="65">
        <f>INDEX(GB!$A$2:$AD$96,MATCH($C371,GB!$A$2:$A$96,0),MATCH(Q$2,GB!$A$1:$AD$1,0))</f>
        <v>10</v>
      </c>
      <c r="R371" s="65">
        <f>INDEX(Notes!$A$36:$N$47,MATCH(Binning!$B371,Notes!$A$36:$A$47,0),MATCH(Notes!$M$35,Notes!$A$35:$N$35,0))</f>
        <v>6020</v>
      </c>
      <c r="S371" s="65"/>
      <c r="T371" s="65">
        <f>INDEX(GB!$A$2:$AD$96,MATCH($C371,GB!$A$2:$A$96,0),MATCH(T$2,GB!$A$1:$AD$1,0))</f>
        <v>60</v>
      </c>
      <c r="U371" s="65">
        <f>INDEX(GB!$A$2:$AD$96,MATCH($C371,GB!$A$2:$A$96,0),MATCH(U$2,GB!$A$1:$AD$1,0))</f>
        <v>-10</v>
      </c>
      <c r="V371" s="65">
        <f>INDEX(GB!$A$2:$AD$96,MATCH($C371,GB!$A$2:$A$96,0),MATCH(V$2,GB!$A$1:$AD$1,0))</f>
        <v>0</v>
      </c>
      <c r="W371" s="65">
        <f>INDEX(GB!$A$2:$AD$96,MATCH($C371,GB!$A$2:$A$96,0),MATCH(W$2,GB!$A$1:$AD$1,0))</f>
        <v>-10</v>
      </c>
      <c r="X371" s="65">
        <f>INDEX(GB!$A$2:$AD$96,MATCH($C371,GB!$A$2:$A$96,0),MATCH(X$2,GB!$A$1:$AD$1,0))</f>
        <v>-15</v>
      </c>
      <c r="Y371" s="65">
        <v>5</v>
      </c>
      <c r="Z371" s="72">
        <v>1250</v>
      </c>
      <c r="AA371" s="72">
        <v>400</v>
      </c>
      <c r="AB371" s="65"/>
      <c r="AC371" s="65"/>
      <c r="AD371" s="65"/>
      <c r="AE371" s="65"/>
      <c r="AF371" s="65">
        <f t="shared" si="1227"/>
        <v>5</v>
      </c>
      <c r="AG371" s="65">
        <f t="shared" si="1166"/>
        <v>820</v>
      </c>
      <c r="AH371" s="65">
        <f t="shared" si="1239"/>
        <v>790</v>
      </c>
      <c r="AI371" s="65" t="str">
        <f t="shared" si="1240"/>
        <v/>
      </c>
      <c r="AJ371" s="65" t="str">
        <f t="shared" si="1241"/>
        <v/>
      </c>
      <c r="AK371" s="65" t="str">
        <f t="shared" si="1242"/>
        <v/>
      </c>
      <c r="AL371" s="65" t="str">
        <f t="shared" si="1243"/>
        <v/>
      </c>
      <c r="AM371" s="65" t="str">
        <f t="shared" si="1236"/>
        <v/>
      </c>
      <c r="AN371" s="65">
        <f t="shared" si="1228"/>
        <v>0</v>
      </c>
      <c r="AO371" s="65">
        <f t="shared" si="1229"/>
        <v>0</v>
      </c>
      <c r="AP371" s="65">
        <f t="shared" si="1230"/>
        <v>0</v>
      </c>
      <c r="AQ371" s="65">
        <f t="shared" si="1231"/>
        <v>0</v>
      </c>
      <c r="AR371" s="65">
        <f t="shared" si="1232"/>
        <v>0</v>
      </c>
      <c r="AS371" s="65">
        <f t="shared" si="1233"/>
        <v>0</v>
      </c>
      <c r="AT371" s="65" t="str">
        <f t="shared" si="1244"/>
        <v>GPU</v>
      </c>
      <c r="AU371" s="65">
        <f t="shared" si="1245"/>
        <v>479.40000000000003</v>
      </c>
      <c r="AV371" s="65"/>
      <c r="AX371" s="65">
        <f t="shared" si="1246"/>
        <v>775</v>
      </c>
      <c r="AY371" s="65">
        <f t="shared" si="1247"/>
        <v>580</v>
      </c>
      <c r="AZ371" s="65">
        <f>INDEX(Notes!$A$36:$O$47,MATCH($B371,Notes!A$36:A$47,0),MATCH(AZ$2,Notes!A$35:O$35,0))</f>
        <v>342.4525995351467</v>
      </c>
      <c r="BA371" s="65">
        <f t="shared" si="1248"/>
        <v>635</v>
      </c>
      <c r="BB371" s="65">
        <f t="shared" si="1249"/>
        <v>665</v>
      </c>
      <c r="BC371" s="65">
        <f t="shared" si="1250"/>
        <v>625</v>
      </c>
      <c r="BD371" s="65">
        <f t="shared" si="1251"/>
        <v>655</v>
      </c>
      <c r="BO371" s="72">
        <f t="shared" si="1222"/>
        <v>479.40000000000003</v>
      </c>
      <c r="BP371" s="72">
        <f t="shared" si="881"/>
        <v>2</v>
      </c>
      <c r="BQ371" s="72" t="str">
        <f t="shared" si="882"/>
        <v>9</v>
      </c>
      <c r="BR371" s="72">
        <f t="shared" ref="BR371:BV371" si="1252">IF(BR370="","",BR370)</f>
        <v>0</v>
      </c>
      <c r="BS371" s="72" t="str">
        <f t="shared" si="1252"/>
        <v>MG001</v>
      </c>
      <c r="BT371" s="72" t="str">
        <f t="shared" si="1252"/>
        <v>MG003</v>
      </c>
      <c r="BU371" s="72">
        <f t="shared" si="1252"/>
        <v>0.49664429530201343</v>
      </c>
      <c r="BV371" s="72">
        <f t="shared" si="1252"/>
        <v>6</v>
      </c>
    </row>
    <row r="372" spans="1:74" s="72" customFormat="1" x14ac:dyDescent="0.2">
      <c r="A372" s="72" t="b">
        <v>1</v>
      </c>
      <c r="B372" s="65" t="s">
        <v>46</v>
      </c>
      <c r="C372" s="65" t="s">
        <v>15</v>
      </c>
      <c r="D372" s="65" t="str">
        <f t="shared" si="1220"/>
        <v>E10</v>
      </c>
      <c r="E372" s="75">
        <f t="shared" si="1237"/>
        <v>1002010</v>
      </c>
      <c r="F372" s="65" t="str">
        <f t="shared" si="1238"/>
        <v>MG002_E10</v>
      </c>
      <c r="G372" s="65" t="s">
        <v>345</v>
      </c>
      <c r="H372" s="65">
        <f t="shared" si="1224"/>
        <v>825</v>
      </c>
      <c r="I372" s="65">
        <f t="shared" si="1225"/>
        <v>80</v>
      </c>
      <c r="J372" s="65">
        <f>INDEX(Notes!$A$36:$N$47,MATCH(Binning!$B372,Notes!$A$36:$A$47,0),MATCH(Notes!$K$35,Notes!$A$35:$N$35,0))</f>
        <v>479.40000000000003</v>
      </c>
      <c r="K372" s="65"/>
      <c r="L372" s="65">
        <f t="shared" si="1235"/>
        <v>745</v>
      </c>
      <c r="M372" s="65">
        <f t="shared" si="1226"/>
        <v>550</v>
      </c>
      <c r="N372" s="65">
        <f>INDEX(GB!$A$2:$AD$96,MATCH($C372,GB!$A$2:$A$96,0),MATCH(N$2,GB!$A$1:$AD$1,0))</f>
        <v>30</v>
      </c>
      <c r="O372" s="65">
        <f>INDEX(GB!$A$2:$AD$96,MATCH($C372,GB!$A$2:$A$96,0),MATCH(O$2,GB!$A$1:$AD$1,0))</f>
        <v>25</v>
      </c>
      <c r="P372" s="65">
        <f>INDEX(GB!$A$2:$AD$96,MATCH($C372,GB!$A$2:$A$96,0),MATCH(P$2,GB!$A$1:$AD$1,0))</f>
        <v>15</v>
      </c>
      <c r="Q372" s="65">
        <f>INDEX(GB!$A$2:$AD$96,MATCH($C372,GB!$A$2:$A$96,0),MATCH(Q$2,GB!$A$1:$AD$1,0))</f>
        <v>10</v>
      </c>
      <c r="R372" s="65">
        <f>INDEX(Notes!$A$36:$N$47,MATCH(Binning!$B372,Notes!$A$36:$A$47,0),MATCH(Notes!$M$35,Notes!$A$35:$N$35,0))</f>
        <v>6020</v>
      </c>
      <c r="S372" s="65"/>
      <c r="T372" s="65">
        <f>INDEX(GB!$A$2:$AD$96,MATCH($C372,GB!$A$2:$A$96,0),MATCH(T$2,GB!$A$1:$AD$1,0))</f>
        <v>60</v>
      </c>
      <c r="U372" s="65">
        <f>INDEX(GB!$A$2:$AD$96,MATCH($C372,GB!$A$2:$A$96,0),MATCH(U$2,GB!$A$1:$AD$1,0))</f>
        <v>-10</v>
      </c>
      <c r="V372" s="65">
        <f>INDEX(GB!$A$2:$AD$96,MATCH($C372,GB!$A$2:$A$96,0),MATCH(V$2,GB!$A$1:$AD$1,0))</f>
        <v>0</v>
      </c>
      <c r="W372" s="65">
        <f>INDEX(GB!$A$2:$AD$96,MATCH($C372,GB!$A$2:$A$96,0),MATCH(W$2,GB!$A$1:$AD$1,0))</f>
        <v>-10</v>
      </c>
      <c r="X372" s="65">
        <f>INDEX(GB!$A$2:$AD$96,MATCH($C372,GB!$A$2:$A$96,0),MATCH(X$2,GB!$A$1:$AD$1,0))</f>
        <v>-15</v>
      </c>
      <c r="Y372" s="65">
        <v>5</v>
      </c>
      <c r="Z372" s="72">
        <v>1250</v>
      </c>
      <c r="AA372" s="72">
        <v>400</v>
      </c>
      <c r="AB372" s="65"/>
      <c r="AC372" s="65"/>
      <c r="AD372" s="65"/>
      <c r="AE372" s="65"/>
      <c r="AF372" s="65">
        <f t="shared" si="1227"/>
        <v>5</v>
      </c>
      <c r="AG372" s="65">
        <f t="shared" si="1166"/>
        <v>820</v>
      </c>
      <c r="AH372" s="65">
        <f t="shared" si="1239"/>
        <v>790</v>
      </c>
      <c r="AI372" s="65" t="str">
        <f t="shared" si="1240"/>
        <v/>
      </c>
      <c r="AJ372" s="65" t="str">
        <f t="shared" si="1241"/>
        <v/>
      </c>
      <c r="AK372" s="65" t="str">
        <f t="shared" si="1242"/>
        <v/>
      </c>
      <c r="AL372" s="65" t="str">
        <f t="shared" si="1243"/>
        <v/>
      </c>
      <c r="AM372" s="65" t="str">
        <f t="shared" si="1236"/>
        <v/>
      </c>
      <c r="AN372" s="65">
        <f t="shared" si="1228"/>
        <v>0</v>
      </c>
      <c r="AO372" s="65">
        <f t="shared" si="1229"/>
        <v>0</v>
      </c>
      <c r="AP372" s="65">
        <f t="shared" si="1230"/>
        <v>0</v>
      </c>
      <c r="AQ372" s="65">
        <f t="shared" si="1231"/>
        <v>0</v>
      </c>
      <c r="AR372" s="65">
        <f t="shared" si="1232"/>
        <v>0</v>
      </c>
      <c r="AS372" s="65">
        <f t="shared" si="1233"/>
        <v>0</v>
      </c>
      <c r="AT372" s="65" t="str">
        <f t="shared" si="1244"/>
        <v>GPU</v>
      </c>
      <c r="AU372" s="65">
        <f t="shared" si="1245"/>
        <v>479.40000000000003</v>
      </c>
      <c r="AV372" s="65"/>
      <c r="AX372" s="65">
        <f t="shared" si="1246"/>
        <v>775</v>
      </c>
      <c r="AY372" s="65">
        <f t="shared" si="1247"/>
        <v>580</v>
      </c>
      <c r="AZ372" s="65">
        <f>INDEX(Notes!$A$36:$O$47,MATCH($B372,Notes!A$36:A$47,0),MATCH(AZ$2,Notes!A$35:O$35,0))</f>
        <v>342.4525995351467</v>
      </c>
      <c r="BA372" s="65">
        <f t="shared" si="1248"/>
        <v>620</v>
      </c>
      <c r="BB372" s="65">
        <f t="shared" si="1249"/>
        <v>650</v>
      </c>
      <c r="BC372" s="65">
        <f t="shared" si="1250"/>
        <v>610</v>
      </c>
      <c r="BD372" s="65">
        <f t="shared" si="1251"/>
        <v>640</v>
      </c>
      <c r="BO372" s="72">
        <f t="shared" si="1222"/>
        <v>479.40000000000003</v>
      </c>
      <c r="BP372" s="72">
        <f t="shared" si="881"/>
        <v>2</v>
      </c>
      <c r="BQ372" s="72" t="str">
        <f t="shared" si="882"/>
        <v>10</v>
      </c>
      <c r="BR372" s="72">
        <f t="shared" ref="BR372:BV372" si="1253">IF(BR371="","",BR371)</f>
        <v>0</v>
      </c>
      <c r="BS372" s="72" t="str">
        <f t="shared" si="1253"/>
        <v>MG001</v>
      </c>
      <c r="BT372" s="72" t="str">
        <f t="shared" si="1253"/>
        <v>MG003</v>
      </c>
      <c r="BU372" s="72">
        <f t="shared" si="1253"/>
        <v>0.49664429530201343</v>
      </c>
      <c r="BV372" s="72">
        <f t="shared" si="1253"/>
        <v>6</v>
      </c>
    </row>
    <row r="373" spans="1:74" s="72" customFormat="1" x14ac:dyDescent="0.2">
      <c r="A373" s="72" t="b">
        <v>1</v>
      </c>
      <c r="B373" s="65" t="s">
        <v>46</v>
      </c>
      <c r="C373" s="65" t="s">
        <v>15</v>
      </c>
      <c r="D373" s="65" t="str">
        <f t="shared" si="1220"/>
        <v>E11</v>
      </c>
      <c r="E373" s="75">
        <f t="shared" si="1237"/>
        <v>1002011</v>
      </c>
      <c r="F373" s="65" t="str">
        <f t="shared" si="1238"/>
        <v>MG002_E11</v>
      </c>
      <c r="G373" s="65" t="s">
        <v>345</v>
      </c>
      <c r="H373" s="65">
        <f t="shared" si="1224"/>
        <v>810</v>
      </c>
      <c r="I373" s="65">
        <f t="shared" si="1225"/>
        <v>80</v>
      </c>
      <c r="J373" s="65">
        <f>INDEX(Notes!$A$36:$N$47,MATCH(Binning!$B373,Notes!$A$36:$A$47,0),MATCH(Notes!$K$35,Notes!$A$35:$N$35,0))</f>
        <v>479.40000000000003</v>
      </c>
      <c r="K373" s="65"/>
      <c r="L373" s="65">
        <f t="shared" si="1235"/>
        <v>745</v>
      </c>
      <c r="M373" s="65">
        <f t="shared" si="1226"/>
        <v>550</v>
      </c>
      <c r="N373" s="65">
        <f>INDEX(GB!$A$2:$AD$96,MATCH($C373,GB!$A$2:$A$96,0),MATCH(N$2,GB!$A$1:$AD$1,0))</f>
        <v>30</v>
      </c>
      <c r="O373" s="65">
        <f>INDEX(GB!$A$2:$AD$96,MATCH($C373,GB!$A$2:$A$96,0),MATCH(O$2,GB!$A$1:$AD$1,0))</f>
        <v>25</v>
      </c>
      <c r="P373" s="65">
        <f>INDEX(GB!$A$2:$AD$96,MATCH($C373,GB!$A$2:$A$96,0),MATCH(P$2,GB!$A$1:$AD$1,0))</f>
        <v>15</v>
      </c>
      <c r="Q373" s="65">
        <f>INDEX(GB!$A$2:$AD$96,MATCH($C373,GB!$A$2:$A$96,0),MATCH(Q$2,GB!$A$1:$AD$1,0))</f>
        <v>10</v>
      </c>
      <c r="R373" s="65">
        <f>INDEX(Notes!$A$36:$N$47,MATCH(Binning!$B373,Notes!$A$36:$A$47,0),MATCH(Notes!$M$35,Notes!$A$35:$N$35,0))</f>
        <v>6020</v>
      </c>
      <c r="S373" s="65"/>
      <c r="T373" s="65">
        <f>INDEX(GB!$A$2:$AD$96,MATCH($C373,GB!$A$2:$A$96,0),MATCH(T$2,GB!$A$1:$AD$1,0))</f>
        <v>60</v>
      </c>
      <c r="U373" s="65">
        <f>INDEX(GB!$A$2:$AD$96,MATCH($C373,GB!$A$2:$A$96,0),MATCH(U$2,GB!$A$1:$AD$1,0))</f>
        <v>-10</v>
      </c>
      <c r="V373" s="65">
        <f>INDEX(GB!$A$2:$AD$96,MATCH($C373,GB!$A$2:$A$96,0),MATCH(V$2,GB!$A$1:$AD$1,0))</f>
        <v>0</v>
      </c>
      <c r="W373" s="65">
        <f>INDEX(GB!$A$2:$AD$96,MATCH($C373,GB!$A$2:$A$96,0),MATCH(W$2,GB!$A$1:$AD$1,0))</f>
        <v>-10</v>
      </c>
      <c r="X373" s="65">
        <f>INDEX(GB!$A$2:$AD$96,MATCH($C373,GB!$A$2:$A$96,0),MATCH(X$2,GB!$A$1:$AD$1,0))</f>
        <v>-15</v>
      </c>
      <c r="Y373" s="65">
        <v>5</v>
      </c>
      <c r="Z373" s="72">
        <v>1250</v>
      </c>
      <c r="AA373" s="72">
        <v>400</v>
      </c>
      <c r="AB373" s="65"/>
      <c r="AC373" s="65"/>
      <c r="AD373" s="65"/>
      <c r="AE373" s="65"/>
      <c r="AF373" s="65">
        <f t="shared" si="1227"/>
        <v>5</v>
      </c>
      <c r="AG373" s="65">
        <f t="shared" si="1166"/>
        <v>820</v>
      </c>
      <c r="AH373" s="65">
        <f t="shared" si="1239"/>
        <v>790</v>
      </c>
      <c r="AI373" s="65" t="str">
        <f t="shared" si="1240"/>
        <v/>
      </c>
      <c r="AJ373" s="65" t="str">
        <f t="shared" si="1241"/>
        <v/>
      </c>
      <c r="AK373" s="65" t="str">
        <f t="shared" si="1242"/>
        <v/>
      </c>
      <c r="AL373" s="65" t="str">
        <f t="shared" si="1243"/>
        <v/>
      </c>
      <c r="AM373" s="65" t="str">
        <f t="shared" si="1236"/>
        <v/>
      </c>
      <c r="AN373" s="65">
        <f t="shared" si="1228"/>
        <v>0</v>
      </c>
      <c r="AO373" s="65">
        <f t="shared" si="1229"/>
        <v>0</v>
      </c>
      <c r="AP373" s="65">
        <f t="shared" si="1230"/>
        <v>0</v>
      </c>
      <c r="AQ373" s="65">
        <f t="shared" si="1231"/>
        <v>0</v>
      </c>
      <c r="AR373" s="65">
        <f t="shared" si="1232"/>
        <v>0</v>
      </c>
      <c r="AS373" s="65">
        <f t="shared" si="1233"/>
        <v>0</v>
      </c>
      <c r="AT373" s="65" t="str">
        <f t="shared" si="1244"/>
        <v>GPU</v>
      </c>
      <c r="AU373" s="65">
        <f t="shared" si="1245"/>
        <v>479.40000000000003</v>
      </c>
      <c r="AV373" s="65"/>
      <c r="AX373" s="65">
        <f t="shared" si="1246"/>
        <v>775</v>
      </c>
      <c r="AY373" s="65">
        <f t="shared" si="1247"/>
        <v>580</v>
      </c>
      <c r="AZ373" s="65">
        <f>INDEX(Notes!$A$36:$O$47,MATCH($B373,Notes!A$36:A$47,0),MATCH(AZ$2,Notes!A$35:O$35,0))</f>
        <v>342.4525995351467</v>
      </c>
      <c r="BA373" s="65">
        <f t="shared" si="1248"/>
        <v>605</v>
      </c>
      <c r="BB373" s="65">
        <f t="shared" si="1249"/>
        <v>635</v>
      </c>
      <c r="BC373" s="65">
        <f t="shared" si="1250"/>
        <v>595</v>
      </c>
      <c r="BD373" s="65">
        <f t="shared" si="1251"/>
        <v>625</v>
      </c>
      <c r="BO373" s="72">
        <f t="shared" si="1222"/>
        <v>479.40000000000003</v>
      </c>
      <c r="BP373" s="72">
        <f t="shared" si="881"/>
        <v>2</v>
      </c>
      <c r="BQ373" s="72" t="str">
        <f t="shared" si="882"/>
        <v>11</v>
      </c>
      <c r="BR373" s="72">
        <f t="shared" ref="BR373:BV373" si="1254">IF(BR372="","",BR372)</f>
        <v>0</v>
      </c>
      <c r="BS373" s="72" t="str">
        <f t="shared" si="1254"/>
        <v>MG001</v>
      </c>
      <c r="BT373" s="72" t="str">
        <f t="shared" si="1254"/>
        <v>MG003</v>
      </c>
      <c r="BU373" s="72">
        <f t="shared" si="1254"/>
        <v>0.49664429530201343</v>
      </c>
      <c r="BV373" s="72">
        <f t="shared" si="1254"/>
        <v>6</v>
      </c>
    </row>
    <row r="374" spans="1:74" s="72" customFormat="1" x14ac:dyDescent="0.2">
      <c r="A374" s="72" t="b">
        <v>1</v>
      </c>
      <c r="B374" s="65" t="s">
        <v>46</v>
      </c>
      <c r="C374" s="65" t="s">
        <v>15</v>
      </c>
      <c r="D374" s="65" t="str">
        <f t="shared" si="1220"/>
        <v>E12</v>
      </c>
      <c r="E374" s="75">
        <f t="shared" ref="E374" si="1255">1000000+BP374*1000+BQ374</f>
        <v>1002012</v>
      </c>
      <c r="F374" s="65" t="str">
        <f t="shared" ref="F374" si="1256">CONCATENATE(C374,"_",D374)</f>
        <v>MG002_E12</v>
      </c>
      <c r="G374" s="65" t="s">
        <v>345</v>
      </c>
      <c r="H374" s="65">
        <f t="shared" si="1224"/>
        <v>795</v>
      </c>
      <c r="I374" s="65">
        <f t="shared" si="1225"/>
        <v>80</v>
      </c>
      <c r="J374" s="65">
        <f>INDEX(Notes!$A$36:$N$47,MATCH(Binning!$B374,Notes!$A$36:$A$47,0),MATCH(Notes!$K$35,Notes!$A$35:$N$35,0))</f>
        <v>479.40000000000003</v>
      </c>
      <c r="K374" s="65"/>
      <c r="L374" s="65">
        <f t="shared" si="1235"/>
        <v>745</v>
      </c>
      <c r="M374" s="65">
        <f t="shared" si="1226"/>
        <v>550</v>
      </c>
      <c r="N374" s="65">
        <f>INDEX(GB!$A$2:$AD$96,MATCH($C374,GB!$A$2:$A$96,0),MATCH(N$2,GB!$A$1:$AD$1,0))</f>
        <v>30</v>
      </c>
      <c r="O374" s="65">
        <f>INDEX(GB!$A$2:$AD$96,MATCH($C374,GB!$A$2:$A$96,0),MATCH(O$2,GB!$A$1:$AD$1,0))</f>
        <v>25</v>
      </c>
      <c r="P374" s="65">
        <f>INDEX(GB!$A$2:$AD$96,MATCH($C374,GB!$A$2:$A$96,0),MATCH(P$2,GB!$A$1:$AD$1,0))</f>
        <v>15</v>
      </c>
      <c r="Q374" s="65">
        <f>INDEX(GB!$A$2:$AD$96,MATCH($C374,GB!$A$2:$A$96,0),MATCH(Q$2,GB!$A$1:$AD$1,0))</f>
        <v>10</v>
      </c>
      <c r="R374" s="65">
        <f>INDEX(Notes!$A$36:$N$47,MATCH(Binning!$B374,Notes!$A$36:$A$47,0),MATCH(Notes!$M$35,Notes!$A$35:$N$35,0))</f>
        <v>6020</v>
      </c>
      <c r="S374" s="65"/>
      <c r="T374" s="65">
        <f>INDEX(GB!$A$2:$AD$96,MATCH($C374,GB!$A$2:$A$96,0),MATCH(T$2,GB!$A$1:$AD$1,0))</f>
        <v>60</v>
      </c>
      <c r="U374" s="65">
        <f>INDEX(GB!$A$2:$AD$96,MATCH($C374,GB!$A$2:$A$96,0),MATCH(U$2,GB!$A$1:$AD$1,0))</f>
        <v>-10</v>
      </c>
      <c r="V374" s="65">
        <f>INDEX(GB!$A$2:$AD$96,MATCH($C374,GB!$A$2:$A$96,0),MATCH(V$2,GB!$A$1:$AD$1,0))</f>
        <v>0</v>
      </c>
      <c r="W374" s="65">
        <f>INDEX(GB!$A$2:$AD$96,MATCH($C374,GB!$A$2:$A$96,0),MATCH(W$2,GB!$A$1:$AD$1,0))</f>
        <v>-10</v>
      </c>
      <c r="X374" s="65">
        <f>INDEX(GB!$A$2:$AD$96,MATCH($C374,GB!$A$2:$A$96,0),MATCH(X$2,GB!$A$1:$AD$1,0))</f>
        <v>-15</v>
      </c>
      <c r="Y374" s="65">
        <v>5</v>
      </c>
      <c r="Z374" s="72">
        <v>1250</v>
      </c>
      <c r="AA374" s="72">
        <v>400</v>
      </c>
      <c r="AB374" s="65"/>
      <c r="AC374" s="65"/>
      <c r="AD374" s="65"/>
      <c r="AE374" s="65"/>
      <c r="AF374" s="65">
        <f t="shared" si="1227"/>
        <v>5</v>
      </c>
      <c r="AG374" s="65">
        <f t="shared" si="1166"/>
        <v>820</v>
      </c>
      <c r="AH374" s="65">
        <f t="shared" ref="AH374" si="1257">AG374-N374</f>
        <v>790</v>
      </c>
      <c r="AI374" s="65" t="str">
        <f t="shared" ref="AI374" si="1258">IF($BR374=1,BS374,"")</f>
        <v/>
      </c>
      <c r="AJ374" s="65" t="str">
        <f t="shared" ref="AJ374" si="1259">IF($BR374=1,BT374,"")</f>
        <v/>
      </c>
      <c r="AK374" s="65" t="str">
        <f t="shared" ref="AK374" si="1260">IF($BR374=1,BU374,"")</f>
        <v/>
      </c>
      <c r="AL374" s="65" t="str">
        <f t="shared" ref="AL374" si="1261">IF($BR374=1,BV374,"")</f>
        <v/>
      </c>
      <c r="AM374" s="65" t="str">
        <f t="shared" si="1236"/>
        <v/>
      </c>
      <c r="AN374" s="65">
        <f t="shared" si="1228"/>
        <v>0</v>
      </c>
      <c r="AO374" s="65">
        <f t="shared" si="1229"/>
        <v>0</v>
      </c>
      <c r="AP374" s="65">
        <f t="shared" si="1230"/>
        <v>0</v>
      </c>
      <c r="AQ374" s="65">
        <f t="shared" si="1231"/>
        <v>0</v>
      </c>
      <c r="AR374" s="65">
        <f t="shared" si="1232"/>
        <v>0</v>
      </c>
      <c r="AS374" s="65">
        <f t="shared" si="1233"/>
        <v>0</v>
      </c>
      <c r="AT374" s="65" t="str">
        <f t="shared" ref="AT374" si="1262">B374</f>
        <v>GPU</v>
      </c>
      <c r="AU374" s="65">
        <f t="shared" ref="AU374" si="1263">J374</f>
        <v>479.40000000000003</v>
      </c>
      <c r="AV374" s="65"/>
      <c r="AX374" s="65">
        <f t="shared" ref="AX374" si="1264">L374+N374</f>
        <v>775</v>
      </c>
      <c r="AY374" s="65">
        <f t="shared" ref="AY374" si="1265">M374+N374</f>
        <v>580</v>
      </c>
      <c r="AZ374" s="65">
        <f>INDEX(Notes!$A$36:$O$47,MATCH($B374,Notes!A$36:A$47,0),MATCH(AZ$2,Notes!A$35:O$35,0))</f>
        <v>342.4525995351467</v>
      </c>
      <c r="BA374" s="65">
        <f t="shared" ref="BA374" si="1266">MAX(MIN(Y374*FLOOR((H374-I374*LOG10(AZ374))/Y374,1),L374),M374)</f>
        <v>590</v>
      </c>
      <c r="BB374" s="65">
        <f t="shared" ref="BB374" si="1267">BA374+N374</f>
        <v>620</v>
      </c>
      <c r="BC374" s="65">
        <f t="shared" ref="BC374" si="1268">MAX(MIN(Y374*FLOOR((H374-I374*LOG10(J374))/Y374,1),L374),M374)</f>
        <v>580</v>
      </c>
      <c r="BD374" s="65">
        <f t="shared" ref="BD374" si="1269">BC374+N374</f>
        <v>610</v>
      </c>
      <c r="BO374" s="72">
        <f t="shared" si="1222"/>
        <v>479.40000000000003</v>
      </c>
      <c r="BP374" s="72">
        <f t="shared" si="881"/>
        <v>2</v>
      </c>
      <c r="BQ374" s="72" t="str">
        <f t="shared" si="882"/>
        <v>12</v>
      </c>
      <c r="BR374" s="72">
        <f t="shared" ref="BR374:BV375" si="1270">IF(BR373="","",BR373)</f>
        <v>0</v>
      </c>
      <c r="BS374" s="72" t="str">
        <f t="shared" si="1270"/>
        <v>MG001</v>
      </c>
      <c r="BT374" s="72" t="str">
        <f t="shared" si="1270"/>
        <v>MG003</v>
      </c>
      <c r="BU374" s="72">
        <f t="shared" si="1270"/>
        <v>0.49664429530201343</v>
      </c>
      <c r="BV374" s="72">
        <f t="shared" si="1270"/>
        <v>6</v>
      </c>
    </row>
    <row r="375" spans="1:74" s="72" customFormat="1" x14ac:dyDescent="0.2">
      <c r="A375" s="72" t="b">
        <v>1</v>
      </c>
      <c r="B375" s="65" t="s">
        <v>46</v>
      </c>
      <c r="C375" s="65" t="s">
        <v>15</v>
      </c>
      <c r="D375" s="65" t="str">
        <f t="shared" si="1220"/>
        <v>E13</v>
      </c>
      <c r="E375" s="75">
        <f t="shared" ref="E375" si="1271">1000000+BP375*1000+BQ375</f>
        <v>1002013</v>
      </c>
      <c r="F375" s="65" t="str">
        <f t="shared" ref="F375" si="1272">CONCATENATE(C375,"_",D375)</f>
        <v>MG002_E13</v>
      </c>
      <c r="G375" s="65" t="s">
        <v>345</v>
      </c>
      <c r="H375" s="65">
        <f t="shared" si="1224"/>
        <v>780</v>
      </c>
      <c r="I375" s="65">
        <f t="shared" si="1225"/>
        <v>80</v>
      </c>
      <c r="J375" s="65">
        <f>INDEX(Notes!$A$36:$N$47,MATCH(Binning!$B375,Notes!$A$36:$A$47,0),MATCH(Notes!$K$35,Notes!$A$35:$N$35,0))</f>
        <v>479.40000000000003</v>
      </c>
      <c r="K375" s="65"/>
      <c r="L375" s="65">
        <f t="shared" si="1235"/>
        <v>745</v>
      </c>
      <c r="M375" s="65">
        <f t="shared" si="1226"/>
        <v>550</v>
      </c>
      <c r="N375" s="65">
        <f>INDEX(GB!$A$2:$AD$96,MATCH($C375,GB!$A$2:$A$96,0),MATCH(N$2,GB!$A$1:$AD$1,0))</f>
        <v>30</v>
      </c>
      <c r="O375" s="65">
        <f>INDEX(GB!$A$2:$AD$96,MATCH($C375,GB!$A$2:$A$96,0),MATCH(O$2,GB!$A$1:$AD$1,0))</f>
        <v>25</v>
      </c>
      <c r="P375" s="65">
        <f>INDEX(GB!$A$2:$AD$96,MATCH($C375,GB!$A$2:$A$96,0),MATCH(P$2,GB!$A$1:$AD$1,0))</f>
        <v>15</v>
      </c>
      <c r="Q375" s="65">
        <f>INDEX(GB!$A$2:$AD$96,MATCH($C375,GB!$A$2:$A$96,0),MATCH(Q$2,GB!$A$1:$AD$1,0))</f>
        <v>10</v>
      </c>
      <c r="R375" s="65">
        <f>INDEX(Notes!$A$36:$N$47,MATCH(Binning!$B375,Notes!$A$36:$A$47,0),MATCH(Notes!$M$35,Notes!$A$35:$N$35,0))</f>
        <v>6020</v>
      </c>
      <c r="S375" s="65"/>
      <c r="T375" s="65">
        <f>INDEX(GB!$A$2:$AD$96,MATCH($C375,GB!$A$2:$A$96,0),MATCH(T$2,GB!$A$1:$AD$1,0))</f>
        <v>60</v>
      </c>
      <c r="U375" s="65">
        <f>INDEX(GB!$A$2:$AD$96,MATCH($C375,GB!$A$2:$A$96,0),MATCH(U$2,GB!$A$1:$AD$1,0))</f>
        <v>-10</v>
      </c>
      <c r="V375" s="65">
        <f>INDEX(GB!$A$2:$AD$96,MATCH($C375,GB!$A$2:$A$96,0),MATCH(V$2,GB!$A$1:$AD$1,0))</f>
        <v>0</v>
      </c>
      <c r="W375" s="65">
        <f>INDEX(GB!$A$2:$AD$96,MATCH($C375,GB!$A$2:$A$96,0),MATCH(W$2,GB!$A$1:$AD$1,0))</f>
        <v>-10</v>
      </c>
      <c r="X375" s="65">
        <f>INDEX(GB!$A$2:$AD$96,MATCH($C375,GB!$A$2:$A$96,0),MATCH(X$2,GB!$A$1:$AD$1,0))</f>
        <v>-15</v>
      </c>
      <c r="Y375" s="65">
        <v>5</v>
      </c>
      <c r="Z375" s="72">
        <v>1250</v>
      </c>
      <c r="AA375" s="72">
        <v>400</v>
      </c>
      <c r="AB375" s="65"/>
      <c r="AC375" s="65"/>
      <c r="AD375" s="65"/>
      <c r="AE375" s="65"/>
      <c r="AF375" s="65">
        <f t="shared" si="1227"/>
        <v>5</v>
      </c>
      <c r="AG375" s="65">
        <f t="shared" si="1166"/>
        <v>820</v>
      </c>
      <c r="AH375" s="65">
        <f t="shared" ref="AH375" si="1273">AG375-N375</f>
        <v>790</v>
      </c>
      <c r="AI375" s="65" t="str">
        <f t="shared" ref="AI375" si="1274">IF($BR375=1,BS375,"")</f>
        <v/>
      </c>
      <c r="AJ375" s="65" t="str">
        <f t="shared" ref="AJ375" si="1275">IF($BR375=1,BT375,"")</f>
        <v/>
      </c>
      <c r="AK375" s="65" t="str">
        <f t="shared" ref="AK375" si="1276">IF($BR375=1,BU375,"")</f>
        <v/>
      </c>
      <c r="AL375" s="65" t="str">
        <f t="shared" ref="AL375" si="1277">IF($BR375=1,BV375,"")</f>
        <v/>
      </c>
      <c r="AM375" s="65" t="str">
        <f t="shared" si="1236"/>
        <v/>
      </c>
      <c r="AN375" s="65">
        <f t="shared" si="1228"/>
        <v>0</v>
      </c>
      <c r="AO375" s="65">
        <f t="shared" si="1229"/>
        <v>0</v>
      </c>
      <c r="AP375" s="65">
        <f t="shared" si="1230"/>
        <v>0</v>
      </c>
      <c r="AQ375" s="65">
        <f t="shared" si="1231"/>
        <v>0</v>
      </c>
      <c r="AR375" s="65">
        <f t="shared" si="1232"/>
        <v>0</v>
      </c>
      <c r="AS375" s="65">
        <f t="shared" si="1233"/>
        <v>0</v>
      </c>
      <c r="AT375" s="65" t="str">
        <f t="shared" ref="AT375" si="1278">B375</f>
        <v>GPU</v>
      </c>
      <c r="AU375" s="65">
        <f t="shared" ref="AU375" si="1279">J375</f>
        <v>479.40000000000003</v>
      </c>
      <c r="AV375" s="65"/>
      <c r="AX375" s="65">
        <f t="shared" ref="AX375" si="1280">L375+N375</f>
        <v>775</v>
      </c>
      <c r="AY375" s="65">
        <f t="shared" ref="AY375" si="1281">M375+N375</f>
        <v>580</v>
      </c>
      <c r="AZ375" s="65">
        <f>INDEX(Notes!$A$36:$O$47,MATCH($B375,Notes!A$36:A$47,0),MATCH(AZ$2,Notes!A$35:O$35,0))</f>
        <v>342.4525995351467</v>
      </c>
      <c r="BA375" s="65">
        <f t="shared" ref="BA375" si="1282">MAX(MIN(Y375*FLOOR((H375-I375*LOG10(AZ375))/Y375,1),L375),M375)</f>
        <v>575</v>
      </c>
      <c r="BB375" s="65">
        <f t="shared" ref="BB375" si="1283">BA375+N375</f>
        <v>605</v>
      </c>
      <c r="BC375" s="65">
        <f t="shared" ref="BC375" si="1284">MAX(MIN(Y375*FLOOR((H375-I375*LOG10(J375))/Y375,1),L375),M375)</f>
        <v>565</v>
      </c>
      <c r="BD375" s="65">
        <f t="shared" ref="BD375" si="1285">BC375+N375</f>
        <v>595</v>
      </c>
      <c r="BO375" s="72">
        <f t="shared" si="1222"/>
        <v>479.40000000000003</v>
      </c>
      <c r="BP375" s="72">
        <f t="shared" si="881"/>
        <v>2</v>
      </c>
      <c r="BQ375" s="72" t="str">
        <f t="shared" si="882"/>
        <v>13</v>
      </c>
      <c r="BR375" s="72">
        <f t="shared" si="1270"/>
        <v>0</v>
      </c>
      <c r="BS375" s="72" t="str">
        <f t="shared" si="1270"/>
        <v>MG001</v>
      </c>
      <c r="BT375" s="72" t="str">
        <f t="shared" si="1270"/>
        <v>MG003</v>
      </c>
      <c r="BU375" s="72">
        <f t="shared" si="1270"/>
        <v>0.49664429530201343</v>
      </c>
      <c r="BV375" s="72">
        <f t="shared" si="1270"/>
        <v>6</v>
      </c>
    </row>
    <row r="376" spans="1:74" s="72" customFormat="1" x14ac:dyDescent="0.2">
      <c r="A376" s="72" t="b">
        <v>1</v>
      </c>
      <c r="B376" s="65" t="s">
        <v>46</v>
      </c>
      <c r="C376" s="65" t="s">
        <v>16</v>
      </c>
      <c r="D376" s="65" t="s">
        <v>44</v>
      </c>
      <c r="E376" s="75">
        <f t="shared" si="847"/>
        <v>1003001</v>
      </c>
      <c r="F376" s="65" t="str">
        <f t="shared" si="1182"/>
        <v>MG003_E1</v>
      </c>
      <c r="G376" s="65" t="s">
        <v>345</v>
      </c>
      <c r="H376" s="184">
        <f>VLOOKUP(C376,BinningParamNotes!A:D,3,0)</f>
        <v>1010</v>
      </c>
      <c r="I376" s="69">
        <f>VLOOKUP(C376,BinningParamNotes!A:D,2,0)</f>
        <v>90</v>
      </c>
      <c r="J376" s="65">
        <f>INDEX(Notes!$A$36:$N$47,MATCH(Binning!$B376,Notes!$A$36:$A$47,0),MATCH(Notes!$K$35,Notes!$A$35:$N$35,0))</f>
        <v>479.40000000000003</v>
      </c>
      <c r="K376" s="65"/>
      <c r="L376" s="69">
        <f>VLOOKUP(C376,BinningParamNotes!A:D,4,0)</f>
        <v>790</v>
      </c>
      <c r="M376" s="225">
        <v>580</v>
      </c>
      <c r="N376" s="65">
        <f>INDEX(GB!$A$2:$AD$96,MATCH($C376,GB!$A$2:$A$96,0),MATCH(N$2,GB!$A$1:$AD$1,0))</f>
        <v>20</v>
      </c>
      <c r="O376" s="65">
        <f>INDEX(GB!$A$2:$AD$96,MATCH($C376,GB!$A$2:$A$96,0),MATCH(O$2,GB!$A$1:$AD$1,0))</f>
        <v>10</v>
      </c>
      <c r="P376" s="65">
        <f>INDEX(GB!$A$2:$AD$96,MATCH($C376,GB!$A$2:$A$96,0),MATCH(P$2,GB!$A$1:$AD$1,0))</f>
        <v>5</v>
      </c>
      <c r="Q376" s="65">
        <f>INDEX(GB!$A$2:$AD$96,MATCH($C376,GB!$A$2:$A$96,0),MATCH(Q$2,GB!$A$1:$AD$1,0))</f>
        <v>25</v>
      </c>
      <c r="R376" s="65">
        <f>INDEX(Notes!$A$36:$N$47,MATCH(Binning!$B376,Notes!$A$36:$A$47,0),MATCH(Notes!$M$35,Notes!$A$35:$N$35,0))</f>
        <v>6020</v>
      </c>
      <c r="S376" s="65"/>
      <c r="T376" s="65">
        <f>INDEX(GB!$A$2:$AD$96,MATCH($C376,GB!$A$2:$A$96,0),MATCH(T$2,GB!$A$1:$AD$1,0))</f>
        <v>50</v>
      </c>
      <c r="U376" s="65">
        <f>INDEX(GB!$A$2:$AD$96,MATCH($C376,GB!$A$2:$A$96,0),MATCH(U$2,GB!$A$1:$AD$1,0))</f>
        <v>-15</v>
      </c>
      <c r="V376" s="65">
        <f>INDEX(GB!$A$2:$AD$96,MATCH($C376,GB!$A$2:$A$96,0),MATCH(V$2,GB!$A$1:$AD$1,0))</f>
        <v>0</v>
      </c>
      <c r="W376" s="65">
        <f>INDEX(GB!$A$2:$AD$96,MATCH($C376,GB!$A$2:$A$96,0),MATCH(W$2,GB!$A$1:$AD$1,0))</f>
        <v>-20</v>
      </c>
      <c r="X376" s="65">
        <f>INDEX(GB!$A$2:$AD$96,MATCH($C376,GB!$A$2:$A$96,0),MATCH(X$2,GB!$A$1:$AD$1,0))</f>
        <v>0</v>
      </c>
      <c r="Y376" s="65">
        <v>5</v>
      </c>
      <c r="Z376" s="72">
        <v>1250</v>
      </c>
      <c r="AA376" s="72">
        <v>400</v>
      </c>
      <c r="AB376" s="65"/>
      <c r="AC376" s="65"/>
      <c r="AD376" s="65"/>
      <c r="AE376" s="65"/>
      <c r="AF376" s="65">
        <v>5</v>
      </c>
      <c r="AG376" s="65">
        <f t="shared" si="1166"/>
        <v>820</v>
      </c>
      <c r="AH376" s="65">
        <f t="shared" si="1167"/>
        <v>800</v>
      </c>
      <c r="AI376" s="65" t="str">
        <f t="shared" si="1031"/>
        <v/>
      </c>
      <c r="AJ376" s="65" t="str">
        <f t="shared" si="1032"/>
        <v/>
      </c>
      <c r="AK376" s="65" t="str">
        <f t="shared" si="1033"/>
        <v/>
      </c>
      <c r="AL376" s="65" t="str">
        <f t="shared" si="1034"/>
        <v/>
      </c>
      <c r="AM376" s="65" t="str">
        <f t="shared" si="1236"/>
        <v/>
      </c>
      <c r="AN376" s="65">
        <v>0</v>
      </c>
      <c r="AO376" s="65">
        <v>0</v>
      </c>
      <c r="AP376" s="65">
        <v>0</v>
      </c>
      <c r="AQ376" s="65">
        <v>0</v>
      </c>
      <c r="AR376" s="65">
        <v>0</v>
      </c>
      <c r="AS376" s="65">
        <v>0</v>
      </c>
      <c r="AT376" s="65" t="str">
        <f t="shared" ref="AT376:AT436" si="1286">B376</f>
        <v>GPU</v>
      </c>
      <c r="AU376" s="65">
        <f t="shared" ref="AU376:AU436" si="1287">J376</f>
        <v>479.40000000000003</v>
      </c>
      <c r="AV376" s="65"/>
      <c r="AX376" s="65">
        <f t="shared" si="1168"/>
        <v>810</v>
      </c>
      <c r="AY376" s="65">
        <f t="shared" si="1169"/>
        <v>600</v>
      </c>
      <c r="AZ376" s="65">
        <f>INDEX(Notes!$A$36:$O$47,MATCH($B376,Notes!A$36:A$47,0),MATCH(AZ$2,Notes!A$35:O$35,0))</f>
        <v>342.4525995351467</v>
      </c>
      <c r="BA376" s="65">
        <f t="shared" si="939"/>
        <v>780</v>
      </c>
      <c r="BB376" s="65">
        <f t="shared" si="1170"/>
        <v>800</v>
      </c>
      <c r="BC376" s="65">
        <f t="shared" si="940"/>
        <v>765</v>
      </c>
      <c r="BD376" s="65">
        <f t="shared" si="1171"/>
        <v>785</v>
      </c>
      <c r="BO376" s="72">
        <f>MAX(J376:J382)</f>
        <v>479.40000000000003</v>
      </c>
      <c r="BP376" s="72">
        <f t="shared" si="881"/>
        <v>3</v>
      </c>
      <c r="BQ376" s="72" t="str">
        <f t="shared" si="882"/>
        <v>1</v>
      </c>
      <c r="BR376" s="72">
        <v>0</v>
      </c>
    </row>
    <row r="377" spans="1:74" s="72" customFormat="1" x14ac:dyDescent="0.2">
      <c r="A377" s="72" t="b">
        <v>1</v>
      </c>
      <c r="B377" s="65" t="s">
        <v>46</v>
      </c>
      <c r="C377" s="65" t="s">
        <v>16</v>
      </c>
      <c r="D377" s="65" t="str">
        <f t="shared" ref="D377:D387" si="1288">CONCATENATE("E",MID(D376,2,2)+1)</f>
        <v>E2</v>
      </c>
      <c r="E377" s="75">
        <f t="shared" si="847"/>
        <v>1003002</v>
      </c>
      <c r="F377" s="65" t="str">
        <f t="shared" si="1182"/>
        <v>MG003_E2</v>
      </c>
      <c r="G377" s="65" t="s">
        <v>345</v>
      </c>
      <c r="H377" s="65">
        <f>H376-15</f>
        <v>995</v>
      </c>
      <c r="I377" s="65">
        <f>I376</f>
        <v>90</v>
      </c>
      <c r="J377" s="65">
        <f>INDEX(Notes!$A$36:$N$47,MATCH(Binning!$B377,Notes!$A$36:$A$47,0),MATCH(Notes!$K$35,Notes!$A$35:$N$35,0))</f>
        <v>479.40000000000003</v>
      </c>
      <c r="K377" s="65"/>
      <c r="L377" s="65">
        <f>L376-10</f>
        <v>780</v>
      </c>
      <c r="M377" s="65">
        <f>M376</f>
        <v>580</v>
      </c>
      <c r="N377" s="65">
        <f>INDEX(GB!$A$2:$AD$96,MATCH($C377,GB!$A$2:$A$96,0),MATCH(N$2,GB!$A$1:$AD$1,0))</f>
        <v>20</v>
      </c>
      <c r="O377" s="65">
        <f>INDEX(GB!$A$2:$AD$96,MATCH($C377,GB!$A$2:$A$96,0),MATCH(O$2,GB!$A$1:$AD$1,0))</f>
        <v>10</v>
      </c>
      <c r="P377" s="65">
        <f>INDEX(GB!$A$2:$AD$96,MATCH($C377,GB!$A$2:$A$96,0),MATCH(P$2,GB!$A$1:$AD$1,0))</f>
        <v>5</v>
      </c>
      <c r="Q377" s="65">
        <f>INDEX(GB!$A$2:$AD$96,MATCH($C377,GB!$A$2:$A$96,0),MATCH(Q$2,GB!$A$1:$AD$1,0))</f>
        <v>25</v>
      </c>
      <c r="R377" s="65">
        <f>INDEX(Notes!$A$36:$N$47,MATCH(Binning!$B377,Notes!$A$36:$A$47,0),MATCH(Notes!$M$35,Notes!$A$35:$N$35,0))</f>
        <v>6020</v>
      </c>
      <c r="S377" s="65"/>
      <c r="T377" s="65">
        <f>INDEX(GB!$A$2:$AD$96,MATCH($C377,GB!$A$2:$A$96,0),MATCH(T$2,GB!$A$1:$AD$1,0))</f>
        <v>50</v>
      </c>
      <c r="U377" s="65">
        <f>INDEX(GB!$A$2:$AD$96,MATCH($C377,GB!$A$2:$A$96,0),MATCH(U$2,GB!$A$1:$AD$1,0))</f>
        <v>-15</v>
      </c>
      <c r="V377" s="65">
        <f>INDEX(GB!$A$2:$AD$96,MATCH($C377,GB!$A$2:$A$96,0),MATCH(V$2,GB!$A$1:$AD$1,0))</f>
        <v>0</v>
      </c>
      <c r="W377" s="65">
        <f>INDEX(GB!$A$2:$AD$96,MATCH($C377,GB!$A$2:$A$96,0),MATCH(W$2,GB!$A$1:$AD$1,0))</f>
        <v>-20</v>
      </c>
      <c r="X377" s="65">
        <f>INDEX(GB!$A$2:$AD$96,MATCH($C377,GB!$A$2:$A$96,0),MATCH(X$2,GB!$A$1:$AD$1,0))</f>
        <v>0</v>
      </c>
      <c r="Y377" s="65">
        <v>5</v>
      </c>
      <c r="Z377" s="72">
        <v>1250</v>
      </c>
      <c r="AA377" s="72">
        <v>400</v>
      </c>
      <c r="AB377" s="65"/>
      <c r="AC377" s="65"/>
      <c r="AD377" s="65"/>
      <c r="AE377" s="65"/>
      <c r="AF377" s="65">
        <f>AF376</f>
        <v>5</v>
      </c>
      <c r="AG377" s="65">
        <f t="shared" si="1166"/>
        <v>820</v>
      </c>
      <c r="AH377" s="65">
        <f t="shared" si="1167"/>
        <v>800</v>
      </c>
      <c r="AI377" s="65" t="str">
        <f t="shared" si="1031"/>
        <v/>
      </c>
      <c r="AJ377" s="65" t="str">
        <f t="shared" si="1032"/>
        <v/>
      </c>
      <c r="AK377" s="65" t="str">
        <f t="shared" si="1033"/>
        <v/>
      </c>
      <c r="AL377" s="65" t="str">
        <f t="shared" si="1034"/>
        <v/>
      </c>
      <c r="AM377" s="65" t="str">
        <f t="shared" si="1236"/>
        <v/>
      </c>
      <c r="AN377" s="65">
        <f t="shared" ref="AN377:AS377" si="1289">AN376</f>
        <v>0</v>
      </c>
      <c r="AO377" s="65">
        <f t="shared" si="1289"/>
        <v>0</v>
      </c>
      <c r="AP377" s="65">
        <f t="shared" si="1289"/>
        <v>0</v>
      </c>
      <c r="AQ377" s="65">
        <f t="shared" si="1289"/>
        <v>0</v>
      </c>
      <c r="AR377" s="65">
        <f t="shared" si="1289"/>
        <v>0</v>
      </c>
      <c r="AS377" s="65">
        <f t="shared" si="1289"/>
        <v>0</v>
      </c>
      <c r="AT377" s="65" t="str">
        <f t="shared" si="1286"/>
        <v>GPU</v>
      </c>
      <c r="AU377" s="65">
        <f t="shared" si="1287"/>
        <v>479.40000000000003</v>
      </c>
      <c r="AV377" s="65"/>
      <c r="AX377" s="65">
        <f t="shared" si="1168"/>
        <v>800</v>
      </c>
      <c r="AY377" s="65">
        <f t="shared" si="1169"/>
        <v>600</v>
      </c>
      <c r="AZ377" s="65">
        <f>INDEX(Notes!$A$36:$O$47,MATCH($B377,Notes!A$36:A$47,0),MATCH(AZ$2,Notes!A$35:O$35,0))</f>
        <v>342.4525995351467</v>
      </c>
      <c r="BA377" s="65">
        <f t="shared" si="939"/>
        <v>765</v>
      </c>
      <c r="BB377" s="65">
        <f t="shared" si="1170"/>
        <v>785</v>
      </c>
      <c r="BC377" s="65">
        <f t="shared" si="940"/>
        <v>750</v>
      </c>
      <c r="BD377" s="65">
        <f t="shared" si="1171"/>
        <v>770</v>
      </c>
      <c r="BO377" s="72">
        <f t="shared" ref="BO377:BO387" si="1290">BO376</f>
        <v>479.40000000000003</v>
      </c>
      <c r="BP377" s="72">
        <f t="shared" si="881"/>
        <v>3</v>
      </c>
      <c r="BQ377" s="72" t="str">
        <f t="shared" si="882"/>
        <v>2</v>
      </c>
      <c r="BR377" s="72">
        <f>IF(BR376="","",BR376)</f>
        <v>0</v>
      </c>
      <c r="BS377" s="72" t="str">
        <f t="shared" ref="BS377:BV382" si="1291">IF(BS376="","",BS376)</f>
        <v/>
      </c>
      <c r="BT377" s="72" t="str">
        <f t="shared" si="1291"/>
        <v/>
      </c>
      <c r="BU377" s="72" t="str">
        <f t="shared" si="1291"/>
        <v/>
      </c>
      <c r="BV377" s="72" t="str">
        <f t="shared" si="1291"/>
        <v/>
      </c>
    </row>
    <row r="378" spans="1:74" s="72" customFormat="1" x14ac:dyDescent="0.2">
      <c r="A378" s="72" t="b">
        <v>1</v>
      </c>
      <c r="B378" s="65" t="s">
        <v>46</v>
      </c>
      <c r="C378" s="65" t="s">
        <v>16</v>
      </c>
      <c r="D378" s="65" t="str">
        <f t="shared" si="1288"/>
        <v>E3</v>
      </c>
      <c r="E378" s="75">
        <f t="shared" si="847"/>
        <v>1003003</v>
      </c>
      <c r="F378" s="65" t="str">
        <f t="shared" si="1182"/>
        <v>MG003_E3</v>
      </c>
      <c r="G378" s="65" t="s">
        <v>345</v>
      </c>
      <c r="H378" s="65">
        <f t="shared" ref="H378:H387" si="1292">H377-15</f>
        <v>980</v>
      </c>
      <c r="I378" s="65">
        <f t="shared" ref="I378:I387" si="1293">I377</f>
        <v>90</v>
      </c>
      <c r="J378" s="65">
        <f>INDEX(Notes!$A$36:$N$47,MATCH(Binning!$B378,Notes!$A$36:$A$47,0),MATCH(Notes!$K$35,Notes!$A$35:$N$35,0))</f>
        <v>479.40000000000003</v>
      </c>
      <c r="K378" s="65"/>
      <c r="L378" s="65">
        <f>L377-10</f>
        <v>770</v>
      </c>
      <c r="M378" s="65">
        <f t="shared" ref="M378:M387" si="1294">M377</f>
        <v>580</v>
      </c>
      <c r="N378" s="65">
        <f>INDEX(GB!$A$2:$AD$96,MATCH($C378,GB!$A$2:$A$96,0),MATCH(N$2,GB!$A$1:$AD$1,0))</f>
        <v>20</v>
      </c>
      <c r="O378" s="65">
        <f>INDEX(GB!$A$2:$AD$96,MATCH($C378,GB!$A$2:$A$96,0),MATCH(O$2,GB!$A$1:$AD$1,0))</f>
        <v>10</v>
      </c>
      <c r="P378" s="65">
        <f>INDEX(GB!$A$2:$AD$96,MATCH($C378,GB!$A$2:$A$96,0),MATCH(P$2,GB!$A$1:$AD$1,0))</f>
        <v>5</v>
      </c>
      <c r="Q378" s="65">
        <f>INDEX(GB!$A$2:$AD$96,MATCH($C378,GB!$A$2:$A$96,0),MATCH(Q$2,GB!$A$1:$AD$1,0))</f>
        <v>25</v>
      </c>
      <c r="R378" s="65">
        <f>INDEX(Notes!$A$36:$N$47,MATCH(Binning!$B378,Notes!$A$36:$A$47,0),MATCH(Notes!$M$35,Notes!$A$35:$N$35,0))</f>
        <v>6020</v>
      </c>
      <c r="S378" s="65"/>
      <c r="T378" s="65">
        <f>INDEX(GB!$A$2:$AD$96,MATCH($C378,GB!$A$2:$A$96,0),MATCH(T$2,GB!$A$1:$AD$1,0))</f>
        <v>50</v>
      </c>
      <c r="U378" s="65">
        <f>INDEX(GB!$A$2:$AD$96,MATCH($C378,GB!$A$2:$A$96,0),MATCH(U$2,GB!$A$1:$AD$1,0))</f>
        <v>-15</v>
      </c>
      <c r="V378" s="65">
        <f>INDEX(GB!$A$2:$AD$96,MATCH($C378,GB!$A$2:$A$96,0),MATCH(V$2,GB!$A$1:$AD$1,0))</f>
        <v>0</v>
      </c>
      <c r="W378" s="65">
        <f>INDEX(GB!$A$2:$AD$96,MATCH($C378,GB!$A$2:$A$96,0),MATCH(W$2,GB!$A$1:$AD$1,0))</f>
        <v>-20</v>
      </c>
      <c r="X378" s="65">
        <f>INDEX(GB!$A$2:$AD$96,MATCH($C378,GB!$A$2:$A$96,0),MATCH(X$2,GB!$A$1:$AD$1,0))</f>
        <v>0</v>
      </c>
      <c r="Y378" s="65">
        <v>5</v>
      </c>
      <c r="Z378" s="72">
        <v>1250</v>
      </c>
      <c r="AA378" s="72">
        <v>400</v>
      </c>
      <c r="AB378" s="65"/>
      <c r="AC378" s="65"/>
      <c r="AD378" s="65"/>
      <c r="AE378" s="65"/>
      <c r="AF378" s="65">
        <f t="shared" ref="AF378:AF387" si="1295">AF377</f>
        <v>5</v>
      </c>
      <c r="AG378" s="65">
        <f t="shared" si="1166"/>
        <v>820</v>
      </c>
      <c r="AH378" s="65">
        <f t="shared" si="1167"/>
        <v>800</v>
      </c>
      <c r="AI378" s="65" t="str">
        <f t="shared" si="1031"/>
        <v/>
      </c>
      <c r="AJ378" s="65" t="str">
        <f t="shared" si="1032"/>
        <v/>
      </c>
      <c r="AK378" s="65" t="str">
        <f t="shared" si="1033"/>
        <v/>
      </c>
      <c r="AL378" s="65" t="str">
        <f t="shared" si="1034"/>
        <v/>
      </c>
      <c r="AM378" s="65" t="str">
        <f t="shared" si="1236"/>
        <v/>
      </c>
      <c r="AN378" s="65">
        <f t="shared" ref="AN378:AN387" si="1296">AN377</f>
        <v>0</v>
      </c>
      <c r="AO378" s="65">
        <f t="shared" ref="AO378:AO387" si="1297">AO377</f>
        <v>0</v>
      </c>
      <c r="AP378" s="65">
        <f t="shared" ref="AP378:AP387" si="1298">AP377</f>
        <v>0</v>
      </c>
      <c r="AQ378" s="65">
        <f t="shared" ref="AQ378:AQ387" si="1299">AQ377</f>
        <v>0</v>
      </c>
      <c r="AR378" s="65">
        <f t="shared" ref="AR378:AR387" si="1300">AR377</f>
        <v>0</v>
      </c>
      <c r="AS378" s="65">
        <f t="shared" ref="AS378:AS387" si="1301">AS377</f>
        <v>0</v>
      </c>
      <c r="AT378" s="65" t="str">
        <f t="shared" si="1286"/>
        <v>GPU</v>
      </c>
      <c r="AU378" s="65">
        <f t="shared" si="1287"/>
        <v>479.40000000000003</v>
      </c>
      <c r="AV378" s="65"/>
      <c r="AX378" s="65">
        <f t="shared" si="1168"/>
        <v>790</v>
      </c>
      <c r="AY378" s="65">
        <f t="shared" si="1169"/>
        <v>600</v>
      </c>
      <c r="AZ378" s="65">
        <f>INDEX(Notes!$A$36:$O$47,MATCH($B378,Notes!A$36:A$47,0),MATCH(AZ$2,Notes!A$35:O$35,0))</f>
        <v>342.4525995351467</v>
      </c>
      <c r="BA378" s="65">
        <f t="shared" si="939"/>
        <v>750</v>
      </c>
      <c r="BB378" s="65">
        <f t="shared" si="1170"/>
        <v>770</v>
      </c>
      <c r="BC378" s="65">
        <f t="shared" si="940"/>
        <v>735</v>
      </c>
      <c r="BD378" s="65">
        <f t="shared" si="1171"/>
        <v>755</v>
      </c>
      <c r="BO378" s="72">
        <f t="shared" si="1290"/>
        <v>479.40000000000003</v>
      </c>
      <c r="BP378" s="72">
        <f t="shared" si="881"/>
        <v>3</v>
      </c>
      <c r="BQ378" s="72" t="str">
        <f t="shared" si="882"/>
        <v>3</v>
      </c>
      <c r="BR378" s="72">
        <f t="shared" ref="BR378:BV383" si="1302">IF(BR377="","",BR377)</f>
        <v>0</v>
      </c>
      <c r="BS378" s="72" t="str">
        <f t="shared" si="1291"/>
        <v/>
      </c>
      <c r="BT378" s="72" t="str">
        <f t="shared" si="1291"/>
        <v/>
      </c>
      <c r="BU378" s="72" t="str">
        <f t="shared" si="1291"/>
        <v/>
      </c>
      <c r="BV378" s="72" t="str">
        <f t="shared" si="1291"/>
        <v/>
      </c>
    </row>
    <row r="379" spans="1:74" s="72" customFormat="1" x14ac:dyDescent="0.2">
      <c r="A379" s="72" t="b">
        <v>1</v>
      </c>
      <c r="B379" s="65" t="s">
        <v>46</v>
      </c>
      <c r="C379" s="65" t="s">
        <v>16</v>
      </c>
      <c r="D379" s="65" t="str">
        <f t="shared" si="1288"/>
        <v>E4</v>
      </c>
      <c r="E379" s="75">
        <f t="shared" ref="E379:E539" si="1303">1000000+BP379*1000+BQ379</f>
        <v>1003004</v>
      </c>
      <c r="F379" s="65" t="str">
        <f t="shared" si="1182"/>
        <v>MG003_E4</v>
      </c>
      <c r="G379" s="65" t="s">
        <v>345</v>
      </c>
      <c r="H379" s="65">
        <f t="shared" si="1292"/>
        <v>965</v>
      </c>
      <c r="I379" s="65">
        <f t="shared" si="1293"/>
        <v>90</v>
      </c>
      <c r="J379" s="65">
        <f>INDEX(Notes!$A$36:$N$47,MATCH(Binning!$B379,Notes!$A$36:$A$47,0),MATCH(Notes!$K$35,Notes!$A$35:$N$35,0))</f>
        <v>479.40000000000003</v>
      </c>
      <c r="K379" s="65"/>
      <c r="L379" s="65">
        <f t="shared" ref="L379:L387" si="1304">L378</f>
        <v>770</v>
      </c>
      <c r="M379" s="65">
        <f t="shared" si="1294"/>
        <v>580</v>
      </c>
      <c r="N379" s="65">
        <f>INDEX(GB!$A$2:$AD$96,MATCH($C379,GB!$A$2:$A$96,0),MATCH(N$2,GB!$A$1:$AD$1,0))</f>
        <v>20</v>
      </c>
      <c r="O379" s="65">
        <f>INDEX(GB!$A$2:$AD$96,MATCH($C379,GB!$A$2:$A$96,0),MATCH(O$2,GB!$A$1:$AD$1,0))</f>
        <v>10</v>
      </c>
      <c r="P379" s="65">
        <f>INDEX(GB!$A$2:$AD$96,MATCH($C379,GB!$A$2:$A$96,0),MATCH(P$2,GB!$A$1:$AD$1,0))</f>
        <v>5</v>
      </c>
      <c r="Q379" s="65">
        <f>INDEX(GB!$A$2:$AD$96,MATCH($C379,GB!$A$2:$A$96,0),MATCH(Q$2,GB!$A$1:$AD$1,0))</f>
        <v>25</v>
      </c>
      <c r="R379" s="65">
        <f>INDEX(Notes!$A$36:$N$47,MATCH(Binning!$B379,Notes!$A$36:$A$47,0),MATCH(Notes!$M$35,Notes!$A$35:$N$35,0))</f>
        <v>6020</v>
      </c>
      <c r="S379" s="65"/>
      <c r="T379" s="65">
        <f>INDEX(GB!$A$2:$AD$96,MATCH($C379,GB!$A$2:$A$96,0),MATCH(T$2,GB!$A$1:$AD$1,0))</f>
        <v>50</v>
      </c>
      <c r="U379" s="65">
        <f>INDEX(GB!$A$2:$AD$96,MATCH($C379,GB!$A$2:$A$96,0),MATCH(U$2,GB!$A$1:$AD$1,0))</f>
        <v>-15</v>
      </c>
      <c r="V379" s="65">
        <f>INDEX(GB!$A$2:$AD$96,MATCH($C379,GB!$A$2:$A$96,0),MATCH(V$2,GB!$A$1:$AD$1,0))</f>
        <v>0</v>
      </c>
      <c r="W379" s="65">
        <f>INDEX(GB!$A$2:$AD$96,MATCH($C379,GB!$A$2:$A$96,0),MATCH(W$2,GB!$A$1:$AD$1,0))</f>
        <v>-20</v>
      </c>
      <c r="X379" s="65">
        <f>INDEX(GB!$A$2:$AD$96,MATCH($C379,GB!$A$2:$A$96,0),MATCH(X$2,GB!$A$1:$AD$1,0))</f>
        <v>0</v>
      </c>
      <c r="Y379" s="65">
        <v>5</v>
      </c>
      <c r="Z379" s="72">
        <v>1250</v>
      </c>
      <c r="AA379" s="72">
        <v>400</v>
      </c>
      <c r="AB379" s="65"/>
      <c r="AC379" s="65"/>
      <c r="AD379" s="65"/>
      <c r="AE379" s="65"/>
      <c r="AF379" s="65">
        <f t="shared" si="1295"/>
        <v>5</v>
      </c>
      <c r="AG379" s="65">
        <f t="shared" si="1166"/>
        <v>820</v>
      </c>
      <c r="AH379" s="65">
        <f t="shared" si="1167"/>
        <v>800</v>
      </c>
      <c r="AI379" s="65" t="str">
        <f t="shared" si="1031"/>
        <v/>
      </c>
      <c r="AJ379" s="65" t="str">
        <f t="shared" si="1032"/>
        <v/>
      </c>
      <c r="AK379" s="65" t="str">
        <f t="shared" si="1033"/>
        <v/>
      </c>
      <c r="AL379" s="65" t="str">
        <f t="shared" si="1034"/>
        <v/>
      </c>
      <c r="AM379" s="65" t="str">
        <f t="shared" si="1236"/>
        <v/>
      </c>
      <c r="AN379" s="65">
        <f t="shared" si="1296"/>
        <v>0</v>
      </c>
      <c r="AO379" s="65">
        <f t="shared" si="1297"/>
        <v>0</v>
      </c>
      <c r="AP379" s="65">
        <f t="shared" si="1298"/>
        <v>0</v>
      </c>
      <c r="AQ379" s="65">
        <f t="shared" si="1299"/>
        <v>0</v>
      </c>
      <c r="AR379" s="65">
        <f t="shared" si="1300"/>
        <v>0</v>
      </c>
      <c r="AS379" s="65">
        <f t="shared" si="1301"/>
        <v>0</v>
      </c>
      <c r="AT379" s="65" t="str">
        <f t="shared" si="1286"/>
        <v>GPU</v>
      </c>
      <c r="AU379" s="65">
        <f t="shared" si="1287"/>
        <v>479.40000000000003</v>
      </c>
      <c r="AV379" s="65"/>
      <c r="AX379" s="65">
        <f t="shared" si="1168"/>
        <v>790</v>
      </c>
      <c r="AY379" s="65">
        <f t="shared" si="1169"/>
        <v>600</v>
      </c>
      <c r="AZ379" s="65">
        <f>INDEX(Notes!$A$36:$O$47,MATCH($B379,Notes!A$36:A$47,0),MATCH(AZ$2,Notes!A$35:O$35,0))</f>
        <v>342.4525995351467</v>
      </c>
      <c r="BA379" s="65">
        <f t="shared" si="939"/>
        <v>735</v>
      </c>
      <c r="BB379" s="65">
        <f t="shared" si="1170"/>
        <v>755</v>
      </c>
      <c r="BC379" s="65">
        <f t="shared" si="940"/>
        <v>720</v>
      </c>
      <c r="BD379" s="65">
        <f t="shared" si="1171"/>
        <v>740</v>
      </c>
      <c r="BO379" s="72">
        <f t="shared" si="1290"/>
        <v>479.40000000000003</v>
      </c>
      <c r="BP379" s="72">
        <f t="shared" si="881"/>
        <v>3</v>
      </c>
      <c r="BQ379" s="72" t="str">
        <f t="shared" si="882"/>
        <v>4</v>
      </c>
      <c r="BR379" s="72">
        <f t="shared" si="1302"/>
        <v>0</v>
      </c>
      <c r="BS379" s="72" t="str">
        <f t="shared" si="1291"/>
        <v/>
      </c>
      <c r="BT379" s="72" t="str">
        <f t="shared" si="1291"/>
        <v/>
      </c>
      <c r="BU379" s="72" t="str">
        <f t="shared" si="1291"/>
        <v/>
      </c>
      <c r="BV379" s="72" t="str">
        <f t="shared" si="1291"/>
        <v/>
      </c>
    </row>
    <row r="380" spans="1:74" s="72" customFormat="1" x14ac:dyDescent="0.2">
      <c r="A380" s="72" t="b">
        <v>1</v>
      </c>
      <c r="B380" s="65" t="s">
        <v>46</v>
      </c>
      <c r="C380" s="65" t="s">
        <v>16</v>
      </c>
      <c r="D380" s="65" t="str">
        <f t="shared" si="1288"/>
        <v>E5</v>
      </c>
      <c r="E380" s="75">
        <f t="shared" si="1303"/>
        <v>1003005</v>
      </c>
      <c r="F380" s="65" t="str">
        <f t="shared" si="1182"/>
        <v>MG003_E5</v>
      </c>
      <c r="G380" s="65" t="s">
        <v>345</v>
      </c>
      <c r="H380" s="65">
        <f t="shared" si="1292"/>
        <v>950</v>
      </c>
      <c r="I380" s="65">
        <f t="shared" si="1293"/>
        <v>90</v>
      </c>
      <c r="J380" s="65">
        <f>INDEX(Notes!$A$36:$N$47,MATCH(Binning!$B380,Notes!$A$36:$A$47,0),MATCH(Notes!$K$35,Notes!$A$35:$N$35,0))</f>
        <v>479.40000000000003</v>
      </c>
      <c r="K380" s="65"/>
      <c r="L380" s="65">
        <f t="shared" si="1304"/>
        <v>770</v>
      </c>
      <c r="M380" s="65">
        <f t="shared" si="1294"/>
        <v>580</v>
      </c>
      <c r="N380" s="65">
        <f>INDEX(GB!$A$2:$AD$96,MATCH($C380,GB!$A$2:$A$96,0),MATCH(N$2,GB!$A$1:$AD$1,0))</f>
        <v>20</v>
      </c>
      <c r="O380" s="65">
        <f>INDEX(GB!$A$2:$AD$96,MATCH($C380,GB!$A$2:$A$96,0),MATCH(O$2,GB!$A$1:$AD$1,0))</f>
        <v>10</v>
      </c>
      <c r="P380" s="65">
        <f>INDEX(GB!$A$2:$AD$96,MATCH($C380,GB!$A$2:$A$96,0),MATCH(P$2,GB!$A$1:$AD$1,0))</f>
        <v>5</v>
      </c>
      <c r="Q380" s="65">
        <f>INDEX(GB!$A$2:$AD$96,MATCH($C380,GB!$A$2:$A$96,0),MATCH(Q$2,GB!$A$1:$AD$1,0))</f>
        <v>25</v>
      </c>
      <c r="R380" s="65">
        <f>INDEX(Notes!$A$36:$N$47,MATCH(Binning!$B380,Notes!$A$36:$A$47,0),MATCH(Notes!$M$35,Notes!$A$35:$N$35,0))</f>
        <v>6020</v>
      </c>
      <c r="S380" s="65"/>
      <c r="T380" s="65">
        <f>INDEX(GB!$A$2:$AD$96,MATCH($C380,GB!$A$2:$A$96,0),MATCH(T$2,GB!$A$1:$AD$1,0))</f>
        <v>50</v>
      </c>
      <c r="U380" s="65">
        <f>INDEX(GB!$A$2:$AD$96,MATCH($C380,GB!$A$2:$A$96,0),MATCH(U$2,GB!$A$1:$AD$1,0))</f>
        <v>-15</v>
      </c>
      <c r="V380" s="65">
        <f>INDEX(GB!$A$2:$AD$96,MATCH($C380,GB!$A$2:$A$96,0),MATCH(V$2,GB!$A$1:$AD$1,0))</f>
        <v>0</v>
      </c>
      <c r="W380" s="65">
        <f>INDEX(GB!$A$2:$AD$96,MATCH($C380,GB!$A$2:$A$96,0),MATCH(W$2,GB!$A$1:$AD$1,0))</f>
        <v>-20</v>
      </c>
      <c r="X380" s="65">
        <f>INDEX(GB!$A$2:$AD$96,MATCH($C380,GB!$A$2:$A$96,0),MATCH(X$2,GB!$A$1:$AD$1,0))</f>
        <v>0</v>
      </c>
      <c r="Y380" s="65">
        <v>5</v>
      </c>
      <c r="Z380" s="72">
        <v>1250</v>
      </c>
      <c r="AA380" s="72">
        <v>400</v>
      </c>
      <c r="AB380" s="65"/>
      <c r="AC380" s="65"/>
      <c r="AD380" s="65"/>
      <c r="AE380" s="65"/>
      <c r="AF380" s="65">
        <f t="shared" si="1295"/>
        <v>5</v>
      </c>
      <c r="AG380" s="65">
        <f t="shared" si="1166"/>
        <v>820</v>
      </c>
      <c r="AH380" s="65">
        <f t="shared" si="1167"/>
        <v>800</v>
      </c>
      <c r="AI380" s="65" t="str">
        <f t="shared" si="1031"/>
        <v/>
      </c>
      <c r="AJ380" s="65" t="str">
        <f t="shared" si="1032"/>
        <v/>
      </c>
      <c r="AK380" s="65" t="str">
        <f t="shared" si="1033"/>
        <v/>
      </c>
      <c r="AL380" s="65" t="str">
        <f t="shared" si="1034"/>
        <v/>
      </c>
      <c r="AM380" s="65" t="str">
        <f t="shared" si="1236"/>
        <v/>
      </c>
      <c r="AN380" s="65">
        <f t="shared" si="1296"/>
        <v>0</v>
      </c>
      <c r="AO380" s="65">
        <f t="shared" si="1297"/>
        <v>0</v>
      </c>
      <c r="AP380" s="65">
        <f t="shared" si="1298"/>
        <v>0</v>
      </c>
      <c r="AQ380" s="65">
        <f t="shared" si="1299"/>
        <v>0</v>
      </c>
      <c r="AR380" s="65">
        <f t="shared" si="1300"/>
        <v>0</v>
      </c>
      <c r="AS380" s="65">
        <f t="shared" si="1301"/>
        <v>0</v>
      </c>
      <c r="AT380" s="65" t="str">
        <f t="shared" si="1286"/>
        <v>GPU</v>
      </c>
      <c r="AU380" s="65">
        <f t="shared" si="1287"/>
        <v>479.40000000000003</v>
      </c>
      <c r="AV380" s="65"/>
      <c r="AX380" s="65">
        <f t="shared" si="1168"/>
        <v>790</v>
      </c>
      <c r="AY380" s="65">
        <f t="shared" si="1169"/>
        <v>600</v>
      </c>
      <c r="AZ380" s="65">
        <f>INDEX(Notes!$A$36:$O$47,MATCH($B380,Notes!A$36:A$47,0),MATCH(AZ$2,Notes!A$35:O$35,0))</f>
        <v>342.4525995351467</v>
      </c>
      <c r="BA380" s="65">
        <f t="shared" si="939"/>
        <v>720</v>
      </c>
      <c r="BB380" s="65">
        <f t="shared" si="1170"/>
        <v>740</v>
      </c>
      <c r="BC380" s="65">
        <f t="shared" si="940"/>
        <v>705</v>
      </c>
      <c r="BD380" s="65">
        <f t="shared" si="1171"/>
        <v>725</v>
      </c>
      <c r="BO380" s="72">
        <f t="shared" si="1290"/>
        <v>479.40000000000003</v>
      </c>
      <c r="BP380" s="72">
        <f t="shared" ref="BP380:BP540" si="1305">IF(CODE(RIGHT($C380,1))&lt;58,CODE(RIGHT($C380,1))-48,CODE(RIGHT($C380,1))-55)</f>
        <v>3</v>
      </c>
      <c r="BQ380" s="72" t="str">
        <f t="shared" ref="BQ380:BQ540" si="1306">MID($D380,2,2)</f>
        <v>5</v>
      </c>
      <c r="BR380" s="72">
        <f t="shared" si="1302"/>
        <v>0</v>
      </c>
      <c r="BS380" s="72" t="str">
        <f t="shared" si="1291"/>
        <v/>
      </c>
      <c r="BT380" s="72" t="str">
        <f t="shared" si="1291"/>
        <v/>
      </c>
      <c r="BU380" s="72" t="str">
        <f t="shared" si="1291"/>
        <v/>
      </c>
      <c r="BV380" s="72" t="str">
        <f t="shared" si="1291"/>
        <v/>
      </c>
    </row>
    <row r="381" spans="1:74" s="72" customFormat="1" x14ac:dyDescent="0.2">
      <c r="A381" s="72" t="b">
        <v>1</v>
      </c>
      <c r="B381" s="65" t="s">
        <v>46</v>
      </c>
      <c r="C381" s="65" t="s">
        <v>16</v>
      </c>
      <c r="D381" s="65" t="str">
        <f t="shared" si="1288"/>
        <v>E6</v>
      </c>
      <c r="E381" s="75">
        <f t="shared" si="1303"/>
        <v>1003006</v>
      </c>
      <c r="F381" s="65" t="str">
        <f t="shared" si="1182"/>
        <v>MG003_E6</v>
      </c>
      <c r="G381" s="65" t="s">
        <v>345</v>
      </c>
      <c r="H381" s="65">
        <f t="shared" si="1292"/>
        <v>935</v>
      </c>
      <c r="I381" s="65">
        <f t="shared" si="1293"/>
        <v>90</v>
      </c>
      <c r="J381" s="65">
        <f>INDEX(Notes!$A$36:$N$47,MATCH(Binning!$B381,Notes!$A$36:$A$47,0),MATCH(Notes!$K$35,Notes!$A$35:$N$35,0))</f>
        <v>479.40000000000003</v>
      </c>
      <c r="K381" s="65"/>
      <c r="L381" s="65">
        <f t="shared" si="1304"/>
        <v>770</v>
      </c>
      <c r="M381" s="65">
        <f t="shared" si="1294"/>
        <v>580</v>
      </c>
      <c r="N381" s="65">
        <f>INDEX(GB!$A$2:$AD$96,MATCH($C381,GB!$A$2:$A$96,0),MATCH(N$2,GB!$A$1:$AD$1,0))</f>
        <v>20</v>
      </c>
      <c r="O381" s="65">
        <f>INDEX(GB!$A$2:$AD$96,MATCH($C381,GB!$A$2:$A$96,0),MATCH(O$2,GB!$A$1:$AD$1,0))</f>
        <v>10</v>
      </c>
      <c r="P381" s="65">
        <f>INDEX(GB!$A$2:$AD$96,MATCH($C381,GB!$A$2:$A$96,0),MATCH(P$2,GB!$A$1:$AD$1,0))</f>
        <v>5</v>
      </c>
      <c r="Q381" s="65">
        <f>INDEX(GB!$A$2:$AD$96,MATCH($C381,GB!$A$2:$A$96,0),MATCH(Q$2,GB!$A$1:$AD$1,0))</f>
        <v>25</v>
      </c>
      <c r="R381" s="65">
        <f>INDEX(Notes!$A$36:$N$47,MATCH(Binning!$B381,Notes!$A$36:$A$47,0),MATCH(Notes!$M$35,Notes!$A$35:$N$35,0))</f>
        <v>6020</v>
      </c>
      <c r="S381" s="65"/>
      <c r="T381" s="65">
        <f>INDEX(GB!$A$2:$AD$96,MATCH($C381,GB!$A$2:$A$96,0),MATCH(T$2,GB!$A$1:$AD$1,0))</f>
        <v>50</v>
      </c>
      <c r="U381" s="65">
        <f>INDEX(GB!$A$2:$AD$96,MATCH($C381,GB!$A$2:$A$96,0),MATCH(U$2,GB!$A$1:$AD$1,0))</f>
        <v>-15</v>
      </c>
      <c r="V381" s="65">
        <f>INDEX(GB!$A$2:$AD$96,MATCH($C381,GB!$A$2:$A$96,0),MATCH(V$2,GB!$A$1:$AD$1,0))</f>
        <v>0</v>
      </c>
      <c r="W381" s="65">
        <f>INDEX(GB!$A$2:$AD$96,MATCH($C381,GB!$A$2:$A$96,0),MATCH(W$2,GB!$A$1:$AD$1,0))</f>
        <v>-20</v>
      </c>
      <c r="X381" s="65">
        <f>INDEX(GB!$A$2:$AD$96,MATCH($C381,GB!$A$2:$A$96,0),MATCH(X$2,GB!$A$1:$AD$1,0))</f>
        <v>0</v>
      </c>
      <c r="Y381" s="65">
        <v>5</v>
      </c>
      <c r="Z381" s="72">
        <v>1250</v>
      </c>
      <c r="AA381" s="72">
        <v>400</v>
      </c>
      <c r="AB381" s="65"/>
      <c r="AC381" s="65"/>
      <c r="AD381" s="65"/>
      <c r="AE381" s="65"/>
      <c r="AF381" s="65">
        <f t="shared" si="1295"/>
        <v>5</v>
      </c>
      <c r="AG381" s="65">
        <f t="shared" si="1166"/>
        <v>820</v>
      </c>
      <c r="AH381" s="65">
        <f t="shared" si="1167"/>
        <v>800</v>
      </c>
      <c r="AI381" s="65" t="str">
        <f t="shared" si="1031"/>
        <v/>
      </c>
      <c r="AJ381" s="65" t="str">
        <f t="shared" si="1032"/>
        <v/>
      </c>
      <c r="AK381" s="65" t="str">
        <f t="shared" si="1033"/>
        <v/>
      </c>
      <c r="AL381" s="65" t="str">
        <f t="shared" si="1034"/>
        <v/>
      </c>
      <c r="AM381" s="65" t="str">
        <f t="shared" si="1236"/>
        <v/>
      </c>
      <c r="AN381" s="65">
        <f t="shared" si="1296"/>
        <v>0</v>
      </c>
      <c r="AO381" s="65">
        <f t="shared" si="1297"/>
        <v>0</v>
      </c>
      <c r="AP381" s="65">
        <f t="shared" si="1298"/>
        <v>0</v>
      </c>
      <c r="AQ381" s="65">
        <f t="shared" si="1299"/>
        <v>0</v>
      </c>
      <c r="AR381" s="65">
        <f t="shared" si="1300"/>
        <v>0</v>
      </c>
      <c r="AS381" s="65">
        <f t="shared" si="1301"/>
        <v>0</v>
      </c>
      <c r="AT381" s="65" t="str">
        <f t="shared" si="1286"/>
        <v>GPU</v>
      </c>
      <c r="AU381" s="65">
        <f t="shared" si="1287"/>
        <v>479.40000000000003</v>
      </c>
      <c r="AV381" s="65"/>
      <c r="AX381" s="65">
        <f t="shared" si="1168"/>
        <v>790</v>
      </c>
      <c r="AY381" s="65">
        <f t="shared" si="1169"/>
        <v>600</v>
      </c>
      <c r="AZ381" s="65">
        <f>INDEX(Notes!$A$36:$O$47,MATCH($B381,Notes!A$36:A$47,0),MATCH(AZ$2,Notes!A$35:O$35,0))</f>
        <v>342.4525995351467</v>
      </c>
      <c r="BA381" s="65">
        <f t="shared" si="939"/>
        <v>705</v>
      </c>
      <c r="BB381" s="65">
        <f t="shared" si="1170"/>
        <v>725</v>
      </c>
      <c r="BC381" s="65">
        <f t="shared" si="940"/>
        <v>690</v>
      </c>
      <c r="BD381" s="65">
        <f t="shared" si="1171"/>
        <v>710</v>
      </c>
      <c r="BO381" s="72">
        <f t="shared" si="1290"/>
        <v>479.40000000000003</v>
      </c>
      <c r="BP381" s="72">
        <f t="shared" si="1305"/>
        <v>3</v>
      </c>
      <c r="BQ381" s="72" t="str">
        <f t="shared" si="1306"/>
        <v>6</v>
      </c>
      <c r="BR381" s="72">
        <f t="shared" si="1302"/>
        <v>0</v>
      </c>
      <c r="BS381" s="72" t="str">
        <f t="shared" si="1291"/>
        <v/>
      </c>
      <c r="BT381" s="72" t="str">
        <f t="shared" si="1291"/>
        <v/>
      </c>
      <c r="BU381" s="72" t="str">
        <f t="shared" si="1291"/>
        <v/>
      </c>
      <c r="BV381" s="72" t="str">
        <f t="shared" si="1291"/>
        <v/>
      </c>
    </row>
    <row r="382" spans="1:74" s="72" customFormat="1" x14ac:dyDescent="0.2">
      <c r="A382" s="72" t="b">
        <v>1</v>
      </c>
      <c r="B382" s="65" t="s">
        <v>46</v>
      </c>
      <c r="C382" s="65" t="s">
        <v>16</v>
      </c>
      <c r="D382" s="65" t="str">
        <f t="shared" si="1288"/>
        <v>E7</v>
      </c>
      <c r="E382" s="75">
        <f t="shared" si="1303"/>
        <v>1003007</v>
      </c>
      <c r="F382" s="65" t="str">
        <f t="shared" si="1182"/>
        <v>MG003_E7</v>
      </c>
      <c r="G382" s="65" t="s">
        <v>345</v>
      </c>
      <c r="H382" s="65">
        <f>H381-15</f>
        <v>920</v>
      </c>
      <c r="I382" s="65">
        <f t="shared" si="1293"/>
        <v>90</v>
      </c>
      <c r="J382" s="65">
        <f>INDEX(Notes!$A$36:$N$47,MATCH(Binning!$B382,Notes!$A$36:$A$47,0),MATCH(Notes!$K$35,Notes!$A$35:$N$35,0))</f>
        <v>479.40000000000003</v>
      </c>
      <c r="K382" s="65"/>
      <c r="L382" s="65">
        <f t="shared" si="1304"/>
        <v>770</v>
      </c>
      <c r="M382" s="65">
        <f t="shared" si="1294"/>
        <v>580</v>
      </c>
      <c r="N382" s="65">
        <f>INDEX(GB!$A$2:$AD$96,MATCH($C382,GB!$A$2:$A$96,0),MATCH(N$2,GB!$A$1:$AD$1,0))</f>
        <v>20</v>
      </c>
      <c r="O382" s="65">
        <f>INDEX(GB!$A$2:$AD$96,MATCH($C382,GB!$A$2:$A$96,0),MATCH(O$2,GB!$A$1:$AD$1,0))</f>
        <v>10</v>
      </c>
      <c r="P382" s="65">
        <f>INDEX(GB!$A$2:$AD$96,MATCH($C382,GB!$A$2:$A$96,0),MATCH(P$2,GB!$A$1:$AD$1,0))</f>
        <v>5</v>
      </c>
      <c r="Q382" s="65">
        <f>INDEX(GB!$A$2:$AD$96,MATCH($C382,GB!$A$2:$A$96,0),MATCH(Q$2,GB!$A$1:$AD$1,0))</f>
        <v>25</v>
      </c>
      <c r="R382" s="65">
        <f>INDEX(Notes!$A$36:$N$47,MATCH(Binning!$B382,Notes!$A$36:$A$47,0),MATCH(Notes!$M$35,Notes!$A$35:$N$35,0))</f>
        <v>6020</v>
      </c>
      <c r="S382" s="65"/>
      <c r="T382" s="65">
        <f>INDEX(GB!$A$2:$AD$96,MATCH($C382,GB!$A$2:$A$96,0),MATCH(T$2,GB!$A$1:$AD$1,0))</f>
        <v>50</v>
      </c>
      <c r="U382" s="65">
        <f>INDEX(GB!$A$2:$AD$96,MATCH($C382,GB!$A$2:$A$96,0),MATCH(U$2,GB!$A$1:$AD$1,0))</f>
        <v>-15</v>
      </c>
      <c r="V382" s="65">
        <f>INDEX(GB!$A$2:$AD$96,MATCH($C382,GB!$A$2:$A$96,0),MATCH(V$2,GB!$A$1:$AD$1,0))</f>
        <v>0</v>
      </c>
      <c r="W382" s="65">
        <f>INDEX(GB!$A$2:$AD$96,MATCH($C382,GB!$A$2:$A$96,0),MATCH(W$2,GB!$A$1:$AD$1,0))</f>
        <v>-20</v>
      </c>
      <c r="X382" s="65">
        <f>INDEX(GB!$A$2:$AD$96,MATCH($C382,GB!$A$2:$A$96,0),MATCH(X$2,GB!$A$1:$AD$1,0))</f>
        <v>0</v>
      </c>
      <c r="Y382" s="65">
        <v>5</v>
      </c>
      <c r="Z382" s="72">
        <v>1250</v>
      </c>
      <c r="AA382" s="72">
        <v>400</v>
      </c>
      <c r="AB382" s="65"/>
      <c r="AC382" s="65"/>
      <c r="AD382" s="65"/>
      <c r="AE382" s="65"/>
      <c r="AF382" s="65">
        <f t="shared" si="1295"/>
        <v>5</v>
      </c>
      <c r="AG382" s="65">
        <f t="shared" si="1166"/>
        <v>820</v>
      </c>
      <c r="AH382" s="65">
        <f t="shared" si="1167"/>
        <v>800</v>
      </c>
      <c r="AI382" s="65" t="str">
        <f t="shared" si="1031"/>
        <v/>
      </c>
      <c r="AJ382" s="65" t="str">
        <f t="shared" si="1032"/>
        <v/>
      </c>
      <c r="AK382" s="65" t="str">
        <f t="shared" si="1033"/>
        <v/>
      </c>
      <c r="AL382" s="65" t="str">
        <f t="shared" si="1034"/>
        <v/>
      </c>
      <c r="AM382" s="65" t="str">
        <f t="shared" si="1236"/>
        <v/>
      </c>
      <c r="AN382" s="65">
        <f t="shared" si="1296"/>
        <v>0</v>
      </c>
      <c r="AO382" s="65">
        <f t="shared" si="1297"/>
        <v>0</v>
      </c>
      <c r="AP382" s="65">
        <f t="shared" si="1298"/>
        <v>0</v>
      </c>
      <c r="AQ382" s="65">
        <f t="shared" si="1299"/>
        <v>0</v>
      </c>
      <c r="AR382" s="65">
        <f t="shared" si="1300"/>
        <v>0</v>
      </c>
      <c r="AS382" s="65">
        <f t="shared" si="1301"/>
        <v>0</v>
      </c>
      <c r="AT382" s="65" t="str">
        <f t="shared" si="1286"/>
        <v>GPU</v>
      </c>
      <c r="AU382" s="65">
        <f t="shared" si="1287"/>
        <v>479.40000000000003</v>
      </c>
      <c r="AV382" s="65"/>
      <c r="AX382" s="65">
        <f t="shared" ref="AX382:AX417" si="1307">L382+N382</f>
        <v>790</v>
      </c>
      <c r="AY382" s="65">
        <f t="shared" ref="AY382:AY417" si="1308">M382+N382</f>
        <v>600</v>
      </c>
      <c r="AZ382" s="65">
        <f>INDEX(Notes!$A$36:$O$47,MATCH($B382,Notes!A$36:A$47,0),MATCH(AZ$2,Notes!A$35:O$35,0))</f>
        <v>342.4525995351467</v>
      </c>
      <c r="BA382" s="65">
        <f t="shared" si="939"/>
        <v>690</v>
      </c>
      <c r="BB382" s="65">
        <f t="shared" ref="BB382:BB417" si="1309">BA382+N382</f>
        <v>710</v>
      </c>
      <c r="BC382" s="65">
        <f t="shared" si="940"/>
        <v>675</v>
      </c>
      <c r="BD382" s="65">
        <f t="shared" ref="BD382:BD417" si="1310">BC382+N382</f>
        <v>695</v>
      </c>
      <c r="BO382" s="72">
        <f t="shared" si="1290"/>
        <v>479.40000000000003</v>
      </c>
      <c r="BP382" s="72">
        <f t="shared" si="1305"/>
        <v>3</v>
      </c>
      <c r="BQ382" s="72" t="str">
        <f t="shared" si="1306"/>
        <v>7</v>
      </c>
      <c r="BR382" s="72">
        <f t="shared" si="1302"/>
        <v>0</v>
      </c>
      <c r="BS382" s="72" t="str">
        <f t="shared" si="1291"/>
        <v/>
      </c>
      <c r="BT382" s="72" t="str">
        <f t="shared" si="1291"/>
        <v/>
      </c>
      <c r="BU382" s="72" t="str">
        <f t="shared" si="1291"/>
        <v/>
      </c>
      <c r="BV382" s="72" t="str">
        <f t="shared" si="1291"/>
        <v/>
      </c>
    </row>
    <row r="383" spans="1:74" s="72" customFormat="1" x14ac:dyDescent="0.2">
      <c r="A383" s="72" t="b">
        <v>1</v>
      </c>
      <c r="B383" s="65" t="s">
        <v>46</v>
      </c>
      <c r="C383" s="65" t="s">
        <v>16</v>
      </c>
      <c r="D383" s="65" t="str">
        <f t="shared" si="1288"/>
        <v>E8</v>
      </c>
      <c r="E383" s="75">
        <f t="shared" ref="E383:E386" si="1311">1000000+BP383*1000+BQ383</f>
        <v>1003008</v>
      </c>
      <c r="F383" s="65" t="str">
        <f t="shared" ref="F383:F386" si="1312">CONCATENATE(C383,"_",D383)</f>
        <v>MG003_E8</v>
      </c>
      <c r="G383" s="65" t="s">
        <v>345</v>
      </c>
      <c r="H383" s="65">
        <f t="shared" si="1292"/>
        <v>905</v>
      </c>
      <c r="I383" s="65">
        <f t="shared" si="1293"/>
        <v>90</v>
      </c>
      <c r="J383" s="65">
        <f>INDEX(Notes!$A$36:$N$47,MATCH(Binning!$B383,Notes!$A$36:$A$47,0),MATCH(Notes!$K$35,Notes!$A$35:$N$35,0))</f>
        <v>479.40000000000003</v>
      </c>
      <c r="K383" s="65"/>
      <c r="L383" s="65">
        <f t="shared" si="1304"/>
        <v>770</v>
      </c>
      <c r="M383" s="65">
        <f t="shared" si="1294"/>
        <v>580</v>
      </c>
      <c r="N383" s="65">
        <f>INDEX(GB!$A$2:$AD$96,MATCH($C383,GB!$A$2:$A$96,0),MATCH(N$2,GB!$A$1:$AD$1,0))</f>
        <v>20</v>
      </c>
      <c r="O383" s="65">
        <f>INDEX(GB!$A$2:$AD$96,MATCH($C383,GB!$A$2:$A$96,0),MATCH(O$2,GB!$A$1:$AD$1,0))</f>
        <v>10</v>
      </c>
      <c r="P383" s="65">
        <f>INDEX(GB!$A$2:$AD$96,MATCH($C383,GB!$A$2:$A$96,0),MATCH(P$2,GB!$A$1:$AD$1,0))</f>
        <v>5</v>
      </c>
      <c r="Q383" s="65">
        <f>INDEX(GB!$A$2:$AD$96,MATCH($C383,GB!$A$2:$A$96,0),MATCH(Q$2,GB!$A$1:$AD$1,0))</f>
        <v>25</v>
      </c>
      <c r="R383" s="65">
        <f>INDEX(Notes!$A$36:$N$47,MATCH(Binning!$B383,Notes!$A$36:$A$47,0),MATCH(Notes!$M$35,Notes!$A$35:$N$35,0))</f>
        <v>6020</v>
      </c>
      <c r="S383" s="65"/>
      <c r="T383" s="65">
        <f>INDEX(GB!$A$2:$AD$96,MATCH($C383,GB!$A$2:$A$96,0),MATCH(T$2,GB!$A$1:$AD$1,0))</f>
        <v>50</v>
      </c>
      <c r="U383" s="65">
        <f>INDEX(GB!$A$2:$AD$96,MATCH($C383,GB!$A$2:$A$96,0),MATCH(U$2,GB!$A$1:$AD$1,0))</f>
        <v>-15</v>
      </c>
      <c r="V383" s="65">
        <f>INDEX(GB!$A$2:$AD$96,MATCH($C383,GB!$A$2:$A$96,0),MATCH(V$2,GB!$A$1:$AD$1,0))</f>
        <v>0</v>
      </c>
      <c r="W383" s="65">
        <f>INDEX(GB!$A$2:$AD$96,MATCH($C383,GB!$A$2:$A$96,0),MATCH(W$2,GB!$A$1:$AD$1,0))</f>
        <v>-20</v>
      </c>
      <c r="X383" s="65">
        <f>INDEX(GB!$A$2:$AD$96,MATCH($C383,GB!$A$2:$A$96,0),MATCH(X$2,GB!$A$1:$AD$1,0))</f>
        <v>0</v>
      </c>
      <c r="Y383" s="65">
        <v>5</v>
      </c>
      <c r="Z383" s="72">
        <v>1250</v>
      </c>
      <c r="AA383" s="72">
        <v>400</v>
      </c>
      <c r="AB383" s="65"/>
      <c r="AC383" s="65"/>
      <c r="AD383" s="65"/>
      <c r="AE383" s="65"/>
      <c r="AF383" s="65">
        <f t="shared" si="1295"/>
        <v>5</v>
      </c>
      <c r="AG383" s="65">
        <f t="shared" si="1166"/>
        <v>820</v>
      </c>
      <c r="AH383" s="65">
        <f t="shared" ref="AH383:AH386" si="1313">AG383-N383</f>
        <v>800</v>
      </c>
      <c r="AI383" s="65" t="str">
        <f t="shared" ref="AI383:AI386" si="1314">IF($BR383=1,BS383,"")</f>
        <v/>
      </c>
      <c r="AJ383" s="65" t="str">
        <f t="shared" ref="AJ383:AJ386" si="1315">IF($BR383=1,BT383,"")</f>
        <v/>
      </c>
      <c r="AK383" s="65" t="str">
        <f t="shared" ref="AK383:AK386" si="1316">IF($BR383=1,BU383,"")</f>
        <v/>
      </c>
      <c r="AL383" s="65" t="str">
        <f t="shared" ref="AL383:AL386" si="1317">IF($BR383=1,BV383,"")</f>
        <v/>
      </c>
      <c r="AM383" s="65" t="str">
        <f t="shared" si="1236"/>
        <v/>
      </c>
      <c r="AN383" s="65">
        <f t="shared" si="1296"/>
        <v>0</v>
      </c>
      <c r="AO383" s="65">
        <f t="shared" si="1297"/>
        <v>0</v>
      </c>
      <c r="AP383" s="65">
        <f t="shared" si="1298"/>
        <v>0</v>
      </c>
      <c r="AQ383" s="65">
        <f t="shared" si="1299"/>
        <v>0</v>
      </c>
      <c r="AR383" s="65">
        <f t="shared" si="1300"/>
        <v>0</v>
      </c>
      <c r="AS383" s="65">
        <f t="shared" si="1301"/>
        <v>0</v>
      </c>
      <c r="AT383" s="65" t="str">
        <f t="shared" ref="AT383:AT386" si="1318">B383</f>
        <v>GPU</v>
      </c>
      <c r="AU383" s="65">
        <f t="shared" ref="AU383:AU386" si="1319">J383</f>
        <v>479.40000000000003</v>
      </c>
      <c r="AV383" s="65"/>
      <c r="AX383" s="65">
        <f t="shared" si="1307"/>
        <v>790</v>
      </c>
      <c r="AY383" s="65">
        <f t="shared" si="1308"/>
        <v>600</v>
      </c>
      <c r="AZ383" s="65">
        <f>INDEX(Notes!$A$36:$O$47,MATCH($B383,Notes!A$36:A$47,0),MATCH(AZ$2,Notes!A$35:O$35,0))</f>
        <v>342.4525995351467</v>
      </c>
      <c r="BA383" s="65">
        <f t="shared" ref="BA383:BA386" si="1320">MAX(MIN(Y383*FLOOR((H383-I383*LOG10(AZ383))/Y383,1),L383),M383)</f>
        <v>675</v>
      </c>
      <c r="BB383" s="65">
        <f t="shared" si="1309"/>
        <v>695</v>
      </c>
      <c r="BC383" s="65">
        <f t="shared" ref="BC383:BC386" si="1321">MAX(MIN(Y383*FLOOR((H383-I383*LOG10(J383))/Y383,1),L383),M383)</f>
        <v>660</v>
      </c>
      <c r="BD383" s="65">
        <f t="shared" si="1310"/>
        <v>680</v>
      </c>
      <c r="BO383" s="72">
        <f t="shared" si="1290"/>
        <v>479.40000000000003</v>
      </c>
      <c r="BP383" s="72">
        <f t="shared" si="1305"/>
        <v>3</v>
      </c>
      <c r="BQ383" s="72" t="str">
        <f t="shared" si="1306"/>
        <v>8</v>
      </c>
      <c r="BR383" s="72">
        <f t="shared" si="1302"/>
        <v>0</v>
      </c>
      <c r="BS383" s="72" t="str">
        <f t="shared" si="1302"/>
        <v/>
      </c>
      <c r="BT383" s="72" t="str">
        <f t="shared" si="1302"/>
        <v/>
      </c>
      <c r="BU383" s="72" t="str">
        <f t="shared" si="1302"/>
        <v/>
      </c>
      <c r="BV383" s="72" t="str">
        <f t="shared" si="1302"/>
        <v/>
      </c>
    </row>
    <row r="384" spans="1:74" s="72" customFormat="1" x14ac:dyDescent="0.2">
      <c r="A384" s="72" t="b">
        <v>1</v>
      </c>
      <c r="B384" s="65" t="s">
        <v>46</v>
      </c>
      <c r="C384" s="65" t="s">
        <v>16</v>
      </c>
      <c r="D384" s="65" t="str">
        <f t="shared" si="1288"/>
        <v>E9</v>
      </c>
      <c r="E384" s="75">
        <f t="shared" si="1311"/>
        <v>1003009</v>
      </c>
      <c r="F384" s="65" t="str">
        <f t="shared" si="1312"/>
        <v>MG003_E9</v>
      </c>
      <c r="G384" s="65" t="s">
        <v>345</v>
      </c>
      <c r="H384" s="65">
        <f t="shared" si="1292"/>
        <v>890</v>
      </c>
      <c r="I384" s="65">
        <f t="shared" si="1293"/>
        <v>90</v>
      </c>
      <c r="J384" s="65">
        <f>INDEX(Notes!$A$36:$N$47,MATCH(Binning!$B384,Notes!$A$36:$A$47,0),MATCH(Notes!$K$35,Notes!$A$35:$N$35,0))</f>
        <v>479.40000000000003</v>
      </c>
      <c r="K384" s="65"/>
      <c r="L384" s="65">
        <f t="shared" si="1304"/>
        <v>770</v>
      </c>
      <c r="M384" s="65">
        <f t="shared" si="1294"/>
        <v>580</v>
      </c>
      <c r="N384" s="65">
        <f>INDEX(GB!$A$2:$AD$96,MATCH($C384,GB!$A$2:$A$96,0),MATCH(N$2,GB!$A$1:$AD$1,0))</f>
        <v>20</v>
      </c>
      <c r="O384" s="65">
        <f>INDEX(GB!$A$2:$AD$96,MATCH($C384,GB!$A$2:$A$96,0),MATCH(O$2,GB!$A$1:$AD$1,0))</f>
        <v>10</v>
      </c>
      <c r="P384" s="65">
        <f>INDEX(GB!$A$2:$AD$96,MATCH($C384,GB!$A$2:$A$96,0),MATCH(P$2,GB!$A$1:$AD$1,0))</f>
        <v>5</v>
      </c>
      <c r="Q384" s="65">
        <f>INDEX(GB!$A$2:$AD$96,MATCH($C384,GB!$A$2:$A$96,0),MATCH(Q$2,GB!$A$1:$AD$1,0))</f>
        <v>25</v>
      </c>
      <c r="R384" s="65">
        <f>INDEX(Notes!$A$36:$N$47,MATCH(Binning!$B384,Notes!$A$36:$A$47,0),MATCH(Notes!$M$35,Notes!$A$35:$N$35,0))</f>
        <v>6020</v>
      </c>
      <c r="S384" s="65"/>
      <c r="T384" s="65">
        <f>INDEX(GB!$A$2:$AD$96,MATCH($C384,GB!$A$2:$A$96,0),MATCH(T$2,GB!$A$1:$AD$1,0))</f>
        <v>50</v>
      </c>
      <c r="U384" s="65">
        <f>INDEX(GB!$A$2:$AD$96,MATCH($C384,GB!$A$2:$A$96,0),MATCH(U$2,GB!$A$1:$AD$1,0))</f>
        <v>-15</v>
      </c>
      <c r="V384" s="65">
        <f>INDEX(GB!$A$2:$AD$96,MATCH($C384,GB!$A$2:$A$96,0),MATCH(V$2,GB!$A$1:$AD$1,0))</f>
        <v>0</v>
      </c>
      <c r="W384" s="65">
        <f>INDEX(GB!$A$2:$AD$96,MATCH($C384,GB!$A$2:$A$96,0),MATCH(W$2,GB!$A$1:$AD$1,0))</f>
        <v>-20</v>
      </c>
      <c r="X384" s="65">
        <f>INDEX(GB!$A$2:$AD$96,MATCH($C384,GB!$A$2:$A$96,0),MATCH(X$2,GB!$A$1:$AD$1,0))</f>
        <v>0</v>
      </c>
      <c r="Y384" s="65">
        <v>5</v>
      </c>
      <c r="Z384" s="72">
        <v>1250</v>
      </c>
      <c r="AA384" s="72">
        <v>400</v>
      </c>
      <c r="AB384" s="65"/>
      <c r="AC384" s="65"/>
      <c r="AD384" s="65"/>
      <c r="AE384" s="65"/>
      <c r="AF384" s="65">
        <f t="shared" si="1295"/>
        <v>5</v>
      </c>
      <c r="AG384" s="65">
        <f t="shared" si="1166"/>
        <v>820</v>
      </c>
      <c r="AH384" s="65">
        <f t="shared" si="1313"/>
        <v>800</v>
      </c>
      <c r="AI384" s="65" t="str">
        <f t="shared" si="1314"/>
        <v/>
      </c>
      <c r="AJ384" s="65" t="str">
        <f t="shared" si="1315"/>
        <v/>
      </c>
      <c r="AK384" s="65" t="str">
        <f t="shared" si="1316"/>
        <v/>
      </c>
      <c r="AL384" s="65" t="str">
        <f t="shared" si="1317"/>
        <v/>
      </c>
      <c r="AM384" s="65" t="str">
        <f t="shared" si="1236"/>
        <v/>
      </c>
      <c r="AN384" s="65">
        <f t="shared" si="1296"/>
        <v>0</v>
      </c>
      <c r="AO384" s="65">
        <f t="shared" si="1297"/>
        <v>0</v>
      </c>
      <c r="AP384" s="65">
        <f t="shared" si="1298"/>
        <v>0</v>
      </c>
      <c r="AQ384" s="65">
        <f t="shared" si="1299"/>
        <v>0</v>
      </c>
      <c r="AR384" s="65">
        <f t="shared" si="1300"/>
        <v>0</v>
      </c>
      <c r="AS384" s="65">
        <f t="shared" si="1301"/>
        <v>0</v>
      </c>
      <c r="AT384" s="65" t="str">
        <f t="shared" si="1318"/>
        <v>GPU</v>
      </c>
      <c r="AU384" s="65">
        <f t="shared" si="1319"/>
        <v>479.40000000000003</v>
      </c>
      <c r="AV384" s="65"/>
      <c r="AX384" s="65">
        <f t="shared" si="1307"/>
        <v>790</v>
      </c>
      <c r="AY384" s="65">
        <f t="shared" si="1308"/>
        <v>600</v>
      </c>
      <c r="AZ384" s="65">
        <f>INDEX(Notes!$A$36:$O$47,MATCH($B384,Notes!A$36:A$47,0),MATCH(AZ$2,Notes!A$35:O$35,0))</f>
        <v>342.4525995351467</v>
      </c>
      <c r="BA384" s="65">
        <f t="shared" si="1320"/>
        <v>660</v>
      </c>
      <c r="BB384" s="65">
        <f t="shared" si="1309"/>
        <v>680</v>
      </c>
      <c r="BC384" s="65">
        <f t="shared" si="1321"/>
        <v>645</v>
      </c>
      <c r="BD384" s="65">
        <f t="shared" si="1310"/>
        <v>665</v>
      </c>
      <c r="BO384" s="72">
        <f t="shared" si="1290"/>
        <v>479.40000000000003</v>
      </c>
      <c r="BP384" s="72">
        <f t="shared" si="1305"/>
        <v>3</v>
      </c>
      <c r="BQ384" s="72" t="str">
        <f t="shared" si="1306"/>
        <v>9</v>
      </c>
      <c r="BR384" s="72">
        <f t="shared" ref="BR384:BV384" si="1322">IF(BR383="","",BR383)</f>
        <v>0</v>
      </c>
      <c r="BS384" s="72" t="str">
        <f t="shared" si="1322"/>
        <v/>
      </c>
      <c r="BT384" s="72" t="str">
        <f t="shared" si="1322"/>
        <v/>
      </c>
      <c r="BU384" s="72" t="str">
        <f t="shared" si="1322"/>
        <v/>
      </c>
      <c r="BV384" s="72" t="str">
        <f t="shared" si="1322"/>
        <v/>
      </c>
    </row>
    <row r="385" spans="1:74" s="72" customFormat="1" x14ac:dyDescent="0.2">
      <c r="A385" s="72" t="b">
        <v>1</v>
      </c>
      <c r="B385" s="65" t="s">
        <v>46</v>
      </c>
      <c r="C385" s="65" t="s">
        <v>16</v>
      </c>
      <c r="D385" s="65" t="str">
        <f t="shared" si="1288"/>
        <v>E10</v>
      </c>
      <c r="E385" s="75">
        <f t="shared" si="1311"/>
        <v>1003010</v>
      </c>
      <c r="F385" s="65" t="str">
        <f t="shared" si="1312"/>
        <v>MG003_E10</v>
      </c>
      <c r="G385" s="65" t="s">
        <v>345</v>
      </c>
      <c r="H385" s="65">
        <f t="shared" si="1292"/>
        <v>875</v>
      </c>
      <c r="I385" s="65">
        <f t="shared" si="1293"/>
        <v>90</v>
      </c>
      <c r="J385" s="65">
        <f>INDEX(Notes!$A$36:$N$47,MATCH(Binning!$B385,Notes!$A$36:$A$47,0),MATCH(Notes!$K$35,Notes!$A$35:$N$35,0))</f>
        <v>479.40000000000003</v>
      </c>
      <c r="K385" s="65"/>
      <c r="L385" s="65">
        <f t="shared" si="1304"/>
        <v>770</v>
      </c>
      <c r="M385" s="65">
        <f t="shared" si="1294"/>
        <v>580</v>
      </c>
      <c r="N385" s="65">
        <f>INDEX(GB!$A$2:$AD$96,MATCH($C385,GB!$A$2:$A$96,0),MATCH(N$2,GB!$A$1:$AD$1,0))</f>
        <v>20</v>
      </c>
      <c r="O385" s="65">
        <f>INDEX(GB!$A$2:$AD$96,MATCH($C385,GB!$A$2:$A$96,0),MATCH(O$2,GB!$A$1:$AD$1,0))</f>
        <v>10</v>
      </c>
      <c r="P385" s="65">
        <f>INDEX(GB!$A$2:$AD$96,MATCH($C385,GB!$A$2:$A$96,0),MATCH(P$2,GB!$A$1:$AD$1,0))</f>
        <v>5</v>
      </c>
      <c r="Q385" s="65">
        <f>INDEX(GB!$A$2:$AD$96,MATCH($C385,GB!$A$2:$A$96,0),MATCH(Q$2,GB!$A$1:$AD$1,0))</f>
        <v>25</v>
      </c>
      <c r="R385" s="65">
        <f>INDEX(Notes!$A$36:$N$47,MATCH(Binning!$B385,Notes!$A$36:$A$47,0),MATCH(Notes!$M$35,Notes!$A$35:$N$35,0))</f>
        <v>6020</v>
      </c>
      <c r="S385" s="65"/>
      <c r="T385" s="65">
        <f>INDEX(GB!$A$2:$AD$96,MATCH($C385,GB!$A$2:$A$96,0),MATCH(T$2,GB!$A$1:$AD$1,0))</f>
        <v>50</v>
      </c>
      <c r="U385" s="65">
        <f>INDEX(GB!$A$2:$AD$96,MATCH($C385,GB!$A$2:$A$96,0),MATCH(U$2,GB!$A$1:$AD$1,0))</f>
        <v>-15</v>
      </c>
      <c r="V385" s="65">
        <f>INDEX(GB!$A$2:$AD$96,MATCH($C385,GB!$A$2:$A$96,0),MATCH(V$2,GB!$A$1:$AD$1,0))</f>
        <v>0</v>
      </c>
      <c r="W385" s="65">
        <f>INDEX(GB!$A$2:$AD$96,MATCH($C385,GB!$A$2:$A$96,0),MATCH(W$2,GB!$A$1:$AD$1,0))</f>
        <v>-20</v>
      </c>
      <c r="X385" s="65">
        <f>INDEX(GB!$A$2:$AD$96,MATCH($C385,GB!$A$2:$A$96,0),MATCH(X$2,GB!$A$1:$AD$1,0))</f>
        <v>0</v>
      </c>
      <c r="Y385" s="65">
        <v>5</v>
      </c>
      <c r="Z385" s="72">
        <v>1250</v>
      </c>
      <c r="AA385" s="72">
        <v>400</v>
      </c>
      <c r="AB385" s="65"/>
      <c r="AC385" s="65"/>
      <c r="AD385" s="65"/>
      <c r="AE385" s="65"/>
      <c r="AF385" s="65">
        <f t="shared" si="1295"/>
        <v>5</v>
      </c>
      <c r="AG385" s="65">
        <f t="shared" si="1166"/>
        <v>820</v>
      </c>
      <c r="AH385" s="65">
        <f t="shared" si="1313"/>
        <v>800</v>
      </c>
      <c r="AI385" s="65" t="str">
        <f t="shared" si="1314"/>
        <v/>
      </c>
      <c r="AJ385" s="65" t="str">
        <f t="shared" si="1315"/>
        <v/>
      </c>
      <c r="AK385" s="65" t="str">
        <f t="shared" si="1316"/>
        <v/>
      </c>
      <c r="AL385" s="65" t="str">
        <f t="shared" si="1317"/>
        <v/>
      </c>
      <c r="AM385" s="65" t="str">
        <f t="shared" si="1236"/>
        <v/>
      </c>
      <c r="AN385" s="65">
        <f t="shared" si="1296"/>
        <v>0</v>
      </c>
      <c r="AO385" s="65">
        <f t="shared" si="1297"/>
        <v>0</v>
      </c>
      <c r="AP385" s="65">
        <f t="shared" si="1298"/>
        <v>0</v>
      </c>
      <c r="AQ385" s="65">
        <f t="shared" si="1299"/>
        <v>0</v>
      </c>
      <c r="AR385" s="65">
        <f t="shared" si="1300"/>
        <v>0</v>
      </c>
      <c r="AS385" s="65">
        <f t="shared" si="1301"/>
        <v>0</v>
      </c>
      <c r="AT385" s="65" t="str">
        <f t="shared" si="1318"/>
        <v>GPU</v>
      </c>
      <c r="AU385" s="65">
        <f t="shared" si="1319"/>
        <v>479.40000000000003</v>
      </c>
      <c r="AV385" s="65"/>
      <c r="AX385" s="65">
        <f t="shared" si="1307"/>
        <v>790</v>
      </c>
      <c r="AY385" s="65">
        <f t="shared" si="1308"/>
        <v>600</v>
      </c>
      <c r="AZ385" s="65">
        <f>INDEX(Notes!$A$36:$O$47,MATCH($B385,Notes!A$36:A$47,0),MATCH(AZ$2,Notes!A$35:O$35,0))</f>
        <v>342.4525995351467</v>
      </c>
      <c r="BA385" s="65">
        <f t="shared" si="1320"/>
        <v>645</v>
      </c>
      <c r="BB385" s="65">
        <f t="shared" si="1309"/>
        <v>665</v>
      </c>
      <c r="BC385" s="65">
        <f t="shared" si="1321"/>
        <v>630</v>
      </c>
      <c r="BD385" s="65">
        <f t="shared" si="1310"/>
        <v>650</v>
      </c>
      <c r="BO385" s="72">
        <f t="shared" si="1290"/>
        <v>479.40000000000003</v>
      </c>
      <c r="BP385" s="72">
        <f t="shared" si="1305"/>
        <v>3</v>
      </c>
      <c r="BQ385" s="72" t="str">
        <f t="shared" si="1306"/>
        <v>10</v>
      </c>
      <c r="BR385" s="72">
        <f t="shared" ref="BR385:BV385" si="1323">IF(BR384="","",BR384)</f>
        <v>0</v>
      </c>
      <c r="BS385" s="72" t="str">
        <f t="shared" si="1323"/>
        <v/>
      </c>
      <c r="BT385" s="72" t="str">
        <f t="shared" si="1323"/>
        <v/>
      </c>
      <c r="BU385" s="72" t="str">
        <f t="shared" si="1323"/>
        <v/>
      </c>
      <c r="BV385" s="72" t="str">
        <f t="shared" si="1323"/>
        <v/>
      </c>
    </row>
    <row r="386" spans="1:74" s="72" customFormat="1" x14ac:dyDescent="0.2">
      <c r="A386" s="72" t="b">
        <v>1</v>
      </c>
      <c r="B386" s="65" t="s">
        <v>46</v>
      </c>
      <c r="C386" s="65" t="s">
        <v>16</v>
      </c>
      <c r="D386" s="65" t="str">
        <f t="shared" si="1288"/>
        <v>E11</v>
      </c>
      <c r="E386" s="75">
        <f t="shared" si="1311"/>
        <v>1003011</v>
      </c>
      <c r="F386" s="65" t="str">
        <f t="shared" si="1312"/>
        <v>MG003_E11</v>
      </c>
      <c r="G386" s="65" t="s">
        <v>345</v>
      </c>
      <c r="H386" s="65">
        <f>H385-15</f>
        <v>860</v>
      </c>
      <c r="I386" s="65">
        <f t="shared" si="1293"/>
        <v>90</v>
      </c>
      <c r="J386" s="65">
        <f>INDEX(Notes!$A$36:$N$47,MATCH(Binning!$B386,Notes!$A$36:$A$47,0),MATCH(Notes!$K$35,Notes!$A$35:$N$35,0))</f>
        <v>479.40000000000003</v>
      </c>
      <c r="K386" s="65"/>
      <c r="L386" s="65">
        <f t="shared" si="1304"/>
        <v>770</v>
      </c>
      <c r="M386" s="65">
        <f t="shared" si="1294"/>
        <v>580</v>
      </c>
      <c r="N386" s="65">
        <f>INDEX(GB!$A$2:$AD$96,MATCH($C386,GB!$A$2:$A$96,0),MATCH(N$2,GB!$A$1:$AD$1,0))</f>
        <v>20</v>
      </c>
      <c r="O386" s="65">
        <f>INDEX(GB!$A$2:$AD$96,MATCH($C386,GB!$A$2:$A$96,0),MATCH(O$2,GB!$A$1:$AD$1,0))</f>
        <v>10</v>
      </c>
      <c r="P386" s="65">
        <f>INDEX(GB!$A$2:$AD$96,MATCH($C386,GB!$A$2:$A$96,0),MATCH(P$2,GB!$A$1:$AD$1,0))</f>
        <v>5</v>
      </c>
      <c r="Q386" s="65">
        <f>INDEX(GB!$A$2:$AD$96,MATCH($C386,GB!$A$2:$A$96,0),MATCH(Q$2,GB!$A$1:$AD$1,0))</f>
        <v>25</v>
      </c>
      <c r="R386" s="65">
        <f>INDEX(Notes!$A$36:$N$47,MATCH(Binning!$B386,Notes!$A$36:$A$47,0),MATCH(Notes!$M$35,Notes!$A$35:$N$35,0))</f>
        <v>6020</v>
      </c>
      <c r="S386" s="65"/>
      <c r="T386" s="65">
        <f>INDEX(GB!$A$2:$AD$96,MATCH($C386,GB!$A$2:$A$96,0),MATCH(T$2,GB!$A$1:$AD$1,0))</f>
        <v>50</v>
      </c>
      <c r="U386" s="65">
        <f>INDEX(GB!$A$2:$AD$96,MATCH($C386,GB!$A$2:$A$96,0),MATCH(U$2,GB!$A$1:$AD$1,0))</f>
        <v>-15</v>
      </c>
      <c r="V386" s="65">
        <f>INDEX(GB!$A$2:$AD$96,MATCH($C386,GB!$A$2:$A$96,0),MATCH(V$2,GB!$A$1:$AD$1,0))</f>
        <v>0</v>
      </c>
      <c r="W386" s="65">
        <f>INDEX(GB!$A$2:$AD$96,MATCH($C386,GB!$A$2:$A$96,0),MATCH(W$2,GB!$A$1:$AD$1,0))</f>
        <v>-20</v>
      </c>
      <c r="X386" s="65">
        <f>INDEX(GB!$A$2:$AD$96,MATCH($C386,GB!$A$2:$A$96,0),MATCH(X$2,GB!$A$1:$AD$1,0))</f>
        <v>0</v>
      </c>
      <c r="Y386" s="65">
        <v>5</v>
      </c>
      <c r="Z386" s="72">
        <v>1250</v>
      </c>
      <c r="AA386" s="72">
        <v>400</v>
      </c>
      <c r="AB386" s="65"/>
      <c r="AC386" s="65"/>
      <c r="AD386" s="65"/>
      <c r="AE386" s="65"/>
      <c r="AF386" s="65">
        <f t="shared" si="1295"/>
        <v>5</v>
      </c>
      <c r="AG386" s="65">
        <f t="shared" si="1166"/>
        <v>820</v>
      </c>
      <c r="AH386" s="65">
        <f t="shared" si="1313"/>
        <v>800</v>
      </c>
      <c r="AI386" s="65" t="str">
        <f t="shared" si="1314"/>
        <v/>
      </c>
      <c r="AJ386" s="65" t="str">
        <f t="shared" si="1315"/>
        <v/>
      </c>
      <c r="AK386" s="65" t="str">
        <f t="shared" si="1316"/>
        <v/>
      </c>
      <c r="AL386" s="65" t="str">
        <f t="shared" si="1317"/>
        <v/>
      </c>
      <c r="AM386" s="65" t="str">
        <f t="shared" si="1236"/>
        <v/>
      </c>
      <c r="AN386" s="65">
        <f t="shared" si="1296"/>
        <v>0</v>
      </c>
      <c r="AO386" s="65">
        <f t="shared" si="1297"/>
        <v>0</v>
      </c>
      <c r="AP386" s="65">
        <f t="shared" si="1298"/>
        <v>0</v>
      </c>
      <c r="AQ386" s="65">
        <f t="shared" si="1299"/>
        <v>0</v>
      </c>
      <c r="AR386" s="65">
        <f t="shared" si="1300"/>
        <v>0</v>
      </c>
      <c r="AS386" s="65">
        <f t="shared" si="1301"/>
        <v>0</v>
      </c>
      <c r="AT386" s="65" t="str">
        <f t="shared" si="1318"/>
        <v>GPU</v>
      </c>
      <c r="AU386" s="65">
        <f t="shared" si="1319"/>
        <v>479.40000000000003</v>
      </c>
      <c r="AV386" s="65"/>
      <c r="AX386" s="65">
        <f t="shared" ref="AX386:AX387" si="1324">L386+N386</f>
        <v>790</v>
      </c>
      <c r="AY386" s="65">
        <f t="shared" ref="AY386:AY387" si="1325">M386+N386</f>
        <v>600</v>
      </c>
      <c r="AZ386" s="65">
        <f>INDEX(Notes!$A$36:$O$47,MATCH($B386,Notes!A$36:A$47,0),MATCH(AZ$2,Notes!A$35:O$35,0))</f>
        <v>342.4525995351467</v>
      </c>
      <c r="BA386" s="65">
        <f t="shared" si="1320"/>
        <v>630</v>
      </c>
      <c r="BB386" s="65">
        <f t="shared" ref="BB386:BB387" si="1326">BA386+N386</f>
        <v>650</v>
      </c>
      <c r="BC386" s="65">
        <f t="shared" si="1321"/>
        <v>615</v>
      </c>
      <c r="BD386" s="65">
        <f t="shared" ref="BD386:BD387" si="1327">BC386+N386</f>
        <v>635</v>
      </c>
      <c r="BO386" s="72">
        <f t="shared" si="1290"/>
        <v>479.40000000000003</v>
      </c>
      <c r="BP386" s="72">
        <f t="shared" si="1305"/>
        <v>3</v>
      </c>
      <c r="BQ386" s="72" t="str">
        <f t="shared" si="1306"/>
        <v>11</v>
      </c>
      <c r="BR386" s="72">
        <f t="shared" ref="BR386:BV386" si="1328">IF(BR385="","",BR385)</f>
        <v>0</v>
      </c>
      <c r="BS386" s="72" t="str">
        <f t="shared" si="1328"/>
        <v/>
      </c>
      <c r="BT386" s="72" t="str">
        <f t="shared" si="1328"/>
        <v/>
      </c>
      <c r="BU386" s="72" t="str">
        <f t="shared" si="1328"/>
        <v/>
      </c>
      <c r="BV386" s="72" t="str">
        <f t="shared" si="1328"/>
        <v/>
      </c>
    </row>
    <row r="387" spans="1:74" s="72" customFormat="1" x14ac:dyDescent="0.2">
      <c r="A387" s="72" t="b">
        <v>1</v>
      </c>
      <c r="B387" s="65" t="s">
        <v>46</v>
      </c>
      <c r="C387" s="65" t="s">
        <v>16</v>
      </c>
      <c r="D387" s="65" t="str">
        <f t="shared" si="1288"/>
        <v>E12</v>
      </c>
      <c r="E387" s="75">
        <f t="shared" ref="E387" si="1329">1000000+BP387*1000+BQ387</f>
        <v>1003012</v>
      </c>
      <c r="F387" s="65" t="str">
        <f t="shared" ref="F387" si="1330">CONCATENATE(C387,"_",D387)</f>
        <v>MG003_E12</v>
      </c>
      <c r="G387" s="65" t="s">
        <v>345</v>
      </c>
      <c r="H387" s="65">
        <f t="shared" si="1292"/>
        <v>845</v>
      </c>
      <c r="I387" s="65">
        <f t="shared" si="1293"/>
        <v>90</v>
      </c>
      <c r="J387" s="65">
        <f>INDEX(Notes!$A$36:$N$47,MATCH(Binning!$B387,Notes!$A$36:$A$47,0),MATCH(Notes!$K$35,Notes!$A$35:$N$35,0))</f>
        <v>479.40000000000003</v>
      </c>
      <c r="K387" s="65"/>
      <c r="L387" s="65">
        <f t="shared" si="1304"/>
        <v>770</v>
      </c>
      <c r="M387" s="65">
        <f t="shared" si="1294"/>
        <v>580</v>
      </c>
      <c r="N387" s="65">
        <f>INDEX(GB!$A$2:$AD$96,MATCH($C387,GB!$A$2:$A$96,0),MATCH(N$2,GB!$A$1:$AD$1,0))</f>
        <v>20</v>
      </c>
      <c r="O387" s="65">
        <f>INDEX(GB!$A$2:$AD$96,MATCH($C387,GB!$A$2:$A$96,0),MATCH(O$2,GB!$A$1:$AD$1,0))</f>
        <v>10</v>
      </c>
      <c r="P387" s="65">
        <f>INDEX(GB!$A$2:$AD$96,MATCH($C387,GB!$A$2:$A$96,0),MATCH(P$2,GB!$A$1:$AD$1,0))</f>
        <v>5</v>
      </c>
      <c r="Q387" s="65">
        <f>INDEX(GB!$A$2:$AD$96,MATCH($C387,GB!$A$2:$A$96,0),MATCH(Q$2,GB!$A$1:$AD$1,0))</f>
        <v>25</v>
      </c>
      <c r="R387" s="65">
        <f>INDEX(Notes!$A$36:$N$47,MATCH(Binning!$B387,Notes!$A$36:$A$47,0),MATCH(Notes!$M$35,Notes!$A$35:$N$35,0))</f>
        <v>6020</v>
      </c>
      <c r="S387" s="65"/>
      <c r="T387" s="65">
        <f>INDEX(GB!$A$2:$AD$96,MATCH($C387,GB!$A$2:$A$96,0),MATCH(T$2,GB!$A$1:$AD$1,0))</f>
        <v>50</v>
      </c>
      <c r="U387" s="65">
        <f>INDEX(GB!$A$2:$AD$96,MATCH($C387,GB!$A$2:$A$96,0),MATCH(U$2,GB!$A$1:$AD$1,0))</f>
        <v>-15</v>
      </c>
      <c r="V387" s="65">
        <f>INDEX(GB!$A$2:$AD$96,MATCH($C387,GB!$A$2:$A$96,0),MATCH(V$2,GB!$A$1:$AD$1,0))</f>
        <v>0</v>
      </c>
      <c r="W387" s="65">
        <f>INDEX(GB!$A$2:$AD$96,MATCH($C387,GB!$A$2:$A$96,0),MATCH(W$2,GB!$A$1:$AD$1,0))</f>
        <v>-20</v>
      </c>
      <c r="X387" s="65">
        <f>INDEX(GB!$A$2:$AD$96,MATCH($C387,GB!$A$2:$A$96,0),MATCH(X$2,GB!$A$1:$AD$1,0))</f>
        <v>0</v>
      </c>
      <c r="Y387" s="65">
        <v>5</v>
      </c>
      <c r="Z387" s="72">
        <v>1250</v>
      </c>
      <c r="AA387" s="72">
        <v>400</v>
      </c>
      <c r="AB387" s="65"/>
      <c r="AC387" s="65"/>
      <c r="AD387" s="65"/>
      <c r="AE387" s="65"/>
      <c r="AF387" s="65">
        <f t="shared" si="1295"/>
        <v>5</v>
      </c>
      <c r="AG387" s="65">
        <f t="shared" si="1166"/>
        <v>820</v>
      </c>
      <c r="AH387" s="65">
        <f t="shared" ref="AH387" si="1331">AG387-N387</f>
        <v>800</v>
      </c>
      <c r="AI387" s="65" t="str">
        <f t="shared" ref="AI387" si="1332">IF($BR387=1,BS387,"")</f>
        <v/>
      </c>
      <c r="AJ387" s="65" t="str">
        <f t="shared" ref="AJ387" si="1333">IF($BR387=1,BT387,"")</f>
        <v/>
      </c>
      <c r="AK387" s="65" t="str">
        <f t="shared" ref="AK387" si="1334">IF($BR387=1,BU387,"")</f>
        <v/>
      </c>
      <c r="AL387" s="65" t="str">
        <f t="shared" ref="AL387" si="1335">IF($BR387=1,BV387,"")</f>
        <v/>
      </c>
      <c r="AM387" s="65" t="str">
        <f t="shared" si="1236"/>
        <v/>
      </c>
      <c r="AN387" s="65">
        <f t="shared" si="1296"/>
        <v>0</v>
      </c>
      <c r="AO387" s="65">
        <f t="shared" si="1297"/>
        <v>0</v>
      </c>
      <c r="AP387" s="65">
        <f t="shared" si="1298"/>
        <v>0</v>
      </c>
      <c r="AQ387" s="65">
        <f t="shared" si="1299"/>
        <v>0</v>
      </c>
      <c r="AR387" s="65">
        <f t="shared" si="1300"/>
        <v>0</v>
      </c>
      <c r="AS387" s="65">
        <f t="shared" si="1301"/>
        <v>0</v>
      </c>
      <c r="AT387" s="65" t="str">
        <f t="shared" ref="AT387" si="1336">B387</f>
        <v>GPU</v>
      </c>
      <c r="AU387" s="65">
        <f t="shared" ref="AU387" si="1337">J387</f>
        <v>479.40000000000003</v>
      </c>
      <c r="AV387" s="65"/>
      <c r="AX387" s="65">
        <f t="shared" si="1324"/>
        <v>790</v>
      </c>
      <c r="AY387" s="65">
        <f t="shared" si="1325"/>
        <v>600</v>
      </c>
      <c r="AZ387" s="65">
        <f>INDEX(Notes!$A$36:$O$47,MATCH($B387,Notes!A$36:A$47,0),MATCH(AZ$2,Notes!A$35:O$35,0))</f>
        <v>342.4525995351467</v>
      </c>
      <c r="BA387" s="65">
        <f t="shared" ref="BA387" si="1338">MAX(MIN(Y387*FLOOR((H387-I387*LOG10(AZ387))/Y387,1),L387),M387)</f>
        <v>615</v>
      </c>
      <c r="BB387" s="65">
        <f t="shared" si="1326"/>
        <v>635</v>
      </c>
      <c r="BC387" s="65">
        <f t="shared" ref="BC387" si="1339">MAX(MIN(Y387*FLOOR((H387-I387*LOG10(J387))/Y387,1),L387),M387)</f>
        <v>600</v>
      </c>
      <c r="BD387" s="65">
        <f t="shared" si="1327"/>
        <v>620</v>
      </c>
      <c r="BO387" s="72">
        <f t="shared" si="1290"/>
        <v>479.40000000000003</v>
      </c>
      <c r="BP387" s="72">
        <f t="shared" si="1305"/>
        <v>3</v>
      </c>
      <c r="BQ387" s="72" t="str">
        <f t="shared" si="1306"/>
        <v>12</v>
      </c>
      <c r="BR387" s="72">
        <f t="shared" ref="BR387:BV387" si="1340">IF(BR386="","",BR386)</f>
        <v>0</v>
      </c>
      <c r="BS387" s="72" t="str">
        <f t="shared" si="1340"/>
        <v/>
      </c>
      <c r="BT387" s="72" t="str">
        <f t="shared" si="1340"/>
        <v/>
      </c>
      <c r="BU387" s="72" t="str">
        <f t="shared" si="1340"/>
        <v/>
      </c>
      <c r="BV387" s="72" t="str">
        <f t="shared" si="1340"/>
        <v/>
      </c>
    </row>
    <row r="388" spans="1:74" s="72" customFormat="1" x14ac:dyDescent="0.2">
      <c r="A388" s="72" t="b">
        <v>1</v>
      </c>
      <c r="B388" s="65" t="s">
        <v>46</v>
      </c>
      <c r="C388" s="65" t="s">
        <v>17</v>
      </c>
      <c r="D388" s="65" t="s">
        <v>44</v>
      </c>
      <c r="E388" s="75">
        <f t="shared" si="1303"/>
        <v>1004001</v>
      </c>
      <c r="F388" s="65" t="str">
        <f t="shared" si="1182"/>
        <v>MG004_E1</v>
      </c>
      <c r="G388" s="65" t="s">
        <v>345</v>
      </c>
      <c r="H388" s="184">
        <f>VLOOKUP(C388,BinningParamNotes!A:D,3,0)</f>
        <v>1060</v>
      </c>
      <c r="I388" s="69">
        <f>VLOOKUP(C388,BinningParamNotes!A:D,2,0)</f>
        <v>105</v>
      </c>
      <c r="J388" s="65">
        <f>INDEX(Notes!$A$36:$N$47,MATCH(Binning!$B388,Notes!$A$36:$A$47,0),MATCH(Notes!$K$35,Notes!$A$35:$N$35,0))</f>
        <v>479.40000000000003</v>
      </c>
      <c r="K388" s="65"/>
      <c r="L388" s="69">
        <f>VLOOKUP(C388,BinningParamNotes!A:D,4,0)</f>
        <v>830</v>
      </c>
      <c r="M388" s="225">
        <v>610</v>
      </c>
      <c r="N388" s="65">
        <f>INDEX(GB!$A$2:$AD$96,MATCH($C388,GB!$A$2:$A$96,0),MATCH(N$2,GB!$A$1:$AD$1,0))</f>
        <v>20</v>
      </c>
      <c r="O388" s="65">
        <f>INDEX(GB!$A$2:$AD$96,MATCH($C388,GB!$A$2:$A$96,0),MATCH(O$2,GB!$A$1:$AD$1,0))</f>
        <v>5</v>
      </c>
      <c r="P388" s="65">
        <f>INDEX(GB!$A$2:$AD$96,MATCH($C388,GB!$A$2:$A$96,0),MATCH(P$2,GB!$A$1:$AD$1,0))</f>
        <v>-10</v>
      </c>
      <c r="Q388" s="65">
        <f>INDEX(GB!$A$2:$AD$96,MATCH($C388,GB!$A$2:$A$96,0),MATCH(Q$2,GB!$A$1:$AD$1,0))</f>
        <v>5</v>
      </c>
      <c r="R388" s="65">
        <f>INDEX(Notes!$A$36:$N$47,MATCH(Binning!$B388,Notes!$A$36:$A$47,0),MATCH(Notes!$M$35,Notes!$A$35:$N$35,0))</f>
        <v>6020</v>
      </c>
      <c r="S388" s="65"/>
      <c r="T388" s="65">
        <f>INDEX(GB!$A$2:$AD$96,MATCH($C388,GB!$A$2:$A$96,0),MATCH(T$2,GB!$A$1:$AD$1,0))</f>
        <v>50</v>
      </c>
      <c r="U388" s="65">
        <f>INDEX(GB!$A$2:$AD$96,MATCH($C388,GB!$A$2:$A$96,0),MATCH(U$2,GB!$A$1:$AD$1,0))</f>
        <v>-30</v>
      </c>
      <c r="V388" s="65">
        <f>INDEX(GB!$A$2:$AD$96,MATCH($C388,GB!$A$2:$A$96,0),MATCH(V$2,GB!$A$1:$AD$1,0))</f>
        <v>0</v>
      </c>
      <c r="W388" s="65">
        <f>INDEX(GB!$A$2:$AD$96,MATCH($C388,GB!$A$2:$A$96,0),MATCH(W$2,GB!$A$1:$AD$1,0))</f>
        <v>-35</v>
      </c>
      <c r="X388" s="65">
        <f>INDEX(GB!$A$2:$AD$96,MATCH($C388,GB!$A$2:$A$96,0),MATCH(X$2,GB!$A$1:$AD$1,0))</f>
        <v>-20</v>
      </c>
      <c r="Y388" s="65">
        <v>5</v>
      </c>
      <c r="Z388" s="72">
        <v>1250</v>
      </c>
      <c r="AA388" s="72">
        <v>400</v>
      </c>
      <c r="AB388" s="65"/>
      <c r="AC388" s="65"/>
      <c r="AD388" s="65"/>
      <c r="AE388" s="65"/>
      <c r="AF388" s="65">
        <v>5</v>
      </c>
      <c r="AG388" s="65">
        <f t="shared" si="1166"/>
        <v>820</v>
      </c>
      <c r="AH388" s="65">
        <f t="shared" si="1167"/>
        <v>800</v>
      </c>
      <c r="AI388" s="65" t="str">
        <f t="shared" si="1031"/>
        <v/>
      </c>
      <c r="AJ388" s="65" t="str">
        <f t="shared" si="1032"/>
        <v/>
      </c>
      <c r="AK388" s="65" t="str">
        <f t="shared" si="1033"/>
        <v/>
      </c>
      <c r="AL388" s="65" t="str">
        <f t="shared" si="1034"/>
        <v/>
      </c>
      <c r="AM388" s="65" t="str">
        <f t="shared" si="1236"/>
        <v/>
      </c>
      <c r="AN388" s="65">
        <v>0</v>
      </c>
      <c r="AO388" s="65">
        <v>0</v>
      </c>
      <c r="AP388" s="65">
        <v>0</v>
      </c>
      <c r="AQ388" s="65">
        <v>0</v>
      </c>
      <c r="AR388" s="65">
        <v>0</v>
      </c>
      <c r="AS388" s="65">
        <v>0</v>
      </c>
      <c r="AT388" s="65" t="str">
        <f t="shared" si="1286"/>
        <v>GPU</v>
      </c>
      <c r="AU388" s="65">
        <f t="shared" si="1287"/>
        <v>479.40000000000003</v>
      </c>
      <c r="AV388" s="65"/>
      <c r="AX388" s="65">
        <f t="shared" si="1307"/>
        <v>850</v>
      </c>
      <c r="AY388" s="65">
        <f t="shared" si="1308"/>
        <v>630</v>
      </c>
      <c r="AZ388" s="65">
        <f>INDEX(Notes!$A$36:$O$47,MATCH($B388,Notes!A$36:A$47,0),MATCH(AZ$2,Notes!A$35:O$35,0))</f>
        <v>342.4525995351467</v>
      </c>
      <c r="BA388" s="65">
        <f t="shared" si="939"/>
        <v>790</v>
      </c>
      <c r="BB388" s="65">
        <f t="shared" si="1309"/>
        <v>810</v>
      </c>
      <c r="BC388" s="65">
        <f t="shared" si="940"/>
        <v>775</v>
      </c>
      <c r="BD388" s="65">
        <f t="shared" si="1310"/>
        <v>795</v>
      </c>
      <c r="BO388" s="72">
        <f>MAX(J388:J394)</f>
        <v>479.40000000000003</v>
      </c>
      <c r="BP388" s="72">
        <f t="shared" si="1305"/>
        <v>4</v>
      </c>
      <c r="BQ388" s="72" t="str">
        <f t="shared" si="1306"/>
        <v>1</v>
      </c>
      <c r="BR388" s="72">
        <v>0</v>
      </c>
      <c r="BS388" s="72" t="s">
        <v>16</v>
      </c>
      <c r="BT388" s="72" t="s">
        <v>88</v>
      </c>
      <c r="BU388" s="72">
        <v>0.35714285714285715</v>
      </c>
      <c r="BV388" s="72">
        <v>3</v>
      </c>
    </row>
    <row r="389" spans="1:74" s="72" customFormat="1" x14ac:dyDescent="0.2">
      <c r="A389" s="72" t="b">
        <v>1</v>
      </c>
      <c r="B389" s="65" t="s">
        <v>46</v>
      </c>
      <c r="C389" s="65" t="s">
        <v>17</v>
      </c>
      <c r="D389" s="65" t="str">
        <f t="shared" ref="D389:D399" si="1341">CONCATENATE("E",MID(D388,2,2)+1)</f>
        <v>E2</v>
      </c>
      <c r="E389" s="75">
        <f t="shared" si="1303"/>
        <v>1004002</v>
      </c>
      <c r="F389" s="65" t="str">
        <f t="shared" si="1182"/>
        <v>MG004_E2</v>
      </c>
      <c r="G389" s="65" t="s">
        <v>345</v>
      </c>
      <c r="H389" s="65">
        <f t="shared" ref="H389:H399" si="1342">H388-15</f>
        <v>1045</v>
      </c>
      <c r="I389" s="65">
        <f>I388</f>
        <v>105</v>
      </c>
      <c r="J389" s="65">
        <f>INDEX(Notes!$A$36:$N$47,MATCH(Binning!$B389,Notes!$A$36:$A$47,0),MATCH(Notes!$K$35,Notes!$A$35:$N$35,0))</f>
        <v>479.40000000000003</v>
      </c>
      <c r="K389" s="65"/>
      <c r="L389" s="65">
        <f>L388-10</f>
        <v>820</v>
      </c>
      <c r="M389" s="65">
        <f>M388</f>
        <v>610</v>
      </c>
      <c r="N389" s="65">
        <f>INDEX(GB!$A$2:$AD$96,MATCH($C389,GB!$A$2:$A$96,0),MATCH(N$2,GB!$A$1:$AD$1,0))</f>
        <v>20</v>
      </c>
      <c r="O389" s="65">
        <f>INDEX(GB!$A$2:$AD$96,MATCH($C389,GB!$A$2:$A$96,0),MATCH(O$2,GB!$A$1:$AD$1,0))</f>
        <v>5</v>
      </c>
      <c r="P389" s="65">
        <f>INDEX(GB!$A$2:$AD$96,MATCH($C389,GB!$A$2:$A$96,0),MATCH(P$2,GB!$A$1:$AD$1,0))</f>
        <v>-10</v>
      </c>
      <c r="Q389" s="65">
        <f>INDEX(GB!$A$2:$AD$96,MATCH($C389,GB!$A$2:$A$96,0),MATCH(Q$2,GB!$A$1:$AD$1,0))</f>
        <v>5</v>
      </c>
      <c r="R389" s="65">
        <f>INDEX(Notes!$A$36:$N$47,MATCH(Binning!$B389,Notes!$A$36:$A$47,0),MATCH(Notes!$M$35,Notes!$A$35:$N$35,0))</f>
        <v>6020</v>
      </c>
      <c r="S389" s="65"/>
      <c r="T389" s="65">
        <f>INDEX(GB!$A$2:$AD$96,MATCH($C389,GB!$A$2:$A$96,0),MATCH(T$2,GB!$A$1:$AD$1,0))</f>
        <v>50</v>
      </c>
      <c r="U389" s="65">
        <f>INDEX(GB!$A$2:$AD$96,MATCH($C389,GB!$A$2:$A$96,0),MATCH(U$2,GB!$A$1:$AD$1,0))</f>
        <v>-30</v>
      </c>
      <c r="V389" s="65">
        <f>INDEX(GB!$A$2:$AD$96,MATCH($C389,GB!$A$2:$A$96,0),MATCH(V$2,GB!$A$1:$AD$1,0))</f>
        <v>0</v>
      </c>
      <c r="W389" s="65">
        <f>INDEX(GB!$A$2:$AD$96,MATCH($C389,GB!$A$2:$A$96,0),MATCH(W$2,GB!$A$1:$AD$1,0))</f>
        <v>-35</v>
      </c>
      <c r="X389" s="65">
        <f>INDEX(GB!$A$2:$AD$96,MATCH($C389,GB!$A$2:$A$96,0),MATCH(X$2,GB!$A$1:$AD$1,0))</f>
        <v>-20</v>
      </c>
      <c r="Y389" s="65">
        <v>5</v>
      </c>
      <c r="Z389" s="72">
        <v>1250</v>
      </c>
      <c r="AA389" s="72">
        <v>400</v>
      </c>
      <c r="AB389" s="65"/>
      <c r="AC389" s="65"/>
      <c r="AD389" s="65"/>
      <c r="AE389" s="65"/>
      <c r="AF389" s="65">
        <f>AF388</f>
        <v>5</v>
      </c>
      <c r="AG389" s="65">
        <f t="shared" si="1166"/>
        <v>820</v>
      </c>
      <c r="AH389" s="65">
        <f t="shared" si="1167"/>
        <v>800</v>
      </c>
      <c r="AI389" s="65" t="str">
        <f t="shared" si="1031"/>
        <v/>
      </c>
      <c r="AJ389" s="65" t="str">
        <f t="shared" si="1032"/>
        <v/>
      </c>
      <c r="AK389" s="65" t="str">
        <f t="shared" si="1033"/>
        <v/>
      </c>
      <c r="AL389" s="65" t="str">
        <f t="shared" si="1034"/>
        <v/>
      </c>
      <c r="AM389" s="65" t="str">
        <f t="shared" si="1236"/>
        <v/>
      </c>
      <c r="AN389" s="65">
        <f t="shared" ref="AN389:AS389" si="1343">AN388</f>
        <v>0</v>
      </c>
      <c r="AO389" s="65">
        <f t="shared" si="1343"/>
        <v>0</v>
      </c>
      <c r="AP389" s="65">
        <f t="shared" si="1343"/>
        <v>0</v>
      </c>
      <c r="AQ389" s="65">
        <f t="shared" si="1343"/>
        <v>0</v>
      </c>
      <c r="AR389" s="65">
        <f t="shared" si="1343"/>
        <v>0</v>
      </c>
      <c r="AS389" s="65">
        <f t="shared" si="1343"/>
        <v>0</v>
      </c>
      <c r="AT389" s="65" t="str">
        <f t="shared" si="1286"/>
        <v>GPU</v>
      </c>
      <c r="AU389" s="65">
        <f t="shared" si="1287"/>
        <v>479.40000000000003</v>
      </c>
      <c r="AV389" s="65"/>
      <c r="AX389" s="65">
        <f t="shared" si="1307"/>
        <v>840</v>
      </c>
      <c r="AY389" s="65">
        <f t="shared" si="1308"/>
        <v>630</v>
      </c>
      <c r="AZ389" s="65">
        <f>INDEX(Notes!$A$36:$O$47,MATCH($B389,Notes!A$36:A$47,0),MATCH(AZ$2,Notes!A$35:O$35,0))</f>
        <v>342.4525995351467</v>
      </c>
      <c r="BA389" s="65">
        <f t="shared" si="939"/>
        <v>775</v>
      </c>
      <c r="BB389" s="65">
        <f t="shared" si="1309"/>
        <v>795</v>
      </c>
      <c r="BC389" s="65">
        <f t="shared" si="940"/>
        <v>760</v>
      </c>
      <c r="BD389" s="65">
        <f t="shared" si="1310"/>
        <v>780</v>
      </c>
      <c r="BO389" s="72">
        <f t="shared" ref="BO389:BO399" si="1344">BO388</f>
        <v>479.40000000000003</v>
      </c>
      <c r="BP389" s="72">
        <f t="shared" si="1305"/>
        <v>4</v>
      </c>
      <c r="BQ389" s="72" t="str">
        <f t="shared" si="1306"/>
        <v>2</v>
      </c>
      <c r="BR389" s="72">
        <f>IF(BR388="","",BR388)</f>
        <v>0</v>
      </c>
      <c r="BS389" s="72" t="str">
        <f t="shared" ref="BS389:BV394" si="1345">IF(BS388="","",BS388)</f>
        <v>MG003</v>
      </c>
      <c r="BT389" s="72" t="str">
        <f t="shared" si="1345"/>
        <v>MG007</v>
      </c>
      <c r="BU389" s="72">
        <f t="shared" si="1345"/>
        <v>0.35714285714285715</v>
      </c>
      <c r="BV389" s="72">
        <f t="shared" si="1345"/>
        <v>3</v>
      </c>
    </row>
    <row r="390" spans="1:74" s="72" customFormat="1" x14ac:dyDescent="0.2">
      <c r="A390" s="72" t="b">
        <v>1</v>
      </c>
      <c r="B390" s="65" t="s">
        <v>46</v>
      </c>
      <c r="C390" s="65" t="s">
        <v>17</v>
      </c>
      <c r="D390" s="65" t="str">
        <f t="shared" si="1341"/>
        <v>E3</v>
      </c>
      <c r="E390" s="75">
        <f t="shared" si="1303"/>
        <v>1004003</v>
      </c>
      <c r="F390" s="65" t="str">
        <f t="shared" si="1182"/>
        <v>MG004_E3</v>
      </c>
      <c r="G390" s="65" t="s">
        <v>345</v>
      </c>
      <c r="H390" s="65">
        <f t="shared" si="1342"/>
        <v>1030</v>
      </c>
      <c r="I390" s="65">
        <f t="shared" ref="I390:I399" si="1346">I389</f>
        <v>105</v>
      </c>
      <c r="J390" s="65">
        <f>INDEX(Notes!$A$36:$N$47,MATCH(Binning!$B390,Notes!$A$36:$A$47,0),MATCH(Notes!$K$35,Notes!$A$35:$N$35,0))</f>
        <v>479.40000000000003</v>
      </c>
      <c r="K390" s="65"/>
      <c r="L390" s="65">
        <f>L389-10</f>
        <v>810</v>
      </c>
      <c r="M390" s="65">
        <f t="shared" ref="M390:M399" si="1347">M389</f>
        <v>610</v>
      </c>
      <c r="N390" s="65">
        <f>INDEX(GB!$A$2:$AD$96,MATCH($C390,GB!$A$2:$A$96,0),MATCH(N$2,GB!$A$1:$AD$1,0))</f>
        <v>20</v>
      </c>
      <c r="O390" s="65">
        <f>INDEX(GB!$A$2:$AD$96,MATCH($C390,GB!$A$2:$A$96,0),MATCH(O$2,GB!$A$1:$AD$1,0))</f>
        <v>5</v>
      </c>
      <c r="P390" s="65">
        <f>INDEX(GB!$A$2:$AD$96,MATCH($C390,GB!$A$2:$A$96,0),MATCH(P$2,GB!$A$1:$AD$1,0))</f>
        <v>-10</v>
      </c>
      <c r="Q390" s="65">
        <f>INDEX(GB!$A$2:$AD$96,MATCH($C390,GB!$A$2:$A$96,0),MATCH(Q$2,GB!$A$1:$AD$1,0))</f>
        <v>5</v>
      </c>
      <c r="R390" s="65">
        <f>INDEX(Notes!$A$36:$N$47,MATCH(Binning!$B390,Notes!$A$36:$A$47,0),MATCH(Notes!$M$35,Notes!$A$35:$N$35,0))</f>
        <v>6020</v>
      </c>
      <c r="S390" s="65"/>
      <c r="T390" s="65">
        <f>INDEX(GB!$A$2:$AD$96,MATCH($C390,GB!$A$2:$A$96,0),MATCH(T$2,GB!$A$1:$AD$1,0))</f>
        <v>50</v>
      </c>
      <c r="U390" s="65">
        <f>INDEX(GB!$A$2:$AD$96,MATCH($C390,GB!$A$2:$A$96,0),MATCH(U$2,GB!$A$1:$AD$1,0))</f>
        <v>-30</v>
      </c>
      <c r="V390" s="65">
        <f>INDEX(GB!$A$2:$AD$96,MATCH($C390,GB!$A$2:$A$96,0),MATCH(V$2,GB!$A$1:$AD$1,0))</f>
        <v>0</v>
      </c>
      <c r="W390" s="65">
        <f>INDEX(GB!$A$2:$AD$96,MATCH($C390,GB!$A$2:$A$96,0),MATCH(W$2,GB!$A$1:$AD$1,0))</f>
        <v>-35</v>
      </c>
      <c r="X390" s="65">
        <f>INDEX(GB!$A$2:$AD$96,MATCH($C390,GB!$A$2:$A$96,0),MATCH(X$2,GB!$A$1:$AD$1,0))</f>
        <v>-20</v>
      </c>
      <c r="Y390" s="65">
        <v>5</v>
      </c>
      <c r="Z390" s="72">
        <v>1250</v>
      </c>
      <c r="AA390" s="72">
        <v>400</v>
      </c>
      <c r="AB390" s="65"/>
      <c r="AC390" s="65"/>
      <c r="AD390" s="65"/>
      <c r="AE390" s="65"/>
      <c r="AF390" s="65">
        <f t="shared" ref="AF390:AF399" si="1348">AF389</f>
        <v>5</v>
      </c>
      <c r="AG390" s="65">
        <f t="shared" si="1166"/>
        <v>820</v>
      </c>
      <c r="AH390" s="65">
        <f t="shared" si="1167"/>
        <v>800</v>
      </c>
      <c r="AI390" s="65" t="str">
        <f t="shared" si="1031"/>
        <v/>
      </c>
      <c r="AJ390" s="65" t="str">
        <f t="shared" si="1032"/>
        <v/>
      </c>
      <c r="AK390" s="65" t="str">
        <f t="shared" si="1033"/>
        <v/>
      </c>
      <c r="AL390" s="65" t="str">
        <f t="shared" si="1034"/>
        <v/>
      </c>
      <c r="AM390" s="65" t="str">
        <f t="shared" si="1236"/>
        <v/>
      </c>
      <c r="AN390" s="65">
        <f t="shared" ref="AN390:AN399" si="1349">AN389</f>
        <v>0</v>
      </c>
      <c r="AO390" s="65">
        <f t="shared" ref="AO390:AO399" si="1350">AO389</f>
        <v>0</v>
      </c>
      <c r="AP390" s="65">
        <f t="shared" ref="AP390:AP399" si="1351">AP389</f>
        <v>0</v>
      </c>
      <c r="AQ390" s="65">
        <f t="shared" ref="AQ390:AQ399" si="1352">AQ389</f>
        <v>0</v>
      </c>
      <c r="AR390" s="65">
        <f t="shared" ref="AR390:AR399" si="1353">AR389</f>
        <v>0</v>
      </c>
      <c r="AS390" s="65">
        <f t="shared" ref="AS390:AS399" si="1354">AS389</f>
        <v>0</v>
      </c>
      <c r="AT390" s="65" t="str">
        <f t="shared" si="1286"/>
        <v>GPU</v>
      </c>
      <c r="AU390" s="65">
        <f t="shared" si="1287"/>
        <v>479.40000000000003</v>
      </c>
      <c r="AV390" s="65"/>
      <c r="AX390" s="65">
        <f t="shared" si="1307"/>
        <v>830</v>
      </c>
      <c r="AY390" s="65">
        <f t="shared" si="1308"/>
        <v>630</v>
      </c>
      <c r="AZ390" s="65">
        <f>INDEX(Notes!$A$36:$O$47,MATCH($B390,Notes!A$36:A$47,0),MATCH(AZ$2,Notes!A$35:O$35,0))</f>
        <v>342.4525995351467</v>
      </c>
      <c r="BA390" s="65">
        <f t="shared" si="939"/>
        <v>760</v>
      </c>
      <c r="BB390" s="65">
        <f t="shared" si="1309"/>
        <v>780</v>
      </c>
      <c r="BC390" s="65">
        <f t="shared" si="940"/>
        <v>745</v>
      </c>
      <c r="BD390" s="65">
        <f t="shared" si="1310"/>
        <v>765</v>
      </c>
      <c r="BO390" s="72">
        <f t="shared" si="1344"/>
        <v>479.40000000000003</v>
      </c>
      <c r="BP390" s="72">
        <f t="shared" si="1305"/>
        <v>4</v>
      </c>
      <c r="BQ390" s="72" t="str">
        <f t="shared" si="1306"/>
        <v>3</v>
      </c>
      <c r="BR390" s="72">
        <f t="shared" ref="BR390:BV395" si="1355">IF(BR389="","",BR389)</f>
        <v>0</v>
      </c>
      <c r="BS390" s="72" t="str">
        <f t="shared" si="1345"/>
        <v>MG003</v>
      </c>
      <c r="BT390" s="72" t="str">
        <f t="shared" si="1345"/>
        <v>MG007</v>
      </c>
      <c r="BU390" s="72">
        <f t="shared" si="1345"/>
        <v>0.35714285714285715</v>
      </c>
      <c r="BV390" s="72">
        <f t="shared" si="1345"/>
        <v>3</v>
      </c>
    </row>
    <row r="391" spans="1:74" s="72" customFormat="1" x14ac:dyDescent="0.2">
      <c r="A391" s="72" t="b">
        <v>1</v>
      </c>
      <c r="B391" s="65" t="s">
        <v>46</v>
      </c>
      <c r="C391" s="65" t="s">
        <v>17</v>
      </c>
      <c r="D391" s="65" t="str">
        <f t="shared" si="1341"/>
        <v>E4</v>
      </c>
      <c r="E391" s="75">
        <f t="shared" si="1303"/>
        <v>1004004</v>
      </c>
      <c r="F391" s="65" t="str">
        <f t="shared" si="1182"/>
        <v>MG004_E4</v>
      </c>
      <c r="G391" s="65" t="s">
        <v>345</v>
      </c>
      <c r="H391" s="65">
        <f t="shared" si="1342"/>
        <v>1015</v>
      </c>
      <c r="I391" s="65">
        <f t="shared" si="1346"/>
        <v>105</v>
      </c>
      <c r="J391" s="65">
        <f>INDEX(Notes!$A$36:$N$47,MATCH(Binning!$B391,Notes!$A$36:$A$47,0),MATCH(Notes!$K$35,Notes!$A$35:$N$35,0))</f>
        <v>479.40000000000003</v>
      </c>
      <c r="K391" s="65"/>
      <c r="L391" s="65">
        <f t="shared" ref="L391:L399" si="1356">L390</f>
        <v>810</v>
      </c>
      <c r="M391" s="65">
        <f t="shared" si="1347"/>
        <v>610</v>
      </c>
      <c r="N391" s="65">
        <f>INDEX(GB!$A$2:$AD$96,MATCH($C391,GB!$A$2:$A$96,0),MATCH(N$2,GB!$A$1:$AD$1,0))</f>
        <v>20</v>
      </c>
      <c r="O391" s="65">
        <f>INDEX(GB!$A$2:$AD$96,MATCH($C391,GB!$A$2:$A$96,0),MATCH(O$2,GB!$A$1:$AD$1,0))</f>
        <v>5</v>
      </c>
      <c r="P391" s="65">
        <f>INDEX(GB!$A$2:$AD$96,MATCH($C391,GB!$A$2:$A$96,0),MATCH(P$2,GB!$A$1:$AD$1,0))</f>
        <v>-10</v>
      </c>
      <c r="Q391" s="65">
        <f>INDEX(GB!$A$2:$AD$96,MATCH($C391,GB!$A$2:$A$96,0),MATCH(Q$2,GB!$A$1:$AD$1,0))</f>
        <v>5</v>
      </c>
      <c r="R391" s="65">
        <f>INDEX(Notes!$A$36:$N$47,MATCH(Binning!$B391,Notes!$A$36:$A$47,0),MATCH(Notes!$M$35,Notes!$A$35:$N$35,0))</f>
        <v>6020</v>
      </c>
      <c r="S391" s="65"/>
      <c r="T391" s="65">
        <f>INDEX(GB!$A$2:$AD$96,MATCH($C391,GB!$A$2:$A$96,0),MATCH(T$2,GB!$A$1:$AD$1,0))</f>
        <v>50</v>
      </c>
      <c r="U391" s="65">
        <f>INDEX(GB!$A$2:$AD$96,MATCH($C391,GB!$A$2:$A$96,0),MATCH(U$2,GB!$A$1:$AD$1,0))</f>
        <v>-30</v>
      </c>
      <c r="V391" s="65">
        <f>INDEX(GB!$A$2:$AD$96,MATCH($C391,GB!$A$2:$A$96,0),MATCH(V$2,GB!$A$1:$AD$1,0))</f>
        <v>0</v>
      </c>
      <c r="W391" s="65">
        <f>INDEX(GB!$A$2:$AD$96,MATCH($C391,GB!$A$2:$A$96,0),MATCH(W$2,GB!$A$1:$AD$1,0))</f>
        <v>-35</v>
      </c>
      <c r="X391" s="65">
        <f>INDEX(GB!$A$2:$AD$96,MATCH($C391,GB!$A$2:$A$96,0),MATCH(X$2,GB!$A$1:$AD$1,0))</f>
        <v>-20</v>
      </c>
      <c r="Y391" s="65">
        <v>5</v>
      </c>
      <c r="Z391" s="72">
        <v>1250</v>
      </c>
      <c r="AA391" s="72">
        <v>400</v>
      </c>
      <c r="AB391" s="65"/>
      <c r="AC391" s="65"/>
      <c r="AD391" s="65"/>
      <c r="AE391" s="65"/>
      <c r="AF391" s="65">
        <f t="shared" si="1348"/>
        <v>5</v>
      </c>
      <c r="AG391" s="65">
        <f t="shared" si="1166"/>
        <v>820</v>
      </c>
      <c r="AH391" s="65">
        <f t="shared" si="1167"/>
        <v>800</v>
      </c>
      <c r="AI391" s="65" t="str">
        <f t="shared" si="1031"/>
        <v/>
      </c>
      <c r="AJ391" s="65" t="str">
        <f t="shared" si="1032"/>
        <v/>
      </c>
      <c r="AK391" s="65" t="str">
        <f t="shared" si="1033"/>
        <v/>
      </c>
      <c r="AL391" s="65" t="str">
        <f t="shared" si="1034"/>
        <v/>
      </c>
      <c r="AM391" s="65" t="str">
        <f t="shared" si="1236"/>
        <v/>
      </c>
      <c r="AN391" s="65">
        <f t="shared" si="1349"/>
        <v>0</v>
      </c>
      <c r="AO391" s="65">
        <f t="shared" si="1350"/>
        <v>0</v>
      </c>
      <c r="AP391" s="65">
        <f t="shared" si="1351"/>
        <v>0</v>
      </c>
      <c r="AQ391" s="65">
        <f t="shared" si="1352"/>
        <v>0</v>
      </c>
      <c r="AR391" s="65">
        <f t="shared" si="1353"/>
        <v>0</v>
      </c>
      <c r="AS391" s="65">
        <f t="shared" si="1354"/>
        <v>0</v>
      </c>
      <c r="AT391" s="65" t="str">
        <f t="shared" si="1286"/>
        <v>GPU</v>
      </c>
      <c r="AU391" s="65">
        <f t="shared" si="1287"/>
        <v>479.40000000000003</v>
      </c>
      <c r="AV391" s="65"/>
      <c r="AX391" s="65">
        <f t="shared" si="1307"/>
        <v>830</v>
      </c>
      <c r="AY391" s="65">
        <f t="shared" si="1308"/>
        <v>630</v>
      </c>
      <c r="AZ391" s="65">
        <f>INDEX(Notes!$A$36:$O$47,MATCH($B391,Notes!A$36:A$47,0),MATCH(AZ$2,Notes!A$35:O$35,0))</f>
        <v>342.4525995351467</v>
      </c>
      <c r="BA391" s="65">
        <f t="shared" si="939"/>
        <v>745</v>
      </c>
      <c r="BB391" s="65">
        <f t="shared" si="1309"/>
        <v>765</v>
      </c>
      <c r="BC391" s="65">
        <f t="shared" si="940"/>
        <v>730</v>
      </c>
      <c r="BD391" s="65">
        <f t="shared" si="1310"/>
        <v>750</v>
      </c>
      <c r="BO391" s="72">
        <f t="shared" si="1344"/>
        <v>479.40000000000003</v>
      </c>
      <c r="BP391" s="72">
        <f t="shared" si="1305"/>
        <v>4</v>
      </c>
      <c r="BQ391" s="72" t="str">
        <f t="shared" si="1306"/>
        <v>4</v>
      </c>
      <c r="BR391" s="72">
        <f t="shared" si="1355"/>
        <v>0</v>
      </c>
      <c r="BS391" s="72" t="str">
        <f t="shared" si="1345"/>
        <v>MG003</v>
      </c>
      <c r="BT391" s="72" t="str">
        <f t="shared" si="1345"/>
        <v>MG007</v>
      </c>
      <c r="BU391" s="72">
        <f t="shared" si="1345"/>
        <v>0.35714285714285715</v>
      </c>
      <c r="BV391" s="72">
        <f t="shared" si="1345"/>
        <v>3</v>
      </c>
    </row>
    <row r="392" spans="1:74" s="72" customFormat="1" x14ac:dyDescent="0.2">
      <c r="A392" s="72" t="b">
        <v>1</v>
      </c>
      <c r="B392" s="65" t="s">
        <v>46</v>
      </c>
      <c r="C392" s="65" t="s">
        <v>17</v>
      </c>
      <c r="D392" s="65" t="str">
        <f t="shared" si="1341"/>
        <v>E5</v>
      </c>
      <c r="E392" s="75">
        <f t="shared" si="1303"/>
        <v>1004005</v>
      </c>
      <c r="F392" s="65" t="str">
        <f t="shared" si="1182"/>
        <v>MG004_E5</v>
      </c>
      <c r="G392" s="65" t="s">
        <v>345</v>
      </c>
      <c r="H392" s="65">
        <f t="shared" si="1342"/>
        <v>1000</v>
      </c>
      <c r="I392" s="65">
        <f t="shared" si="1346"/>
        <v>105</v>
      </c>
      <c r="J392" s="65">
        <f>INDEX(Notes!$A$36:$N$47,MATCH(Binning!$B392,Notes!$A$36:$A$47,0),MATCH(Notes!$K$35,Notes!$A$35:$N$35,0))</f>
        <v>479.40000000000003</v>
      </c>
      <c r="K392" s="65"/>
      <c r="L392" s="65">
        <f t="shared" si="1356"/>
        <v>810</v>
      </c>
      <c r="M392" s="65">
        <f t="shared" si="1347"/>
        <v>610</v>
      </c>
      <c r="N392" s="65">
        <f>INDEX(GB!$A$2:$AD$96,MATCH($C392,GB!$A$2:$A$96,0),MATCH(N$2,GB!$A$1:$AD$1,0))</f>
        <v>20</v>
      </c>
      <c r="O392" s="65">
        <f>INDEX(GB!$A$2:$AD$96,MATCH($C392,GB!$A$2:$A$96,0),MATCH(O$2,GB!$A$1:$AD$1,0))</f>
        <v>5</v>
      </c>
      <c r="P392" s="65">
        <f>INDEX(GB!$A$2:$AD$96,MATCH($C392,GB!$A$2:$A$96,0),MATCH(P$2,GB!$A$1:$AD$1,0))</f>
        <v>-10</v>
      </c>
      <c r="Q392" s="65">
        <f>INDEX(GB!$A$2:$AD$96,MATCH($C392,GB!$A$2:$A$96,0),MATCH(Q$2,GB!$A$1:$AD$1,0))</f>
        <v>5</v>
      </c>
      <c r="R392" s="65">
        <f>INDEX(Notes!$A$36:$N$47,MATCH(Binning!$B392,Notes!$A$36:$A$47,0),MATCH(Notes!$M$35,Notes!$A$35:$N$35,0))</f>
        <v>6020</v>
      </c>
      <c r="S392" s="65"/>
      <c r="T392" s="65">
        <f>INDEX(GB!$A$2:$AD$96,MATCH($C392,GB!$A$2:$A$96,0),MATCH(T$2,GB!$A$1:$AD$1,0))</f>
        <v>50</v>
      </c>
      <c r="U392" s="65">
        <f>INDEX(GB!$A$2:$AD$96,MATCH($C392,GB!$A$2:$A$96,0),MATCH(U$2,GB!$A$1:$AD$1,0))</f>
        <v>-30</v>
      </c>
      <c r="V392" s="65">
        <f>INDEX(GB!$A$2:$AD$96,MATCH($C392,GB!$A$2:$A$96,0),MATCH(V$2,GB!$A$1:$AD$1,0))</f>
        <v>0</v>
      </c>
      <c r="W392" s="65">
        <f>INDEX(GB!$A$2:$AD$96,MATCH($C392,GB!$A$2:$A$96,0),MATCH(W$2,GB!$A$1:$AD$1,0))</f>
        <v>-35</v>
      </c>
      <c r="X392" s="65">
        <f>INDEX(GB!$A$2:$AD$96,MATCH($C392,GB!$A$2:$A$96,0),MATCH(X$2,GB!$A$1:$AD$1,0))</f>
        <v>-20</v>
      </c>
      <c r="Y392" s="65">
        <v>5</v>
      </c>
      <c r="Z392" s="72">
        <v>1250</v>
      </c>
      <c r="AA392" s="72">
        <v>400</v>
      </c>
      <c r="AB392" s="65"/>
      <c r="AC392" s="65"/>
      <c r="AD392" s="65"/>
      <c r="AE392" s="65"/>
      <c r="AF392" s="65">
        <f t="shared" si="1348"/>
        <v>5</v>
      </c>
      <c r="AG392" s="65">
        <f t="shared" si="1166"/>
        <v>820</v>
      </c>
      <c r="AH392" s="65">
        <f t="shared" si="1167"/>
        <v>800</v>
      </c>
      <c r="AI392" s="65" t="str">
        <f t="shared" si="1031"/>
        <v/>
      </c>
      <c r="AJ392" s="65" t="str">
        <f t="shared" si="1032"/>
        <v/>
      </c>
      <c r="AK392" s="65" t="str">
        <f t="shared" si="1033"/>
        <v/>
      </c>
      <c r="AL392" s="65" t="str">
        <f t="shared" si="1034"/>
        <v/>
      </c>
      <c r="AM392" s="65" t="str">
        <f t="shared" si="1236"/>
        <v/>
      </c>
      <c r="AN392" s="65">
        <f t="shared" si="1349"/>
        <v>0</v>
      </c>
      <c r="AO392" s="65">
        <f t="shared" si="1350"/>
        <v>0</v>
      </c>
      <c r="AP392" s="65">
        <f t="shared" si="1351"/>
        <v>0</v>
      </c>
      <c r="AQ392" s="65">
        <f t="shared" si="1352"/>
        <v>0</v>
      </c>
      <c r="AR392" s="65">
        <f t="shared" si="1353"/>
        <v>0</v>
      </c>
      <c r="AS392" s="65">
        <f t="shared" si="1354"/>
        <v>0</v>
      </c>
      <c r="AT392" s="65" t="str">
        <f t="shared" si="1286"/>
        <v>GPU</v>
      </c>
      <c r="AU392" s="65">
        <f t="shared" si="1287"/>
        <v>479.40000000000003</v>
      </c>
      <c r="AV392" s="65"/>
      <c r="AX392" s="65">
        <f t="shared" si="1307"/>
        <v>830</v>
      </c>
      <c r="AY392" s="65">
        <f t="shared" si="1308"/>
        <v>630</v>
      </c>
      <c r="AZ392" s="65">
        <f>INDEX(Notes!$A$36:$O$47,MATCH($B392,Notes!A$36:A$47,0),MATCH(AZ$2,Notes!A$35:O$35,0))</f>
        <v>342.4525995351467</v>
      </c>
      <c r="BA392" s="65">
        <f t="shared" si="939"/>
        <v>730</v>
      </c>
      <c r="BB392" s="65">
        <f t="shared" si="1309"/>
        <v>750</v>
      </c>
      <c r="BC392" s="65">
        <f t="shared" si="940"/>
        <v>715</v>
      </c>
      <c r="BD392" s="65">
        <f t="shared" si="1310"/>
        <v>735</v>
      </c>
      <c r="BO392" s="72">
        <f t="shared" si="1344"/>
        <v>479.40000000000003</v>
      </c>
      <c r="BP392" s="72">
        <f t="shared" si="1305"/>
        <v>4</v>
      </c>
      <c r="BQ392" s="72" t="str">
        <f t="shared" si="1306"/>
        <v>5</v>
      </c>
      <c r="BR392" s="72">
        <f t="shared" si="1355"/>
        <v>0</v>
      </c>
      <c r="BS392" s="72" t="str">
        <f t="shared" si="1345"/>
        <v>MG003</v>
      </c>
      <c r="BT392" s="72" t="str">
        <f t="shared" si="1345"/>
        <v>MG007</v>
      </c>
      <c r="BU392" s="72">
        <f t="shared" si="1345"/>
        <v>0.35714285714285715</v>
      </c>
      <c r="BV392" s="72">
        <f t="shared" si="1345"/>
        <v>3</v>
      </c>
    </row>
    <row r="393" spans="1:74" s="72" customFormat="1" x14ac:dyDescent="0.2">
      <c r="A393" s="72" t="b">
        <v>1</v>
      </c>
      <c r="B393" s="65" t="s">
        <v>46</v>
      </c>
      <c r="C393" s="65" t="s">
        <v>17</v>
      </c>
      <c r="D393" s="65" t="str">
        <f t="shared" si="1341"/>
        <v>E6</v>
      </c>
      <c r="E393" s="75">
        <f t="shared" si="1303"/>
        <v>1004006</v>
      </c>
      <c r="F393" s="65" t="str">
        <f t="shared" si="1182"/>
        <v>MG004_E6</v>
      </c>
      <c r="G393" s="65" t="s">
        <v>345</v>
      </c>
      <c r="H393" s="65">
        <f t="shared" si="1342"/>
        <v>985</v>
      </c>
      <c r="I393" s="65">
        <f t="shared" si="1346"/>
        <v>105</v>
      </c>
      <c r="J393" s="65">
        <f>INDEX(Notes!$A$36:$N$47,MATCH(Binning!$B393,Notes!$A$36:$A$47,0),MATCH(Notes!$K$35,Notes!$A$35:$N$35,0))</f>
        <v>479.40000000000003</v>
      </c>
      <c r="K393" s="65"/>
      <c r="L393" s="65">
        <f t="shared" si="1356"/>
        <v>810</v>
      </c>
      <c r="M393" s="65">
        <f t="shared" si="1347"/>
        <v>610</v>
      </c>
      <c r="N393" s="65">
        <f>INDEX(GB!$A$2:$AD$96,MATCH($C393,GB!$A$2:$A$96,0),MATCH(N$2,GB!$A$1:$AD$1,0))</f>
        <v>20</v>
      </c>
      <c r="O393" s="65">
        <f>INDEX(GB!$A$2:$AD$96,MATCH($C393,GB!$A$2:$A$96,0),MATCH(O$2,GB!$A$1:$AD$1,0))</f>
        <v>5</v>
      </c>
      <c r="P393" s="65">
        <f>INDEX(GB!$A$2:$AD$96,MATCH($C393,GB!$A$2:$A$96,0),MATCH(P$2,GB!$A$1:$AD$1,0))</f>
        <v>-10</v>
      </c>
      <c r="Q393" s="65">
        <f>INDEX(GB!$A$2:$AD$96,MATCH($C393,GB!$A$2:$A$96,0),MATCH(Q$2,GB!$A$1:$AD$1,0))</f>
        <v>5</v>
      </c>
      <c r="R393" s="65">
        <f>INDEX(Notes!$A$36:$N$47,MATCH(Binning!$B393,Notes!$A$36:$A$47,0),MATCH(Notes!$M$35,Notes!$A$35:$N$35,0))</f>
        <v>6020</v>
      </c>
      <c r="S393" s="65"/>
      <c r="T393" s="65">
        <f>INDEX(GB!$A$2:$AD$96,MATCH($C393,GB!$A$2:$A$96,0),MATCH(T$2,GB!$A$1:$AD$1,0))</f>
        <v>50</v>
      </c>
      <c r="U393" s="65">
        <f>INDEX(GB!$A$2:$AD$96,MATCH($C393,GB!$A$2:$A$96,0),MATCH(U$2,GB!$A$1:$AD$1,0))</f>
        <v>-30</v>
      </c>
      <c r="V393" s="65">
        <f>INDEX(GB!$A$2:$AD$96,MATCH($C393,GB!$A$2:$A$96,0),MATCH(V$2,GB!$A$1:$AD$1,0))</f>
        <v>0</v>
      </c>
      <c r="W393" s="65">
        <f>INDEX(GB!$A$2:$AD$96,MATCH($C393,GB!$A$2:$A$96,0),MATCH(W$2,GB!$A$1:$AD$1,0))</f>
        <v>-35</v>
      </c>
      <c r="X393" s="65">
        <f>INDEX(GB!$A$2:$AD$96,MATCH($C393,GB!$A$2:$A$96,0),MATCH(X$2,GB!$A$1:$AD$1,0))</f>
        <v>-20</v>
      </c>
      <c r="Y393" s="65">
        <v>5</v>
      </c>
      <c r="Z393" s="72">
        <v>1250</v>
      </c>
      <c r="AA393" s="72">
        <v>400</v>
      </c>
      <c r="AB393" s="65"/>
      <c r="AC393" s="65"/>
      <c r="AD393" s="65"/>
      <c r="AE393" s="65"/>
      <c r="AF393" s="65">
        <f t="shared" si="1348"/>
        <v>5</v>
      </c>
      <c r="AG393" s="65">
        <f t="shared" si="1166"/>
        <v>820</v>
      </c>
      <c r="AH393" s="65">
        <f t="shared" si="1167"/>
        <v>800</v>
      </c>
      <c r="AI393" s="65" t="str">
        <f t="shared" si="1031"/>
        <v/>
      </c>
      <c r="AJ393" s="65" t="str">
        <f t="shared" si="1032"/>
        <v/>
      </c>
      <c r="AK393" s="65" t="str">
        <f t="shared" si="1033"/>
        <v/>
      </c>
      <c r="AL393" s="65" t="str">
        <f t="shared" si="1034"/>
        <v/>
      </c>
      <c r="AM393" s="65" t="str">
        <f t="shared" si="1236"/>
        <v/>
      </c>
      <c r="AN393" s="65">
        <f t="shared" si="1349"/>
        <v>0</v>
      </c>
      <c r="AO393" s="65">
        <f t="shared" si="1350"/>
        <v>0</v>
      </c>
      <c r="AP393" s="65">
        <f t="shared" si="1351"/>
        <v>0</v>
      </c>
      <c r="AQ393" s="65">
        <f t="shared" si="1352"/>
        <v>0</v>
      </c>
      <c r="AR393" s="65">
        <f t="shared" si="1353"/>
        <v>0</v>
      </c>
      <c r="AS393" s="65">
        <f t="shared" si="1354"/>
        <v>0</v>
      </c>
      <c r="AT393" s="65" t="str">
        <f t="shared" si="1286"/>
        <v>GPU</v>
      </c>
      <c r="AU393" s="65">
        <f t="shared" si="1287"/>
        <v>479.40000000000003</v>
      </c>
      <c r="AV393" s="65"/>
      <c r="AX393" s="65">
        <f t="shared" si="1307"/>
        <v>830</v>
      </c>
      <c r="AY393" s="65">
        <f t="shared" si="1308"/>
        <v>630</v>
      </c>
      <c r="AZ393" s="65">
        <f>INDEX(Notes!$A$36:$O$47,MATCH($B393,Notes!A$36:A$47,0),MATCH(AZ$2,Notes!A$35:O$35,0))</f>
        <v>342.4525995351467</v>
      </c>
      <c r="BA393" s="65">
        <f t="shared" si="939"/>
        <v>715</v>
      </c>
      <c r="BB393" s="65">
        <f t="shared" si="1309"/>
        <v>735</v>
      </c>
      <c r="BC393" s="65">
        <f t="shared" si="940"/>
        <v>700</v>
      </c>
      <c r="BD393" s="65">
        <f t="shared" si="1310"/>
        <v>720</v>
      </c>
      <c r="BO393" s="72">
        <f t="shared" si="1344"/>
        <v>479.40000000000003</v>
      </c>
      <c r="BP393" s="72">
        <f t="shared" si="1305"/>
        <v>4</v>
      </c>
      <c r="BQ393" s="72" t="str">
        <f t="shared" si="1306"/>
        <v>6</v>
      </c>
      <c r="BR393" s="72">
        <f t="shared" si="1355"/>
        <v>0</v>
      </c>
      <c r="BS393" s="72" t="str">
        <f t="shared" si="1345"/>
        <v>MG003</v>
      </c>
      <c r="BT393" s="72" t="str">
        <f t="shared" si="1345"/>
        <v>MG007</v>
      </c>
      <c r="BU393" s="72">
        <f t="shared" si="1345"/>
        <v>0.35714285714285715</v>
      </c>
      <c r="BV393" s="72">
        <f t="shared" si="1345"/>
        <v>3</v>
      </c>
    </row>
    <row r="394" spans="1:74" s="72" customFormat="1" x14ac:dyDescent="0.2">
      <c r="A394" s="72" t="b">
        <v>1</v>
      </c>
      <c r="B394" s="65" t="s">
        <v>46</v>
      </c>
      <c r="C394" s="65" t="s">
        <v>17</v>
      </c>
      <c r="D394" s="65" t="str">
        <f t="shared" si="1341"/>
        <v>E7</v>
      </c>
      <c r="E394" s="75">
        <f t="shared" si="1303"/>
        <v>1004007</v>
      </c>
      <c r="F394" s="65" t="str">
        <f t="shared" si="1182"/>
        <v>MG004_E7</v>
      </c>
      <c r="G394" s="65" t="s">
        <v>345</v>
      </c>
      <c r="H394" s="65">
        <f t="shared" si="1342"/>
        <v>970</v>
      </c>
      <c r="I394" s="65">
        <f t="shared" si="1346"/>
        <v>105</v>
      </c>
      <c r="J394" s="65">
        <f>INDEX(Notes!$A$36:$N$47,MATCH(Binning!$B394,Notes!$A$36:$A$47,0),MATCH(Notes!$K$35,Notes!$A$35:$N$35,0))</f>
        <v>479.40000000000003</v>
      </c>
      <c r="K394" s="65"/>
      <c r="L394" s="65">
        <f t="shared" si="1356"/>
        <v>810</v>
      </c>
      <c r="M394" s="65">
        <f t="shared" si="1347"/>
        <v>610</v>
      </c>
      <c r="N394" s="65">
        <f>INDEX(GB!$A$2:$AD$96,MATCH($C394,GB!$A$2:$A$96,0),MATCH(N$2,GB!$A$1:$AD$1,0))</f>
        <v>20</v>
      </c>
      <c r="O394" s="65">
        <f>INDEX(GB!$A$2:$AD$96,MATCH($C394,GB!$A$2:$A$96,0),MATCH(O$2,GB!$A$1:$AD$1,0))</f>
        <v>5</v>
      </c>
      <c r="P394" s="65">
        <f>INDEX(GB!$A$2:$AD$96,MATCH($C394,GB!$A$2:$A$96,0),MATCH(P$2,GB!$A$1:$AD$1,0))</f>
        <v>-10</v>
      </c>
      <c r="Q394" s="65">
        <f>INDEX(GB!$A$2:$AD$96,MATCH($C394,GB!$A$2:$A$96,0),MATCH(Q$2,GB!$A$1:$AD$1,0))</f>
        <v>5</v>
      </c>
      <c r="R394" s="65">
        <f>INDEX(Notes!$A$36:$N$47,MATCH(Binning!$B394,Notes!$A$36:$A$47,0),MATCH(Notes!$M$35,Notes!$A$35:$N$35,0))</f>
        <v>6020</v>
      </c>
      <c r="S394" s="65"/>
      <c r="T394" s="65">
        <f>INDEX(GB!$A$2:$AD$96,MATCH($C394,GB!$A$2:$A$96,0),MATCH(T$2,GB!$A$1:$AD$1,0))</f>
        <v>50</v>
      </c>
      <c r="U394" s="65">
        <f>INDEX(GB!$A$2:$AD$96,MATCH($C394,GB!$A$2:$A$96,0),MATCH(U$2,GB!$A$1:$AD$1,0))</f>
        <v>-30</v>
      </c>
      <c r="V394" s="65">
        <f>INDEX(GB!$A$2:$AD$96,MATCH($C394,GB!$A$2:$A$96,0),MATCH(V$2,GB!$A$1:$AD$1,0))</f>
        <v>0</v>
      </c>
      <c r="W394" s="65">
        <f>INDEX(GB!$A$2:$AD$96,MATCH($C394,GB!$A$2:$A$96,0),MATCH(W$2,GB!$A$1:$AD$1,0))</f>
        <v>-35</v>
      </c>
      <c r="X394" s="65">
        <f>INDEX(GB!$A$2:$AD$96,MATCH($C394,GB!$A$2:$A$96,0),MATCH(X$2,GB!$A$1:$AD$1,0))</f>
        <v>-20</v>
      </c>
      <c r="Y394" s="65">
        <v>5</v>
      </c>
      <c r="Z394" s="72">
        <v>1250</v>
      </c>
      <c r="AA394" s="72">
        <v>400</v>
      </c>
      <c r="AB394" s="65"/>
      <c r="AC394" s="65"/>
      <c r="AD394" s="65"/>
      <c r="AE394" s="65"/>
      <c r="AF394" s="65">
        <f t="shared" si="1348"/>
        <v>5</v>
      </c>
      <c r="AG394" s="65">
        <f t="shared" si="1166"/>
        <v>820</v>
      </c>
      <c r="AH394" s="65">
        <f t="shared" si="1167"/>
        <v>800</v>
      </c>
      <c r="AI394" s="65" t="str">
        <f t="shared" si="1031"/>
        <v/>
      </c>
      <c r="AJ394" s="65" t="str">
        <f t="shared" si="1032"/>
        <v/>
      </c>
      <c r="AK394" s="65" t="str">
        <f t="shared" si="1033"/>
        <v/>
      </c>
      <c r="AL394" s="65" t="str">
        <f t="shared" si="1034"/>
        <v/>
      </c>
      <c r="AM394" s="65" t="str">
        <f t="shared" si="1236"/>
        <v/>
      </c>
      <c r="AN394" s="65">
        <f t="shared" si="1349"/>
        <v>0</v>
      </c>
      <c r="AO394" s="65">
        <f t="shared" si="1350"/>
        <v>0</v>
      </c>
      <c r="AP394" s="65">
        <f t="shared" si="1351"/>
        <v>0</v>
      </c>
      <c r="AQ394" s="65">
        <f t="shared" si="1352"/>
        <v>0</v>
      </c>
      <c r="AR394" s="65">
        <f t="shared" si="1353"/>
        <v>0</v>
      </c>
      <c r="AS394" s="65">
        <f t="shared" si="1354"/>
        <v>0</v>
      </c>
      <c r="AT394" s="65" t="str">
        <f t="shared" si="1286"/>
        <v>GPU</v>
      </c>
      <c r="AU394" s="65">
        <f t="shared" si="1287"/>
        <v>479.40000000000003</v>
      </c>
      <c r="AV394" s="65"/>
      <c r="AX394" s="65">
        <f t="shared" si="1307"/>
        <v>830</v>
      </c>
      <c r="AY394" s="65">
        <f t="shared" si="1308"/>
        <v>630</v>
      </c>
      <c r="AZ394" s="65">
        <f>INDEX(Notes!$A$36:$O$47,MATCH($B394,Notes!A$36:A$47,0),MATCH(AZ$2,Notes!A$35:O$35,0))</f>
        <v>342.4525995351467</v>
      </c>
      <c r="BA394" s="65">
        <f t="shared" si="939"/>
        <v>700</v>
      </c>
      <c r="BB394" s="65">
        <f t="shared" si="1309"/>
        <v>720</v>
      </c>
      <c r="BC394" s="65">
        <f t="shared" si="940"/>
        <v>685</v>
      </c>
      <c r="BD394" s="65">
        <f t="shared" si="1310"/>
        <v>705</v>
      </c>
      <c r="BO394" s="72">
        <f t="shared" si="1344"/>
        <v>479.40000000000003</v>
      </c>
      <c r="BP394" s="72">
        <f t="shared" si="1305"/>
        <v>4</v>
      </c>
      <c r="BQ394" s="72" t="str">
        <f t="shared" si="1306"/>
        <v>7</v>
      </c>
      <c r="BR394" s="72">
        <f t="shared" si="1355"/>
        <v>0</v>
      </c>
      <c r="BS394" s="72" t="str">
        <f t="shared" si="1345"/>
        <v>MG003</v>
      </c>
      <c r="BT394" s="72" t="str">
        <f t="shared" si="1345"/>
        <v>MG007</v>
      </c>
      <c r="BU394" s="72">
        <f t="shared" si="1345"/>
        <v>0.35714285714285715</v>
      </c>
      <c r="BV394" s="72">
        <f t="shared" si="1345"/>
        <v>3</v>
      </c>
    </row>
    <row r="395" spans="1:74" s="72" customFormat="1" x14ac:dyDescent="0.2">
      <c r="A395" s="72" t="b">
        <v>1</v>
      </c>
      <c r="B395" s="65" t="s">
        <v>46</v>
      </c>
      <c r="C395" s="65" t="s">
        <v>17</v>
      </c>
      <c r="D395" s="65" t="str">
        <f t="shared" si="1341"/>
        <v>E8</v>
      </c>
      <c r="E395" s="75">
        <f t="shared" ref="E395:E398" si="1357">1000000+BP395*1000+BQ395</f>
        <v>1004008</v>
      </c>
      <c r="F395" s="65" t="str">
        <f t="shared" ref="F395:F398" si="1358">CONCATENATE(C395,"_",D395)</f>
        <v>MG004_E8</v>
      </c>
      <c r="G395" s="65" t="s">
        <v>345</v>
      </c>
      <c r="H395" s="65">
        <f t="shared" si="1342"/>
        <v>955</v>
      </c>
      <c r="I395" s="65">
        <f t="shared" si="1346"/>
        <v>105</v>
      </c>
      <c r="J395" s="65">
        <f>INDEX(Notes!$A$36:$N$47,MATCH(Binning!$B395,Notes!$A$36:$A$47,0),MATCH(Notes!$K$35,Notes!$A$35:$N$35,0))</f>
        <v>479.40000000000003</v>
      </c>
      <c r="K395" s="65"/>
      <c r="L395" s="65">
        <f t="shared" si="1356"/>
        <v>810</v>
      </c>
      <c r="M395" s="65">
        <f t="shared" si="1347"/>
        <v>610</v>
      </c>
      <c r="N395" s="65">
        <f>INDEX(GB!$A$2:$AD$96,MATCH($C395,GB!$A$2:$A$96,0),MATCH(N$2,GB!$A$1:$AD$1,0))</f>
        <v>20</v>
      </c>
      <c r="O395" s="65">
        <f>INDEX(GB!$A$2:$AD$96,MATCH($C395,GB!$A$2:$A$96,0),MATCH(O$2,GB!$A$1:$AD$1,0))</f>
        <v>5</v>
      </c>
      <c r="P395" s="65">
        <f>INDEX(GB!$A$2:$AD$96,MATCH($C395,GB!$A$2:$A$96,0),MATCH(P$2,GB!$A$1:$AD$1,0))</f>
        <v>-10</v>
      </c>
      <c r="Q395" s="65">
        <f>INDEX(GB!$A$2:$AD$96,MATCH($C395,GB!$A$2:$A$96,0),MATCH(Q$2,GB!$A$1:$AD$1,0))</f>
        <v>5</v>
      </c>
      <c r="R395" s="65">
        <f>INDEX(Notes!$A$36:$N$47,MATCH(Binning!$B395,Notes!$A$36:$A$47,0),MATCH(Notes!$M$35,Notes!$A$35:$N$35,0))</f>
        <v>6020</v>
      </c>
      <c r="S395" s="65"/>
      <c r="T395" s="65">
        <f>INDEX(GB!$A$2:$AD$96,MATCH($C395,GB!$A$2:$A$96,0),MATCH(T$2,GB!$A$1:$AD$1,0))</f>
        <v>50</v>
      </c>
      <c r="U395" s="65">
        <f>INDEX(GB!$A$2:$AD$96,MATCH($C395,GB!$A$2:$A$96,0),MATCH(U$2,GB!$A$1:$AD$1,0))</f>
        <v>-30</v>
      </c>
      <c r="V395" s="65">
        <f>INDEX(GB!$A$2:$AD$96,MATCH($C395,GB!$A$2:$A$96,0),MATCH(V$2,GB!$A$1:$AD$1,0))</f>
        <v>0</v>
      </c>
      <c r="W395" s="65">
        <f>INDEX(GB!$A$2:$AD$96,MATCH($C395,GB!$A$2:$A$96,0),MATCH(W$2,GB!$A$1:$AD$1,0))</f>
        <v>-35</v>
      </c>
      <c r="X395" s="65">
        <f>INDEX(GB!$A$2:$AD$96,MATCH($C395,GB!$A$2:$A$96,0),MATCH(X$2,GB!$A$1:$AD$1,0))</f>
        <v>-20</v>
      </c>
      <c r="Y395" s="65">
        <v>5</v>
      </c>
      <c r="Z395" s="72">
        <v>1250</v>
      </c>
      <c r="AA395" s="72">
        <v>400</v>
      </c>
      <c r="AB395" s="65"/>
      <c r="AC395" s="65"/>
      <c r="AD395" s="65"/>
      <c r="AE395" s="65"/>
      <c r="AF395" s="65">
        <f t="shared" si="1348"/>
        <v>5</v>
      </c>
      <c r="AG395" s="65">
        <f t="shared" si="1166"/>
        <v>820</v>
      </c>
      <c r="AH395" s="65">
        <f t="shared" ref="AH395:AH398" si="1359">AG395-N395</f>
        <v>800</v>
      </c>
      <c r="AI395" s="65" t="str">
        <f t="shared" ref="AI395:AI398" si="1360">IF($BR395=1,BS395,"")</f>
        <v/>
      </c>
      <c r="AJ395" s="65" t="str">
        <f t="shared" ref="AJ395:AJ398" si="1361">IF($BR395=1,BT395,"")</f>
        <v/>
      </c>
      <c r="AK395" s="65" t="str">
        <f t="shared" ref="AK395:AK398" si="1362">IF($BR395=1,BU395,"")</f>
        <v/>
      </c>
      <c r="AL395" s="65" t="str">
        <f t="shared" ref="AL395:AL398" si="1363">IF($BR395=1,BV395,"")</f>
        <v/>
      </c>
      <c r="AM395" s="65" t="str">
        <f t="shared" si="1236"/>
        <v/>
      </c>
      <c r="AN395" s="65">
        <f t="shared" si="1349"/>
        <v>0</v>
      </c>
      <c r="AO395" s="65">
        <f t="shared" si="1350"/>
        <v>0</v>
      </c>
      <c r="AP395" s="65">
        <f t="shared" si="1351"/>
        <v>0</v>
      </c>
      <c r="AQ395" s="65">
        <f t="shared" si="1352"/>
        <v>0</v>
      </c>
      <c r="AR395" s="65">
        <f t="shared" si="1353"/>
        <v>0</v>
      </c>
      <c r="AS395" s="65">
        <f t="shared" si="1354"/>
        <v>0</v>
      </c>
      <c r="AT395" s="65" t="str">
        <f t="shared" ref="AT395:AT398" si="1364">B395</f>
        <v>GPU</v>
      </c>
      <c r="AU395" s="65">
        <f t="shared" ref="AU395:AU398" si="1365">J395</f>
        <v>479.40000000000003</v>
      </c>
      <c r="AV395" s="65"/>
      <c r="AX395" s="65">
        <f t="shared" ref="AX395:AX398" si="1366">L395+N395</f>
        <v>830</v>
      </c>
      <c r="AY395" s="65">
        <f t="shared" ref="AY395:AY398" si="1367">M395+N395</f>
        <v>630</v>
      </c>
      <c r="AZ395" s="65">
        <f>INDEX(Notes!$A$36:$O$47,MATCH($B395,Notes!A$36:A$47,0),MATCH(AZ$2,Notes!A$35:O$35,0))</f>
        <v>342.4525995351467</v>
      </c>
      <c r="BA395" s="65">
        <f t="shared" ref="BA395:BA398" si="1368">MAX(MIN(Y395*FLOOR((H395-I395*LOG10(AZ395))/Y395,1),L395),M395)</f>
        <v>685</v>
      </c>
      <c r="BB395" s="65">
        <f t="shared" ref="BB395:BB398" si="1369">BA395+N395</f>
        <v>705</v>
      </c>
      <c r="BC395" s="65">
        <f t="shared" ref="BC395:BC398" si="1370">MAX(MIN(Y395*FLOOR((H395-I395*LOG10(J395))/Y395,1),L395),M395)</f>
        <v>670</v>
      </c>
      <c r="BD395" s="65">
        <f t="shared" ref="BD395:BD398" si="1371">BC395+N395</f>
        <v>690</v>
      </c>
      <c r="BO395" s="72">
        <f t="shared" si="1344"/>
        <v>479.40000000000003</v>
      </c>
      <c r="BP395" s="72">
        <f t="shared" si="1305"/>
        <v>4</v>
      </c>
      <c r="BQ395" s="72" t="str">
        <f t="shared" si="1306"/>
        <v>8</v>
      </c>
      <c r="BR395" s="72">
        <f t="shared" si="1355"/>
        <v>0</v>
      </c>
      <c r="BS395" s="72" t="str">
        <f t="shared" si="1355"/>
        <v>MG003</v>
      </c>
      <c r="BT395" s="72" t="str">
        <f t="shared" si="1355"/>
        <v>MG007</v>
      </c>
      <c r="BU395" s="72">
        <f t="shared" si="1355"/>
        <v>0.35714285714285715</v>
      </c>
      <c r="BV395" s="72">
        <f t="shared" si="1355"/>
        <v>3</v>
      </c>
    </row>
    <row r="396" spans="1:74" s="72" customFormat="1" x14ac:dyDescent="0.2">
      <c r="A396" s="72" t="b">
        <v>1</v>
      </c>
      <c r="B396" s="65" t="s">
        <v>46</v>
      </c>
      <c r="C396" s="65" t="s">
        <v>17</v>
      </c>
      <c r="D396" s="65" t="str">
        <f t="shared" si="1341"/>
        <v>E9</v>
      </c>
      <c r="E396" s="75">
        <f t="shared" si="1357"/>
        <v>1004009</v>
      </c>
      <c r="F396" s="65" t="str">
        <f t="shared" si="1358"/>
        <v>MG004_E9</v>
      </c>
      <c r="G396" s="65" t="s">
        <v>345</v>
      </c>
      <c r="H396" s="65">
        <f t="shared" si="1342"/>
        <v>940</v>
      </c>
      <c r="I396" s="65">
        <f t="shared" si="1346"/>
        <v>105</v>
      </c>
      <c r="J396" s="65">
        <f>INDEX(Notes!$A$36:$N$47,MATCH(Binning!$B396,Notes!$A$36:$A$47,0),MATCH(Notes!$K$35,Notes!$A$35:$N$35,0))</f>
        <v>479.40000000000003</v>
      </c>
      <c r="K396" s="65"/>
      <c r="L396" s="65">
        <f t="shared" si="1356"/>
        <v>810</v>
      </c>
      <c r="M396" s="65">
        <f t="shared" si="1347"/>
        <v>610</v>
      </c>
      <c r="N396" s="65">
        <f>INDEX(GB!$A$2:$AD$96,MATCH($C396,GB!$A$2:$A$96,0),MATCH(N$2,GB!$A$1:$AD$1,0))</f>
        <v>20</v>
      </c>
      <c r="O396" s="65">
        <f>INDEX(GB!$A$2:$AD$96,MATCH($C396,GB!$A$2:$A$96,0),MATCH(O$2,GB!$A$1:$AD$1,0))</f>
        <v>5</v>
      </c>
      <c r="P396" s="65">
        <f>INDEX(GB!$A$2:$AD$96,MATCH($C396,GB!$A$2:$A$96,0),MATCH(P$2,GB!$A$1:$AD$1,0))</f>
        <v>-10</v>
      </c>
      <c r="Q396" s="65">
        <f>INDEX(GB!$A$2:$AD$96,MATCH($C396,GB!$A$2:$A$96,0),MATCH(Q$2,GB!$A$1:$AD$1,0))</f>
        <v>5</v>
      </c>
      <c r="R396" s="65">
        <f>INDEX(Notes!$A$36:$N$47,MATCH(Binning!$B396,Notes!$A$36:$A$47,0),MATCH(Notes!$M$35,Notes!$A$35:$N$35,0))</f>
        <v>6020</v>
      </c>
      <c r="S396" s="65"/>
      <c r="T396" s="65">
        <f>INDEX(GB!$A$2:$AD$96,MATCH($C396,GB!$A$2:$A$96,0),MATCH(T$2,GB!$A$1:$AD$1,0))</f>
        <v>50</v>
      </c>
      <c r="U396" s="65">
        <f>INDEX(GB!$A$2:$AD$96,MATCH($C396,GB!$A$2:$A$96,0),MATCH(U$2,GB!$A$1:$AD$1,0))</f>
        <v>-30</v>
      </c>
      <c r="V396" s="65">
        <f>INDEX(GB!$A$2:$AD$96,MATCH($C396,GB!$A$2:$A$96,0),MATCH(V$2,GB!$A$1:$AD$1,0))</f>
        <v>0</v>
      </c>
      <c r="W396" s="65">
        <f>INDEX(GB!$A$2:$AD$96,MATCH($C396,GB!$A$2:$A$96,0),MATCH(W$2,GB!$A$1:$AD$1,0))</f>
        <v>-35</v>
      </c>
      <c r="X396" s="65">
        <f>INDEX(GB!$A$2:$AD$96,MATCH($C396,GB!$A$2:$A$96,0),MATCH(X$2,GB!$A$1:$AD$1,0))</f>
        <v>-20</v>
      </c>
      <c r="Y396" s="65">
        <v>5</v>
      </c>
      <c r="Z396" s="72">
        <v>1250</v>
      </c>
      <c r="AA396" s="72">
        <v>400</v>
      </c>
      <c r="AB396" s="65"/>
      <c r="AC396" s="65"/>
      <c r="AD396" s="65"/>
      <c r="AE396" s="65"/>
      <c r="AF396" s="65">
        <f t="shared" si="1348"/>
        <v>5</v>
      </c>
      <c r="AG396" s="65">
        <f t="shared" si="1166"/>
        <v>820</v>
      </c>
      <c r="AH396" s="65">
        <f t="shared" si="1359"/>
        <v>800</v>
      </c>
      <c r="AI396" s="65" t="str">
        <f t="shared" si="1360"/>
        <v/>
      </c>
      <c r="AJ396" s="65" t="str">
        <f t="shared" si="1361"/>
        <v/>
      </c>
      <c r="AK396" s="65" t="str">
        <f t="shared" si="1362"/>
        <v/>
      </c>
      <c r="AL396" s="65" t="str">
        <f t="shared" si="1363"/>
        <v/>
      </c>
      <c r="AM396" s="65" t="str">
        <f t="shared" si="1236"/>
        <v/>
      </c>
      <c r="AN396" s="65">
        <f t="shared" si="1349"/>
        <v>0</v>
      </c>
      <c r="AO396" s="65">
        <f t="shared" si="1350"/>
        <v>0</v>
      </c>
      <c r="AP396" s="65">
        <f t="shared" si="1351"/>
        <v>0</v>
      </c>
      <c r="AQ396" s="65">
        <f t="shared" si="1352"/>
        <v>0</v>
      </c>
      <c r="AR396" s="65">
        <f t="shared" si="1353"/>
        <v>0</v>
      </c>
      <c r="AS396" s="65">
        <f t="shared" si="1354"/>
        <v>0</v>
      </c>
      <c r="AT396" s="65" t="str">
        <f t="shared" si="1364"/>
        <v>GPU</v>
      </c>
      <c r="AU396" s="65">
        <f t="shared" si="1365"/>
        <v>479.40000000000003</v>
      </c>
      <c r="AV396" s="65"/>
      <c r="AX396" s="65">
        <f t="shared" si="1366"/>
        <v>830</v>
      </c>
      <c r="AY396" s="65">
        <f t="shared" si="1367"/>
        <v>630</v>
      </c>
      <c r="AZ396" s="65">
        <f>INDEX(Notes!$A$36:$O$47,MATCH($B396,Notes!A$36:A$47,0),MATCH(AZ$2,Notes!A$35:O$35,0))</f>
        <v>342.4525995351467</v>
      </c>
      <c r="BA396" s="65">
        <f t="shared" si="1368"/>
        <v>670</v>
      </c>
      <c r="BB396" s="65">
        <f t="shared" si="1369"/>
        <v>690</v>
      </c>
      <c r="BC396" s="65">
        <f t="shared" si="1370"/>
        <v>655</v>
      </c>
      <c r="BD396" s="65">
        <f t="shared" si="1371"/>
        <v>675</v>
      </c>
      <c r="BO396" s="72">
        <f t="shared" si="1344"/>
        <v>479.40000000000003</v>
      </c>
      <c r="BP396" s="72">
        <f t="shared" si="1305"/>
        <v>4</v>
      </c>
      <c r="BQ396" s="72" t="str">
        <f t="shared" si="1306"/>
        <v>9</v>
      </c>
      <c r="BR396" s="72">
        <f t="shared" ref="BR396:BV396" si="1372">IF(BR395="","",BR395)</f>
        <v>0</v>
      </c>
      <c r="BS396" s="72" t="str">
        <f t="shared" si="1372"/>
        <v>MG003</v>
      </c>
      <c r="BT396" s="72" t="str">
        <f t="shared" si="1372"/>
        <v>MG007</v>
      </c>
      <c r="BU396" s="72">
        <f t="shared" si="1372"/>
        <v>0.35714285714285715</v>
      </c>
      <c r="BV396" s="72">
        <f t="shared" si="1372"/>
        <v>3</v>
      </c>
    </row>
    <row r="397" spans="1:74" s="72" customFormat="1" x14ac:dyDescent="0.2">
      <c r="A397" s="72" t="b">
        <v>1</v>
      </c>
      <c r="B397" s="65" t="s">
        <v>46</v>
      </c>
      <c r="C397" s="65" t="s">
        <v>17</v>
      </c>
      <c r="D397" s="65" t="str">
        <f t="shared" si="1341"/>
        <v>E10</v>
      </c>
      <c r="E397" s="75">
        <f t="shared" si="1357"/>
        <v>1004010</v>
      </c>
      <c r="F397" s="65" t="str">
        <f t="shared" si="1358"/>
        <v>MG004_E10</v>
      </c>
      <c r="G397" s="65" t="s">
        <v>345</v>
      </c>
      <c r="H397" s="65">
        <f t="shared" si="1342"/>
        <v>925</v>
      </c>
      <c r="I397" s="65">
        <f t="shared" si="1346"/>
        <v>105</v>
      </c>
      <c r="J397" s="65">
        <f>INDEX(Notes!$A$36:$N$47,MATCH(Binning!$B397,Notes!$A$36:$A$47,0),MATCH(Notes!$K$35,Notes!$A$35:$N$35,0))</f>
        <v>479.40000000000003</v>
      </c>
      <c r="K397" s="65"/>
      <c r="L397" s="65">
        <f t="shared" si="1356"/>
        <v>810</v>
      </c>
      <c r="M397" s="65">
        <f t="shared" si="1347"/>
        <v>610</v>
      </c>
      <c r="N397" s="65">
        <f>INDEX(GB!$A$2:$AD$96,MATCH($C397,GB!$A$2:$A$96,0),MATCH(N$2,GB!$A$1:$AD$1,0))</f>
        <v>20</v>
      </c>
      <c r="O397" s="65">
        <f>INDEX(GB!$A$2:$AD$96,MATCH($C397,GB!$A$2:$A$96,0),MATCH(O$2,GB!$A$1:$AD$1,0))</f>
        <v>5</v>
      </c>
      <c r="P397" s="65">
        <f>INDEX(GB!$A$2:$AD$96,MATCH($C397,GB!$A$2:$A$96,0),MATCH(P$2,GB!$A$1:$AD$1,0))</f>
        <v>-10</v>
      </c>
      <c r="Q397" s="65">
        <f>INDEX(GB!$A$2:$AD$96,MATCH($C397,GB!$A$2:$A$96,0),MATCH(Q$2,GB!$A$1:$AD$1,0))</f>
        <v>5</v>
      </c>
      <c r="R397" s="65">
        <f>INDEX(Notes!$A$36:$N$47,MATCH(Binning!$B397,Notes!$A$36:$A$47,0),MATCH(Notes!$M$35,Notes!$A$35:$N$35,0))</f>
        <v>6020</v>
      </c>
      <c r="S397" s="65"/>
      <c r="T397" s="65">
        <f>INDEX(GB!$A$2:$AD$96,MATCH($C397,GB!$A$2:$A$96,0),MATCH(T$2,GB!$A$1:$AD$1,0))</f>
        <v>50</v>
      </c>
      <c r="U397" s="65">
        <f>INDEX(GB!$A$2:$AD$96,MATCH($C397,GB!$A$2:$A$96,0),MATCH(U$2,GB!$A$1:$AD$1,0))</f>
        <v>-30</v>
      </c>
      <c r="V397" s="65">
        <f>INDEX(GB!$A$2:$AD$96,MATCH($C397,GB!$A$2:$A$96,0),MATCH(V$2,GB!$A$1:$AD$1,0))</f>
        <v>0</v>
      </c>
      <c r="W397" s="65">
        <f>INDEX(GB!$A$2:$AD$96,MATCH($C397,GB!$A$2:$A$96,0),MATCH(W$2,GB!$A$1:$AD$1,0))</f>
        <v>-35</v>
      </c>
      <c r="X397" s="65">
        <f>INDEX(GB!$A$2:$AD$96,MATCH($C397,GB!$A$2:$A$96,0),MATCH(X$2,GB!$A$1:$AD$1,0))</f>
        <v>-20</v>
      </c>
      <c r="Y397" s="65">
        <v>5</v>
      </c>
      <c r="Z397" s="72">
        <v>1250</v>
      </c>
      <c r="AA397" s="72">
        <v>400</v>
      </c>
      <c r="AB397" s="65"/>
      <c r="AC397" s="65"/>
      <c r="AD397" s="65"/>
      <c r="AE397" s="65"/>
      <c r="AF397" s="65">
        <f t="shared" si="1348"/>
        <v>5</v>
      </c>
      <c r="AG397" s="65">
        <f t="shared" si="1166"/>
        <v>820</v>
      </c>
      <c r="AH397" s="65">
        <f t="shared" si="1359"/>
        <v>800</v>
      </c>
      <c r="AI397" s="65" t="str">
        <f t="shared" si="1360"/>
        <v/>
      </c>
      <c r="AJ397" s="65" t="str">
        <f t="shared" si="1361"/>
        <v/>
      </c>
      <c r="AK397" s="65" t="str">
        <f t="shared" si="1362"/>
        <v/>
      </c>
      <c r="AL397" s="65" t="str">
        <f t="shared" si="1363"/>
        <v/>
      </c>
      <c r="AM397" s="65" t="str">
        <f t="shared" si="1236"/>
        <v/>
      </c>
      <c r="AN397" s="65">
        <f t="shared" si="1349"/>
        <v>0</v>
      </c>
      <c r="AO397" s="65">
        <f t="shared" si="1350"/>
        <v>0</v>
      </c>
      <c r="AP397" s="65">
        <f t="shared" si="1351"/>
        <v>0</v>
      </c>
      <c r="AQ397" s="65">
        <f t="shared" si="1352"/>
        <v>0</v>
      </c>
      <c r="AR397" s="65">
        <f t="shared" si="1353"/>
        <v>0</v>
      </c>
      <c r="AS397" s="65">
        <f t="shared" si="1354"/>
        <v>0</v>
      </c>
      <c r="AT397" s="65" t="str">
        <f t="shared" si="1364"/>
        <v>GPU</v>
      </c>
      <c r="AU397" s="65">
        <f t="shared" si="1365"/>
        <v>479.40000000000003</v>
      </c>
      <c r="AV397" s="65"/>
      <c r="AX397" s="65">
        <f t="shared" si="1366"/>
        <v>830</v>
      </c>
      <c r="AY397" s="65">
        <f t="shared" si="1367"/>
        <v>630</v>
      </c>
      <c r="AZ397" s="65">
        <f>INDEX(Notes!$A$36:$O$47,MATCH($B397,Notes!A$36:A$47,0),MATCH(AZ$2,Notes!A$35:O$35,0))</f>
        <v>342.4525995351467</v>
      </c>
      <c r="BA397" s="65">
        <f t="shared" si="1368"/>
        <v>655</v>
      </c>
      <c r="BB397" s="65">
        <f t="shared" si="1369"/>
        <v>675</v>
      </c>
      <c r="BC397" s="65">
        <f t="shared" si="1370"/>
        <v>640</v>
      </c>
      <c r="BD397" s="65">
        <f t="shared" si="1371"/>
        <v>660</v>
      </c>
      <c r="BO397" s="72">
        <f t="shared" si="1344"/>
        <v>479.40000000000003</v>
      </c>
      <c r="BP397" s="72">
        <f t="shared" si="1305"/>
        <v>4</v>
      </c>
      <c r="BQ397" s="72" t="str">
        <f t="shared" si="1306"/>
        <v>10</v>
      </c>
      <c r="BR397" s="72">
        <f t="shared" ref="BR397:BV397" si="1373">IF(BR396="","",BR396)</f>
        <v>0</v>
      </c>
      <c r="BS397" s="72" t="str">
        <f t="shared" si="1373"/>
        <v>MG003</v>
      </c>
      <c r="BT397" s="72" t="str">
        <f t="shared" si="1373"/>
        <v>MG007</v>
      </c>
      <c r="BU397" s="72">
        <f t="shared" si="1373"/>
        <v>0.35714285714285715</v>
      </c>
      <c r="BV397" s="72">
        <f t="shared" si="1373"/>
        <v>3</v>
      </c>
    </row>
    <row r="398" spans="1:74" s="72" customFormat="1" x14ac:dyDescent="0.2">
      <c r="A398" s="72" t="b">
        <v>1</v>
      </c>
      <c r="B398" s="65" t="s">
        <v>46</v>
      </c>
      <c r="C398" s="65" t="s">
        <v>17</v>
      </c>
      <c r="D398" s="65" t="str">
        <f t="shared" si="1341"/>
        <v>E11</v>
      </c>
      <c r="E398" s="75">
        <f t="shared" si="1357"/>
        <v>1004011</v>
      </c>
      <c r="F398" s="65" t="str">
        <f t="shared" si="1358"/>
        <v>MG004_E11</v>
      </c>
      <c r="G398" s="65" t="s">
        <v>345</v>
      </c>
      <c r="H398" s="65">
        <f t="shared" si="1342"/>
        <v>910</v>
      </c>
      <c r="I398" s="65">
        <f t="shared" si="1346"/>
        <v>105</v>
      </c>
      <c r="J398" s="65">
        <f>INDEX(Notes!$A$36:$N$47,MATCH(Binning!$B398,Notes!$A$36:$A$47,0),MATCH(Notes!$K$35,Notes!$A$35:$N$35,0))</f>
        <v>479.40000000000003</v>
      </c>
      <c r="K398" s="65"/>
      <c r="L398" s="65">
        <f t="shared" si="1356"/>
        <v>810</v>
      </c>
      <c r="M398" s="65">
        <f t="shared" si="1347"/>
        <v>610</v>
      </c>
      <c r="N398" s="65">
        <f>INDEX(GB!$A$2:$AD$96,MATCH($C398,GB!$A$2:$A$96,0),MATCH(N$2,GB!$A$1:$AD$1,0))</f>
        <v>20</v>
      </c>
      <c r="O398" s="65">
        <f>INDEX(GB!$A$2:$AD$96,MATCH($C398,GB!$A$2:$A$96,0),MATCH(O$2,GB!$A$1:$AD$1,0))</f>
        <v>5</v>
      </c>
      <c r="P398" s="65">
        <f>INDEX(GB!$A$2:$AD$96,MATCH($C398,GB!$A$2:$A$96,0),MATCH(P$2,GB!$A$1:$AD$1,0))</f>
        <v>-10</v>
      </c>
      <c r="Q398" s="65">
        <f>INDEX(GB!$A$2:$AD$96,MATCH($C398,GB!$A$2:$A$96,0),MATCH(Q$2,GB!$A$1:$AD$1,0))</f>
        <v>5</v>
      </c>
      <c r="R398" s="65">
        <f>INDEX(Notes!$A$36:$N$47,MATCH(Binning!$B398,Notes!$A$36:$A$47,0),MATCH(Notes!$M$35,Notes!$A$35:$N$35,0))</f>
        <v>6020</v>
      </c>
      <c r="S398" s="65"/>
      <c r="T398" s="65">
        <f>INDEX(GB!$A$2:$AD$96,MATCH($C398,GB!$A$2:$A$96,0),MATCH(T$2,GB!$A$1:$AD$1,0))</f>
        <v>50</v>
      </c>
      <c r="U398" s="65">
        <f>INDEX(GB!$A$2:$AD$96,MATCH($C398,GB!$A$2:$A$96,0),MATCH(U$2,GB!$A$1:$AD$1,0))</f>
        <v>-30</v>
      </c>
      <c r="V398" s="65">
        <f>INDEX(GB!$A$2:$AD$96,MATCH($C398,GB!$A$2:$A$96,0),MATCH(V$2,GB!$A$1:$AD$1,0))</f>
        <v>0</v>
      </c>
      <c r="W398" s="65">
        <f>INDEX(GB!$A$2:$AD$96,MATCH($C398,GB!$A$2:$A$96,0),MATCH(W$2,GB!$A$1:$AD$1,0))</f>
        <v>-35</v>
      </c>
      <c r="X398" s="65">
        <f>INDEX(GB!$A$2:$AD$96,MATCH($C398,GB!$A$2:$A$96,0),MATCH(X$2,GB!$A$1:$AD$1,0))</f>
        <v>-20</v>
      </c>
      <c r="Y398" s="65">
        <v>5</v>
      </c>
      <c r="Z398" s="72">
        <v>1250</v>
      </c>
      <c r="AA398" s="72">
        <v>400</v>
      </c>
      <c r="AB398" s="65"/>
      <c r="AC398" s="65"/>
      <c r="AD398" s="65"/>
      <c r="AE398" s="65"/>
      <c r="AF398" s="65">
        <f t="shared" si="1348"/>
        <v>5</v>
      </c>
      <c r="AG398" s="65">
        <f t="shared" si="1166"/>
        <v>820</v>
      </c>
      <c r="AH398" s="65">
        <f t="shared" si="1359"/>
        <v>800</v>
      </c>
      <c r="AI398" s="65" t="str">
        <f t="shared" si="1360"/>
        <v/>
      </c>
      <c r="AJ398" s="65" t="str">
        <f t="shared" si="1361"/>
        <v/>
      </c>
      <c r="AK398" s="65" t="str">
        <f t="shared" si="1362"/>
        <v/>
      </c>
      <c r="AL398" s="65" t="str">
        <f t="shared" si="1363"/>
        <v/>
      </c>
      <c r="AM398" s="65" t="str">
        <f t="shared" si="1236"/>
        <v/>
      </c>
      <c r="AN398" s="65">
        <f t="shared" si="1349"/>
        <v>0</v>
      </c>
      <c r="AO398" s="65">
        <f t="shared" si="1350"/>
        <v>0</v>
      </c>
      <c r="AP398" s="65">
        <f t="shared" si="1351"/>
        <v>0</v>
      </c>
      <c r="AQ398" s="65">
        <f t="shared" si="1352"/>
        <v>0</v>
      </c>
      <c r="AR398" s="65">
        <f t="shared" si="1353"/>
        <v>0</v>
      </c>
      <c r="AS398" s="65">
        <f t="shared" si="1354"/>
        <v>0</v>
      </c>
      <c r="AT398" s="65" t="str">
        <f t="shared" si="1364"/>
        <v>GPU</v>
      </c>
      <c r="AU398" s="65">
        <f t="shared" si="1365"/>
        <v>479.40000000000003</v>
      </c>
      <c r="AV398" s="65"/>
      <c r="AX398" s="65">
        <f t="shared" si="1366"/>
        <v>830</v>
      </c>
      <c r="AY398" s="65">
        <f t="shared" si="1367"/>
        <v>630</v>
      </c>
      <c r="AZ398" s="65">
        <f>INDEX(Notes!$A$36:$O$47,MATCH($B398,Notes!A$36:A$47,0),MATCH(AZ$2,Notes!A$35:O$35,0))</f>
        <v>342.4525995351467</v>
      </c>
      <c r="BA398" s="65">
        <f t="shared" si="1368"/>
        <v>640</v>
      </c>
      <c r="BB398" s="65">
        <f t="shared" si="1369"/>
        <v>660</v>
      </c>
      <c r="BC398" s="65">
        <f t="shared" si="1370"/>
        <v>625</v>
      </c>
      <c r="BD398" s="65">
        <f t="shared" si="1371"/>
        <v>645</v>
      </c>
      <c r="BO398" s="72">
        <f t="shared" si="1344"/>
        <v>479.40000000000003</v>
      </c>
      <c r="BP398" s="72">
        <f t="shared" si="1305"/>
        <v>4</v>
      </c>
      <c r="BQ398" s="72" t="str">
        <f t="shared" si="1306"/>
        <v>11</v>
      </c>
      <c r="BR398" s="72">
        <f t="shared" ref="BR398:BV398" si="1374">IF(BR397="","",BR397)</f>
        <v>0</v>
      </c>
      <c r="BS398" s="72" t="str">
        <f t="shared" si="1374"/>
        <v>MG003</v>
      </c>
      <c r="BT398" s="72" t="str">
        <f t="shared" si="1374"/>
        <v>MG007</v>
      </c>
      <c r="BU398" s="72">
        <f t="shared" si="1374"/>
        <v>0.35714285714285715</v>
      </c>
      <c r="BV398" s="72">
        <f t="shared" si="1374"/>
        <v>3</v>
      </c>
    </row>
    <row r="399" spans="1:74" s="72" customFormat="1" x14ac:dyDescent="0.2">
      <c r="A399" s="72" t="b">
        <v>1</v>
      </c>
      <c r="B399" s="65" t="s">
        <v>46</v>
      </c>
      <c r="C399" s="65" t="s">
        <v>17</v>
      </c>
      <c r="D399" s="65" t="str">
        <f t="shared" si="1341"/>
        <v>E12</v>
      </c>
      <c r="E399" s="75">
        <f t="shared" ref="E399" si="1375">1000000+BP399*1000+BQ399</f>
        <v>1004012</v>
      </c>
      <c r="F399" s="65" t="str">
        <f t="shared" ref="F399" si="1376">CONCATENATE(C399,"_",D399)</f>
        <v>MG004_E12</v>
      </c>
      <c r="G399" s="65" t="s">
        <v>345</v>
      </c>
      <c r="H399" s="65">
        <f t="shared" si="1342"/>
        <v>895</v>
      </c>
      <c r="I399" s="65">
        <f t="shared" si="1346"/>
        <v>105</v>
      </c>
      <c r="J399" s="65">
        <f>INDEX(Notes!$A$36:$N$47,MATCH(Binning!$B399,Notes!$A$36:$A$47,0),MATCH(Notes!$K$35,Notes!$A$35:$N$35,0))</f>
        <v>479.40000000000003</v>
      </c>
      <c r="K399" s="65"/>
      <c r="L399" s="65">
        <f t="shared" si="1356"/>
        <v>810</v>
      </c>
      <c r="M399" s="65">
        <f t="shared" si="1347"/>
        <v>610</v>
      </c>
      <c r="N399" s="65">
        <f>INDEX(GB!$A$2:$AD$96,MATCH($C399,GB!$A$2:$A$96,0),MATCH(N$2,GB!$A$1:$AD$1,0))</f>
        <v>20</v>
      </c>
      <c r="O399" s="65">
        <f>INDEX(GB!$A$2:$AD$96,MATCH($C399,GB!$A$2:$A$96,0),MATCH(O$2,GB!$A$1:$AD$1,0))</f>
        <v>5</v>
      </c>
      <c r="P399" s="65">
        <f>INDEX(GB!$A$2:$AD$96,MATCH($C399,GB!$A$2:$A$96,0),MATCH(P$2,GB!$A$1:$AD$1,0))</f>
        <v>-10</v>
      </c>
      <c r="Q399" s="65">
        <f>INDEX(GB!$A$2:$AD$96,MATCH($C399,GB!$A$2:$A$96,0),MATCH(Q$2,GB!$A$1:$AD$1,0))</f>
        <v>5</v>
      </c>
      <c r="R399" s="65">
        <f>INDEX(Notes!$A$36:$N$47,MATCH(Binning!$B399,Notes!$A$36:$A$47,0),MATCH(Notes!$M$35,Notes!$A$35:$N$35,0))</f>
        <v>6020</v>
      </c>
      <c r="S399" s="65"/>
      <c r="T399" s="65">
        <f>INDEX(GB!$A$2:$AD$96,MATCH($C399,GB!$A$2:$A$96,0),MATCH(T$2,GB!$A$1:$AD$1,0))</f>
        <v>50</v>
      </c>
      <c r="U399" s="65">
        <f>INDEX(GB!$A$2:$AD$96,MATCH($C399,GB!$A$2:$A$96,0),MATCH(U$2,GB!$A$1:$AD$1,0))</f>
        <v>-30</v>
      </c>
      <c r="V399" s="65">
        <f>INDEX(GB!$A$2:$AD$96,MATCH($C399,GB!$A$2:$A$96,0),MATCH(V$2,GB!$A$1:$AD$1,0))</f>
        <v>0</v>
      </c>
      <c r="W399" s="65">
        <f>INDEX(GB!$A$2:$AD$96,MATCH($C399,GB!$A$2:$A$96,0),MATCH(W$2,GB!$A$1:$AD$1,0))</f>
        <v>-35</v>
      </c>
      <c r="X399" s="65">
        <f>INDEX(GB!$A$2:$AD$96,MATCH($C399,GB!$A$2:$A$96,0),MATCH(X$2,GB!$A$1:$AD$1,0))</f>
        <v>-20</v>
      </c>
      <c r="Y399" s="65">
        <v>5</v>
      </c>
      <c r="Z399" s="72">
        <v>1250</v>
      </c>
      <c r="AA399" s="72">
        <v>400</v>
      </c>
      <c r="AB399" s="65"/>
      <c r="AC399" s="65"/>
      <c r="AD399" s="65"/>
      <c r="AE399" s="65"/>
      <c r="AF399" s="65">
        <f t="shared" si="1348"/>
        <v>5</v>
      </c>
      <c r="AG399" s="65">
        <f t="shared" si="1166"/>
        <v>820</v>
      </c>
      <c r="AH399" s="65">
        <f t="shared" ref="AH399" si="1377">AG399-N399</f>
        <v>800</v>
      </c>
      <c r="AI399" s="65" t="str">
        <f t="shared" ref="AI399" si="1378">IF($BR399=1,BS399,"")</f>
        <v/>
      </c>
      <c r="AJ399" s="65" t="str">
        <f t="shared" ref="AJ399" si="1379">IF($BR399=1,BT399,"")</f>
        <v/>
      </c>
      <c r="AK399" s="65" t="str">
        <f t="shared" ref="AK399" si="1380">IF($BR399=1,BU399,"")</f>
        <v/>
      </c>
      <c r="AL399" s="65" t="str">
        <f t="shared" ref="AL399" si="1381">IF($BR399=1,BV399,"")</f>
        <v/>
      </c>
      <c r="AM399" s="65" t="str">
        <f t="shared" si="1236"/>
        <v/>
      </c>
      <c r="AN399" s="65">
        <f t="shared" si="1349"/>
        <v>0</v>
      </c>
      <c r="AO399" s="65">
        <f t="shared" si="1350"/>
        <v>0</v>
      </c>
      <c r="AP399" s="65">
        <f t="shared" si="1351"/>
        <v>0</v>
      </c>
      <c r="AQ399" s="65">
        <f t="shared" si="1352"/>
        <v>0</v>
      </c>
      <c r="AR399" s="65">
        <f t="shared" si="1353"/>
        <v>0</v>
      </c>
      <c r="AS399" s="65">
        <f t="shared" si="1354"/>
        <v>0</v>
      </c>
      <c r="AT399" s="65" t="str">
        <f t="shared" ref="AT399" si="1382">B399</f>
        <v>GPU</v>
      </c>
      <c r="AU399" s="65">
        <f t="shared" ref="AU399" si="1383">J399</f>
        <v>479.40000000000003</v>
      </c>
      <c r="AV399" s="65"/>
      <c r="AX399" s="65">
        <f t="shared" ref="AX399" si="1384">L399+N399</f>
        <v>830</v>
      </c>
      <c r="AY399" s="65">
        <f t="shared" ref="AY399" si="1385">M399+N399</f>
        <v>630</v>
      </c>
      <c r="AZ399" s="65">
        <f>INDEX(Notes!$A$36:$O$47,MATCH($B399,Notes!A$36:A$47,0),MATCH(AZ$2,Notes!A$35:O$35,0))</f>
        <v>342.4525995351467</v>
      </c>
      <c r="BA399" s="65">
        <f t="shared" ref="BA399" si="1386">MAX(MIN(Y399*FLOOR((H399-I399*LOG10(AZ399))/Y399,1),L399),M399)</f>
        <v>625</v>
      </c>
      <c r="BB399" s="65">
        <f t="shared" ref="BB399" si="1387">BA399+N399</f>
        <v>645</v>
      </c>
      <c r="BC399" s="65">
        <f t="shared" ref="BC399" si="1388">MAX(MIN(Y399*FLOOR((H399-I399*LOG10(J399))/Y399,1),L399),M399)</f>
        <v>610</v>
      </c>
      <c r="BD399" s="65">
        <f t="shared" ref="BD399" si="1389">BC399+N399</f>
        <v>630</v>
      </c>
      <c r="BO399" s="72">
        <f t="shared" si="1344"/>
        <v>479.40000000000003</v>
      </c>
      <c r="BP399" s="72">
        <f t="shared" si="1305"/>
        <v>4</v>
      </c>
      <c r="BQ399" s="72" t="str">
        <f t="shared" si="1306"/>
        <v>12</v>
      </c>
      <c r="BR399" s="72">
        <f t="shared" ref="BR399:BV399" si="1390">IF(BR398="","",BR398)</f>
        <v>0</v>
      </c>
      <c r="BS399" s="72" t="str">
        <f t="shared" si="1390"/>
        <v>MG003</v>
      </c>
      <c r="BT399" s="72" t="str">
        <f t="shared" si="1390"/>
        <v>MG007</v>
      </c>
      <c r="BU399" s="72">
        <f t="shared" si="1390"/>
        <v>0.35714285714285715</v>
      </c>
      <c r="BV399" s="72">
        <f t="shared" si="1390"/>
        <v>3</v>
      </c>
    </row>
    <row r="400" spans="1:74" s="72" customFormat="1" x14ac:dyDescent="0.2">
      <c r="A400" s="72" t="b">
        <v>1</v>
      </c>
      <c r="B400" s="65" t="s">
        <v>46</v>
      </c>
      <c r="C400" s="65" t="s">
        <v>87</v>
      </c>
      <c r="D400" s="65" t="s">
        <v>44</v>
      </c>
      <c r="E400" s="75">
        <f t="shared" si="1303"/>
        <v>1005001</v>
      </c>
      <c r="F400" s="65" t="str">
        <f t="shared" si="1182"/>
        <v>MG005_E1</v>
      </c>
      <c r="G400" s="65" t="s">
        <v>345</v>
      </c>
      <c r="H400" s="184">
        <f>VLOOKUP(C400,BinningParamNotes!A:D,3,0)</f>
        <v>1095</v>
      </c>
      <c r="I400" s="69">
        <f>VLOOKUP(C400,BinningParamNotes!A:D,2,0)</f>
        <v>110</v>
      </c>
      <c r="J400" s="65">
        <f>INDEX(Notes!$A$36:$N$47,MATCH(Binning!$B400,Notes!$A$36:$A$47,0),MATCH(Notes!$K$35,Notes!$A$35:$N$35,0))</f>
        <v>479.40000000000003</v>
      </c>
      <c r="K400" s="65"/>
      <c r="L400" s="69">
        <f>VLOOKUP(C400,BinningParamNotes!A:D,4,0)</f>
        <v>850</v>
      </c>
      <c r="M400" s="225">
        <v>630</v>
      </c>
      <c r="N400" s="65">
        <f>INDEX(GB!$A$2:$AD$96,MATCH($C400,GB!$A$2:$A$96,0),MATCH(N$2,GB!$A$1:$AD$1,0))</f>
        <v>20</v>
      </c>
      <c r="O400" s="65">
        <f>INDEX(GB!$A$2:$AD$96,MATCH($C400,GB!$A$2:$A$96,0),MATCH(O$2,GB!$A$1:$AD$1,0))</f>
        <v>5</v>
      </c>
      <c r="P400" s="65">
        <f>INDEX(GB!$A$2:$AD$96,MATCH($C400,GB!$A$2:$A$96,0),MATCH(P$2,GB!$A$1:$AD$1,0))</f>
        <v>-10</v>
      </c>
      <c r="Q400" s="65">
        <f>INDEX(GB!$A$2:$AD$96,MATCH($C400,GB!$A$2:$A$96,0),MATCH(Q$2,GB!$A$1:$AD$1,0))</f>
        <v>-5</v>
      </c>
      <c r="R400" s="65">
        <f>INDEX(Notes!$A$36:$N$47,MATCH(Binning!$B400,Notes!$A$36:$A$47,0),MATCH(Notes!$M$35,Notes!$A$35:$N$35,0))</f>
        <v>6020</v>
      </c>
      <c r="S400" s="65"/>
      <c r="T400" s="65">
        <f>INDEX(GB!$A$2:$AD$96,MATCH($C400,GB!$A$2:$A$96,0),MATCH(T$2,GB!$A$1:$AD$1,0))</f>
        <v>45</v>
      </c>
      <c r="U400" s="65">
        <f>INDEX(GB!$A$2:$AD$96,MATCH($C400,GB!$A$2:$A$96,0),MATCH(U$2,GB!$A$1:$AD$1,0))</f>
        <v>-30</v>
      </c>
      <c r="V400" s="65">
        <f>INDEX(GB!$A$2:$AD$96,MATCH($C400,GB!$A$2:$A$96,0),MATCH(V$2,GB!$A$1:$AD$1,0))</f>
        <v>0</v>
      </c>
      <c r="W400" s="65">
        <f>INDEX(GB!$A$2:$AD$96,MATCH($C400,GB!$A$2:$A$96,0),MATCH(W$2,GB!$A$1:$AD$1,0))</f>
        <v>-35</v>
      </c>
      <c r="X400" s="65">
        <f>INDEX(GB!$A$2:$AD$96,MATCH($C400,GB!$A$2:$A$96,0),MATCH(X$2,GB!$A$1:$AD$1,0))</f>
        <v>-30</v>
      </c>
      <c r="Y400" s="65">
        <v>5</v>
      </c>
      <c r="Z400" s="72">
        <v>1250</v>
      </c>
      <c r="AA400" s="72">
        <v>400</v>
      </c>
      <c r="AB400" s="65"/>
      <c r="AC400" s="65"/>
      <c r="AD400" s="65"/>
      <c r="AE400" s="65"/>
      <c r="AF400" s="65">
        <v>5</v>
      </c>
      <c r="AG400" s="65">
        <f t="shared" si="1166"/>
        <v>820</v>
      </c>
      <c r="AH400" s="65">
        <f t="shared" si="1167"/>
        <v>800</v>
      </c>
      <c r="AI400" s="65" t="str">
        <f t="shared" si="1031"/>
        <v/>
      </c>
      <c r="AJ400" s="65" t="str">
        <f t="shared" si="1032"/>
        <v/>
      </c>
      <c r="AK400" s="65" t="str">
        <f t="shared" si="1033"/>
        <v/>
      </c>
      <c r="AL400" s="65" t="str">
        <f t="shared" si="1034"/>
        <v/>
      </c>
      <c r="AM400" s="65" t="str">
        <f t="shared" si="1236"/>
        <v/>
      </c>
      <c r="AN400" s="65">
        <v>0</v>
      </c>
      <c r="AO400" s="65">
        <v>0</v>
      </c>
      <c r="AP400" s="65">
        <v>0</v>
      </c>
      <c r="AQ400" s="65">
        <v>0</v>
      </c>
      <c r="AR400" s="65">
        <v>0</v>
      </c>
      <c r="AS400" s="65">
        <v>0</v>
      </c>
      <c r="AT400" s="65" t="str">
        <f t="shared" si="1286"/>
        <v>GPU</v>
      </c>
      <c r="AU400" s="65">
        <f t="shared" si="1287"/>
        <v>479.40000000000003</v>
      </c>
      <c r="AV400" s="65"/>
      <c r="AX400" s="65">
        <f t="shared" si="1307"/>
        <v>870</v>
      </c>
      <c r="AY400" s="65">
        <f t="shared" si="1308"/>
        <v>650</v>
      </c>
      <c r="AZ400" s="65">
        <f>INDEX(Notes!$A$36:$O$47,MATCH($B400,Notes!A$36:A$47,0),MATCH(AZ$2,Notes!A$35:O$35,0))</f>
        <v>342.4525995351467</v>
      </c>
      <c r="BA400" s="65">
        <f t="shared" si="939"/>
        <v>815</v>
      </c>
      <c r="BB400" s="65">
        <f t="shared" si="1309"/>
        <v>835</v>
      </c>
      <c r="BC400" s="65">
        <f t="shared" si="940"/>
        <v>800</v>
      </c>
      <c r="BD400" s="65">
        <f t="shared" si="1310"/>
        <v>820</v>
      </c>
      <c r="BO400" s="72">
        <f>MAX(J400:J405)</f>
        <v>479.40000000000003</v>
      </c>
      <c r="BP400" s="72">
        <f t="shared" si="1305"/>
        <v>5</v>
      </c>
      <c r="BQ400" s="72" t="str">
        <f t="shared" si="1306"/>
        <v>1</v>
      </c>
      <c r="BR400" s="72">
        <v>0</v>
      </c>
      <c r="BS400" s="72" t="s">
        <v>17</v>
      </c>
      <c r="BT400" s="72" t="s">
        <v>88</v>
      </c>
      <c r="BU400" s="72">
        <v>0.31944444444444442</v>
      </c>
      <c r="BV400" s="72">
        <v>1</v>
      </c>
    </row>
    <row r="401" spans="1:74" s="72" customFormat="1" x14ac:dyDescent="0.2">
      <c r="A401" s="72" t="b">
        <v>1</v>
      </c>
      <c r="B401" s="65" t="s">
        <v>46</v>
      </c>
      <c r="C401" s="65" t="s">
        <v>87</v>
      </c>
      <c r="D401" s="65" t="str">
        <f t="shared" ref="D401:D411" si="1391">CONCATENATE("E",MID(D400,2,2)+1)</f>
        <v>E2</v>
      </c>
      <c r="E401" s="75">
        <f t="shared" si="1303"/>
        <v>1005002</v>
      </c>
      <c r="F401" s="65" t="str">
        <f t="shared" si="1182"/>
        <v>MG005_E2</v>
      </c>
      <c r="G401" s="65" t="s">
        <v>345</v>
      </c>
      <c r="H401" s="65">
        <f t="shared" ref="H401:H464" si="1392">H400-15</f>
        <v>1080</v>
      </c>
      <c r="I401" s="65">
        <f>I400</f>
        <v>110</v>
      </c>
      <c r="J401" s="65">
        <f>INDEX(Notes!$A$36:$N$47,MATCH(Binning!$B401,Notes!$A$36:$A$47,0),MATCH(Notes!$K$35,Notes!$A$35:$N$35,0))</f>
        <v>479.40000000000003</v>
      </c>
      <c r="K401" s="65"/>
      <c r="L401" s="65">
        <f>L400-10</f>
        <v>840</v>
      </c>
      <c r="M401" s="65">
        <f>M400</f>
        <v>630</v>
      </c>
      <c r="N401" s="65">
        <f>INDEX(GB!$A$2:$AD$96,MATCH($C401,GB!$A$2:$A$96,0),MATCH(N$2,GB!$A$1:$AD$1,0))</f>
        <v>20</v>
      </c>
      <c r="O401" s="65">
        <f>INDEX(GB!$A$2:$AD$96,MATCH($C401,GB!$A$2:$A$96,0),MATCH(O$2,GB!$A$1:$AD$1,0))</f>
        <v>5</v>
      </c>
      <c r="P401" s="65">
        <f>INDEX(GB!$A$2:$AD$96,MATCH($C401,GB!$A$2:$A$96,0),MATCH(P$2,GB!$A$1:$AD$1,0))</f>
        <v>-10</v>
      </c>
      <c r="Q401" s="65">
        <f>INDEX(GB!$A$2:$AD$96,MATCH($C401,GB!$A$2:$A$96,0),MATCH(Q$2,GB!$A$1:$AD$1,0))</f>
        <v>-5</v>
      </c>
      <c r="R401" s="65">
        <f>INDEX(Notes!$A$36:$N$47,MATCH(Binning!$B401,Notes!$A$36:$A$47,0),MATCH(Notes!$M$35,Notes!$A$35:$N$35,0))</f>
        <v>6020</v>
      </c>
      <c r="S401" s="65"/>
      <c r="T401" s="65">
        <f>INDEX(GB!$A$2:$AD$96,MATCH($C401,GB!$A$2:$A$96,0),MATCH(T$2,GB!$A$1:$AD$1,0))</f>
        <v>45</v>
      </c>
      <c r="U401" s="65">
        <f>INDEX(GB!$A$2:$AD$96,MATCH($C401,GB!$A$2:$A$96,0),MATCH(U$2,GB!$A$1:$AD$1,0))</f>
        <v>-30</v>
      </c>
      <c r="V401" s="65">
        <f>INDEX(GB!$A$2:$AD$96,MATCH($C401,GB!$A$2:$A$96,0),MATCH(V$2,GB!$A$1:$AD$1,0))</f>
        <v>0</v>
      </c>
      <c r="W401" s="65">
        <f>INDEX(GB!$A$2:$AD$96,MATCH($C401,GB!$A$2:$A$96,0),MATCH(W$2,GB!$A$1:$AD$1,0))</f>
        <v>-35</v>
      </c>
      <c r="X401" s="65">
        <f>INDEX(GB!$A$2:$AD$96,MATCH($C401,GB!$A$2:$A$96,0),MATCH(X$2,GB!$A$1:$AD$1,0))</f>
        <v>-30</v>
      </c>
      <c r="Y401" s="65">
        <v>5</v>
      </c>
      <c r="Z401" s="72">
        <v>1250</v>
      </c>
      <c r="AA401" s="72">
        <v>400</v>
      </c>
      <c r="AB401" s="65"/>
      <c r="AC401" s="65"/>
      <c r="AD401" s="65"/>
      <c r="AE401" s="65"/>
      <c r="AF401" s="65">
        <f>AF400</f>
        <v>5</v>
      </c>
      <c r="AG401" s="65">
        <f t="shared" si="1166"/>
        <v>820</v>
      </c>
      <c r="AH401" s="65">
        <f t="shared" si="1167"/>
        <v>800</v>
      </c>
      <c r="AI401" s="65" t="str">
        <f t="shared" si="1031"/>
        <v/>
      </c>
      <c r="AJ401" s="65" t="str">
        <f t="shared" si="1032"/>
        <v/>
      </c>
      <c r="AK401" s="65" t="str">
        <f t="shared" si="1033"/>
        <v/>
      </c>
      <c r="AL401" s="65" t="str">
        <f t="shared" si="1034"/>
        <v/>
      </c>
      <c r="AM401" s="65" t="str">
        <f t="shared" si="1236"/>
        <v/>
      </c>
      <c r="AN401" s="65">
        <f t="shared" ref="AN401:AS401" si="1393">AN400</f>
        <v>0</v>
      </c>
      <c r="AO401" s="65">
        <f t="shared" si="1393"/>
        <v>0</v>
      </c>
      <c r="AP401" s="65">
        <f t="shared" si="1393"/>
        <v>0</v>
      </c>
      <c r="AQ401" s="65">
        <f t="shared" si="1393"/>
        <v>0</v>
      </c>
      <c r="AR401" s="65">
        <f t="shared" si="1393"/>
        <v>0</v>
      </c>
      <c r="AS401" s="65">
        <f t="shared" si="1393"/>
        <v>0</v>
      </c>
      <c r="AT401" s="65" t="str">
        <f t="shared" si="1286"/>
        <v>GPU</v>
      </c>
      <c r="AU401" s="65">
        <f t="shared" si="1287"/>
        <v>479.40000000000003</v>
      </c>
      <c r="AV401" s="65"/>
      <c r="AX401" s="65">
        <f t="shared" si="1307"/>
        <v>860</v>
      </c>
      <c r="AY401" s="65">
        <f t="shared" si="1308"/>
        <v>650</v>
      </c>
      <c r="AZ401" s="65">
        <f>INDEX(Notes!$A$36:$O$47,MATCH($B401,Notes!A$36:A$47,0),MATCH(AZ$2,Notes!A$35:O$35,0))</f>
        <v>342.4525995351467</v>
      </c>
      <c r="BA401" s="65">
        <f t="shared" si="939"/>
        <v>800</v>
      </c>
      <c r="BB401" s="65">
        <f t="shared" si="1309"/>
        <v>820</v>
      </c>
      <c r="BC401" s="65">
        <f t="shared" si="940"/>
        <v>785</v>
      </c>
      <c r="BD401" s="65">
        <f t="shared" si="1310"/>
        <v>805</v>
      </c>
      <c r="BO401" s="72">
        <f t="shared" ref="BO401:BO411" si="1394">BO400</f>
        <v>479.40000000000003</v>
      </c>
      <c r="BP401" s="72">
        <f t="shared" si="1305"/>
        <v>5</v>
      </c>
      <c r="BQ401" s="72" t="str">
        <f t="shared" si="1306"/>
        <v>2</v>
      </c>
      <c r="BR401" s="72">
        <f>IF(BR400="","",BR400)</f>
        <v>0</v>
      </c>
      <c r="BS401" s="72" t="str">
        <f t="shared" ref="BS401:BV405" si="1395">IF(BS400="","",BS400)</f>
        <v>MG004</v>
      </c>
      <c r="BT401" s="72" t="str">
        <f t="shared" si="1395"/>
        <v>MG007</v>
      </c>
      <c r="BU401" s="72">
        <f t="shared" si="1395"/>
        <v>0.31944444444444442</v>
      </c>
      <c r="BV401" s="72">
        <f t="shared" si="1395"/>
        <v>1</v>
      </c>
    </row>
    <row r="402" spans="1:74" s="72" customFormat="1" x14ac:dyDescent="0.2">
      <c r="A402" s="72" t="b">
        <v>1</v>
      </c>
      <c r="B402" s="65" t="s">
        <v>46</v>
      </c>
      <c r="C402" s="65" t="s">
        <v>87</v>
      </c>
      <c r="D402" s="65" t="str">
        <f t="shared" si="1391"/>
        <v>E3</v>
      </c>
      <c r="E402" s="75">
        <f t="shared" si="1303"/>
        <v>1005003</v>
      </c>
      <c r="F402" s="65" t="str">
        <f t="shared" si="1182"/>
        <v>MG005_E3</v>
      </c>
      <c r="G402" s="65" t="s">
        <v>345</v>
      </c>
      <c r="H402" s="65">
        <f t="shared" si="1392"/>
        <v>1065</v>
      </c>
      <c r="I402" s="65">
        <f t="shared" ref="I402:I411" si="1396">I401</f>
        <v>110</v>
      </c>
      <c r="J402" s="65">
        <f>INDEX(Notes!$A$36:$N$47,MATCH(Binning!$B402,Notes!$A$36:$A$47,0),MATCH(Notes!$K$35,Notes!$A$35:$N$35,0))</f>
        <v>479.40000000000003</v>
      </c>
      <c r="K402" s="65"/>
      <c r="L402" s="65">
        <f>L401-10</f>
        <v>830</v>
      </c>
      <c r="M402" s="65">
        <f t="shared" ref="M402:M411" si="1397">M401</f>
        <v>630</v>
      </c>
      <c r="N402" s="65">
        <f>INDEX(GB!$A$2:$AD$96,MATCH($C402,GB!$A$2:$A$96,0),MATCH(N$2,GB!$A$1:$AD$1,0))</f>
        <v>20</v>
      </c>
      <c r="O402" s="65">
        <f>INDEX(GB!$A$2:$AD$96,MATCH($C402,GB!$A$2:$A$96,0),MATCH(O$2,GB!$A$1:$AD$1,0))</f>
        <v>5</v>
      </c>
      <c r="P402" s="65">
        <f>INDEX(GB!$A$2:$AD$96,MATCH($C402,GB!$A$2:$A$96,0),MATCH(P$2,GB!$A$1:$AD$1,0))</f>
        <v>-10</v>
      </c>
      <c r="Q402" s="65">
        <f>INDEX(GB!$A$2:$AD$96,MATCH($C402,GB!$A$2:$A$96,0),MATCH(Q$2,GB!$A$1:$AD$1,0))</f>
        <v>-5</v>
      </c>
      <c r="R402" s="65">
        <f>INDEX(Notes!$A$36:$N$47,MATCH(Binning!$B402,Notes!$A$36:$A$47,0),MATCH(Notes!$M$35,Notes!$A$35:$N$35,0))</f>
        <v>6020</v>
      </c>
      <c r="S402" s="65"/>
      <c r="T402" s="65">
        <f>INDEX(GB!$A$2:$AD$96,MATCH($C402,GB!$A$2:$A$96,0),MATCH(T$2,GB!$A$1:$AD$1,0))</f>
        <v>45</v>
      </c>
      <c r="U402" s="65">
        <f>INDEX(GB!$A$2:$AD$96,MATCH($C402,GB!$A$2:$A$96,0),MATCH(U$2,GB!$A$1:$AD$1,0))</f>
        <v>-30</v>
      </c>
      <c r="V402" s="65">
        <f>INDEX(GB!$A$2:$AD$96,MATCH($C402,GB!$A$2:$A$96,0),MATCH(V$2,GB!$A$1:$AD$1,0))</f>
        <v>0</v>
      </c>
      <c r="W402" s="65">
        <f>INDEX(GB!$A$2:$AD$96,MATCH($C402,GB!$A$2:$A$96,0),MATCH(W$2,GB!$A$1:$AD$1,0))</f>
        <v>-35</v>
      </c>
      <c r="X402" s="65">
        <f>INDEX(GB!$A$2:$AD$96,MATCH($C402,GB!$A$2:$A$96,0),MATCH(X$2,GB!$A$1:$AD$1,0))</f>
        <v>-30</v>
      </c>
      <c r="Y402" s="65">
        <v>5</v>
      </c>
      <c r="Z402" s="72">
        <v>1250</v>
      </c>
      <c r="AA402" s="72">
        <v>400</v>
      </c>
      <c r="AB402" s="65"/>
      <c r="AC402" s="65"/>
      <c r="AD402" s="65"/>
      <c r="AE402" s="65"/>
      <c r="AF402" s="65">
        <f t="shared" ref="AF402:AF411" si="1398">AF401</f>
        <v>5</v>
      </c>
      <c r="AG402" s="65">
        <f t="shared" si="1166"/>
        <v>820</v>
      </c>
      <c r="AH402" s="65">
        <f t="shared" si="1167"/>
        <v>800</v>
      </c>
      <c r="AI402" s="65" t="str">
        <f t="shared" si="1031"/>
        <v/>
      </c>
      <c r="AJ402" s="65" t="str">
        <f t="shared" si="1032"/>
        <v/>
      </c>
      <c r="AK402" s="65" t="str">
        <f t="shared" si="1033"/>
        <v/>
      </c>
      <c r="AL402" s="65" t="str">
        <f t="shared" si="1034"/>
        <v/>
      </c>
      <c r="AM402" s="65" t="str">
        <f t="shared" si="1236"/>
        <v/>
      </c>
      <c r="AN402" s="65">
        <f t="shared" ref="AN402:AN411" si="1399">AN401</f>
        <v>0</v>
      </c>
      <c r="AO402" s="65">
        <f t="shared" ref="AO402:AO411" si="1400">AO401</f>
        <v>0</v>
      </c>
      <c r="AP402" s="65">
        <f t="shared" ref="AP402:AP411" si="1401">AP401</f>
        <v>0</v>
      </c>
      <c r="AQ402" s="65">
        <f t="shared" ref="AQ402:AQ411" si="1402">AQ401</f>
        <v>0</v>
      </c>
      <c r="AR402" s="65">
        <f t="shared" ref="AR402:AR411" si="1403">AR401</f>
        <v>0</v>
      </c>
      <c r="AS402" s="65">
        <f t="shared" ref="AS402:AS411" si="1404">AS401</f>
        <v>0</v>
      </c>
      <c r="AT402" s="65" t="str">
        <f t="shared" si="1286"/>
        <v>GPU</v>
      </c>
      <c r="AU402" s="65">
        <f t="shared" si="1287"/>
        <v>479.40000000000003</v>
      </c>
      <c r="AV402" s="65"/>
      <c r="AX402" s="65">
        <f t="shared" si="1307"/>
        <v>850</v>
      </c>
      <c r="AY402" s="65">
        <f t="shared" si="1308"/>
        <v>650</v>
      </c>
      <c r="AZ402" s="65">
        <f>INDEX(Notes!$A$36:$O$47,MATCH($B402,Notes!A$36:A$47,0),MATCH(AZ$2,Notes!A$35:O$35,0))</f>
        <v>342.4525995351467</v>
      </c>
      <c r="BA402" s="65">
        <f t="shared" si="939"/>
        <v>785</v>
      </c>
      <c r="BB402" s="65">
        <f t="shared" si="1309"/>
        <v>805</v>
      </c>
      <c r="BC402" s="65">
        <f t="shared" si="940"/>
        <v>770</v>
      </c>
      <c r="BD402" s="65">
        <f t="shared" si="1310"/>
        <v>790</v>
      </c>
      <c r="BO402" s="72">
        <f t="shared" si="1394"/>
        <v>479.40000000000003</v>
      </c>
      <c r="BP402" s="72">
        <f t="shared" si="1305"/>
        <v>5</v>
      </c>
      <c r="BQ402" s="72" t="str">
        <f t="shared" si="1306"/>
        <v>3</v>
      </c>
      <c r="BR402" s="72">
        <f t="shared" ref="BR402:BV407" si="1405">IF(BR401="","",BR401)</f>
        <v>0</v>
      </c>
      <c r="BS402" s="72" t="str">
        <f t="shared" si="1395"/>
        <v>MG004</v>
      </c>
      <c r="BT402" s="72" t="str">
        <f t="shared" si="1395"/>
        <v>MG007</v>
      </c>
      <c r="BU402" s="72">
        <f t="shared" si="1395"/>
        <v>0.31944444444444442</v>
      </c>
      <c r="BV402" s="72">
        <f t="shared" si="1395"/>
        <v>1</v>
      </c>
    </row>
    <row r="403" spans="1:74" s="72" customFormat="1" x14ac:dyDescent="0.2">
      <c r="A403" s="72" t="b">
        <v>1</v>
      </c>
      <c r="B403" s="65" t="s">
        <v>46</v>
      </c>
      <c r="C403" s="65" t="s">
        <v>87</v>
      </c>
      <c r="D403" s="65" t="str">
        <f t="shared" si="1391"/>
        <v>E4</v>
      </c>
      <c r="E403" s="75">
        <f t="shared" si="1303"/>
        <v>1005004</v>
      </c>
      <c r="F403" s="65" t="str">
        <f t="shared" si="1182"/>
        <v>MG005_E4</v>
      </c>
      <c r="G403" s="65" t="s">
        <v>345</v>
      </c>
      <c r="H403" s="65">
        <f t="shared" si="1392"/>
        <v>1050</v>
      </c>
      <c r="I403" s="65">
        <f t="shared" si="1396"/>
        <v>110</v>
      </c>
      <c r="J403" s="65">
        <f>INDEX(Notes!$A$36:$N$47,MATCH(Binning!$B403,Notes!$A$36:$A$47,0),MATCH(Notes!$K$35,Notes!$A$35:$N$35,0))</f>
        <v>479.40000000000003</v>
      </c>
      <c r="K403" s="65"/>
      <c r="L403" s="65">
        <f t="shared" ref="L403:L411" si="1406">L402</f>
        <v>830</v>
      </c>
      <c r="M403" s="65">
        <f t="shared" si="1397"/>
        <v>630</v>
      </c>
      <c r="N403" s="65">
        <f>INDEX(GB!$A$2:$AD$96,MATCH($C403,GB!$A$2:$A$96,0),MATCH(N$2,GB!$A$1:$AD$1,0))</f>
        <v>20</v>
      </c>
      <c r="O403" s="65">
        <f>INDEX(GB!$A$2:$AD$96,MATCH($C403,GB!$A$2:$A$96,0),MATCH(O$2,GB!$A$1:$AD$1,0))</f>
        <v>5</v>
      </c>
      <c r="P403" s="65">
        <f>INDEX(GB!$A$2:$AD$96,MATCH($C403,GB!$A$2:$A$96,0),MATCH(P$2,GB!$A$1:$AD$1,0))</f>
        <v>-10</v>
      </c>
      <c r="Q403" s="65">
        <f>INDEX(GB!$A$2:$AD$96,MATCH($C403,GB!$A$2:$A$96,0),MATCH(Q$2,GB!$A$1:$AD$1,0))</f>
        <v>-5</v>
      </c>
      <c r="R403" s="65">
        <f>INDEX(Notes!$A$36:$N$47,MATCH(Binning!$B403,Notes!$A$36:$A$47,0),MATCH(Notes!$M$35,Notes!$A$35:$N$35,0))</f>
        <v>6020</v>
      </c>
      <c r="S403" s="65"/>
      <c r="T403" s="65">
        <f>INDEX(GB!$A$2:$AD$96,MATCH($C403,GB!$A$2:$A$96,0),MATCH(T$2,GB!$A$1:$AD$1,0))</f>
        <v>45</v>
      </c>
      <c r="U403" s="65">
        <f>INDEX(GB!$A$2:$AD$96,MATCH($C403,GB!$A$2:$A$96,0),MATCH(U$2,GB!$A$1:$AD$1,0))</f>
        <v>-30</v>
      </c>
      <c r="V403" s="65">
        <f>INDEX(GB!$A$2:$AD$96,MATCH($C403,GB!$A$2:$A$96,0),MATCH(V$2,GB!$A$1:$AD$1,0))</f>
        <v>0</v>
      </c>
      <c r="W403" s="65">
        <f>INDEX(GB!$A$2:$AD$96,MATCH($C403,GB!$A$2:$A$96,0),MATCH(W$2,GB!$A$1:$AD$1,0))</f>
        <v>-35</v>
      </c>
      <c r="X403" s="65">
        <f>INDEX(GB!$A$2:$AD$96,MATCH($C403,GB!$A$2:$A$96,0),MATCH(X$2,GB!$A$1:$AD$1,0))</f>
        <v>-30</v>
      </c>
      <c r="Y403" s="65">
        <v>5</v>
      </c>
      <c r="Z403" s="72">
        <v>1250</v>
      </c>
      <c r="AA403" s="72">
        <v>400</v>
      </c>
      <c r="AB403" s="65"/>
      <c r="AC403" s="65"/>
      <c r="AD403" s="65"/>
      <c r="AE403" s="65"/>
      <c r="AF403" s="65">
        <f t="shared" si="1398"/>
        <v>5</v>
      </c>
      <c r="AG403" s="65">
        <f t="shared" si="1166"/>
        <v>820</v>
      </c>
      <c r="AH403" s="65">
        <f t="shared" si="1167"/>
        <v>800</v>
      </c>
      <c r="AI403" s="65" t="str">
        <f t="shared" si="1031"/>
        <v/>
      </c>
      <c r="AJ403" s="65" t="str">
        <f t="shared" si="1032"/>
        <v/>
      </c>
      <c r="AK403" s="65" t="str">
        <f t="shared" si="1033"/>
        <v/>
      </c>
      <c r="AL403" s="65" t="str">
        <f t="shared" si="1034"/>
        <v/>
      </c>
      <c r="AM403" s="65" t="str">
        <f t="shared" si="1236"/>
        <v/>
      </c>
      <c r="AN403" s="65">
        <f t="shared" si="1399"/>
        <v>0</v>
      </c>
      <c r="AO403" s="65">
        <f t="shared" si="1400"/>
        <v>0</v>
      </c>
      <c r="AP403" s="65">
        <f t="shared" si="1401"/>
        <v>0</v>
      </c>
      <c r="AQ403" s="65">
        <f t="shared" si="1402"/>
        <v>0</v>
      </c>
      <c r="AR403" s="65">
        <f t="shared" si="1403"/>
        <v>0</v>
      </c>
      <c r="AS403" s="65">
        <f t="shared" si="1404"/>
        <v>0</v>
      </c>
      <c r="AT403" s="65" t="str">
        <f t="shared" si="1286"/>
        <v>GPU</v>
      </c>
      <c r="AU403" s="65">
        <f t="shared" si="1287"/>
        <v>479.40000000000003</v>
      </c>
      <c r="AV403" s="65"/>
      <c r="AX403" s="65">
        <f t="shared" si="1307"/>
        <v>850</v>
      </c>
      <c r="AY403" s="65">
        <f t="shared" si="1308"/>
        <v>650</v>
      </c>
      <c r="AZ403" s="65">
        <f>INDEX(Notes!$A$36:$O$47,MATCH($B403,Notes!A$36:A$47,0),MATCH(AZ$2,Notes!A$35:O$35,0))</f>
        <v>342.4525995351467</v>
      </c>
      <c r="BA403" s="65">
        <f t="shared" si="939"/>
        <v>770</v>
      </c>
      <c r="BB403" s="65">
        <f t="shared" si="1309"/>
        <v>790</v>
      </c>
      <c r="BC403" s="65">
        <f t="shared" si="940"/>
        <v>755</v>
      </c>
      <c r="BD403" s="65">
        <f t="shared" si="1310"/>
        <v>775</v>
      </c>
      <c r="BO403" s="72">
        <f t="shared" si="1394"/>
        <v>479.40000000000003</v>
      </c>
      <c r="BP403" s="72">
        <f t="shared" si="1305"/>
        <v>5</v>
      </c>
      <c r="BQ403" s="72" t="str">
        <f t="shared" si="1306"/>
        <v>4</v>
      </c>
      <c r="BR403" s="72">
        <f t="shared" si="1405"/>
        <v>0</v>
      </c>
      <c r="BS403" s="72" t="str">
        <f t="shared" si="1395"/>
        <v>MG004</v>
      </c>
      <c r="BT403" s="72" t="str">
        <f t="shared" si="1395"/>
        <v>MG007</v>
      </c>
      <c r="BU403" s="72">
        <f t="shared" si="1395"/>
        <v>0.31944444444444442</v>
      </c>
      <c r="BV403" s="72">
        <f t="shared" si="1395"/>
        <v>1</v>
      </c>
    </row>
    <row r="404" spans="1:74" s="72" customFormat="1" x14ac:dyDescent="0.2">
      <c r="A404" s="72" t="b">
        <v>1</v>
      </c>
      <c r="B404" s="65" t="s">
        <v>46</v>
      </c>
      <c r="C404" s="65" t="s">
        <v>87</v>
      </c>
      <c r="D404" s="65" t="str">
        <f t="shared" si="1391"/>
        <v>E5</v>
      </c>
      <c r="E404" s="75">
        <f t="shared" si="1303"/>
        <v>1005005</v>
      </c>
      <c r="F404" s="65" t="str">
        <f t="shared" si="1182"/>
        <v>MG005_E5</v>
      </c>
      <c r="G404" s="65" t="s">
        <v>345</v>
      </c>
      <c r="H404" s="65">
        <f t="shared" si="1392"/>
        <v>1035</v>
      </c>
      <c r="I404" s="65">
        <f t="shared" si="1396"/>
        <v>110</v>
      </c>
      <c r="J404" s="65">
        <f>INDEX(Notes!$A$36:$N$47,MATCH(Binning!$B404,Notes!$A$36:$A$47,0),MATCH(Notes!$K$35,Notes!$A$35:$N$35,0))</f>
        <v>479.40000000000003</v>
      </c>
      <c r="K404" s="65"/>
      <c r="L404" s="65">
        <f t="shared" si="1406"/>
        <v>830</v>
      </c>
      <c r="M404" s="65">
        <f t="shared" si="1397"/>
        <v>630</v>
      </c>
      <c r="N404" s="65">
        <f>INDEX(GB!$A$2:$AD$96,MATCH($C404,GB!$A$2:$A$96,0),MATCH(N$2,GB!$A$1:$AD$1,0))</f>
        <v>20</v>
      </c>
      <c r="O404" s="65">
        <f>INDEX(GB!$A$2:$AD$96,MATCH($C404,GB!$A$2:$A$96,0),MATCH(O$2,GB!$A$1:$AD$1,0))</f>
        <v>5</v>
      </c>
      <c r="P404" s="65">
        <f>INDEX(GB!$A$2:$AD$96,MATCH($C404,GB!$A$2:$A$96,0),MATCH(P$2,GB!$A$1:$AD$1,0))</f>
        <v>-10</v>
      </c>
      <c r="Q404" s="65">
        <f>INDEX(GB!$A$2:$AD$96,MATCH($C404,GB!$A$2:$A$96,0),MATCH(Q$2,GB!$A$1:$AD$1,0))</f>
        <v>-5</v>
      </c>
      <c r="R404" s="65">
        <f>INDEX(Notes!$A$36:$N$47,MATCH(Binning!$B404,Notes!$A$36:$A$47,0),MATCH(Notes!$M$35,Notes!$A$35:$N$35,0))</f>
        <v>6020</v>
      </c>
      <c r="S404" s="65"/>
      <c r="T404" s="65">
        <f>INDEX(GB!$A$2:$AD$96,MATCH($C404,GB!$A$2:$A$96,0),MATCH(T$2,GB!$A$1:$AD$1,0))</f>
        <v>45</v>
      </c>
      <c r="U404" s="65">
        <f>INDEX(GB!$A$2:$AD$96,MATCH($C404,GB!$A$2:$A$96,0),MATCH(U$2,GB!$A$1:$AD$1,0))</f>
        <v>-30</v>
      </c>
      <c r="V404" s="65">
        <f>INDEX(GB!$A$2:$AD$96,MATCH($C404,GB!$A$2:$A$96,0),MATCH(V$2,GB!$A$1:$AD$1,0))</f>
        <v>0</v>
      </c>
      <c r="W404" s="65">
        <f>INDEX(GB!$A$2:$AD$96,MATCH($C404,GB!$A$2:$A$96,0),MATCH(W$2,GB!$A$1:$AD$1,0))</f>
        <v>-35</v>
      </c>
      <c r="X404" s="65">
        <f>INDEX(GB!$A$2:$AD$96,MATCH($C404,GB!$A$2:$A$96,0),MATCH(X$2,GB!$A$1:$AD$1,0))</f>
        <v>-30</v>
      </c>
      <c r="Y404" s="65">
        <v>5</v>
      </c>
      <c r="Z404" s="72">
        <v>1250</v>
      </c>
      <c r="AA404" s="72">
        <v>400</v>
      </c>
      <c r="AB404" s="65"/>
      <c r="AC404" s="65"/>
      <c r="AD404" s="65"/>
      <c r="AE404" s="65"/>
      <c r="AF404" s="65">
        <f t="shared" si="1398"/>
        <v>5</v>
      </c>
      <c r="AG404" s="65">
        <f t="shared" si="1166"/>
        <v>820</v>
      </c>
      <c r="AH404" s="65">
        <f t="shared" ref="AH404:AH430" si="1407">AG404-N404</f>
        <v>800</v>
      </c>
      <c r="AI404" s="65" t="str">
        <f t="shared" ref="AI404:AI548" si="1408">IF($BR404=1,BS404,"")</f>
        <v/>
      </c>
      <c r="AJ404" s="65" t="str">
        <f t="shared" ref="AJ404:AJ548" si="1409">IF($BR404=1,BT404,"")</f>
        <v/>
      </c>
      <c r="AK404" s="65" t="str">
        <f t="shared" ref="AK404:AK548" si="1410">IF($BR404=1,BU404,"")</f>
        <v/>
      </c>
      <c r="AL404" s="65" t="str">
        <f t="shared" ref="AL404:AL548" si="1411">IF($BR404=1,BV404,"")</f>
        <v/>
      </c>
      <c r="AM404" s="65" t="str">
        <f t="shared" si="1236"/>
        <v/>
      </c>
      <c r="AN404" s="65">
        <f t="shared" si="1399"/>
        <v>0</v>
      </c>
      <c r="AO404" s="65">
        <f t="shared" si="1400"/>
        <v>0</v>
      </c>
      <c r="AP404" s="65">
        <f t="shared" si="1401"/>
        <v>0</v>
      </c>
      <c r="AQ404" s="65">
        <f t="shared" si="1402"/>
        <v>0</v>
      </c>
      <c r="AR404" s="65">
        <f t="shared" si="1403"/>
        <v>0</v>
      </c>
      <c r="AS404" s="65">
        <f t="shared" si="1404"/>
        <v>0</v>
      </c>
      <c r="AT404" s="65" t="str">
        <f t="shared" si="1286"/>
        <v>GPU</v>
      </c>
      <c r="AU404" s="65">
        <f t="shared" si="1287"/>
        <v>479.40000000000003</v>
      </c>
      <c r="AV404" s="65"/>
      <c r="AX404" s="65">
        <f t="shared" si="1307"/>
        <v>850</v>
      </c>
      <c r="AY404" s="65">
        <f t="shared" si="1308"/>
        <v>650</v>
      </c>
      <c r="AZ404" s="65">
        <f>INDEX(Notes!$A$36:$O$47,MATCH($B404,Notes!A$36:A$47,0),MATCH(AZ$2,Notes!A$35:O$35,0))</f>
        <v>342.4525995351467</v>
      </c>
      <c r="BA404" s="65">
        <f t="shared" si="939"/>
        <v>755</v>
      </c>
      <c r="BB404" s="65">
        <f t="shared" si="1309"/>
        <v>775</v>
      </c>
      <c r="BC404" s="65">
        <f t="shared" si="940"/>
        <v>740</v>
      </c>
      <c r="BD404" s="65">
        <f t="shared" si="1310"/>
        <v>760</v>
      </c>
      <c r="BO404" s="72">
        <f t="shared" si="1394"/>
        <v>479.40000000000003</v>
      </c>
      <c r="BP404" s="72">
        <f t="shared" si="1305"/>
        <v>5</v>
      </c>
      <c r="BQ404" s="72" t="str">
        <f t="shared" si="1306"/>
        <v>5</v>
      </c>
      <c r="BR404" s="72">
        <f t="shared" si="1405"/>
        <v>0</v>
      </c>
      <c r="BS404" s="72" t="str">
        <f t="shared" si="1395"/>
        <v>MG004</v>
      </c>
      <c r="BT404" s="72" t="str">
        <f t="shared" si="1395"/>
        <v>MG007</v>
      </c>
      <c r="BU404" s="72">
        <f t="shared" si="1395"/>
        <v>0.31944444444444442</v>
      </c>
      <c r="BV404" s="72">
        <f t="shared" si="1395"/>
        <v>1</v>
      </c>
    </row>
    <row r="405" spans="1:74" s="72" customFormat="1" x14ac:dyDescent="0.2">
      <c r="A405" s="72" t="b">
        <v>1</v>
      </c>
      <c r="B405" s="65" t="s">
        <v>46</v>
      </c>
      <c r="C405" s="65" t="s">
        <v>87</v>
      </c>
      <c r="D405" s="65" t="str">
        <f t="shared" si="1391"/>
        <v>E6</v>
      </c>
      <c r="E405" s="75">
        <f t="shared" si="1303"/>
        <v>1005006</v>
      </c>
      <c r="F405" s="65" t="str">
        <f t="shared" ref="F405:F416" si="1412">CONCATENATE(C405,"_",D405)</f>
        <v>MG005_E6</v>
      </c>
      <c r="G405" s="65" t="s">
        <v>345</v>
      </c>
      <c r="H405" s="65">
        <f t="shared" si="1392"/>
        <v>1020</v>
      </c>
      <c r="I405" s="65">
        <f t="shared" si="1396"/>
        <v>110</v>
      </c>
      <c r="J405" s="65">
        <f>INDEX(Notes!$A$36:$N$47,MATCH(Binning!$B405,Notes!$A$36:$A$47,0),MATCH(Notes!$K$35,Notes!$A$35:$N$35,0))</f>
        <v>479.40000000000003</v>
      </c>
      <c r="K405" s="65"/>
      <c r="L405" s="65">
        <f t="shared" si="1406"/>
        <v>830</v>
      </c>
      <c r="M405" s="65">
        <f t="shared" si="1397"/>
        <v>630</v>
      </c>
      <c r="N405" s="65">
        <f>INDEX(GB!$A$2:$AD$96,MATCH($C405,GB!$A$2:$A$96,0),MATCH(N$2,GB!$A$1:$AD$1,0))</f>
        <v>20</v>
      </c>
      <c r="O405" s="65">
        <f>INDEX(GB!$A$2:$AD$96,MATCH($C405,GB!$A$2:$A$96,0),MATCH(O$2,GB!$A$1:$AD$1,0))</f>
        <v>5</v>
      </c>
      <c r="P405" s="65">
        <f>INDEX(GB!$A$2:$AD$96,MATCH($C405,GB!$A$2:$A$96,0),MATCH(P$2,GB!$A$1:$AD$1,0))</f>
        <v>-10</v>
      </c>
      <c r="Q405" s="65">
        <f>INDEX(GB!$A$2:$AD$96,MATCH($C405,GB!$A$2:$A$96,0),MATCH(Q$2,GB!$A$1:$AD$1,0))</f>
        <v>-5</v>
      </c>
      <c r="R405" s="65">
        <f>INDEX(Notes!$A$36:$N$47,MATCH(Binning!$B405,Notes!$A$36:$A$47,0),MATCH(Notes!$M$35,Notes!$A$35:$N$35,0))</f>
        <v>6020</v>
      </c>
      <c r="S405" s="65"/>
      <c r="T405" s="65">
        <f>INDEX(GB!$A$2:$AD$96,MATCH($C405,GB!$A$2:$A$96,0),MATCH(T$2,GB!$A$1:$AD$1,0))</f>
        <v>45</v>
      </c>
      <c r="U405" s="65">
        <f>INDEX(GB!$A$2:$AD$96,MATCH($C405,GB!$A$2:$A$96,0),MATCH(U$2,GB!$A$1:$AD$1,0))</f>
        <v>-30</v>
      </c>
      <c r="V405" s="65">
        <f>INDEX(GB!$A$2:$AD$96,MATCH($C405,GB!$A$2:$A$96,0),MATCH(V$2,GB!$A$1:$AD$1,0))</f>
        <v>0</v>
      </c>
      <c r="W405" s="65">
        <f>INDEX(GB!$A$2:$AD$96,MATCH($C405,GB!$A$2:$A$96,0),MATCH(W$2,GB!$A$1:$AD$1,0))</f>
        <v>-35</v>
      </c>
      <c r="X405" s="65">
        <f>INDEX(GB!$A$2:$AD$96,MATCH($C405,GB!$A$2:$A$96,0),MATCH(X$2,GB!$A$1:$AD$1,0))</f>
        <v>-30</v>
      </c>
      <c r="Y405" s="65">
        <v>5</v>
      </c>
      <c r="Z405" s="72">
        <v>1250</v>
      </c>
      <c r="AA405" s="72">
        <v>400</v>
      </c>
      <c r="AB405" s="65"/>
      <c r="AC405" s="65"/>
      <c r="AD405" s="65"/>
      <c r="AE405" s="65"/>
      <c r="AF405" s="65">
        <f t="shared" si="1398"/>
        <v>5</v>
      </c>
      <c r="AG405" s="65">
        <f t="shared" si="1166"/>
        <v>820</v>
      </c>
      <c r="AH405" s="65">
        <f t="shared" si="1407"/>
        <v>800</v>
      </c>
      <c r="AI405" s="65" t="str">
        <f t="shared" si="1408"/>
        <v/>
      </c>
      <c r="AJ405" s="65" t="str">
        <f t="shared" si="1409"/>
        <v/>
      </c>
      <c r="AK405" s="65" t="str">
        <f t="shared" si="1410"/>
        <v/>
      </c>
      <c r="AL405" s="65" t="str">
        <f t="shared" si="1411"/>
        <v/>
      </c>
      <c r="AM405" s="65" t="str">
        <f t="shared" si="1236"/>
        <v/>
      </c>
      <c r="AN405" s="65">
        <f t="shared" si="1399"/>
        <v>0</v>
      </c>
      <c r="AO405" s="65">
        <f t="shared" si="1400"/>
        <v>0</v>
      </c>
      <c r="AP405" s="65">
        <f t="shared" si="1401"/>
        <v>0</v>
      </c>
      <c r="AQ405" s="65">
        <f t="shared" si="1402"/>
        <v>0</v>
      </c>
      <c r="AR405" s="65">
        <f t="shared" si="1403"/>
        <v>0</v>
      </c>
      <c r="AS405" s="65">
        <f t="shared" si="1404"/>
        <v>0</v>
      </c>
      <c r="AT405" s="65" t="str">
        <f t="shared" si="1286"/>
        <v>GPU</v>
      </c>
      <c r="AU405" s="65">
        <f t="shared" si="1287"/>
        <v>479.40000000000003</v>
      </c>
      <c r="AV405" s="65"/>
      <c r="AX405" s="65">
        <f t="shared" si="1307"/>
        <v>850</v>
      </c>
      <c r="AY405" s="65">
        <f t="shared" si="1308"/>
        <v>650</v>
      </c>
      <c r="AZ405" s="65">
        <f>INDEX(Notes!$A$36:$O$47,MATCH($B405,Notes!A$36:A$47,0),MATCH(AZ$2,Notes!A$35:O$35,0))</f>
        <v>342.4525995351467</v>
      </c>
      <c r="BA405" s="65">
        <f t="shared" si="939"/>
        <v>740</v>
      </c>
      <c r="BB405" s="65">
        <f t="shared" si="1309"/>
        <v>760</v>
      </c>
      <c r="BC405" s="65">
        <f t="shared" si="940"/>
        <v>725</v>
      </c>
      <c r="BD405" s="65">
        <f t="shared" si="1310"/>
        <v>745</v>
      </c>
      <c r="BO405" s="72">
        <f t="shared" si="1394"/>
        <v>479.40000000000003</v>
      </c>
      <c r="BP405" s="72">
        <f t="shared" si="1305"/>
        <v>5</v>
      </c>
      <c r="BQ405" s="72" t="str">
        <f t="shared" si="1306"/>
        <v>6</v>
      </c>
      <c r="BR405" s="72">
        <f t="shared" si="1405"/>
        <v>0</v>
      </c>
      <c r="BS405" s="72" t="str">
        <f t="shared" si="1395"/>
        <v>MG004</v>
      </c>
      <c r="BT405" s="72" t="str">
        <f t="shared" si="1395"/>
        <v>MG007</v>
      </c>
      <c r="BU405" s="72">
        <f t="shared" si="1395"/>
        <v>0.31944444444444442</v>
      </c>
      <c r="BV405" s="72">
        <f t="shared" si="1395"/>
        <v>1</v>
      </c>
    </row>
    <row r="406" spans="1:74" s="72" customFormat="1" x14ac:dyDescent="0.2">
      <c r="A406" s="72" t="b">
        <v>1</v>
      </c>
      <c r="B406" s="65" t="s">
        <v>46</v>
      </c>
      <c r="C406" s="65" t="s">
        <v>87</v>
      </c>
      <c r="D406" s="65" t="str">
        <f t="shared" si="1391"/>
        <v>E7</v>
      </c>
      <c r="E406" s="75">
        <f t="shared" ref="E406:E409" si="1413">1000000+BP406*1000+BQ406</f>
        <v>1005007</v>
      </c>
      <c r="F406" s="65" t="str">
        <f t="shared" si="1412"/>
        <v>MG005_E7</v>
      </c>
      <c r="G406" s="65" t="s">
        <v>345</v>
      </c>
      <c r="H406" s="65">
        <f t="shared" si="1392"/>
        <v>1005</v>
      </c>
      <c r="I406" s="65">
        <f t="shared" si="1396"/>
        <v>110</v>
      </c>
      <c r="J406" s="65">
        <f>INDEX(Notes!$A$36:$N$47,MATCH(Binning!$B406,Notes!$A$36:$A$47,0),MATCH(Notes!$K$35,Notes!$A$35:$N$35,0))</f>
        <v>479.40000000000003</v>
      </c>
      <c r="K406" s="65"/>
      <c r="L406" s="65">
        <f t="shared" si="1406"/>
        <v>830</v>
      </c>
      <c r="M406" s="65">
        <f t="shared" si="1397"/>
        <v>630</v>
      </c>
      <c r="N406" s="65">
        <f>INDEX(GB!$A$2:$AD$96,MATCH($C406,GB!$A$2:$A$96,0),MATCH(N$2,GB!$A$1:$AD$1,0))</f>
        <v>20</v>
      </c>
      <c r="O406" s="65">
        <f>INDEX(GB!$A$2:$AD$96,MATCH($C406,GB!$A$2:$A$96,0),MATCH(O$2,GB!$A$1:$AD$1,0))</f>
        <v>5</v>
      </c>
      <c r="P406" s="65">
        <f>INDEX(GB!$A$2:$AD$96,MATCH($C406,GB!$A$2:$A$96,0),MATCH(P$2,GB!$A$1:$AD$1,0))</f>
        <v>-10</v>
      </c>
      <c r="Q406" s="65">
        <f>INDEX(GB!$A$2:$AD$96,MATCH($C406,GB!$A$2:$A$96,0),MATCH(Q$2,GB!$A$1:$AD$1,0))</f>
        <v>-5</v>
      </c>
      <c r="R406" s="65">
        <f>INDEX(Notes!$A$36:$N$47,MATCH(Binning!$B406,Notes!$A$36:$A$47,0),MATCH(Notes!$M$35,Notes!$A$35:$N$35,0))</f>
        <v>6020</v>
      </c>
      <c r="S406" s="65"/>
      <c r="T406" s="65">
        <f>INDEX(GB!$A$2:$AD$96,MATCH($C406,GB!$A$2:$A$96,0),MATCH(T$2,GB!$A$1:$AD$1,0))</f>
        <v>45</v>
      </c>
      <c r="U406" s="65">
        <f>INDEX(GB!$A$2:$AD$96,MATCH($C406,GB!$A$2:$A$96,0),MATCH(U$2,GB!$A$1:$AD$1,0))</f>
        <v>-30</v>
      </c>
      <c r="V406" s="65">
        <f>INDEX(GB!$A$2:$AD$96,MATCH($C406,GB!$A$2:$A$96,0),MATCH(V$2,GB!$A$1:$AD$1,0))</f>
        <v>0</v>
      </c>
      <c r="W406" s="65">
        <f>INDEX(GB!$A$2:$AD$96,MATCH($C406,GB!$A$2:$A$96,0),MATCH(W$2,GB!$A$1:$AD$1,0))</f>
        <v>-35</v>
      </c>
      <c r="X406" s="65">
        <f>INDEX(GB!$A$2:$AD$96,MATCH($C406,GB!$A$2:$A$96,0),MATCH(X$2,GB!$A$1:$AD$1,0))</f>
        <v>-30</v>
      </c>
      <c r="Y406" s="65">
        <v>5</v>
      </c>
      <c r="Z406" s="72">
        <v>1250</v>
      </c>
      <c r="AA406" s="72">
        <v>400</v>
      </c>
      <c r="AB406" s="65"/>
      <c r="AC406" s="65"/>
      <c r="AD406" s="65"/>
      <c r="AE406" s="65"/>
      <c r="AF406" s="65">
        <f t="shared" si="1398"/>
        <v>5</v>
      </c>
      <c r="AG406" s="65">
        <f t="shared" si="1166"/>
        <v>820</v>
      </c>
      <c r="AH406" s="65">
        <f t="shared" si="1407"/>
        <v>800</v>
      </c>
      <c r="AI406" s="65" t="str">
        <f t="shared" si="1408"/>
        <v/>
      </c>
      <c r="AJ406" s="65" t="str">
        <f t="shared" si="1409"/>
        <v/>
      </c>
      <c r="AK406" s="65" t="str">
        <f t="shared" si="1410"/>
        <v/>
      </c>
      <c r="AL406" s="65" t="str">
        <f t="shared" si="1411"/>
        <v/>
      </c>
      <c r="AM406" s="65" t="str">
        <f t="shared" si="1236"/>
        <v/>
      </c>
      <c r="AN406" s="65">
        <f t="shared" si="1399"/>
        <v>0</v>
      </c>
      <c r="AO406" s="65">
        <f t="shared" si="1400"/>
        <v>0</v>
      </c>
      <c r="AP406" s="65">
        <f t="shared" si="1401"/>
        <v>0</v>
      </c>
      <c r="AQ406" s="65">
        <f t="shared" si="1402"/>
        <v>0</v>
      </c>
      <c r="AR406" s="65">
        <f t="shared" si="1403"/>
        <v>0</v>
      </c>
      <c r="AS406" s="65">
        <f t="shared" si="1404"/>
        <v>0</v>
      </c>
      <c r="AT406" s="65" t="str">
        <f t="shared" ref="AT406:AT409" si="1414">B406</f>
        <v>GPU</v>
      </c>
      <c r="AU406" s="65">
        <f t="shared" ref="AU406:AU409" si="1415">J406</f>
        <v>479.40000000000003</v>
      </c>
      <c r="AV406" s="65"/>
      <c r="AX406" s="65">
        <f t="shared" ref="AX406:AX409" si="1416">L406+N406</f>
        <v>850</v>
      </c>
      <c r="AY406" s="65">
        <f t="shared" ref="AY406:AY409" si="1417">M406+N406</f>
        <v>650</v>
      </c>
      <c r="AZ406" s="65">
        <f>INDEX(Notes!$A$36:$O$47,MATCH($B406,Notes!A$36:A$47,0),MATCH(AZ$2,Notes!A$35:O$35,0))</f>
        <v>342.4525995351467</v>
      </c>
      <c r="BA406" s="65">
        <f t="shared" ref="BA406:BA409" si="1418">MAX(MIN(Y406*FLOOR((H406-I406*LOG10(AZ406))/Y406,1),L406),M406)</f>
        <v>725</v>
      </c>
      <c r="BB406" s="65">
        <f t="shared" ref="BB406:BB409" si="1419">BA406+N406</f>
        <v>745</v>
      </c>
      <c r="BC406" s="65">
        <f t="shared" ref="BC406:BC409" si="1420">MAX(MIN(Y406*FLOOR((H406-I406*LOG10(J406))/Y406,1),L406),M406)</f>
        <v>710</v>
      </c>
      <c r="BD406" s="65">
        <f t="shared" ref="BD406:BD409" si="1421">BC406+N406</f>
        <v>730</v>
      </c>
      <c r="BO406" s="72">
        <f t="shared" si="1394"/>
        <v>479.40000000000003</v>
      </c>
      <c r="BP406" s="72">
        <f t="shared" si="1305"/>
        <v>5</v>
      </c>
      <c r="BQ406" s="72" t="str">
        <f t="shared" si="1306"/>
        <v>7</v>
      </c>
      <c r="BR406" s="72">
        <f t="shared" si="1405"/>
        <v>0</v>
      </c>
      <c r="BS406" s="72" t="str">
        <f t="shared" si="1405"/>
        <v>MG004</v>
      </c>
      <c r="BT406" s="72" t="str">
        <f t="shared" si="1405"/>
        <v>MG007</v>
      </c>
      <c r="BU406" s="72">
        <f t="shared" si="1405"/>
        <v>0.31944444444444442</v>
      </c>
      <c r="BV406" s="72">
        <f t="shared" si="1405"/>
        <v>1</v>
      </c>
    </row>
    <row r="407" spans="1:74" s="72" customFormat="1" x14ac:dyDescent="0.2">
      <c r="A407" s="72" t="b">
        <v>1</v>
      </c>
      <c r="B407" s="65" t="s">
        <v>46</v>
      </c>
      <c r="C407" s="65" t="s">
        <v>87</v>
      </c>
      <c r="D407" s="65" t="str">
        <f t="shared" si="1391"/>
        <v>E8</v>
      </c>
      <c r="E407" s="75">
        <f t="shared" si="1413"/>
        <v>1005008</v>
      </c>
      <c r="F407" s="65" t="str">
        <f t="shared" si="1412"/>
        <v>MG005_E8</v>
      </c>
      <c r="G407" s="65" t="s">
        <v>345</v>
      </c>
      <c r="H407" s="65">
        <f t="shared" si="1392"/>
        <v>990</v>
      </c>
      <c r="I407" s="65">
        <f t="shared" si="1396"/>
        <v>110</v>
      </c>
      <c r="J407" s="65">
        <f>INDEX(Notes!$A$36:$N$47,MATCH(Binning!$B407,Notes!$A$36:$A$47,0),MATCH(Notes!$K$35,Notes!$A$35:$N$35,0))</f>
        <v>479.40000000000003</v>
      </c>
      <c r="K407" s="65"/>
      <c r="L407" s="65">
        <f t="shared" si="1406"/>
        <v>830</v>
      </c>
      <c r="M407" s="65">
        <f t="shared" si="1397"/>
        <v>630</v>
      </c>
      <c r="N407" s="65">
        <f>INDEX(GB!$A$2:$AD$96,MATCH($C407,GB!$A$2:$A$96,0),MATCH(N$2,GB!$A$1:$AD$1,0))</f>
        <v>20</v>
      </c>
      <c r="O407" s="65">
        <f>INDEX(GB!$A$2:$AD$96,MATCH($C407,GB!$A$2:$A$96,0),MATCH(O$2,GB!$A$1:$AD$1,0))</f>
        <v>5</v>
      </c>
      <c r="P407" s="65">
        <f>INDEX(GB!$A$2:$AD$96,MATCH($C407,GB!$A$2:$A$96,0),MATCH(P$2,GB!$A$1:$AD$1,0))</f>
        <v>-10</v>
      </c>
      <c r="Q407" s="65">
        <f>INDEX(GB!$A$2:$AD$96,MATCH($C407,GB!$A$2:$A$96,0),MATCH(Q$2,GB!$A$1:$AD$1,0))</f>
        <v>-5</v>
      </c>
      <c r="R407" s="65">
        <f>INDEX(Notes!$A$36:$N$47,MATCH(Binning!$B407,Notes!$A$36:$A$47,0),MATCH(Notes!$M$35,Notes!$A$35:$N$35,0))</f>
        <v>6020</v>
      </c>
      <c r="S407" s="65"/>
      <c r="T407" s="65">
        <f>INDEX(GB!$A$2:$AD$96,MATCH($C407,GB!$A$2:$A$96,0),MATCH(T$2,GB!$A$1:$AD$1,0))</f>
        <v>45</v>
      </c>
      <c r="U407" s="65">
        <f>INDEX(GB!$A$2:$AD$96,MATCH($C407,GB!$A$2:$A$96,0),MATCH(U$2,GB!$A$1:$AD$1,0))</f>
        <v>-30</v>
      </c>
      <c r="V407" s="65">
        <f>INDEX(GB!$A$2:$AD$96,MATCH($C407,GB!$A$2:$A$96,0),MATCH(V$2,GB!$A$1:$AD$1,0))</f>
        <v>0</v>
      </c>
      <c r="W407" s="65">
        <f>INDEX(GB!$A$2:$AD$96,MATCH($C407,GB!$A$2:$A$96,0),MATCH(W$2,GB!$A$1:$AD$1,0))</f>
        <v>-35</v>
      </c>
      <c r="X407" s="65">
        <f>INDEX(GB!$A$2:$AD$96,MATCH($C407,GB!$A$2:$A$96,0),MATCH(X$2,GB!$A$1:$AD$1,0))</f>
        <v>-30</v>
      </c>
      <c r="Y407" s="65">
        <v>5</v>
      </c>
      <c r="Z407" s="72">
        <v>1250</v>
      </c>
      <c r="AA407" s="72">
        <v>400</v>
      </c>
      <c r="AB407" s="65"/>
      <c r="AC407" s="65"/>
      <c r="AD407" s="65"/>
      <c r="AE407" s="65"/>
      <c r="AF407" s="65">
        <f t="shared" si="1398"/>
        <v>5</v>
      </c>
      <c r="AG407" s="65">
        <f t="shared" si="1166"/>
        <v>820</v>
      </c>
      <c r="AH407" s="65">
        <f t="shared" ref="AH407:AH410" si="1422">AG407-N407</f>
        <v>800</v>
      </c>
      <c r="AI407" s="65" t="str">
        <f t="shared" ref="AI407:AI410" si="1423">IF($BR407=1,BS407,"")</f>
        <v/>
      </c>
      <c r="AJ407" s="65" t="str">
        <f t="shared" ref="AJ407:AJ410" si="1424">IF($BR407=1,BT407,"")</f>
        <v/>
      </c>
      <c r="AK407" s="65" t="str">
        <f t="shared" ref="AK407:AK410" si="1425">IF($BR407=1,BU407,"")</f>
        <v/>
      </c>
      <c r="AL407" s="65" t="str">
        <f t="shared" ref="AL407:AL410" si="1426">IF($BR407=1,BV407,"")</f>
        <v/>
      </c>
      <c r="AM407" s="65" t="str">
        <f t="shared" si="1236"/>
        <v/>
      </c>
      <c r="AN407" s="65">
        <f t="shared" si="1399"/>
        <v>0</v>
      </c>
      <c r="AO407" s="65">
        <f t="shared" si="1400"/>
        <v>0</v>
      </c>
      <c r="AP407" s="65">
        <f t="shared" si="1401"/>
        <v>0</v>
      </c>
      <c r="AQ407" s="65">
        <f t="shared" si="1402"/>
        <v>0</v>
      </c>
      <c r="AR407" s="65">
        <f t="shared" si="1403"/>
        <v>0</v>
      </c>
      <c r="AS407" s="65">
        <f t="shared" si="1404"/>
        <v>0</v>
      </c>
      <c r="AT407" s="65" t="str">
        <f t="shared" si="1414"/>
        <v>GPU</v>
      </c>
      <c r="AU407" s="65">
        <f t="shared" si="1415"/>
        <v>479.40000000000003</v>
      </c>
      <c r="AV407" s="65"/>
      <c r="AX407" s="65">
        <f t="shared" si="1416"/>
        <v>850</v>
      </c>
      <c r="AY407" s="65">
        <f t="shared" si="1417"/>
        <v>650</v>
      </c>
      <c r="AZ407" s="65">
        <f>INDEX(Notes!$A$36:$O$47,MATCH($B407,Notes!A$36:A$47,0),MATCH(AZ$2,Notes!A$35:O$35,0))</f>
        <v>342.4525995351467</v>
      </c>
      <c r="BA407" s="65">
        <f t="shared" si="1418"/>
        <v>710</v>
      </c>
      <c r="BB407" s="65">
        <f t="shared" si="1419"/>
        <v>730</v>
      </c>
      <c r="BC407" s="65">
        <f t="shared" si="1420"/>
        <v>695</v>
      </c>
      <c r="BD407" s="65">
        <f t="shared" si="1421"/>
        <v>715</v>
      </c>
      <c r="BO407" s="72">
        <f t="shared" si="1394"/>
        <v>479.40000000000003</v>
      </c>
      <c r="BP407" s="72">
        <f t="shared" si="1305"/>
        <v>5</v>
      </c>
      <c r="BQ407" s="72" t="str">
        <f t="shared" si="1306"/>
        <v>8</v>
      </c>
      <c r="BR407" s="72">
        <f t="shared" si="1405"/>
        <v>0</v>
      </c>
      <c r="BS407" s="72" t="str">
        <f t="shared" si="1405"/>
        <v>MG004</v>
      </c>
      <c r="BT407" s="72" t="str">
        <f t="shared" si="1405"/>
        <v>MG007</v>
      </c>
      <c r="BU407" s="72">
        <f t="shared" si="1405"/>
        <v>0.31944444444444442</v>
      </c>
      <c r="BV407" s="72">
        <f t="shared" si="1405"/>
        <v>1</v>
      </c>
    </row>
    <row r="408" spans="1:74" s="72" customFormat="1" x14ac:dyDescent="0.2">
      <c r="A408" s="72" t="b">
        <v>1</v>
      </c>
      <c r="B408" s="65" t="s">
        <v>46</v>
      </c>
      <c r="C408" s="65" t="s">
        <v>87</v>
      </c>
      <c r="D408" s="65" t="str">
        <f t="shared" si="1391"/>
        <v>E9</v>
      </c>
      <c r="E408" s="75">
        <f t="shared" si="1413"/>
        <v>1005009</v>
      </c>
      <c r="F408" s="65" t="str">
        <f t="shared" si="1412"/>
        <v>MG005_E9</v>
      </c>
      <c r="G408" s="65" t="s">
        <v>345</v>
      </c>
      <c r="H408" s="65">
        <f t="shared" si="1392"/>
        <v>975</v>
      </c>
      <c r="I408" s="65">
        <f t="shared" si="1396"/>
        <v>110</v>
      </c>
      <c r="J408" s="65">
        <f>INDEX(Notes!$A$36:$N$47,MATCH(Binning!$B408,Notes!$A$36:$A$47,0),MATCH(Notes!$K$35,Notes!$A$35:$N$35,0))</f>
        <v>479.40000000000003</v>
      </c>
      <c r="K408" s="65"/>
      <c r="L408" s="65">
        <f t="shared" si="1406"/>
        <v>830</v>
      </c>
      <c r="M408" s="65">
        <f t="shared" si="1397"/>
        <v>630</v>
      </c>
      <c r="N408" s="65">
        <f>INDEX(GB!$A$2:$AD$96,MATCH($C408,GB!$A$2:$A$96,0),MATCH(N$2,GB!$A$1:$AD$1,0))</f>
        <v>20</v>
      </c>
      <c r="O408" s="65">
        <f>INDEX(GB!$A$2:$AD$96,MATCH($C408,GB!$A$2:$A$96,0),MATCH(O$2,GB!$A$1:$AD$1,0))</f>
        <v>5</v>
      </c>
      <c r="P408" s="65">
        <f>INDEX(GB!$A$2:$AD$96,MATCH($C408,GB!$A$2:$A$96,0),MATCH(P$2,GB!$A$1:$AD$1,0))</f>
        <v>-10</v>
      </c>
      <c r="Q408" s="65">
        <f>INDEX(GB!$A$2:$AD$96,MATCH($C408,GB!$A$2:$A$96,0),MATCH(Q$2,GB!$A$1:$AD$1,0))</f>
        <v>-5</v>
      </c>
      <c r="R408" s="65">
        <f>INDEX(Notes!$A$36:$N$47,MATCH(Binning!$B408,Notes!$A$36:$A$47,0),MATCH(Notes!$M$35,Notes!$A$35:$N$35,0))</f>
        <v>6020</v>
      </c>
      <c r="S408" s="65"/>
      <c r="T408" s="65">
        <f>INDEX(GB!$A$2:$AD$96,MATCH($C408,GB!$A$2:$A$96,0),MATCH(T$2,GB!$A$1:$AD$1,0))</f>
        <v>45</v>
      </c>
      <c r="U408" s="65">
        <f>INDEX(GB!$A$2:$AD$96,MATCH($C408,GB!$A$2:$A$96,0),MATCH(U$2,GB!$A$1:$AD$1,0))</f>
        <v>-30</v>
      </c>
      <c r="V408" s="65">
        <f>INDEX(GB!$A$2:$AD$96,MATCH($C408,GB!$A$2:$A$96,0),MATCH(V$2,GB!$A$1:$AD$1,0))</f>
        <v>0</v>
      </c>
      <c r="W408" s="65">
        <f>INDEX(GB!$A$2:$AD$96,MATCH($C408,GB!$A$2:$A$96,0),MATCH(W$2,GB!$A$1:$AD$1,0))</f>
        <v>-35</v>
      </c>
      <c r="X408" s="65">
        <f>INDEX(GB!$A$2:$AD$96,MATCH($C408,GB!$A$2:$A$96,0),MATCH(X$2,GB!$A$1:$AD$1,0))</f>
        <v>-30</v>
      </c>
      <c r="Y408" s="65">
        <v>5</v>
      </c>
      <c r="Z408" s="72">
        <v>1250</v>
      </c>
      <c r="AA408" s="72">
        <v>400</v>
      </c>
      <c r="AB408" s="65"/>
      <c r="AC408" s="65"/>
      <c r="AD408" s="65"/>
      <c r="AE408" s="65"/>
      <c r="AF408" s="65">
        <f t="shared" si="1398"/>
        <v>5</v>
      </c>
      <c r="AG408" s="65">
        <f t="shared" si="1166"/>
        <v>820</v>
      </c>
      <c r="AH408" s="65">
        <f t="shared" si="1422"/>
        <v>800</v>
      </c>
      <c r="AI408" s="65" t="str">
        <f t="shared" si="1423"/>
        <v/>
      </c>
      <c r="AJ408" s="65" t="str">
        <f t="shared" si="1424"/>
        <v/>
      </c>
      <c r="AK408" s="65" t="str">
        <f t="shared" si="1425"/>
        <v/>
      </c>
      <c r="AL408" s="65" t="str">
        <f t="shared" si="1426"/>
        <v/>
      </c>
      <c r="AM408" s="65" t="str">
        <f t="shared" si="1236"/>
        <v/>
      </c>
      <c r="AN408" s="65">
        <f t="shared" si="1399"/>
        <v>0</v>
      </c>
      <c r="AO408" s="65">
        <f t="shared" si="1400"/>
        <v>0</v>
      </c>
      <c r="AP408" s="65">
        <f t="shared" si="1401"/>
        <v>0</v>
      </c>
      <c r="AQ408" s="65">
        <f t="shared" si="1402"/>
        <v>0</v>
      </c>
      <c r="AR408" s="65">
        <f t="shared" si="1403"/>
        <v>0</v>
      </c>
      <c r="AS408" s="65">
        <f t="shared" si="1404"/>
        <v>0</v>
      </c>
      <c r="AT408" s="65" t="str">
        <f t="shared" si="1414"/>
        <v>GPU</v>
      </c>
      <c r="AU408" s="65">
        <f t="shared" si="1415"/>
        <v>479.40000000000003</v>
      </c>
      <c r="AV408" s="65"/>
      <c r="AX408" s="65">
        <f t="shared" si="1416"/>
        <v>850</v>
      </c>
      <c r="AY408" s="65">
        <f t="shared" si="1417"/>
        <v>650</v>
      </c>
      <c r="AZ408" s="65">
        <f>INDEX(Notes!$A$36:$O$47,MATCH($B408,Notes!A$36:A$47,0),MATCH(AZ$2,Notes!A$35:O$35,0))</f>
        <v>342.4525995351467</v>
      </c>
      <c r="BA408" s="65">
        <f t="shared" si="1418"/>
        <v>695</v>
      </c>
      <c r="BB408" s="65">
        <f t="shared" si="1419"/>
        <v>715</v>
      </c>
      <c r="BC408" s="65">
        <f t="shared" si="1420"/>
        <v>680</v>
      </c>
      <c r="BD408" s="65">
        <f t="shared" si="1421"/>
        <v>700</v>
      </c>
      <c r="BO408" s="72">
        <f t="shared" si="1394"/>
        <v>479.40000000000003</v>
      </c>
      <c r="BP408" s="72">
        <f t="shared" si="1305"/>
        <v>5</v>
      </c>
      <c r="BQ408" s="72" t="str">
        <f t="shared" si="1306"/>
        <v>9</v>
      </c>
      <c r="BR408" s="72">
        <f t="shared" ref="BR408:BV408" si="1427">IF(BR407="","",BR407)</f>
        <v>0</v>
      </c>
      <c r="BS408" s="72" t="str">
        <f t="shared" si="1427"/>
        <v>MG004</v>
      </c>
      <c r="BT408" s="72" t="str">
        <f t="shared" si="1427"/>
        <v>MG007</v>
      </c>
      <c r="BU408" s="72">
        <f t="shared" si="1427"/>
        <v>0.31944444444444442</v>
      </c>
      <c r="BV408" s="72">
        <f t="shared" si="1427"/>
        <v>1</v>
      </c>
    </row>
    <row r="409" spans="1:74" s="72" customFormat="1" x14ac:dyDescent="0.2">
      <c r="A409" s="72" t="b">
        <v>1</v>
      </c>
      <c r="B409" s="65" t="s">
        <v>46</v>
      </c>
      <c r="C409" s="65" t="s">
        <v>87</v>
      </c>
      <c r="D409" s="65" t="str">
        <f t="shared" si="1391"/>
        <v>E10</v>
      </c>
      <c r="E409" s="75">
        <f t="shared" si="1413"/>
        <v>1005010</v>
      </c>
      <c r="F409" s="65" t="str">
        <f t="shared" ref="F409:F411" si="1428">CONCATENATE(C409,"_",D409)</f>
        <v>MG005_E10</v>
      </c>
      <c r="G409" s="65" t="s">
        <v>345</v>
      </c>
      <c r="H409" s="65">
        <f t="shared" si="1392"/>
        <v>960</v>
      </c>
      <c r="I409" s="65">
        <f t="shared" si="1396"/>
        <v>110</v>
      </c>
      <c r="J409" s="65">
        <f>INDEX(Notes!$A$36:$N$47,MATCH(Binning!$B409,Notes!$A$36:$A$47,0),MATCH(Notes!$K$35,Notes!$A$35:$N$35,0))</f>
        <v>479.40000000000003</v>
      </c>
      <c r="K409" s="65"/>
      <c r="L409" s="65">
        <f t="shared" si="1406"/>
        <v>830</v>
      </c>
      <c r="M409" s="65">
        <f t="shared" si="1397"/>
        <v>630</v>
      </c>
      <c r="N409" s="65">
        <f>INDEX(GB!$A$2:$AD$96,MATCH($C409,GB!$A$2:$A$96,0),MATCH(N$2,GB!$A$1:$AD$1,0))</f>
        <v>20</v>
      </c>
      <c r="O409" s="65">
        <f>INDEX(GB!$A$2:$AD$96,MATCH($C409,GB!$A$2:$A$96,0),MATCH(O$2,GB!$A$1:$AD$1,0))</f>
        <v>5</v>
      </c>
      <c r="P409" s="65">
        <f>INDEX(GB!$A$2:$AD$96,MATCH($C409,GB!$A$2:$A$96,0),MATCH(P$2,GB!$A$1:$AD$1,0))</f>
        <v>-10</v>
      </c>
      <c r="Q409" s="65">
        <f>INDEX(GB!$A$2:$AD$96,MATCH($C409,GB!$A$2:$A$96,0),MATCH(Q$2,GB!$A$1:$AD$1,0))</f>
        <v>-5</v>
      </c>
      <c r="R409" s="65">
        <f>INDEX(Notes!$A$36:$N$47,MATCH(Binning!$B409,Notes!$A$36:$A$47,0),MATCH(Notes!$M$35,Notes!$A$35:$N$35,0))</f>
        <v>6020</v>
      </c>
      <c r="S409" s="65"/>
      <c r="T409" s="65">
        <f>INDEX(GB!$A$2:$AD$96,MATCH($C409,GB!$A$2:$A$96,0),MATCH(T$2,GB!$A$1:$AD$1,0))</f>
        <v>45</v>
      </c>
      <c r="U409" s="65">
        <f>INDEX(GB!$A$2:$AD$96,MATCH($C409,GB!$A$2:$A$96,0),MATCH(U$2,GB!$A$1:$AD$1,0))</f>
        <v>-30</v>
      </c>
      <c r="V409" s="65">
        <f>INDEX(GB!$A$2:$AD$96,MATCH($C409,GB!$A$2:$A$96,0),MATCH(V$2,GB!$A$1:$AD$1,0))</f>
        <v>0</v>
      </c>
      <c r="W409" s="65">
        <f>INDEX(GB!$A$2:$AD$96,MATCH($C409,GB!$A$2:$A$96,0),MATCH(W$2,GB!$A$1:$AD$1,0))</f>
        <v>-35</v>
      </c>
      <c r="X409" s="65">
        <f>INDEX(GB!$A$2:$AD$96,MATCH($C409,GB!$A$2:$A$96,0),MATCH(X$2,GB!$A$1:$AD$1,0))</f>
        <v>-30</v>
      </c>
      <c r="Y409" s="65">
        <v>5</v>
      </c>
      <c r="Z409" s="72">
        <v>1250</v>
      </c>
      <c r="AA409" s="72">
        <v>400</v>
      </c>
      <c r="AB409" s="65"/>
      <c r="AC409" s="65"/>
      <c r="AD409" s="65"/>
      <c r="AE409" s="65"/>
      <c r="AF409" s="65">
        <f t="shared" si="1398"/>
        <v>5</v>
      </c>
      <c r="AG409" s="65">
        <f t="shared" si="1166"/>
        <v>820</v>
      </c>
      <c r="AH409" s="65">
        <f t="shared" si="1422"/>
        <v>800</v>
      </c>
      <c r="AI409" s="65" t="str">
        <f t="shared" si="1423"/>
        <v/>
      </c>
      <c r="AJ409" s="65" t="str">
        <f t="shared" si="1424"/>
        <v/>
      </c>
      <c r="AK409" s="65" t="str">
        <f t="shared" si="1425"/>
        <v/>
      </c>
      <c r="AL409" s="65" t="str">
        <f t="shared" si="1426"/>
        <v/>
      </c>
      <c r="AM409" s="65" t="str">
        <f t="shared" si="1236"/>
        <v/>
      </c>
      <c r="AN409" s="65">
        <f t="shared" si="1399"/>
        <v>0</v>
      </c>
      <c r="AO409" s="65">
        <f t="shared" si="1400"/>
        <v>0</v>
      </c>
      <c r="AP409" s="65">
        <f t="shared" si="1401"/>
        <v>0</v>
      </c>
      <c r="AQ409" s="65">
        <f t="shared" si="1402"/>
        <v>0</v>
      </c>
      <c r="AR409" s="65">
        <f t="shared" si="1403"/>
        <v>0</v>
      </c>
      <c r="AS409" s="65">
        <f t="shared" si="1404"/>
        <v>0</v>
      </c>
      <c r="AT409" s="65" t="str">
        <f t="shared" si="1414"/>
        <v>GPU</v>
      </c>
      <c r="AU409" s="65">
        <f t="shared" si="1415"/>
        <v>479.40000000000003</v>
      </c>
      <c r="AV409" s="65"/>
      <c r="AX409" s="65">
        <f t="shared" si="1416"/>
        <v>850</v>
      </c>
      <c r="AY409" s="65">
        <f t="shared" si="1417"/>
        <v>650</v>
      </c>
      <c r="AZ409" s="65">
        <f>INDEX(Notes!$A$36:$O$47,MATCH($B409,Notes!A$36:A$47,0),MATCH(AZ$2,Notes!A$35:O$35,0))</f>
        <v>342.4525995351467</v>
      </c>
      <c r="BA409" s="65">
        <f t="shared" si="1418"/>
        <v>680</v>
      </c>
      <c r="BB409" s="65">
        <f t="shared" si="1419"/>
        <v>700</v>
      </c>
      <c r="BC409" s="65">
        <f t="shared" si="1420"/>
        <v>665</v>
      </c>
      <c r="BD409" s="65">
        <f t="shared" si="1421"/>
        <v>685</v>
      </c>
      <c r="BO409" s="72">
        <f t="shared" si="1394"/>
        <v>479.40000000000003</v>
      </c>
      <c r="BP409" s="72">
        <f t="shared" si="1305"/>
        <v>5</v>
      </c>
      <c r="BQ409" s="72" t="str">
        <f t="shared" si="1306"/>
        <v>10</v>
      </c>
      <c r="BR409" s="72">
        <f t="shared" ref="BR409:BV409" si="1429">IF(BR408="","",BR408)</f>
        <v>0</v>
      </c>
      <c r="BS409" s="72" t="str">
        <f t="shared" si="1429"/>
        <v>MG004</v>
      </c>
      <c r="BT409" s="72" t="str">
        <f t="shared" si="1429"/>
        <v>MG007</v>
      </c>
      <c r="BU409" s="72">
        <f t="shared" si="1429"/>
        <v>0.31944444444444442</v>
      </c>
      <c r="BV409" s="72">
        <f t="shared" si="1429"/>
        <v>1</v>
      </c>
    </row>
    <row r="410" spans="1:74" s="72" customFormat="1" x14ac:dyDescent="0.2">
      <c r="A410" s="72" t="b">
        <v>1</v>
      </c>
      <c r="B410" s="65" t="s">
        <v>46</v>
      </c>
      <c r="C410" s="65" t="s">
        <v>87</v>
      </c>
      <c r="D410" s="65" t="str">
        <f t="shared" si="1391"/>
        <v>E11</v>
      </c>
      <c r="E410" s="75">
        <f t="shared" ref="E410:E411" si="1430">1000000+BP410*1000+BQ410</f>
        <v>1005011</v>
      </c>
      <c r="F410" s="65" t="str">
        <f t="shared" si="1428"/>
        <v>MG005_E11</v>
      </c>
      <c r="G410" s="65" t="s">
        <v>345</v>
      </c>
      <c r="H410" s="65">
        <f t="shared" si="1392"/>
        <v>945</v>
      </c>
      <c r="I410" s="65">
        <f t="shared" si="1396"/>
        <v>110</v>
      </c>
      <c r="J410" s="65">
        <f>INDEX(Notes!$A$36:$N$47,MATCH(Binning!$B410,Notes!$A$36:$A$47,0),MATCH(Notes!$K$35,Notes!$A$35:$N$35,0))</f>
        <v>479.40000000000003</v>
      </c>
      <c r="K410" s="65"/>
      <c r="L410" s="65">
        <f t="shared" si="1406"/>
        <v>830</v>
      </c>
      <c r="M410" s="65">
        <f t="shared" si="1397"/>
        <v>630</v>
      </c>
      <c r="N410" s="65">
        <f>INDEX(GB!$A$2:$AD$96,MATCH($C410,GB!$A$2:$A$96,0),MATCH(N$2,GB!$A$1:$AD$1,0))</f>
        <v>20</v>
      </c>
      <c r="O410" s="65">
        <f>INDEX(GB!$A$2:$AD$96,MATCH($C410,GB!$A$2:$A$96,0),MATCH(O$2,GB!$A$1:$AD$1,0))</f>
        <v>5</v>
      </c>
      <c r="P410" s="65">
        <f>INDEX(GB!$A$2:$AD$96,MATCH($C410,GB!$A$2:$A$96,0),MATCH(P$2,GB!$A$1:$AD$1,0))</f>
        <v>-10</v>
      </c>
      <c r="Q410" s="65">
        <f>INDEX(GB!$A$2:$AD$96,MATCH($C410,GB!$A$2:$A$96,0),MATCH(Q$2,GB!$A$1:$AD$1,0))</f>
        <v>-5</v>
      </c>
      <c r="R410" s="65">
        <f>INDEX(Notes!$A$36:$N$47,MATCH(Binning!$B410,Notes!$A$36:$A$47,0),MATCH(Notes!$M$35,Notes!$A$35:$N$35,0))</f>
        <v>6020</v>
      </c>
      <c r="S410" s="65"/>
      <c r="T410" s="65">
        <f>INDEX(GB!$A$2:$AD$96,MATCH($C410,GB!$A$2:$A$96,0),MATCH(T$2,GB!$A$1:$AD$1,0))</f>
        <v>45</v>
      </c>
      <c r="U410" s="65">
        <f>INDEX(GB!$A$2:$AD$96,MATCH($C410,GB!$A$2:$A$96,0),MATCH(U$2,GB!$A$1:$AD$1,0))</f>
        <v>-30</v>
      </c>
      <c r="V410" s="65">
        <f>INDEX(GB!$A$2:$AD$96,MATCH($C410,GB!$A$2:$A$96,0),MATCH(V$2,GB!$A$1:$AD$1,0))</f>
        <v>0</v>
      </c>
      <c r="W410" s="65">
        <f>INDEX(GB!$A$2:$AD$96,MATCH($C410,GB!$A$2:$A$96,0),MATCH(W$2,GB!$A$1:$AD$1,0))</f>
        <v>-35</v>
      </c>
      <c r="X410" s="65">
        <f>INDEX(GB!$A$2:$AD$96,MATCH($C410,GB!$A$2:$A$96,0),MATCH(X$2,GB!$A$1:$AD$1,0))</f>
        <v>-30</v>
      </c>
      <c r="Y410" s="65">
        <v>5</v>
      </c>
      <c r="Z410" s="72">
        <v>1250</v>
      </c>
      <c r="AA410" s="72">
        <v>400</v>
      </c>
      <c r="AB410" s="65"/>
      <c r="AC410" s="65"/>
      <c r="AD410" s="65"/>
      <c r="AE410" s="65"/>
      <c r="AF410" s="65">
        <f t="shared" si="1398"/>
        <v>5</v>
      </c>
      <c r="AG410" s="65">
        <f t="shared" si="1166"/>
        <v>820</v>
      </c>
      <c r="AH410" s="65">
        <f t="shared" si="1422"/>
        <v>800</v>
      </c>
      <c r="AI410" s="65" t="str">
        <f t="shared" si="1423"/>
        <v/>
      </c>
      <c r="AJ410" s="65" t="str">
        <f t="shared" si="1424"/>
        <v/>
      </c>
      <c r="AK410" s="65" t="str">
        <f t="shared" si="1425"/>
        <v/>
      </c>
      <c r="AL410" s="65" t="str">
        <f t="shared" si="1426"/>
        <v/>
      </c>
      <c r="AM410" s="65" t="str">
        <f t="shared" si="1236"/>
        <v/>
      </c>
      <c r="AN410" s="65">
        <f t="shared" si="1399"/>
        <v>0</v>
      </c>
      <c r="AO410" s="65">
        <f t="shared" si="1400"/>
        <v>0</v>
      </c>
      <c r="AP410" s="65">
        <f t="shared" si="1401"/>
        <v>0</v>
      </c>
      <c r="AQ410" s="65">
        <f t="shared" si="1402"/>
        <v>0</v>
      </c>
      <c r="AR410" s="65">
        <f t="shared" si="1403"/>
        <v>0</v>
      </c>
      <c r="AS410" s="65">
        <f t="shared" si="1404"/>
        <v>0</v>
      </c>
      <c r="AT410" s="65" t="str">
        <f t="shared" ref="AT410:AT411" si="1431">B410</f>
        <v>GPU</v>
      </c>
      <c r="AU410" s="65">
        <f t="shared" ref="AU410:AU411" si="1432">J410</f>
        <v>479.40000000000003</v>
      </c>
      <c r="AV410" s="65"/>
      <c r="AX410" s="65">
        <f t="shared" ref="AX410:AX411" si="1433">L410+N410</f>
        <v>850</v>
      </c>
      <c r="AY410" s="65">
        <f t="shared" ref="AY410:AY411" si="1434">M410+N410</f>
        <v>650</v>
      </c>
      <c r="AZ410" s="65">
        <f>INDEX(Notes!$A$36:$O$47,MATCH($B410,Notes!A$36:A$47,0),MATCH(AZ$2,Notes!A$35:O$35,0))</f>
        <v>342.4525995351467</v>
      </c>
      <c r="BA410" s="65">
        <f t="shared" ref="BA410:BA411" si="1435">MAX(MIN(Y410*FLOOR((H410-I410*LOG10(AZ410))/Y410,1),L410),M410)</f>
        <v>665</v>
      </c>
      <c r="BB410" s="65">
        <f t="shared" ref="BB410:BB411" si="1436">BA410+N410</f>
        <v>685</v>
      </c>
      <c r="BC410" s="65">
        <f t="shared" ref="BC410:BC411" si="1437">MAX(MIN(Y410*FLOOR((H410-I410*LOG10(J410))/Y410,1),L410),M410)</f>
        <v>650</v>
      </c>
      <c r="BD410" s="65">
        <f t="shared" ref="BD410:BD411" si="1438">BC410+N410</f>
        <v>670</v>
      </c>
      <c r="BO410" s="72">
        <f t="shared" si="1394"/>
        <v>479.40000000000003</v>
      </c>
      <c r="BP410" s="72">
        <f t="shared" si="1305"/>
        <v>5</v>
      </c>
      <c r="BQ410" s="72" t="str">
        <f t="shared" si="1306"/>
        <v>11</v>
      </c>
      <c r="BR410" s="72">
        <f t="shared" ref="BR410:BV410" si="1439">IF(BR409="","",BR409)</f>
        <v>0</v>
      </c>
      <c r="BS410" s="72" t="str">
        <f t="shared" si="1439"/>
        <v>MG004</v>
      </c>
      <c r="BT410" s="72" t="str">
        <f t="shared" si="1439"/>
        <v>MG007</v>
      </c>
      <c r="BU410" s="72">
        <f t="shared" si="1439"/>
        <v>0.31944444444444442</v>
      </c>
      <c r="BV410" s="72">
        <f t="shared" si="1439"/>
        <v>1</v>
      </c>
    </row>
    <row r="411" spans="1:74" s="72" customFormat="1" x14ac:dyDescent="0.2">
      <c r="A411" s="72" t="b">
        <v>1</v>
      </c>
      <c r="B411" s="65" t="s">
        <v>46</v>
      </c>
      <c r="C411" s="65" t="s">
        <v>87</v>
      </c>
      <c r="D411" s="65" t="str">
        <f t="shared" si="1391"/>
        <v>E12</v>
      </c>
      <c r="E411" s="75">
        <f t="shared" si="1430"/>
        <v>1005012</v>
      </c>
      <c r="F411" s="65" t="str">
        <f t="shared" si="1428"/>
        <v>MG005_E12</v>
      </c>
      <c r="G411" s="65" t="s">
        <v>345</v>
      </c>
      <c r="H411" s="65">
        <f t="shared" si="1392"/>
        <v>930</v>
      </c>
      <c r="I411" s="65">
        <f t="shared" si="1396"/>
        <v>110</v>
      </c>
      <c r="J411" s="65">
        <f>INDEX(Notes!$A$36:$N$47,MATCH(Binning!$B411,Notes!$A$36:$A$47,0),MATCH(Notes!$K$35,Notes!$A$35:$N$35,0))</f>
        <v>479.40000000000003</v>
      </c>
      <c r="K411" s="65"/>
      <c r="L411" s="65">
        <f t="shared" si="1406"/>
        <v>830</v>
      </c>
      <c r="M411" s="65">
        <f t="shared" si="1397"/>
        <v>630</v>
      </c>
      <c r="N411" s="65">
        <f>INDEX(GB!$A$2:$AD$96,MATCH($C411,GB!$A$2:$A$96,0),MATCH(N$2,GB!$A$1:$AD$1,0))</f>
        <v>20</v>
      </c>
      <c r="O411" s="65">
        <f>INDEX(GB!$A$2:$AD$96,MATCH($C411,GB!$A$2:$A$96,0),MATCH(O$2,GB!$A$1:$AD$1,0))</f>
        <v>5</v>
      </c>
      <c r="P411" s="65">
        <f>INDEX(GB!$A$2:$AD$96,MATCH($C411,GB!$A$2:$A$96,0),MATCH(P$2,GB!$A$1:$AD$1,0))</f>
        <v>-10</v>
      </c>
      <c r="Q411" s="65">
        <f>INDEX(GB!$A$2:$AD$96,MATCH($C411,GB!$A$2:$A$96,0),MATCH(Q$2,GB!$A$1:$AD$1,0))</f>
        <v>-5</v>
      </c>
      <c r="R411" s="65">
        <f>INDEX(Notes!$A$36:$N$47,MATCH(Binning!$B411,Notes!$A$36:$A$47,0),MATCH(Notes!$M$35,Notes!$A$35:$N$35,0))</f>
        <v>6020</v>
      </c>
      <c r="S411" s="65"/>
      <c r="T411" s="65">
        <f>INDEX(GB!$A$2:$AD$96,MATCH($C411,GB!$A$2:$A$96,0),MATCH(T$2,GB!$A$1:$AD$1,0))</f>
        <v>45</v>
      </c>
      <c r="U411" s="65">
        <f>INDEX(GB!$A$2:$AD$96,MATCH($C411,GB!$A$2:$A$96,0),MATCH(U$2,GB!$A$1:$AD$1,0))</f>
        <v>-30</v>
      </c>
      <c r="V411" s="65">
        <f>INDEX(GB!$A$2:$AD$96,MATCH($C411,GB!$A$2:$A$96,0),MATCH(V$2,GB!$A$1:$AD$1,0))</f>
        <v>0</v>
      </c>
      <c r="W411" s="65">
        <f>INDEX(GB!$A$2:$AD$96,MATCH($C411,GB!$A$2:$A$96,0),MATCH(W$2,GB!$A$1:$AD$1,0))</f>
        <v>-35</v>
      </c>
      <c r="X411" s="65">
        <f>INDEX(GB!$A$2:$AD$96,MATCH($C411,GB!$A$2:$A$96,0),MATCH(X$2,GB!$A$1:$AD$1,0))</f>
        <v>-30</v>
      </c>
      <c r="Y411" s="65">
        <v>5</v>
      </c>
      <c r="Z411" s="72">
        <v>1250</v>
      </c>
      <c r="AA411" s="72">
        <v>400</v>
      </c>
      <c r="AB411" s="65"/>
      <c r="AC411" s="65"/>
      <c r="AD411" s="65"/>
      <c r="AE411" s="65"/>
      <c r="AF411" s="65">
        <f t="shared" si="1398"/>
        <v>5</v>
      </c>
      <c r="AG411" s="65">
        <f t="shared" si="1166"/>
        <v>820</v>
      </c>
      <c r="AH411" s="65">
        <f t="shared" ref="AH411" si="1440">AG411-N411</f>
        <v>800</v>
      </c>
      <c r="AI411" s="65" t="str">
        <f t="shared" ref="AI411" si="1441">IF($BR411=1,BS411,"")</f>
        <v/>
      </c>
      <c r="AJ411" s="65" t="str">
        <f t="shared" ref="AJ411" si="1442">IF($BR411=1,BT411,"")</f>
        <v/>
      </c>
      <c r="AK411" s="65" t="str">
        <f t="shared" ref="AK411" si="1443">IF($BR411=1,BU411,"")</f>
        <v/>
      </c>
      <c r="AL411" s="65" t="str">
        <f t="shared" ref="AL411" si="1444">IF($BR411=1,BV411,"")</f>
        <v/>
      </c>
      <c r="AM411" s="65" t="str">
        <f t="shared" si="1236"/>
        <v/>
      </c>
      <c r="AN411" s="65">
        <f t="shared" si="1399"/>
        <v>0</v>
      </c>
      <c r="AO411" s="65">
        <f t="shared" si="1400"/>
        <v>0</v>
      </c>
      <c r="AP411" s="65">
        <f t="shared" si="1401"/>
        <v>0</v>
      </c>
      <c r="AQ411" s="65">
        <f t="shared" si="1402"/>
        <v>0</v>
      </c>
      <c r="AR411" s="65">
        <f t="shared" si="1403"/>
        <v>0</v>
      </c>
      <c r="AS411" s="65">
        <f t="shared" si="1404"/>
        <v>0</v>
      </c>
      <c r="AT411" s="65" t="str">
        <f t="shared" si="1431"/>
        <v>GPU</v>
      </c>
      <c r="AU411" s="65">
        <f t="shared" si="1432"/>
        <v>479.40000000000003</v>
      </c>
      <c r="AV411" s="65"/>
      <c r="AX411" s="65">
        <f t="shared" si="1433"/>
        <v>850</v>
      </c>
      <c r="AY411" s="65">
        <f t="shared" si="1434"/>
        <v>650</v>
      </c>
      <c r="AZ411" s="65">
        <f>INDEX(Notes!$A$36:$O$47,MATCH($B411,Notes!A$36:A$47,0),MATCH(AZ$2,Notes!A$35:O$35,0))</f>
        <v>342.4525995351467</v>
      </c>
      <c r="BA411" s="65">
        <f t="shared" si="1435"/>
        <v>650</v>
      </c>
      <c r="BB411" s="65">
        <f t="shared" si="1436"/>
        <v>670</v>
      </c>
      <c r="BC411" s="65">
        <f t="shared" si="1437"/>
        <v>635</v>
      </c>
      <c r="BD411" s="65">
        <f t="shared" si="1438"/>
        <v>655</v>
      </c>
      <c r="BO411" s="72">
        <f t="shared" si="1394"/>
        <v>479.40000000000003</v>
      </c>
      <c r="BP411" s="72">
        <f t="shared" si="1305"/>
        <v>5</v>
      </c>
      <c r="BQ411" s="72" t="str">
        <f t="shared" si="1306"/>
        <v>12</v>
      </c>
      <c r="BR411" s="72">
        <f t="shared" ref="BR411:BV411" si="1445">IF(BR410="","",BR410)</f>
        <v>0</v>
      </c>
      <c r="BS411" s="72" t="str">
        <f t="shared" si="1445"/>
        <v>MG004</v>
      </c>
      <c r="BT411" s="72" t="str">
        <f t="shared" si="1445"/>
        <v>MG007</v>
      </c>
      <c r="BU411" s="72">
        <f t="shared" si="1445"/>
        <v>0.31944444444444442</v>
      </c>
      <c r="BV411" s="72">
        <f t="shared" si="1445"/>
        <v>1</v>
      </c>
    </row>
    <row r="412" spans="1:74" s="72" customFormat="1" x14ac:dyDescent="0.2">
      <c r="A412" s="72" t="b">
        <v>1</v>
      </c>
      <c r="B412" s="65" t="s">
        <v>46</v>
      </c>
      <c r="C412" s="65" t="s">
        <v>136</v>
      </c>
      <c r="D412" s="65" t="s">
        <v>44</v>
      </c>
      <c r="E412" s="75">
        <f t="shared" si="1303"/>
        <v>1006001</v>
      </c>
      <c r="F412" s="65" t="str">
        <f t="shared" si="1412"/>
        <v>MG006_E1</v>
      </c>
      <c r="G412" s="65" t="s">
        <v>345</v>
      </c>
      <c r="H412" s="184">
        <f>VLOOKUP(C412,BinningParamNotes!A:D,3,0)</f>
        <v>1130</v>
      </c>
      <c r="I412" s="69">
        <f>VLOOKUP(C412,BinningParamNotes!A:D,2,0)</f>
        <v>115</v>
      </c>
      <c r="J412" s="65">
        <f>INDEX(Notes!$A$36:$N$47,MATCH(Binning!$B412,Notes!$A$36:$A$47,0),MATCH(Notes!$K$35,Notes!$A$35:$N$35,0))</f>
        <v>479.40000000000003</v>
      </c>
      <c r="K412" s="65"/>
      <c r="L412" s="69">
        <f>VLOOKUP(C412,BinningParamNotes!A:D,4,0)</f>
        <v>880</v>
      </c>
      <c r="M412" s="225">
        <v>650</v>
      </c>
      <c r="N412" s="65">
        <f>INDEX(GB!$A$2:$AD$96,MATCH($C412,GB!$A$2:$A$96,0),MATCH(N$2,GB!$A$1:$AD$1,0))</f>
        <v>25</v>
      </c>
      <c r="O412" s="65">
        <f>INDEX(GB!$A$2:$AD$96,MATCH($C412,GB!$A$2:$A$96,0),MATCH(O$2,GB!$A$1:$AD$1,0))</f>
        <v>5</v>
      </c>
      <c r="P412" s="65">
        <f>INDEX(GB!$A$2:$AD$96,MATCH($C412,GB!$A$2:$A$96,0),MATCH(P$2,GB!$A$1:$AD$1,0))</f>
        <v>0</v>
      </c>
      <c r="Q412" s="65">
        <f>INDEX(GB!$A$2:$AD$96,MATCH($C412,GB!$A$2:$A$96,0),MATCH(Q$2,GB!$A$1:$AD$1,0))</f>
        <v>-5</v>
      </c>
      <c r="R412" s="65">
        <f>INDEX(Notes!$A$36:$N$47,MATCH(Binning!$B412,Notes!$A$36:$A$47,0),MATCH(Notes!$M$35,Notes!$A$35:$N$35,0))</f>
        <v>6020</v>
      </c>
      <c r="S412" s="65"/>
      <c r="T412" s="65">
        <f>INDEX(GB!$A$2:$AD$96,MATCH($C412,GB!$A$2:$A$96,0),MATCH(T$2,GB!$A$1:$AD$1,0))</f>
        <v>45</v>
      </c>
      <c r="U412" s="65">
        <f>INDEX(GB!$A$2:$AD$96,MATCH($C412,GB!$A$2:$A$96,0),MATCH(U$2,GB!$A$1:$AD$1,0))</f>
        <v>-25</v>
      </c>
      <c r="V412" s="65">
        <f>INDEX(GB!$A$2:$AD$96,MATCH($C412,GB!$A$2:$A$96,0),MATCH(V$2,GB!$A$1:$AD$1,0))</f>
        <v>0</v>
      </c>
      <c r="W412" s="65">
        <f>INDEX(GB!$A$2:$AD$96,MATCH($C412,GB!$A$2:$A$96,0),MATCH(W$2,GB!$A$1:$AD$1,0))</f>
        <v>-25</v>
      </c>
      <c r="X412" s="65">
        <f>INDEX(GB!$A$2:$AD$96,MATCH($C412,GB!$A$2:$A$96,0),MATCH(X$2,GB!$A$1:$AD$1,0))</f>
        <v>-30</v>
      </c>
      <c r="Y412" s="65">
        <v>5</v>
      </c>
      <c r="Z412" s="72">
        <v>1250</v>
      </c>
      <c r="AA412" s="72">
        <v>400</v>
      </c>
      <c r="AB412" s="65"/>
      <c r="AC412" s="65"/>
      <c r="AD412" s="65"/>
      <c r="AE412" s="65"/>
      <c r="AF412" s="65">
        <v>5</v>
      </c>
      <c r="AG412" s="65">
        <f t="shared" si="1166"/>
        <v>820</v>
      </c>
      <c r="AH412" s="65">
        <f t="shared" si="1407"/>
        <v>795</v>
      </c>
      <c r="AI412" s="65" t="str">
        <f t="shared" si="1408"/>
        <v/>
      </c>
      <c r="AJ412" s="65" t="str">
        <f t="shared" si="1409"/>
        <v/>
      </c>
      <c r="AK412" s="65" t="str">
        <f t="shared" si="1410"/>
        <v/>
      </c>
      <c r="AL412" s="65" t="str">
        <f t="shared" si="1411"/>
        <v/>
      </c>
      <c r="AM412" s="65" t="str">
        <f t="shared" si="1236"/>
        <v/>
      </c>
      <c r="AN412" s="65">
        <v>0</v>
      </c>
      <c r="AO412" s="65">
        <v>0</v>
      </c>
      <c r="AP412" s="65">
        <v>0</v>
      </c>
      <c r="AQ412" s="65">
        <v>0</v>
      </c>
      <c r="AR412" s="65">
        <v>0</v>
      </c>
      <c r="AS412" s="65">
        <v>0</v>
      </c>
      <c r="AT412" s="65" t="str">
        <f t="shared" si="1286"/>
        <v>GPU</v>
      </c>
      <c r="AU412" s="65">
        <f t="shared" si="1287"/>
        <v>479.40000000000003</v>
      </c>
      <c r="AV412" s="65"/>
      <c r="AX412" s="65">
        <f t="shared" si="1307"/>
        <v>905</v>
      </c>
      <c r="AY412" s="65">
        <f t="shared" si="1308"/>
        <v>675</v>
      </c>
      <c r="AZ412" s="65">
        <f>INDEX(Notes!$A$36:$O$47,MATCH($B412,Notes!A$36:A$47,0),MATCH(AZ$2,Notes!A$35:O$35,0))</f>
        <v>342.4525995351467</v>
      </c>
      <c r="BA412" s="65">
        <f t="shared" si="939"/>
        <v>835</v>
      </c>
      <c r="BB412" s="65">
        <f t="shared" si="1309"/>
        <v>860</v>
      </c>
      <c r="BC412" s="65">
        <f t="shared" si="940"/>
        <v>820</v>
      </c>
      <c r="BD412" s="65">
        <f t="shared" si="1310"/>
        <v>845</v>
      </c>
      <c r="BO412" s="72">
        <f>MAX(J412:J417)</f>
        <v>479.40000000000003</v>
      </c>
      <c r="BP412" s="72">
        <f t="shared" si="1305"/>
        <v>6</v>
      </c>
      <c r="BQ412" s="72" t="str">
        <f t="shared" si="1306"/>
        <v>1</v>
      </c>
      <c r="BR412" s="72">
        <v>0</v>
      </c>
      <c r="BS412" s="72" t="s">
        <v>17</v>
      </c>
      <c r="BT412" s="72" t="s">
        <v>88</v>
      </c>
      <c r="BU412" s="72">
        <v>0.66666666666666663</v>
      </c>
      <c r="BV412" s="72">
        <v>1</v>
      </c>
    </row>
    <row r="413" spans="1:74" s="72" customFormat="1" x14ac:dyDescent="0.2">
      <c r="A413" s="72" t="b">
        <v>1</v>
      </c>
      <c r="B413" s="65" t="s">
        <v>46</v>
      </c>
      <c r="C413" s="65" t="s">
        <v>136</v>
      </c>
      <c r="D413" s="65" t="str">
        <f t="shared" ref="D413:D423" si="1446">CONCATENATE("E",MID(D412,2,2)+1)</f>
        <v>E2</v>
      </c>
      <c r="E413" s="75">
        <f t="shared" si="1303"/>
        <v>1006002</v>
      </c>
      <c r="F413" s="65" t="str">
        <f t="shared" si="1412"/>
        <v>MG006_E2</v>
      </c>
      <c r="G413" s="65" t="s">
        <v>345</v>
      </c>
      <c r="H413" s="65">
        <f t="shared" si="1392"/>
        <v>1115</v>
      </c>
      <c r="I413" s="65">
        <f>I412</f>
        <v>115</v>
      </c>
      <c r="J413" s="65">
        <f>INDEX(Notes!$A$36:$N$47,MATCH(Binning!$B413,Notes!$A$36:$A$47,0),MATCH(Notes!$K$35,Notes!$A$35:$N$35,0))</f>
        <v>479.40000000000003</v>
      </c>
      <c r="K413" s="65"/>
      <c r="L413" s="65">
        <f>L412-10</f>
        <v>870</v>
      </c>
      <c r="M413" s="65">
        <f>M412</f>
        <v>650</v>
      </c>
      <c r="N413" s="65">
        <f>INDEX(GB!$A$2:$AD$96,MATCH($C413,GB!$A$2:$A$96,0),MATCH(N$2,GB!$A$1:$AD$1,0))</f>
        <v>25</v>
      </c>
      <c r="O413" s="65">
        <f>INDEX(GB!$A$2:$AD$96,MATCH($C413,GB!$A$2:$A$96,0),MATCH(O$2,GB!$A$1:$AD$1,0))</f>
        <v>5</v>
      </c>
      <c r="P413" s="65">
        <f>INDEX(GB!$A$2:$AD$96,MATCH($C413,GB!$A$2:$A$96,0),MATCH(P$2,GB!$A$1:$AD$1,0))</f>
        <v>0</v>
      </c>
      <c r="Q413" s="65">
        <f>INDEX(GB!$A$2:$AD$96,MATCH($C413,GB!$A$2:$A$96,0),MATCH(Q$2,GB!$A$1:$AD$1,0))</f>
        <v>-5</v>
      </c>
      <c r="R413" s="65">
        <f>INDEX(Notes!$A$36:$N$47,MATCH(Binning!$B413,Notes!$A$36:$A$47,0),MATCH(Notes!$M$35,Notes!$A$35:$N$35,0))</f>
        <v>6020</v>
      </c>
      <c r="S413" s="65"/>
      <c r="T413" s="65">
        <f>INDEX(GB!$A$2:$AD$96,MATCH($C413,GB!$A$2:$A$96,0),MATCH(T$2,GB!$A$1:$AD$1,0))</f>
        <v>45</v>
      </c>
      <c r="U413" s="65">
        <f>INDEX(GB!$A$2:$AD$96,MATCH($C413,GB!$A$2:$A$96,0),MATCH(U$2,GB!$A$1:$AD$1,0))</f>
        <v>-25</v>
      </c>
      <c r="V413" s="65">
        <f>INDEX(GB!$A$2:$AD$96,MATCH($C413,GB!$A$2:$A$96,0),MATCH(V$2,GB!$A$1:$AD$1,0))</f>
        <v>0</v>
      </c>
      <c r="W413" s="65">
        <f>INDEX(GB!$A$2:$AD$96,MATCH($C413,GB!$A$2:$A$96,0),MATCH(W$2,GB!$A$1:$AD$1,0))</f>
        <v>-25</v>
      </c>
      <c r="X413" s="65">
        <f>INDEX(GB!$A$2:$AD$96,MATCH($C413,GB!$A$2:$A$96,0),MATCH(X$2,GB!$A$1:$AD$1,0))</f>
        <v>-30</v>
      </c>
      <c r="Y413" s="65">
        <v>5</v>
      </c>
      <c r="Z413" s="72">
        <v>1250</v>
      </c>
      <c r="AA413" s="72">
        <v>400</v>
      </c>
      <c r="AB413" s="65"/>
      <c r="AC413" s="65"/>
      <c r="AD413" s="65"/>
      <c r="AE413" s="65"/>
      <c r="AF413" s="65">
        <f>AF412</f>
        <v>5</v>
      </c>
      <c r="AG413" s="65">
        <f t="shared" si="1166"/>
        <v>820</v>
      </c>
      <c r="AH413" s="65">
        <f t="shared" si="1407"/>
        <v>795</v>
      </c>
      <c r="AI413" s="65" t="str">
        <f t="shared" si="1408"/>
        <v/>
      </c>
      <c r="AJ413" s="65" t="str">
        <f t="shared" si="1409"/>
        <v/>
      </c>
      <c r="AK413" s="65" t="str">
        <f t="shared" si="1410"/>
        <v/>
      </c>
      <c r="AL413" s="65" t="str">
        <f t="shared" si="1411"/>
        <v/>
      </c>
      <c r="AM413" s="65" t="str">
        <f t="shared" si="1236"/>
        <v/>
      </c>
      <c r="AN413" s="65">
        <f t="shared" ref="AN413:AS417" si="1447">AN412</f>
        <v>0</v>
      </c>
      <c r="AO413" s="65">
        <f t="shared" si="1447"/>
        <v>0</v>
      </c>
      <c r="AP413" s="65">
        <f t="shared" si="1447"/>
        <v>0</v>
      </c>
      <c r="AQ413" s="65">
        <f t="shared" si="1447"/>
        <v>0</v>
      </c>
      <c r="AR413" s="65">
        <f t="shared" si="1447"/>
        <v>0</v>
      </c>
      <c r="AS413" s="65">
        <f t="shared" si="1447"/>
        <v>0</v>
      </c>
      <c r="AT413" s="65" t="str">
        <f t="shared" si="1286"/>
        <v>GPU</v>
      </c>
      <c r="AU413" s="65">
        <f t="shared" si="1287"/>
        <v>479.40000000000003</v>
      </c>
      <c r="AV413" s="65"/>
      <c r="AX413" s="65">
        <f t="shared" si="1307"/>
        <v>895</v>
      </c>
      <c r="AY413" s="65">
        <f t="shared" si="1308"/>
        <v>675</v>
      </c>
      <c r="AZ413" s="65">
        <f>INDEX(Notes!$A$36:$O$47,MATCH($B413,Notes!A$36:A$47,0),MATCH(AZ$2,Notes!A$35:O$35,0))</f>
        <v>342.4525995351467</v>
      </c>
      <c r="BA413" s="65">
        <f t="shared" si="939"/>
        <v>820</v>
      </c>
      <c r="BB413" s="65">
        <f t="shared" si="1309"/>
        <v>845</v>
      </c>
      <c r="BC413" s="65">
        <f t="shared" si="940"/>
        <v>805</v>
      </c>
      <c r="BD413" s="65">
        <f t="shared" si="1310"/>
        <v>830</v>
      </c>
      <c r="BO413" s="72">
        <f t="shared" ref="BO413:BO423" si="1448">BO412</f>
        <v>479.40000000000003</v>
      </c>
      <c r="BP413" s="72">
        <f t="shared" si="1305"/>
        <v>6</v>
      </c>
      <c r="BQ413" s="72" t="str">
        <f t="shared" si="1306"/>
        <v>2</v>
      </c>
      <c r="BR413" s="72">
        <f>IF(BR412="","",BR412)</f>
        <v>0</v>
      </c>
      <c r="BS413" s="72" t="str">
        <f t="shared" ref="BS413:BV417" si="1449">IF(BS412="","",BS412)</f>
        <v>MG004</v>
      </c>
      <c r="BT413" s="72" t="str">
        <f t="shared" si="1449"/>
        <v>MG007</v>
      </c>
      <c r="BU413" s="72">
        <f t="shared" si="1449"/>
        <v>0.66666666666666663</v>
      </c>
      <c r="BV413" s="72">
        <f t="shared" si="1449"/>
        <v>1</v>
      </c>
    </row>
    <row r="414" spans="1:74" s="72" customFormat="1" x14ac:dyDescent="0.2">
      <c r="A414" s="72" t="b">
        <v>1</v>
      </c>
      <c r="B414" s="65" t="s">
        <v>46</v>
      </c>
      <c r="C414" s="65" t="s">
        <v>136</v>
      </c>
      <c r="D414" s="65" t="str">
        <f t="shared" si="1446"/>
        <v>E3</v>
      </c>
      <c r="E414" s="75">
        <f t="shared" si="1303"/>
        <v>1006003</v>
      </c>
      <c r="F414" s="65" t="str">
        <f t="shared" si="1412"/>
        <v>MG006_E3</v>
      </c>
      <c r="G414" s="65" t="s">
        <v>345</v>
      </c>
      <c r="H414" s="65">
        <f t="shared" si="1392"/>
        <v>1100</v>
      </c>
      <c r="I414" s="65">
        <f t="shared" ref="I414:I423" si="1450">I413</f>
        <v>115</v>
      </c>
      <c r="J414" s="65">
        <f>INDEX(Notes!$A$36:$N$47,MATCH(Binning!$B414,Notes!$A$36:$A$47,0),MATCH(Notes!$K$35,Notes!$A$35:$N$35,0))</f>
        <v>479.40000000000003</v>
      </c>
      <c r="K414" s="65"/>
      <c r="L414" s="65">
        <f>L413-10</f>
        <v>860</v>
      </c>
      <c r="M414" s="65">
        <f t="shared" ref="M414:M423" si="1451">M413</f>
        <v>650</v>
      </c>
      <c r="N414" s="65">
        <f>INDEX(GB!$A$2:$AD$96,MATCH($C414,GB!$A$2:$A$96,0),MATCH(N$2,GB!$A$1:$AD$1,0))</f>
        <v>25</v>
      </c>
      <c r="O414" s="65">
        <f>INDEX(GB!$A$2:$AD$96,MATCH($C414,GB!$A$2:$A$96,0),MATCH(O$2,GB!$A$1:$AD$1,0))</f>
        <v>5</v>
      </c>
      <c r="P414" s="65">
        <f>INDEX(GB!$A$2:$AD$96,MATCH($C414,GB!$A$2:$A$96,0),MATCH(P$2,GB!$A$1:$AD$1,0))</f>
        <v>0</v>
      </c>
      <c r="Q414" s="65">
        <f>INDEX(GB!$A$2:$AD$96,MATCH($C414,GB!$A$2:$A$96,0),MATCH(Q$2,GB!$A$1:$AD$1,0))</f>
        <v>-5</v>
      </c>
      <c r="R414" s="65">
        <f>INDEX(Notes!$A$36:$N$47,MATCH(Binning!$B414,Notes!$A$36:$A$47,0),MATCH(Notes!$M$35,Notes!$A$35:$N$35,0))</f>
        <v>6020</v>
      </c>
      <c r="S414" s="65"/>
      <c r="T414" s="65">
        <f>INDEX(GB!$A$2:$AD$96,MATCH($C414,GB!$A$2:$A$96,0),MATCH(T$2,GB!$A$1:$AD$1,0))</f>
        <v>45</v>
      </c>
      <c r="U414" s="65">
        <f>INDEX(GB!$A$2:$AD$96,MATCH($C414,GB!$A$2:$A$96,0),MATCH(U$2,GB!$A$1:$AD$1,0))</f>
        <v>-25</v>
      </c>
      <c r="V414" s="65">
        <f>INDEX(GB!$A$2:$AD$96,MATCH($C414,GB!$A$2:$A$96,0),MATCH(V$2,GB!$A$1:$AD$1,0))</f>
        <v>0</v>
      </c>
      <c r="W414" s="65">
        <f>INDEX(GB!$A$2:$AD$96,MATCH($C414,GB!$A$2:$A$96,0),MATCH(W$2,GB!$A$1:$AD$1,0))</f>
        <v>-25</v>
      </c>
      <c r="X414" s="65">
        <f>INDEX(GB!$A$2:$AD$96,MATCH($C414,GB!$A$2:$A$96,0),MATCH(X$2,GB!$A$1:$AD$1,0))</f>
        <v>-30</v>
      </c>
      <c r="Y414" s="65">
        <v>5</v>
      </c>
      <c r="Z414" s="72">
        <v>1250</v>
      </c>
      <c r="AA414" s="72">
        <v>400</v>
      </c>
      <c r="AB414" s="65"/>
      <c r="AC414" s="65"/>
      <c r="AD414" s="65"/>
      <c r="AE414" s="65"/>
      <c r="AF414" s="65">
        <f t="shared" ref="AF414:AF423" si="1452">AF413</f>
        <v>5</v>
      </c>
      <c r="AG414" s="65">
        <f t="shared" si="1166"/>
        <v>820</v>
      </c>
      <c r="AH414" s="65">
        <f t="shared" si="1407"/>
        <v>795</v>
      </c>
      <c r="AI414" s="65" t="str">
        <f t="shared" si="1408"/>
        <v/>
      </c>
      <c r="AJ414" s="65" t="str">
        <f t="shared" si="1409"/>
        <v/>
      </c>
      <c r="AK414" s="65" t="str">
        <f t="shared" si="1410"/>
        <v/>
      </c>
      <c r="AL414" s="65" t="str">
        <f t="shared" si="1411"/>
        <v/>
      </c>
      <c r="AM414" s="65" t="str">
        <f t="shared" si="1236"/>
        <v/>
      </c>
      <c r="AN414" s="65">
        <f t="shared" si="1447"/>
        <v>0</v>
      </c>
      <c r="AO414" s="65">
        <f t="shared" si="1447"/>
        <v>0</v>
      </c>
      <c r="AP414" s="65">
        <f t="shared" si="1447"/>
        <v>0</v>
      </c>
      <c r="AQ414" s="65">
        <f t="shared" si="1447"/>
        <v>0</v>
      </c>
      <c r="AR414" s="65">
        <f t="shared" si="1447"/>
        <v>0</v>
      </c>
      <c r="AS414" s="65">
        <f t="shared" si="1447"/>
        <v>0</v>
      </c>
      <c r="AT414" s="65" t="str">
        <f t="shared" si="1286"/>
        <v>GPU</v>
      </c>
      <c r="AU414" s="65">
        <f t="shared" si="1287"/>
        <v>479.40000000000003</v>
      </c>
      <c r="AV414" s="65"/>
      <c r="AX414" s="65">
        <f t="shared" si="1307"/>
        <v>885</v>
      </c>
      <c r="AY414" s="65">
        <f t="shared" si="1308"/>
        <v>675</v>
      </c>
      <c r="AZ414" s="65">
        <f>INDEX(Notes!$A$36:$O$47,MATCH($B414,Notes!A$36:A$47,0),MATCH(AZ$2,Notes!A$35:O$35,0))</f>
        <v>342.4525995351467</v>
      </c>
      <c r="BA414" s="65">
        <f t="shared" si="939"/>
        <v>805</v>
      </c>
      <c r="BB414" s="65">
        <f t="shared" si="1309"/>
        <v>830</v>
      </c>
      <c r="BC414" s="65">
        <f t="shared" si="940"/>
        <v>790</v>
      </c>
      <c r="BD414" s="65">
        <f t="shared" si="1310"/>
        <v>815</v>
      </c>
      <c r="BO414" s="72">
        <f t="shared" si="1448"/>
        <v>479.40000000000003</v>
      </c>
      <c r="BP414" s="72">
        <f t="shared" si="1305"/>
        <v>6</v>
      </c>
      <c r="BQ414" s="72" t="str">
        <f t="shared" si="1306"/>
        <v>3</v>
      </c>
      <c r="BR414" s="72">
        <f t="shared" ref="BR414:BV418" si="1453">IF(BR413="","",BR413)</f>
        <v>0</v>
      </c>
      <c r="BS414" s="72" t="str">
        <f t="shared" si="1449"/>
        <v>MG004</v>
      </c>
      <c r="BT414" s="72" t="str">
        <f t="shared" si="1449"/>
        <v>MG007</v>
      </c>
      <c r="BU414" s="72">
        <f t="shared" si="1449"/>
        <v>0.66666666666666663</v>
      </c>
      <c r="BV414" s="72">
        <f t="shared" si="1449"/>
        <v>1</v>
      </c>
    </row>
    <row r="415" spans="1:74" s="72" customFormat="1" x14ac:dyDescent="0.2">
      <c r="A415" s="72" t="b">
        <v>1</v>
      </c>
      <c r="B415" s="65" t="s">
        <v>46</v>
      </c>
      <c r="C415" s="65" t="s">
        <v>136</v>
      </c>
      <c r="D415" s="65" t="str">
        <f t="shared" si="1446"/>
        <v>E4</v>
      </c>
      <c r="E415" s="75">
        <f t="shared" si="1303"/>
        <v>1006004</v>
      </c>
      <c r="F415" s="65" t="str">
        <f t="shared" si="1412"/>
        <v>MG006_E4</v>
      </c>
      <c r="G415" s="65" t="s">
        <v>345</v>
      </c>
      <c r="H415" s="65">
        <f t="shared" si="1392"/>
        <v>1085</v>
      </c>
      <c r="I415" s="65">
        <f t="shared" si="1450"/>
        <v>115</v>
      </c>
      <c r="J415" s="65">
        <f>INDEX(Notes!$A$36:$N$47,MATCH(Binning!$B415,Notes!$A$36:$A$47,0),MATCH(Notes!$K$35,Notes!$A$35:$N$35,0))</f>
        <v>479.40000000000003</v>
      </c>
      <c r="K415" s="65"/>
      <c r="L415" s="65">
        <f t="shared" ref="L415:L423" si="1454">L414</f>
        <v>860</v>
      </c>
      <c r="M415" s="65">
        <f t="shared" si="1451"/>
        <v>650</v>
      </c>
      <c r="N415" s="65">
        <f>INDEX(GB!$A$2:$AD$96,MATCH($C415,GB!$A$2:$A$96,0),MATCH(N$2,GB!$A$1:$AD$1,0))</f>
        <v>25</v>
      </c>
      <c r="O415" s="65">
        <f>INDEX(GB!$A$2:$AD$96,MATCH($C415,GB!$A$2:$A$96,0),MATCH(O$2,GB!$A$1:$AD$1,0))</f>
        <v>5</v>
      </c>
      <c r="P415" s="65">
        <f>INDEX(GB!$A$2:$AD$96,MATCH($C415,GB!$A$2:$A$96,0),MATCH(P$2,GB!$A$1:$AD$1,0))</f>
        <v>0</v>
      </c>
      <c r="Q415" s="65">
        <f>INDEX(GB!$A$2:$AD$96,MATCH($C415,GB!$A$2:$A$96,0),MATCH(Q$2,GB!$A$1:$AD$1,0))</f>
        <v>-5</v>
      </c>
      <c r="R415" s="65">
        <f>INDEX(Notes!$A$36:$N$47,MATCH(Binning!$B415,Notes!$A$36:$A$47,0),MATCH(Notes!$M$35,Notes!$A$35:$N$35,0))</f>
        <v>6020</v>
      </c>
      <c r="S415" s="65"/>
      <c r="T415" s="65">
        <f>INDEX(GB!$A$2:$AD$96,MATCH($C415,GB!$A$2:$A$96,0),MATCH(T$2,GB!$A$1:$AD$1,0))</f>
        <v>45</v>
      </c>
      <c r="U415" s="65">
        <f>INDEX(GB!$A$2:$AD$96,MATCH($C415,GB!$A$2:$A$96,0),MATCH(U$2,GB!$A$1:$AD$1,0))</f>
        <v>-25</v>
      </c>
      <c r="V415" s="65">
        <f>INDEX(GB!$A$2:$AD$96,MATCH($C415,GB!$A$2:$A$96,0),MATCH(V$2,GB!$A$1:$AD$1,0))</f>
        <v>0</v>
      </c>
      <c r="W415" s="65">
        <f>INDEX(GB!$A$2:$AD$96,MATCH($C415,GB!$A$2:$A$96,0),MATCH(W$2,GB!$A$1:$AD$1,0))</f>
        <v>-25</v>
      </c>
      <c r="X415" s="65">
        <f>INDEX(GB!$A$2:$AD$96,MATCH($C415,GB!$A$2:$A$96,0),MATCH(X$2,GB!$A$1:$AD$1,0))</f>
        <v>-30</v>
      </c>
      <c r="Y415" s="65">
        <v>5</v>
      </c>
      <c r="Z415" s="72">
        <v>1250</v>
      </c>
      <c r="AA415" s="72">
        <v>400</v>
      </c>
      <c r="AB415" s="65"/>
      <c r="AC415" s="65"/>
      <c r="AD415" s="65"/>
      <c r="AE415" s="65"/>
      <c r="AF415" s="65">
        <f t="shared" si="1452"/>
        <v>5</v>
      </c>
      <c r="AG415" s="65">
        <f t="shared" ref="AG415:AG478" si="1455">$L$776+$N$776</f>
        <v>820</v>
      </c>
      <c r="AH415" s="65">
        <f t="shared" si="1407"/>
        <v>795</v>
      </c>
      <c r="AI415" s="65" t="str">
        <f t="shared" si="1408"/>
        <v/>
      </c>
      <c r="AJ415" s="65" t="str">
        <f t="shared" si="1409"/>
        <v/>
      </c>
      <c r="AK415" s="65" t="str">
        <f t="shared" si="1410"/>
        <v/>
      </c>
      <c r="AL415" s="65" t="str">
        <f t="shared" si="1411"/>
        <v/>
      </c>
      <c r="AM415" s="65" t="str">
        <f t="shared" si="1236"/>
        <v/>
      </c>
      <c r="AN415" s="65">
        <f t="shared" si="1447"/>
        <v>0</v>
      </c>
      <c r="AO415" s="65">
        <f t="shared" si="1447"/>
        <v>0</v>
      </c>
      <c r="AP415" s="65">
        <f t="shared" si="1447"/>
        <v>0</v>
      </c>
      <c r="AQ415" s="65">
        <f t="shared" si="1447"/>
        <v>0</v>
      </c>
      <c r="AR415" s="65">
        <f t="shared" si="1447"/>
        <v>0</v>
      </c>
      <c r="AS415" s="65">
        <f t="shared" si="1447"/>
        <v>0</v>
      </c>
      <c r="AT415" s="65" t="str">
        <f t="shared" si="1286"/>
        <v>GPU</v>
      </c>
      <c r="AU415" s="65">
        <f t="shared" si="1287"/>
        <v>479.40000000000003</v>
      </c>
      <c r="AV415" s="65"/>
      <c r="AX415" s="65">
        <f t="shared" si="1307"/>
        <v>885</v>
      </c>
      <c r="AY415" s="65">
        <f t="shared" si="1308"/>
        <v>675</v>
      </c>
      <c r="AZ415" s="65">
        <f>INDEX(Notes!$A$36:$O$47,MATCH($B415,Notes!A$36:A$47,0),MATCH(AZ$2,Notes!A$35:O$35,0))</f>
        <v>342.4525995351467</v>
      </c>
      <c r="BA415" s="65">
        <f t="shared" si="939"/>
        <v>790</v>
      </c>
      <c r="BB415" s="65">
        <f t="shared" si="1309"/>
        <v>815</v>
      </c>
      <c r="BC415" s="65">
        <f t="shared" si="940"/>
        <v>775</v>
      </c>
      <c r="BD415" s="65">
        <f t="shared" si="1310"/>
        <v>800</v>
      </c>
      <c r="BO415" s="72">
        <f t="shared" si="1448"/>
        <v>479.40000000000003</v>
      </c>
      <c r="BP415" s="72">
        <f t="shared" si="1305"/>
        <v>6</v>
      </c>
      <c r="BQ415" s="72" t="str">
        <f t="shared" si="1306"/>
        <v>4</v>
      </c>
      <c r="BR415" s="72">
        <f t="shared" si="1453"/>
        <v>0</v>
      </c>
      <c r="BS415" s="72" t="str">
        <f t="shared" si="1449"/>
        <v>MG004</v>
      </c>
      <c r="BT415" s="72" t="str">
        <f t="shared" si="1449"/>
        <v>MG007</v>
      </c>
      <c r="BU415" s="72">
        <f t="shared" si="1449"/>
        <v>0.66666666666666663</v>
      </c>
      <c r="BV415" s="72">
        <f t="shared" si="1449"/>
        <v>1</v>
      </c>
    </row>
    <row r="416" spans="1:74" s="72" customFormat="1" x14ac:dyDescent="0.2">
      <c r="A416" s="72" t="b">
        <v>1</v>
      </c>
      <c r="B416" s="65" t="s">
        <v>46</v>
      </c>
      <c r="C416" s="65" t="s">
        <v>136</v>
      </c>
      <c r="D416" s="65" t="str">
        <f t="shared" si="1446"/>
        <v>E5</v>
      </c>
      <c r="E416" s="75">
        <f t="shared" si="1303"/>
        <v>1006005</v>
      </c>
      <c r="F416" s="65" t="str">
        <f t="shared" si="1412"/>
        <v>MG006_E5</v>
      </c>
      <c r="G416" s="65" t="s">
        <v>345</v>
      </c>
      <c r="H416" s="65">
        <f t="shared" si="1392"/>
        <v>1070</v>
      </c>
      <c r="I416" s="65">
        <f t="shared" si="1450"/>
        <v>115</v>
      </c>
      <c r="J416" s="65">
        <f>INDEX(Notes!$A$36:$N$47,MATCH(Binning!$B416,Notes!$A$36:$A$47,0),MATCH(Notes!$K$35,Notes!$A$35:$N$35,0))</f>
        <v>479.40000000000003</v>
      </c>
      <c r="K416" s="65"/>
      <c r="L416" s="65">
        <f t="shared" si="1454"/>
        <v>860</v>
      </c>
      <c r="M416" s="65">
        <f t="shared" si="1451"/>
        <v>650</v>
      </c>
      <c r="N416" s="65">
        <f>INDEX(GB!$A$2:$AD$96,MATCH($C416,GB!$A$2:$A$96,0),MATCH(N$2,GB!$A$1:$AD$1,0))</f>
        <v>25</v>
      </c>
      <c r="O416" s="65">
        <f>INDEX(GB!$A$2:$AD$96,MATCH($C416,GB!$A$2:$A$96,0),MATCH(O$2,GB!$A$1:$AD$1,0))</f>
        <v>5</v>
      </c>
      <c r="P416" s="65">
        <f>INDEX(GB!$A$2:$AD$96,MATCH($C416,GB!$A$2:$A$96,0),MATCH(P$2,GB!$A$1:$AD$1,0))</f>
        <v>0</v>
      </c>
      <c r="Q416" s="65">
        <f>INDEX(GB!$A$2:$AD$96,MATCH($C416,GB!$A$2:$A$96,0),MATCH(Q$2,GB!$A$1:$AD$1,0))</f>
        <v>-5</v>
      </c>
      <c r="R416" s="65">
        <f>INDEX(Notes!$A$36:$N$47,MATCH(Binning!$B416,Notes!$A$36:$A$47,0),MATCH(Notes!$M$35,Notes!$A$35:$N$35,0))</f>
        <v>6020</v>
      </c>
      <c r="S416" s="65"/>
      <c r="T416" s="65">
        <f>INDEX(GB!$A$2:$AD$96,MATCH($C416,GB!$A$2:$A$96,0),MATCH(T$2,GB!$A$1:$AD$1,0))</f>
        <v>45</v>
      </c>
      <c r="U416" s="65">
        <f>INDEX(GB!$A$2:$AD$96,MATCH($C416,GB!$A$2:$A$96,0),MATCH(U$2,GB!$A$1:$AD$1,0))</f>
        <v>-25</v>
      </c>
      <c r="V416" s="65">
        <f>INDEX(GB!$A$2:$AD$96,MATCH($C416,GB!$A$2:$A$96,0),MATCH(V$2,GB!$A$1:$AD$1,0))</f>
        <v>0</v>
      </c>
      <c r="W416" s="65">
        <f>INDEX(GB!$A$2:$AD$96,MATCH($C416,GB!$A$2:$A$96,0),MATCH(W$2,GB!$A$1:$AD$1,0))</f>
        <v>-25</v>
      </c>
      <c r="X416" s="65">
        <f>INDEX(GB!$A$2:$AD$96,MATCH($C416,GB!$A$2:$A$96,0),MATCH(X$2,GB!$A$1:$AD$1,0))</f>
        <v>-30</v>
      </c>
      <c r="Y416" s="65">
        <v>5</v>
      </c>
      <c r="Z416" s="72">
        <v>1250</v>
      </c>
      <c r="AA416" s="72">
        <v>400</v>
      </c>
      <c r="AB416" s="65"/>
      <c r="AC416" s="65"/>
      <c r="AD416" s="65"/>
      <c r="AE416" s="65"/>
      <c r="AF416" s="65">
        <f t="shared" si="1452"/>
        <v>5</v>
      </c>
      <c r="AG416" s="65">
        <f t="shared" si="1455"/>
        <v>820</v>
      </c>
      <c r="AH416" s="65">
        <f t="shared" si="1407"/>
        <v>795</v>
      </c>
      <c r="AI416" s="65" t="str">
        <f t="shared" si="1408"/>
        <v/>
      </c>
      <c r="AJ416" s="65" t="str">
        <f t="shared" si="1409"/>
        <v/>
      </c>
      <c r="AK416" s="65" t="str">
        <f t="shared" si="1410"/>
        <v/>
      </c>
      <c r="AL416" s="65" t="str">
        <f t="shared" si="1411"/>
        <v/>
      </c>
      <c r="AM416" s="65" t="str">
        <f t="shared" si="1236"/>
        <v/>
      </c>
      <c r="AN416" s="65">
        <f t="shared" si="1447"/>
        <v>0</v>
      </c>
      <c r="AO416" s="65">
        <f t="shared" si="1447"/>
        <v>0</v>
      </c>
      <c r="AP416" s="65">
        <f t="shared" si="1447"/>
        <v>0</v>
      </c>
      <c r="AQ416" s="65">
        <f t="shared" si="1447"/>
        <v>0</v>
      </c>
      <c r="AR416" s="65">
        <f t="shared" si="1447"/>
        <v>0</v>
      </c>
      <c r="AS416" s="65">
        <f t="shared" si="1447"/>
        <v>0</v>
      </c>
      <c r="AT416" s="65" t="str">
        <f t="shared" si="1286"/>
        <v>GPU</v>
      </c>
      <c r="AU416" s="65">
        <f t="shared" si="1287"/>
        <v>479.40000000000003</v>
      </c>
      <c r="AV416" s="65"/>
      <c r="AX416" s="65">
        <f t="shared" si="1307"/>
        <v>885</v>
      </c>
      <c r="AY416" s="65">
        <f t="shared" si="1308"/>
        <v>675</v>
      </c>
      <c r="AZ416" s="65">
        <f>INDEX(Notes!$A$36:$O$47,MATCH($B416,Notes!A$36:A$47,0),MATCH(AZ$2,Notes!A$35:O$35,0))</f>
        <v>342.4525995351467</v>
      </c>
      <c r="BA416" s="65">
        <f t="shared" si="939"/>
        <v>775</v>
      </c>
      <c r="BB416" s="65">
        <f t="shared" si="1309"/>
        <v>800</v>
      </c>
      <c r="BC416" s="65">
        <f t="shared" si="940"/>
        <v>760</v>
      </c>
      <c r="BD416" s="65">
        <f t="shared" si="1310"/>
        <v>785</v>
      </c>
      <c r="BO416" s="72">
        <f t="shared" si="1448"/>
        <v>479.40000000000003</v>
      </c>
      <c r="BP416" s="72">
        <f t="shared" si="1305"/>
        <v>6</v>
      </c>
      <c r="BQ416" s="72" t="str">
        <f t="shared" si="1306"/>
        <v>5</v>
      </c>
      <c r="BR416" s="72">
        <f t="shared" si="1453"/>
        <v>0</v>
      </c>
      <c r="BS416" s="72" t="str">
        <f t="shared" si="1449"/>
        <v>MG004</v>
      </c>
      <c r="BT416" s="72" t="str">
        <f t="shared" si="1449"/>
        <v>MG007</v>
      </c>
      <c r="BU416" s="72">
        <f t="shared" si="1449"/>
        <v>0.66666666666666663</v>
      </c>
      <c r="BV416" s="72">
        <f t="shared" si="1449"/>
        <v>1</v>
      </c>
    </row>
    <row r="417" spans="1:74" s="72" customFormat="1" x14ac:dyDescent="0.2">
      <c r="A417" s="72" t="b">
        <v>1</v>
      </c>
      <c r="B417" s="65" t="s">
        <v>46</v>
      </c>
      <c r="C417" s="65" t="s">
        <v>136</v>
      </c>
      <c r="D417" s="65" t="str">
        <f t="shared" si="1446"/>
        <v>E6</v>
      </c>
      <c r="E417" s="75">
        <f t="shared" si="1303"/>
        <v>1006006</v>
      </c>
      <c r="F417" s="65" t="str">
        <f t="shared" ref="F417:F429" si="1456">CONCATENATE(C417,"_",D417)</f>
        <v>MG006_E6</v>
      </c>
      <c r="G417" s="65" t="s">
        <v>345</v>
      </c>
      <c r="H417" s="65">
        <f t="shared" si="1392"/>
        <v>1055</v>
      </c>
      <c r="I417" s="65">
        <f t="shared" si="1450"/>
        <v>115</v>
      </c>
      <c r="J417" s="65">
        <f>INDEX(Notes!$A$36:$N$47,MATCH(Binning!$B417,Notes!$A$36:$A$47,0),MATCH(Notes!$K$35,Notes!$A$35:$N$35,0))</f>
        <v>479.40000000000003</v>
      </c>
      <c r="K417" s="65"/>
      <c r="L417" s="65">
        <f t="shared" si="1454"/>
        <v>860</v>
      </c>
      <c r="M417" s="65">
        <f t="shared" si="1451"/>
        <v>650</v>
      </c>
      <c r="N417" s="65">
        <f>INDEX(GB!$A$2:$AD$96,MATCH($C417,GB!$A$2:$A$96,0),MATCH(N$2,GB!$A$1:$AD$1,0))</f>
        <v>25</v>
      </c>
      <c r="O417" s="65">
        <f>INDEX(GB!$A$2:$AD$96,MATCH($C417,GB!$A$2:$A$96,0),MATCH(O$2,GB!$A$1:$AD$1,0))</f>
        <v>5</v>
      </c>
      <c r="P417" s="65">
        <f>INDEX(GB!$A$2:$AD$96,MATCH($C417,GB!$A$2:$A$96,0),MATCH(P$2,GB!$A$1:$AD$1,0))</f>
        <v>0</v>
      </c>
      <c r="Q417" s="65">
        <f>INDEX(GB!$A$2:$AD$96,MATCH($C417,GB!$A$2:$A$96,0),MATCH(Q$2,GB!$A$1:$AD$1,0))</f>
        <v>-5</v>
      </c>
      <c r="R417" s="65">
        <f>INDEX(Notes!$A$36:$N$47,MATCH(Binning!$B417,Notes!$A$36:$A$47,0),MATCH(Notes!$M$35,Notes!$A$35:$N$35,0))</f>
        <v>6020</v>
      </c>
      <c r="S417" s="65"/>
      <c r="T417" s="65">
        <f>INDEX(GB!$A$2:$AD$96,MATCH($C417,GB!$A$2:$A$96,0),MATCH(T$2,GB!$A$1:$AD$1,0))</f>
        <v>45</v>
      </c>
      <c r="U417" s="65">
        <f>INDEX(GB!$A$2:$AD$96,MATCH($C417,GB!$A$2:$A$96,0),MATCH(U$2,GB!$A$1:$AD$1,0))</f>
        <v>-25</v>
      </c>
      <c r="V417" s="65">
        <f>INDEX(GB!$A$2:$AD$96,MATCH($C417,GB!$A$2:$A$96,0),MATCH(V$2,GB!$A$1:$AD$1,0))</f>
        <v>0</v>
      </c>
      <c r="W417" s="65">
        <f>INDEX(GB!$A$2:$AD$96,MATCH($C417,GB!$A$2:$A$96,0),MATCH(W$2,GB!$A$1:$AD$1,0))</f>
        <v>-25</v>
      </c>
      <c r="X417" s="65">
        <f>INDEX(GB!$A$2:$AD$96,MATCH($C417,GB!$A$2:$A$96,0),MATCH(X$2,GB!$A$1:$AD$1,0))</f>
        <v>-30</v>
      </c>
      <c r="Y417" s="65">
        <v>5</v>
      </c>
      <c r="Z417" s="72">
        <v>1250</v>
      </c>
      <c r="AA417" s="72">
        <v>400</v>
      </c>
      <c r="AB417" s="65"/>
      <c r="AC417" s="65"/>
      <c r="AD417" s="65"/>
      <c r="AE417" s="65"/>
      <c r="AF417" s="65">
        <f t="shared" si="1452"/>
        <v>5</v>
      </c>
      <c r="AG417" s="65">
        <f t="shared" si="1455"/>
        <v>820</v>
      </c>
      <c r="AH417" s="65">
        <f t="shared" si="1407"/>
        <v>795</v>
      </c>
      <c r="AI417" s="65" t="str">
        <f t="shared" si="1408"/>
        <v/>
      </c>
      <c r="AJ417" s="65" t="str">
        <f t="shared" si="1409"/>
        <v/>
      </c>
      <c r="AK417" s="65" t="str">
        <f t="shared" si="1410"/>
        <v/>
      </c>
      <c r="AL417" s="65" t="str">
        <f t="shared" si="1411"/>
        <v/>
      </c>
      <c r="AM417" s="65" t="str">
        <f t="shared" si="1236"/>
        <v/>
      </c>
      <c r="AN417" s="65">
        <f t="shared" si="1447"/>
        <v>0</v>
      </c>
      <c r="AO417" s="65">
        <f t="shared" si="1447"/>
        <v>0</v>
      </c>
      <c r="AP417" s="65">
        <f t="shared" si="1447"/>
        <v>0</v>
      </c>
      <c r="AQ417" s="65">
        <f t="shared" si="1447"/>
        <v>0</v>
      </c>
      <c r="AR417" s="65">
        <f t="shared" si="1447"/>
        <v>0</v>
      </c>
      <c r="AS417" s="65">
        <f t="shared" si="1447"/>
        <v>0</v>
      </c>
      <c r="AT417" s="65" t="str">
        <f t="shared" si="1286"/>
        <v>GPU</v>
      </c>
      <c r="AU417" s="65">
        <f t="shared" si="1287"/>
        <v>479.40000000000003</v>
      </c>
      <c r="AV417" s="65"/>
      <c r="AX417" s="65">
        <f t="shared" si="1307"/>
        <v>885</v>
      </c>
      <c r="AY417" s="65">
        <f t="shared" si="1308"/>
        <v>675</v>
      </c>
      <c r="AZ417" s="65">
        <f>INDEX(Notes!$A$36:$O$47,MATCH($B417,Notes!A$36:A$47,0),MATCH(AZ$2,Notes!A$35:O$35,0))</f>
        <v>342.4525995351467</v>
      </c>
      <c r="BA417" s="65">
        <f t="shared" si="939"/>
        <v>760</v>
      </c>
      <c r="BB417" s="65">
        <f t="shared" si="1309"/>
        <v>785</v>
      </c>
      <c r="BC417" s="65">
        <f t="shared" si="940"/>
        <v>745</v>
      </c>
      <c r="BD417" s="65">
        <f t="shared" si="1310"/>
        <v>770</v>
      </c>
      <c r="BO417" s="72">
        <f t="shared" si="1448"/>
        <v>479.40000000000003</v>
      </c>
      <c r="BP417" s="72">
        <f t="shared" si="1305"/>
        <v>6</v>
      </c>
      <c r="BQ417" s="72" t="str">
        <f t="shared" si="1306"/>
        <v>6</v>
      </c>
      <c r="BR417" s="72">
        <f t="shared" si="1453"/>
        <v>0</v>
      </c>
      <c r="BS417" s="72" t="str">
        <f t="shared" si="1449"/>
        <v>MG004</v>
      </c>
      <c r="BT417" s="72" t="str">
        <f t="shared" si="1449"/>
        <v>MG007</v>
      </c>
      <c r="BU417" s="72">
        <f t="shared" si="1449"/>
        <v>0.66666666666666663</v>
      </c>
      <c r="BV417" s="72">
        <f t="shared" si="1449"/>
        <v>1</v>
      </c>
    </row>
    <row r="418" spans="1:74" s="72" customFormat="1" x14ac:dyDescent="0.2">
      <c r="A418" s="72" t="b">
        <v>1</v>
      </c>
      <c r="B418" s="65" t="s">
        <v>46</v>
      </c>
      <c r="C418" s="65" t="s">
        <v>136</v>
      </c>
      <c r="D418" s="65" t="str">
        <f t="shared" si="1446"/>
        <v>E7</v>
      </c>
      <c r="E418" s="75">
        <f t="shared" ref="E418:E421" si="1457">1000000+BP418*1000+BQ418</f>
        <v>1006007</v>
      </c>
      <c r="F418" s="65" t="str">
        <f t="shared" si="1456"/>
        <v>MG006_E7</v>
      </c>
      <c r="G418" s="65" t="s">
        <v>345</v>
      </c>
      <c r="H418" s="65">
        <f t="shared" si="1392"/>
        <v>1040</v>
      </c>
      <c r="I418" s="65">
        <f t="shared" si="1450"/>
        <v>115</v>
      </c>
      <c r="J418" s="65">
        <f>INDEX(Notes!$A$36:$N$47,MATCH(Binning!$B418,Notes!$A$36:$A$47,0),MATCH(Notes!$K$35,Notes!$A$35:$N$35,0))</f>
        <v>479.40000000000003</v>
      </c>
      <c r="K418" s="65"/>
      <c r="L418" s="65">
        <f t="shared" si="1454"/>
        <v>860</v>
      </c>
      <c r="M418" s="65">
        <f t="shared" si="1451"/>
        <v>650</v>
      </c>
      <c r="N418" s="65">
        <f>INDEX(GB!$A$2:$AD$96,MATCH($C418,GB!$A$2:$A$96,0),MATCH(N$2,GB!$A$1:$AD$1,0))</f>
        <v>25</v>
      </c>
      <c r="O418" s="65">
        <f>INDEX(GB!$A$2:$AD$96,MATCH($C418,GB!$A$2:$A$96,0),MATCH(O$2,GB!$A$1:$AD$1,0))</f>
        <v>5</v>
      </c>
      <c r="P418" s="65">
        <f>INDEX(GB!$A$2:$AD$96,MATCH($C418,GB!$A$2:$A$96,0),MATCH(P$2,GB!$A$1:$AD$1,0))</f>
        <v>0</v>
      </c>
      <c r="Q418" s="65">
        <f>INDEX(GB!$A$2:$AD$96,MATCH($C418,GB!$A$2:$A$96,0),MATCH(Q$2,GB!$A$1:$AD$1,0))</f>
        <v>-5</v>
      </c>
      <c r="R418" s="65">
        <f>INDEX(Notes!$A$36:$N$47,MATCH(Binning!$B418,Notes!$A$36:$A$47,0),MATCH(Notes!$M$35,Notes!$A$35:$N$35,0))</f>
        <v>6020</v>
      </c>
      <c r="S418" s="65"/>
      <c r="T418" s="65">
        <f>INDEX(GB!$A$2:$AD$96,MATCH($C418,GB!$A$2:$A$96,0),MATCH(T$2,GB!$A$1:$AD$1,0))</f>
        <v>45</v>
      </c>
      <c r="U418" s="65">
        <f>INDEX(GB!$A$2:$AD$96,MATCH($C418,GB!$A$2:$A$96,0),MATCH(U$2,GB!$A$1:$AD$1,0))</f>
        <v>-25</v>
      </c>
      <c r="V418" s="65">
        <f>INDEX(GB!$A$2:$AD$96,MATCH($C418,GB!$A$2:$A$96,0),MATCH(V$2,GB!$A$1:$AD$1,0))</f>
        <v>0</v>
      </c>
      <c r="W418" s="65">
        <f>INDEX(GB!$A$2:$AD$96,MATCH($C418,GB!$A$2:$A$96,0),MATCH(W$2,GB!$A$1:$AD$1,0))</f>
        <v>-25</v>
      </c>
      <c r="X418" s="65">
        <f>INDEX(GB!$A$2:$AD$96,MATCH($C418,GB!$A$2:$A$96,0),MATCH(X$2,GB!$A$1:$AD$1,0))</f>
        <v>-30</v>
      </c>
      <c r="Y418" s="65">
        <v>5</v>
      </c>
      <c r="Z418" s="72">
        <v>1250</v>
      </c>
      <c r="AA418" s="72">
        <v>400</v>
      </c>
      <c r="AB418" s="65"/>
      <c r="AC418" s="65"/>
      <c r="AD418" s="65"/>
      <c r="AE418" s="65"/>
      <c r="AF418" s="65">
        <f t="shared" si="1452"/>
        <v>5</v>
      </c>
      <c r="AG418" s="65">
        <f t="shared" si="1455"/>
        <v>820</v>
      </c>
      <c r="AH418" s="65">
        <f t="shared" ref="AH418:AH421" si="1458">AG418-N418</f>
        <v>795</v>
      </c>
      <c r="AI418" s="65" t="str">
        <f t="shared" ref="AI418:AI421" si="1459">IF($BR418=1,BS418,"")</f>
        <v/>
      </c>
      <c r="AJ418" s="65" t="str">
        <f t="shared" ref="AJ418:AJ421" si="1460">IF($BR418=1,BT418,"")</f>
        <v/>
      </c>
      <c r="AK418" s="65" t="str">
        <f t="shared" ref="AK418:AK421" si="1461">IF($BR418=1,BU418,"")</f>
        <v/>
      </c>
      <c r="AL418" s="65" t="str">
        <f t="shared" ref="AL418:AL421" si="1462">IF($BR418=1,BV418,"")</f>
        <v/>
      </c>
      <c r="AM418" s="65" t="str">
        <f t="shared" si="1236"/>
        <v/>
      </c>
      <c r="AN418" s="65">
        <f t="shared" ref="AN418:AS418" si="1463">AN417</f>
        <v>0</v>
      </c>
      <c r="AO418" s="65">
        <f t="shared" si="1463"/>
        <v>0</v>
      </c>
      <c r="AP418" s="65">
        <f t="shared" si="1463"/>
        <v>0</v>
      </c>
      <c r="AQ418" s="65">
        <f t="shared" si="1463"/>
        <v>0</v>
      </c>
      <c r="AR418" s="65">
        <f t="shared" si="1463"/>
        <v>0</v>
      </c>
      <c r="AS418" s="65">
        <f t="shared" si="1463"/>
        <v>0</v>
      </c>
      <c r="AT418" s="65" t="str">
        <f t="shared" ref="AT418:AT421" si="1464">B418</f>
        <v>GPU</v>
      </c>
      <c r="AU418" s="65">
        <f t="shared" ref="AU418:AU421" si="1465">J418</f>
        <v>479.40000000000003</v>
      </c>
      <c r="AV418" s="65"/>
      <c r="AX418" s="65">
        <f t="shared" ref="AX418:AX421" si="1466">L418+N418</f>
        <v>885</v>
      </c>
      <c r="AY418" s="65">
        <f t="shared" ref="AY418:AY421" si="1467">M418+N418</f>
        <v>675</v>
      </c>
      <c r="AZ418" s="65">
        <f>INDEX(Notes!$A$36:$O$47,MATCH($B418,Notes!A$36:A$47,0),MATCH(AZ$2,Notes!A$35:O$35,0))</f>
        <v>342.4525995351467</v>
      </c>
      <c r="BA418" s="65">
        <f t="shared" ref="BA418:BA421" si="1468">MAX(MIN(Y418*FLOOR((H418-I418*LOG10(AZ418))/Y418,1),L418),M418)</f>
        <v>745</v>
      </c>
      <c r="BB418" s="65">
        <f t="shared" ref="BB418:BB421" si="1469">BA418+N418</f>
        <v>770</v>
      </c>
      <c r="BC418" s="65">
        <f t="shared" ref="BC418:BC421" si="1470">MAX(MIN(Y418*FLOOR((H418-I418*LOG10(J418))/Y418,1),L418),M418)</f>
        <v>730</v>
      </c>
      <c r="BD418" s="65">
        <f t="shared" ref="BD418:BD421" si="1471">BC418+N418</f>
        <v>755</v>
      </c>
      <c r="BO418" s="72">
        <f t="shared" si="1448"/>
        <v>479.40000000000003</v>
      </c>
      <c r="BP418" s="72">
        <f t="shared" si="1305"/>
        <v>6</v>
      </c>
      <c r="BQ418" s="72" t="str">
        <f t="shared" si="1306"/>
        <v>7</v>
      </c>
      <c r="BR418" s="72">
        <f t="shared" si="1453"/>
        <v>0</v>
      </c>
      <c r="BS418" s="72" t="str">
        <f t="shared" si="1453"/>
        <v>MG004</v>
      </c>
      <c r="BT418" s="72" t="str">
        <f t="shared" si="1453"/>
        <v>MG007</v>
      </c>
      <c r="BU418" s="72">
        <f t="shared" si="1453"/>
        <v>0.66666666666666663</v>
      </c>
      <c r="BV418" s="72">
        <f t="shared" si="1453"/>
        <v>1</v>
      </c>
    </row>
    <row r="419" spans="1:74" s="72" customFormat="1" x14ac:dyDescent="0.2">
      <c r="A419" s="72" t="b">
        <v>1</v>
      </c>
      <c r="B419" s="65" t="s">
        <v>46</v>
      </c>
      <c r="C419" s="65" t="s">
        <v>136</v>
      </c>
      <c r="D419" s="65" t="str">
        <f t="shared" si="1446"/>
        <v>E8</v>
      </c>
      <c r="E419" s="75">
        <f t="shared" si="1457"/>
        <v>1006008</v>
      </c>
      <c r="F419" s="65" t="str">
        <f t="shared" si="1456"/>
        <v>MG006_E8</v>
      </c>
      <c r="G419" s="65" t="s">
        <v>345</v>
      </c>
      <c r="H419" s="65">
        <f t="shared" si="1392"/>
        <v>1025</v>
      </c>
      <c r="I419" s="65">
        <f t="shared" si="1450"/>
        <v>115</v>
      </c>
      <c r="J419" s="65">
        <f>INDEX(Notes!$A$36:$N$47,MATCH(Binning!$B419,Notes!$A$36:$A$47,0),MATCH(Notes!$K$35,Notes!$A$35:$N$35,0))</f>
        <v>479.40000000000003</v>
      </c>
      <c r="K419" s="65"/>
      <c r="L419" s="65">
        <f t="shared" si="1454"/>
        <v>860</v>
      </c>
      <c r="M419" s="65">
        <f t="shared" si="1451"/>
        <v>650</v>
      </c>
      <c r="N419" s="65">
        <f>INDEX(GB!$A$2:$AD$96,MATCH($C419,GB!$A$2:$A$96,0),MATCH(N$2,GB!$A$1:$AD$1,0))</f>
        <v>25</v>
      </c>
      <c r="O419" s="65">
        <f>INDEX(GB!$A$2:$AD$96,MATCH($C419,GB!$A$2:$A$96,0),MATCH(O$2,GB!$A$1:$AD$1,0))</f>
        <v>5</v>
      </c>
      <c r="P419" s="65">
        <f>INDEX(GB!$A$2:$AD$96,MATCH($C419,GB!$A$2:$A$96,0),MATCH(P$2,GB!$A$1:$AD$1,0))</f>
        <v>0</v>
      </c>
      <c r="Q419" s="65">
        <f>INDEX(GB!$A$2:$AD$96,MATCH($C419,GB!$A$2:$A$96,0),MATCH(Q$2,GB!$A$1:$AD$1,0))</f>
        <v>-5</v>
      </c>
      <c r="R419" s="65">
        <f>INDEX(Notes!$A$36:$N$47,MATCH(Binning!$B419,Notes!$A$36:$A$47,0),MATCH(Notes!$M$35,Notes!$A$35:$N$35,0))</f>
        <v>6020</v>
      </c>
      <c r="S419" s="65"/>
      <c r="T419" s="65">
        <f>INDEX(GB!$A$2:$AD$96,MATCH($C419,GB!$A$2:$A$96,0),MATCH(T$2,GB!$A$1:$AD$1,0))</f>
        <v>45</v>
      </c>
      <c r="U419" s="65">
        <f>INDEX(GB!$A$2:$AD$96,MATCH($C419,GB!$A$2:$A$96,0),MATCH(U$2,GB!$A$1:$AD$1,0))</f>
        <v>-25</v>
      </c>
      <c r="V419" s="65">
        <f>INDEX(GB!$A$2:$AD$96,MATCH($C419,GB!$A$2:$A$96,0),MATCH(V$2,GB!$A$1:$AD$1,0))</f>
        <v>0</v>
      </c>
      <c r="W419" s="65">
        <f>INDEX(GB!$A$2:$AD$96,MATCH($C419,GB!$A$2:$A$96,0),MATCH(W$2,GB!$A$1:$AD$1,0))</f>
        <v>-25</v>
      </c>
      <c r="X419" s="65">
        <f>INDEX(GB!$A$2:$AD$96,MATCH($C419,GB!$A$2:$A$96,0),MATCH(X$2,GB!$A$1:$AD$1,0))</f>
        <v>-30</v>
      </c>
      <c r="Y419" s="65">
        <v>5</v>
      </c>
      <c r="Z419" s="72">
        <v>1250</v>
      </c>
      <c r="AA419" s="72">
        <v>400</v>
      </c>
      <c r="AB419" s="65"/>
      <c r="AC419" s="65"/>
      <c r="AD419" s="65"/>
      <c r="AE419" s="65"/>
      <c r="AF419" s="65">
        <f t="shared" si="1452"/>
        <v>5</v>
      </c>
      <c r="AG419" s="65">
        <f t="shared" si="1455"/>
        <v>820</v>
      </c>
      <c r="AH419" s="65">
        <f t="shared" si="1458"/>
        <v>795</v>
      </c>
      <c r="AI419" s="65" t="str">
        <f t="shared" si="1459"/>
        <v/>
      </c>
      <c r="AJ419" s="65" t="str">
        <f t="shared" si="1460"/>
        <v/>
      </c>
      <c r="AK419" s="65" t="str">
        <f t="shared" si="1461"/>
        <v/>
      </c>
      <c r="AL419" s="65" t="str">
        <f t="shared" si="1462"/>
        <v/>
      </c>
      <c r="AM419" s="65" t="str">
        <f t="shared" si="1236"/>
        <v/>
      </c>
      <c r="AN419" s="65">
        <f t="shared" ref="AN419:AS419" si="1472">AN418</f>
        <v>0</v>
      </c>
      <c r="AO419" s="65">
        <f t="shared" si="1472"/>
        <v>0</v>
      </c>
      <c r="AP419" s="65">
        <f t="shared" si="1472"/>
        <v>0</v>
      </c>
      <c r="AQ419" s="65">
        <f t="shared" si="1472"/>
        <v>0</v>
      </c>
      <c r="AR419" s="65">
        <f t="shared" si="1472"/>
        <v>0</v>
      </c>
      <c r="AS419" s="65">
        <f t="shared" si="1472"/>
        <v>0</v>
      </c>
      <c r="AT419" s="65" t="str">
        <f t="shared" si="1464"/>
        <v>GPU</v>
      </c>
      <c r="AU419" s="65">
        <f t="shared" si="1465"/>
        <v>479.40000000000003</v>
      </c>
      <c r="AV419" s="65"/>
      <c r="AX419" s="65">
        <f t="shared" si="1466"/>
        <v>885</v>
      </c>
      <c r="AY419" s="65">
        <f t="shared" si="1467"/>
        <v>675</v>
      </c>
      <c r="AZ419" s="65">
        <f>INDEX(Notes!$A$36:$O$47,MATCH($B419,Notes!A$36:A$47,0),MATCH(AZ$2,Notes!A$35:O$35,0))</f>
        <v>342.4525995351467</v>
      </c>
      <c r="BA419" s="65">
        <f t="shared" si="1468"/>
        <v>730</v>
      </c>
      <c r="BB419" s="65">
        <f t="shared" si="1469"/>
        <v>755</v>
      </c>
      <c r="BC419" s="65">
        <f t="shared" si="1470"/>
        <v>715</v>
      </c>
      <c r="BD419" s="65">
        <f t="shared" si="1471"/>
        <v>740</v>
      </c>
      <c r="BO419" s="72">
        <f t="shared" si="1448"/>
        <v>479.40000000000003</v>
      </c>
      <c r="BP419" s="72">
        <f t="shared" si="1305"/>
        <v>6</v>
      </c>
      <c r="BQ419" s="72" t="str">
        <f t="shared" si="1306"/>
        <v>8</v>
      </c>
      <c r="BR419" s="72">
        <f t="shared" ref="BR419:BV419" si="1473">IF(BR418="","",BR418)</f>
        <v>0</v>
      </c>
      <c r="BS419" s="72" t="str">
        <f t="shared" si="1473"/>
        <v>MG004</v>
      </c>
      <c r="BT419" s="72" t="str">
        <f t="shared" si="1473"/>
        <v>MG007</v>
      </c>
      <c r="BU419" s="72">
        <f t="shared" si="1473"/>
        <v>0.66666666666666663</v>
      </c>
      <c r="BV419" s="72">
        <f t="shared" si="1473"/>
        <v>1</v>
      </c>
    </row>
    <row r="420" spans="1:74" s="72" customFormat="1" x14ac:dyDescent="0.2">
      <c r="A420" s="72" t="b">
        <v>1</v>
      </c>
      <c r="B420" s="65" t="s">
        <v>46</v>
      </c>
      <c r="C420" s="65" t="s">
        <v>136</v>
      </c>
      <c r="D420" s="65" t="str">
        <f t="shared" si="1446"/>
        <v>E9</v>
      </c>
      <c r="E420" s="75">
        <f t="shared" si="1457"/>
        <v>1006009</v>
      </c>
      <c r="F420" s="65" t="str">
        <f t="shared" si="1456"/>
        <v>MG006_E9</v>
      </c>
      <c r="G420" s="65" t="s">
        <v>345</v>
      </c>
      <c r="H420" s="65">
        <f t="shared" si="1392"/>
        <v>1010</v>
      </c>
      <c r="I420" s="65">
        <f t="shared" si="1450"/>
        <v>115</v>
      </c>
      <c r="J420" s="65">
        <f>INDEX(Notes!$A$36:$N$47,MATCH(Binning!$B420,Notes!$A$36:$A$47,0),MATCH(Notes!$K$35,Notes!$A$35:$N$35,0))</f>
        <v>479.40000000000003</v>
      </c>
      <c r="K420" s="65"/>
      <c r="L420" s="65">
        <f t="shared" si="1454"/>
        <v>860</v>
      </c>
      <c r="M420" s="65">
        <f t="shared" si="1451"/>
        <v>650</v>
      </c>
      <c r="N420" s="65">
        <f>INDEX(GB!$A$2:$AD$96,MATCH($C420,GB!$A$2:$A$96,0),MATCH(N$2,GB!$A$1:$AD$1,0))</f>
        <v>25</v>
      </c>
      <c r="O420" s="65">
        <f>INDEX(GB!$A$2:$AD$96,MATCH($C420,GB!$A$2:$A$96,0),MATCH(O$2,GB!$A$1:$AD$1,0))</f>
        <v>5</v>
      </c>
      <c r="P420" s="65">
        <f>INDEX(GB!$A$2:$AD$96,MATCH($C420,GB!$A$2:$A$96,0),MATCH(P$2,GB!$A$1:$AD$1,0))</f>
        <v>0</v>
      </c>
      <c r="Q420" s="65">
        <f>INDEX(GB!$A$2:$AD$96,MATCH($C420,GB!$A$2:$A$96,0),MATCH(Q$2,GB!$A$1:$AD$1,0))</f>
        <v>-5</v>
      </c>
      <c r="R420" s="65">
        <f>INDEX(Notes!$A$36:$N$47,MATCH(Binning!$B420,Notes!$A$36:$A$47,0),MATCH(Notes!$M$35,Notes!$A$35:$N$35,0))</f>
        <v>6020</v>
      </c>
      <c r="S420" s="65"/>
      <c r="T420" s="65">
        <f>INDEX(GB!$A$2:$AD$96,MATCH($C420,GB!$A$2:$A$96,0),MATCH(T$2,GB!$A$1:$AD$1,0))</f>
        <v>45</v>
      </c>
      <c r="U420" s="65">
        <f>INDEX(GB!$A$2:$AD$96,MATCH($C420,GB!$A$2:$A$96,0),MATCH(U$2,GB!$A$1:$AD$1,0))</f>
        <v>-25</v>
      </c>
      <c r="V420" s="65">
        <f>INDEX(GB!$A$2:$AD$96,MATCH($C420,GB!$A$2:$A$96,0),MATCH(V$2,GB!$A$1:$AD$1,0))</f>
        <v>0</v>
      </c>
      <c r="W420" s="65">
        <f>INDEX(GB!$A$2:$AD$96,MATCH($C420,GB!$A$2:$A$96,0),MATCH(W$2,GB!$A$1:$AD$1,0))</f>
        <v>-25</v>
      </c>
      <c r="X420" s="65">
        <f>INDEX(GB!$A$2:$AD$96,MATCH($C420,GB!$A$2:$A$96,0),MATCH(X$2,GB!$A$1:$AD$1,0))</f>
        <v>-30</v>
      </c>
      <c r="Y420" s="65">
        <v>5</v>
      </c>
      <c r="Z420" s="72">
        <v>1250</v>
      </c>
      <c r="AA420" s="72">
        <v>400</v>
      </c>
      <c r="AB420" s="65"/>
      <c r="AC420" s="65"/>
      <c r="AD420" s="65"/>
      <c r="AE420" s="65"/>
      <c r="AF420" s="65">
        <f t="shared" si="1452"/>
        <v>5</v>
      </c>
      <c r="AG420" s="65">
        <f t="shared" si="1455"/>
        <v>820</v>
      </c>
      <c r="AH420" s="65">
        <f t="shared" si="1458"/>
        <v>795</v>
      </c>
      <c r="AI420" s="65" t="str">
        <f t="shared" si="1459"/>
        <v/>
      </c>
      <c r="AJ420" s="65" t="str">
        <f t="shared" si="1460"/>
        <v/>
      </c>
      <c r="AK420" s="65" t="str">
        <f t="shared" si="1461"/>
        <v/>
      </c>
      <c r="AL420" s="65" t="str">
        <f t="shared" si="1462"/>
        <v/>
      </c>
      <c r="AM420" s="65" t="str">
        <f t="shared" si="1236"/>
        <v/>
      </c>
      <c r="AN420" s="65">
        <f t="shared" ref="AN420:AS420" si="1474">AN419</f>
        <v>0</v>
      </c>
      <c r="AO420" s="65">
        <f t="shared" si="1474"/>
        <v>0</v>
      </c>
      <c r="AP420" s="65">
        <f t="shared" si="1474"/>
        <v>0</v>
      </c>
      <c r="AQ420" s="65">
        <f t="shared" si="1474"/>
        <v>0</v>
      </c>
      <c r="AR420" s="65">
        <f t="shared" si="1474"/>
        <v>0</v>
      </c>
      <c r="AS420" s="65">
        <f t="shared" si="1474"/>
        <v>0</v>
      </c>
      <c r="AT420" s="65" t="str">
        <f t="shared" si="1464"/>
        <v>GPU</v>
      </c>
      <c r="AU420" s="65">
        <f t="shared" si="1465"/>
        <v>479.40000000000003</v>
      </c>
      <c r="AV420" s="65"/>
      <c r="AX420" s="65">
        <f t="shared" si="1466"/>
        <v>885</v>
      </c>
      <c r="AY420" s="65">
        <f t="shared" si="1467"/>
        <v>675</v>
      </c>
      <c r="AZ420" s="65">
        <f>INDEX(Notes!$A$36:$O$47,MATCH($B420,Notes!A$36:A$47,0),MATCH(AZ$2,Notes!A$35:O$35,0))</f>
        <v>342.4525995351467</v>
      </c>
      <c r="BA420" s="65">
        <f t="shared" si="1468"/>
        <v>715</v>
      </c>
      <c r="BB420" s="65">
        <f t="shared" si="1469"/>
        <v>740</v>
      </c>
      <c r="BC420" s="65">
        <f t="shared" si="1470"/>
        <v>700</v>
      </c>
      <c r="BD420" s="65">
        <f t="shared" si="1471"/>
        <v>725</v>
      </c>
      <c r="BO420" s="72">
        <f t="shared" si="1448"/>
        <v>479.40000000000003</v>
      </c>
      <c r="BP420" s="72">
        <f t="shared" si="1305"/>
        <v>6</v>
      </c>
      <c r="BQ420" s="72" t="str">
        <f t="shared" si="1306"/>
        <v>9</v>
      </c>
      <c r="BR420" s="72">
        <f t="shared" ref="BR420:BV420" si="1475">IF(BR419="","",BR419)</f>
        <v>0</v>
      </c>
      <c r="BS420" s="72" t="str">
        <f t="shared" si="1475"/>
        <v>MG004</v>
      </c>
      <c r="BT420" s="72" t="str">
        <f t="shared" si="1475"/>
        <v>MG007</v>
      </c>
      <c r="BU420" s="72">
        <f t="shared" si="1475"/>
        <v>0.66666666666666663</v>
      </c>
      <c r="BV420" s="72">
        <f t="shared" si="1475"/>
        <v>1</v>
      </c>
    </row>
    <row r="421" spans="1:74" s="72" customFormat="1" x14ac:dyDescent="0.2">
      <c r="A421" s="72" t="b">
        <v>1</v>
      </c>
      <c r="B421" s="65" t="s">
        <v>46</v>
      </c>
      <c r="C421" s="65" t="s">
        <v>136</v>
      </c>
      <c r="D421" s="65" t="str">
        <f t="shared" si="1446"/>
        <v>E10</v>
      </c>
      <c r="E421" s="75">
        <f t="shared" si="1457"/>
        <v>1006010</v>
      </c>
      <c r="F421" s="65" t="str">
        <f t="shared" ref="F421:F422" si="1476">CONCATENATE(C421,"_",D421)</f>
        <v>MG006_E10</v>
      </c>
      <c r="G421" s="65" t="s">
        <v>345</v>
      </c>
      <c r="H421" s="65">
        <f t="shared" si="1392"/>
        <v>995</v>
      </c>
      <c r="I421" s="65">
        <f t="shared" si="1450"/>
        <v>115</v>
      </c>
      <c r="J421" s="65">
        <f>INDEX(Notes!$A$36:$N$47,MATCH(Binning!$B421,Notes!$A$36:$A$47,0),MATCH(Notes!$K$35,Notes!$A$35:$N$35,0))</f>
        <v>479.40000000000003</v>
      </c>
      <c r="K421" s="65"/>
      <c r="L421" s="65">
        <f t="shared" si="1454"/>
        <v>860</v>
      </c>
      <c r="M421" s="65">
        <f t="shared" si="1451"/>
        <v>650</v>
      </c>
      <c r="N421" s="65">
        <f>INDEX(GB!$A$2:$AD$96,MATCH($C421,GB!$A$2:$A$96,0),MATCH(N$2,GB!$A$1:$AD$1,0))</f>
        <v>25</v>
      </c>
      <c r="O421" s="65">
        <f>INDEX(GB!$A$2:$AD$96,MATCH($C421,GB!$A$2:$A$96,0),MATCH(O$2,GB!$A$1:$AD$1,0))</f>
        <v>5</v>
      </c>
      <c r="P421" s="65">
        <f>INDEX(GB!$A$2:$AD$96,MATCH($C421,GB!$A$2:$A$96,0),MATCH(P$2,GB!$A$1:$AD$1,0))</f>
        <v>0</v>
      </c>
      <c r="Q421" s="65">
        <f>INDEX(GB!$A$2:$AD$96,MATCH($C421,GB!$A$2:$A$96,0),MATCH(Q$2,GB!$A$1:$AD$1,0))</f>
        <v>-5</v>
      </c>
      <c r="R421" s="65">
        <f>INDEX(Notes!$A$36:$N$47,MATCH(Binning!$B421,Notes!$A$36:$A$47,0),MATCH(Notes!$M$35,Notes!$A$35:$N$35,0))</f>
        <v>6020</v>
      </c>
      <c r="S421" s="65"/>
      <c r="T421" s="65">
        <f>INDEX(GB!$A$2:$AD$96,MATCH($C421,GB!$A$2:$A$96,0),MATCH(T$2,GB!$A$1:$AD$1,0))</f>
        <v>45</v>
      </c>
      <c r="U421" s="65">
        <f>INDEX(GB!$A$2:$AD$96,MATCH($C421,GB!$A$2:$A$96,0),MATCH(U$2,GB!$A$1:$AD$1,0))</f>
        <v>-25</v>
      </c>
      <c r="V421" s="65">
        <f>INDEX(GB!$A$2:$AD$96,MATCH($C421,GB!$A$2:$A$96,0),MATCH(V$2,GB!$A$1:$AD$1,0))</f>
        <v>0</v>
      </c>
      <c r="W421" s="65">
        <f>INDEX(GB!$A$2:$AD$96,MATCH($C421,GB!$A$2:$A$96,0),MATCH(W$2,GB!$A$1:$AD$1,0))</f>
        <v>-25</v>
      </c>
      <c r="X421" s="65">
        <f>INDEX(GB!$A$2:$AD$96,MATCH($C421,GB!$A$2:$A$96,0),MATCH(X$2,GB!$A$1:$AD$1,0))</f>
        <v>-30</v>
      </c>
      <c r="Y421" s="65">
        <v>5</v>
      </c>
      <c r="Z421" s="72">
        <v>1250</v>
      </c>
      <c r="AA421" s="72">
        <v>400</v>
      </c>
      <c r="AB421" s="65"/>
      <c r="AC421" s="65"/>
      <c r="AD421" s="65"/>
      <c r="AE421" s="65"/>
      <c r="AF421" s="65">
        <f t="shared" si="1452"/>
        <v>5</v>
      </c>
      <c r="AG421" s="65">
        <f t="shared" si="1455"/>
        <v>820</v>
      </c>
      <c r="AH421" s="65">
        <f t="shared" si="1458"/>
        <v>795</v>
      </c>
      <c r="AI421" s="65" t="str">
        <f t="shared" si="1459"/>
        <v/>
      </c>
      <c r="AJ421" s="65" t="str">
        <f t="shared" si="1460"/>
        <v/>
      </c>
      <c r="AK421" s="65" t="str">
        <f t="shared" si="1461"/>
        <v/>
      </c>
      <c r="AL421" s="65" t="str">
        <f t="shared" si="1462"/>
        <v/>
      </c>
      <c r="AM421" s="65" t="str">
        <f t="shared" si="1236"/>
        <v/>
      </c>
      <c r="AN421" s="65">
        <f t="shared" ref="AN421:AS421" si="1477">AN420</f>
        <v>0</v>
      </c>
      <c r="AO421" s="65">
        <f t="shared" si="1477"/>
        <v>0</v>
      </c>
      <c r="AP421" s="65">
        <f t="shared" si="1477"/>
        <v>0</v>
      </c>
      <c r="AQ421" s="65">
        <f t="shared" si="1477"/>
        <v>0</v>
      </c>
      <c r="AR421" s="65">
        <f t="shared" si="1477"/>
        <v>0</v>
      </c>
      <c r="AS421" s="65">
        <f t="shared" si="1477"/>
        <v>0</v>
      </c>
      <c r="AT421" s="65" t="str">
        <f t="shared" si="1464"/>
        <v>GPU</v>
      </c>
      <c r="AU421" s="65">
        <f t="shared" si="1465"/>
        <v>479.40000000000003</v>
      </c>
      <c r="AV421" s="65"/>
      <c r="AX421" s="65">
        <f t="shared" si="1466"/>
        <v>885</v>
      </c>
      <c r="AY421" s="65">
        <f t="shared" si="1467"/>
        <v>675</v>
      </c>
      <c r="AZ421" s="65">
        <f>INDEX(Notes!$A$36:$O$47,MATCH($B421,Notes!A$36:A$47,0),MATCH(AZ$2,Notes!A$35:O$35,0))</f>
        <v>342.4525995351467</v>
      </c>
      <c r="BA421" s="65">
        <f t="shared" si="1468"/>
        <v>700</v>
      </c>
      <c r="BB421" s="65">
        <f t="shared" si="1469"/>
        <v>725</v>
      </c>
      <c r="BC421" s="65">
        <f t="shared" si="1470"/>
        <v>685</v>
      </c>
      <c r="BD421" s="65">
        <f t="shared" si="1471"/>
        <v>710</v>
      </c>
      <c r="BO421" s="72">
        <f t="shared" si="1448"/>
        <v>479.40000000000003</v>
      </c>
      <c r="BP421" s="72">
        <f t="shared" si="1305"/>
        <v>6</v>
      </c>
      <c r="BQ421" s="72" t="str">
        <f t="shared" si="1306"/>
        <v>10</v>
      </c>
      <c r="BR421" s="72">
        <f t="shared" ref="BR421:BV421" si="1478">IF(BR420="","",BR420)</f>
        <v>0</v>
      </c>
      <c r="BS421" s="72" t="str">
        <f t="shared" si="1478"/>
        <v>MG004</v>
      </c>
      <c r="BT421" s="72" t="str">
        <f t="shared" si="1478"/>
        <v>MG007</v>
      </c>
      <c r="BU421" s="72">
        <f t="shared" si="1478"/>
        <v>0.66666666666666663</v>
      </c>
      <c r="BV421" s="72">
        <f t="shared" si="1478"/>
        <v>1</v>
      </c>
    </row>
    <row r="422" spans="1:74" s="72" customFormat="1" x14ac:dyDescent="0.2">
      <c r="A422" s="72" t="b">
        <v>1</v>
      </c>
      <c r="B422" s="65" t="s">
        <v>46</v>
      </c>
      <c r="C422" s="65" t="s">
        <v>136</v>
      </c>
      <c r="D422" s="65" t="str">
        <f t="shared" si="1446"/>
        <v>E11</v>
      </c>
      <c r="E422" s="75">
        <f t="shared" ref="E422" si="1479">1000000+BP422*1000+BQ422</f>
        <v>1006011</v>
      </c>
      <c r="F422" s="65" t="str">
        <f t="shared" si="1476"/>
        <v>MG006_E11</v>
      </c>
      <c r="G422" s="65" t="s">
        <v>345</v>
      </c>
      <c r="H422" s="65">
        <f t="shared" si="1392"/>
        <v>980</v>
      </c>
      <c r="I422" s="65">
        <f t="shared" si="1450"/>
        <v>115</v>
      </c>
      <c r="J422" s="65">
        <f>INDEX(Notes!$A$36:$N$47,MATCH(Binning!$B422,Notes!$A$36:$A$47,0),MATCH(Notes!$K$35,Notes!$A$35:$N$35,0))</f>
        <v>479.40000000000003</v>
      </c>
      <c r="K422" s="65"/>
      <c r="L422" s="65">
        <f t="shared" si="1454"/>
        <v>860</v>
      </c>
      <c r="M422" s="65">
        <f t="shared" si="1451"/>
        <v>650</v>
      </c>
      <c r="N422" s="65">
        <f>INDEX(GB!$A$2:$AD$96,MATCH($C422,GB!$A$2:$A$96,0),MATCH(N$2,GB!$A$1:$AD$1,0))</f>
        <v>25</v>
      </c>
      <c r="O422" s="65">
        <f>INDEX(GB!$A$2:$AD$96,MATCH($C422,GB!$A$2:$A$96,0),MATCH(O$2,GB!$A$1:$AD$1,0))</f>
        <v>5</v>
      </c>
      <c r="P422" s="65">
        <f>INDEX(GB!$A$2:$AD$96,MATCH($C422,GB!$A$2:$A$96,0),MATCH(P$2,GB!$A$1:$AD$1,0))</f>
        <v>0</v>
      </c>
      <c r="Q422" s="65">
        <f>INDEX(GB!$A$2:$AD$96,MATCH($C422,GB!$A$2:$A$96,0),MATCH(Q$2,GB!$A$1:$AD$1,0))</f>
        <v>-5</v>
      </c>
      <c r="R422" s="65">
        <f>INDEX(Notes!$A$36:$N$47,MATCH(Binning!$B422,Notes!$A$36:$A$47,0),MATCH(Notes!$M$35,Notes!$A$35:$N$35,0))</f>
        <v>6020</v>
      </c>
      <c r="S422" s="65"/>
      <c r="T422" s="65">
        <f>INDEX(GB!$A$2:$AD$96,MATCH($C422,GB!$A$2:$A$96,0),MATCH(T$2,GB!$A$1:$AD$1,0))</f>
        <v>45</v>
      </c>
      <c r="U422" s="65">
        <f>INDEX(GB!$A$2:$AD$96,MATCH($C422,GB!$A$2:$A$96,0),MATCH(U$2,GB!$A$1:$AD$1,0))</f>
        <v>-25</v>
      </c>
      <c r="V422" s="65">
        <f>INDEX(GB!$A$2:$AD$96,MATCH($C422,GB!$A$2:$A$96,0),MATCH(V$2,GB!$A$1:$AD$1,0))</f>
        <v>0</v>
      </c>
      <c r="W422" s="65">
        <f>INDEX(GB!$A$2:$AD$96,MATCH($C422,GB!$A$2:$A$96,0),MATCH(W$2,GB!$A$1:$AD$1,0))</f>
        <v>-25</v>
      </c>
      <c r="X422" s="65">
        <f>INDEX(GB!$A$2:$AD$96,MATCH($C422,GB!$A$2:$A$96,0),MATCH(X$2,GB!$A$1:$AD$1,0))</f>
        <v>-30</v>
      </c>
      <c r="Y422" s="65">
        <v>5</v>
      </c>
      <c r="Z422" s="72">
        <v>1250</v>
      </c>
      <c r="AA422" s="72">
        <v>400</v>
      </c>
      <c r="AB422" s="65"/>
      <c r="AC422" s="65"/>
      <c r="AD422" s="65"/>
      <c r="AE422" s="65"/>
      <c r="AF422" s="65">
        <f t="shared" si="1452"/>
        <v>5</v>
      </c>
      <c r="AG422" s="65">
        <f t="shared" si="1455"/>
        <v>820</v>
      </c>
      <c r="AH422" s="65">
        <f t="shared" ref="AH422" si="1480">AG422-N422</f>
        <v>795</v>
      </c>
      <c r="AI422" s="65" t="str">
        <f t="shared" ref="AI422" si="1481">IF($BR422=1,BS422,"")</f>
        <v/>
      </c>
      <c r="AJ422" s="65" t="str">
        <f t="shared" ref="AJ422" si="1482">IF($BR422=1,BT422,"")</f>
        <v/>
      </c>
      <c r="AK422" s="65" t="str">
        <f t="shared" ref="AK422" si="1483">IF($BR422=1,BU422,"")</f>
        <v/>
      </c>
      <c r="AL422" s="65" t="str">
        <f t="shared" ref="AL422" si="1484">IF($BR422=1,BV422,"")</f>
        <v/>
      </c>
      <c r="AM422" s="65" t="str">
        <f t="shared" si="1236"/>
        <v/>
      </c>
      <c r="AN422" s="65">
        <f t="shared" ref="AN422:AS423" si="1485">AN421</f>
        <v>0</v>
      </c>
      <c r="AO422" s="65">
        <f t="shared" si="1485"/>
        <v>0</v>
      </c>
      <c r="AP422" s="65">
        <f t="shared" si="1485"/>
        <v>0</v>
      </c>
      <c r="AQ422" s="65">
        <f t="shared" si="1485"/>
        <v>0</v>
      </c>
      <c r="AR422" s="65">
        <f t="shared" si="1485"/>
        <v>0</v>
      </c>
      <c r="AS422" s="65">
        <f t="shared" si="1485"/>
        <v>0</v>
      </c>
      <c r="AT422" s="65" t="str">
        <f t="shared" ref="AT422" si="1486">B422</f>
        <v>GPU</v>
      </c>
      <c r="AU422" s="65">
        <f t="shared" ref="AU422" si="1487">J422</f>
        <v>479.40000000000003</v>
      </c>
      <c r="AV422" s="65"/>
      <c r="AX422" s="65">
        <f t="shared" ref="AX422" si="1488">L422+N422</f>
        <v>885</v>
      </c>
      <c r="AY422" s="65">
        <f t="shared" ref="AY422" si="1489">M422+N422</f>
        <v>675</v>
      </c>
      <c r="AZ422" s="65">
        <f>INDEX(Notes!$A$36:$O$47,MATCH($B422,Notes!A$36:A$47,0),MATCH(AZ$2,Notes!A$35:O$35,0))</f>
        <v>342.4525995351467</v>
      </c>
      <c r="BA422" s="65">
        <f t="shared" ref="BA422" si="1490">MAX(MIN(Y422*FLOOR((H422-I422*LOG10(AZ422))/Y422,1),L422),M422)</f>
        <v>685</v>
      </c>
      <c r="BB422" s="65">
        <f t="shared" ref="BB422" si="1491">BA422+N422</f>
        <v>710</v>
      </c>
      <c r="BC422" s="65">
        <f t="shared" ref="BC422" si="1492">MAX(MIN(Y422*FLOOR((H422-I422*LOG10(J422))/Y422,1),L422),M422)</f>
        <v>670</v>
      </c>
      <c r="BD422" s="65">
        <f t="shared" ref="BD422" si="1493">BC422+N422</f>
        <v>695</v>
      </c>
      <c r="BO422" s="72">
        <f t="shared" si="1448"/>
        <v>479.40000000000003</v>
      </c>
      <c r="BP422" s="72">
        <f t="shared" si="1305"/>
        <v>6</v>
      </c>
      <c r="BQ422" s="72" t="str">
        <f t="shared" si="1306"/>
        <v>11</v>
      </c>
      <c r="BR422" s="72">
        <f t="shared" ref="BR422:BV423" si="1494">IF(BR421="","",BR421)</f>
        <v>0</v>
      </c>
      <c r="BS422" s="72" t="str">
        <f t="shared" si="1494"/>
        <v>MG004</v>
      </c>
      <c r="BT422" s="72" t="str">
        <f t="shared" si="1494"/>
        <v>MG007</v>
      </c>
      <c r="BU422" s="72">
        <f t="shared" si="1494"/>
        <v>0.66666666666666663</v>
      </c>
      <c r="BV422" s="72">
        <f t="shared" si="1494"/>
        <v>1</v>
      </c>
    </row>
    <row r="423" spans="1:74" s="72" customFormat="1" x14ac:dyDescent="0.2">
      <c r="A423" s="72" t="b">
        <v>1</v>
      </c>
      <c r="B423" s="65" t="s">
        <v>46</v>
      </c>
      <c r="C423" s="65" t="s">
        <v>136</v>
      </c>
      <c r="D423" s="65" t="str">
        <f t="shared" si="1446"/>
        <v>E12</v>
      </c>
      <c r="E423" s="75">
        <f t="shared" ref="E423" si="1495">1000000+BP423*1000+BQ423</f>
        <v>1006012</v>
      </c>
      <c r="F423" s="65" t="str">
        <f t="shared" ref="F423" si="1496">CONCATENATE(C423,"_",D423)</f>
        <v>MG006_E12</v>
      </c>
      <c r="G423" s="65" t="s">
        <v>345</v>
      </c>
      <c r="H423" s="65">
        <f t="shared" si="1392"/>
        <v>965</v>
      </c>
      <c r="I423" s="65">
        <f t="shared" si="1450"/>
        <v>115</v>
      </c>
      <c r="J423" s="65">
        <f>INDEX(Notes!$A$36:$N$47,MATCH(Binning!$B423,Notes!$A$36:$A$47,0),MATCH(Notes!$K$35,Notes!$A$35:$N$35,0))</f>
        <v>479.40000000000003</v>
      </c>
      <c r="K423" s="65"/>
      <c r="L423" s="65">
        <f t="shared" si="1454"/>
        <v>860</v>
      </c>
      <c r="M423" s="65">
        <f t="shared" si="1451"/>
        <v>650</v>
      </c>
      <c r="N423" s="65">
        <f>INDEX(GB!$A$2:$AD$96,MATCH($C423,GB!$A$2:$A$96,0),MATCH(N$2,GB!$A$1:$AD$1,0))</f>
        <v>25</v>
      </c>
      <c r="O423" s="65">
        <f>INDEX(GB!$A$2:$AD$96,MATCH($C423,GB!$A$2:$A$96,0),MATCH(O$2,GB!$A$1:$AD$1,0))</f>
        <v>5</v>
      </c>
      <c r="P423" s="65">
        <f>INDEX(GB!$A$2:$AD$96,MATCH($C423,GB!$A$2:$A$96,0),MATCH(P$2,GB!$A$1:$AD$1,0))</f>
        <v>0</v>
      </c>
      <c r="Q423" s="65">
        <f>INDEX(GB!$A$2:$AD$96,MATCH($C423,GB!$A$2:$A$96,0),MATCH(Q$2,GB!$A$1:$AD$1,0))</f>
        <v>-5</v>
      </c>
      <c r="R423" s="65">
        <f>INDEX(Notes!$A$36:$N$47,MATCH(Binning!$B423,Notes!$A$36:$A$47,0),MATCH(Notes!$M$35,Notes!$A$35:$N$35,0))</f>
        <v>6020</v>
      </c>
      <c r="S423" s="65"/>
      <c r="T423" s="65">
        <f>INDEX(GB!$A$2:$AD$96,MATCH($C423,GB!$A$2:$A$96,0),MATCH(T$2,GB!$A$1:$AD$1,0))</f>
        <v>45</v>
      </c>
      <c r="U423" s="65">
        <f>INDEX(GB!$A$2:$AD$96,MATCH($C423,GB!$A$2:$A$96,0),MATCH(U$2,GB!$A$1:$AD$1,0))</f>
        <v>-25</v>
      </c>
      <c r="V423" s="65">
        <f>INDEX(GB!$A$2:$AD$96,MATCH($C423,GB!$A$2:$A$96,0),MATCH(V$2,GB!$A$1:$AD$1,0))</f>
        <v>0</v>
      </c>
      <c r="W423" s="65">
        <f>INDEX(GB!$A$2:$AD$96,MATCH($C423,GB!$A$2:$A$96,0),MATCH(W$2,GB!$A$1:$AD$1,0))</f>
        <v>-25</v>
      </c>
      <c r="X423" s="65">
        <f>INDEX(GB!$A$2:$AD$96,MATCH($C423,GB!$A$2:$A$96,0),MATCH(X$2,GB!$A$1:$AD$1,0))</f>
        <v>-30</v>
      </c>
      <c r="Y423" s="65">
        <v>5</v>
      </c>
      <c r="Z423" s="72">
        <v>1250</v>
      </c>
      <c r="AA423" s="72">
        <v>400</v>
      </c>
      <c r="AB423" s="65"/>
      <c r="AC423" s="65"/>
      <c r="AD423" s="65"/>
      <c r="AE423" s="65"/>
      <c r="AF423" s="65">
        <f t="shared" si="1452"/>
        <v>5</v>
      </c>
      <c r="AG423" s="65">
        <f t="shared" si="1455"/>
        <v>820</v>
      </c>
      <c r="AH423" s="65">
        <f t="shared" ref="AH423" si="1497">AG423-N423</f>
        <v>795</v>
      </c>
      <c r="AI423" s="65" t="str">
        <f t="shared" ref="AI423" si="1498">IF($BR423=1,BS423,"")</f>
        <v/>
      </c>
      <c r="AJ423" s="65" t="str">
        <f t="shared" ref="AJ423" si="1499">IF($BR423=1,BT423,"")</f>
        <v/>
      </c>
      <c r="AK423" s="65" t="str">
        <f t="shared" ref="AK423" si="1500">IF($BR423=1,BU423,"")</f>
        <v/>
      </c>
      <c r="AL423" s="65" t="str">
        <f t="shared" ref="AL423" si="1501">IF($BR423=1,BV423,"")</f>
        <v/>
      </c>
      <c r="AM423" s="65" t="str">
        <f t="shared" si="1236"/>
        <v/>
      </c>
      <c r="AN423" s="65">
        <f t="shared" si="1485"/>
        <v>0</v>
      </c>
      <c r="AO423" s="65">
        <f t="shared" si="1485"/>
        <v>0</v>
      </c>
      <c r="AP423" s="65">
        <f t="shared" si="1485"/>
        <v>0</v>
      </c>
      <c r="AQ423" s="65">
        <f t="shared" si="1485"/>
        <v>0</v>
      </c>
      <c r="AR423" s="65">
        <f t="shared" si="1485"/>
        <v>0</v>
      </c>
      <c r="AS423" s="65">
        <f t="shared" si="1485"/>
        <v>0</v>
      </c>
      <c r="AT423" s="65" t="str">
        <f t="shared" ref="AT423" si="1502">B423</f>
        <v>GPU</v>
      </c>
      <c r="AU423" s="65">
        <f t="shared" ref="AU423" si="1503">J423</f>
        <v>479.40000000000003</v>
      </c>
      <c r="AV423" s="65"/>
      <c r="AX423" s="65">
        <f t="shared" ref="AX423" si="1504">L423+N423</f>
        <v>885</v>
      </c>
      <c r="AY423" s="65">
        <f t="shared" ref="AY423" si="1505">M423+N423</f>
        <v>675</v>
      </c>
      <c r="AZ423" s="65">
        <f>INDEX(Notes!$A$36:$O$47,MATCH($B423,Notes!A$36:A$47,0),MATCH(AZ$2,Notes!A$35:O$35,0))</f>
        <v>342.4525995351467</v>
      </c>
      <c r="BA423" s="65">
        <f t="shared" ref="BA423" si="1506">MAX(MIN(Y423*FLOOR((H423-I423*LOG10(AZ423))/Y423,1),L423),M423)</f>
        <v>670</v>
      </c>
      <c r="BB423" s="65">
        <f t="shared" ref="BB423" si="1507">BA423+N423</f>
        <v>695</v>
      </c>
      <c r="BC423" s="65">
        <f t="shared" ref="BC423" si="1508">MAX(MIN(Y423*FLOOR((H423-I423*LOG10(J423))/Y423,1),L423),M423)</f>
        <v>655</v>
      </c>
      <c r="BD423" s="65">
        <f t="shared" ref="BD423" si="1509">BC423+N423</f>
        <v>680</v>
      </c>
      <c r="BO423" s="72">
        <f t="shared" si="1448"/>
        <v>479.40000000000003</v>
      </c>
      <c r="BP423" s="72">
        <f t="shared" si="1305"/>
        <v>6</v>
      </c>
      <c r="BQ423" s="72" t="str">
        <f t="shared" si="1306"/>
        <v>12</v>
      </c>
      <c r="BR423" s="72">
        <f t="shared" si="1494"/>
        <v>0</v>
      </c>
      <c r="BS423" s="72" t="str">
        <f t="shared" si="1494"/>
        <v>MG004</v>
      </c>
      <c r="BT423" s="72" t="str">
        <f t="shared" si="1494"/>
        <v>MG007</v>
      </c>
      <c r="BU423" s="72">
        <f t="shared" si="1494"/>
        <v>0.66666666666666663</v>
      </c>
      <c r="BV423" s="72">
        <f t="shared" si="1494"/>
        <v>1</v>
      </c>
    </row>
    <row r="424" spans="1:74" s="72" customFormat="1" x14ac:dyDescent="0.2">
      <c r="A424" s="72" t="b">
        <v>1</v>
      </c>
      <c r="B424" s="65" t="s">
        <v>46</v>
      </c>
      <c r="C424" s="65" t="s">
        <v>88</v>
      </c>
      <c r="D424" s="65" t="s">
        <v>44</v>
      </c>
      <c r="E424" s="75">
        <f t="shared" si="1303"/>
        <v>1007001</v>
      </c>
      <c r="F424" s="65" t="str">
        <f t="shared" si="1456"/>
        <v>MG007_E1</v>
      </c>
      <c r="G424" s="65" t="s">
        <v>345</v>
      </c>
      <c r="H424" s="184">
        <f>VLOOKUP(C424,BinningParamNotes!A:D,3,0)</f>
        <v>1175</v>
      </c>
      <c r="I424" s="69">
        <f>VLOOKUP(C424,BinningParamNotes!A:D,2,0)</f>
        <v>125</v>
      </c>
      <c r="J424" s="65">
        <f>INDEX(Notes!$A$36:$N$47,MATCH(Binning!$B424,Notes!$A$36:$A$47,0),MATCH(Notes!$K$35,Notes!$A$35:$N$35,0))</f>
        <v>479.40000000000003</v>
      </c>
      <c r="K424" s="65"/>
      <c r="L424" s="69">
        <f>VLOOKUP(C424,BinningParamNotes!A:D,4,0)</f>
        <v>895</v>
      </c>
      <c r="M424" s="225">
        <v>670</v>
      </c>
      <c r="N424" s="65">
        <f>INDEX(GB!$A$2:$AD$96,MATCH($C424,GB!$A$2:$A$96,0),MATCH(N$2,GB!$A$1:$AD$1,0))</f>
        <v>30</v>
      </c>
      <c r="O424" s="65">
        <f>INDEX(GB!$A$2:$AD$96,MATCH($C424,GB!$A$2:$A$96,0),MATCH(O$2,GB!$A$1:$AD$1,0))</f>
        <v>10</v>
      </c>
      <c r="P424" s="65">
        <f>INDEX(GB!$A$2:$AD$96,MATCH($C424,GB!$A$2:$A$96,0),MATCH(P$2,GB!$A$1:$AD$1,0))</f>
        <v>-5</v>
      </c>
      <c r="Q424" s="65">
        <f>INDEX(GB!$A$2:$AD$96,MATCH($C424,GB!$A$2:$A$96,0),MATCH(Q$2,GB!$A$1:$AD$1,0))</f>
        <v>-5</v>
      </c>
      <c r="R424" s="65">
        <f>INDEX(Notes!$A$36:$N$47,MATCH(Binning!$B424,Notes!$A$36:$A$47,0),MATCH(Notes!$M$35,Notes!$A$35:$N$35,0))</f>
        <v>6020</v>
      </c>
      <c r="S424" s="65"/>
      <c r="T424" s="65">
        <f>INDEX(GB!$A$2:$AD$96,MATCH($C424,GB!$A$2:$A$96,0),MATCH(T$2,GB!$A$1:$AD$1,0))</f>
        <v>40</v>
      </c>
      <c r="U424" s="65">
        <f>INDEX(GB!$A$2:$AD$96,MATCH($C424,GB!$A$2:$A$96,0),MATCH(U$2,GB!$A$1:$AD$1,0))</f>
        <v>-25</v>
      </c>
      <c r="V424" s="65">
        <f>INDEX(GB!$A$2:$AD$96,MATCH($C424,GB!$A$2:$A$96,0),MATCH(V$2,GB!$A$1:$AD$1,0))</f>
        <v>0</v>
      </c>
      <c r="W424" s="65">
        <f>INDEX(GB!$A$2:$AD$96,MATCH($C424,GB!$A$2:$A$96,0),MATCH(W$2,GB!$A$1:$AD$1,0))</f>
        <v>-30</v>
      </c>
      <c r="X424" s="65">
        <f>INDEX(GB!$A$2:$AD$96,MATCH($C424,GB!$A$2:$A$96,0),MATCH(X$2,GB!$A$1:$AD$1,0))</f>
        <v>-30</v>
      </c>
      <c r="Y424" s="65">
        <v>5</v>
      </c>
      <c r="Z424" s="72">
        <v>1250</v>
      </c>
      <c r="AA424" s="72">
        <v>400</v>
      </c>
      <c r="AB424" s="65"/>
      <c r="AC424" s="65"/>
      <c r="AD424" s="65"/>
      <c r="AE424" s="65"/>
      <c r="AF424" s="65">
        <v>5</v>
      </c>
      <c r="AG424" s="65">
        <f t="shared" si="1455"/>
        <v>820</v>
      </c>
      <c r="AH424" s="65">
        <f t="shared" si="1407"/>
        <v>790</v>
      </c>
      <c r="AI424" s="65" t="str">
        <f t="shared" si="1408"/>
        <v/>
      </c>
      <c r="AJ424" s="65" t="str">
        <f t="shared" si="1409"/>
        <v/>
      </c>
      <c r="AK424" s="65" t="str">
        <f t="shared" si="1410"/>
        <v/>
      </c>
      <c r="AL424" s="65" t="str">
        <f t="shared" si="1411"/>
        <v/>
      </c>
      <c r="AM424" s="65" t="str">
        <f t="shared" si="1236"/>
        <v/>
      </c>
      <c r="AN424" s="65">
        <v>0</v>
      </c>
      <c r="AO424" s="65">
        <v>0</v>
      </c>
      <c r="AP424" s="65">
        <v>0</v>
      </c>
      <c r="AQ424" s="65">
        <v>0</v>
      </c>
      <c r="AR424" s="65">
        <v>0</v>
      </c>
      <c r="AS424" s="65">
        <v>0</v>
      </c>
      <c r="AT424" s="65" t="str">
        <f t="shared" si="1286"/>
        <v>GPU</v>
      </c>
      <c r="AU424" s="65">
        <f t="shared" si="1287"/>
        <v>479.40000000000003</v>
      </c>
      <c r="AV424" s="65"/>
      <c r="AX424" s="65">
        <f t="shared" ref="AX424:AX442" si="1510">L424+N424</f>
        <v>925</v>
      </c>
      <c r="AY424" s="65">
        <f t="shared" ref="AY424:AY442" si="1511">M424+N424</f>
        <v>700</v>
      </c>
      <c r="AZ424" s="65">
        <f>INDEX(Notes!$A$36:$O$47,MATCH($B424,Notes!A$36:A$47,0),MATCH(AZ$2,Notes!A$35:O$35,0))</f>
        <v>342.4525995351467</v>
      </c>
      <c r="BA424" s="65">
        <f t="shared" si="939"/>
        <v>855</v>
      </c>
      <c r="BB424" s="65">
        <f t="shared" ref="BB424:BB442" si="1512">BA424+N424</f>
        <v>885</v>
      </c>
      <c r="BC424" s="65">
        <f t="shared" si="940"/>
        <v>835</v>
      </c>
      <c r="BD424" s="65">
        <f t="shared" ref="BD424:BD442" si="1513">BC424+N424</f>
        <v>865</v>
      </c>
      <c r="BO424" s="72">
        <f>MAX(J424:J430)</f>
        <v>479.40000000000003</v>
      </c>
      <c r="BP424" s="72">
        <f t="shared" si="1305"/>
        <v>7</v>
      </c>
      <c r="BQ424" s="72" t="str">
        <f t="shared" si="1306"/>
        <v>1</v>
      </c>
      <c r="BR424" s="72">
        <v>0</v>
      </c>
    </row>
    <row r="425" spans="1:74" s="72" customFormat="1" x14ac:dyDescent="0.2">
      <c r="A425" s="72" t="b">
        <v>1</v>
      </c>
      <c r="B425" s="65" t="s">
        <v>46</v>
      </c>
      <c r="C425" s="65" t="s">
        <v>88</v>
      </c>
      <c r="D425" s="65" t="str">
        <f t="shared" ref="D425:D497" si="1514">CONCATENATE("E",MID(D424,2,2)+1)</f>
        <v>E2</v>
      </c>
      <c r="E425" s="75">
        <f t="shared" si="1303"/>
        <v>1007002</v>
      </c>
      <c r="F425" s="65" t="str">
        <f t="shared" si="1456"/>
        <v>MG007_E2</v>
      </c>
      <c r="G425" s="65" t="s">
        <v>345</v>
      </c>
      <c r="H425" s="65">
        <f t="shared" si="1392"/>
        <v>1160</v>
      </c>
      <c r="I425" s="65">
        <f>I424</f>
        <v>125</v>
      </c>
      <c r="J425" s="65">
        <f>INDEX(Notes!$A$36:$N$47,MATCH(Binning!$B425,Notes!$A$36:$A$47,0),MATCH(Notes!$K$35,Notes!$A$35:$N$35,0))</f>
        <v>479.40000000000003</v>
      </c>
      <c r="K425" s="65"/>
      <c r="L425" s="65">
        <f>L424-10</f>
        <v>885</v>
      </c>
      <c r="M425" s="65">
        <f>M424</f>
        <v>670</v>
      </c>
      <c r="N425" s="65">
        <f>INDEX(GB!$A$2:$AD$96,MATCH($C425,GB!$A$2:$A$96,0),MATCH(N$2,GB!$A$1:$AD$1,0))</f>
        <v>30</v>
      </c>
      <c r="O425" s="65">
        <f>INDEX(GB!$A$2:$AD$96,MATCH($C425,GB!$A$2:$A$96,0),MATCH(O$2,GB!$A$1:$AD$1,0))</f>
        <v>10</v>
      </c>
      <c r="P425" s="65">
        <f>INDEX(GB!$A$2:$AD$96,MATCH($C425,GB!$A$2:$A$96,0),MATCH(P$2,GB!$A$1:$AD$1,0))</f>
        <v>-5</v>
      </c>
      <c r="Q425" s="65">
        <f>INDEX(GB!$A$2:$AD$96,MATCH($C425,GB!$A$2:$A$96,0),MATCH(Q$2,GB!$A$1:$AD$1,0))</f>
        <v>-5</v>
      </c>
      <c r="R425" s="65">
        <f>INDEX(Notes!$A$36:$N$47,MATCH(Binning!$B425,Notes!$A$36:$A$47,0),MATCH(Notes!$M$35,Notes!$A$35:$N$35,0))</f>
        <v>6020</v>
      </c>
      <c r="S425" s="65"/>
      <c r="T425" s="65">
        <f>INDEX(GB!$A$2:$AD$96,MATCH($C425,GB!$A$2:$A$96,0),MATCH(T$2,GB!$A$1:$AD$1,0))</f>
        <v>40</v>
      </c>
      <c r="U425" s="65">
        <f>INDEX(GB!$A$2:$AD$96,MATCH($C425,GB!$A$2:$A$96,0),MATCH(U$2,GB!$A$1:$AD$1,0))</f>
        <v>-25</v>
      </c>
      <c r="V425" s="65">
        <f>INDEX(GB!$A$2:$AD$96,MATCH($C425,GB!$A$2:$A$96,0),MATCH(V$2,GB!$A$1:$AD$1,0))</f>
        <v>0</v>
      </c>
      <c r="W425" s="65">
        <f>INDEX(GB!$A$2:$AD$96,MATCH($C425,GB!$A$2:$A$96,0),MATCH(W$2,GB!$A$1:$AD$1,0))</f>
        <v>-30</v>
      </c>
      <c r="X425" s="65">
        <f>INDEX(GB!$A$2:$AD$96,MATCH($C425,GB!$A$2:$A$96,0),MATCH(X$2,GB!$A$1:$AD$1,0))</f>
        <v>-30</v>
      </c>
      <c r="Y425" s="65">
        <v>5</v>
      </c>
      <c r="Z425" s="72">
        <v>1250</v>
      </c>
      <c r="AA425" s="72">
        <v>400</v>
      </c>
      <c r="AB425" s="65"/>
      <c r="AC425" s="65"/>
      <c r="AD425" s="65"/>
      <c r="AE425" s="65"/>
      <c r="AF425" s="65">
        <f>AF424</f>
        <v>5</v>
      </c>
      <c r="AG425" s="65">
        <f t="shared" si="1455"/>
        <v>820</v>
      </c>
      <c r="AH425" s="65">
        <f t="shared" si="1407"/>
        <v>790</v>
      </c>
      <c r="AI425" s="65" t="str">
        <f t="shared" si="1408"/>
        <v/>
      </c>
      <c r="AJ425" s="65" t="str">
        <f t="shared" si="1409"/>
        <v/>
      </c>
      <c r="AK425" s="65" t="str">
        <f t="shared" si="1410"/>
        <v/>
      </c>
      <c r="AL425" s="65" t="str">
        <f t="shared" si="1411"/>
        <v/>
      </c>
      <c r="AM425" s="65" t="str">
        <f t="shared" si="1236"/>
        <v/>
      </c>
      <c r="AN425" s="65">
        <f t="shared" ref="AN425:AS425" si="1515">AN424</f>
        <v>0</v>
      </c>
      <c r="AO425" s="65">
        <f t="shared" si="1515"/>
        <v>0</v>
      </c>
      <c r="AP425" s="65">
        <f t="shared" si="1515"/>
        <v>0</v>
      </c>
      <c r="AQ425" s="65">
        <f t="shared" si="1515"/>
        <v>0</v>
      </c>
      <c r="AR425" s="65">
        <f t="shared" si="1515"/>
        <v>0</v>
      </c>
      <c r="AS425" s="65">
        <f t="shared" si="1515"/>
        <v>0</v>
      </c>
      <c r="AT425" s="65" t="str">
        <f t="shared" si="1286"/>
        <v>GPU</v>
      </c>
      <c r="AU425" s="65">
        <f t="shared" si="1287"/>
        <v>479.40000000000003</v>
      </c>
      <c r="AV425" s="65"/>
      <c r="AX425" s="65">
        <f t="shared" si="1510"/>
        <v>915</v>
      </c>
      <c r="AY425" s="65">
        <f t="shared" si="1511"/>
        <v>700</v>
      </c>
      <c r="AZ425" s="65">
        <f>INDEX(Notes!$A$36:$O$47,MATCH($B425,Notes!A$36:A$47,0),MATCH(AZ$2,Notes!A$35:O$35,0))</f>
        <v>342.4525995351467</v>
      </c>
      <c r="BA425" s="65">
        <f t="shared" si="939"/>
        <v>840</v>
      </c>
      <c r="BB425" s="65">
        <f t="shared" si="1512"/>
        <v>870</v>
      </c>
      <c r="BC425" s="65">
        <f t="shared" si="940"/>
        <v>820</v>
      </c>
      <c r="BD425" s="65">
        <f t="shared" si="1513"/>
        <v>850</v>
      </c>
      <c r="BO425" s="72">
        <f t="shared" ref="BO425:BO435" si="1516">BO424</f>
        <v>479.40000000000003</v>
      </c>
      <c r="BP425" s="72">
        <f t="shared" si="1305"/>
        <v>7</v>
      </c>
      <c r="BQ425" s="72" t="str">
        <f t="shared" si="1306"/>
        <v>2</v>
      </c>
      <c r="BR425" s="72">
        <f>IF(BR424="","",BR424)</f>
        <v>0</v>
      </c>
      <c r="BS425" s="72" t="str">
        <f t="shared" ref="BS425:BV430" si="1517">IF(BS424="","",BS424)</f>
        <v/>
      </c>
      <c r="BT425" s="72" t="str">
        <f t="shared" si="1517"/>
        <v/>
      </c>
      <c r="BU425" s="72" t="str">
        <f t="shared" si="1517"/>
        <v/>
      </c>
      <c r="BV425" s="72" t="str">
        <f t="shared" si="1517"/>
        <v/>
      </c>
    </row>
    <row r="426" spans="1:74" s="72" customFormat="1" x14ac:dyDescent="0.2">
      <c r="A426" s="72" t="b">
        <v>1</v>
      </c>
      <c r="B426" s="65" t="s">
        <v>46</v>
      </c>
      <c r="C426" s="65" t="s">
        <v>88</v>
      </c>
      <c r="D426" s="65" t="str">
        <f t="shared" si="1514"/>
        <v>E3</v>
      </c>
      <c r="E426" s="75">
        <f t="shared" si="1303"/>
        <v>1007003</v>
      </c>
      <c r="F426" s="65" t="str">
        <f t="shared" si="1456"/>
        <v>MG007_E3</v>
      </c>
      <c r="G426" s="65" t="s">
        <v>345</v>
      </c>
      <c r="H426" s="65">
        <f t="shared" si="1392"/>
        <v>1145</v>
      </c>
      <c r="I426" s="65">
        <f t="shared" ref="I426:I435" si="1518">I425</f>
        <v>125</v>
      </c>
      <c r="J426" s="65">
        <f>INDEX(Notes!$A$36:$N$47,MATCH(Binning!$B426,Notes!$A$36:$A$47,0),MATCH(Notes!$K$35,Notes!$A$35:$N$35,0))</f>
        <v>479.40000000000003</v>
      </c>
      <c r="K426" s="65"/>
      <c r="L426" s="65">
        <f>L425-10</f>
        <v>875</v>
      </c>
      <c r="M426" s="65">
        <f t="shared" ref="M426:M435" si="1519">M425</f>
        <v>670</v>
      </c>
      <c r="N426" s="65">
        <f>INDEX(GB!$A$2:$AD$96,MATCH($C426,GB!$A$2:$A$96,0),MATCH(N$2,GB!$A$1:$AD$1,0))</f>
        <v>30</v>
      </c>
      <c r="O426" s="65">
        <f>INDEX(GB!$A$2:$AD$96,MATCH($C426,GB!$A$2:$A$96,0),MATCH(O$2,GB!$A$1:$AD$1,0))</f>
        <v>10</v>
      </c>
      <c r="P426" s="65">
        <f>INDEX(GB!$A$2:$AD$96,MATCH($C426,GB!$A$2:$A$96,0),MATCH(P$2,GB!$A$1:$AD$1,0))</f>
        <v>-5</v>
      </c>
      <c r="Q426" s="65">
        <f>INDEX(GB!$A$2:$AD$96,MATCH($C426,GB!$A$2:$A$96,0),MATCH(Q$2,GB!$A$1:$AD$1,0))</f>
        <v>-5</v>
      </c>
      <c r="R426" s="65">
        <f>INDEX(Notes!$A$36:$N$47,MATCH(Binning!$B426,Notes!$A$36:$A$47,0),MATCH(Notes!$M$35,Notes!$A$35:$N$35,0))</f>
        <v>6020</v>
      </c>
      <c r="S426" s="65"/>
      <c r="T426" s="65">
        <f>INDEX(GB!$A$2:$AD$96,MATCH($C426,GB!$A$2:$A$96,0),MATCH(T$2,GB!$A$1:$AD$1,0))</f>
        <v>40</v>
      </c>
      <c r="U426" s="65">
        <f>INDEX(GB!$A$2:$AD$96,MATCH($C426,GB!$A$2:$A$96,0),MATCH(U$2,GB!$A$1:$AD$1,0))</f>
        <v>-25</v>
      </c>
      <c r="V426" s="65">
        <f>INDEX(GB!$A$2:$AD$96,MATCH($C426,GB!$A$2:$A$96,0),MATCH(V$2,GB!$A$1:$AD$1,0))</f>
        <v>0</v>
      </c>
      <c r="W426" s="65">
        <f>INDEX(GB!$A$2:$AD$96,MATCH($C426,GB!$A$2:$A$96,0),MATCH(W$2,GB!$A$1:$AD$1,0))</f>
        <v>-30</v>
      </c>
      <c r="X426" s="65">
        <f>INDEX(GB!$A$2:$AD$96,MATCH($C426,GB!$A$2:$A$96,0),MATCH(X$2,GB!$A$1:$AD$1,0))</f>
        <v>-30</v>
      </c>
      <c r="Y426" s="65">
        <v>5</v>
      </c>
      <c r="Z426" s="72">
        <v>1250</v>
      </c>
      <c r="AA426" s="72">
        <v>400</v>
      </c>
      <c r="AB426" s="65"/>
      <c r="AC426" s="65"/>
      <c r="AD426" s="65"/>
      <c r="AE426" s="65"/>
      <c r="AF426" s="65">
        <f t="shared" ref="AF426:AF435" si="1520">AF425</f>
        <v>5</v>
      </c>
      <c r="AG426" s="65">
        <f t="shared" si="1455"/>
        <v>820</v>
      </c>
      <c r="AH426" s="65">
        <f t="shared" si="1407"/>
        <v>790</v>
      </c>
      <c r="AI426" s="65" t="str">
        <f t="shared" si="1408"/>
        <v/>
      </c>
      <c r="AJ426" s="65" t="str">
        <f t="shared" si="1409"/>
        <v/>
      </c>
      <c r="AK426" s="65" t="str">
        <f t="shared" si="1410"/>
        <v/>
      </c>
      <c r="AL426" s="65" t="str">
        <f t="shared" si="1411"/>
        <v/>
      </c>
      <c r="AM426" s="65" t="str">
        <f t="shared" si="1236"/>
        <v/>
      </c>
      <c r="AN426" s="65">
        <f t="shared" ref="AN426:AN435" si="1521">AN425</f>
        <v>0</v>
      </c>
      <c r="AO426" s="65">
        <f t="shared" ref="AO426:AO435" si="1522">AO425</f>
        <v>0</v>
      </c>
      <c r="AP426" s="65">
        <f t="shared" ref="AP426:AP435" si="1523">AP425</f>
        <v>0</v>
      </c>
      <c r="AQ426" s="65">
        <f t="shared" ref="AQ426:AQ435" si="1524">AQ425</f>
        <v>0</v>
      </c>
      <c r="AR426" s="65">
        <f t="shared" ref="AR426:AR435" si="1525">AR425</f>
        <v>0</v>
      </c>
      <c r="AS426" s="65">
        <f t="shared" ref="AS426:AS435" si="1526">AS425</f>
        <v>0</v>
      </c>
      <c r="AT426" s="65" t="str">
        <f t="shared" si="1286"/>
        <v>GPU</v>
      </c>
      <c r="AU426" s="65">
        <f t="shared" si="1287"/>
        <v>479.40000000000003</v>
      </c>
      <c r="AV426" s="65"/>
      <c r="AX426" s="65">
        <f t="shared" si="1510"/>
        <v>905</v>
      </c>
      <c r="AY426" s="65">
        <f t="shared" si="1511"/>
        <v>700</v>
      </c>
      <c r="AZ426" s="65">
        <f>INDEX(Notes!$A$36:$O$47,MATCH($B426,Notes!A$36:A$47,0),MATCH(AZ$2,Notes!A$35:O$35,0))</f>
        <v>342.4525995351467</v>
      </c>
      <c r="BA426" s="65">
        <f t="shared" si="939"/>
        <v>825</v>
      </c>
      <c r="BB426" s="65">
        <f t="shared" si="1512"/>
        <v>855</v>
      </c>
      <c r="BC426" s="65">
        <f t="shared" si="940"/>
        <v>805</v>
      </c>
      <c r="BD426" s="65">
        <f t="shared" si="1513"/>
        <v>835</v>
      </c>
      <c r="BO426" s="72">
        <f t="shared" si="1516"/>
        <v>479.40000000000003</v>
      </c>
      <c r="BP426" s="72">
        <f t="shared" si="1305"/>
        <v>7</v>
      </c>
      <c r="BQ426" s="72" t="str">
        <f t="shared" si="1306"/>
        <v>3</v>
      </c>
      <c r="BR426" s="72">
        <f t="shared" ref="BR426:BV435" si="1527">IF(BR425="","",BR425)</f>
        <v>0</v>
      </c>
      <c r="BS426" s="72" t="str">
        <f t="shared" si="1517"/>
        <v/>
      </c>
      <c r="BT426" s="72" t="str">
        <f t="shared" si="1517"/>
        <v/>
      </c>
      <c r="BU426" s="72" t="str">
        <f t="shared" si="1517"/>
        <v/>
      </c>
      <c r="BV426" s="72" t="str">
        <f t="shared" si="1517"/>
        <v/>
      </c>
    </row>
    <row r="427" spans="1:74" s="72" customFormat="1" x14ac:dyDescent="0.2">
      <c r="A427" s="72" t="b">
        <v>1</v>
      </c>
      <c r="B427" s="65" t="s">
        <v>46</v>
      </c>
      <c r="C427" s="65" t="s">
        <v>88</v>
      </c>
      <c r="D427" s="65" t="str">
        <f t="shared" si="1514"/>
        <v>E4</v>
      </c>
      <c r="E427" s="75">
        <f t="shared" si="1303"/>
        <v>1007004</v>
      </c>
      <c r="F427" s="65" t="str">
        <f t="shared" si="1456"/>
        <v>MG007_E4</v>
      </c>
      <c r="G427" s="65" t="s">
        <v>345</v>
      </c>
      <c r="H427" s="65">
        <f t="shared" si="1392"/>
        <v>1130</v>
      </c>
      <c r="I427" s="65">
        <f t="shared" si="1518"/>
        <v>125</v>
      </c>
      <c r="J427" s="65">
        <f>INDEX(Notes!$A$36:$N$47,MATCH(Binning!$B427,Notes!$A$36:$A$47,0),MATCH(Notes!$K$35,Notes!$A$35:$N$35,0))</f>
        <v>479.40000000000003</v>
      </c>
      <c r="K427" s="65"/>
      <c r="L427" s="65">
        <f t="shared" ref="L427:L435" si="1528">L426</f>
        <v>875</v>
      </c>
      <c r="M427" s="65">
        <f t="shared" si="1519"/>
        <v>670</v>
      </c>
      <c r="N427" s="65">
        <f>INDEX(GB!$A$2:$AD$96,MATCH($C427,GB!$A$2:$A$96,0),MATCH(N$2,GB!$A$1:$AD$1,0))</f>
        <v>30</v>
      </c>
      <c r="O427" s="65">
        <f>INDEX(GB!$A$2:$AD$96,MATCH($C427,GB!$A$2:$A$96,0),MATCH(O$2,GB!$A$1:$AD$1,0))</f>
        <v>10</v>
      </c>
      <c r="P427" s="65">
        <f>INDEX(GB!$A$2:$AD$96,MATCH($C427,GB!$A$2:$A$96,0),MATCH(P$2,GB!$A$1:$AD$1,0))</f>
        <v>-5</v>
      </c>
      <c r="Q427" s="65">
        <f>INDEX(GB!$A$2:$AD$96,MATCH($C427,GB!$A$2:$A$96,0),MATCH(Q$2,GB!$A$1:$AD$1,0))</f>
        <v>-5</v>
      </c>
      <c r="R427" s="65">
        <f>INDEX(Notes!$A$36:$N$47,MATCH(Binning!$B427,Notes!$A$36:$A$47,0),MATCH(Notes!$M$35,Notes!$A$35:$N$35,0))</f>
        <v>6020</v>
      </c>
      <c r="S427" s="65"/>
      <c r="T427" s="65">
        <f>INDEX(GB!$A$2:$AD$96,MATCH($C427,GB!$A$2:$A$96,0),MATCH(T$2,GB!$A$1:$AD$1,0))</f>
        <v>40</v>
      </c>
      <c r="U427" s="65">
        <f>INDEX(GB!$A$2:$AD$96,MATCH($C427,GB!$A$2:$A$96,0),MATCH(U$2,GB!$A$1:$AD$1,0))</f>
        <v>-25</v>
      </c>
      <c r="V427" s="65">
        <f>INDEX(GB!$A$2:$AD$96,MATCH($C427,GB!$A$2:$A$96,0),MATCH(V$2,GB!$A$1:$AD$1,0))</f>
        <v>0</v>
      </c>
      <c r="W427" s="65">
        <f>INDEX(GB!$A$2:$AD$96,MATCH($C427,GB!$A$2:$A$96,0),MATCH(W$2,GB!$A$1:$AD$1,0))</f>
        <v>-30</v>
      </c>
      <c r="X427" s="65">
        <f>INDEX(GB!$A$2:$AD$96,MATCH($C427,GB!$A$2:$A$96,0),MATCH(X$2,GB!$A$1:$AD$1,0))</f>
        <v>-30</v>
      </c>
      <c r="Y427" s="65">
        <v>5</v>
      </c>
      <c r="Z427" s="72">
        <v>1250</v>
      </c>
      <c r="AA427" s="72">
        <v>400</v>
      </c>
      <c r="AB427" s="65"/>
      <c r="AC427" s="65"/>
      <c r="AD427" s="65"/>
      <c r="AE427" s="65"/>
      <c r="AF427" s="65">
        <f t="shared" si="1520"/>
        <v>5</v>
      </c>
      <c r="AG427" s="65">
        <f t="shared" si="1455"/>
        <v>820</v>
      </c>
      <c r="AH427" s="65">
        <f t="shared" si="1407"/>
        <v>790</v>
      </c>
      <c r="AI427" s="65" t="str">
        <f t="shared" si="1408"/>
        <v/>
      </c>
      <c r="AJ427" s="65" t="str">
        <f t="shared" si="1409"/>
        <v/>
      </c>
      <c r="AK427" s="65" t="str">
        <f t="shared" si="1410"/>
        <v/>
      </c>
      <c r="AL427" s="65" t="str">
        <f t="shared" si="1411"/>
        <v/>
      </c>
      <c r="AM427" s="65" t="str">
        <f t="shared" si="1236"/>
        <v/>
      </c>
      <c r="AN427" s="65">
        <f t="shared" si="1521"/>
        <v>0</v>
      </c>
      <c r="AO427" s="65">
        <f t="shared" si="1522"/>
        <v>0</v>
      </c>
      <c r="AP427" s="65">
        <f t="shared" si="1523"/>
        <v>0</v>
      </c>
      <c r="AQ427" s="65">
        <f t="shared" si="1524"/>
        <v>0</v>
      </c>
      <c r="AR427" s="65">
        <f t="shared" si="1525"/>
        <v>0</v>
      </c>
      <c r="AS427" s="65">
        <f t="shared" si="1526"/>
        <v>0</v>
      </c>
      <c r="AT427" s="65" t="str">
        <f t="shared" si="1286"/>
        <v>GPU</v>
      </c>
      <c r="AU427" s="65">
        <f t="shared" si="1287"/>
        <v>479.40000000000003</v>
      </c>
      <c r="AV427" s="65"/>
      <c r="AX427" s="65">
        <f t="shared" si="1510"/>
        <v>905</v>
      </c>
      <c r="AY427" s="65">
        <f t="shared" si="1511"/>
        <v>700</v>
      </c>
      <c r="AZ427" s="65">
        <f>INDEX(Notes!$A$36:$O$47,MATCH($B427,Notes!A$36:A$47,0),MATCH(AZ$2,Notes!A$35:O$35,0))</f>
        <v>342.4525995351467</v>
      </c>
      <c r="BA427" s="65">
        <f t="shared" si="939"/>
        <v>810</v>
      </c>
      <c r="BB427" s="65">
        <f t="shared" si="1512"/>
        <v>840</v>
      </c>
      <c r="BC427" s="65">
        <f t="shared" si="940"/>
        <v>790</v>
      </c>
      <c r="BD427" s="65">
        <f t="shared" si="1513"/>
        <v>820</v>
      </c>
      <c r="BO427" s="72">
        <f t="shared" si="1516"/>
        <v>479.40000000000003</v>
      </c>
      <c r="BP427" s="72">
        <f t="shared" si="1305"/>
        <v>7</v>
      </c>
      <c r="BQ427" s="72" t="str">
        <f t="shared" si="1306"/>
        <v>4</v>
      </c>
      <c r="BR427" s="72">
        <f t="shared" si="1527"/>
        <v>0</v>
      </c>
      <c r="BS427" s="72" t="str">
        <f t="shared" si="1517"/>
        <v/>
      </c>
      <c r="BT427" s="72" t="str">
        <f t="shared" si="1517"/>
        <v/>
      </c>
      <c r="BU427" s="72" t="str">
        <f t="shared" si="1517"/>
        <v/>
      </c>
      <c r="BV427" s="72" t="str">
        <f t="shared" si="1517"/>
        <v/>
      </c>
    </row>
    <row r="428" spans="1:74" s="72" customFormat="1" x14ac:dyDescent="0.2">
      <c r="A428" s="72" t="b">
        <v>1</v>
      </c>
      <c r="B428" s="65" t="s">
        <v>46</v>
      </c>
      <c r="C428" s="65" t="s">
        <v>88</v>
      </c>
      <c r="D428" s="65" t="str">
        <f t="shared" si="1514"/>
        <v>E5</v>
      </c>
      <c r="E428" s="75">
        <f t="shared" si="1303"/>
        <v>1007005</v>
      </c>
      <c r="F428" s="65" t="str">
        <f t="shared" si="1456"/>
        <v>MG007_E5</v>
      </c>
      <c r="G428" s="65" t="s">
        <v>345</v>
      </c>
      <c r="H428" s="65">
        <f t="shared" si="1392"/>
        <v>1115</v>
      </c>
      <c r="I428" s="65">
        <f t="shared" si="1518"/>
        <v>125</v>
      </c>
      <c r="J428" s="65">
        <f>INDEX(Notes!$A$36:$N$47,MATCH(Binning!$B428,Notes!$A$36:$A$47,0),MATCH(Notes!$K$35,Notes!$A$35:$N$35,0))</f>
        <v>479.40000000000003</v>
      </c>
      <c r="K428" s="65"/>
      <c r="L428" s="65">
        <f t="shared" si="1528"/>
        <v>875</v>
      </c>
      <c r="M428" s="65">
        <f t="shared" si="1519"/>
        <v>670</v>
      </c>
      <c r="N428" s="65">
        <f>INDEX(GB!$A$2:$AD$96,MATCH($C428,GB!$A$2:$A$96,0),MATCH(N$2,GB!$A$1:$AD$1,0))</f>
        <v>30</v>
      </c>
      <c r="O428" s="65">
        <f>INDEX(GB!$A$2:$AD$96,MATCH($C428,GB!$A$2:$A$96,0),MATCH(O$2,GB!$A$1:$AD$1,0))</f>
        <v>10</v>
      </c>
      <c r="P428" s="65">
        <f>INDEX(GB!$A$2:$AD$96,MATCH($C428,GB!$A$2:$A$96,0),MATCH(P$2,GB!$A$1:$AD$1,0))</f>
        <v>-5</v>
      </c>
      <c r="Q428" s="65">
        <f>INDEX(GB!$A$2:$AD$96,MATCH($C428,GB!$A$2:$A$96,0),MATCH(Q$2,GB!$A$1:$AD$1,0))</f>
        <v>-5</v>
      </c>
      <c r="R428" s="65">
        <f>INDEX(Notes!$A$36:$N$47,MATCH(Binning!$B428,Notes!$A$36:$A$47,0),MATCH(Notes!$M$35,Notes!$A$35:$N$35,0))</f>
        <v>6020</v>
      </c>
      <c r="S428" s="65"/>
      <c r="T428" s="65">
        <f>INDEX(GB!$A$2:$AD$96,MATCH($C428,GB!$A$2:$A$96,0),MATCH(T$2,GB!$A$1:$AD$1,0))</f>
        <v>40</v>
      </c>
      <c r="U428" s="65">
        <f>INDEX(GB!$A$2:$AD$96,MATCH($C428,GB!$A$2:$A$96,0),MATCH(U$2,GB!$A$1:$AD$1,0))</f>
        <v>-25</v>
      </c>
      <c r="V428" s="65">
        <f>INDEX(GB!$A$2:$AD$96,MATCH($C428,GB!$A$2:$A$96,0),MATCH(V$2,GB!$A$1:$AD$1,0))</f>
        <v>0</v>
      </c>
      <c r="W428" s="65">
        <f>INDEX(GB!$A$2:$AD$96,MATCH($C428,GB!$A$2:$A$96,0),MATCH(W$2,GB!$A$1:$AD$1,0))</f>
        <v>-30</v>
      </c>
      <c r="X428" s="65">
        <f>INDEX(GB!$A$2:$AD$96,MATCH($C428,GB!$A$2:$A$96,0),MATCH(X$2,GB!$A$1:$AD$1,0))</f>
        <v>-30</v>
      </c>
      <c r="Y428" s="65">
        <v>5</v>
      </c>
      <c r="Z428" s="72">
        <v>1250</v>
      </c>
      <c r="AA428" s="72">
        <v>400</v>
      </c>
      <c r="AB428" s="65"/>
      <c r="AC428" s="65"/>
      <c r="AD428" s="65"/>
      <c r="AE428" s="65"/>
      <c r="AF428" s="65">
        <f t="shared" si="1520"/>
        <v>5</v>
      </c>
      <c r="AG428" s="65">
        <f t="shared" si="1455"/>
        <v>820</v>
      </c>
      <c r="AH428" s="65">
        <f t="shared" si="1407"/>
        <v>790</v>
      </c>
      <c r="AI428" s="65" t="str">
        <f t="shared" si="1408"/>
        <v/>
      </c>
      <c r="AJ428" s="65" t="str">
        <f t="shared" si="1409"/>
        <v/>
      </c>
      <c r="AK428" s="65" t="str">
        <f t="shared" si="1410"/>
        <v/>
      </c>
      <c r="AL428" s="65" t="str">
        <f t="shared" si="1411"/>
        <v/>
      </c>
      <c r="AM428" s="65" t="str">
        <f t="shared" si="1236"/>
        <v/>
      </c>
      <c r="AN428" s="65">
        <f t="shared" si="1521"/>
        <v>0</v>
      </c>
      <c r="AO428" s="65">
        <f t="shared" si="1522"/>
        <v>0</v>
      </c>
      <c r="AP428" s="65">
        <f t="shared" si="1523"/>
        <v>0</v>
      </c>
      <c r="AQ428" s="65">
        <f t="shared" si="1524"/>
        <v>0</v>
      </c>
      <c r="AR428" s="65">
        <f t="shared" si="1525"/>
        <v>0</v>
      </c>
      <c r="AS428" s="65">
        <f t="shared" si="1526"/>
        <v>0</v>
      </c>
      <c r="AT428" s="65" t="str">
        <f t="shared" si="1286"/>
        <v>GPU</v>
      </c>
      <c r="AU428" s="65">
        <f t="shared" si="1287"/>
        <v>479.40000000000003</v>
      </c>
      <c r="AV428" s="65"/>
      <c r="AX428" s="65">
        <f t="shared" si="1510"/>
        <v>905</v>
      </c>
      <c r="AY428" s="65">
        <f t="shared" si="1511"/>
        <v>700</v>
      </c>
      <c r="AZ428" s="65">
        <f>INDEX(Notes!$A$36:$O$47,MATCH($B428,Notes!A$36:A$47,0),MATCH(AZ$2,Notes!A$35:O$35,0))</f>
        <v>342.4525995351467</v>
      </c>
      <c r="BA428" s="65">
        <f t="shared" ref="BA428:BA613" si="1529">MAX(MIN(Y428*FLOOR((H428-I428*LOG10(AZ428))/Y428,1),L428),M428)</f>
        <v>795</v>
      </c>
      <c r="BB428" s="65">
        <f t="shared" si="1512"/>
        <v>825</v>
      </c>
      <c r="BC428" s="65">
        <f t="shared" ref="BC428:BC613" si="1530">MAX(MIN(Y428*FLOOR((H428-I428*LOG10(J428))/Y428,1),L428),M428)</f>
        <v>775</v>
      </c>
      <c r="BD428" s="65">
        <f t="shared" si="1513"/>
        <v>805</v>
      </c>
      <c r="BO428" s="72">
        <f t="shared" si="1516"/>
        <v>479.40000000000003</v>
      </c>
      <c r="BP428" s="72">
        <f t="shared" si="1305"/>
        <v>7</v>
      </c>
      <c r="BQ428" s="72" t="str">
        <f t="shared" si="1306"/>
        <v>5</v>
      </c>
      <c r="BR428" s="72">
        <f t="shared" si="1527"/>
        <v>0</v>
      </c>
      <c r="BS428" s="72" t="str">
        <f t="shared" si="1517"/>
        <v/>
      </c>
      <c r="BT428" s="72" t="str">
        <f t="shared" si="1517"/>
        <v/>
      </c>
      <c r="BU428" s="72" t="str">
        <f t="shared" si="1517"/>
        <v/>
      </c>
      <c r="BV428" s="72" t="str">
        <f t="shared" si="1517"/>
        <v/>
      </c>
    </row>
    <row r="429" spans="1:74" s="72" customFormat="1" x14ac:dyDescent="0.2">
      <c r="A429" s="72" t="b">
        <v>1</v>
      </c>
      <c r="B429" s="65" t="s">
        <v>46</v>
      </c>
      <c r="C429" s="65" t="s">
        <v>88</v>
      </c>
      <c r="D429" s="65" t="str">
        <f t="shared" si="1514"/>
        <v>E6</v>
      </c>
      <c r="E429" s="75">
        <f t="shared" si="1303"/>
        <v>1007006</v>
      </c>
      <c r="F429" s="65" t="str">
        <f t="shared" si="1456"/>
        <v>MG007_E6</v>
      </c>
      <c r="G429" s="65" t="s">
        <v>345</v>
      </c>
      <c r="H429" s="65">
        <f t="shared" si="1392"/>
        <v>1100</v>
      </c>
      <c r="I429" s="65">
        <f t="shared" si="1518"/>
        <v>125</v>
      </c>
      <c r="J429" s="65">
        <f>INDEX(Notes!$A$36:$N$47,MATCH(Binning!$B429,Notes!$A$36:$A$47,0),MATCH(Notes!$K$35,Notes!$A$35:$N$35,0))</f>
        <v>479.40000000000003</v>
      </c>
      <c r="K429" s="65"/>
      <c r="L429" s="65">
        <f t="shared" si="1528"/>
        <v>875</v>
      </c>
      <c r="M429" s="65">
        <f t="shared" si="1519"/>
        <v>670</v>
      </c>
      <c r="N429" s="65">
        <f>INDEX(GB!$A$2:$AD$96,MATCH($C429,GB!$A$2:$A$96,0),MATCH(N$2,GB!$A$1:$AD$1,0))</f>
        <v>30</v>
      </c>
      <c r="O429" s="65">
        <f>INDEX(GB!$A$2:$AD$96,MATCH($C429,GB!$A$2:$A$96,0),MATCH(O$2,GB!$A$1:$AD$1,0))</f>
        <v>10</v>
      </c>
      <c r="P429" s="65">
        <f>INDEX(GB!$A$2:$AD$96,MATCH($C429,GB!$A$2:$A$96,0),MATCH(P$2,GB!$A$1:$AD$1,0))</f>
        <v>-5</v>
      </c>
      <c r="Q429" s="65">
        <f>INDEX(GB!$A$2:$AD$96,MATCH($C429,GB!$A$2:$A$96,0),MATCH(Q$2,GB!$A$1:$AD$1,0))</f>
        <v>-5</v>
      </c>
      <c r="R429" s="65">
        <f>INDEX(Notes!$A$36:$N$47,MATCH(Binning!$B429,Notes!$A$36:$A$47,0),MATCH(Notes!$M$35,Notes!$A$35:$N$35,0))</f>
        <v>6020</v>
      </c>
      <c r="S429" s="65"/>
      <c r="T429" s="65">
        <f>INDEX(GB!$A$2:$AD$96,MATCH($C429,GB!$A$2:$A$96,0),MATCH(T$2,GB!$A$1:$AD$1,0))</f>
        <v>40</v>
      </c>
      <c r="U429" s="65">
        <f>INDEX(GB!$A$2:$AD$96,MATCH($C429,GB!$A$2:$A$96,0),MATCH(U$2,GB!$A$1:$AD$1,0))</f>
        <v>-25</v>
      </c>
      <c r="V429" s="65">
        <f>INDEX(GB!$A$2:$AD$96,MATCH($C429,GB!$A$2:$A$96,0),MATCH(V$2,GB!$A$1:$AD$1,0))</f>
        <v>0</v>
      </c>
      <c r="W429" s="65">
        <f>INDEX(GB!$A$2:$AD$96,MATCH($C429,GB!$A$2:$A$96,0),MATCH(W$2,GB!$A$1:$AD$1,0))</f>
        <v>-30</v>
      </c>
      <c r="X429" s="65">
        <f>INDEX(GB!$A$2:$AD$96,MATCH($C429,GB!$A$2:$A$96,0),MATCH(X$2,GB!$A$1:$AD$1,0))</f>
        <v>-30</v>
      </c>
      <c r="Y429" s="65">
        <v>5</v>
      </c>
      <c r="Z429" s="72">
        <v>1250</v>
      </c>
      <c r="AA429" s="72">
        <v>400</v>
      </c>
      <c r="AB429" s="65"/>
      <c r="AC429" s="65"/>
      <c r="AD429" s="65"/>
      <c r="AE429" s="65"/>
      <c r="AF429" s="65">
        <f t="shared" si="1520"/>
        <v>5</v>
      </c>
      <c r="AG429" s="65">
        <f t="shared" si="1455"/>
        <v>820</v>
      </c>
      <c r="AH429" s="65">
        <f t="shared" si="1407"/>
        <v>790</v>
      </c>
      <c r="AI429" s="65" t="str">
        <f t="shared" si="1408"/>
        <v/>
      </c>
      <c r="AJ429" s="65" t="str">
        <f t="shared" si="1409"/>
        <v/>
      </c>
      <c r="AK429" s="65" t="str">
        <f t="shared" si="1410"/>
        <v/>
      </c>
      <c r="AL429" s="65" t="str">
        <f t="shared" si="1411"/>
        <v/>
      </c>
      <c r="AM429" s="65" t="str">
        <f t="shared" si="1236"/>
        <v/>
      </c>
      <c r="AN429" s="65">
        <f t="shared" si="1521"/>
        <v>0</v>
      </c>
      <c r="AO429" s="65">
        <f t="shared" si="1522"/>
        <v>0</v>
      </c>
      <c r="AP429" s="65">
        <f t="shared" si="1523"/>
        <v>0</v>
      </c>
      <c r="AQ429" s="65">
        <f t="shared" si="1524"/>
        <v>0</v>
      </c>
      <c r="AR429" s="65">
        <f t="shared" si="1525"/>
        <v>0</v>
      </c>
      <c r="AS429" s="65">
        <f t="shared" si="1526"/>
        <v>0</v>
      </c>
      <c r="AT429" s="65" t="str">
        <f t="shared" si="1286"/>
        <v>GPU</v>
      </c>
      <c r="AU429" s="65">
        <f t="shared" si="1287"/>
        <v>479.40000000000003</v>
      </c>
      <c r="AV429" s="65"/>
      <c r="AX429" s="65">
        <f t="shared" si="1510"/>
        <v>905</v>
      </c>
      <c r="AY429" s="65">
        <f t="shared" si="1511"/>
        <v>700</v>
      </c>
      <c r="AZ429" s="65">
        <f>INDEX(Notes!$A$36:$O$47,MATCH($B429,Notes!A$36:A$47,0),MATCH(AZ$2,Notes!A$35:O$35,0))</f>
        <v>342.4525995351467</v>
      </c>
      <c r="BA429" s="65">
        <f t="shared" si="1529"/>
        <v>780</v>
      </c>
      <c r="BB429" s="65">
        <f t="shared" si="1512"/>
        <v>810</v>
      </c>
      <c r="BC429" s="65">
        <f t="shared" si="1530"/>
        <v>760</v>
      </c>
      <c r="BD429" s="65">
        <f t="shared" si="1513"/>
        <v>790</v>
      </c>
      <c r="BO429" s="72">
        <f t="shared" si="1516"/>
        <v>479.40000000000003</v>
      </c>
      <c r="BP429" s="72">
        <f t="shared" si="1305"/>
        <v>7</v>
      </c>
      <c r="BQ429" s="72" t="str">
        <f t="shared" si="1306"/>
        <v>6</v>
      </c>
      <c r="BR429" s="72">
        <f t="shared" si="1527"/>
        <v>0</v>
      </c>
      <c r="BS429" s="72" t="str">
        <f t="shared" si="1517"/>
        <v/>
      </c>
      <c r="BT429" s="72" t="str">
        <f t="shared" si="1517"/>
        <v/>
      </c>
      <c r="BU429" s="72" t="str">
        <f t="shared" si="1517"/>
        <v/>
      </c>
      <c r="BV429" s="72" t="str">
        <f t="shared" si="1517"/>
        <v/>
      </c>
    </row>
    <row r="430" spans="1:74" s="72" customFormat="1" x14ac:dyDescent="0.2">
      <c r="A430" s="72" t="b">
        <v>1</v>
      </c>
      <c r="B430" s="65" t="s">
        <v>46</v>
      </c>
      <c r="C430" s="65" t="s">
        <v>88</v>
      </c>
      <c r="D430" s="65" t="str">
        <f t="shared" si="1514"/>
        <v>E7</v>
      </c>
      <c r="E430" s="75">
        <f t="shared" si="1303"/>
        <v>1007007</v>
      </c>
      <c r="F430" s="65" t="str">
        <f t="shared" ref="F430:F441" si="1531">CONCATENATE(C430,"_",D430)</f>
        <v>MG007_E7</v>
      </c>
      <c r="G430" s="65" t="s">
        <v>345</v>
      </c>
      <c r="H430" s="65">
        <f t="shared" si="1392"/>
        <v>1085</v>
      </c>
      <c r="I430" s="65">
        <f t="shared" si="1518"/>
        <v>125</v>
      </c>
      <c r="J430" s="65">
        <f>INDEX(Notes!$A$36:$N$47,MATCH(Binning!$B430,Notes!$A$36:$A$47,0),MATCH(Notes!$K$35,Notes!$A$35:$N$35,0))</f>
        <v>479.40000000000003</v>
      </c>
      <c r="K430" s="65"/>
      <c r="L430" s="65">
        <f t="shared" si="1528"/>
        <v>875</v>
      </c>
      <c r="M430" s="65">
        <f t="shared" si="1519"/>
        <v>670</v>
      </c>
      <c r="N430" s="65">
        <f>INDEX(GB!$A$2:$AD$96,MATCH($C430,GB!$A$2:$A$96,0),MATCH(N$2,GB!$A$1:$AD$1,0))</f>
        <v>30</v>
      </c>
      <c r="O430" s="65">
        <f>INDEX(GB!$A$2:$AD$96,MATCH($C430,GB!$A$2:$A$96,0),MATCH(O$2,GB!$A$1:$AD$1,0))</f>
        <v>10</v>
      </c>
      <c r="P430" s="65">
        <f>INDEX(GB!$A$2:$AD$96,MATCH($C430,GB!$A$2:$A$96,0),MATCH(P$2,GB!$A$1:$AD$1,0))</f>
        <v>-5</v>
      </c>
      <c r="Q430" s="65">
        <f>INDEX(GB!$A$2:$AD$96,MATCH($C430,GB!$A$2:$A$96,0),MATCH(Q$2,GB!$A$1:$AD$1,0))</f>
        <v>-5</v>
      </c>
      <c r="R430" s="65">
        <f>INDEX(Notes!$A$36:$N$47,MATCH(Binning!$B430,Notes!$A$36:$A$47,0),MATCH(Notes!$M$35,Notes!$A$35:$N$35,0))</f>
        <v>6020</v>
      </c>
      <c r="S430" s="65"/>
      <c r="T430" s="65">
        <f>INDEX(GB!$A$2:$AD$96,MATCH($C430,GB!$A$2:$A$96,0),MATCH(T$2,GB!$A$1:$AD$1,0))</f>
        <v>40</v>
      </c>
      <c r="U430" s="65">
        <f>INDEX(GB!$A$2:$AD$96,MATCH($C430,GB!$A$2:$A$96,0),MATCH(U$2,GB!$A$1:$AD$1,0))</f>
        <v>-25</v>
      </c>
      <c r="V430" s="65">
        <f>INDEX(GB!$A$2:$AD$96,MATCH($C430,GB!$A$2:$A$96,0),MATCH(V$2,GB!$A$1:$AD$1,0))</f>
        <v>0</v>
      </c>
      <c r="W430" s="65">
        <f>INDEX(GB!$A$2:$AD$96,MATCH($C430,GB!$A$2:$A$96,0),MATCH(W$2,GB!$A$1:$AD$1,0))</f>
        <v>-30</v>
      </c>
      <c r="X430" s="65">
        <f>INDEX(GB!$A$2:$AD$96,MATCH($C430,GB!$A$2:$A$96,0),MATCH(X$2,GB!$A$1:$AD$1,0))</f>
        <v>-30</v>
      </c>
      <c r="Y430" s="65">
        <v>5</v>
      </c>
      <c r="Z430" s="72">
        <v>1250</v>
      </c>
      <c r="AA430" s="72">
        <v>400</v>
      </c>
      <c r="AB430" s="65"/>
      <c r="AC430" s="65"/>
      <c r="AD430" s="65"/>
      <c r="AE430" s="65"/>
      <c r="AF430" s="65">
        <f t="shared" si="1520"/>
        <v>5</v>
      </c>
      <c r="AG430" s="65">
        <f t="shared" si="1455"/>
        <v>820</v>
      </c>
      <c r="AH430" s="65">
        <f t="shared" si="1407"/>
        <v>790</v>
      </c>
      <c r="AI430" s="65" t="str">
        <f t="shared" si="1408"/>
        <v/>
      </c>
      <c r="AJ430" s="65" t="str">
        <f t="shared" si="1409"/>
        <v/>
      </c>
      <c r="AK430" s="65" t="str">
        <f t="shared" si="1410"/>
        <v/>
      </c>
      <c r="AL430" s="65" t="str">
        <f t="shared" si="1411"/>
        <v/>
      </c>
      <c r="AM430" s="65" t="str">
        <f t="shared" si="1236"/>
        <v/>
      </c>
      <c r="AN430" s="65">
        <f t="shared" si="1521"/>
        <v>0</v>
      </c>
      <c r="AO430" s="65">
        <f t="shared" si="1522"/>
        <v>0</v>
      </c>
      <c r="AP430" s="65">
        <f t="shared" si="1523"/>
        <v>0</v>
      </c>
      <c r="AQ430" s="65">
        <f t="shared" si="1524"/>
        <v>0</v>
      </c>
      <c r="AR430" s="65">
        <f t="shared" si="1525"/>
        <v>0</v>
      </c>
      <c r="AS430" s="65">
        <f t="shared" si="1526"/>
        <v>0</v>
      </c>
      <c r="AT430" s="65" t="str">
        <f t="shared" si="1286"/>
        <v>GPU</v>
      </c>
      <c r="AU430" s="65">
        <f t="shared" si="1287"/>
        <v>479.40000000000003</v>
      </c>
      <c r="AV430" s="65"/>
      <c r="AX430" s="65">
        <f t="shared" si="1510"/>
        <v>905</v>
      </c>
      <c r="AY430" s="65">
        <f t="shared" si="1511"/>
        <v>700</v>
      </c>
      <c r="AZ430" s="65">
        <f>INDEX(Notes!$A$36:$O$47,MATCH($B430,Notes!A$36:A$47,0),MATCH(AZ$2,Notes!A$35:O$35,0))</f>
        <v>342.4525995351467</v>
      </c>
      <c r="BA430" s="65">
        <f t="shared" si="1529"/>
        <v>765</v>
      </c>
      <c r="BB430" s="65">
        <f t="shared" si="1512"/>
        <v>795</v>
      </c>
      <c r="BC430" s="65">
        <f t="shared" si="1530"/>
        <v>745</v>
      </c>
      <c r="BD430" s="65">
        <f t="shared" si="1513"/>
        <v>775</v>
      </c>
      <c r="BO430" s="72">
        <f t="shared" si="1516"/>
        <v>479.40000000000003</v>
      </c>
      <c r="BP430" s="72">
        <f t="shared" si="1305"/>
        <v>7</v>
      </c>
      <c r="BQ430" s="72" t="str">
        <f t="shared" si="1306"/>
        <v>7</v>
      </c>
      <c r="BR430" s="72">
        <f t="shared" si="1527"/>
        <v>0</v>
      </c>
      <c r="BS430" s="72" t="str">
        <f t="shared" si="1517"/>
        <v/>
      </c>
      <c r="BT430" s="72" t="str">
        <f t="shared" si="1517"/>
        <v/>
      </c>
      <c r="BU430" s="72" t="str">
        <f t="shared" si="1517"/>
        <v/>
      </c>
      <c r="BV430" s="72" t="str">
        <f t="shared" si="1517"/>
        <v/>
      </c>
    </row>
    <row r="431" spans="1:74" s="72" customFormat="1" x14ac:dyDescent="0.2">
      <c r="A431" s="72" t="b">
        <v>1</v>
      </c>
      <c r="B431" s="65" t="s">
        <v>46</v>
      </c>
      <c r="C431" s="65" t="s">
        <v>88</v>
      </c>
      <c r="D431" s="65" t="str">
        <f t="shared" si="1514"/>
        <v>E8</v>
      </c>
      <c r="E431" s="75">
        <f t="shared" ref="E431:E434" si="1532">1000000+BP431*1000+BQ431</f>
        <v>1007008</v>
      </c>
      <c r="F431" s="65" t="str">
        <f t="shared" si="1531"/>
        <v>MG007_E8</v>
      </c>
      <c r="G431" s="65" t="s">
        <v>345</v>
      </c>
      <c r="H431" s="65">
        <f t="shared" si="1392"/>
        <v>1070</v>
      </c>
      <c r="I431" s="65">
        <f t="shared" si="1518"/>
        <v>125</v>
      </c>
      <c r="J431" s="65">
        <f>INDEX(Notes!$A$36:$N$47,MATCH(Binning!$B431,Notes!$A$36:$A$47,0),MATCH(Notes!$K$35,Notes!$A$35:$N$35,0))</f>
        <v>479.40000000000003</v>
      </c>
      <c r="K431" s="65"/>
      <c r="L431" s="65">
        <f t="shared" si="1528"/>
        <v>875</v>
      </c>
      <c r="M431" s="65">
        <f t="shared" si="1519"/>
        <v>670</v>
      </c>
      <c r="N431" s="65">
        <f>INDEX(GB!$A$2:$AD$96,MATCH($C431,GB!$A$2:$A$96,0),MATCH(N$2,GB!$A$1:$AD$1,0))</f>
        <v>30</v>
      </c>
      <c r="O431" s="65">
        <f>INDEX(GB!$A$2:$AD$96,MATCH($C431,GB!$A$2:$A$96,0),MATCH(O$2,GB!$A$1:$AD$1,0))</f>
        <v>10</v>
      </c>
      <c r="P431" s="65">
        <f>INDEX(GB!$A$2:$AD$96,MATCH($C431,GB!$A$2:$A$96,0),MATCH(P$2,GB!$A$1:$AD$1,0))</f>
        <v>-5</v>
      </c>
      <c r="Q431" s="65">
        <f>INDEX(GB!$A$2:$AD$96,MATCH($C431,GB!$A$2:$A$96,0),MATCH(Q$2,GB!$A$1:$AD$1,0))</f>
        <v>-5</v>
      </c>
      <c r="R431" s="65">
        <f>INDEX(Notes!$A$36:$N$47,MATCH(Binning!$B431,Notes!$A$36:$A$47,0),MATCH(Notes!$M$35,Notes!$A$35:$N$35,0))</f>
        <v>6020</v>
      </c>
      <c r="S431" s="65"/>
      <c r="T431" s="65">
        <f>INDEX(GB!$A$2:$AD$96,MATCH($C431,GB!$A$2:$A$96,0),MATCH(T$2,GB!$A$1:$AD$1,0))</f>
        <v>40</v>
      </c>
      <c r="U431" s="65">
        <f>INDEX(GB!$A$2:$AD$96,MATCH($C431,GB!$A$2:$A$96,0),MATCH(U$2,GB!$A$1:$AD$1,0))</f>
        <v>-25</v>
      </c>
      <c r="V431" s="65">
        <f>INDEX(GB!$A$2:$AD$96,MATCH($C431,GB!$A$2:$A$96,0),MATCH(V$2,GB!$A$1:$AD$1,0))</f>
        <v>0</v>
      </c>
      <c r="W431" s="65">
        <f>INDEX(GB!$A$2:$AD$96,MATCH($C431,GB!$A$2:$A$96,0),MATCH(W$2,GB!$A$1:$AD$1,0))</f>
        <v>-30</v>
      </c>
      <c r="X431" s="65">
        <f>INDEX(GB!$A$2:$AD$96,MATCH($C431,GB!$A$2:$A$96,0),MATCH(X$2,GB!$A$1:$AD$1,0))</f>
        <v>-30</v>
      </c>
      <c r="Y431" s="65">
        <v>5</v>
      </c>
      <c r="Z431" s="72">
        <v>1250</v>
      </c>
      <c r="AA431" s="72">
        <v>400</v>
      </c>
      <c r="AB431" s="65"/>
      <c r="AC431" s="65"/>
      <c r="AD431" s="65"/>
      <c r="AE431" s="65"/>
      <c r="AF431" s="65">
        <f t="shared" si="1520"/>
        <v>5</v>
      </c>
      <c r="AG431" s="65">
        <f t="shared" si="1455"/>
        <v>820</v>
      </c>
      <c r="AH431" s="65">
        <f t="shared" ref="AH431:AH434" si="1533">AG431-N431</f>
        <v>790</v>
      </c>
      <c r="AI431" s="65" t="str">
        <f t="shared" ref="AI431:AI434" si="1534">IF($BR431=1,BS431,"")</f>
        <v/>
      </c>
      <c r="AJ431" s="65" t="str">
        <f t="shared" ref="AJ431:AJ434" si="1535">IF($BR431=1,BT431,"")</f>
        <v/>
      </c>
      <c r="AK431" s="65" t="str">
        <f t="shared" ref="AK431:AK434" si="1536">IF($BR431=1,BU431,"")</f>
        <v/>
      </c>
      <c r="AL431" s="65" t="str">
        <f t="shared" ref="AL431:AL434" si="1537">IF($BR431=1,BV431,"")</f>
        <v/>
      </c>
      <c r="AM431" s="65" t="str">
        <f t="shared" si="1236"/>
        <v/>
      </c>
      <c r="AN431" s="65">
        <f t="shared" si="1521"/>
        <v>0</v>
      </c>
      <c r="AO431" s="65">
        <f t="shared" si="1522"/>
        <v>0</v>
      </c>
      <c r="AP431" s="65">
        <f t="shared" si="1523"/>
        <v>0</v>
      </c>
      <c r="AQ431" s="65">
        <f t="shared" si="1524"/>
        <v>0</v>
      </c>
      <c r="AR431" s="65">
        <f t="shared" si="1525"/>
        <v>0</v>
      </c>
      <c r="AS431" s="65">
        <f t="shared" si="1526"/>
        <v>0</v>
      </c>
      <c r="AT431" s="65" t="str">
        <f t="shared" ref="AT431:AT434" si="1538">B431</f>
        <v>GPU</v>
      </c>
      <c r="AU431" s="65">
        <f t="shared" ref="AU431:AU434" si="1539">J431</f>
        <v>479.40000000000003</v>
      </c>
      <c r="AV431" s="65"/>
      <c r="AX431" s="65">
        <f t="shared" ref="AX431:AX434" si="1540">L431+N431</f>
        <v>905</v>
      </c>
      <c r="AY431" s="65">
        <f t="shared" ref="AY431:AY434" si="1541">M431+N431</f>
        <v>700</v>
      </c>
      <c r="AZ431" s="65">
        <f>INDEX(Notes!$A$36:$O$47,MATCH($B431,Notes!A$36:A$47,0),MATCH(AZ$2,Notes!A$35:O$35,0))</f>
        <v>342.4525995351467</v>
      </c>
      <c r="BA431" s="65">
        <f t="shared" si="1529"/>
        <v>750</v>
      </c>
      <c r="BB431" s="65">
        <f t="shared" ref="BB431:BB434" si="1542">BA431+N431</f>
        <v>780</v>
      </c>
      <c r="BC431" s="65">
        <f t="shared" si="1530"/>
        <v>730</v>
      </c>
      <c r="BD431" s="65">
        <f t="shared" ref="BD431:BD434" si="1543">BC431+N431</f>
        <v>760</v>
      </c>
      <c r="BO431" s="72">
        <f t="shared" si="1516"/>
        <v>479.40000000000003</v>
      </c>
      <c r="BP431" s="72">
        <f t="shared" si="1305"/>
        <v>7</v>
      </c>
      <c r="BQ431" s="72" t="str">
        <f t="shared" si="1306"/>
        <v>8</v>
      </c>
      <c r="BR431" s="72">
        <f t="shared" si="1527"/>
        <v>0</v>
      </c>
      <c r="BS431" s="72" t="str">
        <f t="shared" si="1527"/>
        <v/>
      </c>
      <c r="BT431" s="72" t="str">
        <f t="shared" si="1527"/>
        <v/>
      </c>
      <c r="BU431" s="72" t="str">
        <f t="shared" si="1527"/>
        <v/>
      </c>
      <c r="BV431" s="72" t="str">
        <f t="shared" si="1527"/>
        <v/>
      </c>
    </row>
    <row r="432" spans="1:74" s="72" customFormat="1" x14ac:dyDescent="0.2">
      <c r="A432" s="72" t="b">
        <v>1</v>
      </c>
      <c r="B432" s="65" t="s">
        <v>46</v>
      </c>
      <c r="C432" s="65" t="s">
        <v>88</v>
      </c>
      <c r="D432" s="65" t="str">
        <f t="shared" si="1514"/>
        <v>E9</v>
      </c>
      <c r="E432" s="75">
        <f t="shared" si="1532"/>
        <v>1007009</v>
      </c>
      <c r="F432" s="65" t="str">
        <f t="shared" si="1531"/>
        <v>MG007_E9</v>
      </c>
      <c r="G432" s="65" t="s">
        <v>345</v>
      </c>
      <c r="H432" s="65">
        <f t="shared" si="1392"/>
        <v>1055</v>
      </c>
      <c r="I432" s="65">
        <f t="shared" si="1518"/>
        <v>125</v>
      </c>
      <c r="J432" s="65">
        <f>INDEX(Notes!$A$36:$N$47,MATCH(Binning!$B432,Notes!$A$36:$A$47,0),MATCH(Notes!$K$35,Notes!$A$35:$N$35,0))</f>
        <v>479.40000000000003</v>
      </c>
      <c r="K432" s="65"/>
      <c r="L432" s="65">
        <f t="shared" si="1528"/>
        <v>875</v>
      </c>
      <c r="M432" s="65">
        <f t="shared" si="1519"/>
        <v>670</v>
      </c>
      <c r="N432" s="65">
        <f>INDEX(GB!$A$2:$AD$96,MATCH($C432,GB!$A$2:$A$96,0),MATCH(N$2,GB!$A$1:$AD$1,0))</f>
        <v>30</v>
      </c>
      <c r="O432" s="65">
        <f>INDEX(GB!$A$2:$AD$96,MATCH($C432,GB!$A$2:$A$96,0),MATCH(O$2,GB!$A$1:$AD$1,0))</f>
        <v>10</v>
      </c>
      <c r="P432" s="65">
        <f>INDEX(GB!$A$2:$AD$96,MATCH($C432,GB!$A$2:$A$96,0),MATCH(P$2,GB!$A$1:$AD$1,0))</f>
        <v>-5</v>
      </c>
      <c r="Q432" s="65">
        <f>INDEX(GB!$A$2:$AD$96,MATCH($C432,GB!$A$2:$A$96,0),MATCH(Q$2,GB!$A$1:$AD$1,0))</f>
        <v>-5</v>
      </c>
      <c r="R432" s="65">
        <f>INDEX(Notes!$A$36:$N$47,MATCH(Binning!$B432,Notes!$A$36:$A$47,0),MATCH(Notes!$M$35,Notes!$A$35:$N$35,0))</f>
        <v>6020</v>
      </c>
      <c r="S432" s="65"/>
      <c r="T432" s="65">
        <f>INDEX(GB!$A$2:$AD$96,MATCH($C432,GB!$A$2:$A$96,0),MATCH(T$2,GB!$A$1:$AD$1,0))</f>
        <v>40</v>
      </c>
      <c r="U432" s="65">
        <f>INDEX(GB!$A$2:$AD$96,MATCH($C432,GB!$A$2:$A$96,0),MATCH(U$2,GB!$A$1:$AD$1,0))</f>
        <v>-25</v>
      </c>
      <c r="V432" s="65">
        <f>INDEX(GB!$A$2:$AD$96,MATCH($C432,GB!$A$2:$A$96,0),MATCH(V$2,GB!$A$1:$AD$1,0))</f>
        <v>0</v>
      </c>
      <c r="W432" s="65">
        <f>INDEX(GB!$A$2:$AD$96,MATCH($C432,GB!$A$2:$A$96,0),MATCH(W$2,GB!$A$1:$AD$1,0))</f>
        <v>-30</v>
      </c>
      <c r="X432" s="65">
        <f>INDEX(GB!$A$2:$AD$96,MATCH($C432,GB!$A$2:$A$96,0),MATCH(X$2,GB!$A$1:$AD$1,0))</f>
        <v>-30</v>
      </c>
      <c r="Y432" s="65">
        <v>5</v>
      </c>
      <c r="Z432" s="72">
        <v>1250</v>
      </c>
      <c r="AA432" s="72">
        <v>400</v>
      </c>
      <c r="AB432" s="65"/>
      <c r="AC432" s="65"/>
      <c r="AD432" s="65"/>
      <c r="AE432" s="65"/>
      <c r="AF432" s="65">
        <f t="shared" si="1520"/>
        <v>5</v>
      </c>
      <c r="AG432" s="65">
        <f t="shared" si="1455"/>
        <v>820</v>
      </c>
      <c r="AH432" s="65">
        <f t="shared" si="1533"/>
        <v>790</v>
      </c>
      <c r="AI432" s="65" t="str">
        <f t="shared" si="1534"/>
        <v/>
      </c>
      <c r="AJ432" s="65" t="str">
        <f t="shared" si="1535"/>
        <v/>
      </c>
      <c r="AK432" s="65" t="str">
        <f t="shared" si="1536"/>
        <v/>
      </c>
      <c r="AL432" s="65" t="str">
        <f t="shared" si="1537"/>
        <v/>
      </c>
      <c r="AM432" s="65" t="str">
        <f t="shared" si="1236"/>
        <v/>
      </c>
      <c r="AN432" s="65">
        <f t="shared" si="1521"/>
        <v>0</v>
      </c>
      <c r="AO432" s="65">
        <f t="shared" si="1522"/>
        <v>0</v>
      </c>
      <c r="AP432" s="65">
        <f t="shared" si="1523"/>
        <v>0</v>
      </c>
      <c r="AQ432" s="65">
        <f t="shared" si="1524"/>
        <v>0</v>
      </c>
      <c r="AR432" s="65">
        <f t="shared" si="1525"/>
        <v>0</v>
      </c>
      <c r="AS432" s="65">
        <f t="shared" si="1526"/>
        <v>0</v>
      </c>
      <c r="AT432" s="65" t="str">
        <f t="shared" si="1538"/>
        <v>GPU</v>
      </c>
      <c r="AU432" s="65">
        <f t="shared" si="1539"/>
        <v>479.40000000000003</v>
      </c>
      <c r="AV432" s="65"/>
      <c r="AX432" s="65">
        <f t="shared" si="1540"/>
        <v>905</v>
      </c>
      <c r="AY432" s="65">
        <f t="shared" si="1541"/>
        <v>700</v>
      </c>
      <c r="AZ432" s="65">
        <f>INDEX(Notes!$A$36:$O$47,MATCH($B432,Notes!A$36:A$47,0),MATCH(AZ$2,Notes!A$35:O$35,0))</f>
        <v>342.4525995351467</v>
      </c>
      <c r="BA432" s="65">
        <f t="shared" ref="BA432:BA434" si="1544">MAX(MIN(Y432*FLOOR((H432-I432*LOG10(AZ432))/Y432,1),L432),M432)</f>
        <v>735</v>
      </c>
      <c r="BB432" s="65">
        <f t="shared" si="1542"/>
        <v>765</v>
      </c>
      <c r="BC432" s="65">
        <f t="shared" ref="BC432:BC434" si="1545">MAX(MIN(Y432*FLOOR((H432-I432*LOG10(J432))/Y432,1),L432),M432)</f>
        <v>715</v>
      </c>
      <c r="BD432" s="65">
        <f t="shared" si="1543"/>
        <v>745</v>
      </c>
      <c r="BO432" s="72">
        <f t="shared" si="1516"/>
        <v>479.40000000000003</v>
      </c>
      <c r="BP432" s="72">
        <f t="shared" si="1305"/>
        <v>7</v>
      </c>
      <c r="BQ432" s="72" t="str">
        <f t="shared" si="1306"/>
        <v>9</v>
      </c>
      <c r="BR432" s="72">
        <f t="shared" si="1527"/>
        <v>0</v>
      </c>
      <c r="BS432" s="72" t="str">
        <f t="shared" si="1527"/>
        <v/>
      </c>
      <c r="BT432" s="72" t="str">
        <f t="shared" si="1527"/>
        <v/>
      </c>
      <c r="BU432" s="72" t="str">
        <f t="shared" si="1527"/>
        <v/>
      </c>
      <c r="BV432" s="72" t="str">
        <f t="shared" si="1527"/>
        <v/>
      </c>
    </row>
    <row r="433" spans="1:74" s="72" customFormat="1" x14ac:dyDescent="0.2">
      <c r="A433" s="72" t="b">
        <v>1</v>
      </c>
      <c r="B433" s="65" t="s">
        <v>46</v>
      </c>
      <c r="C433" s="65" t="s">
        <v>88</v>
      </c>
      <c r="D433" s="65" t="str">
        <f t="shared" si="1514"/>
        <v>E10</v>
      </c>
      <c r="E433" s="75">
        <f t="shared" si="1532"/>
        <v>1007010</v>
      </c>
      <c r="F433" s="65" t="str">
        <f t="shared" si="1531"/>
        <v>MG007_E10</v>
      </c>
      <c r="G433" s="65" t="s">
        <v>345</v>
      </c>
      <c r="H433" s="65">
        <f t="shared" si="1392"/>
        <v>1040</v>
      </c>
      <c r="I433" s="65">
        <f t="shared" si="1518"/>
        <v>125</v>
      </c>
      <c r="J433" s="65">
        <f>INDEX(Notes!$A$36:$N$47,MATCH(Binning!$B433,Notes!$A$36:$A$47,0),MATCH(Notes!$K$35,Notes!$A$35:$N$35,0))</f>
        <v>479.40000000000003</v>
      </c>
      <c r="K433" s="65"/>
      <c r="L433" s="65">
        <f t="shared" si="1528"/>
        <v>875</v>
      </c>
      <c r="M433" s="65">
        <f t="shared" si="1519"/>
        <v>670</v>
      </c>
      <c r="N433" s="65">
        <f>INDEX(GB!$A$2:$AD$96,MATCH($C433,GB!$A$2:$A$96,0),MATCH(N$2,GB!$A$1:$AD$1,0))</f>
        <v>30</v>
      </c>
      <c r="O433" s="65">
        <f>INDEX(GB!$A$2:$AD$96,MATCH($C433,GB!$A$2:$A$96,0),MATCH(O$2,GB!$A$1:$AD$1,0))</f>
        <v>10</v>
      </c>
      <c r="P433" s="65">
        <f>INDEX(GB!$A$2:$AD$96,MATCH($C433,GB!$A$2:$A$96,0),MATCH(P$2,GB!$A$1:$AD$1,0))</f>
        <v>-5</v>
      </c>
      <c r="Q433" s="65">
        <f>INDEX(GB!$A$2:$AD$96,MATCH($C433,GB!$A$2:$A$96,0),MATCH(Q$2,GB!$A$1:$AD$1,0))</f>
        <v>-5</v>
      </c>
      <c r="R433" s="65">
        <f>INDEX(Notes!$A$36:$N$47,MATCH(Binning!$B433,Notes!$A$36:$A$47,0),MATCH(Notes!$M$35,Notes!$A$35:$N$35,0))</f>
        <v>6020</v>
      </c>
      <c r="S433" s="65"/>
      <c r="T433" s="65">
        <f>INDEX(GB!$A$2:$AD$96,MATCH($C433,GB!$A$2:$A$96,0),MATCH(T$2,GB!$A$1:$AD$1,0))</f>
        <v>40</v>
      </c>
      <c r="U433" s="65">
        <f>INDEX(GB!$A$2:$AD$96,MATCH($C433,GB!$A$2:$A$96,0),MATCH(U$2,GB!$A$1:$AD$1,0))</f>
        <v>-25</v>
      </c>
      <c r="V433" s="65">
        <f>INDEX(GB!$A$2:$AD$96,MATCH($C433,GB!$A$2:$A$96,0),MATCH(V$2,GB!$A$1:$AD$1,0))</f>
        <v>0</v>
      </c>
      <c r="W433" s="65">
        <f>INDEX(GB!$A$2:$AD$96,MATCH($C433,GB!$A$2:$A$96,0),MATCH(W$2,GB!$A$1:$AD$1,0))</f>
        <v>-30</v>
      </c>
      <c r="X433" s="65">
        <f>INDEX(GB!$A$2:$AD$96,MATCH($C433,GB!$A$2:$A$96,0),MATCH(X$2,GB!$A$1:$AD$1,0))</f>
        <v>-30</v>
      </c>
      <c r="Y433" s="65">
        <v>5</v>
      </c>
      <c r="Z433" s="72">
        <v>1250</v>
      </c>
      <c r="AA433" s="72">
        <v>400</v>
      </c>
      <c r="AB433" s="65"/>
      <c r="AC433" s="65"/>
      <c r="AD433" s="65"/>
      <c r="AE433" s="65"/>
      <c r="AF433" s="65">
        <f t="shared" si="1520"/>
        <v>5</v>
      </c>
      <c r="AG433" s="65">
        <f t="shared" si="1455"/>
        <v>820</v>
      </c>
      <c r="AH433" s="65">
        <f t="shared" si="1533"/>
        <v>790</v>
      </c>
      <c r="AI433" s="65" t="str">
        <f t="shared" si="1534"/>
        <v/>
      </c>
      <c r="AJ433" s="65" t="str">
        <f t="shared" si="1535"/>
        <v/>
      </c>
      <c r="AK433" s="65" t="str">
        <f t="shared" si="1536"/>
        <v/>
      </c>
      <c r="AL433" s="65" t="str">
        <f t="shared" si="1537"/>
        <v/>
      </c>
      <c r="AM433" s="65" t="str">
        <f t="shared" si="1236"/>
        <v/>
      </c>
      <c r="AN433" s="65">
        <f t="shared" si="1521"/>
        <v>0</v>
      </c>
      <c r="AO433" s="65">
        <f t="shared" si="1522"/>
        <v>0</v>
      </c>
      <c r="AP433" s="65">
        <f t="shared" si="1523"/>
        <v>0</v>
      </c>
      <c r="AQ433" s="65">
        <f t="shared" si="1524"/>
        <v>0</v>
      </c>
      <c r="AR433" s="65">
        <f t="shared" si="1525"/>
        <v>0</v>
      </c>
      <c r="AS433" s="65">
        <f t="shared" si="1526"/>
        <v>0</v>
      </c>
      <c r="AT433" s="65" t="str">
        <f t="shared" si="1538"/>
        <v>GPU</v>
      </c>
      <c r="AU433" s="65">
        <f t="shared" si="1539"/>
        <v>479.40000000000003</v>
      </c>
      <c r="AV433" s="65"/>
      <c r="AX433" s="65">
        <f t="shared" si="1540"/>
        <v>905</v>
      </c>
      <c r="AY433" s="65">
        <f t="shared" si="1541"/>
        <v>700</v>
      </c>
      <c r="AZ433" s="65">
        <f>INDEX(Notes!$A$36:$O$47,MATCH($B433,Notes!A$36:A$47,0),MATCH(AZ$2,Notes!A$35:O$35,0))</f>
        <v>342.4525995351467</v>
      </c>
      <c r="BA433" s="65">
        <f t="shared" si="1544"/>
        <v>720</v>
      </c>
      <c r="BB433" s="65">
        <f t="shared" si="1542"/>
        <v>750</v>
      </c>
      <c r="BC433" s="65">
        <f t="shared" si="1545"/>
        <v>700</v>
      </c>
      <c r="BD433" s="65">
        <f t="shared" si="1543"/>
        <v>730</v>
      </c>
      <c r="BO433" s="72">
        <f t="shared" si="1516"/>
        <v>479.40000000000003</v>
      </c>
      <c r="BP433" s="72">
        <f t="shared" si="1305"/>
        <v>7</v>
      </c>
      <c r="BQ433" s="72" t="str">
        <f t="shared" si="1306"/>
        <v>10</v>
      </c>
      <c r="BR433" s="72">
        <f t="shared" si="1527"/>
        <v>0</v>
      </c>
      <c r="BS433" s="72" t="str">
        <f t="shared" si="1527"/>
        <v/>
      </c>
      <c r="BT433" s="72" t="str">
        <f t="shared" si="1527"/>
        <v/>
      </c>
      <c r="BU433" s="72" t="str">
        <f t="shared" si="1527"/>
        <v/>
      </c>
      <c r="BV433" s="72" t="str">
        <f t="shared" si="1527"/>
        <v/>
      </c>
    </row>
    <row r="434" spans="1:74" s="72" customFormat="1" x14ac:dyDescent="0.2">
      <c r="A434" s="72" t="b">
        <v>1</v>
      </c>
      <c r="B434" s="65" t="s">
        <v>46</v>
      </c>
      <c r="C434" s="65" t="s">
        <v>88</v>
      </c>
      <c r="D434" s="65" t="str">
        <f t="shared" si="1514"/>
        <v>E11</v>
      </c>
      <c r="E434" s="75">
        <f t="shared" si="1532"/>
        <v>1007011</v>
      </c>
      <c r="F434" s="65" t="str">
        <f t="shared" ref="F434:F435" si="1546">CONCATENATE(C434,"_",D434)</f>
        <v>MG007_E11</v>
      </c>
      <c r="G434" s="65" t="s">
        <v>345</v>
      </c>
      <c r="H434" s="65">
        <f t="shared" si="1392"/>
        <v>1025</v>
      </c>
      <c r="I434" s="65">
        <f t="shared" si="1518"/>
        <v>125</v>
      </c>
      <c r="J434" s="65">
        <f>INDEX(Notes!$A$36:$N$47,MATCH(Binning!$B434,Notes!$A$36:$A$47,0),MATCH(Notes!$K$35,Notes!$A$35:$N$35,0))</f>
        <v>479.40000000000003</v>
      </c>
      <c r="K434" s="65"/>
      <c r="L434" s="65">
        <f t="shared" si="1528"/>
        <v>875</v>
      </c>
      <c r="M434" s="65">
        <f t="shared" si="1519"/>
        <v>670</v>
      </c>
      <c r="N434" s="65">
        <f>INDEX(GB!$A$2:$AD$96,MATCH($C434,GB!$A$2:$A$96,0),MATCH(N$2,GB!$A$1:$AD$1,0))</f>
        <v>30</v>
      </c>
      <c r="O434" s="65">
        <f>INDEX(GB!$A$2:$AD$96,MATCH($C434,GB!$A$2:$A$96,0),MATCH(O$2,GB!$A$1:$AD$1,0))</f>
        <v>10</v>
      </c>
      <c r="P434" s="65">
        <f>INDEX(GB!$A$2:$AD$96,MATCH($C434,GB!$A$2:$A$96,0),MATCH(P$2,GB!$A$1:$AD$1,0))</f>
        <v>-5</v>
      </c>
      <c r="Q434" s="65">
        <f>INDEX(GB!$A$2:$AD$96,MATCH($C434,GB!$A$2:$A$96,0),MATCH(Q$2,GB!$A$1:$AD$1,0))</f>
        <v>-5</v>
      </c>
      <c r="R434" s="65">
        <f>INDEX(Notes!$A$36:$N$47,MATCH(Binning!$B434,Notes!$A$36:$A$47,0),MATCH(Notes!$M$35,Notes!$A$35:$N$35,0))</f>
        <v>6020</v>
      </c>
      <c r="S434" s="65"/>
      <c r="T434" s="65">
        <f>INDEX(GB!$A$2:$AD$96,MATCH($C434,GB!$A$2:$A$96,0),MATCH(T$2,GB!$A$1:$AD$1,0))</f>
        <v>40</v>
      </c>
      <c r="U434" s="65">
        <f>INDEX(GB!$A$2:$AD$96,MATCH($C434,GB!$A$2:$A$96,0),MATCH(U$2,GB!$A$1:$AD$1,0))</f>
        <v>-25</v>
      </c>
      <c r="V434" s="65">
        <f>INDEX(GB!$A$2:$AD$96,MATCH($C434,GB!$A$2:$A$96,0),MATCH(V$2,GB!$A$1:$AD$1,0))</f>
        <v>0</v>
      </c>
      <c r="W434" s="65">
        <f>INDEX(GB!$A$2:$AD$96,MATCH($C434,GB!$A$2:$A$96,0),MATCH(W$2,GB!$A$1:$AD$1,0))</f>
        <v>-30</v>
      </c>
      <c r="X434" s="65">
        <f>INDEX(GB!$A$2:$AD$96,MATCH($C434,GB!$A$2:$A$96,0),MATCH(X$2,GB!$A$1:$AD$1,0))</f>
        <v>-30</v>
      </c>
      <c r="Y434" s="65">
        <v>5</v>
      </c>
      <c r="Z434" s="72">
        <v>1250</v>
      </c>
      <c r="AA434" s="72">
        <v>400</v>
      </c>
      <c r="AB434" s="65"/>
      <c r="AC434" s="65"/>
      <c r="AD434" s="65"/>
      <c r="AE434" s="65"/>
      <c r="AF434" s="65">
        <f t="shared" si="1520"/>
        <v>5</v>
      </c>
      <c r="AG434" s="65">
        <f t="shared" si="1455"/>
        <v>820</v>
      </c>
      <c r="AH434" s="65">
        <f t="shared" si="1533"/>
        <v>790</v>
      </c>
      <c r="AI434" s="65" t="str">
        <f t="shared" si="1534"/>
        <v/>
      </c>
      <c r="AJ434" s="65" t="str">
        <f t="shared" si="1535"/>
        <v/>
      </c>
      <c r="AK434" s="65" t="str">
        <f t="shared" si="1536"/>
        <v/>
      </c>
      <c r="AL434" s="65" t="str">
        <f t="shared" si="1537"/>
        <v/>
      </c>
      <c r="AM434" s="65" t="str">
        <f t="shared" si="1236"/>
        <v/>
      </c>
      <c r="AN434" s="65">
        <f t="shared" si="1521"/>
        <v>0</v>
      </c>
      <c r="AO434" s="65">
        <f t="shared" si="1522"/>
        <v>0</v>
      </c>
      <c r="AP434" s="65">
        <f t="shared" si="1523"/>
        <v>0</v>
      </c>
      <c r="AQ434" s="65">
        <f t="shared" si="1524"/>
        <v>0</v>
      </c>
      <c r="AR434" s="65">
        <f t="shared" si="1525"/>
        <v>0</v>
      </c>
      <c r="AS434" s="65">
        <f t="shared" si="1526"/>
        <v>0</v>
      </c>
      <c r="AT434" s="65" t="str">
        <f t="shared" si="1538"/>
        <v>GPU</v>
      </c>
      <c r="AU434" s="65">
        <f t="shared" si="1539"/>
        <v>479.40000000000003</v>
      </c>
      <c r="AV434" s="65"/>
      <c r="AX434" s="65">
        <f t="shared" si="1540"/>
        <v>905</v>
      </c>
      <c r="AY434" s="65">
        <f t="shared" si="1541"/>
        <v>700</v>
      </c>
      <c r="AZ434" s="65">
        <f>INDEX(Notes!$A$36:$O$47,MATCH($B434,Notes!A$36:A$47,0),MATCH(AZ$2,Notes!A$35:O$35,0))</f>
        <v>342.4525995351467</v>
      </c>
      <c r="BA434" s="65">
        <f t="shared" si="1544"/>
        <v>705</v>
      </c>
      <c r="BB434" s="65">
        <f t="shared" si="1542"/>
        <v>735</v>
      </c>
      <c r="BC434" s="65">
        <f t="shared" si="1545"/>
        <v>685</v>
      </c>
      <c r="BD434" s="65">
        <f t="shared" si="1543"/>
        <v>715</v>
      </c>
      <c r="BO434" s="72">
        <f t="shared" si="1516"/>
        <v>479.40000000000003</v>
      </c>
      <c r="BP434" s="72">
        <f t="shared" si="1305"/>
        <v>7</v>
      </c>
      <c r="BQ434" s="72" t="str">
        <f t="shared" si="1306"/>
        <v>11</v>
      </c>
      <c r="BR434" s="72">
        <f t="shared" si="1527"/>
        <v>0</v>
      </c>
      <c r="BS434" s="72" t="str">
        <f t="shared" si="1527"/>
        <v/>
      </c>
      <c r="BT434" s="72" t="str">
        <f t="shared" si="1527"/>
        <v/>
      </c>
      <c r="BU434" s="72" t="str">
        <f t="shared" si="1527"/>
        <v/>
      </c>
      <c r="BV434" s="72" t="str">
        <f t="shared" si="1527"/>
        <v/>
      </c>
    </row>
    <row r="435" spans="1:74" s="72" customFormat="1" x14ac:dyDescent="0.2">
      <c r="A435" s="72" t="b">
        <v>1</v>
      </c>
      <c r="B435" s="65" t="s">
        <v>46</v>
      </c>
      <c r="C435" s="65" t="s">
        <v>88</v>
      </c>
      <c r="D435" s="65" t="str">
        <f t="shared" si="1514"/>
        <v>E12</v>
      </c>
      <c r="E435" s="75">
        <f t="shared" ref="E435" si="1547">1000000+BP435*1000+BQ435</f>
        <v>1007012</v>
      </c>
      <c r="F435" s="65" t="str">
        <f t="shared" si="1546"/>
        <v>MG007_E12</v>
      </c>
      <c r="G435" s="65" t="s">
        <v>345</v>
      </c>
      <c r="H435" s="65">
        <f t="shared" si="1392"/>
        <v>1010</v>
      </c>
      <c r="I435" s="65">
        <f t="shared" si="1518"/>
        <v>125</v>
      </c>
      <c r="J435" s="65">
        <f>INDEX(Notes!$A$36:$N$47,MATCH(Binning!$B435,Notes!$A$36:$A$47,0),MATCH(Notes!$K$35,Notes!$A$35:$N$35,0))</f>
        <v>479.40000000000003</v>
      </c>
      <c r="K435" s="65"/>
      <c r="L435" s="65">
        <f t="shared" si="1528"/>
        <v>875</v>
      </c>
      <c r="M435" s="65">
        <f t="shared" si="1519"/>
        <v>670</v>
      </c>
      <c r="N435" s="65">
        <f>INDEX(GB!$A$2:$AD$96,MATCH($C435,GB!$A$2:$A$96,0),MATCH(N$2,GB!$A$1:$AD$1,0))</f>
        <v>30</v>
      </c>
      <c r="O435" s="65">
        <f>INDEX(GB!$A$2:$AD$96,MATCH($C435,GB!$A$2:$A$96,0),MATCH(O$2,GB!$A$1:$AD$1,0))</f>
        <v>10</v>
      </c>
      <c r="P435" s="65">
        <f>INDEX(GB!$A$2:$AD$96,MATCH($C435,GB!$A$2:$A$96,0),MATCH(P$2,GB!$A$1:$AD$1,0))</f>
        <v>-5</v>
      </c>
      <c r="Q435" s="65">
        <f>INDEX(GB!$A$2:$AD$96,MATCH($C435,GB!$A$2:$A$96,0),MATCH(Q$2,GB!$A$1:$AD$1,0))</f>
        <v>-5</v>
      </c>
      <c r="R435" s="65">
        <f>INDEX(Notes!$A$36:$N$47,MATCH(Binning!$B435,Notes!$A$36:$A$47,0),MATCH(Notes!$M$35,Notes!$A$35:$N$35,0))</f>
        <v>6020</v>
      </c>
      <c r="S435" s="65"/>
      <c r="T435" s="65">
        <f>INDEX(GB!$A$2:$AD$96,MATCH($C435,GB!$A$2:$A$96,0),MATCH(T$2,GB!$A$1:$AD$1,0))</f>
        <v>40</v>
      </c>
      <c r="U435" s="65">
        <f>INDEX(GB!$A$2:$AD$96,MATCH($C435,GB!$A$2:$A$96,0),MATCH(U$2,GB!$A$1:$AD$1,0))</f>
        <v>-25</v>
      </c>
      <c r="V435" s="65">
        <f>INDEX(GB!$A$2:$AD$96,MATCH($C435,GB!$A$2:$A$96,0),MATCH(V$2,GB!$A$1:$AD$1,0))</f>
        <v>0</v>
      </c>
      <c r="W435" s="65">
        <f>INDEX(GB!$A$2:$AD$96,MATCH($C435,GB!$A$2:$A$96,0),MATCH(W$2,GB!$A$1:$AD$1,0))</f>
        <v>-30</v>
      </c>
      <c r="X435" s="65">
        <f>INDEX(GB!$A$2:$AD$96,MATCH($C435,GB!$A$2:$A$96,0),MATCH(X$2,GB!$A$1:$AD$1,0))</f>
        <v>-30</v>
      </c>
      <c r="Y435" s="65">
        <v>5</v>
      </c>
      <c r="Z435" s="72">
        <v>1250</v>
      </c>
      <c r="AA435" s="72">
        <v>400</v>
      </c>
      <c r="AB435" s="65"/>
      <c r="AC435" s="65"/>
      <c r="AD435" s="65"/>
      <c r="AE435" s="65"/>
      <c r="AF435" s="65">
        <f t="shared" si="1520"/>
        <v>5</v>
      </c>
      <c r="AG435" s="65">
        <f t="shared" si="1455"/>
        <v>820</v>
      </c>
      <c r="AH435" s="65">
        <f t="shared" ref="AH435" si="1548">AG435-N435</f>
        <v>790</v>
      </c>
      <c r="AI435" s="65" t="str">
        <f t="shared" ref="AI435" si="1549">IF($BR435=1,BS435,"")</f>
        <v/>
      </c>
      <c r="AJ435" s="65" t="str">
        <f t="shared" ref="AJ435" si="1550">IF($BR435=1,BT435,"")</f>
        <v/>
      </c>
      <c r="AK435" s="65" t="str">
        <f t="shared" ref="AK435" si="1551">IF($BR435=1,BU435,"")</f>
        <v/>
      </c>
      <c r="AL435" s="65" t="str">
        <f t="shared" ref="AL435" si="1552">IF($BR435=1,BV435,"")</f>
        <v/>
      </c>
      <c r="AM435" s="65" t="str">
        <f t="shared" si="1236"/>
        <v/>
      </c>
      <c r="AN435" s="65">
        <f t="shared" si="1521"/>
        <v>0</v>
      </c>
      <c r="AO435" s="65">
        <f t="shared" si="1522"/>
        <v>0</v>
      </c>
      <c r="AP435" s="65">
        <f t="shared" si="1523"/>
        <v>0</v>
      </c>
      <c r="AQ435" s="65">
        <f t="shared" si="1524"/>
        <v>0</v>
      </c>
      <c r="AR435" s="65">
        <f t="shared" si="1525"/>
        <v>0</v>
      </c>
      <c r="AS435" s="65">
        <f t="shared" si="1526"/>
        <v>0</v>
      </c>
      <c r="AT435" s="65" t="str">
        <f t="shared" ref="AT435" si="1553">B435</f>
        <v>GPU</v>
      </c>
      <c r="AU435" s="65">
        <f t="shared" ref="AU435" si="1554">J435</f>
        <v>479.40000000000003</v>
      </c>
      <c r="AV435" s="65"/>
      <c r="AX435" s="65">
        <f t="shared" ref="AX435" si="1555">L435+N435</f>
        <v>905</v>
      </c>
      <c r="AY435" s="65">
        <f t="shared" ref="AY435" si="1556">M435+N435</f>
        <v>700</v>
      </c>
      <c r="AZ435" s="65">
        <f>INDEX(Notes!$A$36:$O$47,MATCH($B435,Notes!A$36:A$47,0),MATCH(AZ$2,Notes!A$35:O$35,0))</f>
        <v>342.4525995351467</v>
      </c>
      <c r="BA435" s="65">
        <f t="shared" ref="BA435" si="1557">MAX(MIN(Y435*FLOOR((H435-I435*LOG10(AZ435))/Y435,1),L435),M435)</f>
        <v>690</v>
      </c>
      <c r="BB435" s="65">
        <f t="shared" ref="BB435" si="1558">BA435+N435</f>
        <v>720</v>
      </c>
      <c r="BC435" s="65">
        <f t="shared" ref="BC435" si="1559">MAX(MIN(Y435*FLOOR((H435-I435*LOG10(J435))/Y435,1),L435),M435)</f>
        <v>670</v>
      </c>
      <c r="BD435" s="65">
        <f t="shared" ref="BD435" si="1560">BC435+N435</f>
        <v>700</v>
      </c>
      <c r="BO435" s="72">
        <f t="shared" si="1516"/>
        <v>479.40000000000003</v>
      </c>
      <c r="BP435" s="72">
        <f t="shared" si="1305"/>
        <v>7</v>
      </c>
      <c r="BQ435" s="72" t="str">
        <f t="shared" si="1306"/>
        <v>12</v>
      </c>
      <c r="BR435" s="72">
        <f t="shared" si="1527"/>
        <v>0</v>
      </c>
      <c r="BS435" s="72" t="str">
        <f t="shared" si="1527"/>
        <v/>
      </c>
      <c r="BT435" s="72" t="str">
        <f t="shared" si="1527"/>
        <v/>
      </c>
      <c r="BU435" s="72" t="str">
        <f t="shared" si="1527"/>
        <v/>
      </c>
      <c r="BV435" s="72" t="str">
        <f t="shared" si="1527"/>
        <v/>
      </c>
    </row>
    <row r="436" spans="1:74" s="72" customFormat="1" x14ac:dyDescent="0.2">
      <c r="A436" s="72" t="b">
        <v>1</v>
      </c>
      <c r="B436" s="65" t="s">
        <v>46</v>
      </c>
      <c r="C436" s="65" t="s">
        <v>198</v>
      </c>
      <c r="D436" s="65" t="s">
        <v>44</v>
      </c>
      <c r="E436" s="75">
        <f t="shared" si="1303"/>
        <v>1008001</v>
      </c>
      <c r="F436" s="65" t="str">
        <f t="shared" si="1531"/>
        <v>MG008_E1</v>
      </c>
      <c r="G436" s="65" t="s">
        <v>345</v>
      </c>
      <c r="H436" s="184">
        <f>VLOOKUP(C436,BinningParamNotes!A:D,3,0)</f>
        <v>1220</v>
      </c>
      <c r="I436" s="69">
        <f>VLOOKUP(C436,BinningParamNotes!A:D,2,0)</f>
        <v>130</v>
      </c>
      <c r="J436" s="65">
        <f>INDEX(Notes!$A$36:$N$47,MATCH(Binning!$B436,Notes!$A$36:$A$47,0),MATCH(Notes!$K$35,Notes!$A$35:$N$35,0))</f>
        <v>479.40000000000003</v>
      </c>
      <c r="K436" s="65"/>
      <c r="L436" s="69">
        <f>VLOOKUP(C436,BinningParamNotes!A:D,4,0)</f>
        <v>935</v>
      </c>
      <c r="M436" s="189">
        <v>730</v>
      </c>
      <c r="N436" s="65">
        <f>INDEX(GB!$A$2:$AD$96,MATCH($C436,GB!$A$2:$A$96,0),MATCH(N$2,GB!$A$1:$AD$1,0))</f>
        <v>35</v>
      </c>
      <c r="O436" s="65">
        <f>INDEX(GB!$A$2:$AD$96,MATCH($C436,GB!$A$2:$A$96,0),MATCH(O$2,GB!$A$1:$AD$1,0))</f>
        <v>5</v>
      </c>
      <c r="P436" s="65">
        <f>INDEX(GB!$A$2:$AD$96,MATCH($C436,GB!$A$2:$A$96,0),MATCH(P$2,GB!$A$1:$AD$1,0))</f>
        <v>-5</v>
      </c>
      <c r="Q436" s="65">
        <f>INDEX(GB!$A$2:$AD$96,MATCH($C436,GB!$A$2:$A$96,0),MATCH(Q$2,GB!$A$1:$AD$1,0))</f>
        <v>-5</v>
      </c>
      <c r="R436" s="65">
        <f>INDEX(Notes!$A$36:$N$47,MATCH(Binning!$B436,Notes!$A$36:$A$47,0),MATCH(Notes!$M$35,Notes!$A$35:$N$35,0))</f>
        <v>6020</v>
      </c>
      <c r="S436" s="65"/>
      <c r="T436" s="65">
        <f>INDEX(GB!$A$2:$AD$96,MATCH($C436,GB!$A$2:$A$96,0),MATCH(T$2,GB!$A$1:$AD$1,0))</f>
        <v>45</v>
      </c>
      <c r="U436" s="65">
        <f>INDEX(GB!$A$2:$AD$96,MATCH($C436,GB!$A$2:$A$96,0),MATCH(U$2,GB!$A$1:$AD$1,0))</f>
        <v>-25</v>
      </c>
      <c r="V436" s="65">
        <f>INDEX(GB!$A$2:$AD$96,MATCH($C436,GB!$A$2:$A$96,0),MATCH(V$2,GB!$A$1:$AD$1,0))</f>
        <v>0</v>
      </c>
      <c r="W436" s="65">
        <f>INDEX(GB!$A$2:$AD$96,MATCH($C436,GB!$A$2:$A$96,0),MATCH(W$2,GB!$A$1:$AD$1,0))</f>
        <v>-30</v>
      </c>
      <c r="X436" s="65">
        <f>INDEX(GB!$A$2:$AD$96,MATCH($C436,GB!$A$2:$A$96,0),MATCH(X$2,GB!$A$1:$AD$1,0))</f>
        <v>-30</v>
      </c>
      <c r="Y436" s="65">
        <v>5</v>
      </c>
      <c r="Z436" s="72">
        <v>1250</v>
      </c>
      <c r="AA436" s="72">
        <v>400</v>
      </c>
      <c r="AB436" s="65"/>
      <c r="AC436" s="65"/>
      <c r="AD436" s="65"/>
      <c r="AE436" s="65"/>
      <c r="AF436" s="65">
        <v>5</v>
      </c>
      <c r="AG436" s="65">
        <f t="shared" si="1455"/>
        <v>820</v>
      </c>
      <c r="AH436" s="65">
        <f t="shared" ref="AH436:AH442" si="1561">AG436-N436</f>
        <v>785</v>
      </c>
      <c r="AI436" s="65" t="str">
        <f t="shared" si="1408"/>
        <v/>
      </c>
      <c r="AJ436" s="65" t="str">
        <f t="shared" si="1409"/>
        <v/>
      </c>
      <c r="AK436" s="65" t="str">
        <f t="shared" si="1410"/>
        <v/>
      </c>
      <c r="AL436" s="65" t="str">
        <f t="shared" si="1411"/>
        <v/>
      </c>
      <c r="AM436" s="65" t="str">
        <f t="shared" si="1236"/>
        <v/>
      </c>
      <c r="AN436" s="65">
        <v>0</v>
      </c>
      <c r="AO436" s="65">
        <v>0</v>
      </c>
      <c r="AP436" s="65">
        <v>0</v>
      </c>
      <c r="AQ436" s="65">
        <v>0</v>
      </c>
      <c r="AR436" s="65">
        <v>0</v>
      </c>
      <c r="AS436" s="65">
        <v>0</v>
      </c>
      <c r="AT436" s="65" t="str">
        <f t="shared" si="1286"/>
        <v>GPU</v>
      </c>
      <c r="AU436" s="65">
        <f t="shared" si="1287"/>
        <v>479.40000000000003</v>
      </c>
      <c r="AV436" s="65"/>
      <c r="AX436" s="65">
        <f t="shared" si="1510"/>
        <v>970</v>
      </c>
      <c r="AY436" s="65">
        <f t="shared" si="1511"/>
        <v>765</v>
      </c>
      <c r="AZ436" s="65">
        <f>INDEX(Notes!$A$36:$O$47,MATCH($B436,Notes!A$36:A$47,0),MATCH(AZ$2,Notes!A$35:O$35,0))</f>
        <v>342.4525995351467</v>
      </c>
      <c r="BA436" s="65">
        <f t="shared" si="1529"/>
        <v>890</v>
      </c>
      <c r="BB436" s="65">
        <f t="shared" si="1512"/>
        <v>925</v>
      </c>
      <c r="BC436" s="65">
        <f t="shared" si="1530"/>
        <v>870</v>
      </c>
      <c r="BD436" s="65">
        <f t="shared" si="1513"/>
        <v>905</v>
      </c>
      <c r="BO436" s="72">
        <f>MAX(J436:J442)</f>
        <v>479.40000000000003</v>
      </c>
      <c r="BP436" s="72">
        <f t="shared" si="1305"/>
        <v>8</v>
      </c>
      <c r="BQ436" s="72" t="str">
        <f t="shared" si="1306"/>
        <v>1</v>
      </c>
      <c r="BR436" s="72">
        <v>0</v>
      </c>
      <c r="BS436" s="72" t="s">
        <v>88</v>
      </c>
      <c r="BT436" s="72" t="s">
        <v>352</v>
      </c>
      <c r="BU436" s="72">
        <v>0.19838056680161945</v>
      </c>
      <c r="BV436" s="72">
        <v>-4</v>
      </c>
    </row>
    <row r="437" spans="1:74" s="72" customFormat="1" x14ac:dyDescent="0.2">
      <c r="A437" s="72" t="b">
        <v>1</v>
      </c>
      <c r="B437" s="65" t="s">
        <v>46</v>
      </c>
      <c r="C437" s="65" t="s">
        <v>198</v>
      </c>
      <c r="D437" s="65" t="str">
        <f t="shared" si="1514"/>
        <v>E2</v>
      </c>
      <c r="E437" s="75">
        <f t="shared" si="1303"/>
        <v>1008002</v>
      </c>
      <c r="F437" s="65" t="str">
        <f t="shared" si="1531"/>
        <v>MG008_E2</v>
      </c>
      <c r="G437" s="65" t="s">
        <v>345</v>
      </c>
      <c r="H437" s="65">
        <f t="shared" si="1392"/>
        <v>1205</v>
      </c>
      <c r="I437" s="65">
        <f>I436</f>
        <v>130</v>
      </c>
      <c r="J437" s="65">
        <f>INDEX(Notes!$A$36:$N$47,MATCH(Binning!$B437,Notes!$A$36:$A$47,0),MATCH(Notes!$K$35,Notes!$A$35:$N$35,0))</f>
        <v>479.40000000000003</v>
      </c>
      <c r="K437" s="65"/>
      <c r="L437" s="65">
        <f>L436-10</f>
        <v>925</v>
      </c>
      <c r="M437" s="65">
        <f>M436</f>
        <v>730</v>
      </c>
      <c r="N437" s="65">
        <f>INDEX(GB!$A$2:$AD$96,MATCH($C437,GB!$A$2:$A$96,0),MATCH(N$2,GB!$A$1:$AD$1,0))</f>
        <v>35</v>
      </c>
      <c r="O437" s="65">
        <f>INDEX(GB!$A$2:$AD$96,MATCH($C437,GB!$A$2:$A$96,0),MATCH(O$2,GB!$A$1:$AD$1,0))</f>
        <v>5</v>
      </c>
      <c r="P437" s="65">
        <f>INDEX(GB!$A$2:$AD$96,MATCH($C437,GB!$A$2:$A$96,0),MATCH(P$2,GB!$A$1:$AD$1,0))</f>
        <v>-5</v>
      </c>
      <c r="Q437" s="65">
        <f>INDEX(GB!$A$2:$AD$96,MATCH($C437,GB!$A$2:$A$96,0),MATCH(Q$2,GB!$A$1:$AD$1,0))</f>
        <v>-5</v>
      </c>
      <c r="R437" s="65">
        <f>INDEX(Notes!$A$36:$N$47,MATCH(Binning!$B437,Notes!$A$36:$A$47,0),MATCH(Notes!$M$35,Notes!$A$35:$N$35,0))</f>
        <v>6020</v>
      </c>
      <c r="S437" s="65"/>
      <c r="T437" s="65">
        <f>INDEX(GB!$A$2:$AD$96,MATCH($C437,GB!$A$2:$A$96,0),MATCH(T$2,GB!$A$1:$AD$1,0))</f>
        <v>45</v>
      </c>
      <c r="U437" s="65">
        <f>INDEX(GB!$A$2:$AD$96,MATCH($C437,GB!$A$2:$A$96,0),MATCH(U$2,GB!$A$1:$AD$1,0))</f>
        <v>-25</v>
      </c>
      <c r="V437" s="65">
        <f>INDEX(GB!$A$2:$AD$96,MATCH($C437,GB!$A$2:$A$96,0),MATCH(V$2,GB!$A$1:$AD$1,0))</f>
        <v>0</v>
      </c>
      <c r="W437" s="65">
        <f>INDEX(GB!$A$2:$AD$96,MATCH($C437,GB!$A$2:$A$96,0),MATCH(W$2,GB!$A$1:$AD$1,0))</f>
        <v>-30</v>
      </c>
      <c r="X437" s="65">
        <f>INDEX(GB!$A$2:$AD$96,MATCH($C437,GB!$A$2:$A$96,0),MATCH(X$2,GB!$A$1:$AD$1,0))</f>
        <v>-30</v>
      </c>
      <c r="Y437" s="65">
        <v>5</v>
      </c>
      <c r="Z437" s="72">
        <v>1250</v>
      </c>
      <c r="AA437" s="72">
        <v>400</v>
      </c>
      <c r="AB437" s="65"/>
      <c r="AC437" s="65"/>
      <c r="AD437" s="65"/>
      <c r="AE437" s="65"/>
      <c r="AF437" s="65">
        <f>AF436</f>
        <v>5</v>
      </c>
      <c r="AG437" s="65">
        <f t="shared" si="1455"/>
        <v>820</v>
      </c>
      <c r="AH437" s="65">
        <f t="shared" si="1561"/>
        <v>785</v>
      </c>
      <c r="AI437" s="65" t="str">
        <f t="shared" si="1408"/>
        <v/>
      </c>
      <c r="AJ437" s="65" t="str">
        <f t="shared" si="1409"/>
        <v/>
      </c>
      <c r="AK437" s="65" t="str">
        <f t="shared" si="1410"/>
        <v/>
      </c>
      <c r="AL437" s="65" t="str">
        <f t="shared" si="1411"/>
        <v/>
      </c>
      <c r="AM437" s="65" t="str">
        <f t="shared" si="1236"/>
        <v/>
      </c>
      <c r="AN437" s="65">
        <f t="shared" ref="AN437:AS442" si="1562">AN436</f>
        <v>0</v>
      </c>
      <c r="AO437" s="65">
        <f t="shared" si="1562"/>
        <v>0</v>
      </c>
      <c r="AP437" s="65">
        <f t="shared" si="1562"/>
        <v>0</v>
      </c>
      <c r="AQ437" s="65">
        <f t="shared" si="1562"/>
        <v>0</v>
      </c>
      <c r="AR437" s="65">
        <f t="shared" si="1562"/>
        <v>0</v>
      </c>
      <c r="AS437" s="65">
        <f t="shared" si="1562"/>
        <v>0</v>
      </c>
      <c r="AT437" s="65" t="str">
        <f t="shared" ref="AT437:AT604" si="1563">B437</f>
        <v>GPU</v>
      </c>
      <c r="AU437" s="65">
        <f t="shared" ref="AU437:AU604" si="1564">J437</f>
        <v>479.40000000000003</v>
      </c>
      <c r="AV437" s="65"/>
      <c r="AX437" s="65">
        <f t="shared" si="1510"/>
        <v>960</v>
      </c>
      <c r="AY437" s="65">
        <f t="shared" si="1511"/>
        <v>765</v>
      </c>
      <c r="AZ437" s="65">
        <f>INDEX(Notes!$A$36:$O$47,MATCH($B437,Notes!A$36:A$47,0),MATCH(AZ$2,Notes!A$35:O$35,0))</f>
        <v>342.4525995351467</v>
      </c>
      <c r="BA437" s="65">
        <f t="shared" si="1529"/>
        <v>875</v>
      </c>
      <c r="BB437" s="65">
        <f t="shared" si="1512"/>
        <v>910</v>
      </c>
      <c r="BC437" s="65">
        <f t="shared" si="1530"/>
        <v>855</v>
      </c>
      <c r="BD437" s="65">
        <f t="shared" si="1513"/>
        <v>890</v>
      </c>
      <c r="BO437" s="72">
        <f t="shared" ref="BO437:BO447" si="1565">BO436</f>
        <v>479.40000000000003</v>
      </c>
      <c r="BP437" s="72">
        <f t="shared" si="1305"/>
        <v>8</v>
      </c>
      <c r="BQ437" s="72" t="str">
        <f t="shared" si="1306"/>
        <v>2</v>
      </c>
      <c r="BR437" s="72">
        <f>IF(BR436="","",BR436)</f>
        <v>0</v>
      </c>
      <c r="BS437" s="72" t="str">
        <f t="shared" ref="BS437:BV442" si="1566">IF(BS436="","",BS436)</f>
        <v>MG007</v>
      </c>
      <c r="BT437" s="72" t="str">
        <f t="shared" si="1566"/>
        <v>MG00C</v>
      </c>
      <c r="BU437" s="72">
        <f t="shared" si="1566"/>
        <v>0.19838056680161945</v>
      </c>
      <c r="BV437" s="72">
        <f t="shared" si="1566"/>
        <v>-4</v>
      </c>
    </row>
    <row r="438" spans="1:74" s="72" customFormat="1" x14ac:dyDescent="0.2">
      <c r="A438" s="72" t="b">
        <v>1</v>
      </c>
      <c r="B438" s="65" t="s">
        <v>46</v>
      </c>
      <c r="C438" s="65" t="s">
        <v>198</v>
      </c>
      <c r="D438" s="65" t="str">
        <f t="shared" si="1514"/>
        <v>E3</v>
      </c>
      <c r="E438" s="75">
        <f t="shared" si="1303"/>
        <v>1008003</v>
      </c>
      <c r="F438" s="65" t="str">
        <f t="shared" si="1531"/>
        <v>MG008_E3</v>
      </c>
      <c r="G438" s="65" t="s">
        <v>345</v>
      </c>
      <c r="H438" s="65">
        <f t="shared" si="1392"/>
        <v>1190</v>
      </c>
      <c r="I438" s="65">
        <f t="shared" ref="I438:I447" si="1567">I437</f>
        <v>130</v>
      </c>
      <c r="J438" s="65">
        <f>INDEX(Notes!$A$36:$N$47,MATCH(Binning!$B438,Notes!$A$36:$A$47,0),MATCH(Notes!$K$35,Notes!$A$35:$N$35,0))</f>
        <v>479.40000000000003</v>
      </c>
      <c r="K438" s="65"/>
      <c r="L438" s="65">
        <f>L437-10</f>
        <v>915</v>
      </c>
      <c r="M438" s="65">
        <f t="shared" ref="M438:M447" si="1568">M437</f>
        <v>730</v>
      </c>
      <c r="N438" s="65">
        <f>INDEX(GB!$A$2:$AD$96,MATCH($C438,GB!$A$2:$A$96,0),MATCH(N$2,GB!$A$1:$AD$1,0))</f>
        <v>35</v>
      </c>
      <c r="O438" s="65">
        <f>INDEX(GB!$A$2:$AD$96,MATCH($C438,GB!$A$2:$A$96,0),MATCH(O$2,GB!$A$1:$AD$1,0))</f>
        <v>5</v>
      </c>
      <c r="P438" s="65">
        <f>INDEX(GB!$A$2:$AD$96,MATCH($C438,GB!$A$2:$A$96,0),MATCH(P$2,GB!$A$1:$AD$1,0))</f>
        <v>-5</v>
      </c>
      <c r="Q438" s="65">
        <f>INDEX(GB!$A$2:$AD$96,MATCH($C438,GB!$A$2:$A$96,0),MATCH(Q$2,GB!$A$1:$AD$1,0))</f>
        <v>-5</v>
      </c>
      <c r="R438" s="65">
        <f>INDEX(Notes!$A$36:$N$47,MATCH(Binning!$B438,Notes!$A$36:$A$47,0),MATCH(Notes!$M$35,Notes!$A$35:$N$35,0))</f>
        <v>6020</v>
      </c>
      <c r="S438" s="65"/>
      <c r="T438" s="65">
        <f>INDEX(GB!$A$2:$AD$96,MATCH($C438,GB!$A$2:$A$96,0),MATCH(T$2,GB!$A$1:$AD$1,0))</f>
        <v>45</v>
      </c>
      <c r="U438" s="65">
        <f>INDEX(GB!$A$2:$AD$96,MATCH($C438,GB!$A$2:$A$96,0),MATCH(U$2,GB!$A$1:$AD$1,0))</f>
        <v>-25</v>
      </c>
      <c r="V438" s="65">
        <f>INDEX(GB!$A$2:$AD$96,MATCH($C438,GB!$A$2:$A$96,0),MATCH(V$2,GB!$A$1:$AD$1,0))</f>
        <v>0</v>
      </c>
      <c r="W438" s="65">
        <f>INDEX(GB!$A$2:$AD$96,MATCH($C438,GB!$A$2:$A$96,0),MATCH(W$2,GB!$A$1:$AD$1,0))</f>
        <v>-30</v>
      </c>
      <c r="X438" s="65">
        <f>INDEX(GB!$A$2:$AD$96,MATCH($C438,GB!$A$2:$A$96,0),MATCH(X$2,GB!$A$1:$AD$1,0))</f>
        <v>-30</v>
      </c>
      <c r="Y438" s="65">
        <v>5</v>
      </c>
      <c r="Z438" s="72">
        <v>1250</v>
      </c>
      <c r="AA438" s="72">
        <v>400</v>
      </c>
      <c r="AB438" s="65"/>
      <c r="AC438" s="65"/>
      <c r="AD438" s="65"/>
      <c r="AE438" s="65"/>
      <c r="AF438" s="65">
        <f t="shared" ref="AF438:AF447" si="1569">AF437</f>
        <v>5</v>
      </c>
      <c r="AG438" s="65">
        <f t="shared" si="1455"/>
        <v>820</v>
      </c>
      <c r="AH438" s="65">
        <f t="shared" si="1561"/>
        <v>785</v>
      </c>
      <c r="AI438" s="65" t="str">
        <f t="shared" si="1408"/>
        <v/>
      </c>
      <c r="AJ438" s="65" t="str">
        <f t="shared" si="1409"/>
        <v/>
      </c>
      <c r="AK438" s="65" t="str">
        <f t="shared" si="1410"/>
        <v/>
      </c>
      <c r="AL438" s="65" t="str">
        <f t="shared" si="1411"/>
        <v/>
      </c>
      <c r="AM438" s="65" t="str">
        <f t="shared" si="1236"/>
        <v/>
      </c>
      <c r="AN438" s="65">
        <f t="shared" si="1562"/>
        <v>0</v>
      </c>
      <c r="AO438" s="65">
        <f t="shared" si="1562"/>
        <v>0</v>
      </c>
      <c r="AP438" s="65">
        <f t="shared" si="1562"/>
        <v>0</v>
      </c>
      <c r="AQ438" s="65">
        <f t="shared" si="1562"/>
        <v>0</v>
      </c>
      <c r="AR438" s="65">
        <f t="shared" si="1562"/>
        <v>0</v>
      </c>
      <c r="AS438" s="65">
        <f t="shared" si="1562"/>
        <v>0</v>
      </c>
      <c r="AT438" s="65" t="str">
        <f t="shared" si="1563"/>
        <v>GPU</v>
      </c>
      <c r="AU438" s="65">
        <f t="shared" si="1564"/>
        <v>479.40000000000003</v>
      </c>
      <c r="AV438" s="65"/>
      <c r="AX438" s="65">
        <f t="shared" si="1510"/>
        <v>950</v>
      </c>
      <c r="AY438" s="65">
        <f t="shared" si="1511"/>
        <v>765</v>
      </c>
      <c r="AZ438" s="65">
        <f>INDEX(Notes!$A$36:$O$47,MATCH($B438,Notes!A$36:A$47,0),MATCH(AZ$2,Notes!A$35:O$35,0))</f>
        <v>342.4525995351467</v>
      </c>
      <c r="BA438" s="65">
        <f t="shared" si="1529"/>
        <v>860</v>
      </c>
      <c r="BB438" s="65">
        <f t="shared" si="1512"/>
        <v>895</v>
      </c>
      <c r="BC438" s="65">
        <f t="shared" si="1530"/>
        <v>840</v>
      </c>
      <c r="BD438" s="65">
        <f t="shared" si="1513"/>
        <v>875</v>
      </c>
      <c r="BO438" s="72">
        <f t="shared" si="1565"/>
        <v>479.40000000000003</v>
      </c>
      <c r="BP438" s="72">
        <f t="shared" si="1305"/>
        <v>8</v>
      </c>
      <c r="BQ438" s="72" t="str">
        <f t="shared" si="1306"/>
        <v>3</v>
      </c>
      <c r="BR438" s="72">
        <f t="shared" ref="BR438:BV447" si="1570">IF(BR437="","",BR437)</f>
        <v>0</v>
      </c>
      <c r="BS438" s="72" t="str">
        <f t="shared" si="1566"/>
        <v>MG007</v>
      </c>
      <c r="BT438" s="72" t="str">
        <f t="shared" si="1566"/>
        <v>MG00C</v>
      </c>
      <c r="BU438" s="72">
        <f t="shared" si="1566"/>
        <v>0.19838056680161945</v>
      </c>
      <c r="BV438" s="72">
        <f t="shared" si="1566"/>
        <v>-4</v>
      </c>
    </row>
    <row r="439" spans="1:74" s="72" customFormat="1" x14ac:dyDescent="0.2">
      <c r="A439" s="72" t="b">
        <v>1</v>
      </c>
      <c r="B439" s="65" t="s">
        <v>46</v>
      </c>
      <c r="C439" s="65" t="s">
        <v>198</v>
      </c>
      <c r="D439" s="65" t="str">
        <f t="shared" si="1514"/>
        <v>E4</v>
      </c>
      <c r="E439" s="75">
        <f t="shared" si="1303"/>
        <v>1008004</v>
      </c>
      <c r="F439" s="65" t="str">
        <f t="shared" si="1531"/>
        <v>MG008_E4</v>
      </c>
      <c r="G439" s="65" t="s">
        <v>345</v>
      </c>
      <c r="H439" s="65">
        <f t="shared" si="1392"/>
        <v>1175</v>
      </c>
      <c r="I439" s="65">
        <f t="shared" si="1567"/>
        <v>130</v>
      </c>
      <c r="J439" s="65">
        <f>INDEX(Notes!$A$36:$N$47,MATCH(Binning!$B439,Notes!$A$36:$A$47,0),MATCH(Notes!$K$35,Notes!$A$35:$N$35,0))</f>
        <v>479.40000000000003</v>
      </c>
      <c r="K439" s="65"/>
      <c r="L439" s="65">
        <f t="shared" ref="L439:L447" si="1571">L438</f>
        <v>915</v>
      </c>
      <c r="M439" s="65">
        <f t="shared" si="1568"/>
        <v>730</v>
      </c>
      <c r="N439" s="65">
        <f>INDEX(GB!$A$2:$AD$96,MATCH($C439,GB!$A$2:$A$96,0),MATCH(N$2,GB!$A$1:$AD$1,0))</f>
        <v>35</v>
      </c>
      <c r="O439" s="65">
        <f>INDEX(GB!$A$2:$AD$96,MATCH($C439,GB!$A$2:$A$96,0),MATCH(O$2,GB!$A$1:$AD$1,0))</f>
        <v>5</v>
      </c>
      <c r="P439" s="65">
        <f>INDEX(GB!$A$2:$AD$96,MATCH($C439,GB!$A$2:$A$96,0),MATCH(P$2,GB!$A$1:$AD$1,0))</f>
        <v>-5</v>
      </c>
      <c r="Q439" s="65">
        <f>INDEX(GB!$A$2:$AD$96,MATCH($C439,GB!$A$2:$A$96,0),MATCH(Q$2,GB!$A$1:$AD$1,0))</f>
        <v>-5</v>
      </c>
      <c r="R439" s="65">
        <f>INDEX(Notes!$A$36:$N$47,MATCH(Binning!$B439,Notes!$A$36:$A$47,0),MATCH(Notes!$M$35,Notes!$A$35:$N$35,0))</f>
        <v>6020</v>
      </c>
      <c r="S439" s="65"/>
      <c r="T439" s="65">
        <f>INDEX(GB!$A$2:$AD$96,MATCH($C439,GB!$A$2:$A$96,0),MATCH(T$2,GB!$A$1:$AD$1,0))</f>
        <v>45</v>
      </c>
      <c r="U439" s="65">
        <f>INDEX(GB!$A$2:$AD$96,MATCH($C439,GB!$A$2:$A$96,0),MATCH(U$2,GB!$A$1:$AD$1,0))</f>
        <v>-25</v>
      </c>
      <c r="V439" s="65">
        <f>INDEX(GB!$A$2:$AD$96,MATCH($C439,GB!$A$2:$A$96,0),MATCH(V$2,GB!$A$1:$AD$1,0))</f>
        <v>0</v>
      </c>
      <c r="W439" s="65">
        <f>INDEX(GB!$A$2:$AD$96,MATCH($C439,GB!$A$2:$A$96,0),MATCH(W$2,GB!$A$1:$AD$1,0))</f>
        <v>-30</v>
      </c>
      <c r="X439" s="65">
        <f>INDEX(GB!$A$2:$AD$96,MATCH($C439,GB!$A$2:$A$96,0),MATCH(X$2,GB!$A$1:$AD$1,0))</f>
        <v>-30</v>
      </c>
      <c r="Y439" s="65">
        <v>5</v>
      </c>
      <c r="Z439" s="72">
        <v>1250</v>
      </c>
      <c r="AA439" s="72">
        <v>400</v>
      </c>
      <c r="AB439" s="65"/>
      <c r="AC439" s="65"/>
      <c r="AD439" s="65"/>
      <c r="AE439" s="65"/>
      <c r="AF439" s="65">
        <f t="shared" si="1569"/>
        <v>5</v>
      </c>
      <c r="AG439" s="65">
        <f t="shared" si="1455"/>
        <v>820</v>
      </c>
      <c r="AH439" s="65">
        <f t="shared" si="1561"/>
        <v>785</v>
      </c>
      <c r="AI439" s="65" t="str">
        <f t="shared" si="1408"/>
        <v/>
      </c>
      <c r="AJ439" s="65" t="str">
        <f t="shared" si="1409"/>
        <v/>
      </c>
      <c r="AK439" s="65" t="str">
        <f t="shared" si="1410"/>
        <v/>
      </c>
      <c r="AL439" s="65" t="str">
        <f t="shared" si="1411"/>
        <v/>
      </c>
      <c r="AM439" s="65" t="str">
        <f t="shared" si="1236"/>
        <v/>
      </c>
      <c r="AN439" s="65">
        <f t="shared" si="1562"/>
        <v>0</v>
      </c>
      <c r="AO439" s="65">
        <f t="shared" si="1562"/>
        <v>0</v>
      </c>
      <c r="AP439" s="65">
        <f t="shared" si="1562"/>
        <v>0</v>
      </c>
      <c r="AQ439" s="65">
        <f t="shared" si="1562"/>
        <v>0</v>
      </c>
      <c r="AR439" s="65">
        <f t="shared" si="1562"/>
        <v>0</v>
      </c>
      <c r="AS439" s="65">
        <f t="shared" si="1562"/>
        <v>0</v>
      </c>
      <c r="AT439" s="65" t="str">
        <f t="shared" si="1563"/>
        <v>GPU</v>
      </c>
      <c r="AU439" s="65">
        <f t="shared" si="1564"/>
        <v>479.40000000000003</v>
      </c>
      <c r="AV439" s="65"/>
      <c r="AX439" s="65">
        <f t="shared" si="1510"/>
        <v>950</v>
      </c>
      <c r="AY439" s="65">
        <f t="shared" si="1511"/>
        <v>765</v>
      </c>
      <c r="AZ439" s="65">
        <f>INDEX(Notes!$A$36:$O$47,MATCH($B439,Notes!A$36:A$47,0),MATCH(AZ$2,Notes!A$35:O$35,0))</f>
        <v>342.4525995351467</v>
      </c>
      <c r="BA439" s="65">
        <f t="shared" si="1529"/>
        <v>845</v>
      </c>
      <c r="BB439" s="65">
        <f t="shared" si="1512"/>
        <v>880</v>
      </c>
      <c r="BC439" s="65">
        <f t="shared" si="1530"/>
        <v>825</v>
      </c>
      <c r="BD439" s="65">
        <f t="shared" si="1513"/>
        <v>860</v>
      </c>
      <c r="BO439" s="72">
        <f t="shared" si="1565"/>
        <v>479.40000000000003</v>
      </c>
      <c r="BP439" s="72">
        <f t="shared" si="1305"/>
        <v>8</v>
      </c>
      <c r="BQ439" s="72" t="str">
        <f t="shared" si="1306"/>
        <v>4</v>
      </c>
      <c r="BR439" s="72">
        <f t="shared" si="1570"/>
        <v>0</v>
      </c>
      <c r="BS439" s="72" t="str">
        <f t="shared" si="1566"/>
        <v>MG007</v>
      </c>
      <c r="BT439" s="72" t="str">
        <f t="shared" si="1566"/>
        <v>MG00C</v>
      </c>
      <c r="BU439" s="72">
        <f t="shared" si="1566"/>
        <v>0.19838056680161945</v>
      </c>
      <c r="BV439" s="72">
        <f t="shared" si="1566"/>
        <v>-4</v>
      </c>
    </row>
    <row r="440" spans="1:74" s="72" customFormat="1" x14ac:dyDescent="0.2">
      <c r="A440" s="72" t="b">
        <v>1</v>
      </c>
      <c r="B440" s="65" t="s">
        <v>46</v>
      </c>
      <c r="C440" s="65" t="s">
        <v>198</v>
      </c>
      <c r="D440" s="65" t="str">
        <f t="shared" si="1514"/>
        <v>E5</v>
      </c>
      <c r="E440" s="75">
        <f t="shared" si="1303"/>
        <v>1008005</v>
      </c>
      <c r="F440" s="65" t="str">
        <f t="shared" si="1531"/>
        <v>MG008_E5</v>
      </c>
      <c r="G440" s="65" t="s">
        <v>345</v>
      </c>
      <c r="H440" s="65">
        <f t="shared" si="1392"/>
        <v>1160</v>
      </c>
      <c r="I440" s="65">
        <f t="shared" si="1567"/>
        <v>130</v>
      </c>
      <c r="J440" s="65">
        <f>INDEX(Notes!$A$36:$N$47,MATCH(Binning!$B440,Notes!$A$36:$A$47,0),MATCH(Notes!$K$35,Notes!$A$35:$N$35,0))</f>
        <v>479.40000000000003</v>
      </c>
      <c r="K440" s="65"/>
      <c r="L440" s="65">
        <f t="shared" si="1571"/>
        <v>915</v>
      </c>
      <c r="M440" s="65">
        <f t="shared" si="1568"/>
        <v>730</v>
      </c>
      <c r="N440" s="65">
        <f>INDEX(GB!$A$2:$AD$96,MATCH($C440,GB!$A$2:$A$96,0),MATCH(N$2,GB!$A$1:$AD$1,0))</f>
        <v>35</v>
      </c>
      <c r="O440" s="65">
        <f>INDEX(GB!$A$2:$AD$96,MATCH($C440,GB!$A$2:$A$96,0),MATCH(O$2,GB!$A$1:$AD$1,0))</f>
        <v>5</v>
      </c>
      <c r="P440" s="65">
        <f>INDEX(GB!$A$2:$AD$96,MATCH($C440,GB!$A$2:$A$96,0),MATCH(P$2,GB!$A$1:$AD$1,0))</f>
        <v>-5</v>
      </c>
      <c r="Q440" s="65">
        <f>INDEX(GB!$A$2:$AD$96,MATCH($C440,GB!$A$2:$A$96,0),MATCH(Q$2,GB!$A$1:$AD$1,0))</f>
        <v>-5</v>
      </c>
      <c r="R440" s="65">
        <f>INDEX(Notes!$A$36:$N$47,MATCH(Binning!$B440,Notes!$A$36:$A$47,0),MATCH(Notes!$M$35,Notes!$A$35:$N$35,0))</f>
        <v>6020</v>
      </c>
      <c r="S440" s="65"/>
      <c r="T440" s="65">
        <f>INDEX(GB!$A$2:$AD$96,MATCH($C440,GB!$A$2:$A$96,0),MATCH(T$2,GB!$A$1:$AD$1,0))</f>
        <v>45</v>
      </c>
      <c r="U440" s="65">
        <f>INDEX(GB!$A$2:$AD$96,MATCH($C440,GB!$A$2:$A$96,0),MATCH(U$2,GB!$A$1:$AD$1,0))</f>
        <v>-25</v>
      </c>
      <c r="V440" s="65">
        <f>INDEX(GB!$A$2:$AD$96,MATCH($C440,GB!$A$2:$A$96,0),MATCH(V$2,GB!$A$1:$AD$1,0))</f>
        <v>0</v>
      </c>
      <c r="W440" s="65">
        <f>INDEX(GB!$A$2:$AD$96,MATCH($C440,GB!$A$2:$A$96,0),MATCH(W$2,GB!$A$1:$AD$1,0))</f>
        <v>-30</v>
      </c>
      <c r="X440" s="65">
        <f>INDEX(GB!$A$2:$AD$96,MATCH($C440,GB!$A$2:$A$96,0),MATCH(X$2,GB!$A$1:$AD$1,0))</f>
        <v>-30</v>
      </c>
      <c r="Y440" s="65">
        <v>5</v>
      </c>
      <c r="Z440" s="72">
        <v>1250</v>
      </c>
      <c r="AA440" s="72">
        <v>400</v>
      </c>
      <c r="AB440" s="65"/>
      <c r="AC440" s="65"/>
      <c r="AD440" s="65"/>
      <c r="AE440" s="65"/>
      <c r="AF440" s="65">
        <f t="shared" si="1569"/>
        <v>5</v>
      </c>
      <c r="AG440" s="65">
        <f t="shared" si="1455"/>
        <v>820</v>
      </c>
      <c r="AH440" s="65">
        <f t="shared" si="1561"/>
        <v>785</v>
      </c>
      <c r="AI440" s="65" t="str">
        <f t="shared" si="1408"/>
        <v/>
      </c>
      <c r="AJ440" s="65" t="str">
        <f t="shared" si="1409"/>
        <v/>
      </c>
      <c r="AK440" s="65" t="str">
        <f t="shared" si="1410"/>
        <v/>
      </c>
      <c r="AL440" s="65" t="str">
        <f t="shared" si="1411"/>
        <v/>
      </c>
      <c r="AM440" s="65" t="str">
        <f t="shared" ref="AM440:AM597" si="1572">IF($BR440=1,"YES","")</f>
        <v/>
      </c>
      <c r="AN440" s="65">
        <f t="shared" si="1562"/>
        <v>0</v>
      </c>
      <c r="AO440" s="65">
        <f t="shared" si="1562"/>
        <v>0</v>
      </c>
      <c r="AP440" s="65">
        <f t="shared" si="1562"/>
        <v>0</v>
      </c>
      <c r="AQ440" s="65">
        <f t="shared" si="1562"/>
        <v>0</v>
      </c>
      <c r="AR440" s="65">
        <f t="shared" si="1562"/>
        <v>0</v>
      </c>
      <c r="AS440" s="65">
        <f t="shared" si="1562"/>
        <v>0</v>
      </c>
      <c r="AT440" s="65" t="str">
        <f t="shared" si="1563"/>
        <v>GPU</v>
      </c>
      <c r="AU440" s="65">
        <f t="shared" si="1564"/>
        <v>479.40000000000003</v>
      </c>
      <c r="AV440" s="65"/>
      <c r="AX440" s="65">
        <f t="shared" si="1510"/>
        <v>950</v>
      </c>
      <c r="AY440" s="65">
        <f t="shared" si="1511"/>
        <v>765</v>
      </c>
      <c r="AZ440" s="65">
        <f>INDEX(Notes!$A$36:$O$47,MATCH($B440,Notes!A$36:A$47,0),MATCH(AZ$2,Notes!A$35:O$35,0))</f>
        <v>342.4525995351467</v>
      </c>
      <c r="BA440" s="65">
        <f t="shared" si="1529"/>
        <v>830</v>
      </c>
      <c r="BB440" s="65">
        <f t="shared" si="1512"/>
        <v>865</v>
      </c>
      <c r="BC440" s="65">
        <f t="shared" si="1530"/>
        <v>810</v>
      </c>
      <c r="BD440" s="65">
        <f t="shared" si="1513"/>
        <v>845</v>
      </c>
      <c r="BO440" s="72">
        <f t="shared" si="1565"/>
        <v>479.40000000000003</v>
      </c>
      <c r="BP440" s="72">
        <f t="shared" si="1305"/>
        <v>8</v>
      </c>
      <c r="BQ440" s="72" t="str">
        <f t="shared" si="1306"/>
        <v>5</v>
      </c>
      <c r="BR440" s="72">
        <f t="shared" si="1570"/>
        <v>0</v>
      </c>
      <c r="BS440" s="72" t="str">
        <f t="shared" si="1566"/>
        <v>MG007</v>
      </c>
      <c r="BT440" s="72" t="str">
        <f t="shared" si="1566"/>
        <v>MG00C</v>
      </c>
      <c r="BU440" s="72">
        <f t="shared" si="1566"/>
        <v>0.19838056680161945</v>
      </c>
      <c r="BV440" s="72">
        <f t="shared" si="1566"/>
        <v>-4</v>
      </c>
    </row>
    <row r="441" spans="1:74" s="72" customFormat="1" x14ac:dyDescent="0.2">
      <c r="A441" s="72" t="b">
        <v>1</v>
      </c>
      <c r="B441" s="65" t="s">
        <v>46</v>
      </c>
      <c r="C441" s="65" t="s">
        <v>198</v>
      </c>
      <c r="D441" s="65" t="str">
        <f t="shared" si="1514"/>
        <v>E6</v>
      </c>
      <c r="E441" s="75">
        <f t="shared" si="1303"/>
        <v>1008006</v>
      </c>
      <c r="F441" s="65" t="str">
        <f t="shared" si="1531"/>
        <v>MG008_E6</v>
      </c>
      <c r="G441" s="65" t="s">
        <v>345</v>
      </c>
      <c r="H441" s="65">
        <f t="shared" si="1392"/>
        <v>1145</v>
      </c>
      <c r="I441" s="65">
        <f t="shared" si="1567"/>
        <v>130</v>
      </c>
      <c r="J441" s="65">
        <f>INDEX(Notes!$A$36:$N$47,MATCH(Binning!$B441,Notes!$A$36:$A$47,0),MATCH(Notes!$K$35,Notes!$A$35:$N$35,0))</f>
        <v>479.40000000000003</v>
      </c>
      <c r="K441" s="65"/>
      <c r="L441" s="65">
        <f t="shared" si="1571"/>
        <v>915</v>
      </c>
      <c r="M441" s="65">
        <f t="shared" si="1568"/>
        <v>730</v>
      </c>
      <c r="N441" s="65">
        <f>INDEX(GB!$A$2:$AD$96,MATCH($C441,GB!$A$2:$A$96,0),MATCH(N$2,GB!$A$1:$AD$1,0))</f>
        <v>35</v>
      </c>
      <c r="O441" s="65">
        <f>INDEX(GB!$A$2:$AD$96,MATCH($C441,GB!$A$2:$A$96,0),MATCH(O$2,GB!$A$1:$AD$1,0))</f>
        <v>5</v>
      </c>
      <c r="P441" s="65">
        <f>INDEX(GB!$A$2:$AD$96,MATCH($C441,GB!$A$2:$A$96,0),MATCH(P$2,GB!$A$1:$AD$1,0))</f>
        <v>-5</v>
      </c>
      <c r="Q441" s="65">
        <f>INDEX(GB!$A$2:$AD$96,MATCH($C441,GB!$A$2:$A$96,0),MATCH(Q$2,GB!$A$1:$AD$1,0))</f>
        <v>-5</v>
      </c>
      <c r="R441" s="65">
        <f>INDEX(Notes!$A$36:$N$47,MATCH(Binning!$B441,Notes!$A$36:$A$47,0),MATCH(Notes!$M$35,Notes!$A$35:$N$35,0))</f>
        <v>6020</v>
      </c>
      <c r="S441" s="65"/>
      <c r="T441" s="65">
        <f>INDEX(GB!$A$2:$AD$96,MATCH($C441,GB!$A$2:$A$96,0),MATCH(T$2,GB!$A$1:$AD$1,0))</f>
        <v>45</v>
      </c>
      <c r="U441" s="65">
        <f>INDEX(GB!$A$2:$AD$96,MATCH($C441,GB!$A$2:$A$96,0),MATCH(U$2,GB!$A$1:$AD$1,0))</f>
        <v>-25</v>
      </c>
      <c r="V441" s="65">
        <f>INDEX(GB!$A$2:$AD$96,MATCH($C441,GB!$A$2:$A$96,0),MATCH(V$2,GB!$A$1:$AD$1,0))</f>
        <v>0</v>
      </c>
      <c r="W441" s="65">
        <f>INDEX(GB!$A$2:$AD$96,MATCH($C441,GB!$A$2:$A$96,0),MATCH(W$2,GB!$A$1:$AD$1,0))</f>
        <v>-30</v>
      </c>
      <c r="X441" s="65">
        <f>INDEX(GB!$A$2:$AD$96,MATCH($C441,GB!$A$2:$A$96,0),MATCH(X$2,GB!$A$1:$AD$1,0))</f>
        <v>-30</v>
      </c>
      <c r="Y441" s="65">
        <v>5</v>
      </c>
      <c r="Z441" s="72">
        <v>1250</v>
      </c>
      <c r="AA441" s="72">
        <v>400</v>
      </c>
      <c r="AB441" s="65"/>
      <c r="AC441" s="65"/>
      <c r="AD441" s="65"/>
      <c r="AE441" s="65"/>
      <c r="AF441" s="65">
        <f t="shared" si="1569"/>
        <v>5</v>
      </c>
      <c r="AG441" s="65">
        <f t="shared" si="1455"/>
        <v>820</v>
      </c>
      <c r="AH441" s="65">
        <f t="shared" si="1561"/>
        <v>785</v>
      </c>
      <c r="AI441" s="65" t="str">
        <f t="shared" si="1408"/>
        <v/>
      </c>
      <c r="AJ441" s="65" t="str">
        <f t="shared" si="1409"/>
        <v/>
      </c>
      <c r="AK441" s="65" t="str">
        <f t="shared" si="1410"/>
        <v/>
      </c>
      <c r="AL441" s="65" t="str">
        <f t="shared" si="1411"/>
        <v/>
      </c>
      <c r="AM441" s="65" t="str">
        <f t="shared" si="1572"/>
        <v/>
      </c>
      <c r="AN441" s="65">
        <f t="shared" si="1562"/>
        <v>0</v>
      </c>
      <c r="AO441" s="65">
        <f t="shared" si="1562"/>
        <v>0</v>
      </c>
      <c r="AP441" s="65">
        <f t="shared" si="1562"/>
        <v>0</v>
      </c>
      <c r="AQ441" s="65">
        <f t="shared" si="1562"/>
        <v>0</v>
      </c>
      <c r="AR441" s="65">
        <f t="shared" si="1562"/>
        <v>0</v>
      </c>
      <c r="AS441" s="65">
        <f t="shared" si="1562"/>
        <v>0</v>
      </c>
      <c r="AT441" s="65" t="str">
        <f t="shared" si="1563"/>
        <v>GPU</v>
      </c>
      <c r="AU441" s="65">
        <f t="shared" si="1564"/>
        <v>479.40000000000003</v>
      </c>
      <c r="AV441" s="65"/>
      <c r="AX441" s="65">
        <f t="shared" si="1510"/>
        <v>950</v>
      </c>
      <c r="AY441" s="65">
        <f t="shared" si="1511"/>
        <v>765</v>
      </c>
      <c r="AZ441" s="65">
        <f>INDEX(Notes!$A$36:$O$47,MATCH($B441,Notes!A$36:A$47,0),MATCH(AZ$2,Notes!A$35:O$35,0))</f>
        <v>342.4525995351467</v>
      </c>
      <c r="BA441" s="65">
        <f t="shared" si="1529"/>
        <v>815</v>
      </c>
      <c r="BB441" s="65">
        <f t="shared" si="1512"/>
        <v>850</v>
      </c>
      <c r="BC441" s="65">
        <f t="shared" si="1530"/>
        <v>795</v>
      </c>
      <c r="BD441" s="65">
        <f t="shared" si="1513"/>
        <v>830</v>
      </c>
      <c r="BO441" s="72">
        <f t="shared" si="1565"/>
        <v>479.40000000000003</v>
      </c>
      <c r="BP441" s="72">
        <f t="shared" si="1305"/>
        <v>8</v>
      </c>
      <c r="BQ441" s="72" t="str">
        <f t="shared" si="1306"/>
        <v>6</v>
      </c>
      <c r="BR441" s="72">
        <f t="shared" si="1570"/>
        <v>0</v>
      </c>
      <c r="BS441" s="72" t="str">
        <f t="shared" si="1566"/>
        <v>MG007</v>
      </c>
      <c r="BT441" s="72" t="str">
        <f t="shared" si="1566"/>
        <v>MG00C</v>
      </c>
      <c r="BU441" s="72">
        <f t="shared" si="1566"/>
        <v>0.19838056680161945</v>
      </c>
      <c r="BV441" s="72">
        <f t="shared" si="1566"/>
        <v>-4</v>
      </c>
    </row>
    <row r="442" spans="1:74" s="72" customFormat="1" x14ac:dyDescent="0.2">
      <c r="A442" s="72" t="b">
        <v>1</v>
      </c>
      <c r="B442" s="65" t="s">
        <v>46</v>
      </c>
      <c r="C442" s="65" t="s">
        <v>198</v>
      </c>
      <c r="D442" s="65" t="str">
        <f t="shared" si="1514"/>
        <v>E7</v>
      </c>
      <c r="E442" s="75">
        <f t="shared" si="1303"/>
        <v>1008007</v>
      </c>
      <c r="F442" s="65" t="str">
        <f>CONCATENATE(C442,"_",D442)</f>
        <v>MG008_E7</v>
      </c>
      <c r="G442" s="65" t="s">
        <v>345</v>
      </c>
      <c r="H442" s="65">
        <f t="shared" si="1392"/>
        <v>1130</v>
      </c>
      <c r="I442" s="65">
        <f t="shared" si="1567"/>
        <v>130</v>
      </c>
      <c r="J442" s="65">
        <f>INDEX(Notes!$A$36:$N$47,MATCH(Binning!$B442,Notes!$A$36:$A$47,0),MATCH(Notes!$K$35,Notes!$A$35:$N$35,0))</f>
        <v>479.40000000000003</v>
      </c>
      <c r="K442" s="65"/>
      <c r="L442" s="65">
        <f t="shared" si="1571"/>
        <v>915</v>
      </c>
      <c r="M442" s="65">
        <f t="shared" si="1568"/>
        <v>730</v>
      </c>
      <c r="N442" s="65">
        <f>INDEX(GB!$A$2:$AD$96,MATCH($C442,GB!$A$2:$A$96,0),MATCH(N$2,GB!$A$1:$AD$1,0))</f>
        <v>35</v>
      </c>
      <c r="O442" s="65">
        <f>INDEX(GB!$A$2:$AD$96,MATCH($C442,GB!$A$2:$A$96,0),MATCH(O$2,GB!$A$1:$AD$1,0))</f>
        <v>5</v>
      </c>
      <c r="P442" s="65">
        <f>INDEX(GB!$A$2:$AD$96,MATCH($C442,GB!$A$2:$A$96,0),MATCH(P$2,GB!$A$1:$AD$1,0))</f>
        <v>-5</v>
      </c>
      <c r="Q442" s="65">
        <f>INDEX(GB!$A$2:$AD$96,MATCH($C442,GB!$A$2:$A$96,0),MATCH(Q$2,GB!$A$1:$AD$1,0))</f>
        <v>-5</v>
      </c>
      <c r="R442" s="65">
        <f>INDEX(Notes!$A$36:$N$47,MATCH(Binning!$B442,Notes!$A$36:$A$47,0),MATCH(Notes!$M$35,Notes!$A$35:$N$35,0))</f>
        <v>6020</v>
      </c>
      <c r="S442" s="65"/>
      <c r="T442" s="65">
        <f>INDEX(GB!$A$2:$AD$96,MATCH($C442,GB!$A$2:$A$96,0),MATCH(T$2,GB!$A$1:$AD$1,0))</f>
        <v>45</v>
      </c>
      <c r="U442" s="65">
        <f>INDEX(GB!$A$2:$AD$96,MATCH($C442,GB!$A$2:$A$96,0),MATCH(U$2,GB!$A$1:$AD$1,0))</f>
        <v>-25</v>
      </c>
      <c r="V442" s="65">
        <f>INDEX(GB!$A$2:$AD$96,MATCH($C442,GB!$A$2:$A$96,0),MATCH(V$2,GB!$A$1:$AD$1,0))</f>
        <v>0</v>
      </c>
      <c r="W442" s="65">
        <f>INDEX(GB!$A$2:$AD$96,MATCH($C442,GB!$A$2:$A$96,0),MATCH(W$2,GB!$A$1:$AD$1,0))</f>
        <v>-30</v>
      </c>
      <c r="X442" s="65">
        <f>INDEX(GB!$A$2:$AD$96,MATCH($C442,GB!$A$2:$A$96,0),MATCH(X$2,GB!$A$1:$AD$1,0))</f>
        <v>-30</v>
      </c>
      <c r="Y442" s="65">
        <v>5</v>
      </c>
      <c r="Z442" s="72">
        <v>1250</v>
      </c>
      <c r="AA442" s="72">
        <v>400</v>
      </c>
      <c r="AB442" s="65"/>
      <c r="AC442" s="65"/>
      <c r="AD442" s="65"/>
      <c r="AE442" s="65"/>
      <c r="AF442" s="65">
        <f t="shared" si="1569"/>
        <v>5</v>
      </c>
      <c r="AG442" s="65">
        <f t="shared" si="1455"/>
        <v>820</v>
      </c>
      <c r="AH442" s="65">
        <f t="shared" si="1561"/>
        <v>785</v>
      </c>
      <c r="AI442" s="65" t="str">
        <f t="shared" si="1408"/>
        <v/>
      </c>
      <c r="AJ442" s="65" t="str">
        <f t="shared" si="1409"/>
        <v/>
      </c>
      <c r="AK442" s="65" t="str">
        <f t="shared" si="1410"/>
        <v/>
      </c>
      <c r="AL442" s="65" t="str">
        <f t="shared" si="1411"/>
        <v/>
      </c>
      <c r="AM442" s="65" t="str">
        <f t="shared" si="1572"/>
        <v/>
      </c>
      <c r="AN442" s="65">
        <f t="shared" si="1562"/>
        <v>0</v>
      </c>
      <c r="AO442" s="65">
        <f t="shared" si="1562"/>
        <v>0</v>
      </c>
      <c r="AP442" s="65">
        <f t="shared" si="1562"/>
        <v>0</v>
      </c>
      <c r="AQ442" s="65">
        <f t="shared" si="1562"/>
        <v>0</v>
      </c>
      <c r="AR442" s="65">
        <f t="shared" si="1562"/>
        <v>0</v>
      </c>
      <c r="AS442" s="65">
        <f t="shared" si="1562"/>
        <v>0</v>
      </c>
      <c r="AT442" s="65" t="str">
        <f t="shared" si="1563"/>
        <v>GPU</v>
      </c>
      <c r="AU442" s="65">
        <f t="shared" si="1564"/>
        <v>479.40000000000003</v>
      </c>
      <c r="AV442" s="65"/>
      <c r="AX442" s="65">
        <f t="shared" si="1510"/>
        <v>950</v>
      </c>
      <c r="AY442" s="65">
        <f t="shared" si="1511"/>
        <v>765</v>
      </c>
      <c r="AZ442" s="65">
        <f>INDEX(Notes!$A$36:$O$47,MATCH($B442,Notes!A$36:A$47,0),MATCH(AZ$2,Notes!A$35:O$35,0))</f>
        <v>342.4525995351467</v>
      </c>
      <c r="BA442" s="65">
        <f t="shared" si="1529"/>
        <v>800</v>
      </c>
      <c r="BB442" s="65">
        <f t="shared" si="1512"/>
        <v>835</v>
      </c>
      <c r="BC442" s="65">
        <f t="shared" si="1530"/>
        <v>780</v>
      </c>
      <c r="BD442" s="65">
        <f t="shared" si="1513"/>
        <v>815</v>
      </c>
      <c r="BO442" s="72">
        <f t="shared" si="1565"/>
        <v>479.40000000000003</v>
      </c>
      <c r="BP442" s="72">
        <f t="shared" si="1305"/>
        <v>8</v>
      </c>
      <c r="BQ442" s="72" t="str">
        <f t="shared" si="1306"/>
        <v>7</v>
      </c>
      <c r="BR442" s="72">
        <f t="shared" si="1570"/>
        <v>0</v>
      </c>
      <c r="BS442" s="72" t="str">
        <f t="shared" si="1566"/>
        <v>MG007</v>
      </c>
      <c r="BT442" s="72" t="str">
        <f t="shared" si="1566"/>
        <v>MG00C</v>
      </c>
      <c r="BU442" s="72">
        <f t="shared" si="1566"/>
        <v>0.19838056680161945</v>
      </c>
      <c r="BV442" s="72">
        <f t="shared" si="1566"/>
        <v>-4</v>
      </c>
    </row>
    <row r="443" spans="1:74" s="72" customFormat="1" x14ac:dyDescent="0.2">
      <c r="A443" s="72" t="b">
        <v>1</v>
      </c>
      <c r="B443" s="65" t="s">
        <v>46</v>
      </c>
      <c r="C443" s="65" t="s">
        <v>198</v>
      </c>
      <c r="D443" s="65" t="str">
        <f t="shared" si="1514"/>
        <v>E8</v>
      </c>
      <c r="E443" s="75">
        <f t="shared" ref="E443:E446" si="1573">1000000+BP443*1000+BQ443</f>
        <v>1008008</v>
      </c>
      <c r="F443" s="65" t="str">
        <f t="shared" ref="F443:F445" si="1574">CONCATENATE(C443,"_",D443)</f>
        <v>MG008_E8</v>
      </c>
      <c r="G443" s="65" t="s">
        <v>345</v>
      </c>
      <c r="H443" s="65">
        <f t="shared" si="1392"/>
        <v>1115</v>
      </c>
      <c r="I443" s="65">
        <f t="shared" si="1567"/>
        <v>130</v>
      </c>
      <c r="J443" s="65">
        <f>INDEX(Notes!$A$36:$N$47,MATCH(Binning!$B443,Notes!$A$36:$A$47,0),MATCH(Notes!$K$35,Notes!$A$35:$N$35,0))</f>
        <v>479.40000000000003</v>
      </c>
      <c r="K443" s="65"/>
      <c r="L443" s="65">
        <f t="shared" si="1571"/>
        <v>915</v>
      </c>
      <c r="M443" s="65">
        <f t="shared" si="1568"/>
        <v>730</v>
      </c>
      <c r="N443" s="65">
        <f>INDEX(GB!$A$2:$AD$96,MATCH($C443,GB!$A$2:$A$96,0),MATCH(N$2,GB!$A$1:$AD$1,0))</f>
        <v>35</v>
      </c>
      <c r="O443" s="65">
        <f>INDEX(GB!$A$2:$AD$96,MATCH($C443,GB!$A$2:$A$96,0),MATCH(O$2,GB!$A$1:$AD$1,0))</f>
        <v>5</v>
      </c>
      <c r="P443" s="65">
        <f>INDEX(GB!$A$2:$AD$96,MATCH($C443,GB!$A$2:$A$96,0),MATCH(P$2,GB!$A$1:$AD$1,0))</f>
        <v>-5</v>
      </c>
      <c r="Q443" s="65">
        <f>INDEX(GB!$A$2:$AD$96,MATCH($C443,GB!$A$2:$A$96,0),MATCH(Q$2,GB!$A$1:$AD$1,0))</f>
        <v>-5</v>
      </c>
      <c r="R443" s="65">
        <f>INDEX(Notes!$A$36:$N$47,MATCH(Binning!$B443,Notes!$A$36:$A$47,0),MATCH(Notes!$M$35,Notes!$A$35:$N$35,0))</f>
        <v>6020</v>
      </c>
      <c r="S443" s="65"/>
      <c r="T443" s="65">
        <f>INDEX(GB!$A$2:$AD$96,MATCH($C443,GB!$A$2:$A$96,0),MATCH(T$2,GB!$A$1:$AD$1,0))</f>
        <v>45</v>
      </c>
      <c r="U443" s="65">
        <f>INDEX(GB!$A$2:$AD$96,MATCH($C443,GB!$A$2:$A$96,0),MATCH(U$2,GB!$A$1:$AD$1,0))</f>
        <v>-25</v>
      </c>
      <c r="V443" s="65">
        <f>INDEX(GB!$A$2:$AD$96,MATCH($C443,GB!$A$2:$A$96,0),MATCH(V$2,GB!$A$1:$AD$1,0))</f>
        <v>0</v>
      </c>
      <c r="W443" s="65">
        <f>INDEX(GB!$A$2:$AD$96,MATCH($C443,GB!$A$2:$A$96,0),MATCH(W$2,GB!$A$1:$AD$1,0))</f>
        <v>-30</v>
      </c>
      <c r="X443" s="65">
        <f>INDEX(GB!$A$2:$AD$96,MATCH($C443,GB!$A$2:$A$96,0),MATCH(X$2,GB!$A$1:$AD$1,0))</f>
        <v>-30</v>
      </c>
      <c r="Y443" s="65">
        <v>5</v>
      </c>
      <c r="Z443" s="72">
        <v>1250</v>
      </c>
      <c r="AA443" s="72">
        <v>400</v>
      </c>
      <c r="AB443" s="65"/>
      <c r="AC443" s="65"/>
      <c r="AD443" s="65"/>
      <c r="AE443" s="65"/>
      <c r="AF443" s="65">
        <f t="shared" si="1569"/>
        <v>5</v>
      </c>
      <c r="AG443" s="65">
        <f t="shared" si="1455"/>
        <v>820</v>
      </c>
      <c r="AH443" s="65">
        <f t="shared" ref="AH443:AH446" si="1575">AG443-N443</f>
        <v>785</v>
      </c>
      <c r="AI443" s="65" t="str">
        <f t="shared" ref="AI443:AI446" si="1576">IF($BR443=1,BS443,"")</f>
        <v/>
      </c>
      <c r="AJ443" s="65" t="str">
        <f t="shared" ref="AJ443:AJ446" si="1577">IF($BR443=1,BT443,"")</f>
        <v/>
      </c>
      <c r="AK443" s="65" t="str">
        <f t="shared" ref="AK443:AK446" si="1578">IF($BR443=1,BU443,"")</f>
        <v/>
      </c>
      <c r="AL443" s="65" t="str">
        <f t="shared" ref="AL443:AL446" si="1579">IF($BR443=1,BV443,"")</f>
        <v/>
      </c>
      <c r="AM443" s="65" t="str">
        <f t="shared" si="1572"/>
        <v/>
      </c>
      <c r="AN443" s="65">
        <f t="shared" ref="AN443:AS443" si="1580">AN442</f>
        <v>0</v>
      </c>
      <c r="AO443" s="65">
        <f t="shared" si="1580"/>
        <v>0</v>
      </c>
      <c r="AP443" s="65">
        <f t="shared" si="1580"/>
        <v>0</v>
      </c>
      <c r="AQ443" s="65">
        <f t="shared" si="1580"/>
        <v>0</v>
      </c>
      <c r="AR443" s="65">
        <f t="shared" si="1580"/>
        <v>0</v>
      </c>
      <c r="AS443" s="65">
        <f t="shared" si="1580"/>
        <v>0</v>
      </c>
      <c r="AT443" s="65" t="str">
        <f t="shared" ref="AT443:AT446" si="1581">B443</f>
        <v>GPU</v>
      </c>
      <c r="AU443" s="65">
        <f t="shared" ref="AU443:AU446" si="1582">J443</f>
        <v>479.40000000000003</v>
      </c>
      <c r="AV443" s="65"/>
      <c r="AX443" s="65">
        <f t="shared" ref="AX443:AX446" si="1583">L443+N443</f>
        <v>950</v>
      </c>
      <c r="AY443" s="65">
        <f t="shared" ref="AY443:AY446" si="1584">M443+N443</f>
        <v>765</v>
      </c>
      <c r="AZ443" s="65">
        <f>INDEX(Notes!$A$36:$O$47,MATCH($B443,Notes!A$36:A$47,0),MATCH(AZ$2,Notes!A$35:O$35,0))</f>
        <v>342.4525995351467</v>
      </c>
      <c r="BA443" s="65">
        <f t="shared" ref="BA443:BA446" si="1585">MAX(MIN(Y443*FLOOR((H443-I443*LOG10(AZ443))/Y443,1),L443),M443)</f>
        <v>785</v>
      </c>
      <c r="BB443" s="65">
        <f t="shared" ref="BB443:BB446" si="1586">BA443+N443</f>
        <v>820</v>
      </c>
      <c r="BC443" s="65">
        <f t="shared" ref="BC443:BC446" si="1587">MAX(MIN(Y443*FLOOR((H443-I443*LOG10(J443))/Y443,1),L443),M443)</f>
        <v>765</v>
      </c>
      <c r="BD443" s="65">
        <f t="shared" ref="BD443:BD446" si="1588">BC443+N443</f>
        <v>800</v>
      </c>
      <c r="BO443" s="72">
        <f t="shared" si="1565"/>
        <v>479.40000000000003</v>
      </c>
      <c r="BP443" s="72">
        <f t="shared" si="1305"/>
        <v>8</v>
      </c>
      <c r="BQ443" s="72" t="str">
        <f t="shared" si="1306"/>
        <v>8</v>
      </c>
      <c r="BR443" s="72">
        <f t="shared" si="1570"/>
        <v>0</v>
      </c>
      <c r="BS443" s="72" t="str">
        <f t="shared" si="1570"/>
        <v>MG007</v>
      </c>
      <c r="BT443" s="72" t="str">
        <f t="shared" si="1570"/>
        <v>MG00C</v>
      </c>
      <c r="BU443" s="72">
        <f t="shared" si="1570"/>
        <v>0.19838056680161945</v>
      </c>
      <c r="BV443" s="72">
        <f t="shared" si="1570"/>
        <v>-4</v>
      </c>
    </row>
    <row r="444" spans="1:74" s="72" customFormat="1" x14ac:dyDescent="0.2">
      <c r="A444" s="72" t="b">
        <v>1</v>
      </c>
      <c r="B444" s="65" t="s">
        <v>46</v>
      </c>
      <c r="C444" s="65" t="s">
        <v>198</v>
      </c>
      <c r="D444" s="65" t="str">
        <f t="shared" si="1514"/>
        <v>E9</v>
      </c>
      <c r="E444" s="75">
        <f t="shared" si="1573"/>
        <v>1008009</v>
      </c>
      <c r="F444" s="65" t="str">
        <f t="shared" si="1574"/>
        <v>MG008_E9</v>
      </c>
      <c r="G444" s="65" t="s">
        <v>345</v>
      </c>
      <c r="H444" s="65">
        <f t="shared" si="1392"/>
        <v>1100</v>
      </c>
      <c r="I444" s="65">
        <f t="shared" si="1567"/>
        <v>130</v>
      </c>
      <c r="J444" s="65">
        <f>INDEX(Notes!$A$36:$N$47,MATCH(Binning!$B444,Notes!$A$36:$A$47,0),MATCH(Notes!$K$35,Notes!$A$35:$N$35,0))</f>
        <v>479.40000000000003</v>
      </c>
      <c r="K444" s="65"/>
      <c r="L444" s="65">
        <f t="shared" si="1571"/>
        <v>915</v>
      </c>
      <c r="M444" s="65">
        <f t="shared" si="1568"/>
        <v>730</v>
      </c>
      <c r="N444" s="65">
        <f>INDEX(GB!$A$2:$AD$96,MATCH($C444,GB!$A$2:$A$96,0),MATCH(N$2,GB!$A$1:$AD$1,0))</f>
        <v>35</v>
      </c>
      <c r="O444" s="65">
        <f>INDEX(GB!$A$2:$AD$96,MATCH($C444,GB!$A$2:$A$96,0),MATCH(O$2,GB!$A$1:$AD$1,0))</f>
        <v>5</v>
      </c>
      <c r="P444" s="65">
        <f>INDEX(GB!$A$2:$AD$96,MATCH($C444,GB!$A$2:$A$96,0),MATCH(P$2,GB!$A$1:$AD$1,0))</f>
        <v>-5</v>
      </c>
      <c r="Q444" s="65">
        <f>INDEX(GB!$A$2:$AD$96,MATCH($C444,GB!$A$2:$A$96,0),MATCH(Q$2,GB!$A$1:$AD$1,0))</f>
        <v>-5</v>
      </c>
      <c r="R444" s="65">
        <f>INDEX(Notes!$A$36:$N$47,MATCH(Binning!$B444,Notes!$A$36:$A$47,0),MATCH(Notes!$M$35,Notes!$A$35:$N$35,0))</f>
        <v>6020</v>
      </c>
      <c r="S444" s="65"/>
      <c r="T444" s="65">
        <f>INDEX(GB!$A$2:$AD$96,MATCH($C444,GB!$A$2:$A$96,0),MATCH(T$2,GB!$A$1:$AD$1,0))</f>
        <v>45</v>
      </c>
      <c r="U444" s="65">
        <f>INDEX(GB!$A$2:$AD$96,MATCH($C444,GB!$A$2:$A$96,0),MATCH(U$2,GB!$A$1:$AD$1,0))</f>
        <v>-25</v>
      </c>
      <c r="V444" s="65">
        <f>INDEX(GB!$A$2:$AD$96,MATCH($C444,GB!$A$2:$A$96,0),MATCH(V$2,GB!$A$1:$AD$1,0))</f>
        <v>0</v>
      </c>
      <c r="W444" s="65">
        <f>INDEX(GB!$A$2:$AD$96,MATCH($C444,GB!$A$2:$A$96,0),MATCH(W$2,GB!$A$1:$AD$1,0))</f>
        <v>-30</v>
      </c>
      <c r="X444" s="65">
        <f>INDEX(GB!$A$2:$AD$96,MATCH($C444,GB!$A$2:$A$96,0),MATCH(X$2,GB!$A$1:$AD$1,0))</f>
        <v>-30</v>
      </c>
      <c r="Y444" s="65">
        <v>5</v>
      </c>
      <c r="Z444" s="72">
        <v>1250</v>
      </c>
      <c r="AA444" s="72">
        <v>400</v>
      </c>
      <c r="AB444" s="65"/>
      <c r="AC444" s="65"/>
      <c r="AD444" s="65"/>
      <c r="AE444" s="65"/>
      <c r="AF444" s="65">
        <f t="shared" si="1569"/>
        <v>5</v>
      </c>
      <c r="AG444" s="65">
        <f t="shared" si="1455"/>
        <v>820</v>
      </c>
      <c r="AH444" s="65">
        <f t="shared" si="1575"/>
        <v>785</v>
      </c>
      <c r="AI444" s="65" t="str">
        <f t="shared" si="1576"/>
        <v/>
      </c>
      <c r="AJ444" s="65" t="str">
        <f t="shared" si="1577"/>
        <v/>
      </c>
      <c r="AK444" s="65" t="str">
        <f t="shared" si="1578"/>
        <v/>
      </c>
      <c r="AL444" s="65" t="str">
        <f t="shared" si="1579"/>
        <v/>
      </c>
      <c r="AM444" s="65" t="str">
        <f t="shared" si="1572"/>
        <v/>
      </c>
      <c r="AN444" s="65">
        <f t="shared" ref="AN444:AS444" si="1589">AN443</f>
        <v>0</v>
      </c>
      <c r="AO444" s="65">
        <f t="shared" si="1589"/>
        <v>0</v>
      </c>
      <c r="AP444" s="65">
        <f t="shared" si="1589"/>
        <v>0</v>
      </c>
      <c r="AQ444" s="65">
        <f t="shared" si="1589"/>
        <v>0</v>
      </c>
      <c r="AR444" s="65">
        <f t="shared" si="1589"/>
        <v>0</v>
      </c>
      <c r="AS444" s="65">
        <f t="shared" si="1589"/>
        <v>0</v>
      </c>
      <c r="AT444" s="65" t="str">
        <f t="shared" si="1581"/>
        <v>GPU</v>
      </c>
      <c r="AU444" s="65">
        <f t="shared" si="1582"/>
        <v>479.40000000000003</v>
      </c>
      <c r="AV444" s="65"/>
      <c r="AX444" s="65">
        <f t="shared" si="1583"/>
        <v>950</v>
      </c>
      <c r="AY444" s="65">
        <f t="shared" si="1584"/>
        <v>765</v>
      </c>
      <c r="AZ444" s="65">
        <f>INDEX(Notes!$A$36:$O$47,MATCH($B444,Notes!A$36:A$47,0),MATCH(AZ$2,Notes!A$35:O$35,0))</f>
        <v>342.4525995351467</v>
      </c>
      <c r="BA444" s="65">
        <f t="shared" si="1585"/>
        <v>770</v>
      </c>
      <c r="BB444" s="65">
        <f t="shared" si="1586"/>
        <v>805</v>
      </c>
      <c r="BC444" s="65">
        <f t="shared" si="1587"/>
        <v>750</v>
      </c>
      <c r="BD444" s="65">
        <f t="shared" si="1588"/>
        <v>785</v>
      </c>
      <c r="BO444" s="72">
        <f t="shared" si="1565"/>
        <v>479.40000000000003</v>
      </c>
      <c r="BP444" s="72">
        <f t="shared" si="1305"/>
        <v>8</v>
      </c>
      <c r="BQ444" s="72" t="str">
        <f t="shared" si="1306"/>
        <v>9</v>
      </c>
      <c r="BR444" s="72">
        <f t="shared" si="1570"/>
        <v>0</v>
      </c>
      <c r="BS444" s="72" t="str">
        <f t="shared" si="1570"/>
        <v>MG007</v>
      </c>
      <c r="BT444" s="72" t="str">
        <f t="shared" si="1570"/>
        <v>MG00C</v>
      </c>
      <c r="BU444" s="72">
        <f t="shared" si="1570"/>
        <v>0.19838056680161945</v>
      </c>
      <c r="BV444" s="72">
        <f t="shared" si="1570"/>
        <v>-4</v>
      </c>
    </row>
    <row r="445" spans="1:74" s="72" customFormat="1" x14ac:dyDescent="0.2">
      <c r="A445" s="72" t="b">
        <v>1</v>
      </c>
      <c r="B445" s="65" t="s">
        <v>46</v>
      </c>
      <c r="C445" s="65" t="s">
        <v>198</v>
      </c>
      <c r="D445" s="65" t="str">
        <f t="shared" si="1514"/>
        <v>E10</v>
      </c>
      <c r="E445" s="75">
        <f t="shared" si="1573"/>
        <v>1008010</v>
      </c>
      <c r="F445" s="65" t="str">
        <f t="shared" si="1574"/>
        <v>MG008_E10</v>
      </c>
      <c r="G445" s="65" t="s">
        <v>345</v>
      </c>
      <c r="H445" s="65">
        <f t="shared" si="1392"/>
        <v>1085</v>
      </c>
      <c r="I445" s="65">
        <f t="shared" si="1567"/>
        <v>130</v>
      </c>
      <c r="J445" s="65">
        <f>INDEX(Notes!$A$36:$N$47,MATCH(Binning!$B445,Notes!$A$36:$A$47,0),MATCH(Notes!$K$35,Notes!$A$35:$N$35,0))</f>
        <v>479.40000000000003</v>
      </c>
      <c r="K445" s="65"/>
      <c r="L445" s="65">
        <f t="shared" si="1571"/>
        <v>915</v>
      </c>
      <c r="M445" s="65">
        <f t="shared" si="1568"/>
        <v>730</v>
      </c>
      <c r="N445" s="65">
        <f>INDEX(GB!$A$2:$AD$96,MATCH($C445,GB!$A$2:$A$96,0),MATCH(N$2,GB!$A$1:$AD$1,0))</f>
        <v>35</v>
      </c>
      <c r="O445" s="65">
        <f>INDEX(GB!$A$2:$AD$96,MATCH($C445,GB!$A$2:$A$96,0),MATCH(O$2,GB!$A$1:$AD$1,0))</f>
        <v>5</v>
      </c>
      <c r="P445" s="65">
        <f>INDEX(GB!$A$2:$AD$96,MATCH($C445,GB!$A$2:$A$96,0),MATCH(P$2,GB!$A$1:$AD$1,0))</f>
        <v>-5</v>
      </c>
      <c r="Q445" s="65">
        <f>INDEX(GB!$A$2:$AD$96,MATCH($C445,GB!$A$2:$A$96,0),MATCH(Q$2,GB!$A$1:$AD$1,0))</f>
        <v>-5</v>
      </c>
      <c r="R445" s="65">
        <f>INDEX(Notes!$A$36:$N$47,MATCH(Binning!$B445,Notes!$A$36:$A$47,0),MATCH(Notes!$M$35,Notes!$A$35:$N$35,0))</f>
        <v>6020</v>
      </c>
      <c r="S445" s="65"/>
      <c r="T445" s="65">
        <f>INDEX(GB!$A$2:$AD$96,MATCH($C445,GB!$A$2:$A$96,0),MATCH(T$2,GB!$A$1:$AD$1,0))</f>
        <v>45</v>
      </c>
      <c r="U445" s="65">
        <f>INDEX(GB!$A$2:$AD$96,MATCH($C445,GB!$A$2:$A$96,0),MATCH(U$2,GB!$A$1:$AD$1,0))</f>
        <v>-25</v>
      </c>
      <c r="V445" s="65">
        <f>INDEX(GB!$A$2:$AD$96,MATCH($C445,GB!$A$2:$A$96,0),MATCH(V$2,GB!$A$1:$AD$1,0))</f>
        <v>0</v>
      </c>
      <c r="W445" s="65">
        <f>INDEX(GB!$A$2:$AD$96,MATCH($C445,GB!$A$2:$A$96,0),MATCH(W$2,GB!$A$1:$AD$1,0))</f>
        <v>-30</v>
      </c>
      <c r="X445" s="65">
        <f>INDEX(GB!$A$2:$AD$96,MATCH($C445,GB!$A$2:$A$96,0),MATCH(X$2,GB!$A$1:$AD$1,0))</f>
        <v>-30</v>
      </c>
      <c r="Y445" s="65">
        <v>5</v>
      </c>
      <c r="Z445" s="72">
        <v>1250</v>
      </c>
      <c r="AA445" s="72">
        <v>400</v>
      </c>
      <c r="AB445" s="65"/>
      <c r="AC445" s="65"/>
      <c r="AD445" s="65"/>
      <c r="AE445" s="65"/>
      <c r="AF445" s="65">
        <f t="shared" si="1569"/>
        <v>5</v>
      </c>
      <c r="AG445" s="65">
        <f t="shared" si="1455"/>
        <v>820</v>
      </c>
      <c r="AH445" s="65">
        <f t="shared" si="1575"/>
        <v>785</v>
      </c>
      <c r="AI445" s="65" t="str">
        <f t="shared" si="1576"/>
        <v/>
      </c>
      <c r="AJ445" s="65" t="str">
        <f t="shared" si="1577"/>
        <v/>
      </c>
      <c r="AK445" s="65" t="str">
        <f t="shared" si="1578"/>
        <v/>
      </c>
      <c r="AL445" s="65" t="str">
        <f t="shared" si="1579"/>
        <v/>
      </c>
      <c r="AM445" s="65" t="str">
        <f t="shared" si="1572"/>
        <v/>
      </c>
      <c r="AN445" s="65">
        <f t="shared" ref="AN445:AS445" si="1590">AN444</f>
        <v>0</v>
      </c>
      <c r="AO445" s="65">
        <f t="shared" si="1590"/>
        <v>0</v>
      </c>
      <c r="AP445" s="65">
        <f t="shared" si="1590"/>
        <v>0</v>
      </c>
      <c r="AQ445" s="65">
        <f t="shared" si="1590"/>
        <v>0</v>
      </c>
      <c r="AR445" s="65">
        <f t="shared" si="1590"/>
        <v>0</v>
      </c>
      <c r="AS445" s="65">
        <f t="shared" si="1590"/>
        <v>0</v>
      </c>
      <c r="AT445" s="65" t="str">
        <f t="shared" si="1581"/>
        <v>GPU</v>
      </c>
      <c r="AU445" s="65">
        <f t="shared" si="1582"/>
        <v>479.40000000000003</v>
      </c>
      <c r="AV445" s="65"/>
      <c r="AX445" s="65">
        <f t="shared" si="1583"/>
        <v>950</v>
      </c>
      <c r="AY445" s="65">
        <f t="shared" si="1584"/>
        <v>765</v>
      </c>
      <c r="AZ445" s="65">
        <f>INDEX(Notes!$A$36:$O$47,MATCH($B445,Notes!A$36:A$47,0),MATCH(AZ$2,Notes!A$35:O$35,0))</f>
        <v>342.4525995351467</v>
      </c>
      <c r="BA445" s="65">
        <f t="shared" si="1585"/>
        <v>755</v>
      </c>
      <c r="BB445" s="65">
        <f t="shared" si="1586"/>
        <v>790</v>
      </c>
      <c r="BC445" s="65">
        <f t="shared" si="1587"/>
        <v>735</v>
      </c>
      <c r="BD445" s="65">
        <f t="shared" si="1588"/>
        <v>770</v>
      </c>
      <c r="BO445" s="72">
        <f t="shared" si="1565"/>
        <v>479.40000000000003</v>
      </c>
      <c r="BP445" s="72">
        <f t="shared" si="1305"/>
        <v>8</v>
      </c>
      <c r="BQ445" s="72" t="str">
        <f t="shared" si="1306"/>
        <v>10</v>
      </c>
      <c r="BR445" s="72">
        <f t="shared" si="1570"/>
        <v>0</v>
      </c>
      <c r="BS445" s="72" t="str">
        <f t="shared" si="1570"/>
        <v>MG007</v>
      </c>
      <c r="BT445" s="72" t="str">
        <f t="shared" si="1570"/>
        <v>MG00C</v>
      </c>
      <c r="BU445" s="72">
        <f t="shared" si="1570"/>
        <v>0.19838056680161945</v>
      </c>
      <c r="BV445" s="72">
        <f t="shared" si="1570"/>
        <v>-4</v>
      </c>
    </row>
    <row r="446" spans="1:74" s="72" customFormat="1" x14ac:dyDescent="0.2">
      <c r="A446" s="72" t="b">
        <v>1</v>
      </c>
      <c r="B446" s="65" t="s">
        <v>46</v>
      </c>
      <c r="C446" s="65" t="s">
        <v>198</v>
      </c>
      <c r="D446" s="65" t="str">
        <f t="shared" si="1514"/>
        <v>E11</v>
      </c>
      <c r="E446" s="75">
        <f t="shared" si="1573"/>
        <v>1008011</v>
      </c>
      <c r="F446" s="65" t="str">
        <f>CONCATENATE(C446,"_",D446)</f>
        <v>MG008_E11</v>
      </c>
      <c r="G446" s="65" t="s">
        <v>345</v>
      </c>
      <c r="H446" s="65">
        <f t="shared" si="1392"/>
        <v>1070</v>
      </c>
      <c r="I446" s="65">
        <f t="shared" si="1567"/>
        <v>130</v>
      </c>
      <c r="J446" s="65">
        <f>INDEX(Notes!$A$36:$N$47,MATCH(Binning!$B446,Notes!$A$36:$A$47,0),MATCH(Notes!$K$35,Notes!$A$35:$N$35,0))</f>
        <v>479.40000000000003</v>
      </c>
      <c r="K446" s="65"/>
      <c r="L446" s="65">
        <f t="shared" si="1571"/>
        <v>915</v>
      </c>
      <c r="M446" s="65">
        <f t="shared" si="1568"/>
        <v>730</v>
      </c>
      <c r="N446" s="65">
        <f>INDEX(GB!$A$2:$AD$96,MATCH($C446,GB!$A$2:$A$96,0),MATCH(N$2,GB!$A$1:$AD$1,0))</f>
        <v>35</v>
      </c>
      <c r="O446" s="65">
        <f>INDEX(GB!$A$2:$AD$96,MATCH($C446,GB!$A$2:$A$96,0),MATCH(O$2,GB!$A$1:$AD$1,0))</f>
        <v>5</v>
      </c>
      <c r="P446" s="65">
        <f>INDEX(GB!$A$2:$AD$96,MATCH($C446,GB!$A$2:$A$96,0),MATCH(P$2,GB!$A$1:$AD$1,0))</f>
        <v>-5</v>
      </c>
      <c r="Q446" s="65">
        <f>INDEX(GB!$A$2:$AD$96,MATCH($C446,GB!$A$2:$A$96,0),MATCH(Q$2,GB!$A$1:$AD$1,0))</f>
        <v>-5</v>
      </c>
      <c r="R446" s="65">
        <f>INDEX(Notes!$A$36:$N$47,MATCH(Binning!$B446,Notes!$A$36:$A$47,0),MATCH(Notes!$M$35,Notes!$A$35:$N$35,0))</f>
        <v>6020</v>
      </c>
      <c r="S446" s="65"/>
      <c r="T446" s="65">
        <f>INDEX(GB!$A$2:$AD$96,MATCH($C446,GB!$A$2:$A$96,0),MATCH(T$2,GB!$A$1:$AD$1,0))</f>
        <v>45</v>
      </c>
      <c r="U446" s="65">
        <f>INDEX(GB!$A$2:$AD$96,MATCH($C446,GB!$A$2:$A$96,0),MATCH(U$2,GB!$A$1:$AD$1,0))</f>
        <v>-25</v>
      </c>
      <c r="V446" s="65">
        <f>INDEX(GB!$A$2:$AD$96,MATCH($C446,GB!$A$2:$A$96,0),MATCH(V$2,GB!$A$1:$AD$1,0))</f>
        <v>0</v>
      </c>
      <c r="W446" s="65">
        <f>INDEX(GB!$A$2:$AD$96,MATCH($C446,GB!$A$2:$A$96,0),MATCH(W$2,GB!$A$1:$AD$1,0))</f>
        <v>-30</v>
      </c>
      <c r="X446" s="65">
        <f>INDEX(GB!$A$2:$AD$96,MATCH($C446,GB!$A$2:$A$96,0),MATCH(X$2,GB!$A$1:$AD$1,0))</f>
        <v>-30</v>
      </c>
      <c r="Y446" s="65">
        <v>5</v>
      </c>
      <c r="Z446" s="72">
        <v>1250</v>
      </c>
      <c r="AA446" s="72">
        <v>400</v>
      </c>
      <c r="AB446" s="65"/>
      <c r="AC446" s="65"/>
      <c r="AD446" s="65"/>
      <c r="AE446" s="65"/>
      <c r="AF446" s="65">
        <f t="shared" si="1569"/>
        <v>5</v>
      </c>
      <c r="AG446" s="65">
        <f t="shared" si="1455"/>
        <v>820</v>
      </c>
      <c r="AH446" s="65">
        <f t="shared" si="1575"/>
        <v>785</v>
      </c>
      <c r="AI446" s="65" t="str">
        <f t="shared" si="1576"/>
        <v/>
      </c>
      <c r="AJ446" s="65" t="str">
        <f t="shared" si="1577"/>
        <v/>
      </c>
      <c r="AK446" s="65" t="str">
        <f t="shared" si="1578"/>
        <v/>
      </c>
      <c r="AL446" s="65" t="str">
        <f t="shared" si="1579"/>
        <v/>
      </c>
      <c r="AM446" s="65" t="str">
        <f t="shared" si="1572"/>
        <v/>
      </c>
      <c r="AN446" s="65">
        <f t="shared" ref="AN446:AS447" si="1591">AN445</f>
        <v>0</v>
      </c>
      <c r="AO446" s="65">
        <f t="shared" si="1591"/>
        <v>0</v>
      </c>
      <c r="AP446" s="65">
        <f t="shared" si="1591"/>
        <v>0</v>
      </c>
      <c r="AQ446" s="65">
        <f t="shared" si="1591"/>
        <v>0</v>
      </c>
      <c r="AR446" s="65">
        <f t="shared" si="1591"/>
        <v>0</v>
      </c>
      <c r="AS446" s="65">
        <f t="shared" si="1591"/>
        <v>0</v>
      </c>
      <c r="AT446" s="65" t="str">
        <f t="shared" si="1581"/>
        <v>GPU</v>
      </c>
      <c r="AU446" s="65">
        <f t="shared" si="1582"/>
        <v>479.40000000000003</v>
      </c>
      <c r="AV446" s="65"/>
      <c r="AX446" s="65">
        <f t="shared" si="1583"/>
        <v>950</v>
      </c>
      <c r="AY446" s="65">
        <f t="shared" si="1584"/>
        <v>765</v>
      </c>
      <c r="AZ446" s="65">
        <f>INDEX(Notes!$A$36:$O$47,MATCH($B446,Notes!A$36:A$47,0),MATCH(AZ$2,Notes!A$35:O$35,0))</f>
        <v>342.4525995351467</v>
      </c>
      <c r="BA446" s="65">
        <f t="shared" si="1585"/>
        <v>740</v>
      </c>
      <c r="BB446" s="65">
        <f t="shared" si="1586"/>
        <v>775</v>
      </c>
      <c r="BC446" s="65">
        <f t="shared" si="1587"/>
        <v>730</v>
      </c>
      <c r="BD446" s="65">
        <f t="shared" si="1588"/>
        <v>765</v>
      </c>
      <c r="BO446" s="72">
        <f t="shared" si="1565"/>
        <v>479.40000000000003</v>
      </c>
      <c r="BP446" s="72">
        <f t="shared" si="1305"/>
        <v>8</v>
      </c>
      <c r="BQ446" s="72" t="str">
        <f t="shared" si="1306"/>
        <v>11</v>
      </c>
      <c r="BR446" s="72">
        <f t="shared" si="1570"/>
        <v>0</v>
      </c>
      <c r="BS446" s="72" t="str">
        <f t="shared" si="1570"/>
        <v>MG007</v>
      </c>
      <c r="BT446" s="72" t="str">
        <f t="shared" si="1570"/>
        <v>MG00C</v>
      </c>
      <c r="BU446" s="72">
        <f t="shared" si="1570"/>
        <v>0.19838056680161945</v>
      </c>
      <c r="BV446" s="72">
        <f t="shared" si="1570"/>
        <v>-4</v>
      </c>
    </row>
    <row r="447" spans="1:74" s="72" customFormat="1" x14ac:dyDescent="0.2">
      <c r="A447" s="72" t="b">
        <v>1</v>
      </c>
      <c r="B447" s="65" t="s">
        <v>46</v>
      </c>
      <c r="C447" s="65" t="s">
        <v>198</v>
      </c>
      <c r="D447" s="65" t="str">
        <f t="shared" si="1514"/>
        <v>E12</v>
      </c>
      <c r="E447" s="75">
        <f t="shared" ref="E447" si="1592">1000000+BP447*1000+BQ447</f>
        <v>1008012</v>
      </c>
      <c r="F447" s="65" t="str">
        <f>CONCATENATE(C447,"_",D447)</f>
        <v>MG008_E12</v>
      </c>
      <c r="G447" s="65" t="s">
        <v>345</v>
      </c>
      <c r="H447" s="65">
        <f t="shared" si="1392"/>
        <v>1055</v>
      </c>
      <c r="I447" s="65">
        <f t="shared" si="1567"/>
        <v>130</v>
      </c>
      <c r="J447" s="65">
        <f>INDEX(Notes!$A$36:$N$47,MATCH(Binning!$B447,Notes!$A$36:$A$47,0),MATCH(Notes!$K$35,Notes!$A$35:$N$35,0))</f>
        <v>479.40000000000003</v>
      </c>
      <c r="K447" s="65"/>
      <c r="L447" s="65">
        <f t="shared" si="1571"/>
        <v>915</v>
      </c>
      <c r="M447" s="65">
        <f t="shared" si="1568"/>
        <v>730</v>
      </c>
      <c r="N447" s="65">
        <f>INDEX(GB!$A$2:$AD$96,MATCH($C447,GB!$A$2:$A$96,0),MATCH(N$2,GB!$A$1:$AD$1,0))</f>
        <v>35</v>
      </c>
      <c r="O447" s="65">
        <f>INDEX(GB!$A$2:$AD$96,MATCH($C447,GB!$A$2:$A$96,0),MATCH(O$2,GB!$A$1:$AD$1,0))</f>
        <v>5</v>
      </c>
      <c r="P447" s="65">
        <f>INDEX(GB!$A$2:$AD$96,MATCH($C447,GB!$A$2:$A$96,0),MATCH(P$2,GB!$A$1:$AD$1,0))</f>
        <v>-5</v>
      </c>
      <c r="Q447" s="65">
        <f>INDEX(GB!$A$2:$AD$96,MATCH($C447,GB!$A$2:$A$96,0),MATCH(Q$2,GB!$A$1:$AD$1,0))</f>
        <v>-5</v>
      </c>
      <c r="R447" s="65">
        <f>INDEX(Notes!$A$36:$N$47,MATCH(Binning!$B447,Notes!$A$36:$A$47,0),MATCH(Notes!$M$35,Notes!$A$35:$N$35,0))</f>
        <v>6020</v>
      </c>
      <c r="S447" s="65"/>
      <c r="T447" s="65">
        <f>INDEX(GB!$A$2:$AD$96,MATCH($C447,GB!$A$2:$A$96,0),MATCH(T$2,GB!$A$1:$AD$1,0))</f>
        <v>45</v>
      </c>
      <c r="U447" s="65">
        <f>INDEX(GB!$A$2:$AD$96,MATCH($C447,GB!$A$2:$A$96,0),MATCH(U$2,GB!$A$1:$AD$1,0))</f>
        <v>-25</v>
      </c>
      <c r="V447" s="65">
        <f>INDEX(GB!$A$2:$AD$96,MATCH($C447,GB!$A$2:$A$96,0),MATCH(V$2,GB!$A$1:$AD$1,0))</f>
        <v>0</v>
      </c>
      <c r="W447" s="65">
        <f>INDEX(GB!$A$2:$AD$96,MATCH($C447,GB!$A$2:$A$96,0),MATCH(W$2,GB!$A$1:$AD$1,0))</f>
        <v>-30</v>
      </c>
      <c r="X447" s="65">
        <f>INDEX(GB!$A$2:$AD$96,MATCH($C447,GB!$A$2:$A$96,0),MATCH(X$2,GB!$A$1:$AD$1,0))</f>
        <v>-30</v>
      </c>
      <c r="Y447" s="65">
        <v>5</v>
      </c>
      <c r="Z447" s="72">
        <v>1250</v>
      </c>
      <c r="AA447" s="72">
        <v>400</v>
      </c>
      <c r="AB447" s="65"/>
      <c r="AC447" s="65"/>
      <c r="AD447" s="65"/>
      <c r="AE447" s="65"/>
      <c r="AF447" s="65">
        <f t="shared" si="1569"/>
        <v>5</v>
      </c>
      <c r="AG447" s="65">
        <f t="shared" si="1455"/>
        <v>820</v>
      </c>
      <c r="AH447" s="65">
        <f t="shared" ref="AH447" si="1593">AG447-N447</f>
        <v>785</v>
      </c>
      <c r="AI447" s="65" t="str">
        <f t="shared" ref="AI447" si="1594">IF($BR447=1,BS447,"")</f>
        <v/>
      </c>
      <c r="AJ447" s="65" t="str">
        <f t="shared" ref="AJ447" si="1595">IF($BR447=1,BT447,"")</f>
        <v/>
      </c>
      <c r="AK447" s="65" t="str">
        <f t="shared" ref="AK447" si="1596">IF($BR447=1,BU447,"")</f>
        <v/>
      </c>
      <c r="AL447" s="65" t="str">
        <f t="shared" ref="AL447" si="1597">IF($BR447=1,BV447,"")</f>
        <v/>
      </c>
      <c r="AM447" s="65" t="str">
        <f t="shared" si="1572"/>
        <v/>
      </c>
      <c r="AN447" s="65">
        <f t="shared" si="1591"/>
        <v>0</v>
      </c>
      <c r="AO447" s="65">
        <f t="shared" si="1591"/>
        <v>0</v>
      </c>
      <c r="AP447" s="65">
        <f t="shared" si="1591"/>
        <v>0</v>
      </c>
      <c r="AQ447" s="65">
        <f t="shared" si="1591"/>
        <v>0</v>
      </c>
      <c r="AR447" s="65">
        <f t="shared" si="1591"/>
        <v>0</v>
      </c>
      <c r="AS447" s="65">
        <f t="shared" si="1591"/>
        <v>0</v>
      </c>
      <c r="AT447" s="65" t="str">
        <f t="shared" ref="AT447" si="1598">B447</f>
        <v>GPU</v>
      </c>
      <c r="AU447" s="65">
        <f t="shared" ref="AU447" si="1599">J447</f>
        <v>479.40000000000003</v>
      </c>
      <c r="AV447" s="65"/>
      <c r="AX447" s="65">
        <f t="shared" ref="AX447" si="1600">L447+N447</f>
        <v>950</v>
      </c>
      <c r="AY447" s="65">
        <f t="shared" ref="AY447" si="1601">M447+N447</f>
        <v>765</v>
      </c>
      <c r="AZ447" s="65">
        <f>INDEX(Notes!$A$36:$O$47,MATCH($B447,Notes!A$36:A$47,0),MATCH(AZ$2,Notes!A$35:O$35,0))</f>
        <v>342.4525995351467</v>
      </c>
      <c r="BA447" s="65">
        <f t="shared" ref="BA447" si="1602">MAX(MIN(Y447*FLOOR((H447-I447*LOG10(AZ447))/Y447,1),L447),M447)</f>
        <v>730</v>
      </c>
      <c r="BB447" s="65">
        <f t="shared" ref="BB447" si="1603">BA447+N447</f>
        <v>765</v>
      </c>
      <c r="BC447" s="65">
        <f t="shared" ref="BC447" si="1604">MAX(MIN(Y447*FLOOR((H447-I447*LOG10(J447))/Y447,1),L447),M447)</f>
        <v>730</v>
      </c>
      <c r="BD447" s="65">
        <f t="shared" ref="BD447" si="1605">BC447+N447</f>
        <v>765</v>
      </c>
      <c r="BO447" s="72">
        <f t="shared" si="1565"/>
        <v>479.40000000000003</v>
      </c>
      <c r="BP447" s="72">
        <f t="shared" si="1305"/>
        <v>8</v>
      </c>
      <c r="BQ447" s="72" t="str">
        <f t="shared" si="1306"/>
        <v>12</v>
      </c>
      <c r="BR447" s="72">
        <f t="shared" si="1570"/>
        <v>0</v>
      </c>
      <c r="BS447" s="72" t="str">
        <f t="shared" si="1570"/>
        <v>MG007</v>
      </c>
      <c r="BT447" s="72" t="str">
        <f t="shared" si="1570"/>
        <v>MG00C</v>
      </c>
      <c r="BU447" s="72">
        <f t="shared" si="1570"/>
        <v>0.19838056680161945</v>
      </c>
      <c r="BV447" s="72">
        <f t="shared" si="1570"/>
        <v>-4</v>
      </c>
    </row>
    <row r="448" spans="1:74" s="72" customFormat="1" x14ac:dyDescent="0.2">
      <c r="A448" s="72" t="b">
        <v>1</v>
      </c>
      <c r="B448" s="65" t="s">
        <v>46</v>
      </c>
      <c r="C448" s="65" t="s">
        <v>335</v>
      </c>
      <c r="D448" s="65" t="s">
        <v>44</v>
      </c>
      <c r="E448" s="75">
        <f t="shared" ref="E448:E454" si="1606">1000000+BP448*1000+BQ448</f>
        <v>1009001</v>
      </c>
      <c r="F448" s="65" t="str">
        <f t="shared" ref="F448:F454" si="1607">CONCATENATE(C448,"_",D448)</f>
        <v>MG009_E1</v>
      </c>
      <c r="G448" s="65" t="s">
        <v>345</v>
      </c>
      <c r="H448" s="184">
        <f>VLOOKUP(C448,BinningParamNotes!A:D,3,0)</f>
        <v>1260</v>
      </c>
      <c r="I448" s="69">
        <f>VLOOKUP(C448,BinningParamNotes!A:D,2,0)</f>
        <v>135</v>
      </c>
      <c r="J448" s="65">
        <f>INDEX(Notes!$A$36:$N$47,MATCH(Binning!$B448,Notes!$A$36:$A$47,0),MATCH(Notes!$K$35,Notes!$A$35:$N$35,0))</f>
        <v>479.40000000000003</v>
      </c>
      <c r="K448" s="65"/>
      <c r="L448" s="69">
        <f>VLOOKUP(C448,BinningParamNotes!A:D,4,0)</f>
        <v>960</v>
      </c>
      <c r="M448" s="189">
        <v>750</v>
      </c>
      <c r="N448" s="65">
        <f>INDEX(GB!$A$2:$AD$96,MATCH($C448,GB!$A$2:$A$96,0),MATCH(N$2,GB!$A$1:$AD$1,0))</f>
        <v>50</v>
      </c>
      <c r="O448" s="65">
        <f>INDEX(GB!$A$2:$AD$96,MATCH($C448,GB!$A$2:$A$96,0),MATCH(O$2,GB!$A$1:$AD$1,0))</f>
        <v>15</v>
      </c>
      <c r="P448" s="65">
        <f>INDEX(GB!$A$2:$AD$96,MATCH($C448,GB!$A$2:$A$96,0),MATCH(P$2,GB!$A$1:$AD$1,0))</f>
        <v>10</v>
      </c>
      <c r="Q448" s="65">
        <f>INDEX(GB!$A$2:$AD$96,MATCH($C448,GB!$A$2:$A$96,0),MATCH(Q$2,GB!$A$1:$AD$1,0))</f>
        <v>0</v>
      </c>
      <c r="R448" s="65">
        <f>INDEX(Notes!$A$36:$N$47,MATCH(Binning!$B448,Notes!$A$36:$A$47,0),MATCH(Notes!$M$35,Notes!$A$35:$N$35,0))</f>
        <v>6020</v>
      </c>
      <c r="S448" s="65"/>
      <c r="T448" s="65">
        <f>INDEX(GB!$A$2:$AD$96,MATCH($C448,GB!$A$2:$A$96,0),MATCH(T$2,GB!$A$1:$AD$1,0))</f>
        <v>55</v>
      </c>
      <c r="U448" s="65">
        <f>INDEX(GB!$A$2:$AD$96,MATCH($C448,GB!$A$2:$A$96,0),MATCH(U$2,GB!$A$1:$AD$1,0))</f>
        <v>-20</v>
      </c>
      <c r="V448" s="65">
        <f>INDEX(GB!$A$2:$AD$96,MATCH($C448,GB!$A$2:$A$96,0),MATCH(V$2,GB!$A$1:$AD$1,0))</f>
        <v>0</v>
      </c>
      <c r="W448" s="65">
        <f>INDEX(GB!$A$2:$AD$96,MATCH($C448,GB!$A$2:$A$96,0),MATCH(W$2,GB!$A$1:$AD$1,0))</f>
        <v>-15</v>
      </c>
      <c r="X448" s="65">
        <f>INDEX(GB!$A$2:$AD$96,MATCH($C448,GB!$A$2:$A$96,0),MATCH(X$2,GB!$A$1:$AD$1,0))</f>
        <v>-25</v>
      </c>
      <c r="Y448" s="65">
        <v>5</v>
      </c>
      <c r="Z448" s="72">
        <v>1250</v>
      </c>
      <c r="AA448" s="72">
        <v>400</v>
      </c>
      <c r="AB448" s="65"/>
      <c r="AC448" s="65"/>
      <c r="AD448" s="65"/>
      <c r="AE448" s="65"/>
      <c r="AF448" s="65">
        <v>5</v>
      </c>
      <c r="AG448" s="65">
        <f t="shared" si="1455"/>
        <v>820</v>
      </c>
      <c r="AH448" s="65">
        <f t="shared" ref="AH448:AH454" si="1608">AG448-N448</f>
        <v>770</v>
      </c>
      <c r="AI448" s="65" t="str">
        <f t="shared" si="1408"/>
        <v/>
      </c>
      <c r="AJ448" s="65" t="str">
        <f t="shared" si="1409"/>
        <v/>
      </c>
      <c r="AK448" s="65" t="str">
        <f t="shared" si="1410"/>
        <v/>
      </c>
      <c r="AL448" s="65" t="str">
        <f t="shared" si="1411"/>
        <v/>
      </c>
      <c r="AM448" s="65" t="str">
        <f t="shared" si="1572"/>
        <v/>
      </c>
      <c r="AN448" s="65">
        <v>0</v>
      </c>
      <c r="AO448" s="65">
        <v>0</v>
      </c>
      <c r="AP448" s="65">
        <v>0</v>
      </c>
      <c r="AQ448" s="65">
        <v>0</v>
      </c>
      <c r="AR448" s="65">
        <v>0</v>
      </c>
      <c r="AS448" s="65">
        <v>0</v>
      </c>
      <c r="AT448" s="65" t="str">
        <f t="shared" ref="AT448:AT454" si="1609">B448</f>
        <v>GPU</v>
      </c>
      <c r="AU448" s="65">
        <f t="shared" ref="AU448:AU454" si="1610">J448</f>
        <v>479.40000000000003</v>
      </c>
      <c r="AV448" s="65"/>
      <c r="AX448" s="65">
        <f t="shared" ref="AX448:AX454" si="1611">L448+N448</f>
        <v>1010</v>
      </c>
      <c r="AY448" s="65">
        <f t="shared" ref="AY448:AY454" si="1612">M448+N448</f>
        <v>800</v>
      </c>
      <c r="AZ448" s="65">
        <f>INDEX(Notes!$A$36:$O$47,MATCH($B448,Notes!A$36:A$47,0),MATCH(AZ$2,Notes!A$35:O$35,0))</f>
        <v>342.4525995351467</v>
      </c>
      <c r="BA448" s="65">
        <f t="shared" ref="BA448:BA454" si="1613">MAX(MIN(Y448*FLOOR((H448-I448*LOG10(AZ448))/Y448,1),L448),M448)</f>
        <v>915</v>
      </c>
      <c r="BB448" s="65">
        <f t="shared" ref="BB448:BB454" si="1614">BA448+N448</f>
        <v>965</v>
      </c>
      <c r="BC448" s="65">
        <f t="shared" ref="BC448:BC454" si="1615">MAX(MIN(Y448*FLOOR((H448-I448*LOG10(J448))/Y448,1),L448),M448)</f>
        <v>895</v>
      </c>
      <c r="BD448" s="65">
        <f t="shared" ref="BD448:BD454" si="1616">BC448+N448</f>
        <v>945</v>
      </c>
      <c r="BO448" s="72">
        <f>MAX(J448:J454)</f>
        <v>479.40000000000003</v>
      </c>
      <c r="BP448" s="72">
        <f t="shared" si="1305"/>
        <v>9</v>
      </c>
      <c r="BQ448" s="72" t="str">
        <f t="shared" si="1306"/>
        <v>1</v>
      </c>
      <c r="BR448" s="72">
        <v>0</v>
      </c>
      <c r="BS448" s="72" t="s">
        <v>88</v>
      </c>
      <c r="BT448" s="72" t="s">
        <v>352</v>
      </c>
      <c r="BU448" s="72">
        <v>0.39271255060728744</v>
      </c>
      <c r="BV448" s="72">
        <v>-7</v>
      </c>
    </row>
    <row r="449" spans="1:74" s="72" customFormat="1" x14ac:dyDescent="0.2">
      <c r="A449" s="72" t="b">
        <v>1</v>
      </c>
      <c r="B449" s="65" t="s">
        <v>46</v>
      </c>
      <c r="C449" s="65" t="s">
        <v>335</v>
      </c>
      <c r="D449" s="65" t="str">
        <f t="shared" si="1514"/>
        <v>E2</v>
      </c>
      <c r="E449" s="75">
        <f t="shared" si="1606"/>
        <v>1009002</v>
      </c>
      <c r="F449" s="65" t="str">
        <f t="shared" si="1607"/>
        <v>MG009_E2</v>
      </c>
      <c r="G449" s="65" t="s">
        <v>345</v>
      </c>
      <c r="H449" s="65">
        <f t="shared" si="1392"/>
        <v>1245</v>
      </c>
      <c r="I449" s="65">
        <f>I448</f>
        <v>135</v>
      </c>
      <c r="J449" s="65">
        <f>INDEX(Notes!$A$36:$N$47,MATCH(Binning!$B449,Notes!$A$36:$A$47,0),MATCH(Notes!$K$35,Notes!$A$35:$N$35,0))</f>
        <v>479.40000000000003</v>
      </c>
      <c r="K449" s="65"/>
      <c r="L449" s="65">
        <f>L448-10</f>
        <v>950</v>
      </c>
      <c r="M449" s="65">
        <f>M448</f>
        <v>750</v>
      </c>
      <c r="N449" s="65">
        <f>INDEX(GB!$A$2:$AD$96,MATCH($C449,GB!$A$2:$A$96,0),MATCH(N$2,GB!$A$1:$AD$1,0))</f>
        <v>50</v>
      </c>
      <c r="O449" s="65">
        <f>INDEX(GB!$A$2:$AD$96,MATCH($C449,GB!$A$2:$A$96,0),MATCH(O$2,GB!$A$1:$AD$1,0))</f>
        <v>15</v>
      </c>
      <c r="P449" s="65">
        <f>INDEX(GB!$A$2:$AD$96,MATCH($C449,GB!$A$2:$A$96,0),MATCH(P$2,GB!$A$1:$AD$1,0))</f>
        <v>10</v>
      </c>
      <c r="Q449" s="65">
        <f>INDEX(GB!$A$2:$AD$96,MATCH($C449,GB!$A$2:$A$96,0),MATCH(Q$2,GB!$A$1:$AD$1,0))</f>
        <v>0</v>
      </c>
      <c r="R449" s="65">
        <f>INDEX(Notes!$A$36:$N$47,MATCH(Binning!$B449,Notes!$A$36:$A$47,0),MATCH(Notes!$M$35,Notes!$A$35:$N$35,0))</f>
        <v>6020</v>
      </c>
      <c r="S449" s="65"/>
      <c r="T449" s="65">
        <f>INDEX(GB!$A$2:$AD$96,MATCH($C449,GB!$A$2:$A$96,0),MATCH(T$2,GB!$A$1:$AD$1,0))</f>
        <v>55</v>
      </c>
      <c r="U449" s="65">
        <f>INDEX(GB!$A$2:$AD$96,MATCH($C449,GB!$A$2:$A$96,0),MATCH(U$2,GB!$A$1:$AD$1,0))</f>
        <v>-20</v>
      </c>
      <c r="V449" s="65">
        <f>INDEX(GB!$A$2:$AD$96,MATCH($C449,GB!$A$2:$A$96,0),MATCH(V$2,GB!$A$1:$AD$1,0))</f>
        <v>0</v>
      </c>
      <c r="W449" s="65">
        <f>INDEX(GB!$A$2:$AD$96,MATCH($C449,GB!$A$2:$A$96,0),MATCH(W$2,GB!$A$1:$AD$1,0))</f>
        <v>-15</v>
      </c>
      <c r="X449" s="65">
        <f>INDEX(GB!$A$2:$AD$96,MATCH($C449,GB!$A$2:$A$96,0),MATCH(X$2,GB!$A$1:$AD$1,0))</f>
        <v>-25</v>
      </c>
      <c r="Y449" s="65">
        <v>5</v>
      </c>
      <c r="Z449" s="72">
        <v>1250</v>
      </c>
      <c r="AA449" s="72">
        <v>400</v>
      </c>
      <c r="AB449" s="65"/>
      <c r="AC449" s="65"/>
      <c r="AD449" s="65"/>
      <c r="AE449" s="65"/>
      <c r="AF449" s="65">
        <f>AF448</f>
        <v>5</v>
      </c>
      <c r="AG449" s="65">
        <f t="shared" si="1455"/>
        <v>820</v>
      </c>
      <c r="AH449" s="65">
        <f t="shared" si="1608"/>
        <v>770</v>
      </c>
      <c r="AI449" s="65" t="str">
        <f t="shared" si="1408"/>
        <v/>
      </c>
      <c r="AJ449" s="65" t="str">
        <f t="shared" si="1409"/>
        <v/>
      </c>
      <c r="AK449" s="65" t="str">
        <f t="shared" si="1410"/>
        <v/>
      </c>
      <c r="AL449" s="65" t="str">
        <f t="shared" si="1411"/>
        <v/>
      </c>
      <c r="AM449" s="65" t="str">
        <f t="shared" si="1572"/>
        <v/>
      </c>
      <c r="AN449" s="65">
        <f t="shared" ref="AN449:AS449" si="1617">AN448</f>
        <v>0</v>
      </c>
      <c r="AO449" s="65">
        <f t="shared" si="1617"/>
        <v>0</v>
      </c>
      <c r="AP449" s="65">
        <f t="shared" si="1617"/>
        <v>0</v>
      </c>
      <c r="AQ449" s="65">
        <f t="shared" si="1617"/>
        <v>0</v>
      </c>
      <c r="AR449" s="65">
        <f t="shared" si="1617"/>
        <v>0</v>
      </c>
      <c r="AS449" s="65">
        <f t="shared" si="1617"/>
        <v>0</v>
      </c>
      <c r="AT449" s="65" t="str">
        <f t="shared" si="1609"/>
        <v>GPU</v>
      </c>
      <c r="AU449" s="65">
        <f t="shared" si="1610"/>
        <v>479.40000000000003</v>
      </c>
      <c r="AV449" s="65"/>
      <c r="AX449" s="65">
        <f t="shared" si="1611"/>
        <v>1000</v>
      </c>
      <c r="AY449" s="65">
        <f t="shared" si="1612"/>
        <v>800</v>
      </c>
      <c r="AZ449" s="65">
        <f>INDEX(Notes!$A$36:$O$47,MATCH($B449,Notes!A$36:A$47,0),MATCH(AZ$2,Notes!A$35:O$35,0))</f>
        <v>342.4525995351467</v>
      </c>
      <c r="BA449" s="65">
        <f t="shared" si="1613"/>
        <v>900</v>
      </c>
      <c r="BB449" s="65">
        <f t="shared" si="1614"/>
        <v>950</v>
      </c>
      <c r="BC449" s="65">
        <f t="shared" si="1615"/>
        <v>880</v>
      </c>
      <c r="BD449" s="65">
        <f t="shared" si="1616"/>
        <v>930</v>
      </c>
      <c r="BO449" s="72">
        <f>BO448</f>
        <v>479.40000000000003</v>
      </c>
      <c r="BP449" s="72">
        <f t="shared" si="1305"/>
        <v>9</v>
      </c>
      <c r="BQ449" s="72" t="str">
        <f t="shared" si="1306"/>
        <v>2</v>
      </c>
      <c r="BR449" s="72">
        <f>IF(BR448="","",BR448)</f>
        <v>0</v>
      </c>
      <c r="BS449" s="72" t="str">
        <f t="shared" ref="BS449:BV455" si="1618">IF(BS448="","",BS448)</f>
        <v>MG007</v>
      </c>
      <c r="BT449" s="72" t="str">
        <f t="shared" si="1618"/>
        <v>MG00C</v>
      </c>
      <c r="BU449" s="72">
        <f t="shared" si="1618"/>
        <v>0.39271255060728744</v>
      </c>
      <c r="BV449" s="72">
        <f t="shared" si="1618"/>
        <v>-7</v>
      </c>
    </row>
    <row r="450" spans="1:74" s="72" customFormat="1" x14ac:dyDescent="0.2">
      <c r="A450" s="72" t="b">
        <v>1</v>
      </c>
      <c r="B450" s="65" t="s">
        <v>46</v>
      </c>
      <c r="C450" s="65" t="s">
        <v>335</v>
      </c>
      <c r="D450" s="65" t="str">
        <f t="shared" si="1514"/>
        <v>E3</v>
      </c>
      <c r="E450" s="75">
        <f t="shared" si="1606"/>
        <v>1009003</v>
      </c>
      <c r="F450" s="65" t="str">
        <f t="shared" si="1607"/>
        <v>MG009_E3</v>
      </c>
      <c r="G450" s="65" t="s">
        <v>345</v>
      </c>
      <c r="H450" s="65">
        <f t="shared" si="1392"/>
        <v>1230</v>
      </c>
      <c r="I450" s="65">
        <f t="shared" ref="I450:I459" si="1619">I449</f>
        <v>135</v>
      </c>
      <c r="J450" s="65">
        <f>INDEX(Notes!$A$36:$N$47,MATCH(Binning!$B450,Notes!$A$36:$A$47,0),MATCH(Notes!$K$35,Notes!$A$35:$N$35,0))</f>
        <v>479.40000000000003</v>
      </c>
      <c r="K450" s="65"/>
      <c r="L450" s="65">
        <f>L449-10</f>
        <v>940</v>
      </c>
      <c r="M450" s="65">
        <f t="shared" ref="M450:M459" si="1620">M449</f>
        <v>750</v>
      </c>
      <c r="N450" s="65">
        <f>INDEX(GB!$A$2:$AD$96,MATCH($C450,GB!$A$2:$A$96,0),MATCH(N$2,GB!$A$1:$AD$1,0))</f>
        <v>50</v>
      </c>
      <c r="O450" s="65">
        <f>INDEX(GB!$A$2:$AD$96,MATCH($C450,GB!$A$2:$A$96,0),MATCH(O$2,GB!$A$1:$AD$1,0))</f>
        <v>15</v>
      </c>
      <c r="P450" s="65">
        <f>INDEX(GB!$A$2:$AD$96,MATCH($C450,GB!$A$2:$A$96,0),MATCH(P$2,GB!$A$1:$AD$1,0))</f>
        <v>10</v>
      </c>
      <c r="Q450" s="65">
        <f>INDEX(GB!$A$2:$AD$96,MATCH($C450,GB!$A$2:$A$96,0),MATCH(Q$2,GB!$A$1:$AD$1,0))</f>
        <v>0</v>
      </c>
      <c r="R450" s="65">
        <f>INDEX(Notes!$A$36:$N$47,MATCH(Binning!$B450,Notes!$A$36:$A$47,0),MATCH(Notes!$M$35,Notes!$A$35:$N$35,0))</f>
        <v>6020</v>
      </c>
      <c r="S450" s="65"/>
      <c r="T450" s="65">
        <f>INDEX(GB!$A$2:$AD$96,MATCH($C450,GB!$A$2:$A$96,0),MATCH(T$2,GB!$A$1:$AD$1,0))</f>
        <v>55</v>
      </c>
      <c r="U450" s="65">
        <f>INDEX(GB!$A$2:$AD$96,MATCH($C450,GB!$A$2:$A$96,0),MATCH(U$2,GB!$A$1:$AD$1,0))</f>
        <v>-20</v>
      </c>
      <c r="V450" s="65">
        <f>INDEX(GB!$A$2:$AD$96,MATCH($C450,GB!$A$2:$A$96,0),MATCH(V$2,GB!$A$1:$AD$1,0))</f>
        <v>0</v>
      </c>
      <c r="W450" s="65">
        <f>INDEX(GB!$A$2:$AD$96,MATCH($C450,GB!$A$2:$A$96,0),MATCH(W$2,GB!$A$1:$AD$1,0))</f>
        <v>-15</v>
      </c>
      <c r="X450" s="65">
        <f>INDEX(GB!$A$2:$AD$96,MATCH($C450,GB!$A$2:$A$96,0),MATCH(X$2,GB!$A$1:$AD$1,0))</f>
        <v>-25</v>
      </c>
      <c r="Y450" s="65">
        <v>5</v>
      </c>
      <c r="Z450" s="72">
        <v>1250</v>
      </c>
      <c r="AA450" s="72">
        <v>400</v>
      </c>
      <c r="AB450" s="65"/>
      <c r="AC450" s="65"/>
      <c r="AD450" s="65"/>
      <c r="AE450" s="65"/>
      <c r="AF450" s="65">
        <f t="shared" ref="AF450:AF459" si="1621">AF449</f>
        <v>5</v>
      </c>
      <c r="AG450" s="65">
        <f t="shared" si="1455"/>
        <v>820</v>
      </c>
      <c r="AH450" s="65">
        <f t="shared" si="1608"/>
        <v>770</v>
      </c>
      <c r="AI450" s="65" t="str">
        <f t="shared" si="1408"/>
        <v/>
      </c>
      <c r="AJ450" s="65" t="str">
        <f t="shared" si="1409"/>
        <v/>
      </c>
      <c r="AK450" s="65" t="str">
        <f t="shared" si="1410"/>
        <v/>
      </c>
      <c r="AL450" s="65" t="str">
        <f t="shared" si="1411"/>
        <v/>
      </c>
      <c r="AM450" s="65" t="str">
        <f t="shared" si="1572"/>
        <v/>
      </c>
      <c r="AN450" s="65">
        <f t="shared" ref="AN450:AS450" si="1622">AN449</f>
        <v>0</v>
      </c>
      <c r="AO450" s="65">
        <f t="shared" si="1622"/>
        <v>0</v>
      </c>
      <c r="AP450" s="65">
        <f t="shared" si="1622"/>
        <v>0</v>
      </c>
      <c r="AQ450" s="65">
        <f t="shared" si="1622"/>
        <v>0</v>
      </c>
      <c r="AR450" s="65">
        <f t="shared" si="1622"/>
        <v>0</v>
      </c>
      <c r="AS450" s="65">
        <f t="shared" si="1622"/>
        <v>0</v>
      </c>
      <c r="AT450" s="65" t="str">
        <f t="shared" si="1609"/>
        <v>GPU</v>
      </c>
      <c r="AU450" s="65">
        <f t="shared" si="1610"/>
        <v>479.40000000000003</v>
      </c>
      <c r="AV450" s="65"/>
      <c r="AX450" s="65">
        <f t="shared" si="1611"/>
        <v>990</v>
      </c>
      <c r="AY450" s="65">
        <f t="shared" si="1612"/>
        <v>800</v>
      </c>
      <c r="AZ450" s="65">
        <f>INDEX(Notes!$A$36:$O$47,MATCH($B450,Notes!A$36:A$47,0),MATCH(AZ$2,Notes!A$35:O$35,0))</f>
        <v>342.4525995351467</v>
      </c>
      <c r="BA450" s="65">
        <f t="shared" si="1613"/>
        <v>885</v>
      </c>
      <c r="BB450" s="65">
        <f t="shared" si="1614"/>
        <v>935</v>
      </c>
      <c r="BC450" s="65">
        <f t="shared" si="1615"/>
        <v>865</v>
      </c>
      <c r="BD450" s="65">
        <f t="shared" si="1616"/>
        <v>915</v>
      </c>
      <c r="BO450" s="72">
        <f t="shared" ref="BO450:BO459" si="1623">BO449</f>
        <v>479.40000000000003</v>
      </c>
      <c r="BP450" s="72">
        <f t="shared" si="1305"/>
        <v>9</v>
      </c>
      <c r="BQ450" s="72" t="str">
        <f t="shared" si="1306"/>
        <v>3</v>
      </c>
      <c r="BR450" s="72">
        <f t="shared" ref="BR450:BV459" si="1624">IF(BR449="","",BR449)</f>
        <v>0</v>
      </c>
      <c r="BS450" s="72" t="str">
        <f t="shared" si="1618"/>
        <v>MG007</v>
      </c>
      <c r="BT450" s="72" t="str">
        <f t="shared" si="1618"/>
        <v>MG00C</v>
      </c>
      <c r="BU450" s="72">
        <f t="shared" si="1618"/>
        <v>0.39271255060728744</v>
      </c>
      <c r="BV450" s="72">
        <f t="shared" si="1618"/>
        <v>-7</v>
      </c>
    </row>
    <row r="451" spans="1:74" s="72" customFormat="1" x14ac:dyDescent="0.2">
      <c r="A451" s="72" t="b">
        <v>1</v>
      </c>
      <c r="B451" s="65" t="s">
        <v>46</v>
      </c>
      <c r="C451" s="65" t="s">
        <v>335</v>
      </c>
      <c r="D451" s="65" t="str">
        <f t="shared" si="1514"/>
        <v>E4</v>
      </c>
      <c r="E451" s="75">
        <f t="shared" si="1606"/>
        <v>1009004</v>
      </c>
      <c r="F451" s="65" t="str">
        <f t="shared" si="1607"/>
        <v>MG009_E4</v>
      </c>
      <c r="G451" s="65" t="s">
        <v>345</v>
      </c>
      <c r="H451" s="65">
        <f t="shared" si="1392"/>
        <v>1215</v>
      </c>
      <c r="I451" s="65">
        <f t="shared" si="1619"/>
        <v>135</v>
      </c>
      <c r="J451" s="65">
        <f>INDEX(Notes!$A$36:$N$47,MATCH(Binning!$B451,Notes!$A$36:$A$47,0),MATCH(Notes!$K$35,Notes!$A$35:$N$35,0))</f>
        <v>479.40000000000003</v>
      </c>
      <c r="K451" s="65"/>
      <c r="L451" s="65">
        <f t="shared" ref="L451:L459" si="1625">L450</f>
        <v>940</v>
      </c>
      <c r="M451" s="65">
        <f t="shared" si="1620"/>
        <v>750</v>
      </c>
      <c r="N451" s="65">
        <f>INDEX(GB!$A$2:$AD$96,MATCH($C451,GB!$A$2:$A$96,0),MATCH(N$2,GB!$A$1:$AD$1,0))</f>
        <v>50</v>
      </c>
      <c r="O451" s="65">
        <f>INDEX(GB!$A$2:$AD$96,MATCH($C451,GB!$A$2:$A$96,0),MATCH(O$2,GB!$A$1:$AD$1,0))</f>
        <v>15</v>
      </c>
      <c r="P451" s="65">
        <f>INDEX(GB!$A$2:$AD$96,MATCH($C451,GB!$A$2:$A$96,0),MATCH(P$2,GB!$A$1:$AD$1,0))</f>
        <v>10</v>
      </c>
      <c r="Q451" s="65">
        <f>INDEX(GB!$A$2:$AD$96,MATCH($C451,GB!$A$2:$A$96,0),MATCH(Q$2,GB!$A$1:$AD$1,0))</f>
        <v>0</v>
      </c>
      <c r="R451" s="65">
        <f>INDEX(Notes!$A$36:$N$47,MATCH(Binning!$B451,Notes!$A$36:$A$47,0),MATCH(Notes!$M$35,Notes!$A$35:$N$35,0))</f>
        <v>6020</v>
      </c>
      <c r="S451" s="65"/>
      <c r="T451" s="65">
        <f>INDEX(GB!$A$2:$AD$96,MATCH($C451,GB!$A$2:$A$96,0),MATCH(T$2,GB!$A$1:$AD$1,0))</f>
        <v>55</v>
      </c>
      <c r="U451" s="65">
        <f>INDEX(GB!$A$2:$AD$96,MATCH($C451,GB!$A$2:$A$96,0),MATCH(U$2,GB!$A$1:$AD$1,0))</f>
        <v>-20</v>
      </c>
      <c r="V451" s="65">
        <f>INDEX(GB!$A$2:$AD$96,MATCH($C451,GB!$A$2:$A$96,0),MATCH(V$2,GB!$A$1:$AD$1,0))</f>
        <v>0</v>
      </c>
      <c r="W451" s="65">
        <f>INDEX(GB!$A$2:$AD$96,MATCH($C451,GB!$A$2:$A$96,0),MATCH(W$2,GB!$A$1:$AD$1,0))</f>
        <v>-15</v>
      </c>
      <c r="X451" s="65">
        <f>INDEX(GB!$A$2:$AD$96,MATCH($C451,GB!$A$2:$A$96,0),MATCH(X$2,GB!$A$1:$AD$1,0))</f>
        <v>-25</v>
      </c>
      <c r="Y451" s="65">
        <v>5</v>
      </c>
      <c r="Z451" s="72">
        <v>1250</v>
      </c>
      <c r="AA451" s="72">
        <v>400</v>
      </c>
      <c r="AB451" s="65"/>
      <c r="AC451" s="65"/>
      <c r="AD451" s="65"/>
      <c r="AE451" s="65"/>
      <c r="AF451" s="65">
        <f t="shared" si="1621"/>
        <v>5</v>
      </c>
      <c r="AG451" s="65">
        <f t="shared" si="1455"/>
        <v>820</v>
      </c>
      <c r="AH451" s="65">
        <f t="shared" si="1608"/>
        <v>770</v>
      </c>
      <c r="AI451" s="65" t="str">
        <f t="shared" si="1408"/>
        <v/>
      </c>
      <c r="AJ451" s="65" t="str">
        <f t="shared" si="1409"/>
        <v/>
      </c>
      <c r="AK451" s="65" t="str">
        <f t="shared" si="1410"/>
        <v/>
      </c>
      <c r="AL451" s="65" t="str">
        <f t="shared" si="1411"/>
        <v/>
      </c>
      <c r="AM451" s="65" t="str">
        <f t="shared" si="1572"/>
        <v/>
      </c>
      <c r="AN451" s="65">
        <f t="shared" ref="AN451:AS451" si="1626">AN450</f>
        <v>0</v>
      </c>
      <c r="AO451" s="65">
        <f t="shared" si="1626"/>
        <v>0</v>
      </c>
      <c r="AP451" s="65">
        <f t="shared" si="1626"/>
        <v>0</v>
      </c>
      <c r="AQ451" s="65">
        <f t="shared" si="1626"/>
        <v>0</v>
      </c>
      <c r="AR451" s="65">
        <f t="shared" si="1626"/>
        <v>0</v>
      </c>
      <c r="AS451" s="65">
        <f t="shared" si="1626"/>
        <v>0</v>
      </c>
      <c r="AT451" s="65" t="str">
        <f t="shared" si="1609"/>
        <v>GPU</v>
      </c>
      <c r="AU451" s="65">
        <f t="shared" si="1610"/>
        <v>479.40000000000003</v>
      </c>
      <c r="AV451" s="65"/>
      <c r="AX451" s="65">
        <f t="shared" si="1611"/>
        <v>990</v>
      </c>
      <c r="AY451" s="65">
        <f t="shared" si="1612"/>
        <v>800</v>
      </c>
      <c r="AZ451" s="65">
        <f>INDEX(Notes!$A$36:$O$47,MATCH($B451,Notes!A$36:A$47,0),MATCH(AZ$2,Notes!A$35:O$35,0))</f>
        <v>342.4525995351467</v>
      </c>
      <c r="BA451" s="65">
        <f t="shared" si="1613"/>
        <v>870</v>
      </c>
      <c r="BB451" s="65">
        <f t="shared" si="1614"/>
        <v>920</v>
      </c>
      <c r="BC451" s="65">
        <f t="shared" si="1615"/>
        <v>850</v>
      </c>
      <c r="BD451" s="65">
        <f t="shared" si="1616"/>
        <v>900</v>
      </c>
      <c r="BO451" s="72">
        <f t="shared" si="1623"/>
        <v>479.40000000000003</v>
      </c>
      <c r="BP451" s="72">
        <f t="shared" si="1305"/>
        <v>9</v>
      </c>
      <c r="BQ451" s="72" t="str">
        <f t="shared" si="1306"/>
        <v>4</v>
      </c>
      <c r="BR451" s="72">
        <f t="shared" si="1624"/>
        <v>0</v>
      </c>
      <c r="BS451" s="72" t="str">
        <f t="shared" si="1618"/>
        <v>MG007</v>
      </c>
      <c r="BT451" s="72" t="str">
        <f t="shared" si="1618"/>
        <v>MG00C</v>
      </c>
      <c r="BU451" s="72">
        <f t="shared" si="1618"/>
        <v>0.39271255060728744</v>
      </c>
      <c r="BV451" s="72">
        <f t="shared" si="1618"/>
        <v>-7</v>
      </c>
    </row>
    <row r="452" spans="1:74" s="72" customFormat="1" x14ac:dyDescent="0.2">
      <c r="A452" s="72" t="b">
        <v>1</v>
      </c>
      <c r="B452" s="65" t="s">
        <v>46</v>
      </c>
      <c r="C452" s="65" t="s">
        <v>335</v>
      </c>
      <c r="D452" s="65" t="str">
        <f t="shared" si="1514"/>
        <v>E5</v>
      </c>
      <c r="E452" s="75">
        <f t="shared" si="1606"/>
        <v>1009005</v>
      </c>
      <c r="F452" s="65" t="str">
        <f t="shared" si="1607"/>
        <v>MG009_E5</v>
      </c>
      <c r="G452" s="65" t="s">
        <v>345</v>
      </c>
      <c r="H452" s="65">
        <f t="shared" si="1392"/>
        <v>1200</v>
      </c>
      <c r="I452" s="65">
        <f t="shared" si="1619"/>
        <v>135</v>
      </c>
      <c r="J452" s="65">
        <f>INDEX(Notes!$A$36:$N$47,MATCH(Binning!$B452,Notes!$A$36:$A$47,0),MATCH(Notes!$K$35,Notes!$A$35:$N$35,0))</f>
        <v>479.40000000000003</v>
      </c>
      <c r="K452" s="65"/>
      <c r="L452" s="65">
        <f t="shared" si="1625"/>
        <v>940</v>
      </c>
      <c r="M452" s="65">
        <f t="shared" si="1620"/>
        <v>750</v>
      </c>
      <c r="N452" s="65">
        <f>INDEX(GB!$A$2:$AD$96,MATCH($C452,GB!$A$2:$A$96,0),MATCH(N$2,GB!$A$1:$AD$1,0))</f>
        <v>50</v>
      </c>
      <c r="O452" s="65">
        <f>INDEX(GB!$A$2:$AD$96,MATCH($C452,GB!$A$2:$A$96,0),MATCH(O$2,GB!$A$1:$AD$1,0))</f>
        <v>15</v>
      </c>
      <c r="P452" s="65">
        <f>INDEX(GB!$A$2:$AD$96,MATCH($C452,GB!$A$2:$A$96,0),MATCH(P$2,GB!$A$1:$AD$1,0))</f>
        <v>10</v>
      </c>
      <c r="Q452" s="65">
        <f>INDEX(GB!$A$2:$AD$96,MATCH($C452,GB!$A$2:$A$96,0),MATCH(Q$2,GB!$A$1:$AD$1,0))</f>
        <v>0</v>
      </c>
      <c r="R452" s="65">
        <f>INDEX(Notes!$A$36:$N$47,MATCH(Binning!$B452,Notes!$A$36:$A$47,0),MATCH(Notes!$M$35,Notes!$A$35:$N$35,0))</f>
        <v>6020</v>
      </c>
      <c r="S452" s="65"/>
      <c r="T452" s="65">
        <f>INDEX(GB!$A$2:$AD$96,MATCH($C452,GB!$A$2:$A$96,0),MATCH(T$2,GB!$A$1:$AD$1,0))</f>
        <v>55</v>
      </c>
      <c r="U452" s="65">
        <f>INDEX(GB!$A$2:$AD$96,MATCH($C452,GB!$A$2:$A$96,0),MATCH(U$2,GB!$A$1:$AD$1,0))</f>
        <v>-20</v>
      </c>
      <c r="V452" s="65">
        <f>INDEX(GB!$A$2:$AD$96,MATCH($C452,GB!$A$2:$A$96,0),MATCH(V$2,GB!$A$1:$AD$1,0))</f>
        <v>0</v>
      </c>
      <c r="W452" s="65">
        <f>INDEX(GB!$A$2:$AD$96,MATCH($C452,GB!$A$2:$A$96,0),MATCH(W$2,GB!$A$1:$AD$1,0))</f>
        <v>-15</v>
      </c>
      <c r="X452" s="65">
        <f>INDEX(GB!$A$2:$AD$96,MATCH($C452,GB!$A$2:$A$96,0),MATCH(X$2,GB!$A$1:$AD$1,0))</f>
        <v>-25</v>
      </c>
      <c r="Y452" s="65">
        <v>5</v>
      </c>
      <c r="Z452" s="72">
        <v>1250</v>
      </c>
      <c r="AA452" s="72">
        <v>400</v>
      </c>
      <c r="AB452" s="65"/>
      <c r="AC452" s="65"/>
      <c r="AD452" s="65"/>
      <c r="AE452" s="65"/>
      <c r="AF452" s="65">
        <f t="shared" si="1621"/>
        <v>5</v>
      </c>
      <c r="AG452" s="65">
        <f t="shared" si="1455"/>
        <v>820</v>
      </c>
      <c r="AH452" s="65">
        <f t="shared" si="1608"/>
        <v>770</v>
      </c>
      <c r="AI452" s="65" t="str">
        <f t="shared" si="1408"/>
        <v/>
      </c>
      <c r="AJ452" s="65" t="str">
        <f t="shared" si="1409"/>
        <v/>
      </c>
      <c r="AK452" s="65" t="str">
        <f t="shared" si="1410"/>
        <v/>
      </c>
      <c r="AL452" s="65" t="str">
        <f t="shared" si="1411"/>
        <v/>
      </c>
      <c r="AM452" s="65" t="str">
        <f t="shared" si="1572"/>
        <v/>
      </c>
      <c r="AN452" s="65">
        <f t="shared" ref="AN452:AS452" si="1627">AN451</f>
        <v>0</v>
      </c>
      <c r="AO452" s="65">
        <f t="shared" si="1627"/>
        <v>0</v>
      </c>
      <c r="AP452" s="65">
        <f t="shared" si="1627"/>
        <v>0</v>
      </c>
      <c r="AQ452" s="65">
        <f t="shared" si="1627"/>
        <v>0</v>
      </c>
      <c r="AR452" s="65">
        <f t="shared" si="1627"/>
        <v>0</v>
      </c>
      <c r="AS452" s="65">
        <f t="shared" si="1627"/>
        <v>0</v>
      </c>
      <c r="AT452" s="65" t="str">
        <f t="shared" si="1609"/>
        <v>GPU</v>
      </c>
      <c r="AU452" s="65">
        <f t="shared" si="1610"/>
        <v>479.40000000000003</v>
      </c>
      <c r="AV452" s="65"/>
      <c r="AX452" s="65">
        <f t="shared" si="1611"/>
        <v>990</v>
      </c>
      <c r="AY452" s="65">
        <f t="shared" si="1612"/>
        <v>800</v>
      </c>
      <c r="AZ452" s="65">
        <f>INDEX(Notes!$A$36:$O$47,MATCH($B452,Notes!A$36:A$47,0),MATCH(AZ$2,Notes!A$35:O$35,0))</f>
        <v>342.4525995351467</v>
      </c>
      <c r="BA452" s="65">
        <f t="shared" si="1613"/>
        <v>855</v>
      </c>
      <c r="BB452" s="65">
        <f t="shared" si="1614"/>
        <v>905</v>
      </c>
      <c r="BC452" s="65">
        <f t="shared" si="1615"/>
        <v>835</v>
      </c>
      <c r="BD452" s="65">
        <f t="shared" si="1616"/>
        <v>885</v>
      </c>
      <c r="BO452" s="72">
        <f t="shared" si="1623"/>
        <v>479.40000000000003</v>
      </c>
      <c r="BP452" s="72">
        <f t="shared" si="1305"/>
        <v>9</v>
      </c>
      <c r="BQ452" s="72" t="str">
        <f t="shared" si="1306"/>
        <v>5</v>
      </c>
      <c r="BR452" s="72">
        <f t="shared" si="1624"/>
        <v>0</v>
      </c>
      <c r="BS452" s="72" t="str">
        <f t="shared" si="1618"/>
        <v>MG007</v>
      </c>
      <c r="BT452" s="72" t="str">
        <f t="shared" si="1618"/>
        <v>MG00C</v>
      </c>
      <c r="BU452" s="72">
        <f t="shared" si="1618"/>
        <v>0.39271255060728744</v>
      </c>
      <c r="BV452" s="72">
        <f t="shared" si="1618"/>
        <v>-7</v>
      </c>
    </row>
    <row r="453" spans="1:74" s="72" customFormat="1" x14ac:dyDescent="0.2">
      <c r="A453" s="72" t="b">
        <v>1</v>
      </c>
      <c r="B453" s="65" t="s">
        <v>46</v>
      </c>
      <c r="C453" s="65" t="s">
        <v>335</v>
      </c>
      <c r="D453" s="65" t="str">
        <f t="shared" si="1514"/>
        <v>E6</v>
      </c>
      <c r="E453" s="75">
        <f t="shared" si="1606"/>
        <v>1009006</v>
      </c>
      <c r="F453" s="65" t="str">
        <f t="shared" si="1607"/>
        <v>MG009_E6</v>
      </c>
      <c r="G453" s="65" t="s">
        <v>345</v>
      </c>
      <c r="H453" s="65">
        <f t="shared" si="1392"/>
        <v>1185</v>
      </c>
      <c r="I453" s="65">
        <f t="shared" si="1619"/>
        <v>135</v>
      </c>
      <c r="J453" s="65">
        <f>INDEX(Notes!$A$36:$N$47,MATCH(Binning!$B453,Notes!$A$36:$A$47,0),MATCH(Notes!$K$35,Notes!$A$35:$N$35,0))</f>
        <v>479.40000000000003</v>
      </c>
      <c r="K453" s="65"/>
      <c r="L453" s="65">
        <f t="shared" si="1625"/>
        <v>940</v>
      </c>
      <c r="M453" s="65">
        <f t="shared" si="1620"/>
        <v>750</v>
      </c>
      <c r="N453" s="65">
        <f>INDEX(GB!$A$2:$AD$96,MATCH($C453,GB!$A$2:$A$96,0),MATCH(N$2,GB!$A$1:$AD$1,0))</f>
        <v>50</v>
      </c>
      <c r="O453" s="65">
        <f>INDEX(GB!$A$2:$AD$96,MATCH($C453,GB!$A$2:$A$96,0),MATCH(O$2,GB!$A$1:$AD$1,0))</f>
        <v>15</v>
      </c>
      <c r="P453" s="65">
        <f>INDEX(GB!$A$2:$AD$96,MATCH($C453,GB!$A$2:$A$96,0),MATCH(P$2,GB!$A$1:$AD$1,0))</f>
        <v>10</v>
      </c>
      <c r="Q453" s="65">
        <f>INDEX(GB!$A$2:$AD$96,MATCH($C453,GB!$A$2:$A$96,0),MATCH(Q$2,GB!$A$1:$AD$1,0))</f>
        <v>0</v>
      </c>
      <c r="R453" s="65">
        <f>INDEX(Notes!$A$36:$N$47,MATCH(Binning!$B453,Notes!$A$36:$A$47,0),MATCH(Notes!$M$35,Notes!$A$35:$N$35,0))</f>
        <v>6020</v>
      </c>
      <c r="S453" s="65"/>
      <c r="T453" s="65">
        <f>INDEX(GB!$A$2:$AD$96,MATCH($C453,GB!$A$2:$A$96,0),MATCH(T$2,GB!$A$1:$AD$1,0))</f>
        <v>55</v>
      </c>
      <c r="U453" s="65">
        <f>INDEX(GB!$A$2:$AD$96,MATCH($C453,GB!$A$2:$A$96,0),MATCH(U$2,GB!$A$1:$AD$1,0))</f>
        <v>-20</v>
      </c>
      <c r="V453" s="65">
        <f>INDEX(GB!$A$2:$AD$96,MATCH($C453,GB!$A$2:$A$96,0),MATCH(V$2,GB!$A$1:$AD$1,0))</f>
        <v>0</v>
      </c>
      <c r="W453" s="65">
        <f>INDEX(GB!$A$2:$AD$96,MATCH($C453,GB!$A$2:$A$96,0),MATCH(W$2,GB!$A$1:$AD$1,0))</f>
        <v>-15</v>
      </c>
      <c r="X453" s="65">
        <f>INDEX(GB!$A$2:$AD$96,MATCH($C453,GB!$A$2:$A$96,0),MATCH(X$2,GB!$A$1:$AD$1,0))</f>
        <v>-25</v>
      </c>
      <c r="Y453" s="65">
        <v>5</v>
      </c>
      <c r="Z453" s="72">
        <v>1250</v>
      </c>
      <c r="AA453" s="72">
        <v>400</v>
      </c>
      <c r="AB453" s="65"/>
      <c r="AC453" s="65"/>
      <c r="AD453" s="65"/>
      <c r="AE453" s="65"/>
      <c r="AF453" s="65">
        <f t="shared" si="1621"/>
        <v>5</v>
      </c>
      <c r="AG453" s="65">
        <f t="shared" si="1455"/>
        <v>820</v>
      </c>
      <c r="AH453" s="65">
        <f t="shared" si="1608"/>
        <v>770</v>
      </c>
      <c r="AI453" s="65" t="str">
        <f t="shared" si="1408"/>
        <v/>
      </c>
      <c r="AJ453" s="65" t="str">
        <f t="shared" si="1409"/>
        <v/>
      </c>
      <c r="AK453" s="65" t="str">
        <f t="shared" si="1410"/>
        <v/>
      </c>
      <c r="AL453" s="65" t="str">
        <f t="shared" si="1411"/>
        <v/>
      </c>
      <c r="AM453" s="65" t="str">
        <f t="shared" si="1572"/>
        <v/>
      </c>
      <c r="AN453" s="65">
        <f t="shared" ref="AN453:AS453" si="1628">AN452</f>
        <v>0</v>
      </c>
      <c r="AO453" s="65">
        <f t="shared" si="1628"/>
        <v>0</v>
      </c>
      <c r="AP453" s="65">
        <f t="shared" si="1628"/>
        <v>0</v>
      </c>
      <c r="AQ453" s="65">
        <f t="shared" si="1628"/>
        <v>0</v>
      </c>
      <c r="AR453" s="65">
        <f t="shared" si="1628"/>
        <v>0</v>
      </c>
      <c r="AS453" s="65">
        <f t="shared" si="1628"/>
        <v>0</v>
      </c>
      <c r="AT453" s="65" t="str">
        <f t="shared" si="1609"/>
        <v>GPU</v>
      </c>
      <c r="AU453" s="65">
        <f t="shared" si="1610"/>
        <v>479.40000000000003</v>
      </c>
      <c r="AV453" s="65"/>
      <c r="AX453" s="65">
        <f t="shared" si="1611"/>
        <v>990</v>
      </c>
      <c r="AY453" s="65">
        <f t="shared" si="1612"/>
        <v>800</v>
      </c>
      <c r="AZ453" s="65">
        <f>INDEX(Notes!$A$36:$O$47,MATCH($B453,Notes!A$36:A$47,0),MATCH(AZ$2,Notes!A$35:O$35,0))</f>
        <v>342.4525995351467</v>
      </c>
      <c r="BA453" s="65">
        <f t="shared" si="1613"/>
        <v>840</v>
      </c>
      <c r="BB453" s="65">
        <f t="shared" si="1614"/>
        <v>890</v>
      </c>
      <c r="BC453" s="65">
        <f t="shared" si="1615"/>
        <v>820</v>
      </c>
      <c r="BD453" s="65">
        <f t="shared" si="1616"/>
        <v>870</v>
      </c>
      <c r="BO453" s="72">
        <f t="shared" si="1623"/>
        <v>479.40000000000003</v>
      </c>
      <c r="BP453" s="72">
        <f t="shared" si="1305"/>
        <v>9</v>
      </c>
      <c r="BQ453" s="72" t="str">
        <f t="shared" si="1306"/>
        <v>6</v>
      </c>
      <c r="BR453" s="72">
        <f t="shared" si="1624"/>
        <v>0</v>
      </c>
      <c r="BS453" s="72" t="str">
        <f t="shared" si="1618"/>
        <v>MG007</v>
      </c>
      <c r="BT453" s="72" t="str">
        <f t="shared" si="1618"/>
        <v>MG00C</v>
      </c>
      <c r="BU453" s="72">
        <f t="shared" si="1618"/>
        <v>0.39271255060728744</v>
      </c>
      <c r="BV453" s="72">
        <f t="shared" si="1618"/>
        <v>-7</v>
      </c>
    </row>
    <row r="454" spans="1:74" s="72" customFormat="1" x14ac:dyDescent="0.2">
      <c r="A454" s="72" t="b">
        <v>1</v>
      </c>
      <c r="B454" s="65" t="s">
        <v>46</v>
      </c>
      <c r="C454" s="65" t="s">
        <v>335</v>
      </c>
      <c r="D454" s="65" t="str">
        <f t="shared" si="1514"/>
        <v>E7</v>
      </c>
      <c r="E454" s="75">
        <f t="shared" si="1606"/>
        <v>1009007</v>
      </c>
      <c r="F454" s="65" t="str">
        <f t="shared" si="1607"/>
        <v>MG009_E7</v>
      </c>
      <c r="G454" s="65" t="s">
        <v>345</v>
      </c>
      <c r="H454" s="65">
        <f t="shared" si="1392"/>
        <v>1170</v>
      </c>
      <c r="I454" s="65">
        <f t="shared" si="1619"/>
        <v>135</v>
      </c>
      <c r="J454" s="65">
        <f>INDEX(Notes!$A$36:$N$47,MATCH(Binning!$B454,Notes!$A$36:$A$47,0),MATCH(Notes!$K$35,Notes!$A$35:$N$35,0))</f>
        <v>479.40000000000003</v>
      </c>
      <c r="K454" s="65"/>
      <c r="L454" s="65">
        <f t="shared" si="1625"/>
        <v>940</v>
      </c>
      <c r="M454" s="65">
        <f t="shared" si="1620"/>
        <v>750</v>
      </c>
      <c r="N454" s="65">
        <f>INDEX(GB!$A$2:$AD$96,MATCH($C454,GB!$A$2:$A$96,0),MATCH(N$2,GB!$A$1:$AD$1,0))</f>
        <v>50</v>
      </c>
      <c r="O454" s="65">
        <f>INDEX(GB!$A$2:$AD$96,MATCH($C454,GB!$A$2:$A$96,0),MATCH(O$2,GB!$A$1:$AD$1,0))</f>
        <v>15</v>
      </c>
      <c r="P454" s="65">
        <f>INDEX(GB!$A$2:$AD$96,MATCH($C454,GB!$A$2:$A$96,0),MATCH(P$2,GB!$A$1:$AD$1,0))</f>
        <v>10</v>
      </c>
      <c r="Q454" s="65">
        <f>INDEX(GB!$A$2:$AD$96,MATCH($C454,GB!$A$2:$A$96,0),MATCH(Q$2,GB!$A$1:$AD$1,0))</f>
        <v>0</v>
      </c>
      <c r="R454" s="65">
        <f>INDEX(Notes!$A$36:$N$47,MATCH(Binning!$B454,Notes!$A$36:$A$47,0),MATCH(Notes!$M$35,Notes!$A$35:$N$35,0))</f>
        <v>6020</v>
      </c>
      <c r="S454" s="65"/>
      <c r="T454" s="65">
        <f>INDEX(GB!$A$2:$AD$96,MATCH($C454,GB!$A$2:$A$96,0),MATCH(T$2,GB!$A$1:$AD$1,0))</f>
        <v>55</v>
      </c>
      <c r="U454" s="65">
        <f>INDEX(GB!$A$2:$AD$96,MATCH($C454,GB!$A$2:$A$96,0),MATCH(U$2,GB!$A$1:$AD$1,0))</f>
        <v>-20</v>
      </c>
      <c r="V454" s="65">
        <f>INDEX(GB!$A$2:$AD$96,MATCH($C454,GB!$A$2:$A$96,0),MATCH(V$2,GB!$A$1:$AD$1,0))</f>
        <v>0</v>
      </c>
      <c r="W454" s="65">
        <f>INDEX(GB!$A$2:$AD$96,MATCH($C454,GB!$A$2:$A$96,0),MATCH(W$2,GB!$A$1:$AD$1,0))</f>
        <v>-15</v>
      </c>
      <c r="X454" s="65">
        <f>INDEX(GB!$A$2:$AD$96,MATCH($C454,GB!$A$2:$A$96,0),MATCH(X$2,GB!$A$1:$AD$1,0))</f>
        <v>-25</v>
      </c>
      <c r="Y454" s="65">
        <v>5</v>
      </c>
      <c r="Z454" s="72">
        <v>1250</v>
      </c>
      <c r="AA454" s="72">
        <v>400</v>
      </c>
      <c r="AB454" s="65"/>
      <c r="AC454" s="65"/>
      <c r="AD454" s="65"/>
      <c r="AE454" s="65"/>
      <c r="AF454" s="65">
        <f t="shared" si="1621"/>
        <v>5</v>
      </c>
      <c r="AG454" s="65">
        <f t="shared" si="1455"/>
        <v>820</v>
      </c>
      <c r="AH454" s="65">
        <f t="shared" si="1608"/>
        <v>770</v>
      </c>
      <c r="AI454" s="65" t="str">
        <f t="shared" si="1408"/>
        <v/>
      </c>
      <c r="AJ454" s="65" t="str">
        <f t="shared" si="1409"/>
        <v/>
      </c>
      <c r="AK454" s="65" t="str">
        <f t="shared" si="1410"/>
        <v/>
      </c>
      <c r="AL454" s="65" t="str">
        <f t="shared" si="1411"/>
        <v/>
      </c>
      <c r="AM454" s="65" t="str">
        <f t="shared" si="1572"/>
        <v/>
      </c>
      <c r="AN454" s="65">
        <f t="shared" ref="AN454:AS455" si="1629">AN453</f>
        <v>0</v>
      </c>
      <c r="AO454" s="65">
        <f t="shared" si="1629"/>
        <v>0</v>
      </c>
      <c r="AP454" s="65">
        <f t="shared" si="1629"/>
        <v>0</v>
      </c>
      <c r="AQ454" s="65">
        <f t="shared" si="1629"/>
        <v>0</v>
      </c>
      <c r="AR454" s="65">
        <f t="shared" si="1629"/>
        <v>0</v>
      </c>
      <c r="AS454" s="65">
        <f t="shared" si="1629"/>
        <v>0</v>
      </c>
      <c r="AT454" s="65" t="str">
        <f t="shared" si="1609"/>
        <v>GPU</v>
      </c>
      <c r="AU454" s="65">
        <f t="shared" si="1610"/>
        <v>479.40000000000003</v>
      </c>
      <c r="AV454" s="65"/>
      <c r="AX454" s="65">
        <f t="shared" si="1611"/>
        <v>990</v>
      </c>
      <c r="AY454" s="65">
        <f t="shared" si="1612"/>
        <v>800</v>
      </c>
      <c r="AZ454" s="65">
        <f>INDEX(Notes!$A$36:$O$47,MATCH($B454,Notes!A$36:A$47,0),MATCH(AZ$2,Notes!A$35:O$35,0))</f>
        <v>342.4525995351467</v>
      </c>
      <c r="BA454" s="65">
        <f t="shared" si="1613"/>
        <v>825</v>
      </c>
      <c r="BB454" s="65">
        <f t="shared" si="1614"/>
        <v>875</v>
      </c>
      <c r="BC454" s="65">
        <f t="shared" si="1615"/>
        <v>805</v>
      </c>
      <c r="BD454" s="65">
        <f t="shared" si="1616"/>
        <v>855</v>
      </c>
      <c r="BO454" s="72">
        <f t="shared" si="1623"/>
        <v>479.40000000000003</v>
      </c>
      <c r="BP454" s="72">
        <f t="shared" si="1305"/>
        <v>9</v>
      </c>
      <c r="BQ454" s="72" t="str">
        <f t="shared" si="1306"/>
        <v>7</v>
      </c>
      <c r="BR454" s="72">
        <f t="shared" si="1624"/>
        <v>0</v>
      </c>
      <c r="BS454" s="72" t="str">
        <f t="shared" si="1618"/>
        <v>MG007</v>
      </c>
      <c r="BT454" s="72" t="str">
        <f t="shared" si="1618"/>
        <v>MG00C</v>
      </c>
      <c r="BU454" s="72">
        <f t="shared" si="1618"/>
        <v>0.39271255060728744</v>
      </c>
      <c r="BV454" s="72">
        <f t="shared" si="1618"/>
        <v>-7</v>
      </c>
    </row>
    <row r="455" spans="1:74" s="72" customFormat="1" x14ac:dyDescent="0.2">
      <c r="A455" s="72" t="b">
        <v>1</v>
      </c>
      <c r="B455" s="65" t="s">
        <v>46</v>
      </c>
      <c r="C455" s="65" t="s">
        <v>335</v>
      </c>
      <c r="D455" s="65" t="str">
        <f t="shared" si="1514"/>
        <v>E8</v>
      </c>
      <c r="E455" s="75">
        <f t="shared" ref="E455:E490" si="1630">1000000+BP455*1000+BQ455</f>
        <v>1009008</v>
      </c>
      <c r="F455" s="65" t="str">
        <f t="shared" ref="F455:F477" si="1631">CONCATENATE(C455,"_",D455)</f>
        <v>MG009_E8</v>
      </c>
      <c r="G455" s="65" t="s">
        <v>345</v>
      </c>
      <c r="H455" s="65">
        <f t="shared" si="1392"/>
        <v>1155</v>
      </c>
      <c r="I455" s="65">
        <f t="shared" si="1619"/>
        <v>135</v>
      </c>
      <c r="J455" s="65">
        <f>INDEX(Notes!$A$36:$N$47,MATCH(Binning!$B455,Notes!$A$36:$A$47,0),MATCH(Notes!$K$35,Notes!$A$35:$N$35,0))</f>
        <v>479.40000000000003</v>
      </c>
      <c r="K455" s="65"/>
      <c r="L455" s="65">
        <f t="shared" si="1625"/>
        <v>940</v>
      </c>
      <c r="M455" s="65">
        <f t="shared" si="1620"/>
        <v>750</v>
      </c>
      <c r="N455" s="65">
        <f>INDEX(GB!$A$2:$AD$96,MATCH($C455,GB!$A$2:$A$96,0),MATCH(N$2,GB!$A$1:$AD$1,0))</f>
        <v>50</v>
      </c>
      <c r="O455" s="65">
        <f>INDEX(GB!$A$2:$AD$96,MATCH($C455,GB!$A$2:$A$96,0),MATCH(O$2,GB!$A$1:$AD$1,0))</f>
        <v>15</v>
      </c>
      <c r="P455" s="65">
        <f>INDEX(GB!$A$2:$AD$96,MATCH($C455,GB!$A$2:$A$96,0),MATCH(P$2,GB!$A$1:$AD$1,0))</f>
        <v>10</v>
      </c>
      <c r="Q455" s="65">
        <f>INDEX(GB!$A$2:$AD$96,MATCH($C455,GB!$A$2:$A$96,0),MATCH(Q$2,GB!$A$1:$AD$1,0))</f>
        <v>0</v>
      </c>
      <c r="R455" s="65">
        <f>INDEX(Notes!$A$36:$N$47,MATCH(Binning!$B455,Notes!$A$36:$A$47,0),MATCH(Notes!$M$35,Notes!$A$35:$N$35,0))</f>
        <v>6020</v>
      </c>
      <c r="S455" s="65"/>
      <c r="T455" s="65">
        <f>INDEX(GB!$A$2:$AD$96,MATCH($C455,GB!$A$2:$A$96,0),MATCH(T$2,GB!$A$1:$AD$1,0))</f>
        <v>55</v>
      </c>
      <c r="U455" s="65">
        <f>INDEX(GB!$A$2:$AD$96,MATCH($C455,GB!$A$2:$A$96,0),MATCH(U$2,GB!$A$1:$AD$1,0))</f>
        <v>-20</v>
      </c>
      <c r="V455" s="65">
        <f>INDEX(GB!$A$2:$AD$96,MATCH($C455,GB!$A$2:$A$96,0),MATCH(V$2,GB!$A$1:$AD$1,0))</f>
        <v>0</v>
      </c>
      <c r="W455" s="65">
        <f>INDEX(GB!$A$2:$AD$96,MATCH($C455,GB!$A$2:$A$96,0),MATCH(W$2,GB!$A$1:$AD$1,0))</f>
        <v>-15</v>
      </c>
      <c r="X455" s="65">
        <f>INDEX(GB!$A$2:$AD$96,MATCH($C455,GB!$A$2:$A$96,0),MATCH(X$2,GB!$A$1:$AD$1,0))</f>
        <v>-25</v>
      </c>
      <c r="Y455" s="65">
        <v>5</v>
      </c>
      <c r="Z455" s="72">
        <v>1250</v>
      </c>
      <c r="AA455" s="72">
        <v>400</v>
      </c>
      <c r="AB455" s="65"/>
      <c r="AC455" s="65"/>
      <c r="AD455" s="65"/>
      <c r="AE455" s="65"/>
      <c r="AF455" s="65">
        <f t="shared" si="1621"/>
        <v>5</v>
      </c>
      <c r="AG455" s="65">
        <f t="shared" si="1455"/>
        <v>820</v>
      </c>
      <c r="AH455" s="65">
        <f t="shared" ref="AH455:AH490" si="1632">AG455-N455</f>
        <v>770</v>
      </c>
      <c r="AI455" s="65" t="str">
        <f t="shared" ref="AI455:AI490" si="1633">IF($BR455=1,BS455,"")</f>
        <v/>
      </c>
      <c r="AJ455" s="65" t="str">
        <f t="shared" ref="AJ455:AJ490" si="1634">IF($BR455=1,BT455,"")</f>
        <v/>
      </c>
      <c r="AK455" s="65" t="str">
        <f t="shared" ref="AK455:AK490" si="1635">IF($BR455=1,BU455,"")</f>
        <v/>
      </c>
      <c r="AL455" s="65" t="str">
        <f t="shared" ref="AL455:AL490" si="1636">IF($BR455=1,BV455,"")</f>
        <v/>
      </c>
      <c r="AM455" s="65" t="str">
        <f t="shared" si="1572"/>
        <v/>
      </c>
      <c r="AN455" s="65">
        <f t="shared" si="1629"/>
        <v>0</v>
      </c>
      <c r="AO455" s="65">
        <f t="shared" si="1629"/>
        <v>0</v>
      </c>
      <c r="AP455" s="65">
        <f t="shared" si="1629"/>
        <v>0</v>
      </c>
      <c r="AQ455" s="65">
        <f t="shared" si="1629"/>
        <v>0</v>
      </c>
      <c r="AR455" s="65">
        <f t="shared" si="1629"/>
        <v>0</v>
      </c>
      <c r="AS455" s="65">
        <f t="shared" si="1629"/>
        <v>0</v>
      </c>
      <c r="AT455" s="65" t="str">
        <f t="shared" ref="AT455:AT490" si="1637">B455</f>
        <v>GPU</v>
      </c>
      <c r="AU455" s="65">
        <f t="shared" ref="AU455:AU490" si="1638">J455</f>
        <v>479.40000000000003</v>
      </c>
      <c r="AV455" s="65"/>
      <c r="AX455" s="65">
        <f t="shared" ref="AX455:AX490" si="1639">L455+N455</f>
        <v>990</v>
      </c>
      <c r="AY455" s="65">
        <f t="shared" ref="AY455:AY490" si="1640">M455+N455</f>
        <v>800</v>
      </c>
      <c r="AZ455" s="65">
        <f>INDEX(Notes!$A$36:$O$47,MATCH($B455,Notes!A$36:A$47,0),MATCH(AZ$2,Notes!A$35:O$35,0))</f>
        <v>342.4525995351467</v>
      </c>
      <c r="BA455" s="65">
        <f t="shared" ref="BA455:BA490" si="1641">MAX(MIN(Y455*FLOOR((H455-I455*LOG10(AZ455))/Y455,1),L455),M455)</f>
        <v>810</v>
      </c>
      <c r="BB455" s="65">
        <f t="shared" ref="BB455:BB490" si="1642">BA455+N455</f>
        <v>860</v>
      </c>
      <c r="BC455" s="65">
        <f t="shared" ref="BC455:BC490" si="1643">MAX(MIN(Y455*FLOOR((H455-I455*LOG10(J455))/Y455,1),L455),M455)</f>
        <v>790</v>
      </c>
      <c r="BD455" s="65">
        <f t="shared" ref="BD455:BD490" si="1644">BC455+N455</f>
        <v>840</v>
      </c>
      <c r="BO455" s="72">
        <f t="shared" si="1623"/>
        <v>479.40000000000003</v>
      </c>
      <c r="BP455" s="72">
        <f t="shared" si="1305"/>
        <v>9</v>
      </c>
      <c r="BQ455" s="72" t="str">
        <f t="shared" si="1306"/>
        <v>8</v>
      </c>
      <c r="BR455" s="72">
        <f t="shared" si="1624"/>
        <v>0</v>
      </c>
      <c r="BS455" s="72" t="str">
        <f t="shared" si="1618"/>
        <v>MG007</v>
      </c>
      <c r="BT455" s="72" t="str">
        <f t="shared" si="1618"/>
        <v>MG00C</v>
      </c>
      <c r="BU455" s="72">
        <f t="shared" si="1618"/>
        <v>0.39271255060728744</v>
      </c>
      <c r="BV455" s="72">
        <f t="shared" si="1618"/>
        <v>-7</v>
      </c>
    </row>
    <row r="456" spans="1:74" s="72" customFormat="1" x14ac:dyDescent="0.2">
      <c r="A456" s="72" t="b">
        <v>1</v>
      </c>
      <c r="B456" s="65" t="s">
        <v>46</v>
      </c>
      <c r="C456" s="65" t="s">
        <v>335</v>
      </c>
      <c r="D456" s="65" t="str">
        <f t="shared" si="1514"/>
        <v>E9</v>
      </c>
      <c r="E456" s="75">
        <f t="shared" si="1630"/>
        <v>1009009</v>
      </c>
      <c r="F456" s="65" t="str">
        <f t="shared" si="1631"/>
        <v>MG009_E9</v>
      </c>
      <c r="G456" s="65" t="s">
        <v>345</v>
      </c>
      <c r="H456" s="65">
        <f t="shared" si="1392"/>
        <v>1140</v>
      </c>
      <c r="I456" s="65">
        <f t="shared" si="1619"/>
        <v>135</v>
      </c>
      <c r="J456" s="65">
        <f>INDEX(Notes!$A$36:$N$47,MATCH(Binning!$B456,Notes!$A$36:$A$47,0),MATCH(Notes!$K$35,Notes!$A$35:$N$35,0))</f>
        <v>479.40000000000003</v>
      </c>
      <c r="K456" s="65"/>
      <c r="L456" s="65">
        <f t="shared" si="1625"/>
        <v>940</v>
      </c>
      <c r="M456" s="65">
        <f t="shared" si="1620"/>
        <v>750</v>
      </c>
      <c r="N456" s="65">
        <f>INDEX(GB!$A$2:$AD$96,MATCH($C456,GB!$A$2:$A$96,0),MATCH(N$2,GB!$A$1:$AD$1,0))</f>
        <v>50</v>
      </c>
      <c r="O456" s="65">
        <f>INDEX(GB!$A$2:$AD$96,MATCH($C456,GB!$A$2:$A$96,0),MATCH(O$2,GB!$A$1:$AD$1,0))</f>
        <v>15</v>
      </c>
      <c r="P456" s="65">
        <f>INDEX(GB!$A$2:$AD$96,MATCH($C456,GB!$A$2:$A$96,0),MATCH(P$2,GB!$A$1:$AD$1,0))</f>
        <v>10</v>
      </c>
      <c r="Q456" s="65">
        <f>INDEX(GB!$A$2:$AD$96,MATCH($C456,GB!$A$2:$A$96,0),MATCH(Q$2,GB!$A$1:$AD$1,0))</f>
        <v>0</v>
      </c>
      <c r="R456" s="65">
        <f>INDEX(Notes!$A$36:$N$47,MATCH(Binning!$B456,Notes!$A$36:$A$47,0),MATCH(Notes!$M$35,Notes!$A$35:$N$35,0))</f>
        <v>6020</v>
      </c>
      <c r="S456" s="65"/>
      <c r="T456" s="65">
        <f>INDEX(GB!$A$2:$AD$96,MATCH($C456,GB!$A$2:$A$96,0),MATCH(T$2,GB!$A$1:$AD$1,0))</f>
        <v>55</v>
      </c>
      <c r="U456" s="65">
        <f>INDEX(GB!$A$2:$AD$96,MATCH($C456,GB!$A$2:$A$96,0),MATCH(U$2,GB!$A$1:$AD$1,0))</f>
        <v>-20</v>
      </c>
      <c r="V456" s="65">
        <f>INDEX(GB!$A$2:$AD$96,MATCH($C456,GB!$A$2:$A$96,0),MATCH(V$2,GB!$A$1:$AD$1,0))</f>
        <v>0</v>
      </c>
      <c r="W456" s="65">
        <f>INDEX(GB!$A$2:$AD$96,MATCH($C456,GB!$A$2:$A$96,0),MATCH(W$2,GB!$A$1:$AD$1,0))</f>
        <v>-15</v>
      </c>
      <c r="X456" s="65">
        <f>INDEX(GB!$A$2:$AD$96,MATCH($C456,GB!$A$2:$A$96,0),MATCH(X$2,GB!$A$1:$AD$1,0))</f>
        <v>-25</v>
      </c>
      <c r="Y456" s="65">
        <v>5</v>
      </c>
      <c r="Z456" s="72">
        <v>1250</v>
      </c>
      <c r="AA456" s="72">
        <v>400</v>
      </c>
      <c r="AB456" s="65"/>
      <c r="AC456" s="65"/>
      <c r="AD456" s="65"/>
      <c r="AE456" s="65"/>
      <c r="AF456" s="65">
        <f t="shared" si="1621"/>
        <v>5</v>
      </c>
      <c r="AG456" s="65">
        <f t="shared" si="1455"/>
        <v>820</v>
      </c>
      <c r="AH456" s="65">
        <f t="shared" si="1632"/>
        <v>770</v>
      </c>
      <c r="AI456" s="65" t="str">
        <f t="shared" si="1633"/>
        <v/>
      </c>
      <c r="AJ456" s="65" t="str">
        <f t="shared" si="1634"/>
        <v/>
      </c>
      <c r="AK456" s="65" t="str">
        <f t="shared" si="1635"/>
        <v/>
      </c>
      <c r="AL456" s="65" t="str">
        <f t="shared" si="1636"/>
        <v/>
      </c>
      <c r="AM456" s="65" t="str">
        <f t="shared" si="1572"/>
        <v/>
      </c>
      <c r="AN456" s="65">
        <f t="shared" ref="AN456:AS456" si="1645">AN455</f>
        <v>0</v>
      </c>
      <c r="AO456" s="65">
        <f t="shared" si="1645"/>
        <v>0</v>
      </c>
      <c r="AP456" s="65">
        <f t="shared" si="1645"/>
        <v>0</v>
      </c>
      <c r="AQ456" s="65">
        <f t="shared" si="1645"/>
        <v>0</v>
      </c>
      <c r="AR456" s="65">
        <f t="shared" si="1645"/>
        <v>0</v>
      </c>
      <c r="AS456" s="65">
        <f t="shared" si="1645"/>
        <v>0</v>
      </c>
      <c r="AT456" s="65" t="str">
        <f t="shared" si="1637"/>
        <v>GPU</v>
      </c>
      <c r="AU456" s="65">
        <f t="shared" si="1638"/>
        <v>479.40000000000003</v>
      </c>
      <c r="AV456" s="65"/>
      <c r="AX456" s="65">
        <f t="shared" si="1639"/>
        <v>990</v>
      </c>
      <c r="AY456" s="65">
        <f t="shared" si="1640"/>
        <v>800</v>
      </c>
      <c r="AZ456" s="65">
        <f>INDEX(Notes!$A$36:$O$47,MATCH($B456,Notes!A$36:A$47,0),MATCH(AZ$2,Notes!A$35:O$35,0))</f>
        <v>342.4525995351467</v>
      </c>
      <c r="BA456" s="65">
        <f t="shared" si="1641"/>
        <v>795</v>
      </c>
      <c r="BB456" s="65">
        <f t="shared" si="1642"/>
        <v>845</v>
      </c>
      <c r="BC456" s="65">
        <f t="shared" si="1643"/>
        <v>775</v>
      </c>
      <c r="BD456" s="65">
        <f t="shared" si="1644"/>
        <v>825</v>
      </c>
      <c r="BO456" s="72">
        <f t="shared" si="1623"/>
        <v>479.40000000000003</v>
      </c>
      <c r="BP456" s="72">
        <f t="shared" si="1305"/>
        <v>9</v>
      </c>
      <c r="BQ456" s="72" t="str">
        <f t="shared" si="1306"/>
        <v>9</v>
      </c>
      <c r="BR456" s="72">
        <f t="shared" si="1624"/>
        <v>0</v>
      </c>
      <c r="BS456" s="72" t="str">
        <f t="shared" si="1624"/>
        <v>MG007</v>
      </c>
      <c r="BT456" s="72" t="str">
        <f t="shared" si="1624"/>
        <v>MG00C</v>
      </c>
      <c r="BU456" s="72">
        <f t="shared" si="1624"/>
        <v>0.39271255060728744</v>
      </c>
      <c r="BV456" s="72">
        <f t="shared" si="1624"/>
        <v>-7</v>
      </c>
    </row>
    <row r="457" spans="1:74" s="72" customFormat="1" x14ac:dyDescent="0.2">
      <c r="A457" s="72" t="b">
        <v>1</v>
      </c>
      <c r="B457" s="65" t="s">
        <v>46</v>
      </c>
      <c r="C457" s="65" t="s">
        <v>335</v>
      </c>
      <c r="D457" s="65" t="str">
        <f t="shared" si="1514"/>
        <v>E10</v>
      </c>
      <c r="E457" s="75">
        <f t="shared" si="1630"/>
        <v>1009010</v>
      </c>
      <c r="F457" s="65" t="str">
        <f t="shared" si="1631"/>
        <v>MG009_E10</v>
      </c>
      <c r="G457" s="65" t="s">
        <v>345</v>
      </c>
      <c r="H457" s="65">
        <f t="shared" si="1392"/>
        <v>1125</v>
      </c>
      <c r="I457" s="65">
        <f t="shared" si="1619"/>
        <v>135</v>
      </c>
      <c r="J457" s="65">
        <f>INDEX(Notes!$A$36:$N$47,MATCH(Binning!$B457,Notes!$A$36:$A$47,0),MATCH(Notes!$K$35,Notes!$A$35:$N$35,0))</f>
        <v>479.40000000000003</v>
      </c>
      <c r="K457" s="65"/>
      <c r="L457" s="65">
        <f t="shared" si="1625"/>
        <v>940</v>
      </c>
      <c r="M457" s="65">
        <f t="shared" si="1620"/>
        <v>750</v>
      </c>
      <c r="N457" s="65">
        <f>INDEX(GB!$A$2:$AD$96,MATCH($C457,GB!$A$2:$A$96,0),MATCH(N$2,GB!$A$1:$AD$1,0))</f>
        <v>50</v>
      </c>
      <c r="O457" s="65">
        <f>INDEX(GB!$A$2:$AD$96,MATCH($C457,GB!$A$2:$A$96,0),MATCH(O$2,GB!$A$1:$AD$1,0))</f>
        <v>15</v>
      </c>
      <c r="P457" s="65">
        <f>INDEX(GB!$A$2:$AD$96,MATCH($C457,GB!$A$2:$A$96,0),MATCH(P$2,GB!$A$1:$AD$1,0))</f>
        <v>10</v>
      </c>
      <c r="Q457" s="65">
        <f>INDEX(GB!$A$2:$AD$96,MATCH($C457,GB!$A$2:$A$96,0),MATCH(Q$2,GB!$A$1:$AD$1,0))</f>
        <v>0</v>
      </c>
      <c r="R457" s="65">
        <f>INDEX(Notes!$A$36:$N$47,MATCH(Binning!$B457,Notes!$A$36:$A$47,0),MATCH(Notes!$M$35,Notes!$A$35:$N$35,0))</f>
        <v>6020</v>
      </c>
      <c r="S457" s="65"/>
      <c r="T457" s="65">
        <f>INDEX(GB!$A$2:$AD$96,MATCH($C457,GB!$A$2:$A$96,0),MATCH(T$2,GB!$A$1:$AD$1,0))</f>
        <v>55</v>
      </c>
      <c r="U457" s="65">
        <f>INDEX(GB!$A$2:$AD$96,MATCH($C457,GB!$A$2:$A$96,0),MATCH(U$2,GB!$A$1:$AD$1,0))</f>
        <v>-20</v>
      </c>
      <c r="V457" s="65">
        <f>INDEX(GB!$A$2:$AD$96,MATCH($C457,GB!$A$2:$A$96,0),MATCH(V$2,GB!$A$1:$AD$1,0))</f>
        <v>0</v>
      </c>
      <c r="W457" s="65">
        <f>INDEX(GB!$A$2:$AD$96,MATCH($C457,GB!$A$2:$A$96,0),MATCH(W$2,GB!$A$1:$AD$1,0))</f>
        <v>-15</v>
      </c>
      <c r="X457" s="65">
        <f>INDEX(GB!$A$2:$AD$96,MATCH($C457,GB!$A$2:$A$96,0),MATCH(X$2,GB!$A$1:$AD$1,0))</f>
        <v>-25</v>
      </c>
      <c r="Y457" s="65">
        <v>5</v>
      </c>
      <c r="Z457" s="72">
        <v>1250</v>
      </c>
      <c r="AA457" s="72">
        <v>400</v>
      </c>
      <c r="AB457" s="65"/>
      <c r="AC457" s="65"/>
      <c r="AD457" s="65"/>
      <c r="AE457" s="65"/>
      <c r="AF457" s="65">
        <f t="shared" si="1621"/>
        <v>5</v>
      </c>
      <c r="AG457" s="65">
        <f t="shared" si="1455"/>
        <v>820</v>
      </c>
      <c r="AH457" s="65">
        <f t="shared" si="1632"/>
        <v>770</v>
      </c>
      <c r="AI457" s="65" t="str">
        <f t="shared" si="1633"/>
        <v/>
      </c>
      <c r="AJ457" s="65" t="str">
        <f t="shared" si="1634"/>
        <v/>
      </c>
      <c r="AK457" s="65" t="str">
        <f t="shared" si="1635"/>
        <v/>
      </c>
      <c r="AL457" s="65" t="str">
        <f t="shared" si="1636"/>
        <v/>
      </c>
      <c r="AM457" s="65" t="str">
        <f t="shared" si="1572"/>
        <v/>
      </c>
      <c r="AN457" s="65">
        <f t="shared" ref="AN457:AS457" si="1646">AN456</f>
        <v>0</v>
      </c>
      <c r="AO457" s="65">
        <f t="shared" si="1646"/>
        <v>0</v>
      </c>
      <c r="AP457" s="65">
        <f t="shared" si="1646"/>
        <v>0</v>
      </c>
      <c r="AQ457" s="65">
        <f t="shared" si="1646"/>
        <v>0</v>
      </c>
      <c r="AR457" s="65">
        <f t="shared" si="1646"/>
        <v>0</v>
      </c>
      <c r="AS457" s="65">
        <f t="shared" si="1646"/>
        <v>0</v>
      </c>
      <c r="AT457" s="65" t="str">
        <f t="shared" si="1637"/>
        <v>GPU</v>
      </c>
      <c r="AU457" s="65">
        <f t="shared" si="1638"/>
        <v>479.40000000000003</v>
      </c>
      <c r="AV457" s="65"/>
      <c r="AX457" s="65">
        <f t="shared" si="1639"/>
        <v>990</v>
      </c>
      <c r="AY457" s="65">
        <f t="shared" si="1640"/>
        <v>800</v>
      </c>
      <c r="AZ457" s="65">
        <f>INDEX(Notes!$A$36:$O$47,MATCH($B457,Notes!A$36:A$47,0),MATCH(AZ$2,Notes!A$35:O$35,0))</f>
        <v>342.4525995351467</v>
      </c>
      <c r="BA457" s="65">
        <f t="shared" si="1641"/>
        <v>780</v>
      </c>
      <c r="BB457" s="65">
        <f t="shared" si="1642"/>
        <v>830</v>
      </c>
      <c r="BC457" s="65">
        <f t="shared" si="1643"/>
        <v>760</v>
      </c>
      <c r="BD457" s="65">
        <f t="shared" si="1644"/>
        <v>810</v>
      </c>
      <c r="BO457" s="72">
        <f t="shared" si="1623"/>
        <v>479.40000000000003</v>
      </c>
      <c r="BP457" s="72">
        <f t="shared" si="1305"/>
        <v>9</v>
      </c>
      <c r="BQ457" s="72" t="str">
        <f t="shared" si="1306"/>
        <v>10</v>
      </c>
      <c r="BR457" s="72">
        <f t="shared" si="1624"/>
        <v>0</v>
      </c>
      <c r="BS457" s="72" t="str">
        <f t="shared" si="1624"/>
        <v>MG007</v>
      </c>
      <c r="BT457" s="72" t="str">
        <f t="shared" si="1624"/>
        <v>MG00C</v>
      </c>
      <c r="BU457" s="72">
        <f t="shared" si="1624"/>
        <v>0.39271255060728744</v>
      </c>
      <c r="BV457" s="72">
        <f t="shared" si="1624"/>
        <v>-7</v>
      </c>
    </row>
    <row r="458" spans="1:74" s="72" customFormat="1" x14ac:dyDescent="0.2">
      <c r="A458" s="72" t="b">
        <v>1</v>
      </c>
      <c r="B458" s="65" t="s">
        <v>46</v>
      </c>
      <c r="C458" s="65" t="s">
        <v>335</v>
      </c>
      <c r="D458" s="65" t="str">
        <f t="shared" si="1514"/>
        <v>E11</v>
      </c>
      <c r="E458" s="75">
        <f t="shared" si="1630"/>
        <v>1009011</v>
      </c>
      <c r="F458" s="65" t="str">
        <f t="shared" si="1631"/>
        <v>MG009_E11</v>
      </c>
      <c r="G458" s="65" t="s">
        <v>345</v>
      </c>
      <c r="H458" s="65">
        <f t="shared" si="1392"/>
        <v>1110</v>
      </c>
      <c r="I458" s="65">
        <f t="shared" si="1619"/>
        <v>135</v>
      </c>
      <c r="J458" s="65">
        <f>INDEX(Notes!$A$36:$N$47,MATCH(Binning!$B458,Notes!$A$36:$A$47,0),MATCH(Notes!$K$35,Notes!$A$35:$N$35,0))</f>
        <v>479.40000000000003</v>
      </c>
      <c r="K458" s="65"/>
      <c r="L458" s="65">
        <f t="shared" si="1625"/>
        <v>940</v>
      </c>
      <c r="M458" s="65">
        <f t="shared" si="1620"/>
        <v>750</v>
      </c>
      <c r="N458" s="65">
        <f>INDEX(GB!$A$2:$AD$96,MATCH($C458,GB!$A$2:$A$96,0),MATCH(N$2,GB!$A$1:$AD$1,0))</f>
        <v>50</v>
      </c>
      <c r="O458" s="65">
        <f>INDEX(GB!$A$2:$AD$96,MATCH($C458,GB!$A$2:$A$96,0),MATCH(O$2,GB!$A$1:$AD$1,0))</f>
        <v>15</v>
      </c>
      <c r="P458" s="65">
        <f>INDEX(GB!$A$2:$AD$96,MATCH($C458,GB!$A$2:$A$96,0),MATCH(P$2,GB!$A$1:$AD$1,0))</f>
        <v>10</v>
      </c>
      <c r="Q458" s="65">
        <f>INDEX(GB!$A$2:$AD$96,MATCH($C458,GB!$A$2:$A$96,0),MATCH(Q$2,GB!$A$1:$AD$1,0))</f>
        <v>0</v>
      </c>
      <c r="R458" s="65">
        <f>INDEX(Notes!$A$36:$N$47,MATCH(Binning!$B458,Notes!$A$36:$A$47,0),MATCH(Notes!$M$35,Notes!$A$35:$N$35,0))</f>
        <v>6020</v>
      </c>
      <c r="S458" s="65"/>
      <c r="T458" s="65">
        <f>INDEX(GB!$A$2:$AD$96,MATCH($C458,GB!$A$2:$A$96,0),MATCH(T$2,GB!$A$1:$AD$1,0))</f>
        <v>55</v>
      </c>
      <c r="U458" s="65">
        <f>INDEX(GB!$A$2:$AD$96,MATCH($C458,GB!$A$2:$A$96,0),MATCH(U$2,GB!$A$1:$AD$1,0))</f>
        <v>-20</v>
      </c>
      <c r="V458" s="65">
        <f>INDEX(GB!$A$2:$AD$96,MATCH($C458,GB!$A$2:$A$96,0),MATCH(V$2,GB!$A$1:$AD$1,0))</f>
        <v>0</v>
      </c>
      <c r="W458" s="65">
        <f>INDEX(GB!$A$2:$AD$96,MATCH($C458,GB!$A$2:$A$96,0),MATCH(W$2,GB!$A$1:$AD$1,0))</f>
        <v>-15</v>
      </c>
      <c r="X458" s="65">
        <f>INDEX(GB!$A$2:$AD$96,MATCH($C458,GB!$A$2:$A$96,0),MATCH(X$2,GB!$A$1:$AD$1,0))</f>
        <v>-25</v>
      </c>
      <c r="Y458" s="65">
        <v>5</v>
      </c>
      <c r="Z458" s="72">
        <v>1250</v>
      </c>
      <c r="AA458" s="72">
        <v>400</v>
      </c>
      <c r="AB458" s="65"/>
      <c r="AC458" s="65"/>
      <c r="AD458" s="65"/>
      <c r="AE458" s="65"/>
      <c r="AF458" s="65">
        <f t="shared" si="1621"/>
        <v>5</v>
      </c>
      <c r="AG458" s="65">
        <f t="shared" si="1455"/>
        <v>820</v>
      </c>
      <c r="AH458" s="65">
        <f t="shared" si="1632"/>
        <v>770</v>
      </c>
      <c r="AI458" s="65" t="str">
        <f t="shared" si="1633"/>
        <v/>
      </c>
      <c r="AJ458" s="65" t="str">
        <f t="shared" si="1634"/>
        <v/>
      </c>
      <c r="AK458" s="65" t="str">
        <f t="shared" si="1635"/>
        <v/>
      </c>
      <c r="AL458" s="65" t="str">
        <f t="shared" si="1636"/>
        <v/>
      </c>
      <c r="AM458" s="65" t="str">
        <f t="shared" si="1572"/>
        <v/>
      </c>
      <c r="AN458" s="65">
        <f t="shared" ref="AN458:AS458" si="1647">AN457</f>
        <v>0</v>
      </c>
      <c r="AO458" s="65">
        <f t="shared" si="1647"/>
        <v>0</v>
      </c>
      <c r="AP458" s="65">
        <f t="shared" si="1647"/>
        <v>0</v>
      </c>
      <c r="AQ458" s="65">
        <f t="shared" si="1647"/>
        <v>0</v>
      </c>
      <c r="AR458" s="65">
        <f t="shared" si="1647"/>
        <v>0</v>
      </c>
      <c r="AS458" s="65">
        <f t="shared" si="1647"/>
        <v>0</v>
      </c>
      <c r="AT458" s="65" t="str">
        <f t="shared" si="1637"/>
        <v>GPU</v>
      </c>
      <c r="AU458" s="65">
        <f t="shared" si="1638"/>
        <v>479.40000000000003</v>
      </c>
      <c r="AV458" s="65"/>
      <c r="AX458" s="65">
        <f t="shared" si="1639"/>
        <v>990</v>
      </c>
      <c r="AY458" s="65">
        <f t="shared" si="1640"/>
        <v>800</v>
      </c>
      <c r="AZ458" s="65">
        <f>INDEX(Notes!$A$36:$O$47,MATCH($B458,Notes!A$36:A$47,0),MATCH(AZ$2,Notes!A$35:O$35,0))</f>
        <v>342.4525995351467</v>
      </c>
      <c r="BA458" s="65">
        <f t="shared" si="1641"/>
        <v>765</v>
      </c>
      <c r="BB458" s="65">
        <f t="shared" si="1642"/>
        <v>815</v>
      </c>
      <c r="BC458" s="65">
        <f t="shared" si="1643"/>
        <v>750</v>
      </c>
      <c r="BD458" s="65">
        <f t="shared" si="1644"/>
        <v>800</v>
      </c>
      <c r="BO458" s="72">
        <f t="shared" si="1623"/>
        <v>479.40000000000003</v>
      </c>
      <c r="BP458" s="72">
        <f t="shared" si="1305"/>
        <v>9</v>
      </c>
      <c r="BQ458" s="72" t="str">
        <f t="shared" si="1306"/>
        <v>11</v>
      </c>
      <c r="BR458" s="72">
        <f t="shared" si="1624"/>
        <v>0</v>
      </c>
      <c r="BS458" s="72" t="str">
        <f t="shared" si="1624"/>
        <v>MG007</v>
      </c>
      <c r="BT458" s="72" t="str">
        <f t="shared" si="1624"/>
        <v>MG00C</v>
      </c>
      <c r="BU458" s="72">
        <f t="shared" si="1624"/>
        <v>0.39271255060728744</v>
      </c>
      <c r="BV458" s="72">
        <f t="shared" si="1624"/>
        <v>-7</v>
      </c>
    </row>
    <row r="459" spans="1:74" s="72" customFormat="1" x14ac:dyDescent="0.2">
      <c r="A459" s="72" t="b">
        <v>1</v>
      </c>
      <c r="B459" s="65" t="s">
        <v>46</v>
      </c>
      <c r="C459" s="65" t="s">
        <v>335</v>
      </c>
      <c r="D459" s="65" t="str">
        <f t="shared" si="1514"/>
        <v>E12</v>
      </c>
      <c r="E459" s="75">
        <f t="shared" ref="E459" si="1648">1000000+BP459*1000+BQ459</f>
        <v>1009012</v>
      </c>
      <c r="F459" s="65" t="str">
        <f t="shared" ref="F459" si="1649">CONCATENATE(C459,"_",D459)</f>
        <v>MG009_E12</v>
      </c>
      <c r="G459" s="65" t="s">
        <v>345</v>
      </c>
      <c r="H459" s="65">
        <f t="shared" si="1392"/>
        <v>1095</v>
      </c>
      <c r="I459" s="65">
        <f t="shared" si="1619"/>
        <v>135</v>
      </c>
      <c r="J459" s="65">
        <f>INDEX(Notes!$A$36:$N$47,MATCH(Binning!$B459,Notes!$A$36:$A$47,0),MATCH(Notes!$K$35,Notes!$A$35:$N$35,0))</f>
        <v>479.40000000000003</v>
      </c>
      <c r="K459" s="65"/>
      <c r="L459" s="65">
        <f t="shared" si="1625"/>
        <v>940</v>
      </c>
      <c r="M459" s="65">
        <f t="shared" si="1620"/>
        <v>750</v>
      </c>
      <c r="N459" s="65">
        <f>INDEX(GB!$A$2:$AD$96,MATCH($C459,GB!$A$2:$A$96,0),MATCH(N$2,GB!$A$1:$AD$1,0))</f>
        <v>50</v>
      </c>
      <c r="O459" s="65">
        <f>INDEX(GB!$A$2:$AD$96,MATCH($C459,GB!$A$2:$A$96,0),MATCH(O$2,GB!$A$1:$AD$1,0))</f>
        <v>15</v>
      </c>
      <c r="P459" s="65">
        <f>INDEX(GB!$A$2:$AD$96,MATCH($C459,GB!$A$2:$A$96,0),MATCH(P$2,GB!$A$1:$AD$1,0))</f>
        <v>10</v>
      </c>
      <c r="Q459" s="65">
        <f>INDEX(GB!$A$2:$AD$96,MATCH($C459,GB!$A$2:$A$96,0),MATCH(Q$2,GB!$A$1:$AD$1,0))</f>
        <v>0</v>
      </c>
      <c r="R459" s="65">
        <f>INDEX(Notes!$A$36:$N$47,MATCH(Binning!$B459,Notes!$A$36:$A$47,0),MATCH(Notes!$M$35,Notes!$A$35:$N$35,0))</f>
        <v>6020</v>
      </c>
      <c r="S459" s="65"/>
      <c r="T459" s="65">
        <f>INDEX(GB!$A$2:$AD$96,MATCH($C459,GB!$A$2:$A$96,0),MATCH(T$2,GB!$A$1:$AD$1,0))</f>
        <v>55</v>
      </c>
      <c r="U459" s="65">
        <f>INDEX(GB!$A$2:$AD$96,MATCH($C459,GB!$A$2:$A$96,0),MATCH(U$2,GB!$A$1:$AD$1,0))</f>
        <v>-20</v>
      </c>
      <c r="V459" s="65">
        <f>INDEX(GB!$A$2:$AD$96,MATCH($C459,GB!$A$2:$A$96,0),MATCH(V$2,GB!$A$1:$AD$1,0))</f>
        <v>0</v>
      </c>
      <c r="W459" s="65">
        <f>INDEX(GB!$A$2:$AD$96,MATCH($C459,GB!$A$2:$A$96,0),MATCH(W$2,GB!$A$1:$AD$1,0))</f>
        <v>-15</v>
      </c>
      <c r="X459" s="65">
        <f>INDEX(GB!$A$2:$AD$96,MATCH($C459,GB!$A$2:$A$96,0),MATCH(X$2,GB!$A$1:$AD$1,0))</f>
        <v>-25</v>
      </c>
      <c r="Y459" s="65">
        <v>5</v>
      </c>
      <c r="Z459" s="72">
        <v>1250</v>
      </c>
      <c r="AA459" s="72">
        <v>400</v>
      </c>
      <c r="AB459" s="65"/>
      <c r="AC459" s="65"/>
      <c r="AD459" s="65"/>
      <c r="AE459" s="65"/>
      <c r="AF459" s="65">
        <f t="shared" si="1621"/>
        <v>5</v>
      </c>
      <c r="AG459" s="65">
        <f t="shared" si="1455"/>
        <v>820</v>
      </c>
      <c r="AH459" s="65">
        <f t="shared" ref="AH459" si="1650">AG459-N459</f>
        <v>770</v>
      </c>
      <c r="AI459" s="65" t="str">
        <f t="shared" ref="AI459" si="1651">IF($BR459=1,BS459,"")</f>
        <v/>
      </c>
      <c r="AJ459" s="65" t="str">
        <f t="shared" ref="AJ459" si="1652">IF($BR459=1,BT459,"")</f>
        <v/>
      </c>
      <c r="AK459" s="65" t="str">
        <f t="shared" ref="AK459" si="1653">IF($BR459=1,BU459,"")</f>
        <v/>
      </c>
      <c r="AL459" s="65" t="str">
        <f t="shared" ref="AL459" si="1654">IF($BR459=1,BV459,"")</f>
        <v/>
      </c>
      <c r="AM459" s="65" t="str">
        <f t="shared" si="1572"/>
        <v/>
      </c>
      <c r="AN459" s="65">
        <f t="shared" ref="AN459:AS459" si="1655">AN458</f>
        <v>0</v>
      </c>
      <c r="AO459" s="65">
        <f t="shared" si="1655"/>
        <v>0</v>
      </c>
      <c r="AP459" s="65">
        <f t="shared" si="1655"/>
        <v>0</v>
      </c>
      <c r="AQ459" s="65">
        <f t="shared" si="1655"/>
        <v>0</v>
      </c>
      <c r="AR459" s="65">
        <f t="shared" si="1655"/>
        <v>0</v>
      </c>
      <c r="AS459" s="65">
        <f t="shared" si="1655"/>
        <v>0</v>
      </c>
      <c r="AT459" s="65" t="str">
        <f t="shared" ref="AT459" si="1656">B459</f>
        <v>GPU</v>
      </c>
      <c r="AU459" s="65">
        <f t="shared" ref="AU459" si="1657">J459</f>
        <v>479.40000000000003</v>
      </c>
      <c r="AV459" s="65"/>
      <c r="AX459" s="65">
        <f t="shared" ref="AX459" si="1658">L459+N459</f>
        <v>990</v>
      </c>
      <c r="AY459" s="65">
        <f t="shared" ref="AY459" si="1659">M459+N459</f>
        <v>800</v>
      </c>
      <c r="AZ459" s="65">
        <f>INDEX(Notes!$A$36:$O$47,MATCH($B459,Notes!A$36:A$47,0),MATCH(AZ$2,Notes!A$35:O$35,0))</f>
        <v>342.4525995351467</v>
      </c>
      <c r="BA459" s="65">
        <f t="shared" ref="BA459" si="1660">MAX(MIN(Y459*FLOOR((H459-I459*LOG10(AZ459))/Y459,1),L459),M459)</f>
        <v>750</v>
      </c>
      <c r="BB459" s="65">
        <f t="shared" ref="BB459" si="1661">BA459+N459</f>
        <v>800</v>
      </c>
      <c r="BC459" s="65">
        <f t="shared" ref="BC459" si="1662">MAX(MIN(Y459*FLOOR((H459-I459*LOG10(J459))/Y459,1),L459),M459)</f>
        <v>750</v>
      </c>
      <c r="BD459" s="65">
        <f t="shared" ref="BD459" si="1663">BC459+N459</f>
        <v>800</v>
      </c>
      <c r="BO459" s="72">
        <f t="shared" si="1623"/>
        <v>479.40000000000003</v>
      </c>
      <c r="BP459" s="72">
        <f t="shared" si="1305"/>
        <v>9</v>
      </c>
      <c r="BQ459" s="72" t="str">
        <f t="shared" si="1306"/>
        <v>12</v>
      </c>
      <c r="BR459" s="72">
        <f t="shared" si="1624"/>
        <v>0</v>
      </c>
      <c r="BS459" s="72" t="str">
        <f t="shared" si="1624"/>
        <v>MG007</v>
      </c>
      <c r="BT459" s="72" t="str">
        <f t="shared" si="1624"/>
        <v>MG00C</v>
      </c>
      <c r="BU459" s="72">
        <f t="shared" si="1624"/>
        <v>0.39271255060728744</v>
      </c>
      <c r="BV459" s="72">
        <f t="shared" si="1624"/>
        <v>-7</v>
      </c>
    </row>
    <row r="460" spans="1:74" s="72" customFormat="1" x14ac:dyDescent="0.2">
      <c r="A460" s="72" t="b">
        <v>1</v>
      </c>
      <c r="B460" s="65" t="s">
        <v>46</v>
      </c>
      <c r="C460" s="65" t="s">
        <v>350</v>
      </c>
      <c r="D460" s="65" t="s">
        <v>44</v>
      </c>
      <c r="E460" s="75">
        <f t="shared" si="1630"/>
        <v>1010001</v>
      </c>
      <c r="F460" s="65" t="str">
        <f t="shared" si="1631"/>
        <v>MG00A_E1</v>
      </c>
      <c r="G460" s="65" t="s">
        <v>345</v>
      </c>
      <c r="H460" s="184">
        <f>VLOOKUP(C460,BinningParamNotes!A:D,3,0)</f>
        <v>1320</v>
      </c>
      <c r="I460" s="69">
        <f>VLOOKUP(C460,BinningParamNotes!A:D,2,0)</f>
        <v>140</v>
      </c>
      <c r="J460" s="65">
        <f>INDEX(Notes!$A$36:$N$47,MATCH(Binning!$B460,Notes!$A$36:$A$47,0),MATCH(Notes!$K$35,Notes!$A$35:$N$35,0))</f>
        <v>479.40000000000003</v>
      </c>
      <c r="K460" s="65"/>
      <c r="L460" s="69">
        <f>VLOOKUP(C460,BinningParamNotes!A:D,4,0)</f>
        <v>1005</v>
      </c>
      <c r="M460" s="189">
        <v>765</v>
      </c>
      <c r="N460" s="65">
        <f>INDEX(GB!$A$2:$AD$96,MATCH($C460,GB!$A$2:$A$96,0),MATCH(N$2,GB!$A$1:$AD$1,0))</f>
        <v>45</v>
      </c>
      <c r="O460" s="65">
        <f>INDEX(GB!$A$2:$AD$96,MATCH($C460,GB!$A$2:$A$96,0),MATCH(O$2,GB!$A$1:$AD$1,0))</f>
        <v>5</v>
      </c>
      <c r="P460" s="65">
        <f>INDEX(GB!$A$2:$AD$96,MATCH($C460,GB!$A$2:$A$96,0),MATCH(P$2,GB!$A$1:$AD$1,0))</f>
        <v>5</v>
      </c>
      <c r="Q460" s="65">
        <f>INDEX(GB!$A$2:$AD$96,MATCH($C460,GB!$A$2:$A$96,0),MATCH(Q$2,GB!$A$1:$AD$1,0))</f>
        <v>-5</v>
      </c>
      <c r="R460" s="65">
        <f>INDEX(Notes!$A$36:$N$47,MATCH(Binning!$B460,Notes!$A$36:$A$47,0),MATCH(Notes!$M$35,Notes!$A$35:$N$35,0))</f>
        <v>6020</v>
      </c>
      <c r="S460" s="65"/>
      <c r="T460" s="65">
        <f>INDEX(GB!$A$2:$AD$96,MATCH($C460,GB!$A$2:$A$96,0),MATCH(T$2,GB!$A$1:$AD$1,0))</f>
        <v>30</v>
      </c>
      <c r="U460" s="65">
        <f>INDEX(GB!$A$2:$AD$96,MATCH($C460,GB!$A$2:$A$96,0),MATCH(U$2,GB!$A$1:$AD$1,0))</f>
        <v>-25</v>
      </c>
      <c r="V460" s="65">
        <f>INDEX(GB!$A$2:$AD$96,MATCH($C460,GB!$A$2:$A$96,0),MATCH(V$2,GB!$A$1:$AD$1,0))</f>
        <v>0</v>
      </c>
      <c r="W460" s="65">
        <f>INDEX(GB!$A$2:$AD$96,MATCH($C460,GB!$A$2:$A$96,0),MATCH(W$2,GB!$A$1:$AD$1,0))</f>
        <v>-20</v>
      </c>
      <c r="X460" s="65">
        <f>INDEX(GB!$A$2:$AD$96,MATCH($C460,GB!$A$2:$A$96,0),MATCH(X$2,GB!$A$1:$AD$1,0))</f>
        <v>-30</v>
      </c>
      <c r="Y460" s="65">
        <v>5</v>
      </c>
      <c r="Z460" s="72">
        <v>1250</v>
      </c>
      <c r="AA460" s="72">
        <v>400</v>
      </c>
      <c r="AB460" s="65"/>
      <c r="AC460" s="65"/>
      <c r="AD460" s="65"/>
      <c r="AE460" s="65"/>
      <c r="AF460" s="65">
        <v>5</v>
      </c>
      <c r="AG460" s="65">
        <f t="shared" si="1455"/>
        <v>820</v>
      </c>
      <c r="AH460" s="65">
        <f t="shared" si="1632"/>
        <v>775</v>
      </c>
      <c r="AI460" s="65" t="str">
        <f t="shared" si="1633"/>
        <v/>
      </c>
      <c r="AJ460" s="65" t="str">
        <f t="shared" si="1634"/>
        <v/>
      </c>
      <c r="AK460" s="65" t="str">
        <f t="shared" si="1635"/>
        <v/>
      </c>
      <c r="AL460" s="65" t="str">
        <f t="shared" si="1636"/>
        <v/>
      </c>
      <c r="AM460" s="65" t="str">
        <f t="shared" si="1572"/>
        <v/>
      </c>
      <c r="AN460" s="65">
        <v>0</v>
      </c>
      <c r="AO460" s="65">
        <v>0</v>
      </c>
      <c r="AP460" s="65">
        <v>0</v>
      </c>
      <c r="AQ460" s="65">
        <v>0</v>
      </c>
      <c r="AR460" s="65">
        <v>0</v>
      </c>
      <c r="AS460" s="65">
        <v>0</v>
      </c>
      <c r="AT460" s="65" t="str">
        <f t="shared" si="1637"/>
        <v>GPU</v>
      </c>
      <c r="AU460" s="65">
        <f t="shared" si="1638"/>
        <v>479.40000000000003</v>
      </c>
      <c r="AV460" s="65"/>
      <c r="AX460" s="65">
        <f t="shared" si="1639"/>
        <v>1050</v>
      </c>
      <c r="AY460" s="65">
        <f t="shared" si="1640"/>
        <v>810</v>
      </c>
      <c r="AZ460" s="65">
        <f>INDEX(Notes!$A$36:$O$47,MATCH($B460,Notes!A$36:A$47,0),MATCH(AZ$2,Notes!A$35:O$35,0))</f>
        <v>342.4525995351467</v>
      </c>
      <c r="BA460" s="65">
        <f t="shared" si="1641"/>
        <v>965</v>
      </c>
      <c r="BB460" s="65">
        <f t="shared" si="1642"/>
        <v>1010</v>
      </c>
      <c r="BC460" s="65">
        <f t="shared" si="1643"/>
        <v>940</v>
      </c>
      <c r="BD460" s="65">
        <f t="shared" si="1644"/>
        <v>985</v>
      </c>
      <c r="BO460" s="72">
        <f>MAX(J460:J466)</f>
        <v>479.40000000000003</v>
      </c>
      <c r="BP460" s="72">
        <f t="shared" si="1305"/>
        <v>10</v>
      </c>
      <c r="BQ460" s="72" t="str">
        <f t="shared" si="1306"/>
        <v>1</v>
      </c>
      <c r="BR460" s="72">
        <v>0</v>
      </c>
      <c r="BS460" s="72" t="s">
        <v>88</v>
      </c>
      <c r="BT460" s="72" t="s">
        <v>352</v>
      </c>
      <c r="BU460" s="72">
        <v>0.58704453441295545</v>
      </c>
      <c r="BV460" s="72">
        <v>-9</v>
      </c>
    </row>
    <row r="461" spans="1:74" s="72" customFormat="1" x14ac:dyDescent="0.2">
      <c r="A461" s="72" t="b">
        <v>1</v>
      </c>
      <c r="B461" s="65" t="s">
        <v>46</v>
      </c>
      <c r="C461" s="65" t="s">
        <v>350</v>
      </c>
      <c r="D461" s="65" t="str">
        <f t="shared" si="1514"/>
        <v>E2</v>
      </c>
      <c r="E461" s="75">
        <f t="shared" si="1630"/>
        <v>1010002</v>
      </c>
      <c r="F461" s="65" t="str">
        <f t="shared" si="1631"/>
        <v>MG00A_E2</v>
      </c>
      <c r="G461" s="65" t="s">
        <v>345</v>
      </c>
      <c r="H461" s="65">
        <f t="shared" si="1392"/>
        <v>1305</v>
      </c>
      <c r="I461" s="65">
        <f>I460</f>
        <v>140</v>
      </c>
      <c r="J461" s="65">
        <f>INDEX(Notes!$A$36:$N$47,MATCH(Binning!$B461,Notes!$A$36:$A$47,0),MATCH(Notes!$K$35,Notes!$A$35:$N$35,0))</f>
        <v>479.40000000000003</v>
      </c>
      <c r="K461" s="65"/>
      <c r="L461" s="65">
        <f>L460-10</f>
        <v>995</v>
      </c>
      <c r="M461" s="65">
        <f>M460</f>
        <v>765</v>
      </c>
      <c r="N461" s="65">
        <f>INDEX(GB!$A$2:$AD$96,MATCH($C461,GB!$A$2:$A$96,0),MATCH(N$2,GB!$A$1:$AD$1,0))</f>
        <v>45</v>
      </c>
      <c r="O461" s="65">
        <f>INDEX(GB!$A$2:$AD$96,MATCH($C461,GB!$A$2:$A$96,0),MATCH(O$2,GB!$A$1:$AD$1,0))</f>
        <v>5</v>
      </c>
      <c r="P461" s="65">
        <f>INDEX(GB!$A$2:$AD$96,MATCH($C461,GB!$A$2:$A$96,0),MATCH(P$2,GB!$A$1:$AD$1,0))</f>
        <v>5</v>
      </c>
      <c r="Q461" s="65">
        <f>INDEX(GB!$A$2:$AD$96,MATCH($C461,GB!$A$2:$A$96,0),MATCH(Q$2,GB!$A$1:$AD$1,0))</f>
        <v>-5</v>
      </c>
      <c r="R461" s="65">
        <f>INDEX(Notes!$A$36:$N$47,MATCH(Binning!$B461,Notes!$A$36:$A$47,0),MATCH(Notes!$M$35,Notes!$A$35:$N$35,0))</f>
        <v>6020</v>
      </c>
      <c r="S461" s="65"/>
      <c r="T461" s="65">
        <f>INDEX(GB!$A$2:$AD$96,MATCH($C461,GB!$A$2:$A$96,0),MATCH(T$2,GB!$A$1:$AD$1,0))</f>
        <v>30</v>
      </c>
      <c r="U461" s="65">
        <f>INDEX(GB!$A$2:$AD$96,MATCH($C461,GB!$A$2:$A$96,0),MATCH(U$2,GB!$A$1:$AD$1,0))</f>
        <v>-25</v>
      </c>
      <c r="V461" s="65">
        <f>INDEX(GB!$A$2:$AD$96,MATCH($C461,GB!$A$2:$A$96,0),MATCH(V$2,GB!$A$1:$AD$1,0))</f>
        <v>0</v>
      </c>
      <c r="W461" s="65">
        <f>INDEX(GB!$A$2:$AD$96,MATCH($C461,GB!$A$2:$A$96,0),MATCH(W$2,GB!$A$1:$AD$1,0))</f>
        <v>-20</v>
      </c>
      <c r="X461" s="65">
        <f>INDEX(GB!$A$2:$AD$96,MATCH($C461,GB!$A$2:$A$96,0),MATCH(X$2,GB!$A$1:$AD$1,0))</f>
        <v>-30</v>
      </c>
      <c r="Y461" s="65">
        <v>5</v>
      </c>
      <c r="Z461" s="72">
        <v>1250</v>
      </c>
      <c r="AA461" s="72">
        <v>400</v>
      </c>
      <c r="AB461" s="65"/>
      <c r="AC461" s="65"/>
      <c r="AD461" s="65"/>
      <c r="AE461" s="65"/>
      <c r="AF461" s="65">
        <f>AF460</f>
        <v>5</v>
      </c>
      <c r="AG461" s="65">
        <f t="shared" si="1455"/>
        <v>820</v>
      </c>
      <c r="AH461" s="65">
        <f t="shared" si="1632"/>
        <v>775</v>
      </c>
      <c r="AI461" s="65" t="str">
        <f t="shared" si="1633"/>
        <v/>
      </c>
      <c r="AJ461" s="65" t="str">
        <f t="shared" si="1634"/>
        <v/>
      </c>
      <c r="AK461" s="65" t="str">
        <f t="shared" si="1635"/>
        <v/>
      </c>
      <c r="AL461" s="65" t="str">
        <f t="shared" si="1636"/>
        <v/>
      </c>
      <c r="AM461" s="65" t="str">
        <f t="shared" si="1572"/>
        <v/>
      </c>
      <c r="AN461" s="65">
        <f t="shared" ref="AN461:AS466" si="1664">AN460</f>
        <v>0</v>
      </c>
      <c r="AO461" s="65">
        <f t="shared" si="1664"/>
        <v>0</v>
      </c>
      <c r="AP461" s="65">
        <f t="shared" si="1664"/>
        <v>0</v>
      </c>
      <c r="AQ461" s="65">
        <f t="shared" si="1664"/>
        <v>0</v>
      </c>
      <c r="AR461" s="65">
        <f t="shared" si="1664"/>
        <v>0</v>
      </c>
      <c r="AS461" s="65">
        <f t="shared" si="1664"/>
        <v>0</v>
      </c>
      <c r="AT461" s="65" t="str">
        <f t="shared" si="1637"/>
        <v>GPU</v>
      </c>
      <c r="AU461" s="65">
        <f t="shared" si="1638"/>
        <v>479.40000000000003</v>
      </c>
      <c r="AV461" s="65"/>
      <c r="AX461" s="65">
        <f t="shared" si="1639"/>
        <v>1040</v>
      </c>
      <c r="AY461" s="65">
        <f t="shared" si="1640"/>
        <v>810</v>
      </c>
      <c r="AZ461" s="65">
        <f>INDEX(Notes!$A$36:$O$47,MATCH($B461,Notes!A$36:A$47,0),MATCH(AZ$2,Notes!A$35:O$35,0))</f>
        <v>342.4525995351467</v>
      </c>
      <c r="BA461" s="65">
        <f t="shared" si="1641"/>
        <v>950</v>
      </c>
      <c r="BB461" s="65">
        <f t="shared" si="1642"/>
        <v>995</v>
      </c>
      <c r="BC461" s="65">
        <f t="shared" si="1643"/>
        <v>925</v>
      </c>
      <c r="BD461" s="65">
        <f t="shared" si="1644"/>
        <v>970</v>
      </c>
      <c r="BO461" s="72">
        <f t="shared" ref="BO461:BO471" si="1665">BO460</f>
        <v>479.40000000000003</v>
      </c>
      <c r="BP461" s="72">
        <f t="shared" si="1305"/>
        <v>10</v>
      </c>
      <c r="BQ461" s="72" t="str">
        <f t="shared" si="1306"/>
        <v>2</v>
      </c>
      <c r="BR461" s="72">
        <f>IF(BR460="","",BR460)</f>
        <v>0</v>
      </c>
      <c r="BS461" s="72" t="str">
        <f t="shared" ref="BS461:BV461" si="1666">IF(BS460="","",BS460)</f>
        <v>MG007</v>
      </c>
      <c r="BT461" s="72" t="str">
        <f t="shared" si="1666"/>
        <v>MG00C</v>
      </c>
      <c r="BU461" s="72">
        <f t="shared" si="1666"/>
        <v>0.58704453441295545</v>
      </c>
      <c r="BV461" s="72">
        <f t="shared" si="1666"/>
        <v>-9</v>
      </c>
    </row>
    <row r="462" spans="1:74" s="72" customFormat="1" x14ac:dyDescent="0.2">
      <c r="A462" s="72" t="b">
        <v>1</v>
      </c>
      <c r="B462" s="65" t="s">
        <v>46</v>
      </c>
      <c r="C462" s="65" t="s">
        <v>350</v>
      </c>
      <c r="D462" s="65" t="str">
        <f t="shared" si="1514"/>
        <v>E3</v>
      </c>
      <c r="E462" s="75">
        <f t="shared" si="1630"/>
        <v>1010003</v>
      </c>
      <c r="F462" s="65" t="str">
        <f t="shared" si="1631"/>
        <v>MG00A_E3</v>
      </c>
      <c r="G462" s="65" t="s">
        <v>345</v>
      </c>
      <c r="H462" s="65">
        <f t="shared" si="1392"/>
        <v>1290</v>
      </c>
      <c r="I462" s="65">
        <f t="shared" ref="I462:I471" si="1667">I461</f>
        <v>140</v>
      </c>
      <c r="J462" s="65">
        <f>INDEX(Notes!$A$36:$N$47,MATCH(Binning!$B462,Notes!$A$36:$A$47,0),MATCH(Notes!$K$35,Notes!$A$35:$N$35,0))</f>
        <v>479.40000000000003</v>
      </c>
      <c r="K462" s="65"/>
      <c r="L462" s="65">
        <f>L461-10</f>
        <v>985</v>
      </c>
      <c r="M462" s="65">
        <f t="shared" ref="M462:M471" si="1668">M461</f>
        <v>765</v>
      </c>
      <c r="N462" s="65">
        <f>INDEX(GB!$A$2:$AD$96,MATCH($C462,GB!$A$2:$A$96,0),MATCH(N$2,GB!$A$1:$AD$1,0))</f>
        <v>45</v>
      </c>
      <c r="O462" s="65">
        <f>INDEX(GB!$A$2:$AD$96,MATCH($C462,GB!$A$2:$A$96,0),MATCH(O$2,GB!$A$1:$AD$1,0))</f>
        <v>5</v>
      </c>
      <c r="P462" s="65">
        <f>INDEX(GB!$A$2:$AD$96,MATCH($C462,GB!$A$2:$A$96,0),MATCH(P$2,GB!$A$1:$AD$1,0))</f>
        <v>5</v>
      </c>
      <c r="Q462" s="65">
        <f>INDEX(GB!$A$2:$AD$96,MATCH($C462,GB!$A$2:$A$96,0),MATCH(Q$2,GB!$A$1:$AD$1,0))</f>
        <v>-5</v>
      </c>
      <c r="R462" s="65">
        <f>INDEX(Notes!$A$36:$N$47,MATCH(Binning!$B462,Notes!$A$36:$A$47,0),MATCH(Notes!$M$35,Notes!$A$35:$N$35,0))</f>
        <v>6020</v>
      </c>
      <c r="S462" s="65"/>
      <c r="T462" s="65">
        <f>INDEX(GB!$A$2:$AD$96,MATCH($C462,GB!$A$2:$A$96,0),MATCH(T$2,GB!$A$1:$AD$1,0))</f>
        <v>30</v>
      </c>
      <c r="U462" s="65">
        <f>INDEX(GB!$A$2:$AD$96,MATCH($C462,GB!$A$2:$A$96,0),MATCH(U$2,GB!$A$1:$AD$1,0))</f>
        <v>-25</v>
      </c>
      <c r="V462" s="65">
        <f>INDEX(GB!$A$2:$AD$96,MATCH($C462,GB!$A$2:$A$96,0),MATCH(V$2,GB!$A$1:$AD$1,0))</f>
        <v>0</v>
      </c>
      <c r="W462" s="65">
        <f>INDEX(GB!$A$2:$AD$96,MATCH($C462,GB!$A$2:$A$96,0),MATCH(W$2,GB!$A$1:$AD$1,0))</f>
        <v>-20</v>
      </c>
      <c r="X462" s="65">
        <f>INDEX(GB!$A$2:$AD$96,MATCH($C462,GB!$A$2:$A$96,0),MATCH(X$2,GB!$A$1:$AD$1,0))</f>
        <v>-30</v>
      </c>
      <c r="Y462" s="65">
        <v>5</v>
      </c>
      <c r="Z462" s="72">
        <v>1250</v>
      </c>
      <c r="AA462" s="72">
        <v>400</v>
      </c>
      <c r="AB462" s="65"/>
      <c r="AC462" s="65"/>
      <c r="AD462" s="65"/>
      <c r="AE462" s="65"/>
      <c r="AF462" s="65">
        <f t="shared" ref="AF462:AF471" si="1669">AF461</f>
        <v>5</v>
      </c>
      <c r="AG462" s="65">
        <f t="shared" si="1455"/>
        <v>820</v>
      </c>
      <c r="AH462" s="65">
        <f t="shared" si="1632"/>
        <v>775</v>
      </c>
      <c r="AI462" s="65" t="str">
        <f t="shared" si="1633"/>
        <v/>
      </c>
      <c r="AJ462" s="65" t="str">
        <f t="shared" si="1634"/>
        <v/>
      </c>
      <c r="AK462" s="65" t="str">
        <f t="shared" si="1635"/>
        <v/>
      </c>
      <c r="AL462" s="65" t="str">
        <f t="shared" si="1636"/>
        <v/>
      </c>
      <c r="AM462" s="65" t="str">
        <f t="shared" si="1572"/>
        <v/>
      </c>
      <c r="AN462" s="65">
        <f t="shared" si="1664"/>
        <v>0</v>
      </c>
      <c r="AO462" s="65">
        <f t="shared" si="1664"/>
        <v>0</v>
      </c>
      <c r="AP462" s="65">
        <f t="shared" si="1664"/>
        <v>0</v>
      </c>
      <c r="AQ462" s="65">
        <f t="shared" si="1664"/>
        <v>0</v>
      </c>
      <c r="AR462" s="65">
        <f t="shared" si="1664"/>
        <v>0</v>
      </c>
      <c r="AS462" s="65">
        <f t="shared" si="1664"/>
        <v>0</v>
      </c>
      <c r="AT462" s="65" t="str">
        <f t="shared" si="1637"/>
        <v>GPU</v>
      </c>
      <c r="AU462" s="65">
        <f t="shared" si="1638"/>
        <v>479.40000000000003</v>
      </c>
      <c r="AV462" s="65"/>
      <c r="AX462" s="65">
        <f t="shared" si="1639"/>
        <v>1030</v>
      </c>
      <c r="AY462" s="65">
        <f t="shared" si="1640"/>
        <v>810</v>
      </c>
      <c r="AZ462" s="65">
        <f>INDEX(Notes!$A$36:$O$47,MATCH($B462,Notes!A$36:A$47,0),MATCH(AZ$2,Notes!A$35:O$35,0))</f>
        <v>342.4525995351467</v>
      </c>
      <c r="BA462" s="65">
        <f t="shared" si="1641"/>
        <v>935</v>
      </c>
      <c r="BB462" s="65">
        <f t="shared" si="1642"/>
        <v>980</v>
      </c>
      <c r="BC462" s="65">
        <f t="shared" si="1643"/>
        <v>910</v>
      </c>
      <c r="BD462" s="65">
        <f t="shared" si="1644"/>
        <v>955</v>
      </c>
      <c r="BO462" s="72">
        <f t="shared" si="1665"/>
        <v>479.40000000000003</v>
      </c>
      <c r="BP462" s="72">
        <f t="shared" si="1305"/>
        <v>10</v>
      </c>
      <c r="BQ462" s="72" t="str">
        <f t="shared" si="1306"/>
        <v>3</v>
      </c>
      <c r="BR462" s="72">
        <f t="shared" ref="BR462:BV466" si="1670">IF(BR461="","",BR461)</f>
        <v>0</v>
      </c>
      <c r="BS462" s="72" t="str">
        <f t="shared" si="1670"/>
        <v>MG007</v>
      </c>
      <c r="BT462" s="72" t="str">
        <f t="shared" si="1670"/>
        <v>MG00C</v>
      </c>
      <c r="BU462" s="72">
        <f t="shared" si="1670"/>
        <v>0.58704453441295545</v>
      </c>
      <c r="BV462" s="72">
        <f t="shared" si="1670"/>
        <v>-9</v>
      </c>
    </row>
    <row r="463" spans="1:74" s="72" customFormat="1" x14ac:dyDescent="0.2">
      <c r="A463" s="72" t="b">
        <v>1</v>
      </c>
      <c r="B463" s="65" t="s">
        <v>46</v>
      </c>
      <c r="C463" s="65" t="s">
        <v>350</v>
      </c>
      <c r="D463" s="65" t="str">
        <f t="shared" si="1514"/>
        <v>E4</v>
      </c>
      <c r="E463" s="75">
        <f t="shared" si="1630"/>
        <v>1010004</v>
      </c>
      <c r="F463" s="65" t="str">
        <f t="shared" si="1631"/>
        <v>MG00A_E4</v>
      </c>
      <c r="G463" s="65" t="s">
        <v>345</v>
      </c>
      <c r="H463" s="65">
        <f t="shared" si="1392"/>
        <v>1275</v>
      </c>
      <c r="I463" s="65">
        <f t="shared" si="1667"/>
        <v>140</v>
      </c>
      <c r="J463" s="65">
        <f>INDEX(Notes!$A$36:$N$47,MATCH(Binning!$B463,Notes!$A$36:$A$47,0),MATCH(Notes!$K$35,Notes!$A$35:$N$35,0))</f>
        <v>479.40000000000003</v>
      </c>
      <c r="K463" s="65"/>
      <c r="L463" s="65">
        <f t="shared" ref="L463:L471" si="1671">L462</f>
        <v>985</v>
      </c>
      <c r="M463" s="65">
        <f t="shared" si="1668"/>
        <v>765</v>
      </c>
      <c r="N463" s="65">
        <f>INDEX(GB!$A$2:$AD$96,MATCH($C463,GB!$A$2:$A$96,0),MATCH(N$2,GB!$A$1:$AD$1,0))</f>
        <v>45</v>
      </c>
      <c r="O463" s="65">
        <f>INDEX(GB!$A$2:$AD$96,MATCH($C463,GB!$A$2:$A$96,0),MATCH(O$2,GB!$A$1:$AD$1,0))</f>
        <v>5</v>
      </c>
      <c r="P463" s="65">
        <f>INDEX(GB!$A$2:$AD$96,MATCH($C463,GB!$A$2:$A$96,0),MATCH(P$2,GB!$A$1:$AD$1,0))</f>
        <v>5</v>
      </c>
      <c r="Q463" s="65">
        <f>INDEX(GB!$A$2:$AD$96,MATCH($C463,GB!$A$2:$A$96,0),MATCH(Q$2,GB!$A$1:$AD$1,0))</f>
        <v>-5</v>
      </c>
      <c r="R463" s="65">
        <f>INDEX(Notes!$A$36:$N$47,MATCH(Binning!$B463,Notes!$A$36:$A$47,0),MATCH(Notes!$M$35,Notes!$A$35:$N$35,0))</f>
        <v>6020</v>
      </c>
      <c r="S463" s="65"/>
      <c r="T463" s="65">
        <f>INDEX(GB!$A$2:$AD$96,MATCH($C463,GB!$A$2:$A$96,0),MATCH(T$2,GB!$A$1:$AD$1,0))</f>
        <v>30</v>
      </c>
      <c r="U463" s="65">
        <f>INDEX(GB!$A$2:$AD$96,MATCH($C463,GB!$A$2:$A$96,0),MATCH(U$2,GB!$A$1:$AD$1,0))</f>
        <v>-25</v>
      </c>
      <c r="V463" s="65">
        <f>INDEX(GB!$A$2:$AD$96,MATCH($C463,GB!$A$2:$A$96,0),MATCH(V$2,GB!$A$1:$AD$1,0))</f>
        <v>0</v>
      </c>
      <c r="W463" s="65">
        <f>INDEX(GB!$A$2:$AD$96,MATCH($C463,GB!$A$2:$A$96,0),MATCH(W$2,GB!$A$1:$AD$1,0))</f>
        <v>-20</v>
      </c>
      <c r="X463" s="65">
        <f>INDEX(GB!$A$2:$AD$96,MATCH($C463,GB!$A$2:$A$96,0),MATCH(X$2,GB!$A$1:$AD$1,0))</f>
        <v>-30</v>
      </c>
      <c r="Y463" s="65">
        <v>5</v>
      </c>
      <c r="Z463" s="72">
        <v>1250</v>
      </c>
      <c r="AA463" s="72">
        <v>400</v>
      </c>
      <c r="AB463" s="65"/>
      <c r="AC463" s="65"/>
      <c r="AD463" s="65"/>
      <c r="AE463" s="65"/>
      <c r="AF463" s="65">
        <f t="shared" si="1669"/>
        <v>5</v>
      </c>
      <c r="AG463" s="65">
        <f t="shared" si="1455"/>
        <v>820</v>
      </c>
      <c r="AH463" s="65">
        <f t="shared" si="1632"/>
        <v>775</v>
      </c>
      <c r="AI463" s="65" t="str">
        <f t="shared" si="1633"/>
        <v/>
      </c>
      <c r="AJ463" s="65" t="str">
        <f t="shared" si="1634"/>
        <v/>
      </c>
      <c r="AK463" s="65" t="str">
        <f t="shared" si="1635"/>
        <v/>
      </c>
      <c r="AL463" s="65" t="str">
        <f t="shared" si="1636"/>
        <v/>
      </c>
      <c r="AM463" s="65" t="str">
        <f t="shared" si="1572"/>
        <v/>
      </c>
      <c r="AN463" s="65">
        <f t="shared" si="1664"/>
        <v>0</v>
      </c>
      <c r="AO463" s="65">
        <f t="shared" si="1664"/>
        <v>0</v>
      </c>
      <c r="AP463" s="65">
        <f t="shared" si="1664"/>
        <v>0</v>
      </c>
      <c r="AQ463" s="65">
        <f t="shared" si="1664"/>
        <v>0</v>
      </c>
      <c r="AR463" s="65">
        <f t="shared" si="1664"/>
        <v>0</v>
      </c>
      <c r="AS463" s="65">
        <f t="shared" si="1664"/>
        <v>0</v>
      </c>
      <c r="AT463" s="65" t="str">
        <f t="shared" si="1637"/>
        <v>GPU</v>
      </c>
      <c r="AU463" s="65">
        <f t="shared" si="1638"/>
        <v>479.40000000000003</v>
      </c>
      <c r="AV463" s="65"/>
      <c r="AX463" s="65">
        <f t="shared" si="1639"/>
        <v>1030</v>
      </c>
      <c r="AY463" s="65">
        <f t="shared" si="1640"/>
        <v>810</v>
      </c>
      <c r="AZ463" s="65">
        <f>INDEX(Notes!$A$36:$O$47,MATCH($B463,Notes!A$36:A$47,0),MATCH(AZ$2,Notes!A$35:O$35,0))</f>
        <v>342.4525995351467</v>
      </c>
      <c r="BA463" s="65">
        <f t="shared" si="1641"/>
        <v>920</v>
      </c>
      <c r="BB463" s="65">
        <f t="shared" si="1642"/>
        <v>965</v>
      </c>
      <c r="BC463" s="65">
        <f t="shared" si="1643"/>
        <v>895</v>
      </c>
      <c r="BD463" s="65">
        <f t="shared" si="1644"/>
        <v>940</v>
      </c>
      <c r="BO463" s="72">
        <f t="shared" si="1665"/>
        <v>479.40000000000003</v>
      </c>
      <c r="BP463" s="72">
        <f t="shared" si="1305"/>
        <v>10</v>
      </c>
      <c r="BQ463" s="72" t="str">
        <f t="shared" si="1306"/>
        <v>4</v>
      </c>
      <c r="BR463" s="72">
        <f t="shared" si="1670"/>
        <v>0</v>
      </c>
      <c r="BS463" s="72" t="str">
        <f t="shared" si="1670"/>
        <v>MG007</v>
      </c>
      <c r="BT463" s="72" t="str">
        <f t="shared" si="1670"/>
        <v>MG00C</v>
      </c>
      <c r="BU463" s="72">
        <f t="shared" si="1670"/>
        <v>0.58704453441295545</v>
      </c>
      <c r="BV463" s="72">
        <f t="shared" si="1670"/>
        <v>-9</v>
      </c>
    </row>
    <row r="464" spans="1:74" s="72" customFormat="1" x14ac:dyDescent="0.2">
      <c r="A464" s="72" t="b">
        <v>1</v>
      </c>
      <c r="B464" s="65" t="s">
        <v>46</v>
      </c>
      <c r="C464" s="65" t="s">
        <v>350</v>
      </c>
      <c r="D464" s="65" t="str">
        <f t="shared" si="1514"/>
        <v>E5</v>
      </c>
      <c r="E464" s="75">
        <f t="shared" si="1630"/>
        <v>1010005</v>
      </c>
      <c r="F464" s="65" t="str">
        <f t="shared" si="1631"/>
        <v>MG00A_E5</v>
      </c>
      <c r="G464" s="65" t="s">
        <v>345</v>
      </c>
      <c r="H464" s="65">
        <f t="shared" si="1392"/>
        <v>1260</v>
      </c>
      <c r="I464" s="65">
        <f t="shared" si="1667"/>
        <v>140</v>
      </c>
      <c r="J464" s="65">
        <f>INDEX(Notes!$A$36:$N$47,MATCH(Binning!$B464,Notes!$A$36:$A$47,0),MATCH(Notes!$K$35,Notes!$A$35:$N$35,0))</f>
        <v>479.40000000000003</v>
      </c>
      <c r="K464" s="65"/>
      <c r="L464" s="65">
        <f t="shared" si="1671"/>
        <v>985</v>
      </c>
      <c r="M464" s="65">
        <f t="shared" si="1668"/>
        <v>765</v>
      </c>
      <c r="N464" s="65">
        <f>INDEX(GB!$A$2:$AD$96,MATCH($C464,GB!$A$2:$A$96,0),MATCH(N$2,GB!$A$1:$AD$1,0))</f>
        <v>45</v>
      </c>
      <c r="O464" s="65">
        <f>INDEX(GB!$A$2:$AD$96,MATCH($C464,GB!$A$2:$A$96,0),MATCH(O$2,GB!$A$1:$AD$1,0))</f>
        <v>5</v>
      </c>
      <c r="P464" s="65">
        <f>INDEX(GB!$A$2:$AD$96,MATCH($C464,GB!$A$2:$A$96,0),MATCH(P$2,GB!$A$1:$AD$1,0))</f>
        <v>5</v>
      </c>
      <c r="Q464" s="65">
        <f>INDEX(GB!$A$2:$AD$96,MATCH($C464,GB!$A$2:$A$96,0),MATCH(Q$2,GB!$A$1:$AD$1,0))</f>
        <v>-5</v>
      </c>
      <c r="R464" s="65">
        <f>INDEX(Notes!$A$36:$N$47,MATCH(Binning!$B464,Notes!$A$36:$A$47,0),MATCH(Notes!$M$35,Notes!$A$35:$N$35,0))</f>
        <v>6020</v>
      </c>
      <c r="S464" s="65"/>
      <c r="T464" s="65">
        <f>INDEX(GB!$A$2:$AD$96,MATCH($C464,GB!$A$2:$A$96,0),MATCH(T$2,GB!$A$1:$AD$1,0))</f>
        <v>30</v>
      </c>
      <c r="U464" s="65">
        <f>INDEX(GB!$A$2:$AD$96,MATCH($C464,GB!$A$2:$A$96,0),MATCH(U$2,GB!$A$1:$AD$1,0))</f>
        <v>-25</v>
      </c>
      <c r="V464" s="65">
        <f>INDEX(GB!$A$2:$AD$96,MATCH($C464,GB!$A$2:$A$96,0),MATCH(V$2,GB!$A$1:$AD$1,0))</f>
        <v>0</v>
      </c>
      <c r="W464" s="65">
        <f>INDEX(GB!$A$2:$AD$96,MATCH($C464,GB!$A$2:$A$96,0),MATCH(W$2,GB!$A$1:$AD$1,0))</f>
        <v>-20</v>
      </c>
      <c r="X464" s="65">
        <f>INDEX(GB!$A$2:$AD$96,MATCH($C464,GB!$A$2:$A$96,0),MATCH(X$2,GB!$A$1:$AD$1,0))</f>
        <v>-30</v>
      </c>
      <c r="Y464" s="65">
        <v>5</v>
      </c>
      <c r="Z464" s="72">
        <v>1250</v>
      </c>
      <c r="AA464" s="72">
        <v>400</v>
      </c>
      <c r="AB464" s="65"/>
      <c r="AC464" s="65"/>
      <c r="AD464" s="65"/>
      <c r="AE464" s="65"/>
      <c r="AF464" s="65">
        <f t="shared" si="1669"/>
        <v>5</v>
      </c>
      <c r="AG464" s="65">
        <f t="shared" si="1455"/>
        <v>820</v>
      </c>
      <c r="AH464" s="65">
        <f t="shared" si="1632"/>
        <v>775</v>
      </c>
      <c r="AI464" s="65" t="str">
        <f t="shared" si="1633"/>
        <v/>
      </c>
      <c r="AJ464" s="65" t="str">
        <f t="shared" si="1634"/>
        <v/>
      </c>
      <c r="AK464" s="65" t="str">
        <f t="shared" si="1635"/>
        <v/>
      </c>
      <c r="AL464" s="65" t="str">
        <f t="shared" si="1636"/>
        <v/>
      </c>
      <c r="AM464" s="65" t="str">
        <f t="shared" si="1572"/>
        <v/>
      </c>
      <c r="AN464" s="65">
        <f t="shared" si="1664"/>
        <v>0</v>
      </c>
      <c r="AO464" s="65">
        <f t="shared" si="1664"/>
        <v>0</v>
      </c>
      <c r="AP464" s="65">
        <f t="shared" si="1664"/>
        <v>0</v>
      </c>
      <c r="AQ464" s="65">
        <f t="shared" si="1664"/>
        <v>0</v>
      </c>
      <c r="AR464" s="65">
        <f t="shared" si="1664"/>
        <v>0</v>
      </c>
      <c r="AS464" s="65">
        <f t="shared" si="1664"/>
        <v>0</v>
      </c>
      <c r="AT464" s="65" t="str">
        <f t="shared" si="1637"/>
        <v>GPU</v>
      </c>
      <c r="AU464" s="65">
        <f t="shared" si="1638"/>
        <v>479.40000000000003</v>
      </c>
      <c r="AV464" s="65"/>
      <c r="AX464" s="65">
        <f t="shared" si="1639"/>
        <v>1030</v>
      </c>
      <c r="AY464" s="65">
        <f t="shared" si="1640"/>
        <v>810</v>
      </c>
      <c r="AZ464" s="65">
        <f>INDEX(Notes!$A$36:$O$47,MATCH($B464,Notes!A$36:A$47,0),MATCH(AZ$2,Notes!A$35:O$35,0))</f>
        <v>342.4525995351467</v>
      </c>
      <c r="BA464" s="65">
        <f t="shared" si="1641"/>
        <v>905</v>
      </c>
      <c r="BB464" s="65">
        <f t="shared" si="1642"/>
        <v>950</v>
      </c>
      <c r="BC464" s="65">
        <f t="shared" si="1643"/>
        <v>880</v>
      </c>
      <c r="BD464" s="65">
        <f t="shared" si="1644"/>
        <v>925</v>
      </c>
      <c r="BO464" s="72">
        <f t="shared" si="1665"/>
        <v>479.40000000000003</v>
      </c>
      <c r="BP464" s="72">
        <f t="shared" si="1305"/>
        <v>10</v>
      </c>
      <c r="BQ464" s="72" t="str">
        <f t="shared" si="1306"/>
        <v>5</v>
      </c>
      <c r="BR464" s="72">
        <f t="shared" si="1670"/>
        <v>0</v>
      </c>
      <c r="BS464" s="72" t="str">
        <f t="shared" si="1670"/>
        <v>MG007</v>
      </c>
      <c r="BT464" s="72" t="str">
        <f t="shared" si="1670"/>
        <v>MG00C</v>
      </c>
      <c r="BU464" s="72">
        <f t="shared" si="1670"/>
        <v>0.58704453441295545</v>
      </c>
      <c r="BV464" s="72">
        <f t="shared" si="1670"/>
        <v>-9</v>
      </c>
    </row>
    <row r="465" spans="1:74" s="72" customFormat="1" x14ac:dyDescent="0.2">
      <c r="A465" s="72" t="b">
        <v>1</v>
      </c>
      <c r="B465" s="65" t="s">
        <v>46</v>
      </c>
      <c r="C465" s="65" t="s">
        <v>350</v>
      </c>
      <c r="D465" s="65" t="str">
        <f t="shared" si="1514"/>
        <v>E6</v>
      </c>
      <c r="E465" s="75">
        <f t="shared" si="1630"/>
        <v>1010006</v>
      </c>
      <c r="F465" s="65" t="str">
        <f t="shared" si="1631"/>
        <v>MG00A_E6</v>
      </c>
      <c r="G465" s="65" t="s">
        <v>345</v>
      </c>
      <c r="H465" s="65">
        <f t="shared" ref="H465:H471" si="1672">H464-15</f>
        <v>1245</v>
      </c>
      <c r="I465" s="65">
        <f t="shared" si="1667"/>
        <v>140</v>
      </c>
      <c r="J465" s="65">
        <f>INDEX(Notes!$A$36:$N$47,MATCH(Binning!$B465,Notes!$A$36:$A$47,0),MATCH(Notes!$K$35,Notes!$A$35:$N$35,0))</f>
        <v>479.40000000000003</v>
      </c>
      <c r="K465" s="65"/>
      <c r="L465" s="65">
        <f t="shared" si="1671"/>
        <v>985</v>
      </c>
      <c r="M465" s="65">
        <f t="shared" si="1668"/>
        <v>765</v>
      </c>
      <c r="N465" s="65">
        <f>INDEX(GB!$A$2:$AD$96,MATCH($C465,GB!$A$2:$A$96,0),MATCH(N$2,GB!$A$1:$AD$1,0))</f>
        <v>45</v>
      </c>
      <c r="O465" s="65">
        <f>INDEX(GB!$A$2:$AD$96,MATCH($C465,GB!$A$2:$A$96,0),MATCH(O$2,GB!$A$1:$AD$1,0))</f>
        <v>5</v>
      </c>
      <c r="P465" s="65">
        <f>INDEX(GB!$A$2:$AD$96,MATCH($C465,GB!$A$2:$A$96,0),MATCH(P$2,GB!$A$1:$AD$1,0))</f>
        <v>5</v>
      </c>
      <c r="Q465" s="65">
        <f>INDEX(GB!$A$2:$AD$96,MATCH($C465,GB!$A$2:$A$96,0),MATCH(Q$2,GB!$A$1:$AD$1,0))</f>
        <v>-5</v>
      </c>
      <c r="R465" s="65">
        <f>INDEX(Notes!$A$36:$N$47,MATCH(Binning!$B465,Notes!$A$36:$A$47,0),MATCH(Notes!$M$35,Notes!$A$35:$N$35,0))</f>
        <v>6020</v>
      </c>
      <c r="S465" s="65"/>
      <c r="T465" s="65">
        <f>INDEX(GB!$A$2:$AD$96,MATCH($C465,GB!$A$2:$A$96,0),MATCH(T$2,GB!$A$1:$AD$1,0))</f>
        <v>30</v>
      </c>
      <c r="U465" s="65">
        <f>INDEX(GB!$A$2:$AD$96,MATCH($C465,GB!$A$2:$A$96,0),MATCH(U$2,GB!$A$1:$AD$1,0))</f>
        <v>-25</v>
      </c>
      <c r="V465" s="65">
        <f>INDEX(GB!$A$2:$AD$96,MATCH($C465,GB!$A$2:$A$96,0),MATCH(V$2,GB!$A$1:$AD$1,0))</f>
        <v>0</v>
      </c>
      <c r="W465" s="65">
        <f>INDEX(GB!$A$2:$AD$96,MATCH($C465,GB!$A$2:$A$96,0),MATCH(W$2,GB!$A$1:$AD$1,0))</f>
        <v>-20</v>
      </c>
      <c r="X465" s="65">
        <f>INDEX(GB!$A$2:$AD$96,MATCH($C465,GB!$A$2:$A$96,0),MATCH(X$2,GB!$A$1:$AD$1,0))</f>
        <v>-30</v>
      </c>
      <c r="Y465" s="65">
        <v>5</v>
      </c>
      <c r="Z465" s="72">
        <v>1250</v>
      </c>
      <c r="AA465" s="72">
        <v>400</v>
      </c>
      <c r="AB465" s="65"/>
      <c r="AC465" s="65"/>
      <c r="AD465" s="65"/>
      <c r="AE465" s="65"/>
      <c r="AF465" s="65">
        <f t="shared" si="1669"/>
        <v>5</v>
      </c>
      <c r="AG465" s="65">
        <f t="shared" si="1455"/>
        <v>820</v>
      </c>
      <c r="AH465" s="65">
        <f t="shared" si="1632"/>
        <v>775</v>
      </c>
      <c r="AI465" s="65" t="str">
        <f t="shared" si="1633"/>
        <v/>
      </c>
      <c r="AJ465" s="65" t="str">
        <f t="shared" si="1634"/>
        <v/>
      </c>
      <c r="AK465" s="65" t="str">
        <f t="shared" si="1635"/>
        <v/>
      </c>
      <c r="AL465" s="65" t="str">
        <f t="shared" si="1636"/>
        <v/>
      </c>
      <c r="AM465" s="65" t="str">
        <f t="shared" si="1572"/>
        <v/>
      </c>
      <c r="AN465" s="65">
        <f t="shared" si="1664"/>
        <v>0</v>
      </c>
      <c r="AO465" s="65">
        <f t="shared" si="1664"/>
        <v>0</v>
      </c>
      <c r="AP465" s="65">
        <f t="shared" si="1664"/>
        <v>0</v>
      </c>
      <c r="AQ465" s="65">
        <f t="shared" si="1664"/>
        <v>0</v>
      </c>
      <c r="AR465" s="65">
        <f t="shared" si="1664"/>
        <v>0</v>
      </c>
      <c r="AS465" s="65">
        <f t="shared" si="1664"/>
        <v>0</v>
      </c>
      <c r="AT465" s="65" t="str">
        <f t="shared" si="1637"/>
        <v>GPU</v>
      </c>
      <c r="AU465" s="65">
        <f t="shared" si="1638"/>
        <v>479.40000000000003</v>
      </c>
      <c r="AV465" s="65"/>
      <c r="AX465" s="65">
        <f t="shared" si="1639"/>
        <v>1030</v>
      </c>
      <c r="AY465" s="65">
        <f t="shared" si="1640"/>
        <v>810</v>
      </c>
      <c r="AZ465" s="65">
        <f>INDEX(Notes!$A$36:$O$47,MATCH($B465,Notes!A$36:A$47,0),MATCH(AZ$2,Notes!A$35:O$35,0))</f>
        <v>342.4525995351467</v>
      </c>
      <c r="BA465" s="65">
        <f t="shared" si="1641"/>
        <v>890</v>
      </c>
      <c r="BB465" s="65">
        <f t="shared" si="1642"/>
        <v>935</v>
      </c>
      <c r="BC465" s="65">
        <f t="shared" si="1643"/>
        <v>865</v>
      </c>
      <c r="BD465" s="65">
        <f t="shared" si="1644"/>
        <v>910</v>
      </c>
      <c r="BO465" s="72">
        <f t="shared" si="1665"/>
        <v>479.40000000000003</v>
      </c>
      <c r="BP465" s="72">
        <f t="shared" si="1305"/>
        <v>10</v>
      </c>
      <c r="BQ465" s="72" t="str">
        <f t="shared" si="1306"/>
        <v>6</v>
      </c>
      <c r="BR465" s="72">
        <f t="shared" si="1670"/>
        <v>0</v>
      </c>
      <c r="BS465" s="72" t="str">
        <f t="shared" si="1670"/>
        <v>MG007</v>
      </c>
      <c r="BT465" s="72" t="str">
        <f t="shared" si="1670"/>
        <v>MG00C</v>
      </c>
      <c r="BU465" s="72">
        <f t="shared" si="1670"/>
        <v>0.58704453441295545</v>
      </c>
      <c r="BV465" s="72">
        <f t="shared" si="1670"/>
        <v>-9</v>
      </c>
    </row>
    <row r="466" spans="1:74" s="72" customFormat="1" x14ac:dyDescent="0.2">
      <c r="A466" s="72" t="b">
        <v>1</v>
      </c>
      <c r="B466" s="65" t="s">
        <v>46</v>
      </c>
      <c r="C466" s="65" t="s">
        <v>350</v>
      </c>
      <c r="D466" s="65" t="str">
        <f t="shared" si="1514"/>
        <v>E7</v>
      </c>
      <c r="E466" s="75">
        <f t="shared" si="1630"/>
        <v>1010007</v>
      </c>
      <c r="F466" s="65" t="str">
        <f t="shared" si="1631"/>
        <v>MG00A_E7</v>
      </c>
      <c r="G466" s="65" t="s">
        <v>345</v>
      </c>
      <c r="H466" s="65">
        <f t="shared" si="1672"/>
        <v>1230</v>
      </c>
      <c r="I466" s="65">
        <f t="shared" si="1667"/>
        <v>140</v>
      </c>
      <c r="J466" s="65">
        <f>INDEX(Notes!$A$36:$N$47,MATCH(Binning!$B466,Notes!$A$36:$A$47,0),MATCH(Notes!$K$35,Notes!$A$35:$N$35,0))</f>
        <v>479.40000000000003</v>
      </c>
      <c r="K466" s="65"/>
      <c r="L466" s="65">
        <f t="shared" si="1671"/>
        <v>985</v>
      </c>
      <c r="M466" s="65">
        <f t="shared" si="1668"/>
        <v>765</v>
      </c>
      <c r="N466" s="65">
        <f>INDEX(GB!$A$2:$AD$96,MATCH($C466,GB!$A$2:$A$96,0),MATCH(N$2,GB!$A$1:$AD$1,0))</f>
        <v>45</v>
      </c>
      <c r="O466" s="65">
        <f>INDEX(GB!$A$2:$AD$96,MATCH($C466,GB!$A$2:$A$96,0),MATCH(O$2,GB!$A$1:$AD$1,0))</f>
        <v>5</v>
      </c>
      <c r="P466" s="65">
        <f>INDEX(GB!$A$2:$AD$96,MATCH($C466,GB!$A$2:$A$96,0),MATCH(P$2,GB!$A$1:$AD$1,0))</f>
        <v>5</v>
      </c>
      <c r="Q466" s="65">
        <f>INDEX(GB!$A$2:$AD$96,MATCH($C466,GB!$A$2:$A$96,0),MATCH(Q$2,GB!$A$1:$AD$1,0))</f>
        <v>-5</v>
      </c>
      <c r="R466" s="65">
        <f>INDEX(Notes!$A$36:$N$47,MATCH(Binning!$B466,Notes!$A$36:$A$47,0),MATCH(Notes!$M$35,Notes!$A$35:$N$35,0))</f>
        <v>6020</v>
      </c>
      <c r="S466" s="65"/>
      <c r="T466" s="65">
        <f>INDEX(GB!$A$2:$AD$96,MATCH($C466,GB!$A$2:$A$96,0),MATCH(T$2,GB!$A$1:$AD$1,0))</f>
        <v>30</v>
      </c>
      <c r="U466" s="65">
        <f>INDEX(GB!$A$2:$AD$96,MATCH($C466,GB!$A$2:$A$96,0),MATCH(U$2,GB!$A$1:$AD$1,0))</f>
        <v>-25</v>
      </c>
      <c r="V466" s="65">
        <f>INDEX(GB!$A$2:$AD$96,MATCH($C466,GB!$A$2:$A$96,0),MATCH(V$2,GB!$A$1:$AD$1,0))</f>
        <v>0</v>
      </c>
      <c r="W466" s="65">
        <f>INDEX(GB!$A$2:$AD$96,MATCH($C466,GB!$A$2:$A$96,0),MATCH(W$2,GB!$A$1:$AD$1,0))</f>
        <v>-20</v>
      </c>
      <c r="X466" s="65">
        <f>INDEX(GB!$A$2:$AD$96,MATCH($C466,GB!$A$2:$A$96,0),MATCH(X$2,GB!$A$1:$AD$1,0))</f>
        <v>-30</v>
      </c>
      <c r="Y466" s="65">
        <v>5</v>
      </c>
      <c r="Z466" s="72">
        <v>1250</v>
      </c>
      <c r="AA466" s="72">
        <v>400</v>
      </c>
      <c r="AB466" s="65"/>
      <c r="AC466" s="65"/>
      <c r="AD466" s="65"/>
      <c r="AE466" s="65"/>
      <c r="AF466" s="65">
        <f t="shared" si="1669"/>
        <v>5</v>
      </c>
      <c r="AG466" s="65">
        <f t="shared" si="1455"/>
        <v>820</v>
      </c>
      <c r="AH466" s="65">
        <f t="shared" si="1632"/>
        <v>775</v>
      </c>
      <c r="AI466" s="65" t="str">
        <f t="shared" si="1633"/>
        <v/>
      </c>
      <c r="AJ466" s="65" t="str">
        <f t="shared" si="1634"/>
        <v/>
      </c>
      <c r="AK466" s="65" t="str">
        <f t="shared" si="1635"/>
        <v/>
      </c>
      <c r="AL466" s="65" t="str">
        <f t="shared" si="1636"/>
        <v/>
      </c>
      <c r="AM466" s="65" t="str">
        <f t="shared" si="1572"/>
        <v/>
      </c>
      <c r="AN466" s="65">
        <f t="shared" si="1664"/>
        <v>0</v>
      </c>
      <c r="AO466" s="65">
        <f t="shared" si="1664"/>
        <v>0</v>
      </c>
      <c r="AP466" s="65">
        <f t="shared" si="1664"/>
        <v>0</v>
      </c>
      <c r="AQ466" s="65">
        <f t="shared" si="1664"/>
        <v>0</v>
      </c>
      <c r="AR466" s="65">
        <f t="shared" si="1664"/>
        <v>0</v>
      </c>
      <c r="AS466" s="65">
        <f t="shared" si="1664"/>
        <v>0</v>
      </c>
      <c r="AT466" s="65" t="str">
        <f t="shared" si="1637"/>
        <v>GPU</v>
      </c>
      <c r="AU466" s="65">
        <f t="shared" si="1638"/>
        <v>479.40000000000003</v>
      </c>
      <c r="AV466" s="65"/>
      <c r="AX466" s="65">
        <f t="shared" si="1639"/>
        <v>1030</v>
      </c>
      <c r="AY466" s="65">
        <f t="shared" si="1640"/>
        <v>810</v>
      </c>
      <c r="AZ466" s="65">
        <f>INDEX(Notes!$A$36:$O$47,MATCH($B466,Notes!A$36:A$47,0),MATCH(AZ$2,Notes!A$35:O$35,0))</f>
        <v>342.4525995351467</v>
      </c>
      <c r="BA466" s="65">
        <f t="shared" si="1641"/>
        <v>875</v>
      </c>
      <c r="BB466" s="65">
        <f t="shared" si="1642"/>
        <v>920</v>
      </c>
      <c r="BC466" s="65">
        <f t="shared" si="1643"/>
        <v>850</v>
      </c>
      <c r="BD466" s="65">
        <f t="shared" si="1644"/>
        <v>895</v>
      </c>
      <c r="BO466" s="72">
        <f t="shared" si="1665"/>
        <v>479.40000000000003</v>
      </c>
      <c r="BP466" s="72">
        <f t="shared" si="1305"/>
        <v>10</v>
      </c>
      <c r="BQ466" s="72" t="str">
        <f t="shared" si="1306"/>
        <v>7</v>
      </c>
      <c r="BR466" s="72">
        <f t="shared" si="1670"/>
        <v>0</v>
      </c>
      <c r="BS466" s="72" t="str">
        <f t="shared" si="1670"/>
        <v>MG007</v>
      </c>
      <c r="BT466" s="72" t="str">
        <f t="shared" si="1670"/>
        <v>MG00C</v>
      </c>
      <c r="BU466" s="72">
        <f t="shared" si="1670"/>
        <v>0.58704453441295545</v>
      </c>
      <c r="BV466" s="72">
        <f t="shared" si="1670"/>
        <v>-9</v>
      </c>
    </row>
    <row r="467" spans="1:74" s="72" customFormat="1" x14ac:dyDescent="0.2">
      <c r="A467" s="72" t="b">
        <v>1</v>
      </c>
      <c r="B467" s="65" t="s">
        <v>46</v>
      </c>
      <c r="C467" s="65" t="s">
        <v>350</v>
      </c>
      <c r="D467" s="65" t="str">
        <f t="shared" si="1514"/>
        <v>E8</v>
      </c>
      <c r="E467" s="75">
        <f t="shared" ref="E467:E470" si="1673">1000000+BP467*1000+BQ467</f>
        <v>1010008</v>
      </c>
      <c r="F467" s="65" t="str">
        <f t="shared" ref="F467:F470" si="1674">CONCATENATE(C467,"_",D467)</f>
        <v>MG00A_E8</v>
      </c>
      <c r="G467" s="65" t="s">
        <v>345</v>
      </c>
      <c r="H467" s="65">
        <f t="shared" si="1672"/>
        <v>1215</v>
      </c>
      <c r="I467" s="65">
        <f t="shared" si="1667"/>
        <v>140</v>
      </c>
      <c r="J467" s="65">
        <f>INDEX(Notes!$A$36:$N$47,MATCH(Binning!$B467,Notes!$A$36:$A$47,0),MATCH(Notes!$K$35,Notes!$A$35:$N$35,0))</f>
        <v>479.40000000000003</v>
      </c>
      <c r="K467" s="65"/>
      <c r="L467" s="65">
        <f t="shared" si="1671"/>
        <v>985</v>
      </c>
      <c r="M467" s="65">
        <f t="shared" si="1668"/>
        <v>765</v>
      </c>
      <c r="N467" s="65">
        <f>INDEX(GB!$A$2:$AD$96,MATCH($C467,GB!$A$2:$A$96,0),MATCH(N$2,GB!$A$1:$AD$1,0))</f>
        <v>45</v>
      </c>
      <c r="O467" s="65">
        <f>INDEX(GB!$A$2:$AD$96,MATCH($C467,GB!$A$2:$A$96,0),MATCH(O$2,GB!$A$1:$AD$1,0))</f>
        <v>5</v>
      </c>
      <c r="P467" s="65">
        <f>INDEX(GB!$A$2:$AD$96,MATCH($C467,GB!$A$2:$A$96,0),MATCH(P$2,GB!$A$1:$AD$1,0))</f>
        <v>5</v>
      </c>
      <c r="Q467" s="65">
        <f>INDEX(GB!$A$2:$AD$96,MATCH($C467,GB!$A$2:$A$96,0),MATCH(Q$2,GB!$A$1:$AD$1,0))</f>
        <v>-5</v>
      </c>
      <c r="R467" s="65">
        <f>INDEX(Notes!$A$36:$N$47,MATCH(Binning!$B467,Notes!$A$36:$A$47,0),MATCH(Notes!$M$35,Notes!$A$35:$N$35,0))</f>
        <v>6020</v>
      </c>
      <c r="S467" s="65"/>
      <c r="T467" s="65">
        <f>INDEX(GB!$A$2:$AD$96,MATCH($C467,GB!$A$2:$A$96,0),MATCH(T$2,GB!$A$1:$AD$1,0))</f>
        <v>30</v>
      </c>
      <c r="U467" s="65">
        <f>INDEX(GB!$A$2:$AD$96,MATCH($C467,GB!$A$2:$A$96,0),MATCH(U$2,GB!$A$1:$AD$1,0))</f>
        <v>-25</v>
      </c>
      <c r="V467" s="65">
        <f>INDEX(GB!$A$2:$AD$96,MATCH($C467,GB!$A$2:$A$96,0),MATCH(V$2,GB!$A$1:$AD$1,0))</f>
        <v>0</v>
      </c>
      <c r="W467" s="65">
        <f>INDEX(GB!$A$2:$AD$96,MATCH($C467,GB!$A$2:$A$96,0),MATCH(W$2,GB!$A$1:$AD$1,0))</f>
        <v>-20</v>
      </c>
      <c r="X467" s="65">
        <f>INDEX(GB!$A$2:$AD$96,MATCH($C467,GB!$A$2:$A$96,0),MATCH(X$2,GB!$A$1:$AD$1,0))</f>
        <v>-30</v>
      </c>
      <c r="Y467" s="65">
        <v>5</v>
      </c>
      <c r="Z467" s="72">
        <v>1250</v>
      </c>
      <c r="AA467" s="72">
        <v>400</v>
      </c>
      <c r="AB467" s="65"/>
      <c r="AC467" s="65"/>
      <c r="AD467" s="65"/>
      <c r="AE467" s="65"/>
      <c r="AF467" s="65">
        <f t="shared" si="1669"/>
        <v>5</v>
      </c>
      <c r="AG467" s="65">
        <f t="shared" si="1455"/>
        <v>820</v>
      </c>
      <c r="AH467" s="65">
        <f t="shared" ref="AH467:AH470" si="1675">AG467-N467</f>
        <v>775</v>
      </c>
      <c r="AI467" s="65" t="str">
        <f t="shared" ref="AI467:AI470" si="1676">IF($BR467=1,BS467,"")</f>
        <v/>
      </c>
      <c r="AJ467" s="65" t="str">
        <f t="shared" ref="AJ467:AJ470" si="1677">IF($BR467=1,BT467,"")</f>
        <v/>
      </c>
      <c r="AK467" s="65" t="str">
        <f t="shared" ref="AK467:AK470" si="1678">IF($BR467=1,BU467,"")</f>
        <v/>
      </c>
      <c r="AL467" s="65" t="str">
        <f t="shared" ref="AL467:AL470" si="1679">IF($BR467=1,BV467,"")</f>
        <v/>
      </c>
      <c r="AM467" s="65" t="str">
        <f t="shared" si="1572"/>
        <v/>
      </c>
      <c r="AN467" s="65">
        <f t="shared" ref="AN467:AS467" si="1680">AN466</f>
        <v>0</v>
      </c>
      <c r="AO467" s="65">
        <f t="shared" si="1680"/>
        <v>0</v>
      </c>
      <c r="AP467" s="65">
        <f t="shared" si="1680"/>
        <v>0</v>
      </c>
      <c r="AQ467" s="65">
        <f t="shared" si="1680"/>
        <v>0</v>
      </c>
      <c r="AR467" s="65">
        <f t="shared" si="1680"/>
        <v>0</v>
      </c>
      <c r="AS467" s="65">
        <f t="shared" si="1680"/>
        <v>0</v>
      </c>
      <c r="AT467" s="65" t="str">
        <f t="shared" ref="AT467:AT470" si="1681">B467</f>
        <v>GPU</v>
      </c>
      <c r="AU467" s="65">
        <f t="shared" ref="AU467:AU470" si="1682">J467</f>
        <v>479.40000000000003</v>
      </c>
      <c r="AV467" s="65"/>
      <c r="AX467" s="65">
        <f t="shared" ref="AX467:AX470" si="1683">L467+N467</f>
        <v>1030</v>
      </c>
      <c r="AY467" s="65">
        <f t="shared" ref="AY467:AY470" si="1684">M467+N467</f>
        <v>810</v>
      </c>
      <c r="AZ467" s="65">
        <f>INDEX(Notes!$A$36:$O$47,MATCH($B467,Notes!A$36:A$47,0),MATCH(AZ$2,Notes!A$35:O$35,0))</f>
        <v>342.4525995351467</v>
      </c>
      <c r="BA467" s="65">
        <f t="shared" ref="BA467:BA470" si="1685">MAX(MIN(Y467*FLOOR((H467-I467*LOG10(AZ467))/Y467,1),L467),M467)</f>
        <v>860</v>
      </c>
      <c r="BB467" s="65">
        <f t="shared" ref="BB467:BB470" si="1686">BA467+N467</f>
        <v>905</v>
      </c>
      <c r="BC467" s="65">
        <f t="shared" ref="BC467:BC470" si="1687">MAX(MIN(Y467*FLOOR((H467-I467*LOG10(J467))/Y467,1),L467),M467)</f>
        <v>835</v>
      </c>
      <c r="BD467" s="65">
        <f t="shared" ref="BD467:BD470" si="1688">BC467+N467</f>
        <v>880</v>
      </c>
      <c r="BO467" s="72">
        <f t="shared" si="1665"/>
        <v>479.40000000000003</v>
      </c>
      <c r="BP467" s="72">
        <f t="shared" si="1305"/>
        <v>10</v>
      </c>
      <c r="BQ467" s="72" t="str">
        <f t="shared" si="1306"/>
        <v>8</v>
      </c>
      <c r="BR467" s="72">
        <f t="shared" ref="BR467:BV467" si="1689">IF(BR466="","",BR466)</f>
        <v>0</v>
      </c>
      <c r="BS467" s="72" t="str">
        <f t="shared" si="1689"/>
        <v>MG007</v>
      </c>
      <c r="BT467" s="72" t="str">
        <f t="shared" si="1689"/>
        <v>MG00C</v>
      </c>
      <c r="BU467" s="72">
        <f t="shared" si="1689"/>
        <v>0.58704453441295545</v>
      </c>
      <c r="BV467" s="72">
        <f t="shared" si="1689"/>
        <v>-9</v>
      </c>
    </row>
    <row r="468" spans="1:74" s="72" customFormat="1" x14ac:dyDescent="0.2">
      <c r="A468" s="72" t="b">
        <v>1</v>
      </c>
      <c r="B468" s="65" t="s">
        <v>46</v>
      </c>
      <c r="C468" s="65" t="s">
        <v>350</v>
      </c>
      <c r="D468" s="65" t="str">
        <f t="shared" si="1514"/>
        <v>E9</v>
      </c>
      <c r="E468" s="75">
        <f t="shared" si="1673"/>
        <v>1010009</v>
      </c>
      <c r="F468" s="65" t="str">
        <f t="shared" si="1674"/>
        <v>MG00A_E9</v>
      </c>
      <c r="G468" s="65" t="s">
        <v>345</v>
      </c>
      <c r="H468" s="65">
        <f t="shared" si="1672"/>
        <v>1200</v>
      </c>
      <c r="I468" s="65">
        <f t="shared" si="1667"/>
        <v>140</v>
      </c>
      <c r="J468" s="65">
        <f>INDEX(Notes!$A$36:$N$47,MATCH(Binning!$B468,Notes!$A$36:$A$47,0),MATCH(Notes!$K$35,Notes!$A$35:$N$35,0))</f>
        <v>479.40000000000003</v>
      </c>
      <c r="K468" s="65"/>
      <c r="L468" s="65">
        <f t="shared" si="1671"/>
        <v>985</v>
      </c>
      <c r="M468" s="65">
        <f t="shared" si="1668"/>
        <v>765</v>
      </c>
      <c r="N468" s="65">
        <f>INDEX(GB!$A$2:$AD$96,MATCH($C468,GB!$A$2:$A$96,0),MATCH(N$2,GB!$A$1:$AD$1,0))</f>
        <v>45</v>
      </c>
      <c r="O468" s="65">
        <f>INDEX(GB!$A$2:$AD$96,MATCH($C468,GB!$A$2:$A$96,0),MATCH(O$2,GB!$A$1:$AD$1,0))</f>
        <v>5</v>
      </c>
      <c r="P468" s="65">
        <f>INDEX(GB!$A$2:$AD$96,MATCH($C468,GB!$A$2:$A$96,0),MATCH(P$2,GB!$A$1:$AD$1,0))</f>
        <v>5</v>
      </c>
      <c r="Q468" s="65">
        <f>INDEX(GB!$A$2:$AD$96,MATCH($C468,GB!$A$2:$A$96,0),MATCH(Q$2,GB!$A$1:$AD$1,0))</f>
        <v>-5</v>
      </c>
      <c r="R468" s="65">
        <f>INDEX(Notes!$A$36:$N$47,MATCH(Binning!$B468,Notes!$A$36:$A$47,0),MATCH(Notes!$M$35,Notes!$A$35:$N$35,0))</f>
        <v>6020</v>
      </c>
      <c r="S468" s="65"/>
      <c r="T468" s="65">
        <f>INDEX(GB!$A$2:$AD$96,MATCH($C468,GB!$A$2:$A$96,0),MATCH(T$2,GB!$A$1:$AD$1,0))</f>
        <v>30</v>
      </c>
      <c r="U468" s="65">
        <f>INDEX(GB!$A$2:$AD$96,MATCH($C468,GB!$A$2:$A$96,0),MATCH(U$2,GB!$A$1:$AD$1,0))</f>
        <v>-25</v>
      </c>
      <c r="V468" s="65">
        <f>INDEX(GB!$A$2:$AD$96,MATCH($C468,GB!$A$2:$A$96,0),MATCH(V$2,GB!$A$1:$AD$1,0))</f>
        <v>0</v>
      </c>
      <c r="W468" s="65">
        <f>INDEX(GB!$A$2:$AD$96,MATCH($C468,GB!$A$2:$A$96,0),MATCH(W$2,GB!$A$1:$AD$1,0))</f>
        <v>-20</v>
      </c>
      <c r="X468" s="65">
        <f>INDEX(GB!$A$2:$AD$96,MATCH($C468,GB!$A$2:$A$96,0),MATCH(X$2,GB!$A$1:$AD$1,0))</f>
        <v>-30</v>
      </c>
      <c r="Y468" s="65">
        <v>5</v>
      </c>
      <c r="Z468" s="72">
        <v>1250</v>
      </c>
      <c r="AA468" s="72">
        <v>400</v>
      </c>
      <c r="AB468" s="65"/>
      <c r="AC468" s="65"/>
      <c r="AD468" s="65"/>
      <c r="AE468" s="65"/>
      <c r="AF468" s="65">
        <f t="shared" si="1669"/>
        <v>5</v>
      </c>
      <c r="AG468" s="65">
        <f t="shared" si="1455"/>
        <v>820</v>
      </c>
      <c r="AH468" s="65">
        <f t="shared" si="1675"/>
        <v>775</v>
      </c>
      <c r="AI468" s="65" t="str">
        <f t="shared" si="1676"/>
        <v/>
      </c>
      <c r="AJ468" s="65" t="str">
        <f t="shared" si="1677"/>
        <v/>
      </c>
      <c r="AK468" s="65" t="str">
        <f t="shared" si="1678"/>
        <v/>
      </c>
      <c r="AL468" s="65" t="str">
        <f t="shared" si="1679"/>
        <v/>
      </c>
      <c r="AM468" s="65" t="str">
        <f t="shared" si="1572"/>
        <v/>
      </c>
      <c r="AN468" s="65">
        <f t="shared" ref="AN468:AS468" si="1690">AN467</f>
        <v>0</v>
      </c>
      <c r="AO468" s="65">
        <f t="shared" si="1690"/>
        <v>0</v>
      </c>
      <c r="AP468" s="65">
        <f t="shared" si="1690"/>
        <v>0</v>
      </c>
      <c r="AQ468" s="65">
        <f t="shared" si="1690"/>
        <v>0</v>
      </c>
      <c r="AR468" s="65">
        <f t="shared" si="1690"/>
        <v>0</v>
      </c>
      <c r="AS468" s="65">
        <f t="shared" si="1690"/>
        <v>0</v>
      </c>
      <c r="AT468" s="65" t="str">
        <f t="shared" si="1681"/>
        <v>GPU</v>
      </c>
      <c r="AU468" s="65">
        <f t="shared" si="1682"/>
        <v>479.40000000000003</v>
      </c>
      <c r="AV468" s="65"/>
      <c r="AX468" s="65">
        <f t="shared" si="1683"/>
        <v>1030</v>
      </c>
      <c r="AY468" s="65">
        <f t="shared" si="1684"/>
        <v>810</v>
      </c>
      <c r="AZ468" s="65">
        <f>INDEX(Notes!$A$36:$O$47,MATCH($B468,Notes!A$36:A$47,0),MATCH(AZ$2,Notes!A$35:O$35,0))</f>
        <v>342.4525995351467</v>
      </c>
      <c r="BA468" s="65">
        <f t="shared" si="1685"/>
        <v>845</v>
      </c>
      <c r="BB468" s="65">
        <f t="shared" si="1686"/>
        <v>890</v>
      </c>
      <c r="BC468" s="65">
        <f t="shared" si="1687"/>
        <v>820</v>
      </c>
      <c r="BD468" s="65">
        <f t="shared" si="1688"/>
        <v>865</v>
      </c>
      <c r="BO468" s="72">
        <f t="shared" si="1665"/>
        <v>479.40000000000003</v>
      </c>
      <c r="BP468" s="72">
        <f t="shared" si="1305"/>
        <v>10</v>
      </c>
      <c r="BQ468" s="72" t="str">
        <f t="shared" si="1306"/>
        <v>9</v>
      </c>
      <c r="BR468" s="72">
        <f t="shared" ref="BR468:BV468" si="1691">IF(BR467="","",BR467)</f>
        <v>0</v>
      </c>
      <c r="BS468" s="72" t="str">
        <f t="shared" si="1691"/>
        <v>MG007</v>
      </c>
      <c r="BT468" s="72" t="str">
        <f t="shared" si="1691"/>
        <v>MG00C</v>
      </c>
      <c r="BU468" s="72">
        <f t="shared" si="1691"/>
        <v>0.58704453441295545</v>
      </c>
      <c r="BV468" s="72">
        <f t="shared" si="1691"/>
        <v>-9</v>
      </c>
    </row>
    <row r="469" spans="1:74" s="72" customFormat="1" x14ac:dyDescent="0.2">
      <c r="A469" s="72" t="b">
        <v>1</v>
      </c>
      <c r="B469" s="65" t="s">
        <v>46</v>
      </c>
      <c r="C469" s="65" t="s">
        <v>350</v>
      </c>
      <c r="D469" s="65" t="str">
        <f t="shared" si="1514"/>
        <v>E10</v>
      </c>
      <c r="E469" s="75">
        <f t="shared" si="1673"/>
        <v>1010010</v>
      </c>
      <c r="F469" s="65" t="str">
        <f t="shared" si="1674"/>
        <v>MG00A_E10</v>
      </c>
      <c r="G469" s="65" t="s">
        <v>345</v>
      </c>
      <c r="H469" s="65">
        <f t="shared" si="1672"/>
        <v>1185</v>
      </c>
      <c r="I469" s="65">
        <f t="shared" si="1667"/>
        <v>140</v>
      </c>
      <c r="J469" s="65">
        <f>INDEX(Notes!$A$36:$N$47,MATCH(Binning!$B469,Notes!$A$36:$A$47,0),MATCH(Notes!$K$35,Notes!$A$35:$N$35,0))</f>
        <v>479.40000000000003</v>
      </c>
      <c r="K469" s="65"/>
      <c r="L469" s="65">
        <f t="shared" si="1671"/>
        <v>985</v>
      </c>
      <c r="M469" s="65">
        <f t="shared" si="1668"/>
        <v>765</v>
      </c>
      <c r="N469" s="65">
        <f>INDEX(GB!$A$2:$AD$96,MATCH($C469,GB!$A$2:$A$96,0),MATCH(N$2,GB!$A$1:$AD$1,0))</f>
        <v>45</v>
      </c>
      <c r="O469" s="65">
        <f>INDEX(GB!$A$2:$AD$96,MATCH($C469,GB!$A$2:$A$96,0),MATCH(O$2,GB!$A$1:$AD$1,0))</f>
        <v>5</v>
      </c>
      <c r="P469" s="65">
        <f>INDEX(GB!$A$2:$AD$96,MATCH($C469,GB!$A$2:$A$96,0),MATCH(P$2,GB!$A$1:$AD$1,0))</f>
        <v>5</v>
      </c>
      <c r="Q469" s="65">
        <f>INDEX(GB!$A$2:$AD$96,MATCH($C469,GB!$A$2:$A$96,0),MATCH(Q$2,GB!$A$1:$AD$1,0))</f>
        <v>-5</v>
      </c>
      <c r="R469" s="65">
        <f>INDEX(Notes!$A$36:$N$47,MATCH(Binning!$B469,Notes!$A$36:$A$47,0),MATCH(Notes!$M$35,Notes!$A$35:$N$35,0))</f>
        <v>6020</v>
      </c>
      <c r="S469" s="65"/>
      <c r="T469" s="65">
        <f>INDEX(GB!$A$2:$AD$96,MATCH($C469,GB!$A$2:$A$96,0),MATCH(T$2,GB!$A$1:$AD$1,0))</f>
        <v>30</v>
      </c>
      <c r="U469" s="65">
        <f>INDEX(GB!$A$2:$AD$96,MATCH($C469,GB!$A$2:$A$96,0),MATCH(U$2,GB!$A$1:$AD$1,0))</f>
        <v>-25</v>
      </c>
      <c r="V469" s="65">
        <f>INDEX(GB!$A$2:$AD$96,MATCH($C469,GB!$A$2:$A$96,0),MATCH(V$2,GB!$A$1:$AD$1,0))</f>
        <v>0</v>
      </c>
      <c r="W469" s="65">
        <f>INDEX(GB!$A$2:$AD$96,MATCH($C469,GB!$A$2:$A$96,0),MATCH(W$2,GB!$A$1:$AD$1,0))</f>
        <v>-20</v>
      </c>
      <c r="X469" s="65">
        <f>INDEX(GB!$A$2:$AD$96,MATCH($C469,GB!$A$2:$A$96,0),MATCH(X$2,GB!$A$1:$AD$1,0))</f>
        <v>-30</v>
      </c>
      <c r="Y469" s="65">
        <v>5</v>
      </c>
      <c r="Z469" s="72">
        <v>1250</v>
      </c>
      <c r="AA469" s="72">
        <v>400</v>
      </c>
      <c r="AB469" s="65"/>
      <c r="AC469" s="65"/>
      <c r="AD469" s="65"/>
      <c r="AE469" s="65"/>
      <c r="AF469" s="65">
        <f t="shared" si="1669"/>
        <v>5</v>
      </c>
      <c r="AG469" s="65">
        <f t="shared" si="1455"/>
        <v>820</v>
      </c>
      <c r="AH469" s="65">
        <f t="shared" si="1675"/>
        <v>775</v>
      </c>
      <c r="AI469" s="65" t="str">
        <f t="shared" si="1676"/>
        <v/>
      </c>
      <c r="AJ469" s="65" t="str">
        <f t="shared" si="1677"/>
        <v/>
      </c>
      <c r="AK469" s="65" t="str">
        <f t="shared" si="1678"/>
        <v/>
      </c>
      <c r="AL469" s="65" t="str">
        <f t="shared" si="1679"/>
        <v/>
      </c>
      <c r="AM469" s="65" t="str">
        <f t="shared" si="1572"/>
        <v/>
      </c>
      <c r="AN469" s="65">
        <f t="shared" ref="AN469:AS469" si="1692">AN468</f>
        <v>0</v>
      </c>
      <c r="AO469" s="65">
        <f t="shared" si="1692"/>
        <v>0</v>
      </c>
      <c r="AP469" s="65">
        <f t="shared" si="1692"/>
        <v>0</v>
      </c>
      <c r="AQ469" s="65">
        <f t="shared" si="1692"/>
        <v>0</v>
      </c>
      <c r="AR469" s="65">
        <f t="shared" si="1692"/>
        <v>0</v>
      </c>
      <c r="AS469" s="65">
        <f t="shared" si="1692"/>
        <v>0</v>
      </c>
      <c r="AT469" s="65" t="str">
        <f t="shared" si="1681"/>
        <v>GPU</v>
      </c>
      <c r="AU469" s="65">
        <f t="shared" si="1682"/>
        <v>479.40000000000003</v>
      </c>
      <c r="AV469" s="65"/>
      <c r="AX469" s="65">
        <f t="shared" si="1683"/>
        <v>1030</v>
      </c>
      <c r="AY469" s="65">
        <f t="shared" si="1684"/>
        <v>810</v>
      </c>
      <c r="AZ469" s="65">
        <f>INDEX(Notes!$A$36:$O$47,MATCH($B469,Notes!A$36:A$47,0),MATCH(AZ$2,Notes!A$35:O$35,0))</f>
        <v>342.4525995351467</v>
      </c>
      <c r="BA469" s="65">
        <f t="shared" si="1685"/>
        <v>830</v>
      </c>
      <c r="BB469" s="65">
        <f t="shared" si="1686"/>
        <v>875</v>
      </c>
      <c r="BC469" s="65">
        <f t="shared" si="1687"/>
        <v>805</v>
      </c>
      <c r="BD469" s="65">
        <f t="shared" si="1688"/>
        <v>850</v>
      </c>
      <c r="BO469" s="72">
        <f t="shared" si="1665"/>
        <v>479.40000000000003</v>
      </c>
      <c r="BP469" s="72">
        <f t="shared" si="1305"/>
        <v>10</v>
      </c>
      <c r="BQ469" s="72" t="str">
        <f t="shared" si="1306"/>
        <v>10</v>
      </c>
      <c r="BR469" s="72">
        <f t="shared" ref="BR469:BV469" si="1693">IF(BR468="","",BR468)</f>
        <v>0</v>
      </c>
      <c r="BS469" s="72" t="str">
        <f t="shared" si="1693"/>
        <v>MG007</v>
      </c>
      <c r="BT469" s="72" t="str">
        <f t="shared" si="1693"/>
        <v>MG00C</v>
      </c>
      <c r="BU469" s="72">
        <f t="shared" si="1693"/>
        <v>0.58704453441295545</v>
      </c>
      <c r="BV469" s="72">
        <f t="shared" si="1693"/>
        <v>-9</v>
      </c>
    </row>
    <row r="470" spans="1:74" s="72" customFormat="1" x14ac:dyDescent="0.2">
      <c r="A470" s="72" t="b">
        <v>1</v>
      </c>
      <c r="B470" s="65" t="s">
        <v>46</v>
      </c>
      <c r="C470" s="65" t="s">
        <v>350</v>
      </c>
      <c r="D470" s="65" t="str">
        <f t="shared" si="1514"/>
        <v>E11</v>
      </c>
      <c r="E470" s="75">
        <f t="shared" si="1673"/>
        <v>1010011</v>
      </c>
      <c r="F470" s="65" t="str">
        <f t="shared" si="1674"/>
        <v>MG00A_E11</v>
      </c>
      <c r="G470" s="65" t="s">
        <v>345</v>
      </c>
      <c r="H470" s="65">
        <f t="shared" si="1672"/>
        <v>1170</v>
      </c>
      <c r="I470" s="65">
        <f t="shared" si="1667"/>
        <v>140</v>
      </c>
      <c r="J470" s="65">
        <f>INDEX(Notes!$A$36:$N$47,MATCH(Binning!$B470,Notes!$A$36:$A$47,0),MATCH(Notes!$K$35,Notes!$A$35:$N$35,0))</f>
        <v>479.40000000000003</v>
      </c>
      <c r="K470" s="65"/>
      <c r="L470" s="65">
        <f t="shared" si="1671"/>
        <v>985</v>
      </c>
      <c r="M470" s="65">
        <f t="shared" si="1668"/>
        <v>765</v>
      </c>
      <c r="N470" s="65">
        <f>INDEX(GB!$A$2:$AD$96,MATCH($C470,GB!$A$2:$A$96,0),MATCH(N$2,GB!$A$1:$AD$1,0))</f>
        <v>45</v>
      </c>
      <c r="O470" s="65">
        <f>INDEX(GB!$A$2:$AD$96,MATCH($C470,GB!$A$2:$A$96,0),MATCH(O$2,GB!$A$1:$AD$1,0))</f>
        <v>5</v>
      </c>
      <c r="P470" s="65">
        <f>INDEX(GB!$A$2:$AD$96,MATCH($C470,GB!$A$2:$A$96,0),MATCH(P$2,GB!$A$1:$AD$1,0))</f>
        <v>5</v>
      </c>
      <c r="Q470" s="65">
        <f>INDEX(GB!$A$2:$AD$96,MATCH($C470,GB!$A$2:$A$96,0),MATCH(Q$2,GB!$A$1:$AD$1,0))</f>
        <v>-5</v>
      </c>
      <c r="R470" s="65">
        <f>INDEX(Notes!$A$36:$N$47,MATCH(Binning!$B470,Notes!$A$36:$A$47,0),MATCH(Notes!$M$35,Notes!$A$35:$N$35,0))</f>
        <v>6020</v>
      </c>
      <c r="S470" s="65"/>
      <c r="T470" s="65">
        <f>INDEX(GB!$A$2:$AD$96,MATCH($C470,GB!$A$2:$A$96,0),MATCH(T$2,GB!$A$1:$AD$1,0))</f>
        <v>30</v>
      </c>
      <c r="U470" s="65">
        <f>INDEX(GB!$A$2:$AD$96,MATCH($C470,GB!$A$2:$A$96,0),MATCH(U$2,GB!$A$1:$AD$1,0))</f>
        <v>-25</v>
      </c>
      <c r="V470" s="65">
        <f>INDEX(GB!$A$2:$AD$96,MATCH($C470,GB!$A$2:$A$96,0),MATCH(V$2,GB!$A$1:$AD$1,0))</f>
        <v>0</v>
      </c>
      <c r="W470" s="65">
        <f>INDEX(GB!$A$2:$AD$96,MATCH($C470,GB!$A$2:$A$96,0),MATCH(W$2,GB!$A$1:$AD$1,0))</f>
        <v>-20</v>
      </c>
      <c r="X470" s="65">
        <f>INDEX(GB!$A$2:$AD$96,MATCH($C470,GB!$A$2:$A$96,0),MATCH(X$2,GB!$A$1:$AD$1,0))</f>
        <v>-30</v>
      </c>
      <c r="Y470" s="65">
        <v>5</v>
      </c>
      <c r="Z470" s="72">
        <v>1250</v>
      </c>
      <c r="AA470" s="72">
        <v>400</v>
      </c>
      <c r="AB470" s="65"/>
      <c r="AC470" s="65"/>
      <c r="AD470" s="65"/>
      <c r="AE470" s="65"/>
      <c r="AF470" s="65">
        <f t="shared" si="1669"/>
        <v>5</v>
      </c>
      <c r="AG470" s="65">
        <f t="shared" si="1455"/>
        <v>820</v>
      </c>
      <c r="AH470" s="65">
        <f t="shared" si="1675"/>
        <v>775</v>
      </c>
      <c r="AI470" s="65" t="str">
        <f t="shared" si="1676"/>
        <v/>
      </c>
      <c r="AJ470" s="65" t="str">
        <f t="shared" si="1677"/>
        <v/>
      </c>
      <c r="AK470" s="65" t="str">
        <f t="shared" si="1678"/>
        <v/>
      </c>
      <c r="AL470" s="65" t="str">
        <f t="shared" si="1679"/>
        <v/>
      </c>
      <c r="AM470" s="65" t="str">
        <f t="shared" si="1572"/>
        <v/>
      </c>
      <c r="AN470" s="65">
        <f t="shared" ref="AN470:AS470" si="1694">AN469</f>
        <v>0</v>
      </c>
      <c r="AO470" s="65">
        <f t="shared" si="1694"/>
        <v>0</v>
      </c>
      <c r="AP470" s="65">
        <f t="shared" si="1694"/>
        <v>0</v>
      </c>
      <c r="AQ470" s="65">
        <f t="shared" si="1694"/>
        <v>0</v>
      </c>
      <c r="AR470" s="65">
        <f t="shared" si="1694"/>
        <v>0</v>
      </c>
      <c r="AS470" s="65">
        <f t="shared" si="1694"/>
        <v>0</v>
      </c>
      <c r="AT470" s="65" t="str">
        <f t="shared" si="1681"/>
        <v>GPU</v>
      </c>
      <c r="AU470" s="65">
        <f t="shared" si="1682"/>
        <v>479.40000000000003</v>
      </c>
      <c r="AV470" s="65"/>
      <c r="AX470" s="65">
        <f t="shared" si="1683"/>
        <v>1030</v>
      </c>
      <c r="AY470" s="65">
        <f t="shared" si="1684"/>
        <v>810</v>
      </c>
      <c r="AZ470" s="65">
        <f>INDEX(Notes!$A$36:$O$47,MATCH($B470,Notes!A$36:A$47,0),MATCH(AZ$2,Notes!A$35:O$35,0))</f>
        <v>342.4525995351467</v>
      </c>
      <c r="BA470" s="65">
        <f t="shared" si="1685"/>
        <v>815</v>
      </c>
      <c r="BB470" s="65">
        <f t="shared" si="1686"/>
        <v>860</v>
      </c>
      <c r="BC470" s="65">
        <f t="shared" si="1687"/>
        <v>790</v>
      </c>
      <c r="BD470" s="65">
        <f t="shared" si="1688"/>
        <v>835</v>
      </c>
      <c r="BO470" s="72">
        <f t="shared" si="1665"/>
        <v>479.40000000000003</v>
      </c>
      <c r="BP470" s="72">
        <f t="shared" si="1305"/>
        <v>10</v>
      </c>
      <c r="BQ470" s="72" t="str">
        <f t="shared" si="1306"/>
        <v>11</v>
      </c>
      <c r="BR470" s="72">
        <f t="shared" ref="BR470:BV470" si="1695">IF(BR469="","",BR469)</f>
        <v>0</v>
      </c>
      <c r="BS470" s="72" t="str">
        <f t="shared" si="1695"/>
        <v>MG007</v>
      </c>
      <c r="BT470" s="72" t="str">
        <f t="shared" si="1695"/>
        <v>MG00C</v>
      </c>
      <c r="BU470" s="72">
        <f t="shared" si="1695"/>
        <v>0.58704453441295545</v>
      </c>
      <c r="BV470" s="72">
        <f t="shared" si="1695"/>
        <v>-9</v>
      </c>
    </row>
    <row r="471" spans="1:74" s="72" customFormat="1" x14ac:dyDescent="0.2">
      <c r="A471" s="72" t="b">
        <v>1</v>
      </c>
      <c r="B471" s="65" t="s">
        <v>46</v>
      </c>
      <c r="C471" s="65" t="s">
        <v>350</v>
      </c>
      <c r="D471" s="65" t="str">
        <f t="shared" si="1514"/>
        <v>E12</v>
      </c>
      <c r="E471" s="75">
        <f t="shared" ref="E471" si="1696">1000000+BP471*1000+BQ471</f>
        <v>1010012</v>
      </c>
      <c r="F471" s="65" t="str">
        <f t="shared" ref="F471" si="1697">CONCATENATE(C471,"_",D471)</f>
        <v>MG00A_E12</v>
      </c>
      <c r="G471" s="65" t="s">
        <v>345</v>
      </c>
      <c r="H471" s="65">
        <f t="shared" si="1672"/>
        <v>1155</v>
      </c>
      <c r="I471" s="65">
        <f t="shared" si="1667"/>
        <v>140</v>
      </c>
      <c r="J471" s="65">
        <f>INDEX(Notes!$A$36:$N$47,MATCH(Binning!$B471,Notes!$A$36:$A$47,0),MATCH(Notes!$K$35,Notes!$A$35:$N$35,0))</f>
        <v>479.40000000000003</v>
      </c>
      <c r="K471" s="65"/>
      <c r="L471" s="65">
        <f t="shared" si="1671"/>
        <v>985</v>
      </c>
      <c r="M471" s="65">
        <f t="shared" si="1668"/>
        <v>765</v>
      </c>
      <c r="N471" s="65">
        <f>INDEX(GB!$A$2:$AD$96,MATCH($C471,GB!$A$2:$A$96,0),MATCH(N$2,GB!$A$1:$AD$1,0))</f>
        <v>45</v>
      </c>
      <c r="O471" s="65">
        <f>INDEX(GB!$A$2:$AD$96,MATCH($C471,GB!$A$2:$A$96,0),MATCH(O$2,GB!$A$1:$AD$1,0))</f>
        <v>5</v>
      </c>
      <c r="P471" s="65">
        <f>INDEX(GB!$A$2:$AD$96,MATCH($C471,GB!$A$2:$A$96,0),MATCH(P$2,GB!$A$1:$AD$1,0))</f>
        <v>5</v>
      </c>
      <c r="Q471" s="65">
        <f>INDEX(GB!$A$2:$AD$96,MATCH($C471,GB!$A$2:$A$96,0),MATCH(Q$2,GB!$A$1:$AD$1,0))</f>
        <v>-5</v>
      </c>
      <c r="R471" s="65">
        <f>INDEX(Notes!$A$36:$N$47,MATCH(Binning!$B471,Notes!$A$36:$A$47,0),MATCH(Notes!$M$35,Notes!$A$35:$N$35,0))</f>
        <v>6020</v>
      </c>
      <c r="S471" s="65"/>
      <c r="T471" s="65">
        <f>INDEX(GB!$A$2:$AD$96,MATCH($C471,GB!$A$2:$A$96,0),MATCH(T$2,GB!$A$1:$AD$1,0))</f>
        <v>30</v>
      </c>
      <c r="U471" s="65">
        <f>INDEX(GB!$A$2:$AD$96,MATCH($C471,GB!$A$2:$A$96,0),MATCH(U$2,GB!$A$1:$AD$1,0))</f>
        <v>-25</v>
      </c>
      <c r="V471" s="65">
        <f>INDEX(GB!$A$2:$AD$96,MATCH($C471,GB!$A$2:$A$96,0),MATCH(V$2,GB!$A$1:$AD$1,0))</f>
        <v>0</v>
      </c>
      <c r="W471" s="65">
        <f>INDEX(GB!$A$2:$AD$96,MATCH($C471,GB!$A$2:$A$96,0),MATCH(W$2,GB!$A$1:$AD$1,0))</f>
        <v>-20</v>
      </c>
      <c r="X471" s="65">
        <f>INDEX(GB!$A$2:$AD$96,MATCH($C471,GB!$A$2:$A$96,0),MATCH(X$2,GB!$A$1:$AD$1,0))</f>
        <v>-30</v>
      </c>
      <c r="Y471" s="65">
        <v>5</v>
      </c>
      <c r="Z471" s="72">
        <v>1250</v>
      </c>
      <c r="AA471" s="72">
        <v>400</v>
      </c>
      <c r="AB471" s="65"/>
      <c r="AC471" s="65"/>
      <c r="AD471" s="65"/>
      <c r="AE471" s="65"/>
      <c r="AF471" s="65">
        <f t="shared" si="1669"/>
        <v>5</v>
      </c>
      <c r="AG471" s="65">
        <f t="shared" si="1455"/>
        <v>820</v>
      </c>
      <c r="AH471" s="65">
        <f t="shared" ref="AH471" si="1698">AG471-N471</f>
        <v>775</v>
      </c>
      <c r="AI471" s="65" t="str">
        <f t="shared" ref="AI471" si="1699">IF($BR471=1,BS471,"")</f>
        <v/>
      </c>
      <c r="AJ471" s="65" t="str">
        <f t="shared" ref="AJ471" si="1700">IF($BR471=1,BT471,"")</f>
        <v/>
      </c>
      <c r="AK471" s="65" t="str">
        <f t="shared" ref="AK471" si="1701">IF($BR471=1,BU471,"")</f>
        <v/>
      </c>
      <c r="AL471" s="65" t="str">
        <f t="shared" ref="AL471" si="1702">IF($BR471=1,BV471,"")</f>
        <v/>
      </c>
      <c r="AM471" s="65" t="str">
        <f t="shared" si="1572"/>
        <v/>
      </c>
      <c r="AN471" s="65">
        <f t="shared" ref="AN471:AS471" si="1703">AN470</f>
        <v>0</v>
      </c>
      <c r="AO471" s="65">
        <f t="shared" si="1703"/>
        <v>0</v>
      </c>
      <c r="AP471" s="65">
        <f t="shared" si="1703"/>
        <v>0</v>
      </c>
      <c r="AQ471" s="65">
        <f t="shared" si="1703"/>
        <v>0</v>
      </c>
      <c r="AR471" s="65">
        <f t="shared" si="1703"/>
        <v>0</v>
      </c>
      <c r="AS471" s="65">
        <f t="shared" si="1703"/>
        <v>0</v>
      </c>
      <c r="AT471" s="65" t="str">
        <f t="shared" ref="AT471" si="1704">B471</f>
        <v>GPU</v>
      </c>
      <c r="AU471" s="65">
        <f t="shared" ref="AU471" si="1705">J471</f>
        <v>479.40000000000003</v>
      </c>
      <c r="AV471" s="65"/>
      <c r="AX471" s="65">
        <f t="shared" ref="AX471" si="1706">L471+N471</f>
        <v>1030</v>
      </c>
      <c r="AY471" s="65">
        <f t="shared" ref="AY471" si="1707">M471+N471</f>
        <v>810</v>
      </c>
      <c r="AZ471" s="65">
        <f>INDEX(Notes!$A$36:$O$47,MATCH($B471,Notes!A$36:A$47,0),MATCH(AZ$2,Notes!A$35:O$35,0))</f>
        <v>342.4525995351467</v>
      </c>
      <c r="BA471" s="65">
        <f t="shared" ref="BA471" si="1708">MAX(MIN(Y471*FLOOR((H471-I471*LOG10(AZ471))/Y471,1),L471),M471)</f>
        <v>800</v>
      </c>
      <c r="BB471" s="65">
        <f t="shared" ref="BB471" si="1709">BA471+N471</f>
        <v>845</v>
      </c>
      <c r="BC471" s="65">
        <f t="shared" ref="BC471" si="1710">MAX(MIN(Y471*FLOOR((H471-I471*LOG10(J471))/Y471,1),L471),M471)</f>
        <v>775</v>
      </c>
      <c r="BD471" s="65">
        <f t="shared" ref="BD471" si="1711">BC471+N471</f>
        <v>820</v>
      </c>
      <c r="BO471" s="72">
        <f t="shared" si="1665"/>
        <v>479.40000000000003</v>
      </c>
      <c r="BP471" s="72">
        <f t="shared" si="1305"/>
        <v>10</v>
      </c>
      <c r="BQ471" s="72" t="str">
        <f t="shared" si="1306"/>
        <v>12</v>
      </c>
      <c r="BR471" s="72">
        <f t="shared" ref="BR471:BV471" si="1712">IF(BR470="","",BR470)</f>
        <v>0</v>
      </c>
      <c r="BS471" s="72" t="str">
        <f t="shared" si="1712"/>
        <v>MG007</v>
      </c>
      <c r="BT471" s="72" t="str">
        <f t="shared" si="1712"/>
        <v>MG00C</v>
      </c>
      <c r="BU471" s="72">
        <f t="shared" si="1712"/>
        <v>0.58704453441295545</v>
      </c>
      <c r="BV471" s="72">
        <f t="shared" si="1712"/>
        <v>-9</v>
      </c>
    </row>
    <row r="472" spans="1:74" s="72" customFormat="1" x14ac:dyDescent="0.2">
      <c r="A472" s="72" t="b">
        <v>1</v>
      </c>
      <c r="B472" s="65" t="s">
        <v>46</v>
      </c>
      <c r="C472" s="65" t="s">
        <v>351</v>
      </c>
      <c r="D472" s="65" t="s">
        <v>44</v>
      </c>
      <c r="E472" s="75">
        <f t="shared" si="1630"/>
        <v>1011001</v>
      </c>
      <c r="F472" s="65" t="str">
        <f t="shared" si="1631"/>
        <v>MG00B_E1</v>
      </c>
      <c r="G472" s="65" t="s">
        <v>345</v>
      </c>
      <c r="H472" s="184">
        <f>VLOOKUP(C472,BinningParamNotes!A:D,3,0)</f>
        <v>1370</v>
      </c>
      <c r="I472" s="69">
        <f>VLOOKUP(C472,BinningParamNotes!A:D,2,0)</f>
        <v>145</v>
      </c>
      <c r="J472" s="65">
        <f>INDEX(Notes!$A$36:$N$47,MATCH(Binning!$B472,Notes!$A$36:$A$47,0),MATCH(Notes!$K$35,Notes!$A$35:$N$35,0))</f>
        <v>479.40000000000003</v>
      </c>
      <c r="K472" s="65"/>
      <c r="L472" s="69">
        <f>VLOOKUP(C472,BinningParamNotes!A:D,4,0)</f>
        <v>1035</v>
      </c>
      <c r="M472" s="189">
        <v>790</v>
      </c>
      <c r="N472" s="65">
        <f>INDEX(GB!$A$2:$AD$96,MATCH($C472,GB!$A$2:$A$96,0),MATCH(N$2,GB!$A$1:$AD$1,0))</f>
        <v>55</v>
      </c>
      <c r="O472" s="65">
        <f>INDEX(GB!$A$2:$AD$96,MATCH($C472,GB!$A$2:$A$96,0),MATCH(O$2,GB!$A$1:$AD$1,0))</f>
        <v>0</v>
      </c>
      <c r="P472" s="65">
        <f>INDEX(GB!$A$2:$AD$96,MATCH($C472,GB!$A$2:$A$96,0),MATCH(P$2,GB!$A$1:$AD$1,0))</f>
        <v>15</v>
      </c>
      <c r="Q472" s="65">
        <f>INDEX(GB!$A$2:$AD$96,MATCH($C472,GB!$A$2:$A$96,0),MATCH(Q$2,GB!$A$1:$AD$1,0))</f>
        <v>5</v>
      </c>
      <c r="R472" s="65">
        <f>INDEX(Notes!$A$36:$N$47,MATCH(Binning!$B472,Notes!$A$36:$A$47,0),MATCH(Notes!$M$35,Notes!$A$35:$N$35,0))</f>
        <v>6020</v>
      </c>
      <c r="S472" s="65"/>
      <c r="T472" s="65">
        <f>INDEX(GB!$A$2:$AD$96,MATCH($C472,GB!$A$2:$A$96,0),MATCH(T$2,GB!$A$1:$AD$1,0))</f>
        <v>45</v>
      </c>
      <c r="U472" s="65">
        <f>INDEX(GB!$A$2:$AD$96,MATCH($C472,GB!$A$2:$A$96,0),MATCH(U$2,GB!$A$1:$AD$1,0))</f>
        <v>-15</v>
      </c>
      <c r="V472" s="65">
        <f>INDEX(GB!$A$2:$AD$96,MATCH($C472,GB!$A$2:$A$96,0),MATCH(V$2,GB!$A$1:$AD$1,0))</f>
        <v>0</v>
      </c>
      <c r="W472" s="65">
        <f>INDEX(GB!$A$2:$AD$96,MATCH($C472,GB!$A$2:$A$96,0),MATCH(W$2,GB!$A$1:$AD$1,0))</f>
        <v>-10</v>
      </c>
      <c r="X472" s="65">
        <f>INDEX(GB!$A$2:$AD$96,MATCH($C472,GB!$A$2:$A$96,0),MATCH(X$2,GB!$A$1:$AD$1,0))</f>
        <v>-20</v>
      </c>
      <c r="Y472" s="65">
        <v>5</v>
      </c>
      <c r="Z472" s="72">
        <v>1250</v>
      </c>
      <c r="AA472" s="72">
        <v>400</v>
      </c>
      <c r="AB472" s="65"/>
      <c r="AC472" s="65"/>
      <c r="AD472" s="65"/>
      <c r="AE472" s="65"/>
      <c r="AF472" s="65">
        <v>5</v>
      </c>
      <c r="AG472" s="65">
        <f t="shared" si="1455"/>
        <v>820</v>
      </c>
      <c r="AH472" s="65">
        <f t="shared" si="1632"/>
        <v>765</v>
      </c>
      <c r="AI472" s="65" t="str">
        <f t="shared" si="1633"/>
        <v/>
      </c>
      <c r="AJ472" s="65" t="str">
        <f t="shared" si="1634"/>
        <v/>
      </c>
      <c r="AK472" s="65" t="str">
        <f t="shared" si="1635"/>
        <v/>
      </c>
      <c r="AL472" s="65" t="str">
        <f t="shared" si="1636"/>
        <v/>
      </c>
      <c r="AM472" s="65" t="str">
        <f t="shared" si="1572"/>
        <v/>
      </c>
      <c r="AN472" s="65">
        <v>0</v>
      </c>
      <c r="AO472" s="65">
        <v>0</v>
      </c>
      <c r="AP472" s="65">
        <v>0</v>
      </c>
      <c r="AQ472" s="65">
        <v>0</v>
      </c>
      <c r="AR472" s="65">
        <v>0</v>
      </c>
      <c r="AS472" s="65">
        <v>0</v>
      </c>
      <c r="AT472" s="65" t="str">
        <f t="shared" si="1637"/>
        <v>GPU</v>
      </c>
      <c r="AU472" s="65">
        <f t="shared" si="1638"/>
        <v>479.40000000000003</v>
      </c>
      <c r="AV472" s="65"/>
      <c r="AX472" s="65">
        <f t="shared" si="1639"/>
        <v>1090</v>
      </c>
      <c r="AY472" s="65">
        <f t="shared" si="1640"/>
        <v>845</v>
      </c>
      <c r="AZ472" s="65">
        <f>INDEX(Notes!$A$36:$O$47,MATCH($B472,Notes!A$36:A$47,0),MATCH(AZ$2,Notes!A$35:O$35,0))</f>
        <v>342.4525995351467</v>
      </c>
      <c r="BA472" s="65">
        <f t="shared" si="1641"/>
        <v>1000</v>
      </c>
      <c r="BB472" s="65">
        <f t="shared" si="1642"/>
        <v>1055</v>
      </c>
      <c r="BC472" s="65">
        <f t="shared" si="1643"/>
        <v>980</v>
      </c>
      <c r="BD472" s="65">
        <f t="shared" si="1644"/>
        <v>1035</v>
      </c>
      <c r="BO472" s="72">
        <f>MAX(J472:J478)</f>
        <v>479.40000000000003</v>
      </c>
      <c r="BP472" s="72">
        <f t="shared" si="1305"/>
        <v>11</v>
      </c>
      <c r="BQ472" s="72" t="str">
        <f t="shared" si="1306"/>
        <v>1</v>
      </c>
      <c r="BR472" s="72">
        <v>0</v>
      </c>
      <c r="BS472" s="72" t="s">
        <v>88</v>
      </c>
      <c r="BT472" s="72" t="s">
        <v>352</v>
      </c>
      <c r="BU472" s="72">
        <v>0.78137651821862353</v>
      </c>
      <c r="BV472" s="72">
        <v>-8</v>
      </c>
    </row>
    <row r="473" spans="1:74" s="72" customFormat="1" x14ac:dyDescent="0.2">
      <c r="A473" s="72" t="b">
        <v>1</v>
      </c>
      <c r="B473" s="65" t="s">
        <v>46</v>
      </c>
      <c r="C473" s="65" t="s">
        <v>351</v>
      </c>
      <c r="D473" s="65" t="str">
        <f t="shared" si="1514"/>
        <v>E2</v>
      </c>
      <c r="E473" s="75">
        <f t="shared" si="1630"/>
        <v>1011002</v>
      </c>
      <c r="F473" s="65" t="str">
        <f t="shared" si="1631"/>
        <v>MG00B_E2</v>
      </c>
      <c r="G473" s="65" t="s">
        <v>345</v>
      </c>
      <c r="H473" s="65">
        <f t="shared" ref="H473:H495" si="1713">H472-15</f>
        <v>1355</v>
      </c>
      <c r="I473" s="65">
        <f>I472</f>
        <v>145</v>
      </c>
      <c r="J473" s="65">
        <f>INDEX(Notes!$A$36:$N$47,MATCH(Binning!$B473,Notes!$A$36:$A$47,0),MATCH(Notes!$K$35,Notes!$A$35:$N$35,0))</f>
        <v>479.40000000000003</v>
      </c>
      <c r="K473" s="65"/>
      <c r="L473" s="65">
        <f>L472-10</f>
        <v>1025</v>
      </c>
      <c r="M473" s="65">
        <f>M472</f>
        <v>790</v>
      </c>
      <c r="N473" s="65">
        <f>INDEX(GB!$A$2:$AD$96,MATCH($C473,GB!$A$2:$A$96,0),MATCH(N$2,GB!$A$1:$AD$1,0))</f>
        <v>55</v>
      </c>
      <c r="O473" s="65">
        <f>INDEX(GB!$A$2:$AD$96,MATCH($C473,GB!$A$2:$A$96,0),MATCH(O$2,GB!$A$1:$AD$1,0))</f>
        <v>0</v>
      </c>
      <c r="P473" s="65">
        <f>INDEX(GB!$A$2:$AD$96,MATCH($C473,GB!$A$2:$A$96,0),MATCH(P$2,GB!$A$1:$AD$1,0))</f>
        <v>15</v>
      </c>
      <c r="Q473" s="65">
        <f>INDEX(GB!$A$2:$AD$96,MATCH($C473,GB!$A$2:$A$96,0),MATCH(Q$2,GB!$A$1:$AD$1,0))</f>
        <v>5</v>
      </c>
      <c r="R473" s="65">
        <f>INDEX(Notes!$A$36:$N$47,MATCH(Binning!$B473,Notes!$A$36:$A$47,0),MATCH(Notes!$M$35,Notes!$A$35:$N$35,0))</f>
        <v>6020</v>
      </c>
      <c r="S473" s="65"/>
      <c r="T473" s="65">
        <f>INDEX(GB!$A$2:$AD$96,MATCH($C473,GB!$A$2:$A$96,0),MATCH(T$2,GB!$A$1:$AD$1,0))</f>
        <v>45</v>
      </c>
      <c r="U473" s="65">
        <f>INDEX(GB!$A$2:$AD$96,MATCH($C473,GB!$A$2:$A$96,0),MATCH(U$2,GB!$A$1:$AD$1,0))</f>
        <v>-15</v>
      </c>
      <c r="V473" s="65">
        <f>INDEX(GB!$A$2:$AD$96,MATCH($C473,GB!$A$2:$A$96,0),MATCH(V$2,GB!$A$1:$AD$1,0))</f>
        <v>0</v>
      </c>
      <c r="W473" s="65">
        <f>INDEX(GB!$A$2:$AD$96,MATCH($C473,GB!$A$2:$A$96,0),MATCH(W$2,GB!$A$1:$AD$1,0))</f>
        <v>-10</v>
      </c>
      <c r="X473" s="65">
        <f>INDEX(GB!$A$2:$AD$96,MATCH($C473,GB!$A$2:$A$96,0),MATCH(X$2,GB!$A$1:$AD$1,0))</f>
        <v>-20</v>
      </c>
      <c r="Y473" s="65">
        <v>5</v>
      </c>
      <c r="Z473" s="72">
        <v>1250</v>
      </c>
      <c r="AA473" s="72">
        <v>400</v>
      </c>
      <c r="AB473" s="65"/>
      <c r="AC473" s="65"/>
      <c r="AD473" s="65"/>
      <c r="AE473" s="65"/>
      <c r="AF473" s="65">
        <f>AF472</f>
        <v>5</v>
      </c>
      <c r="AG473" s="65">
        <f t="shared" si="1455"/>
        <v>820</v>
      </c>
      <c r="AH473" s="65">
        <f t="shared" si="1632"/>
        <v>765</v>
      </c>
      <c r="AI473" s="65" t="str">
        <f t="shared" si="1633"/>
        <v/>
      </c>
      <c r="AJ473" s="65" t="str">
        <f t="shared" si="1634"/>
        <v/>
      </c>
      <c r="AK473" s="65" t="str">
        <f t="shared" si="1635"/>
        <v/>
      </c>
      <c r="AL473" s="65" t="str">
        <f t="shared" si="1636"/>
        <v/>
      </c>
      <c r="AM473" s="65" t="str">
        <f t="shared" si="1572"/>
        <v/>
      </c>
      <c r="AN473" s="65">
        <f t="shared" ref="AN473:AS473" si="1714">AN472</f>
        <v>0</v>
      </c>
      <c r="AO473" s="65">
        <f t="shared" si="1714"/>
        <v>0</v>
      </c>
      <c r="AP473" s="65">
        <f t="shared" si="1714"/>
        <v>0</v>
      </c>
      <c r="AQ473" s="65">
        <f t="shared" si="1714"/>
        <v>0</v>
      </c>
      <c r="AR473" s="65">
        <f t="shared" si="1714"/>
        <v>0</v>
      </c>
      <c r="AS473" s="65">
        <f t="shared" si="1714"/>
        <v>0</v>
      </c>
      <c r="AT473" s="65" t="str">
        <f t="shared" si="1637"/>
        <v>GPU</v>
      </c>
      <c r="AU473" s="65">
        <f t="shared" si="1638"/>
        <v>479.40000000000003</v>
      </c>
      <c r="AV473" s="65"/>
      <c r="AX473" s="65">
        <f t="shared" si="1639"/>
        <v>1080</v>
      </c>
      <c r="AY473" s="65">
        <f t="shared" si="1640"/>
        <v>845</v>
      </c>
      <c r="AZ473" s="65">
        <f>INDEX(Notes!$A$36:$O$47,MATCH($B473,Notes!A$36:A$47,0),MATCH(AZ$2,Notes!A$35:O$35,0))</f>
        <v>342.4525995351467</v>
      </c>
      <c r="BA473" s="65">
        <f t="shared" si="1641"/>
        <v>985</v>
      </c>
      <c r="BB473" s="65">
        <f t="shared" si="1642"/>
        <v>1040</v>
      </c>
      <c r="BC473" s="65">
        <f t="shared" si="1643"/>
        <v>965</v>
      </c>
      <c r="BD473" s="65">
        <f t="shared" si="1644"/>
        <v>1020</v>
      </c>
      <c r="BO473" s="72">
        <f t="shared" ref="BO473:BO483" si="1715">BO472</f>
        <v>479.40000000000003</v>
      </c>
      <c r="BP473" s="72">
        <f t="shared" si="1305"/>
        <v>11</v>
      </c>
      <c r="BQ473" s="72" t="str">
        <f t="shared" si="1306"/>
        <v>2</v>
      </c>
      <c r="BR473" s="72">
        <f>IF(BR472="","",BR472)</f>
        <v>0</v>
      </c>
      <c r="BS473" s="72" t="str">
        <f t="shared" ref="BS473:BV473" si="1716">IF(BS472="","",BS472)</f>
        <v>MG007</v>
      </c>
      <c r="BT473" s="72" t="str">
        <f t="shared" si="1716"/>
        <v>MG00C</v>
      </c>
      <c r="BU473" s="72">
        <f t="shared" si="1716"/>
        <v>0.78137651821862353</v>
      </c>
      <c r="BV473" s="72">
        <f t="shared" si="1716"/>
        <v>-8</v>
      </c>
    </row>
    <row r="474" spans="1:74" s="72" customFormat="1" x14ac:dyDescent="0.2">
      <c r="A474" s="72" t="b">
        <v>1</v>
      </c>
      <c r="B474" s="65" t="s">
        <v>46</v>
      </c>
      <c r="C474" s="65" t="s">
        <v>351</v>
      </c>
      <c r="D474" s="65" t="str">
        <f t="shared" si="1514"/>
        <v>E3</v>
      </c>
      <c r="E474" s="75">
        <f t="shared" si="1630"/>
        <v>1011003</v>
      </c>
      <c r="F474" s="65" t="str">
        <f t="shared" si="1631"/>
        <v>MG00B_E3</v>
      </c>
      <c r="G474" s="65" t="s">
        <v>345</v>
      </c>
      <c r="H474" s="65">
        <f t="shared" si="1713"/>
        <v>1340</v>
      </c>
      <c r="I474" s="65">
        <f t="shared" ref="I474:I483" si="1717">I473</f>
        <v>145</v>
      </c>
      <c r="J474" s="65">
        <f>INDEX(Notes!$A$36:$N$47,MATCH(Binning!$B474,Notes!$A$36:$A$47,0),MATCH(Notes!$K$35,Notes!$A$35:$N$35,0))</f>
        <v>479.40000000000003</v>
      </c>
      <c r="K474" s="65"/>
      <c r="L474" s="65">
        <f>L473-10</f>
        <v>1015</v>
      </c>
      <c r="M474" s="65">
        <f t="shared" ref="M474:M483" si="1718">M473</f>
        <v>790</v>
      </c>
      <c r="N474" s="65">
        <f>INDEX(GB!$A$2:$AD$96,MATCH($C474,GB!$A$2:$A$96,0),MATCH(N$2,GB!$A$1:$AD$1,0))</f>
        <v>55</v>
      </c>
      <c r="O474" s="65">
        <f>INDEX(GB!$A$2:$AD$96,MATCH($C474,GB!$A$2:$A$96,0),MATCH(O$2,GB!$A$1:$AD$1,0))</f>
        <v>0</v>
      </c>
      <c r="P474" s="65">
        <f>INDEX(GB!$A$2:$AD$96,MATCH($C474,GB!$A$2:$A$96,0),MATCH(P$2,GB!$A$1:$AD$1,0))</f>
        <v>15</v>
      </c>
      <c r="Q474" s="65">
        <f>INDEX(GB!$A$2:$AD$96,MATCH($C474,GB!$A$2:$A$96,0),MATCH(Q$2,GB!$A$1:$AD$1,0))</f>
        <v>5</v>
      </c>
      <c r="R474" s="65">
        <f>INDEX(Notes!$A$36:$N$47,MATCH(Binning!$B474,Notes!$A$36:$A$47,0),MATCH(Notes!$M$35,Notes!$A$35:$N$35,0))</f>
        <v>6020</v>
      </c>
      <c r="S474" s="65"/>
      <c r="T474" s="65">
        <f>INDEX(GB!$A$2:$AD$96,MATCH($C474,GB!$A$2:$A$96,0),MATCH(T$2,GB!$A$1:$AD$1,0))</f>
        <v>45</v>
      </c>
      <c r="U474" s="65">
        <f>INDEX(GB!$A$2:$AD$96,MATCH($C474,GB!$A$2:$A$96,0),MATCH(U$2,GB!$A$1:$AD$1,0))</f>
        <v>-15</v>
      </c>
      <c r="V474" s="65">
        <f>INDEX(GB!$A$2:$AD$96,MATCH($C474,GB!$A$2:$A$96,0),MATCH(V$2,GB!$A$1:$AD$1,0))</f>
        <v>0</v>
      </c>
      <c r="W474" s="65">
        <f>INDEX(GB!$A$2:$AD$96,MATCH($C474,GB!$A$2:$A$96,0),MATCH(W$2,GB!$A$1:$AD$1,0))</f>
        <v>-10</v>
      </c>
      <c r="X474" s="65">
        <f>INDEX(GB!$A$2:$AD$96,MATCH($C474,GB!$A$2:$A$96,0),MATCH(X$2,GB!$A$1:$AD$1,0))</f>
        <v>-20</v>
      </c>
      <c r="Y474" s="65">
        <v>5</v>
      </c>
      <c r="Z474" s="72">
        <v>1250</v>
      </c>
      <c r="AA474" s="72">
        <v>400</v>
      </c>
      <c r="AB474" s="65"/>
      <c r="AC474" s="65"/>
      <c r="AD474" s="65"/>
      <c r="AE474" s="65"/>
      <c r="AF474" s="65">
        <f t="shared" ref="AF474:AF483" si="1719">AF473</f>
        <v>5</v>
      </c>
      <c r="AG474" s="65">
        <f t="shared" si="1455"/>
        <v>820</v>
      </c>
      <c r="AH474" s="65">
        <f t="shared" si="1632"/>
        <v>765</v>
      </c>
      <c r="AI474" s="65" t="str">
        <f t="shared" si="1633"/>
        <v/>
      </c>
      <c r="AJ474" s="65" t="str">
        <f t="shared" si="1634"/>
        <v/>
      </c>
      <c r="AK474" s="65" t="str">
        <f t="shared" si="1635"/>
        <v/>
      </c>
      <c r="AL474" s="65" t="str">
        <f t="shared" si="1636"/>
        <v/>
      </c>
      <c r="AM474" s="65" t="str">
        <f t="shared" si="1572"/>
        <v/>
      </c>
      <c r="AN474" s="65">
        <f t="shared" ref="AN474:AS474" si="1720">AN473</f>
        <v>0</v>
      </c>
      <c r="AO474" s="65">
        <f t="shared" si="1720"/>
        <v>0</v>
      </c>
      <c r="AP474" s="65">
        <f t="shared" si="1720"/>
        <v>0</v>
      </c>
      <c r="AQ474" s="65">
        <f t="shared" si="1720"/>
        <v>0</v>
      </c>
      <c r="AR474" s="65">
        <f t="shared" si="1720"/>
        <v>0</v>
      </c>
      <c r="AS474" s="65">
        <f t="shared" si="1720"/>
        <v>0</v>
      </c>
      <c r="AT474" s="65" t="str">
        <f t="shared" si="1637"/>
        <v>GPU</v>
      </c>
      <c r="AU474" s="65">
        <f t="shared" si="1638"/>
        <v>479.40000000000003</v>
      </c>
      <c r="AV474" s="65"/>
      <c r="AX474" s="65">
        <f t="shared" si="1639"/>
        <v>1070</v>
      </c>
      <c r="AY474" s="65">
        <f t="shared" si="1640"/>
        <v>845</v>
      </c>
      <c r="AZ474" s="65">
        <f>INDEX(Notes!$A$36:$O$47,MATCH($B474,Notes!A$36:A$47,0),MATCH(AZ$2,Notes!A$35:O$35,0))</f>
        <v>342.4525995351467</v>
      </c>
      <c r="BA474" s="65">
        <f t="shared" si="1641"/>
        <v>970</v>
      </c>
      <c r="BB474" s="65">
        <f t="shared" si="1642"/>
        <v>1025</v>
      </c>
      <c r="BC474" s="65">
        <f t="shared" si="1643"/>
        <v>950</v>
      </c>
      <c r="BD474" s="65">
        <f t="shared" si="1644"/>
        <v>1005</v>
      </c>
      <c r="BO474" s="72">
        <f t="shared" si="1715"/>
        <v>479.40000000000003</v>
      </c>
      <c r="BP474" s="72">
        <f t="shared" si="1305"/>
        <v>11</v>
      </c>
      <c r="BQ474" s="72" t="str">
        <f t="shared" si="1306"/>
        <v>3</v>
      </c>
      <c r="BR474" s="72">
        <f t="shared" ref="BR474:BV478" si="1721">IF(BR473="","",BR473)</f>
        <v>0</v>
      </c>
      <c r="BS474" s="72" t="str">
        <f t="shared" si="1721"/>
        <v>MG007</v>
      </c>
      <c r="BT474" s="72" t="str">
        <f t="shared" si="1721"/>
        <v>MG00C</v>
      </c>
      <c r="BU474" s="72">
        <f t="shared" si="1721"/>
        <v>0.78137651821862353</v>
      </c>
      <c r="BV474" s="72">
        <f t="shared" si="1721"/>
        <v>-8</v>
      </c>
    </row>
    <row r="475" spans="1:74" s="72" customFormat="1" x14ac:dyDescent="0.2">
      <c r="A475" s="72" t="b">
        <v>1</v>
      </c>
      <c r="B475" s="65" t="s">
        <v>46</v>
      </c>
      <c r="C475" s="65" t="s">
        <v>351</v>
      </c>
      <c r="D475" s="65" t="str">
        <f t="shared" si="1514"/>
        <v>E4</v>
      </c>
      <c r="E475" s="75">
        <f t="shared" si="1630"/>
        <v>1011004</v>
      </c>
      <c r="F475" s="65" t="str">
        <f t="shared" si="1631"/>
        <v>MG00B_E4</v>
      </c>
      <c r="G475" s="65" t="s">
        <v>345</v>
      </c>
      <c r="H475" s="65">
        <f t="shared" si="1713"/>
        <v>1325</v>
      </c>
      <c r="I475" s="65">
        <f t="shared" si="1717"/>
        <v>145</v>
      </c>
      <c r="J475" s="65">
        <f>INDEX(Notes!$A$36:$N$47,MATCH(Binning!$B475,Notes!$A$36:$A$47,0),MATCH(Notes!$K$35,Notes!$A$35:$N$35,0))</f>
        <v>479.40000000000003</v>
      </c>
      <c r="K475" s="65"/>
      <c r="L475" s="65">
        <f t="shared" ref="L475:L483" si="1722">L474</f>
        <v>1015</v>
      </c>
      <c r="M475" s="65">
        <f t="shared" si="1718"/>
        <v>790</v>
      </c>
      <c r="N475" s="65">
        <f>INDEX(GB!$A$2:$AD$96,MATCH($C475,GB!$A$2:$A$96,0),MATCH(N$2,GB!$A$1:$AD$1,0))</f>
        <v>55</v>
      </c>
      <c r="O475" s="65">
        <f>INDEX(GB!$A$2:$AD$96,MATCH($C475,GB!$A$2:$A$96,0),MATCH(O$2,GB!$A$1:$AD$1,0))</f>
        <v>0</v>
      </c>
      <c r="P475" s="65">
        <f>INDEX(GB!$A$2:$AD$96,MATCH($C475,GB!$A$2:$A$96,0),MATCH(P$2,GB!$A$1:$AD$1,0))</f>
        <v>15</v>
      </c>
      <c r="Q475" s="65">
        <f>INDEX(GB!$A$2:$AD$96,MATCH($C475,GB!$A$2:$A$96,0),MATCH(Q$2,GB!$A$1:$AD$1,0))</f>
        <v>5</v>
      </c>
      <c r="R475" s="65">
        <f>INDEX(Notes!$A$36:$N$47,MATCH(Binning!$B475,Notes!$A$36:$A$47,0),MATCH(Notes!$M$35,Notes!$A$35:$N$35,0))</f>
        <v>6020</v>
      </c>
      <c r="S475" s="65"/>
      <c r="T475" s="65">
        <f>INDEX(GB!$A$2:$AD$96,MATCH($C475,GB!$A$2:$A$96,0),MATCH(T$2,GB!$A$1:$AD$1,0))</f>
        <v>45</v>
      </c>
      <c r="U475" s="65">
        <f>INDEX(GB!$A$2:$AD$96,MATCH($C475,GB!$A$2:$A$96,0),MATCH(U$2,GB!$A$1:$AD$1,0))</f>
        <v>-15</v>
      </c>
      <c r="V475" s="65">
        <f>INDEX(GB!$A$2:$AD$96,MATCH($C475,GB!$A$2:$A$96,0),MATCH(V$2,GB!$A$1:$AD$1,0))</f>
        <v>0</v>
      </c>
      <c r="W475" s="65">
        <f>INDEX(GB!$A$2:$AD$96,MATCH($C475,GB!$A$2:$A$96,0),MATCH(W$2,GB!$A$1:$AD$1,0))</f>
        <v>-10</v>
      </c>
      <c r="X475" s="65">
        <f>INDEX(GB!$A$2:$AD$96,MATCH($C475,GB!$A$2:$A$96,0),MATCH(X$2,GB!$A$1:$AD$1,0))</f>
        <v>-20</v>
      </c>
      <c r="Y475" s="65">
        <v>5</v>
      </c>
      <c r="Z475" s="72">
        <v>1250</v>
      </c>
      <c r="AA475" s="72">
        <v>400</v>
      </c>
      <c r="AB475" s="65"/>
      <c r="AC475" s="65"/>
      <c r="AD475" s="65"/>
      <c r="AE475" s="65"/>
      <c r="AF475" s="65">
        <f t="shared" si="1719"/>
        <v>5</v>
      </c>
      <c r="AG475" s="65">
        <f t="shared" si="1455"/>
        <v>820</v>
      </c>
      <c r="AH475" s="65">
        <f t="shared" si="1632"/>
        <v>765</v>
      </c>
      <c r="AI475" s="65" t="str">
        <f t="shared" si="1633"/>
        <v/>
      </c>
      <c r="AJ475" s="65" t="str">
        <f t="shared" si="1634"/>
        <v/>
      </c>
      <c r="AK475" s="65" t="str">
        <f t="shared" si="1635"/>
        <v/>
      </c>
      <c r="AL475" s="65" t="str">
        <f t="shared" si="1636"/>
        <v/>
      </c>
      <c r="AM475" s="65" t="str">
        <f t="shared" si="1572"/>
        <v/>
      </c>
      <c r="AN475" s="65">
        <f t="shared" ref="AN475:AS475" si="1723">AN474</f>
        <v>0</v>
      </c>
      <c r="AO475" s="65">
        <f t="shared" si="1723"/>
        <v>0</v>
      </c>
      <c r="AP475" s="65">
        <f t="shared" si="1723"/>
        <v>0</v>
      </c>
      <c r="AQ475" s="65">
        <f t="shared" si="1723"/>
        <v>0</v>
      </c>
      <c r="AR475" s="65">
        <f t="shared" si="1723"/>
        <v>0</v>
      </c>
      <c r="AS475" s="65">
        <f t="shared" si="1723"/>
        <v>0</v>
      </c>
      <c r="AT475" s="65" t="str">
        <f t="shared" si="1637"/>
        <v>GPU</v>
      </c>
      <c r="AU475" s="65">
        <f t="shared" si="1638"/>
        <v>479.40000000000003</v>
      </c>
      <c r="AV475" s="65"/>
      <c r="AX475" s="65">
        <f t="shared" si="1639"/>
        <v>1070</v>
      </c>
      <c r="AY475" s="65">
        <f t="shared" si="1640"/>
        <v>845</v>
      </c>
      <c r="AZ475" s="65">
        <f>INDEX(Notes!$A$36:$O$47,MATCH($B475,Notes!A$36:A$47,0),MATCH(AZ$2,Notes!A$35:O$35,0))</f>
        <v>342.4525995351467</v>
      </c>
      <c r="BA475" s="65">
        <f t="shared" si="1641"/>
        <v>955</v>
      </c>
      <c r="BB475" s="65">
        <f t="shared" si="1642"/>
        <v>1010</v>
      </c>
      <c r="BC475" s="65">
        <f t="shared" si="1643"/>
        <v>935</v>
      </c>
      <c r="BD475" s="65">
        <f t="shared" si="1644"/>
        <v>990</v>
      </c>
      <c r="BO475" s="72">
        <f t="shared" si="1715"/>
        <v>479.40000000000003</v>
      </c>
      <c r="BP475" s="72">
        <f t="shared" si="1305"/>
        <v>11</v>
      </c>
      <c r="BQ475" s="72" t="str">
        <f t="shared" si="1306"/>
        <v>4</v>
      </c>
      <c r="BR475" s="72">
        <f t="shared" si="1721"/>
        <v>0</v>
      </c>
      <c r="BS475" s="72" t="str">
        <f t="shared" si="1721"/>
        <v>MG007</v>
      </c>
      <c r="BT475" s="72" t="str">
        <f t="shared" si="1721"/>
        <v>MG00C</v>
      </c>
      <c r="BU475" s="72">
        <f t="shared" si="1721"/>
        <v>0.78137651821862353</v>
      </c>
      <c r="BV475" s="72">
        <f t="shared" si="1721"/>
        <v>-8</v>
      </c>
    </row>
    <row r="476" spans="1:74" s="72" customFormat="1" x14ac:dyDescent="0.2">
      <c r="A476" s="72" t="b">
        <v>1</v>
      </c>
      <c r="B476" s="65" t="s">
        <v>46</v>
      </c>
      <c r="C476" s="65" t="s">
        <v>351</v>
      </c>
      <c r="D476" s="65" t="str">
        <f t="shared" si="1514"/>
        <v>E5</v>
      </c>
      <c r="E476" s="75">
        <f t="shared" si="1630"/>
        <v>1011005</v>
      </c>
      <c r="F476" s="65" t="str">
        <f t="shared" si="1631"/>
        <v>MG00B_E5</v>
      </c>
      <c r="G476" s="65" t="s">
        <v>345</v>
      </c>
      <c r="H476" s="65">
        <f t="shared" si="1713"/>
        <v>1310</v>
      </c>
      <c r="I476" s="65">
        <f t="shared" si="1717"/>
        <v>145</v>
      </c>
      <c r="J476" s="65">
        <f>INDEX(Notes!$A$36:$N$47,MATCH(Binning!$B476,Notes!$A$36:$A$47,0),MATCH(Notes!$K$35,Notes!$A$35:$N$35,0))</f>
        <v>479.40000000000003</v>
      </c>
      <c r="K476" s="65"/>
      <c r="L476" s="65">
        <f t="shared" si="1722"/>
        <v>1015</v>
      </c>
      <c r="M476" s="65">
        <f t="shared" si="1718"/>
        <v>790</v>
      </c>
      <c r="N476" s="65">
        <f>INDEX(GB!$A$2:$AD$96,MATCH($C476,GB!$A$2:$A$96,0),MATCH(N$2,GB!$A$1:$AD$1,0))</f>
        <v>55</v>
      </c>
      <c r="O476" s="65">
        <f>INDEX(GB!$A$2:$AD$96,MATCH($C476,GB!$A$2:$A$96,0),MATCH(O$2,GB!$A$1:$AD$1,0))</f>
        <v>0</v>
      </c>
      <c r="P476" s="65">
        <f>INDEX(GB!$A$2:$AD$96,MATCH($C476,GB!$A$2:$A$96,0),MATCH(P$2,GB!$A$1:$AD$1,0))</f>
        <v>15</v>
      </c>
      <c r="Q476" s="65">
        <f>INDEX(GB!$A$2:$AD$96,MATCH($C476,GB!$A$2:$A$96,0),MATCH(Q$2,GB!$A$1:$AD$1,0))</f>
        <v>5</v>
      </c>
      <c r="R476" s="65">
        <f>INDEX(Notes!$A$36:$N$47,MATCH(Binning!$B476,Notes!$A$36:$A$47,0),MATCH(Notes!$M$35,Notes!$A$35:$N$35,0))</f>
        <v>6020</v>
      </c>
      <c r="S476" s="65"/>
      <c r="T476" s="65">
        <f>INDEX(GB!$A$2:$AD$96,MATCH($C476,GB!$A$2:$A$96,0),MATCH(T$2,GB!$A$1:$AD$1,0))</f>
        <v>45</v>
      </c>
      <c r="U476" s="65">
        <f>INDEX(GB!$A$2:$AD$96,MATCH($C476,GB!$A$2:$A$96,0),MATCH(U$2,GB!$A$1:$AD$1,0))</f>
        <v>-15</v>
      </c>
      <c r="V476" s="65">
        <f>INDEX(GB!$A$2:$AD$96,MATCH($C476,GB!$A$2:$A$96,0),MATCH(V$2,GB!$A$1:$AD$1,0))</f>
        <v>0</v>
      </c>
      <c r="W476" s="65">
        <f>INDEX(GB!$A$2:$AD$96,MATCH($C476,GB!$A$2:$A$96,0),MATCH(W$2,GB!$A$1:$AD$1,0))</f>
        <v>-10</v>
      </c>
      <c r="X476" s="65">
        <f>INDEX(GB!$A$2:$AD$96,MATCH($C476,GB!$A$2:$A$96,0),MATCH(X$2,GB!$A$1:$AD$1,0))</f>
        <v>-20</v>
      </c>
      <c r="Y476" s="65">
        <v>5</v>
      </c>
      <c r="Z476" s="72">
        <v>1250</v>
      </c>
      <c r="AA476" s="72">
        <v>400</v>
      </c>
      <c r="AB476" s="65"/>
      <c r="AC476" s="65"/>
      <c r="AD476" s="65"/>
      <c r="AE476" s="65"/>
      <c r="AF476" s="65">
        <f t="shared" si="1719"/>
        <v>5</v>
      </c>
      <c r="AG476" s="65">
        <f t="shared" si="1455"/>
        <v>820</v>
      </c>
      <c r="AH476" s="65">
        <f t="shared" si="1632"/>
        <v>765</v>
      </c>
      <c r="AI476" s="65" t="str">
        <f t="shared" si="1633"/>
        <v/>
      </c>
      <c r="AJ476" s="65" t="str">
        <f t="shared" si="1634"/>
        <v/>
      </c>
      <c r="AK476" s="65" t="str">
        <f t="shared" si="1635"/>
        <v/>
      </c>
      <c r="AL476" s="65" t="str">
        <f t="shared" si="1636"/>
        <v/>
      </c>
      <c r="AM476" s="65" t="str">
        <f t="shared" si="1572"/>
        <v/>
      </c>
      <c r="AN476" s="65">
        <f t="shared" ref="AN476:AS476" si="1724">AN475</f>
        <v>0</v>
      </c>
      <c r="AO476" s="65">
        <f t="shared" si="1724"/>
        <v>0</v>
      </c>
      <c r="AP476" s="65">
        <f t="shared" si="1724"/>
        <v>0</v>
      </c>
      <c r="AQ476" s="65">
        <f t="shared" si="1724"/>
        <v>0</v>
      </c>
      <c r="AR476" s="65">
        <f t="shared" si="1724"/>
        <v>0</v>
      </c>
      <c r="AS476" s="65">
        <f t="shared" si="1724"/>
        <v>0</v>
      </c>
      <c r="AT476" s="65" t="str">
        <f t="shared" si="1637"/>
        <v>GPU</v>
      </c>
      <c r="AU476" s="65">
        <f t="shared" si="1638"/>
        <v>479.40000000000003</v>
      </c>
      <c r="AV476" s="65"/>
      <c r="AX476" s="65">
        <f t="shared" si="1639"/>
        <v>1070</v>
      </c>
      <c r="AY476" s="65">
        <f t="shared" si="1640"/>
        <v>845</v>
      </c>
      <c r="AZ476" s="65">
        <f>INDEX(Notes!$A$36:$O$47,MATCH($B476,Notes!A$36:A$47,0),MATCH(AZ$2,Notes!A$35:O$35,0))</f>
        <v>342.4525995351467</v>
      </c>
      <c r="BA476" s="65">
        <f t="shared" si="1641"/>
        <v>940</v>
      </c>
      <c r="BB476" s="65">
        <f t="shared" si="1642"/>
        <v>995</v>
      </c>
      <c r="BC476" s="65">
        <f t="shared" si="1643"/>
        <v>920</v>
      </c>
      <c r="BD476" s="65">
        <f t="shared" si="1644"/>
        <v>975</v>
      </c>
      <c r="BO476" s="72">
        <f t="shared" si="1715"/>
        <v>479.40000000000003</v>
      </c>
      <c r="BP476" s="72">
        <f t="shared" si="1305"/>
        <v>11</v>
      </c>
      <c r="BQ476" s="72" t="str">
        <f t="shared" si="1306"/>
        <v>5</v>
      </c>
      <c r="BR476" s="72">
        <f t="shared" si="1721"/>
        <v>0</v>
      </c>
      <c r="BS476" s="72" t="str">
        <f t="shared" si="1721"/>
        <v>MG007</v>
      </c>
      <c r="BT476" s="72" t="str">
        <f t="shared" si="1721"/>
        <v>MG00C</v>
      </c>
      <c r="BU476" s="72">
        <f t="shared" si="1721"/>
        <v>0.78137651821862353</v>
      </c>
      <c r="BV476" s="72">
        <f t="shared" si="1721"/>
        <v>-8</v>
      </c>
    </row>
    <row r="477" spans="1:74" s="72" customFormat="1" x14ac:dyDescent="0.2">
      <c r="A477" s="72" t="b">
        <v>1</v>
      </c>
      <c r="B477" s="65" t="s">
        <v>46</v>
      </c>
      <c r="C477" s="65" t="s">
        <v>351</v>
      </c>
      <c r="D477" s="65" t="str">
        <f t="shared" si="1514"/>
        <v>E6</v>
      </c>
      <c r="E477" s="75">
        <f t="shared" si="1630"/>
        <v>1011006</v>
      </c>
      <c r="F477" s="65" t="str">
        <f t="shared" si="1631"/>
        <v>MG00B_E6</v>
      </c>
      <c r="G477" s="65" t="s">
        <v>345</v>
      </c>
      <c r="H477" s="65">
        <f t="shared" si="1713"/>
        <v>1295</v>
      </c>
      <c r="I477" s="65">
        <f t="shared" si="1717"/>
        <v>145</v>
      </c>
      <c r="J477" s="65">
        <f>INDEX(Notes!$A$36:$N$47,MATCH(Binning!$B477,Notes!$A$36:$A$47,0),MATCH(Notes!$K$35,Notes!$A$35:$N$35,0))</f>
        <v>479.40000000000003</v>
      </c>
      <c r="K477" s="65"/>
      <c r="L477" s="65">
        <f t="shared" si="1722"/>
        <v>1015</v>
      </c>
      <c r="M477" s="65">
        <f t="shared" si="1718"/>
        <v>790</v>
      </c>
      <c r="N477" s="65">
        <f>INDEX(GB!$A$2:$AD$96,MATCH($C477,GB!$A$2:$A$96,0),MATCH(N$2,GB!$A$1:$AD$1,0))</f>
        <v>55</v>
      </c>
      <c r="O477" s="65">
        <f>INDEX(GB!$A$2:$AD$96,MATCH($C477,GB!$A$2:$A$96,0),MATCH(O$2,GB!$A$1:$AD$1,0))</f>
        <v>0</v>
      </c>
      <c r="P477" s="65">
        <f>INDEX(GB!$A$2:$AD$96,MATCH($C477,GB!$A$2:$A$96,0),MATCH(P$2,GB!$A$1:$AD$1,0))</f>
        <v>15</v>
      </c>
      <c r="Q477" s="65">
        <f>INDEX(GB!$A$2:$AD$96,MATCH($C477,GB!$A$2:$A$96,0),MATCH(Q$2,GB!$A$1:$AD$1,0))</f>
        <v>5</v>
      </c>
      <c r="R477" s="65">
        <f>INDEX(Notes!$A$36:$N$47,MATCH(Binning!$B477,Notes!$A$36:$A$47,0),MATCH(Notes!$M$35,Notes!$A$35:$N$35,0))</f>
        <v>6020</v>
      </c>
      <c r="S477" s="65"/>
      <c r="T477" s="65">
        <f>INDEX(GB!$A$2:$AD$96,MATCH($C477,GB!$A$2:$A$96,0),MATCH(T$2,GB!$A$1:$AD$1,0))</f>
        <v>45</v>
      </c>
      <c r="U477" s="65">
        <f>INDEX(GB!$A$2:$AD$96,MATCH($C477,GB!$A$2:$A$96,0),MATCH(U$2,GB!$A$1:$AD$1,0))</f>
        <v>-15</v>
      </c>
      <c r="V477" s="65">
        <f>INDEX(GB!$A$2:$AD$96,MATCH($C477,GB!$A$2:$A$96,0),MATCH(V$2,GB!$A$1:$AD$1,0))</f>
        <v>0</v>
      </c>
      <c r="W477" s="65">
        <f>INDEX(GB!$A$2:$AD$96,MATCH($C477,GB!$A$2:$A$96,0),MATCH(W$2,GB!$A$1:$AD$1,0))</f>
        <v>-10</v>
      </c>
      <c r="X477" s="65">
        <f>INDEX(GB!$A$2:$AD$96,MATCH($C477,GB!$A$2:$A$96,0),MATCH(X$2,GB!$A$1:$AD$1,0))</f>
        <v>-20</v>
      </c>
      <c r="Y477" s="65">
        <v>5</v>
      </c>
      <c r="Z477" s="72">
        <v>1250</v>
      </c>
      <c r="AA477" s="72">
        <v>400</v>
      </c>
      <c r="AB477" s="65"/>
      <c r="AC477" s="65"/>
      <c r="AD477" s="65"/>
      <c r="AE477" s="65"/>
      <c r="AF477" s="65">
        <f t="shared" si="1719"/>
        <v>5</v>
      </c>
      <c r="AG477" s="65">
        <f t="shared" si="1455"/>
        <v>820</v>
      </c>
      <c r="AH477" s="65">
        <f t="shared" si="1632"/>
        <v>765</v>
      </c>
      <c r="AI477" s="65" t="str">
        <f t="shared" si="1633"/>
        <v/>
      </c>
      <c r="AJ477" s="65" t="str">
        <f t="shared" si="1634"/>
        <v/>
      </c>
      <c r="AK477" s="65" t="str">
        <f t="shared" si="1635"/>
        <v/>
      </c>
      <c r="AL477" s="65" t="str">
        <f t="shared" si="1636"/>
        <v/>
      </c>
      <c r="AM477" s="65" t="str">
        <f t="shared" si="1572"/>
        <v/>
      </c>
      <c r="AN477" s="65">
        <f t="shared" ref="AN477:AS477" si="1725">AN476</f>
        <v>0</v>
      </c>
      <c r="AO477" s="65">
        <f t="shared" si="1725"/>
        <v>0</v>
      </c>
      <c r="AP477" s="65">
        <f t="shared" si="1725"/>
        <v>0</v>
      </c>
      <c r="AQ477" s="65">
        <f t="shared" si="1725"/>
        <v>0</v>
      </c>
      <c r="AR477" s="65">
        <f t="shared" si="1725"/>
        <v>0</v>
      </c>
      <c r="AS477" s="65">
        <f t="shared" si="1725"/>
        <v>0</v>
      </c>
      <c r="AT477" s="65" t="str">
        <f t="shared" si="1637"/>
        <v>GPU</v>
      </c>
      <c r="AU477" s="65">
        <f t="shared" si="1638"/>
        <v>479.40000000000003</v>
      </c>
      <c r="AV477" s="65"/>
      <c r="AX477" s="65">
        <f t="shared" si="1639"/>
        <v>1070</v>
      </c>
      <c r="AY477" s="65">
        <f t="shared" si="1640"/>
        <v>845</v>
      </c>
      <c r="AZ477" s="65">
        <f>INDEX(Notes!$A$36:$O$47,MATCH($B477,Notes!A$36:A$47,0),MATCH(AZ$2,Notes!A$35:O$35,0))</f>
        <v>342.4525995351467</v>
      </c>
      <c r="BA477" s="65">
        <f t="shared" si="1641"/>
        <v>925</v>
      </c>
      <c r="BB477" s="65">
        <f t="shared" si="1642"/>
        <v>980</v>
      </c>
      <c r="BC477" s="65">
        <f t="shared" si="1643"/>
        <v>905</v>
      </c>
      <c r="BD477" s="65">
        <f t="shared" si="1644"/>
        <v>960</v>
      </c>
      <c r="BO477" s="72">
        <f t="shared" si="1715"/>
        <v>479.40000000000003</v>
      </c>
      <c r="BP477" s="72">
        <f t="shared" si="1305"/>
        <v>11</v>
      </c>
      <c r="BQ477" s="72" t="str">
        <f t="shared" si="1306"/>
        <v>6</v>
      </c>
      <c r="BR477" s="72">
        <f t="shared" si="1721"/>
        <v>0</v>
      </c>
      <c r="BS477" s="72" t="str">
        <f t="shared" si="1721"/>
        <v>MG007</v>
      </c>
      <c r="BT477" s="72" t="str">
        <f t="shared" si="1721"/>
        <v>MG00C</v>
      </c>
      <c r="BU477" s="72">
        <f t="shared" si="1721"/>
        <v>0.78137651821862353</v>
      </c>
      <c r="BV477" s="72">
        <f t="shared" si="1721"/>
        <v>-8</v>
      </c>
    </row>
    <row r="478" spans="1:74" s="72" customFormat="1" x14ac:dyDescent="0.2">
      <c r="A478" s="72" t="b">
        <v>1</v>
      </c>
      <c r="B478" s="65" t="s">
        <v>46</v>
      </c>
      <c r="C478" s="65" t="s">
        <v>351</v>
      </c>
      <c r="D478" s="65" t="str">
        <f t="shared" si="1514"/>
        <v>E7</v>
      </c>
      <c r="E478" s="75">
        <f t="shared" si="1630"/>
        <v>1011007</v>
      </c>
      <c r="F478" s="65" t="str">
        <f>CONCATENATE(C478,"_",D478)</f>
        <v>MG00B_E7</v>
      </c>
      <c r="G478" s="65" t="s">
        <v>345</v>
      </c>
      <c r="H478" s="65">
        <f t="shared" si="1713"/>
        <v>1280</v>
      </c>
      <c r="I478" s="65">
        <f t="shared" si="1717"/>
        <v>145</v>
      </c>
      <c r="J478" s="65">
        <f>INDEX(Notes!$A$36:$N$47,MATCH(Binning!$B478,Notes!$A$36:$A$47,0),MATCH(Notes!$K$35,Notes!$A$35:$N$35,0))</f>
        <v>479.40000000000003</v>
      </c>
      <c r="K478" s="65"/>
      <c r="L478" s="65">
        <f t="shared" si="1722"/>
        <v>1015</v>
      </c>
      <c r="M478" s="65">
        <f t="shared" si="1718"/>
        <v>790</v>
      </c>
      <c r="N478" s="65">
        <f>INDEX(GB!$A$2:$AD$96,MATCH($C478,GB!$A$2:$A$96,0),MATCH(N$2,GB!$A$1:$AD$1,0))</f>
        <v>55</v>
      </c>
      <c r="O478" s="65">
        <f>INDEX(GB!$A$2:$AD$96,MATCH($C478,GB!$A$2:$A$96,0),MATCH(O$2,GB!$A$1:$AD$1,0))</f>
        <v>0</v>
      </c>
      <c r="P478" s="65">
        <f>INDEX(GB!$A$2:$AD$96,MATCH($C478,GB!$A$2:$A$96,0),MATCH(P$2,GB!$A$1:$AD$1,0))</f>
        <v>15</v>
      </c>
      <c r="Q478" s="65">
        <f>INDEX(GB!$A$2:$AD$96,MATCH($C478,GB!$A$2:$A$96,0),MATCH(Q$2,GB!$A$1:$AD$1,0))</f>
        <v>5</v>
      </c>
      <c r="R478" s="65">
        <f>INDEX(Notes!$A$36:$N$47,MATCH(Binning!$B478,Notes!$A$36:$A$47,0),MATCH(Notes!$M$35,Notes!$A$35:$N$35,0))</f>
        <v>6020</v>
      </c>
      <c r="S478" s="65"/>
      <c r="T478" s="65">
        <f>INDEX(GB!$A$2:$AD$96,MATCH($C478,GB!$A$2:$A$96,0),MATCH(T$2,GB!$A$1:$AD$1,0))</f>
        <v>45</v>
      </c>
      <c r="U478" s="65">
        <f>INDEX(GB!$A$2:$AD$96,MATCH($C478,GB!$A$2:$A$96,0),MATCH(U$2,GB!$A$1:$AD$1,0))</f>
        <v>-15</v>
      </c>
      <c r="V478" s="65">
        <f>INDEX(GB!$A$2:$AD$96,MATCH($C478,GB!$A$2:$A$96,0),MATCH(V$2,GB!$A$1:$AD$1,0))</f>
        <v>0</v>
      </c>
      <c r="W478" s="65">
        <f>INDEX(GB!$A$2:$AD$96,MATCH($C478,GB!$A$2:$A$96,0),MATCH(W$2,GB!$A$1:$AD$1,0))</f>
        <v>-10</v>
      </c>
      <c r="X478" s="65">
        <f>INDEX(GB!$A$2:$AD$96,MATCH($C478,GB!$A$2:$A$96,0),MATCH(X$2,GB!$A$1:$AD$1,0))</f>
        <v>-20</v>
      </c>
      <c r="Y478" s="65">
        <v>5</v>
      </c>
      <c r="Z478" s="72">
        <v>1250</v>
      </c>
      <c r="AA478" s="72">
        <v>400</v>
      </c>
      <c r="AB478" s="65"/>
      <c r="AC478" s="65"/>
      <c r="AD478" s="65"/>
      <c r="AE478" s="65"/>
      <c r="AF478" s="65">
        <f t="shared" si="1719"/>
        <v>5</v>
      </c>
      <c r="AG478" s="65">
        <f t="shared" si="1455"/>
        <v>820</v>
      </c>
      <c r="AH478" s="65">
        <f t="shared" si="1632"/>
        <v>765</v>
      </c>
      <c r="AI478" s="65" t="str">
        <f t="shared" si="1633"/>
        <v/>
      </c>
      <c r="AJ478" s="65" t="str">
        <f t="shared" si="1634"/>
        <v/>
      </c>
      <c r="AK478" s="65" t="str">
        <f t="shared" si="1635"/>
        <v/>
      </c>
      <c r="AL478" s="65" t="str">
        <f t="shared" si="1636"/>
        <v/>
      </c>
      <c r="AM478" s="65" t="str">
        <f t="shared" si="1572"/>
        <v/>
      </c>
      <c r="AN478" s="65">
        <f t="shared" ref="AN478:AS478" si="1726">AN477</f>
        <v>0</v>
      </c>
      <c r="AO478" s="65">
        <f t="shared" si="1726"/>
        <v>0</v>
      </c>
      <c r="AP478" s="65">
        <f t="shared" si="1726"/>
        <v>0</v>
      </c>
      <c r="AQ478" s="65">
        <f t="shared" si="1726"/>
        <v>0</v>
      </c>
      <c r="AR478" s="65">
        <f t="shared" si="1726"/>
        <v>0</v>
      </c>
      <c r="AS478" s="65">
        <f t="shared" si="1726"/>
        <v>0</v>
      </c>
      <c r="AT478" s="65" t="str">
        <f t="shared" si="1637"/>
        <v>GPU</v>
      </c>
      <c r="AU478" s="65">
        <f t="shared" si="1638"/>
        <v>479.40000000000003</v>
      </c>
      <c r="AV478" s="65"/>
      <c r="AX478" s="65">
        <f t="shared" si="1639"/>
        <v>1070</v>
      </c>
      <c r="AY478" s="65">
        <f t="shared" si="1640"/>
        <v>845</v>
      </c>
      <c r="AZ478" s="65">
        <f>INDEX(Notes!$A$36:$O$47,MATCH($B478,Notes!A$36:A$47,0),MATCH(AZ$2,Notes!A$35:O$35,0))</f>
        <v>342.4525995351467</v>
      </c>
      <c r="BA478" s="65">
        <f t="shared" si="1641"/>
        <v>910</v>
      </c>
      <c r="BB478" s="65">
        <f t="shared" si="1642"/>
        <v>965</v>
      </c>
      <c r="BC478" s="65">
        <f t="shared" si="1643"/>
        <v>890</v>
      </c>
      <c r="BD478" s="65">
        <f t="shared" si="1644"/>
        <v>945</v>
      </c>
      <c r="BO478" s="72">
        <f t="shared" si="1715"/>
        <v>479.40000000000003</v>
      </c>
      <c r="BP478" s="72">
        <f t="shared" si="1305"/>
        <v>11</v>
      </c>
      <c r="BQ478" s="72" t="str">
        <f t="shared" si="1306"/>
        <v>7</v>
      </c>
      <c r="BR478" s="72">
        <f t="shared" si="1721"/>
        <v>0</v>
      </c>
      <c r="BS478" s="72" t="str">
        <f t="shared" si="1721"/>
        <v>MG007</v>
      </c>
      <c r="BT478" s="72" t="str">
        <f t="shared" si="1721"/>
        <v>MG00C</v>
      </c>
      <c r="BU478" s="72">
        <f t="shared" si="1721"/>
        <v>0.78137651821862353</v>
      </c>
      <c r="BV478" s="72">
        <f t="shared" si="1721"/>
        <v>-8</v>
      </c>
    </row>
    <row r="479" spans="1:74" s="72" customFormat="1" x14ac:dyDescent="0.2">
      <c r="A479" s="72" t="b">
        <v>1</v>
      </c>
      <c r="B479" s="65" t="s">
        <v>46</v>
      </c>
      <c r="C479" s="65" t="s">
        <v>351</v>
      </c>
      <c r="D479" s="65" t="str">
        <f t="shared" si="1514"/>
        <v>E8</v>
      </c>
      <c r="E479" s="75">
        <f t="shared" ref="E479:E482" si="1727">1000000+BP479*1000+BQ479</f>
        <v>1011008</v>
      </c>
      <c r="F479" s="65" t="str">
        <f t="shared" ref="F479:F481" si="1728">CONCATENATE(C479,"_",D479)</f>
        <v>MG00B_E8</v>
      </c>
      <c r="G479" s="65" t="s">
        <v>345</v>
      </c>
      <c r="H479" s="65">
        <f t="shared" si="1713"/>
        <v>1265</v>
      </c>
      <c r="I479" s="65">
        <f t="shared" si="1717"/>
        <v>145</v>
      </c>
      <c r="J479" s="65">
        <f>INDEX(Notes!$A$36:$N$47,MATCH(Binning!$B479,Notes!$A$36:$A$47,0),MATCH(Notes!$K$35,Notes!$A$35:$N$35,0))</f>
        <v>479.40000000000003</v>
      </c>
      <c r="K479" s="65"/>
      <c r="L479" s="65">
        <f t="shared" si="1722"/>
        <v>1015</v>
      </c>
      <c r="M479" s="65">
        <f t="shared" si="1718"/>
        <v>790</v>
      </c>
      <c r="N479" s="65">
        <f>INDEX(GB!$A$2:$AD$96,MATCH($C479,GB!$A$2:$A$96,0),MATCH(N$2,GB!$A$1:$AD$1,0))</f>
        <v>55</v>
      </c>
      <c r="O479" s="65">
        <f>INDEX(GB!$A$2:$AD$96,MATCH($C479,GB!$A$2:$A$96,0),MATCH(O$2,GB!$A$1:$AD$1,0))</f>
        <v>0</v>
      </c>
      <c r="P479" s="65">
        <f>INDEX(GB!$A$2:$AD$96,MATCH($C479,GB!$A$2:$A$96,0),MATCH(P$2,GB!$A$1:$AD$1,0))</f>
        <v>15</v>
      </c>
      <c r="Q479" s="65">
        <f>INDEX(GB!$A$2:$AD$96,MATCH($C479,GB!$A$2:$A$96,0),MATCH(Q$2,GB!$A$1:$AD$1,0))</f>
        <v>5</v>
      </c>
      <c r="R479" s="65">
        <f>INDEX(Notes!$A$36:$N$47,MATCH(Binning!$B479,Notes!$A$36:$A$47,0),MATCH(Notes!$M$35,Notes!$A$35:$N$35,0))</f>
        <v>6020</v>
      </c>
      <c r="S479" s="65"/>
      <c r="T479" s="65">
        <f>INDEX(GB!$A$2:$AD$96,MATCH($C479,GB!$A$2:$A$96,0),MATCH(T$2,GB!$A$1:$AD$1,0))</f>
        <v>45</v>
      </c>
      <c r="U479" s="65">
        <f>INDEX(GB!$A$2:$AD$96,MATCH($C479,GB!$A$2:$A$96,0),MATCH(U$2,GB!$A$1:$AD$1,0))</f>
        <v>-15</v>
      </c>
      <c r="V479" s="65">
        <f>INDEX(GB!$A$2:$AD$96,MATCH($C479,GB!$A$2:$A$96,0),MATCH(V$2,GB!$A$1:$AD$1,0))</f>
        <v>0</v>
      </c>
      <c r="W479" s="65">
        <f>INDEX(GB!$A$2:$AD$96,MATCH($C479,GB!$A$2:$A$96,0),MATCH(W$2,GB!$A$1:$AD$1,0))</f>
        <v>-10</v>
      </c>
      <c r="X479" s="65">
        <f>INDEX(GB!$A$2:$AD$96,MATCH($C479,GB!$A$2:$A$96,0),MATCH(X$2,GB!$A$1:$AD$1,0))</f>
        <v>-20</v>
      </c>
      <c r="Y479" s="65">
        <v>5</v>
      </c>
      <c r="Z479" s="72">
        <v>1250</v>
      </c>
      <c r="AA479" s="72">
        <v>400</v>
      </c>
      <c r="AB479" s="65"/>
      <c r="AC479" s="65"/>
      <c r="AD479" s="65"/>
      <c r="AE479" s="65"/>
      <c r="AF479" s="65">
        <f t="shared" si="1719"/>
        <v>5</v>
      </c>
      <c r="AG479" s="65">
        <f t="shared" ref="AG479:AG542" si="1729">$L$776+$N$776</f>
        <v>820</v>
      </c>
      <c r="AH479" s="65">
        <f t="shared" ref="AH479:AH482" si="1730">AG479-N479</f>
        <v>765</v>
      </c>
      <c r="AI479" s="65" t="str">
        <f t="shared" ref="AI479:AI482" si="1731">IF($BR479=1,BS479,"")</f>
        <v/>
      </c>
      <c r="AJ479" s="65" t="str">
        <f t="shared" ref="AJ479:AJ482" si="1732">IF($BR479=1,BT479,"")</f>
        <v/>
      </c>
      <c r="AK479" s="65" t="str">
        <f t="shared" ref="AK479:AK482" si="1733">IF($BR479=1,BU479,"")</f>
        <v/>
      </c>
      <c r="AL479" s="65" t="str">
        <f t="shared" ref="AL479:AL482" si="1734">IF($BR479=1,BV479,"")</f>
        <v/>
      </c>
      <c r="AM479" s="65" t="str">
        <f t="shared" si="1572"/>
        <v/>
      </c>
      <c r="AN479" s="65">
        <f t="shared" ref="AN479:AS479" si="1735">AN478</f>
        <v>0</v>
      </c>
      <c r="AO479" s="65">
        <f t="shared" si="1735"/>
        <v>0</v>
      </c>
      <c r="AP479" s="65">
        <f t="shared" si="1735"/>
        <v>0</v>
      </c>
      <c r="AQ479" s="65">
        <f t="shared" si="1735"/>
        <v>0</v>
      </c>
      <c r="AR479" s="65">
        <f t="shared" si="1735"/>
        <v>0</v>
      </c>
      <c r="AS479" s="65">
        <f t="shared" si="1735"/>
        <v>0</v>
      </c>
      <c r="AT479" s="65" t="str">
        <f t="shared" ref="AT479:AT482" si="1736">B479</f>
        <v>GPU</v>
      </c>
      <c r="AU479" s="65">
        <f t="shared" ref="AU479:AU482" si="1737">J479</f>
        <v>479.40000000000003</v>
      </c>
      <c r="AV479" s="65"/>
      <c r="AX479" s="65">
        <f t="shared" ref="AX479:AX482" si="1738">L479+N479</f>
        <v>1070</v>
      </c>
      <c r="AY479" s="65">
        <f t="shared" ref="AY479:AY482" si="1739">M479+N479</f>
        <v>845</v>
      </c>
      <c r="AZ479" s="65">
        <f>INDEX(Notes!$A$36:$O$47,MATCH($B479,Notes!A$36:A$47,0),MATCH(AZ$2,Notes!A$35:O$35,0))</f>
        <v>342.4525995351467</v>
      </c>
      <c r="BA479" s="65">
        <f t="shared" ref="BA479:BA482" si="1740">MAX(MIN(Y479*FLOOR((H479-I479*LOG10(AZ479))/Y479,1),L479),M479)</f>
        <v>895</v>
      </c>
      <c r="BB479" s="65">
        <f t="shared" ref="BB479:BB482" si="1741">BA479+N479</f>
        <v>950</v>
      </c>
      <c r="BC479" s="65">
        <f t="shared" ref="BC479:BC482" si="1742">MAX(MIN(Y479*FLOOR((H479-I479*LOG10(J479))/Y479,1),L479),M479)</f>
        <v>875</v>
      </c>
      <c r="BD479" s="65">
        <f t="shared" ref="BD479:BD482" si="1743">BC479+N479</f>
        <v>930</v>
      </c>
      <c r="BO479" s="72">
        <f t="shared" si="1715"/>
        <v>479.40000000000003</v>
      </c>
      <c r="BP479" s="72">
        <f t="shared" si="1305"/>
        <v>11</v>
      </c>
      <c r="BQ479" s="72" t="str">
        <f t="shared" si="1306"/>
        <v>8</v>
      </c>
      <c r="BR479" s="72">
        <f t="shared" ref="BR479:BV479" si="1744">IF(BR478="","",BR478)</f>
        <v>0</v>
      </c>
      <c r="BS479" s="72" t="str">
        <f t="shared" si="1744"/>
        <v>MG007</v>
      </c>
      <c r="BT479" s="72" t="str">
        <f t="shared" si="1744"/>
        <v>MG00C</v>
      </c>
      <c r="BU479" s="72">
        <f t="shared" si="1744"/>
        <v>0.78137651821862353</v>
      </c>
      <c r="BV479" s="72">
        <f t="shared" si="1744"/>
        <v>-8</v>
      </c>
    </row>
    <row r="480" spans="1:74" s="72" customFormat="1" x14ac:dyDescent="0.2">
      <c r="A480" s="72" t="b">
        <v>1</v>
      </c>
      <c r="B480" s="65" t="s">
        <v>46</v>
      </c>
      <c r="C480" s="65" t="s">
        <v>351</v>
      </c>
      <c r="D480" s="65" t="str">
        <f t="shared" si="1514"/>
        <v>E9</v>
      </c>
      <c r="E480" s="75">
        <f t="shared" si="1727"/>
        <v>1011009</v>
      </c>
      <c r="F480" s="65" t="str">
        <f t="shared" si="1728"/>
        <v>MG00B_E9</v>
      </c>
      <c r="G480" s="65" t="s">
        <v>345</v>
      </c>
      <c r="H480" s="65">
        <f t="shared" si="1713"/>
        <v>1250</v>
      </c>
      <c r="I480" s="65">
        <f t="shared" si="1717"/>
        <v>145</v>
      </c>
      <c r="J480" s="65">
        <f>INDEX(Notes!$A$36:$N$47,MATCH(Binning!$B480,Notes!$A$36:$A$47,0),MATCH(Notes!$K$35,Notes!$A$35:$N$35,0))</f>
        <v>479.40000000000003</v>
      </c>
      <c r="K480" s="65"/>
      <c r="L480" s="65">
        <f t="shared" si="1722"/>
        <v>1015</v>
      </c>
      <c r="M480" s="65">
        <f t="shared" si="1718"/>
        <v>790</v>
      </c>
      <c r="N480" s="65">
        <f>INDEX(GB!$A$2:$AD$96,MATCH($C480,GB!$A$2:$A$96,0),MATCH(N$2,GB!$A$1:$AD$1,0))</f>
        <v>55</v>
      </c>
      <c r="O480" s="65">
        <f>INDEX(GB!$A$2:$AD$96,MATCH($C480,GB!$A$2:$A$96,0),MATCH(O$2,GB!$A$1:$AD$1,0))</f>
        <v>0</v>
      </c>
      <c r="P480" s="65">
        <f>INDEX(GB!$A$2:$AD$96,MATCH($C480,GB!$A$2:$A$96,0),MATCH(P$2,GB!$A$1:$AD$1,0))</f>
        <v>15</v>
      </c>
      <c r="Q480" s="65">
        <f>INDEX(GB!$A$2:$AD$96,MATCH($C480,GB!$A$2:$A$96,0),MATCH(Q$2,GB!$A$1:$AD$1,0))</f>
        <v>5</v>
      </c>
      <c r="R480" s="65">
        <f>INDEX(Notes!$A$36:$N$47,MATCH(Binning!$B480,Notes!$A$36:$A$47,0),MATCH(Notes!$M$35,Notes!$A$35:$N$35,0))</f>
        <v>6020</v>
      </c>
      <c r="S480" s="65"/>
      <c r="T480" s="65">
        <f>INDEX(GB!$A$2:$AD$96,MATCH($C480,GB!$A$2:$A$96,0),MATCH(T$2,GB!$A$1:$AD$1,0))</f>
        <v>45</v>
      </c>
      <c r="U480" s="65">
        <f>INDEX(GB!$A$2:$AD$96,MATCH($C480,GB!$A$2:$A$96,0),MATCH(U$2,GB!$A$1:$AD$1,0))</f>
        <v>-15</v>
      </c>
      <c r="V480" s="65">
        <f>INDEX(GB!$A$2:$AD$96,MATCH($C480,GB!$A$2:$A$96,0),MATCH(V$2,GB!$A$1:$AD$1,0))</f>
        <v>0</v>
      </c>
      <c r="W480" s="65">
        <f>INDEX(GB!$A$2:$AD$96,MATCH($C480,GB!$A$2:$A$96,0),MATCH(W$2,GB!$A$1:$AD$1,0))</f>
        <v>-10</v>
      </c>
      <c r="X480" s="65">
        <f>INDEX(GB!$A$2:$AD$96,MATCH($C480,GB!$A$2:$A$96,0),MATCH(X$2,GB!$A$1:$AD$1,0))</f>
        <v>-20</v>
      </c>
      <c r="Y480" s="65">
        <v>5</v>
      </c>
      <c r="Z480" s="72">
        <v>1250</v>
      </c>
      <c r="AA480" s="72">
        <v>400</v>
      </c>
      <c r="AB480" s="65"/>
      <c r="AC480" s="65"/>
      <c r="AD480" s="65"/>
      <c r="AE480" s="65"/>
      <c r="AF480" s="65">
        <f t="shared" si="1719"/>
        <v>5</v>
      </c>
      <c r="AG480" s="65">
        <f t="shared" si="1729"/>
        <v>820</v>
      </c>
      <c r="AH480" s="65">
        <f t="shared" si="1730"/>
        <v>765</v>
      </c>
      <c r="AI480" s="65" t="str">
        <f t="shared" si="1731"/>
        <v/>
      </c>
      <c r="AJ480" s="65" t="str">
        <f t="shared" si="1732"/>
        <v/>
      </c>
      <c r="AK480" s="65" t="str">
        <f t="shared" si="1733"/>
        <v/>
      </c>
      <c r="AL480" s="65" t="str">
        <f t="shared" si="1734"/>
        <v/>
      </c>
      <c r="AM480" s="65" t="str">
        <f t="shared" si="1572"/>
        <v/>
      </c>
      <c r="AN480" s="65">
        <f t="shared" ref="AN480:AS480" si="1745">AN479</f>
        <v>0</v>
      </c>
      <c r="AO480" s="65">
        <f t="shared" si="1745"/>
        <v>0</v>
      </c>
      <c r="AP480" s="65">
        <f t="shared" si="1745"/>
        <v>0</v>
      </c>
      <c r="AQ480" s="65">
        <f t="shared" si="1745"/>
        <v>0</v>
      </c>
      <c r="AR480" s="65">
        <f t="shared" si="1745"/>
        <v>0</v>
      </c>
      <c r="AS480" s="65">
        <f t="shared" si="1745"/>
        <v>0</v>
      </c>
      <c r="AT480" s="65" t="str">
        <f t="shared" si="1736"/>
        <v>GPU</v>
      </c>
      <c r="AU480" s="65">
        <f t="shared" si="1737"/>
        <v>479.40000000000003</v>
      </c>
      <c r="AV480" s="65"/>
      <c r="AX480" s="65">
        <f t="shared" si="1738"/>
        <v>1070</v>
      </c>
      <c r="AY480" s="65">
        <f t="shared" si="1739"/>
        <v>845</v>
      </c>
      <c r="AZ480" s="65">
        <f>INDEX(Notes!$A$36:$O$47,MATCH($B480,Notes!A$36:A$47,0),MATCH(AZ$2,Notes!A$35:O$35,0))</f>
        <v>342.4525995351467</v>
      </c>
      <c r="BA480" s="65">
        <f t="shared" si="1740"/>
        <v>880</v>
      </c>
      <c r="BB480" s="65">
        <f t="shared" si="1741"/>
        <v>935</v>
      </c>
      <c r="BC480" s="65">
        <f t="shared" si="1742"/>
        <v>860</v>
      </c>
      <c r="BD480" s="65">
        <f t="shared" si="1743"/>
        <v>915</v>
      </c>
      <c r="BO480" s="72">
        <f t="shared" si="1715"/>
        <v>479.40000000000003</v>
      </c>
      <c r="BP480" s="72">
        <f t="shared" si="1305"/>
        <v>11</v>
      </c>
      <c r="BQ480" s="72" t="str">
        <f t="shared" si="1306"/>
        <v>9</v>
      </c>
      <c r="BR480" s="72">
        <f t="shared" ref="BR480:BV480" si="1746">IF(BR479="","",BR479)</f>
        <v>0</v>
      </c>
      <c r="BS480" s="72" t="str">
        <f t="shared" si="1746"/>
        <v>MG007</v>
      </c>
      <c r="BT480" s="72" t="str">
        <f t="shared" si="1746"/>
        <v>MG00C</v>
      </c>
      <c r="BU480" s="72">
        <f t="shared" si="1746"/>
        <v>0.78137651821862353</v>
      </c>
      <c r="BV480" s="72">
        <f t="shared" si="1746"/>
        <v>-8</v>
      </c>
    </row>
    <row r="481" spans="1:74" s="72" customFormat="1" x14ac:dyDescent="0.2">
      <c r="A481" s="72" t="b">
        <v>1</v>
      </c>
      <c r="B481" s="65" t="s">
        <v>46</v>
      </c>
      <c r="C481" s="65" t="s">
        <v>351</v>
      </c>
      <c r="D481" s="65" t="str">
        <f t="shared" si="1514"/>
        <v>E10</v>
      </c>
      <c r="E481" s="75">
        <f t="shared" si="1727"/>
        <v>1011010</v>
      </c>
      <c r="F481" s="65" t="str">
        <f t="shared" si="1728"/>
        <v>MG00B_E10</v>
      </c>
      <c r="G481" s="65" t="s">
        <v>345</v>
      </c>
      <c r="H481" s="65">
        <f t="shared" si="1713"/>
        <v>1235</v>
      </c>
      <c r="I481" s="65">
        <f t="shared" si="1717"/>
        <v>145</v>
      </c>
      <c r="J481" s="65">
        <f>INDEX(Notes!$A$36:$N$47,MATCH(Binning!$B481,Notes!$A$36:$A$47,0),MATCH(Notes!$K$35,Notes!$A$35:$N$35,0))</f>
        <v>479.40000000000003</v>
      </c>
      <c r="K481" s="65"/>
      <c r="L481" s="65">
        <f t="shared" si="1722"/>
        <v>1015</v>
      </c>
      <c r="M481" s="65">
        <f t="shared" si="1718"/>
        <v>790</v>
      </c>
      <c r="N481" s="65">
        <f>INDEX(GB!$A$2:$AD$96,MATCH($C481,GB!$A$2:$A$96,0),MATCH(N$2,GB!$A$1:$AD$1,0))</f>
        <v>55</v>
      </c>
      <c r="O481" s="65">
        <f>INDEX(GB!$A$2:$AD$96,MATCH($C481,GB!$A$2:$A$96,0),MATCH(O$2,GB!$A$1:$AD$1,0))</f>
        <v>0</v>
      </c>
      <c r="P481" s="65">
        <f>INDEX(GB!$A$2:$AD$96,MATCH($C481,GB!$A$2:$A$96,0),MATCH(P$2,GB!$A$1:$AD$1,0))</f>
        <v>15</v>
      </c>
      <c r="Q481" s="65">
        <f>INDEX(GB!$A$2:$AD$96,MATCH($C481,GB!$A$2:$A$96,0),MATCH(Q$2,GB!$A$1:$AD$1,0))</f>
        <v>5</v>
      </c>
      <c r="R481" s="65">
        <f>INDEX(Notes!$A$36:$N$47,MATCH(Binning!$B481,Notes!$A$36:$A$47,0),MATCH(Notes!$M$35,Notes!$A$35:$N$35,0))</f>
        <v>6020</v>
      </c>
      <c r="S481" s="65"/>
      <c r="T481" s="65">
        <f>INDEX(GB!$A$2:$AD$96,MATCH($C481,GB!$A$2:$A$96,0),MATCH(T$2,GB!$A$1:$AD$1,0))</f>
        <v>45</v>
      </c>
      <c r="U481" s="65">
        <f>INDEX(GB!$A$2:$AD$96,MATCH($C481,GB!$A$2:$A$96,0),MATCH(U$2,GB!$A$1:$AD$1,0))</f>
        <v>-15</v>
      </c>
      <c r="V481" s="65">
        <f>INDEX(GB!$A$2:$AD$96,MATCH($C481,GB!$A$2:$A$96,0),MATCH(V$2,GB!$A$1:$AD$1,0))</f>
        <v>0</v>
      </c>
      <c r="W481" s="65">
        <f>INDEX(GB!$A$2:$AD$96,MATCH($C481,GB!$A$2:$A$96,0),MATCH(W$2,GB!$A$1:$AD$1,0))</f>
        <v>-10</v>
      </c>
      <c r="X481" s="65">
        <f>INDEX(GB!$A$2:$AD$96,MATCH($C481,GB!$A$2:$A$96,0),MATCH(X$2,GB!$A$1:$AD$1,0))</f>
        <v>-20</v>
      </c>
      <c r="Y481" s="65">
        <v>5</v>
      </c>
      <c r="Z481" s="72">
        <v>1250</v>
      </c>
      <c r="AA481" s="72">
        <v>400</v>
      </c>
      <c r="AB481" s="65"/>
      <c r="AC481" s="65"/>
      <c r="AD481" s="65"/>
      <c r="AE481" s="65"/>
      <c r="AF481" s="65">
        <f t="shared" si="1719"/>
        <v>5</v>
      </c>
      <c r="AG481" s="65">
        <f t="shared" si="1729"/>
        <v>820</v>
      </c>
      <c r="AH481" s="65">
        <f t="shared" si="1730"/>
        <v>765</v>
      </c>
      <c r="AI481" s="65" t="str">
        <f t="shared" si="1731"/>
        <v/>
      </c>
      <c r="AJ481" s="65" t="str">
        <f t="shared" si="1732"/>
        <v/>
      </c>
      <c r="AK481" s="65" t="str">
        <f t="shared" si="1733"/>
        <v/>
      </c>
      <c r="AL481" s="65" t="str">
        <f t="shared" si="1734"/>
        <v/>
      </c>
      <c r="AM481" s="65" t="str">
        <f t="shared" si="1572"/>
        <v/>
      </c>
      <c r="AN481" s="65">
        <f t="shared" ref="AN481:AS481" si="1747">AN480</f>
        <v>0</v>
      </c>
      <c r="AO481" s="65">
        <f t="shared" si="1747"/>
        <v>0</v>
      </c>
      <c r="AP481" s="65">
        <f t="shared" si="1747"/>
        <v>0</v>
      </c>
      <c r="AQ481" s="65">
        <f t="shared" si="1747"/>
        <v>0</v>
      </c>
      <c r="AR481" s="65">
        <f t="shared" si="1747"/>
        <v>0</v>
      </c>
      <c r="AS481" s="65">
        <f t="shared" si="1747"/>
        <v>0</v>
      </c>
      <c r="AT481" s="65" t="str">
        <f t="shared" si="1736"/>
        <v>GPU</v>
      </c>
      <c r="AU481" s="65">
        <f t="shared" si="1737"/>
        <v>479.40000000000003</v>
      </c>
      <c r="AV481" s="65"/>
      <c r="AX481" s="65">
        <f t="shared" si="1738"/>
        <v>1070</v>
      </c>
      <c r="AY481" s="65">
        <f t="shared" si="1739"/>
        <v>845</v>
      </c>
      <c r="AZ481" s="65">
        <f>INDEX(Notes!$A$36:$O$47,MATCH($B481,Notes!A$36:A$47,0),MATCH(AZ$2,Notes!A$35:O$35,0))</f>
        <v>342.4525995351467</v>
      </c>
      <c r="BA481" s="65">
        <f t="shared" si="1740"/>
        <v>865</v>
      </c>
      <c r="BB481" s="65">
        <f t="shared" si="1741"/>
        <v>920</v>
      </c>
      <c r="BC481" s="65">
        <f t="shared" si="1742"/>
        <v>845</v>
      </c>
      <c r="BD481" s="65">
        <f t="shared" si="1743"/>
        <v>900</v>
      </c>
      <c r="BO481" s="72">
        <f t="shared" si="1715"/>
        <v>479.40000000000003</v>
      </c>
      <c r="BP481" s="72">
        <f t="shared" si="1305"/>
        <v>11</v>
      </c>
      <c r="BQ481" s="72" t="str">
        <f t="shared" si="1306"/>
        <v>10</v>
      </c>
      <c r="BR481" s="72">
        <f t="shared" ref="BR481:BV481" si="1748">IF(BR480="","",BR480)</f>
        <v>0</v>
      </c>
      <c r="BS481" s="72" t="str">
        <f t="shared" si="1748"/>
        <v>MG007</v>
      </c>
      <c r="BT481" s="72" t="str">
        <f t="shared" si="1748"/>
        <v>MG00C</v>
      </c>
      <c r="BU481" s="72">
        <f t="shared" si="1748"/>
        <v>0.78137651821862353</v>
      </c>
      <c r="BV481" s="72">
        <f t="shared" si="1748"/>
        <v>-8</v>
      </c>
    </row>
    <row r="482" spans="1:74" s="72" customFormat="1" x14ac:dyDescent="0.2">
      <c r="A482" s="72" t="b">
        <v>1</v>
      </c>
      <c r="B482" s="65" t="s">
        <v>46</v>
      </c>
      <c r="C482" s="65" t="s">
        <v>351</v>
      </c>
      <c r="D482" s="65" t="str">
        <f t="shared" si="1514"/>
        <v>E11</v>
      </c>
      <c r="E482" s="75">
        <f t="shared" si="1727"/>
        <v>1011011</v>
      </c>
      <c r="F482" s="65" t="str">
        <f>CONCATENATE(C482,"_",D482)</f>
        <v>MG00B_E11</v>
      </c>
      <c r="G482" s="65" t="s">
        <v>345</v>
      </c>
      <c r="H482" s="65">
        <f t="shared" si="1713"/>
        <v>1220</v>
      </c>
      <c r="I482" s="65">
        <f t="shared" si="1717"/>
        <v>145</v>
      </c>
      <c r="J482" s="65">
        <f>INDEX(Notes!$A$36:$N$47,MATCH(Binning!$B482,Notes!$A$36:$A$47,0),MATCH(Notes!$K$35,Notes!$A$35:$N$35,0))</f>
        <v>479.40000000000003</v>
      </c>
      <c r="K482" s="65"/>
      <c r="L482" s="65">
        <f t="shared" si="1722"/>
        <v>1015</v>
      </c>
      <c r="M482" s="65">
        <f t="shared" si="1718"/>
        <v>790</v>
      </c>
      <c r="N482" s="65">
        <f>INDEX(GB!$A$2:$AD$96,MATCH($C482,GB!$A$2:$A$96,0),MATCH(N$2,GB!$A$1:$AD$1,0))</f>
        <v>55</v>
      </c>
      <c r="O482" s="65">
        <f>INDEX(GB!$A$2:$AD$96,MATCH($C482,GB!$A$2:$A$96,0),MATCH(O$2,GB!$A$1:$AD$1,0))</f>
        <v>0</v>
      </c>
      <c r="P482" s="65">
        <f>INDEX(GB!$A$2:$AD$96,MATCH($C482,GB!$A$2:$A$96,0),MATCH(P$2,GB!$A$1:$AD$1,0))</f>
        <v>15</v>
      </c>
      <c r="Q482" s="65">
        <f>INDEX(GB!$A$2:$AD$96,MATCH($C482,GB!$A$2:$A$96,0),MATCH(Q$2,GB!$A$1:$AD$1,0))</f>
        <v>5</v>
      </c>
      <c r="R482" s="65">
        <f>INDEX(Notes!$A$36:$N$47,MATCH(Binning!$B482,Notes!$A$36:$A$47,0),MATCH(Notes!$M$35,Notes!$A$35:$N$35,0))</f>
        <v>6020</v>
      </c>
      <c r="S482" s="65"/>
      <c r="T482" s="65">
        <f>INDEX(GB!$A$2:$AD$96,MATCH($C482,GB!$A$2:$A$96,0),MATCH(T$2,GB!$A$1:$AD$1,0))</f>
        <v>45</v>
      </c>
      <c r="U482" s="65">
        <f>INDEX(GB!$A$2:$AD$96,MATCH($C482,GB!$A$2:$A$96,0),MATCH(U$2,GB!$A$1:$AD$1,0))</f>
        <v>-15</v>
      </c>
      <c r="V482" s="65">
        <f>INDEX(GB!$A$2:$AD$96,MATCH($C482,GB!$A$2:$A$96,0),MATCH(V$2,GB!$A$1:$AD$1,0))</f>
        <v>0</v>
      </c>
      <c r="W482" s="65">
        <f>INDEX(GB!$A$2:$AD$96,MATCH($C482,GB!$A$2:$A$96,0),MATCH(W$2,GB!$A$1:$AD$1,0))</f>
        <v>-10</v>
      </c>
      <c r="X482" s="65">
        <f>INDEX(GB!$A$2:$AD$96,MATCH($C482,GB!$A$2:$A$96,0),MATCH(X$2,GB!$A$1:$AD$1,0))</f>
        <v>-20</v>
      </c>
      <c r="Y482" s="65">
        <v>5</v>
      </c>
      <c r="Z482" s="72">
        <v>1250</v>
      </c>
      <c r="AA482" s="72">
        <v>400</v>
      </c>
      <c r="AB482" s="65"/>
      <c r="AC482" s="65"/>
      <c r="AD482" s="65"/>
      <c r="AE482" s="65"/>
      <c r="AF482" s="65">
        <f t="shared" si="1719"/>
        <v>5</v>
      </c>
      <c r="AG482" s="65">
        <f t="shared" si="1729"/>
        <v>820</v>
      </c>
      <c r="AH482" s="65">
        <f t="shared" si="1730"/>
        <v>765</v>
      </c>
      <c r="AI482" s="65" t="str">
        <f t="shared" si="1731"/>
        <v/>
      </c>
      <c r="AJ482" s="65" t="str">
        <f t="shared" si="1732"/>
        <v/>
      </c>
      <c r="AK482" s="65" t="str">
        <f t="shared" si="1733"/>
        <v/>
      </c>
      <c r="AL482" s="65" t="str">
        <f t="shared" si="1734"/>
        <v/>
      </c>
      <c r="AM482" s="65" t="str">
        <f t="shared" si="1572"/>
        <v/>
      </c>
      <c r="AN482" s="65">
        <f t="shared" ref="AN482:AS482" si="1749">AN481</f>
        <v>0</v>
      </c>
      <c r="AO482" s="65">
        <f t="shared" si="1749"/>
        <v>0</v>
      </c>
      <c r="AP482" s="65">
        <f t="shared" si="1749"/>
        <v>0</v>
      </c>
      <c r="AQ482" s="65">
        <f t="shared" si="1749"/>
        <v>0</v>
      </c>
      <c r="AR482" s="65">
        <f t="shared" si="1749"/>
        <v>0</v>
      </c>
      <c r="AS482" s="65">
        <f t="shared" si="1749"/>
        <v>0</v>
      </c>
      <c r="AT482" s="65" t="str">
        <f t="shared" si="1736"/>
        <v>GPU</v>
      </c>
      <c r="AU482" s="65">
        <f t="shared" si="1737"/>
        <v>479.40000000000003</v>
      </c>
      <c r="AV482" s="65"/>
      <c r="AX482" s="65">
        <f t="shared" si="1738"/>
        <v>1070</v>
      </c>
      <c r="AY482" s="65">
        <f t="shared" si="1739"/>
        <v>845</v>
      </c>
      <c r="AZ482" s="65">
        <f>INDEX(Notes!$A$36:$O$47,MATCH($B482,Notes!A$36:A$47,0),MATCH(AZ$2,Notes!A$35:O$35,0))</f>
        <v>342.4525995351467</v>
      </c>
      <c r="BA482" s="65">
        <f t="shared" si="1740"/>
        <v>850</v>
      </c>
      <c r="BB482" s="65">
        <f t="shared" si="1741"/>
        <v>905</v>
      </c>
      <c r="BC482" s="65">
        <f t="shared" si="1742"/>
        <v>830</v>
      </c>
      <c r="BD482" s="65">
        <f t="shared" si="1743"/>
        <v>885</v>
      </c>
      <c r="BO482" s="72">
        <f t="shared" si="1715"/>
        <v>479.40000000000003</v>
      </c>
      <c r="BP482" s="72">
        <f t="shared" si="1305"/>
        <v>11</v>
      </c>
      <c r="BQ482" s="72" t="str">
        <f t="shared" si="1306"/>
        <v>11</v>
      </c>
      <c r="BR482" s="72">
        <f t="shared" ref="BR482:BV482" si="1750">IF(BR481="","",BR481)</f>
        <v>0</v>
      </c>
      <c r="BS482" s="72" t="str">
        <f t="shared" si="1750"/>
        <v>MG007</v>
      </c>
      <c r="BT482" s="72" t="str">
        <f t="shared" si="1750"/>
        <v>MG00C</v>
      </c>
      <c r="BU482" s="72">
        <f t="shared" si="1750"/>
        <v>0.78137651821862353</v>
      </c>
      <c r="BV482" s="72">
        <f t="shared" si="1750"/>
        <v>-8</v>
      </c>
    </row>
    <row r="483" spans="1:74" s="72" customFormat="1" x14ac:dyDescent="0.2">
      <c r="A483" s="72" t="b">
        <v>1</v>
      </c>
      <c r="B483" s="65" t="s">
        <v>46</v>
      </c>
      <c r="C483" s="65" t="s">
        <v>351</v>
      </c>
      <c r="D483" s="65" t="str">
        <f t="shared" si="1514"/>
        <v>E12</v>
      </c>
      <c r="E483" s="75">
        <f t="shared" ref="E483" si="1751">1000000+BP483*1000+BQ483</f>
        <v>1011012</v>
      </c>
      <c r="F483" s="65" t="str">
        <f t="shared" ref="F483" si="1752">CONCATENATE(C483,"_",D483)</f>
        <v>MG00B_E12</v>
      </c>
      <c r="G483" s="65" t="s">
        <v>345</v>
      </c>
      <c r="H483" s="65">
        <f t="shared" si="1713"/>
        <v>1205</v>
      </c>
      <c r="I483" s="65">
        <f t="shared" si="1717"/>
        <v>145</v>
      </c>
      <c r="J483" s="65">
        <f>INDEX(Notes!$A$36:$N$47,MATCH(Binning!$B483,Notes!$A$36:$A$47,0),MATCH(Notes!$K$35,Notes!$A$35:$N$35,0))</f>
        <v>479.40000000000003</v>
      </c>
      <c r="K483" s="65"/>
      <c r="L483" s="65">
        <f t="shared" si="1722"/>
        <v>1015</v>
      </c>
      <c r="M483" s="65">
        <f t="shared" si="1718"/>
        <v>790</v>
      </c>
      <c r="N483" s="65">
        <f>INDEX(GB!$A$2:$AD$96,MATCH($C483,GB!$A$2:$A$96,0),MATCH(N$2,GB!$A$1:$AD$1,0))</f>
        <v>55</v>
      </c>
      <c r="O483" s="65">
        <f>INDEX(GB!$A$2:$AD$96,MATCH($C483,GB!$A$2:$A$96,0),MATCH(O$2,GB!$A$1:$AD$1,0))</f>
        <v>0</v>
      </c>
      <c r="P483" s="65">
        <f>INDEX(GB!$A$2:$AD$96,MATCH($C483,GB!$A$2:$A$96,0),MATCH(P$2,GB!$A$1:$AD$1,0))</f>
        <v>15</v>
      </c>
      <c r="Q483" s="65">
        <f>INDEX(GB!$A$2:$AD$96,MATCH($C483,GB!$A$2:$A$96,0),MATCH(Q$2,GB!$A$1:$AD$1,0))</f>
        <v>5</v>
      </c>
      <c r="R483" s="65">
        <f>INDEX(Notes!$A$36:$N$47,MATCH(Binning!$B483,Notes!$A$36:$A$47,0),MATCH(Notes!$M$35,Notes!$A$35:$N$35,0))</f>
        <v>6020</v>
      </c>
      <c r="S483" s="65"/>
      <c r="T483" s="65">
        <f>INDEX(GB!$A$2:$AD$96,MATCH($C483,GB!$A$2:$A$96,0),MATCH(T$2,GB!$A$1:$AD$1,0))</f>
        <v>45</v>
      </c>
      <c r="U483" s="65">
        <f>INDEX(GB!$A$2:$AD$96,MATCH($C483,GB!$A$2:$A$96,0),MATCH(U$2,GB!$A$1:$AD$1,0))</f>
        <v>-15</v>
      </c>
      <c r="V483" s="65">
        <f>INDEX(GB!$A$2:$AD$96,MATCH($C483,GB!$A$2:$A$96,0),MATCH(V$2,GB!$A$1:$AD$1,0))</f>
        <v>0</v>
      </c>
      <c r="W483" s="65">
        <f>INDEX(GB!$A$2:$AD$96,MATCH($C483,GB!$A$2:$A$96,0),MATCH(W$2,GB!$A$1:$AD$1,0))</f>
        <v>-10</v>
      </c>
      <c r="X483" s="65">
        <f>INDEX(GB!$A$2:$AD$96,MATCH($C483,GB!$A$2:$A$96,0),MATCH(X$2,GB!$A$1:$AD$1,0))</f>
        <v>-20</v>
      </c>
      <c r="Y483" s="65">
        <v>5</v>
      </c>
      <c r="Z483" s="72">
        <v>1250</v>
      </c>
      <c r="AA483" s="72">
        <v>400</v>
      </c>
      <c r="AB483" s="65"/>
      <c r="AC483" s="65"/>
      <c r="AD483" s="65"/>
      <c r="AE483" s="65"/>
      <c r="AF483" s="65">
        <f t="shared" si="1719"/>
        <v>5</v>
      </c>
      <c r="AG483" s="65">
        <f t="shared" si="1729"/>
        <v>820</v>
      </c>
      <c r="AH483" s="65">
        <f t="shared" ref="AH483" si="1753">AG483-N483</f>
        <v>765</v>
      </c>
      <c r="AI483" s="65" t="str">
        <f t="shared" ref="AI483" si="1754">IF($BR483=1,BS483,"")</f>
        <v/>
      </c>
      <c r="AJ483" s="65" t="str">
        <f t="shared" ref="AJ483" si="1755">IF($BR483=1,BT483,"")</f>
        <v/>
      </c>
      <c r="AK483" s="65" t="str">
        <f t="shared" ref="AK483" si="1756">IF($BR483=1,BU483,"")</f>
        <v/>
      </c>
      <c r="AL483" s="65" t="str">
        <f t="shared" ref="AL483" si="1757">IF($BR483=1,BV483,"")</f>
        <v/>
      </c>
      <c r="AM483" s="65" t="str">
        <f t="shared" si="1572"/>
        <v/>
      </c>
      <c r="AN483" s="65">
        <f t="shared" ref="AN483:AS483" si="1758">AN482</f>
        <v>0</v>
      </c>
      <c r="AO483" s="65">
        <f t="shared" si="1758"/>
        <v>0</v>
      </c>
      <c r="AP483" s="65">
        <f t="shared" si="1758"/>
        <v>0</v>
      </c>
      <c r="AQ483" s="65">
        <f t="shared" si="1758"/>
        <v>0</v>
      </c>
      <c r="AR483" s="65">
        <f t="shared" si="1758"/>
        <v>0</v>
      </c>
      <c r="AS483" s="65">
        <f t="shared" si="1758"/>
        <v>0</v>
      </c>
      <c r="AT483" s="65" t="str">
        <f t="shared" ref="AT483" si="1759">B483</f>
        <v>GPU</v>
      </c>
      <c r="AU483" s="65">
        <f t="shared" ref="AU483" si="1760">J483</f>
        <v>479.40000000000003</v>
      </c>
      <c r="AV483" s="65"/>
      <c r="AX483" s="65">
        <f t="shared" ref="AX483" si="1761">L483+N483</f>
        <v>1070</v>
      </c>
      <c r="AY483" s="65">
        <f t="shared" ref="AY483" si="1762">M483+N483</f>
        <v>845</v>
      </c>
      <c r="AZ483" s="65">
        <f>INDEX(Notes!$A$36:$O$47,MATCH($B483,Notes!A$36:A$47,0),MATCH(AZ$2,Notes!A$35:O$35,0))</f>
        <v>342.4525995351467</v>
      </c>
      <c r="BA483" s="65">
        <f t="shared" ref="BA483" si="1763">MAX(MIN(Y483*FLOOR((H483-I483*LOG10(AZ483))/Y483,1),L483),M483)</f>
        <v>835</v>
      </c>
      <c r="BB483" s="65">
        <f t="shared" ref="BB483" si="1764">BA483+N483</f>
        <v>890</v>
      </c>
      <c r="BC483" s="65">
        <f t="shared" ref="BC483" si="1765">MAX(MIN(Y483*FLOOR((H483-I483*LOG10(J483))/Y483,1),L483),M483)</f>
        <v>815</v>
      </c>
      <c r="BD483" s="65">
        <f t="shared" ref="BD483" si="1766">BC483+N483</f>
        <v>870</v>
      </c>
      <c r="BO483" s="72">
        <f t="shared" si="1715"/>
        <v>479.40000000000003</v>
      </c>
      <c r="BP483" s="72">
        <f t="shared" si="1305"/>
        <v>11</v>
      </c>
      <c r="BQ483" s="72" t="str">
        <f t="shared" si="1306"/>
        <v>12</v>
      </c>
      <c r="BR483" s="72">
        <f t="shared" ref="BR483:BV483" si="1767">IF(BR482="","",BR482)</f>
        <v>0</v>
      </c>
      <c r="BS483" s="72" t="str">
        <f t="shared" si="1767"/>
        <v>MG007</v>
      </c>
      <c r="BT483" s="72" t="str">
        <f t="shared" si="1767"/>
        <v>MG00C</v>
      </c>
      <c r="BU483" s="72">
        <f t="shared" si="1767"/>
        <v>0.78137651821862353</v>
      </c>
      <c r="BV483" s="72">
        <f t="shared" si="1767"/>
        <v>-8</v>
      </c>
    </row>
    <row r="484" spans="1:74" s="72" customFormat="1" x14ac:dyDescent="0.2">
      <c r="A484" s="72" t="b">
        <v>1</v>
      </c>
      <c r="B484" s="65" t="s">
        <v>46</v>
      </c>
      <c r="C484" s="65" t="s">
        <v>352</v>
      </c>
      <c r="D484" s="65" t="s">
        <v>44</v>
      </c>
      <c r="E484" s="75">
        <f t="shared" si="1630"/>
        <v>1012001</v>
      </c>
      <c r="F484" s="65" t="str">
        <f t="shared" ref="F484:F491" si="1768">CONCATENATE(C484,"_",D484)</f>
        <v>MG00C_E1</v>
      </c>
      <c r="G484" s="65" t="s">
        <v>345</v>
      </c>
      <c r="H484" s="184">
        <f>VLOOKUP(C484,BinningParamNotes!A:D,3,0)</f>
        <v>1425</v>
      </c>
      <c r="I484" s="69">
        <f>VLOOKUP(C484,BinningParamNotes!A:D,2,0)</f>
        <v>150</v>
      </c>
      <c r="J484" s="65">
        <f>INDEX(Notes!$A$36:$N$47,MATCH(Binning!$B484,Notes!$A$36:$A$47,0),MATCH(Notes!$K$35,Notes!$A$35:$N$35,0))</f>
        <v>479.40000000000003</v>
      </c>
      <c r="K484" s="65"/>
      <c r="L484" s="69">
        <f>VLOOKUP(C484,BinningParamNotes!A:D,4,0)</f>
        <v>1070</v>
      </c>
      <c r="M484" s="189">
        <v>820</v>
      </c>
      <c r="N484" s="65">
        <f>INDEX(GB!$A$2:$AD$96,MATCH($C484,GB!$A$2:$A$96,0),MATCH(N$2,GB!$A$1:$AD$1,0))</f>
        <v>75</v>
      </c>
      <c r="O484" s="65">
        <f>INDEX(GB!$A$2:$AD$96,MATCH($C484,GB!$A$2:$A$96,0),MATCH(O$2,GB!$A$1:$AD$1,0))</f>
        <v>15</v>
      </c>
      <c r="P484" s="65">
        <f>INDEX(GB!$A$2:$AD$96,MATCH($C484,GB!$A$2:$A$96,0),MATCH(P$2,GB!$A$1:$AD$1,0))</f>
        <v>45</v>
      </c>
      <c r="Q484" s="65">
        <f>INDEX(GB!$A$2:$AD$96,MATCH($C484,GB!$A$2:$A$96,0),MATCH(Q$2,GB!$A$1:$AD$1,0))</f>
        <v>20</v>
      </c>
      <c r="R484" s="65">
        <f>INDEX(Notes!$A$36:$N$47,MATCH(Binning!$B484,Notes!$A$36:$A$47,0),MATCH(Notes!$M$35,Notes!$A$35:$N$35,0))</f>
        <v>6020</v>
      </c>
      <c r="S484" s="65"/>
      <c r="T484" s="65">
        <f>INDEX(GB!$A$2:$AD$96,MATCH($C484,GB!$A$2:$A$96,0),MATCH(T$2,GB!$A$1:$AD$1,0))</f>
        <v>65</v>
      </c>
      <c r="U484" s="65">
        <f>INDEX(GB!$A$2:$AD$96,MATCH($C484,GB!$A$2:$A$96,0),MATCH(U$2,GB!$A$1:$AD$1,0))</f>
        <v>0</v>
      </c>
      <c r="V484" s="65">
        <f>INDEX(GB!$A$2:$AD$96,MATCH($C484,GB!$A$2:$A$96,0),MATCH(V$2,GB!$A$1:$AD$1,0))</f>
        <v>0</v>
      </c>
      <c r="W484" s="65">
        <f>INDEX(GB!$A$2:$AD$96,MATCH($C484,GB!$A$2:$A$96,0),MATCH(W$2,GB!$A$1:$AD$1,0))</f>
        <v>20</v>
      </c>
      <c r="X484" s="65">
        <f>INDEX(GB!$A$2:$AD$96,MATCH($C484,GB!$A$2:$A$96,0),MATCH(X$2,GB!$A$1:$AD$1,0))</f>
        <v>-5</v>
      </c>
      <c r="Y484" s="65">
        <v>5</v>
      </c>
      <c r="Z484" s="72">
        <v>1250</v>
      </c>
      <c r="AA484" s="72">
        <v>400</v>
      </c>
      <c r="AB484" s="65"/>
      <c r="AC484" s="65"/>
      <c r="AD484" s="65"/>
      <c r="AE484" s="65"/>
      <c r="AF484" s="65">
        <v>5</v>
      </c>
      <c r="AG484" s="65">
        <f t="shared" si="1729"/>
        <v>820</v>
      </c>
      <c r="AH484" s="65">
        <f t="shared" si="1632"/>
        <v>745</v>
      </c>
      <c r="AI484" s="65" t="str">
        <f t="shared" si="1633"/>
        <v/>
      </c>
      <c r="AJ484" s="65" t="str">
        <f t="shared" si="1634"/>
        <v/>
      </c>
      <c r="AK484" s="65" t="str">
        <f t="shared" si="1635"/>
        <v/>
      </c>
      <c r="AL484" s="65" t="str">
        <f t="shared" si="1636"/>
        <v/>
      </c>
      <c r="AM484" s="65" t="str">
        <f t="shared" si="1572"/>
        <v/>
      </c>
      <c r="AN484" s="65">
        <v>0</v>
      </c>
      <c r="AO484" s="65">
        <v>0</v>
      </c>
      <c r="AP484" s="65">
        <v>0</v>
      </c>
      <c r="AQ484" s="65">
        <v>0</v>
      </c>
      <c r="AR484" s="65">
        <v>0</v>
      </c>
      <c r="AS484" s="65">
        <v>0</v>
      </c>
      <c r="AT484" s="65" t="str">
        <f t="shared" si="1637"/>
        <v>GPU</v>
      </c>
      <c r="AU484" s="65">
        <f t="shared" si="1638"/>
        <v>479.40000000000003</v>
      </c>
      <c r="AV484" s="65"/>
      <c r="AX484" s="65">
        <f t="shared" si="1639"/>
        <v>1145</v>
      </c>
      <c r="AY484" s="65">
        <f t="shared" si="1640"/>
        <v>895</v>
      </c>
      <c r="AZ484" s="65">
        <f>INDEX(Notes!$A$36:$O$47,MATCH($B484,Notes!A$36:A$47,0),MATCH(AZ$2,Notes!A$35:O$35,0))</f>
        <v>342.4525995351467</v>
      </c>
      <c r="BA484" s="65">
        <f t="shared" si="1641"/>
        <v>1040</v>
      </c>
      <c r="BB484" s="65">
        <f t="shared" si="1642"/>
        <v>1115</v>
      </c>
      <c r="BC484" s="65">
        <f t="shared" si="1643"/>
        <v>1020</v>
      </c>
      <c r="BD484" s="65">
        <f t="shared" si="1644"/>
        <v>1095</v>
      </c>
      <c r="BO484" s="72">
        <f>MAX(J484:J490)</f>
        <v>479.40000000000003</v>
      </c>
      <c r="BP484" s="72">
        <f t="shared" si="1305"/>
        <v>12</v>
      </c>
      <c r="BQ484" s="72" t="str">
        <f t="shared" si="1306"/>
        <v>1</v>
      </c>
      <c r="BR484" s="72">
        <v>0</v>
      </c>
    </row>
    <row r="485" spans="1:74" s="72" customFormat="1" x14ac:dyDescent="0.2">
      <c r="A485" s="72" t="b">
        <v>1</v>
      </c>
      <c r="B485" s="65" t="s">
        <v>46</v>
      </c>
      <c r="C485" s="65" t="s">
        <v>352</v>
      </c>
      <c r="D485" s="65" t="str">
        <f t="shared" si="1514"/>
        <v>E2</v>
      </c>
      <c r="E485" s="75">
        <f t="shared" si="1630"/>
        <v>1012002</v>
      </c>
      <c r="F485" s="65" t="str">
        <f t="shared" si="1768"/>
        <v>MG00C_E2</v>
      </c>
      <c r="G485" s="65" t="s">
        <v>345</v>
      </c>
      <c r="H485" s="65">
        <f t="shared" si="1713"/>
        <v>1410</v>
      </c>
      <c r="I485" s="65">
        <f>I484</f>
        <v>150</v>
      </c>
      <c r="J485" s="65">
        <f>INDEX(Notes!$A$36:$N$47,MATCH(Binning!$B485,Notes!$A$36:$A$47,0),MATCH(Notes!$K$35,Notes!$A$35:$N$35,0))</f>
        <v>479.40000000000003</v>
      </c>
      <c r="K485" s="65"/>
      <c r="L485" s="65">
        <f>L484-10</f>
        <v>1060</v>
      </c>
      <c r="M485" s="65">
        <f>M484</f>
        <v>820</v>
      </c>
      <c r="N485" s="65">
        <f>INDEX(GB!$A$2:$AD$96,MATCH($C485,GB!$A$2:$A$96,0),MATCH(N$2,GB!$A$1:$AD$1,0))</f>
        <v>75</v>
      </c>
      <c r="O485" s="65">
        <f>INDEX(GB!$A$2:$AD$96,MATCH($C485,GB!$A$2:$A$96,0),MATCH(O$2,GB!$A$1:$AD$1,0))</f>
        <v>15</v>
      </c>
      <c r="P485" s="65">
        <f>INDEX(GB!$A$2:$AD$96,MATCH($C485,GB!$A$2:$A$96,0),MATCH(P$2,GB!$A$1:$AD$1,0))</f>
        <v>45</v>
      </c>
      <c r="Q485" s="65">
        <f>INDEX(GB!$A$2:$AD$96,MATCH($C485,GB!$A$2:$A$96,0),MATCH(Q$2,GB!$A$1:$AD$1,0))</f>
        <v>20</v>
      </c>
      <c r="R485" s="65">
        <f>INDEX(Notes!$A$36:$N$47,MATCH(Binning!$B485,Notes!$A$36:$A$47,0),MATCH(Notes!$M$35,Notes!$A$35:$N$35,0))</f>
        <v>6020</v>
      </c>
      <c r="S485" s="65"/>
      <c r="T485" s="65">
        <f>INDEX(GB!$A$2:$AD$96,MATCH($C485,GB!$A$2:$A$96,0),MATCH(T$2,GB!$A$1:$AD$1,0))</f>
        <v>65</v>
      </c>
      <c r="U485" s="65">
        <f>INDEX(GB!$A$2:$AD$96,MATCH($C485,GB!$A$2:$A$96,0),MATCH(U$2,GB!$A$1:$AD$1,0))</f>
        <v>0</v>
      </c>
      <c r="V485" s="65">
        <f>INDEX(GB!$A$2:$AD$96,MATCH($C485,GB!$A$2:$A$96,0),MATCH(V$2,GB!$A$1:$AD$1,0))</f>
        <v>0</v>
      </c>
      <c r="W485" s="65">
        <f>INDEX(GB!$A$2:$AD$96,MATCH($C485,GB!$A$2:$A$96,0),MATCH(W$2,GB!$A$1:$AD$1,0))</f>
        <v>20</v>
      </c>
      <c r="X485" s="65">
        <f>INDEX(GB!$A$2:$AD$96,MATCH($C485,GB!$A$2:$A$96,0),MATCH(X$2,GB!$A$1:$AD$1,0))</f>
        <v>-5</v>
      </c>
      <c r="Y485" s="65">
        <v>5</v>
      </c>
      <c r="Z485" s="72">
        <v>1250</v>
      </c>
      <c r="AA485" s="72">
        <v>400</v>
      </c>
      <c r="AB485" s="65"/>
      <c r="AC485" s="65"/>
      <c r="AD485" s="65"/>
      <c r="AE485" s="65"/>
      <c r="AF485" s="65">
        <f>AF484</f>
        <v>5</v>
      </c>
      <c r="AG485" s="65">
        <f t="shared" si="1729"/>
        <v>820</v>
      </c>
      <c r="AH485" s="65">
        <f t="shared" si="1632"/>
        <v>745</v>
      </c>
      <c r="AI485" s="65" t="str">
        <f t="shared" si="1633"/>
        <v/>
      </c>
      <c r="AJ485" s="65" t="str">
        <f t="shared" si="1634"/>
        <v/>
      </c>
      <c r="AK485" s="65" t="str">
        <f t="shared" si="1635"/>
        <v/>
      </c>
      <c r="AL485" s="65" t="str">
        <f t="shared" si="1636"/>
        <v/>
      </c>
      <c r="AM485" s="65" t="str">
        <f t="shared" si="1572"/>
        <v/>
      </c>
      <c r="AN485" s="65">
        <f t="shared" ref="AN485:AS485" si="1769">AN484</f>
        <v>0</v>
      </c>
      <c r="AO485" s="65">
        <f t="shared" si="1769"/>
        <v>0</v>
      </c>
      <c r="AP485" s="65">
        <f t="shared" si="1769"/>
        <v>0</v>
      </c>
      <c r="AQ485" s="65">
        <f t="shared" si="1769"/>
        <v>0</v>
      </c>
      <c r="AR485" s="65">
        <f t="shared" si="1769"/>
        <v>0</v>
      </c>
      <c r="AS485" s="65">
        <f t="shared" si="1769"/>
        <v>0</v>
      </c>
      <c r="AT485" s="65" t="str">
        <f t="shared" si="1637"/>
        <v>GPU</v>
      </c>
      <c r="AU485" s="65">
        <f t="shared" si="1638"/>
        <v>479.40000000000003</v>
      </c>
      <c r="AV485" s="65"/>
      <c r="AX485" s="65">
        <f t="shared" si="1639"/>
        <v>1135</v>
      </c>
      <c r="AY485" s="65">
        <f t="shared" si="1640"/>
        <v>895</v>
      </c>
      <c r="AZ485" s="65">
        <f>INDEX(Notes!$A$36:$O$47,MATCH($B485,Notes!A$36:A$47,0),MATCH(AZ$2,Notes!A$35:O$35,0))</f>
        <v>342.4525995351467</v>
      </c>
      <c r="BA485" s="65">
        <f t="shared" si="1641"/>
        <v>1025</v>
      </c>
      <c r="BB485" s="65">
        <f t="shared" si="1642"/>
        <v>1100</v>
      </c>
      <c r="BC485" s="65">
        <f t="shared" si="1643"/>
        <v>1005</v>
      </c>
      <c r="BD485" s="65">
        <f t="shared" si="1644"/>
        <v>1080</v>
      </c>
      <c r="BO485" s="72">
        <f>BO484</f>
        <v>479.40000000000003</v>
      </c>
      <c r="BP485" s="72">
        <f t="shared" si="1305"/>
        <v>12</v>
      </c>
      <c r="BQ485" s="72" t="str">
        <f t="shared" si="1306"/>
        <v>2</v>
      </c>
      <c r="BR485" s="72">
        <f>IF(BR484="","",BR484)</f>
        <v>0</v>
      </c>
      <c r="BS485" s="72" t="str">
        <f t="shared" ref="BS485:BV485" si="1770">IF(BS484="","",BS484)</f>
        <v/>
      </c>
      <c r="BT485" s="72" t="str">
        <f t="shared" si="1770"/>
        <v/>
      </c>
      <c r="BU485" s="72" t="str">
        <f t="shared" si="1770"/>
        <v/>
      </c>
      <c r="BV485" s="72" t="str">
        <f t="shared" si="1770"/>
        <v/>
      </c>
    </row>
    <row r="486" spans="1:74" s="72" customFormat="1" x14ac:dyDescent="0.2">
      <c r="A486" s="72" t="b">
        <v>1</v>
      </c>
      <c r="B486" s="65" t="s">
        <v>46</v>
      </c>
      <c r="C486" s="65" t="s">
        <v>352</v>
      </c>
      <c r="D486" s="65" t="str">
        <f t="shared" si="1514"/>
        <v>E3</v>
      </c>
      <c r="E486" s="75">
        <f t="shared" si="1630"/>
        <v>1012003</v>
      </c>
      <c r="F486" s="65" t="str">
        <f t="shared" si="1768"/>
        <v>MG00C_E3</v>
      </c>
      <c r="G486" s="65" t="s">
        <v>345</v>
      </c>
      <c r="H486" s="65">
        <f t="shared" si="1713"/>
        <v>1395</v>
      </c>
      <c r="I486" s="65">
        <f t="shared" ref="I486:I495" si="1771">I485</f>
        <v>150</v>
      </c>
      <c r="J486" s="65">
        <f>INDEX(Notes!$A$36:$N$47,MATCH(Binning!$B486,Notes!$A$36:$A$47,0),MATCH(Notes!$K$35,Notes!$A$35:$N$35,0))</f>
        <v>479.40000000000003</v>
      </c>
      <c r="K486" s="65"/>
      <c r="L486" s="65">
        <f>L485-10</f>
        <v>1050</v>
      </c>
      <c r="M486" s="65">
        <f t="shared" ref="M486:M495" si="1772">M485</f>
        <v>820</v>
      </c>
      <c r="N486" s="65">
        <f>INDEX(GB!$A$2:$AD$96,MATCH($C486,GB!$A$2:$A$96,0),MATCH(N$2,GB!$A$1:$AD$1,0))</f>
        <v>75</v>
      </c>
      <c r="O486" s="65">
        <f>INDEX(GB!$A$2:$AD$96,MATCH($C486,GB!$A$2:$A$96,0),MATCH(O$2,GB!$A$1:$AD$1,0))</f>
        <v>15</v>
      </c>
      <c r="P486" s="65">
        <f>INDEX(GB!$A$2:$AD$96,MATCH($C486,GB!$A$2:$A$96,0),MATCH(P$2,GB!$A$1:$AD$1,0))</f>
        <v>45</v>
      </c>
      <c r="Q486" s="65">
        <f>INDEX(GB!$A$2:$AD$96,MATCH($C486,GB!$A$2:$A$96,0),MATCH(Q$2,GB!$A$1:$AD$1,0))</f>
        <v>20</v>
      </c>
      <c r="R486" s="65">
        <f>INDEX(Notes!$A$36:$N$47,MATCH(Binning!$B486,Notes!$A$36:$A$47,0),MATCH(Notes!$M$35,Notes!$A$35:$N$35,0))</f>
        <v>6020</v>
      </c>
      <c r="S486" s="65"/>
      <c r="T486" s="65">
        <f>INDEX(GB!$A$2:$AD$96,MATCH($C486,GB!$A$2:$A$96,0),MATCH(T$2,GB!$A$1:$AD$1,0))</f>
        <v>65</v>
      </c>
      <c r="U486" s="65">
        <f>INDEX(GB!$A$2:$AD$96,MATCH($C486,GB!$A$2:$A$96,0),MATCH(U$2,GB!$A$1:$AD$1,0))</f>
        <v>0</v>
      </c>
      <c r="V486" s="65">
        <f>INDEX(GB!$A$2:$AD$96,MATCH($C486,GB!$A$2:$A$96,0),MATCH(V$2,GB!$A$1:$AD$1,0))</f>
        <v>0</v>
      </c>
      <c r="W486" s="65">
        <f>INDEX(GB!$A$2:$AD$96,MATCH($C486,GB!$A$2:$A$96,0),MATCH(W$2,GB!$A$1:$AD$1,0))</f>
        <v>20</v>
      </c>
      <c r="X486" s="65">
        <f>INDEX(GB!$A$2:$AD$96,MATCH($C486,GB!$A$2:$A$96,0),MATCH(X$2,GB!$A$1:$AD$1,0))</f>
        <v>-5</v>
      </c>
      <c r="Y486" s="65">
        <v>5</v>
      </c>
      <c r="Z486" s="72">
        <v>1250</v>
      </c>
      <c r="AA486" s="72">
        <v>400</v>
      </c>
      <c r="AB486" s="65"/>
      <c r="AC486" s="65"/>
      <c r="AD486" s="65"/>
      <c r="AE486" s="65"/>
      <c r="AF486" s="65">
        <f t="shared" ref="AF486:AF495" si="1773">AF485</f>
        <v>5</v>
      </c>
      <c r="AG486" s="65">
        <f t="shared" si="1729"/>
        <v>820</v>
      </c>
      <c r="AH486" s="65">
        <f t="shared" si="1632"/>
        <v>745</v>
      </c>
      <c r="AI486" s="65" t="str">
        <f t="shared" si="1633"/>
        <v/>
      </c>
      <c r="AJ486" s="65" t="str">
        <f t="shared" si="1634"/>
        <v/>
      </c>
      <c r="AK486" s="65" t="str">
        <f t="shared" si="1635"/>
        <v/>
      </c>
      <c r="AL486" s="65" t="str">
        <f t="shared" si="1636"/>
        <v/>
      </c>
      <c r="AM486" s="65" t="str">
        <f t="shared" si="1572"/>
        <v/>
      </c>
      <c r="AN486" s="65">
        <f t="shared" ref="AN486:AS486" si="1774">AN485</f>
        <v>0</v>
      </c>
      <c r="AO486" s="65">
        <f t="shared" si="1774"/>
        <v>0</v>
      </c>
      <c r="AP486" s="65">
        <f t="shared" si="1774"/>
        <v>0</v>
      </c>
      <c r="AQ486" s="65">
        <f t="shared" si="1774"/>
        <v>0</v>
      </c>
      <c r="AR486" s="65">
        <f t="shared" si="1774"/>
        <v>0</v>
      </c>
      <c r="AS486" s="65">
        <f t="shared" si="1774"/>
        <v>0</v>
      </c>
      <c r="AT486" s="65" t="str">
        <f t="shared" si="1637"/>
        <v>GPU</v>
      </c>
      <c r="AU486" s="65">
        <f t="shared" si="1638"/>
        <v>479.40000000000003</v>
      </c>
      <c r="AV486" s="65"/>
      <c r="AX486" s="65">
        <f t="shared" si="1639"/>
        <v>1125</v>
      </c>
      <c r="AY486" s="65">
        <f t="shared" si="1640"/>
        <v>895</v>
      </c>
      <c r="AZ486" s="65">
        <f>INDEX(Notes!$A$36:$O$47,MATCH($B486,Notes!A$36:A$47,0),MATCH(AZ$2,Notes!A$35:O$35,0))</f>
        <v>342.4525995351467</v>
      </c>
      <c r="BA486" s="65">
        <f t="shared" si="1641"/>
        <v>1010</v>
      </c>
      <c r="BB486" s="65">
        <f t="shared" si="1642"/>
        <v>1085</v>
      </c>
      <c r="BC486" s="65">
        <f t="shared" si="1643"/>
        <v>990</v>
      </c>
      <c r="BD486" s="65">
        <f t="shared" si="1644"/>
        <v>1065</v>
      </c>
      <c r="BO486" s="72">
        <f t="shared" ref="BO486:BO495" si="1775">BO485</f>
        <v>479.40000000000003</v>
      </c>
      <c r="BP486" s="72">
        <f t="shared" si="1305"/>
        <v>12</v>
      </c>
      <c r="BQ486" s="72" t="str">
        <f t="shared" si="1306"/>
        <v>3</v>
      </c>
      <c r="BR486" s="72">
        <f t="shared" ref="BR486:BV491" si="1776">IF(BR485="","",BR485)</f>
        <v>0</v>
      </c>
      <c r="BS486" s="72" t="str">
        <f t="shared" si="1776"/>
        <v/>
      </c>
      <c r="BT486" s="72" t="str">
        <f t="shared" si="1776"/>
        <v/>
      </c>
      <c r="BU486" s="72" t="str">
        <f t="shared" si="1776"/>
        <v/>
      </c>
      <c r="BV486" s="72" t="str">
        <f t="shared" si="1776"/>
        <v/>
      </c>
    </row>
    <row r="487" spans="1:74" s="72" customFormat="1" x14ac:dyDescent="0.2">
      <c r="A487" s="72" t="b">
        <v>1</v>
      </c>
      <c r="B487" s="65" t="s">
        <v>46</v>
      </c>
      <c r="C487" s="65" t="s">
        <v>352</v>
      </c>
      <c r="D487" s="65" t="str">
        <f t="shared" si="1514"/>
        <v>E4</v>
      </c>
      <c r="E487" s="75">
        <f t="shared" si="1630"/>
        <v>1012004</v>
      </c>
      <c r="F487" s="65" t="str">
        <f t="shared" si="1768"/>
        <v>MG00C_E4</v>
      </c>
      <c r="G487" s="65" t="s">
        <v>345</v>
      </c>
      <c r="H487" s="65">
        <f t="shared" si="1713"/>
        <v>1380</v>
      </c>
      <c r="I487" s="65">
        <f t="shared" si="1771"/>
        <v>150</v>
      </c>
      <c r="J487" s="65">
        <f>INDEX(Notes!$A$36:$N$47,MATCH(Binning!$B487,Notes!$A$36:$A$47,0),MATCH(Notes!$K$35,Notes!$A$35:$N$35,0))</f>
        <v>479.40000000000003</v>
      </c>
      <c r="K487" s="65"/>
      <c r="L487" s="65">
        <f t="shared" ref="L487:L495" si="1777">L486</f>
        <v>1050</v>
      </c>
      <c r="M487" s="65">
        <f t="shared" si="1772"/>
        <v>820</v>
      </c>
      <c r="N487" s="65">
        <f>INDEX(GB!$A$2:$AD$96,MATCH($C487,GB!$A$2:$A$96,0),MATCH(N$2,GB!$A$1:$AD$1,0))</f>
        <v>75</v>
      </c>
      <c r="O487" s="65">
        <f>INDEX(GB!$A$2:$AD$96,MATCH($C487,GB!$A$2:$A$96,0),MATCH(O$2,GB!$A$1:$AD$1,0))</f>
        <v>15</v>
      </c>
      <c r="P487" s="65">
        <f>INDEX(GB!$A$2:$AD$96,MATCH($C487,GB!$A$2:$A$96,0),MATCH(P$2,GB!$A$1:$AD$1,0))</f>
        <v>45</v>
      </c>
      <c r="Q487" s="65">
        <f>INDEX(GB!$A$2:$AD$96,MATCH($C487,GB!$A$2:$A$96,0),MATCH(Q$2,GB!$A$1:$AD$1,0))</f>
        <v>20</v>
      </c>
      <c r="R487" s="65">
        <f>INDEX(Notes!$A$36:$N$47,MATCH(Binning!$B487,Notes!$A$36:$A$47,0),MATCH(Notes!$M$35,Notes!$A$35:$N$35,0))</f>
        <v>6020</v>
      </c>
      <c r="S487" s="65"/>
      <c r="T487" s="65">
        <f>INDEX(GB!$A$2:$AD$96,MATCH($C487,GB!$A$2:$A$96,0),MATCH(T$2,GB!$A$1:$AD$1,0))</f>
        <v>65</v>
      </c>
      <c r="U487" s="65">
        <f>INDEX(GB!$A$2:$AD$96,MATCH($C487,GB!$A$2:$A$96,0),MATCH(U$2,GB!$A$1:$AD$1,0))</f>
        <v>0</v>
      </c>
      <c r="V487" s="65">
        <f>INDEX(GB!$A$2:$AD$96,MATCH($C487,GB!$A$2:$A$96,0),MATCH(V$2,GB!$A$1:$AD$1,0))</f>
        <v>0</v>
      </c>
      <c r="W487" s="65">
        <f>INDEX(GB!$A$2:$AD$96,MATCH($C487,GB!$A$2:$A$96,0),MATCH(W$2,GB!$A$1:$AD$1,0))</f>
        <v>20</v>
      </c>
      <c r="X487" s="65">
        <f>INDEX(GB!$A$2:$AD$96,MATCH($C487,GB!$A$2:$A$96,0),MATCH(X$2,GB!$A$1:$AD$1,0))</f>
        <v>-5</v>
      </c>
      <c r="Y487" s="65">
        <v>5</v>
      </c>
      <c r="Z487" s="72">
        <v>1250</v>
      </c>
      <c r="AA487" s="72">
        <v>400</v>
      </c>
      <c r="AB487" s="65"/>
      <c r="AC487" s="65"/>
      <c r="AD487" s="65"/>
      <c r="AE487" s="65"/>
      <c r="AF487" s="65">
        <f t="shared" si="1773"/>
        <v>5</v>
      </c>
      <c r="AG487" s="65">
        <f t="shared" si="1729"/>
        <v>820</v>
      </c>
      <c r="AH487" s="65">
        <f t="shared" si="1632"/>
        <v>745</v>
      </c>
      <c r="AI487" s="65" t="str">
        <f t="shared" si="1633"/>
        <v/>
      </c>
      <c r="AJ487" s="65" t="str">
        <f t="shared" si="1634"/>
        <v/>
      </c>
      <c r="AK487" s="65" t="str">
        <f t="shared" si="1635"/>
        <v/>
      </c>
      <c r="AL487" s="65" t="str">
        <f t="shared" si="1636"/>
        <v/>
      </c>
      <c r="AM487" s="65" t="str">
        <f t="shared" si="1572"/>
        <v/>
      </c>
      <c r="AN487" s="65">
        <f t="shared" ref="AN487:AS487" si="1778">AN486</f>
        <v>0</v>
      </c>
      <c r="AO487" s="65">
        <f t="shared" si="1778"/>
        <v>0</v>
      </c>
      <c r="AP487" s="65">
        <f t="shared" si="1778"/>
        <v>0</v>
      </c>
      <c r="AQ487" s="65">
        <f t="shared" si="1778"/>
        <v>0</v>
      </c>
      <c r="AR487" s="65">
        <f t="shared" si="1778"/>
        <v>0</v>
      </c>
      <c r="AS487" s="65">
        <f t="shared" si="1778"/>
        <v>0</v>
      </c>
      <c r="AT487" s="65" t="str">
        <f t="shared" si="1637"/>
        <v>GPU</v>
      </c>
      <c r="AU487" s="65">
        <f t="shared" si="1638"/>
        <v>479.40000000000003</v>
      </c>
      <c r="AV487" s="65"/>
      <c r="AX487" s="65">
        <f t="shared" si="1639"/>
        <v>1125</v>
      </c>
      <c r="AY487" s="65">
        <f t="shared" si="1640"/>
        <v>895</v>
      </c>
      <c r="AZ487" s="65">
        <f>INDEX(Notes!$A$36:$O$47,MATCH($B487,Notes!A$36:A$47,0),MATCH(AZ$2,Notes!A$35:O$35,0))</f>
        <v>342.4525995351467</v>
      </c>
      <c r="BA487" s="65">
        <f t="shared" si="1641"/>
        <v>995</v>
      </c>
      <c r="BB487" s="65">
        <f t="shared" si="1642"/>
        <v>1070</v>
      </c>
      <c r="BC487" s="65">
        <f t="shared" si="1643"/>
        <v>975</v>
      </c>
      <c r="BD487" s="65">
        <f t="shared" si="1644"/>
        <v>1050</v>
      </c>
      <c r="BO487" s="72">
        <f t="shared" si="1775"/>
        <v>479.40000000000003</v>
      </c>
      <c r="BP487" s="72">
        <f t="shared" si="1305"/>
        <v>12</v>
      </c>
      <c r="BQ487" s="72" t="str">
        <f t="shared" si="1306"/>
        <v>4</v>
      </c>
      <c r="BR487" s="72">
        <f t="shared" si="1776"/>
        <v>0</v>
      </c>
      <c r="BS487" s="72" t="str">
        <f t="shared" si="1776"/>
        <v/>
      </c>
      <c r="BT487" s="72" t="str">
        <f t="shared" si="1776"/>
        <v/>
      </c>
      <c r="BU487" s="72" t="str">
        <f t="shared" si="1776"/>
        <v/>
      </c>
      <c r="BV487" s="72" t="str">
        <f t="shared" si="1776"/>
        <v/>
      </c>
    </row>
    <row r="488" spans="1:74" s="72" customFormat="1" x14ac:dyDescent="0.2">
      <c r="A488" s="72" t="b">
        <v>1</v>
      </c>
      <c r="B488" s="65" t="s">
        <v>46</v>
      </c>
      <c r="C488" s="65" t="s">
        <v>352</v>
      </c>
      <c r="D488" s="65" t="str">
        <f t="shared" si="1514"/>
        <v>E5</v>
      </c>
      <c r="E488" s="75">
        <f t="shared" si="1630"/>
        <v>1012005</v>
      </c>
      <c r="F488" s="65" t="str">
        <f t="shared" si="1768"/>
        <v>MG00C_E5</v>
      </c>
      <c r="G488" s="65" t="s">
        <v>345</v>
      </c>
      <c r="H488" s="65">
        <f t="shared" si="1713"/>
        <v>1365</v>
      </c>
      <c r="I488" s="65">
        <f t="shared" si="1771"/>
        <v>150</v>
      </c>
      <c r="J488" s="65">
        <f>INDEX(Notes!$A$36:$N$47,MATCH(Binning!$B488,Notes!$A$36:$A$47,0),MATCH(Notes!$K$35,Notes!$A$35:$N$35,0))</f>
        <v>479.40000000000003</v>
      </c>
      <c r="K488" s="65"/>
      <c r="L488" s="65">
        <f t="shared" si="1777"/>
        <v>1050</v>
      </c>
      <c r="M488" s="65">
        <f t="shared" si="1772"/>
        <v>820</v>
      </c>
      <c r="N488" s="65">
        <f>INDEX(GB!$A$2:$AD$96,MATCH($C488,GB!$A$2:$A$96,0),MATCH(N$2,GB!$A$1:$AD$1,0))</f>
        <v>75</v>
      </c>
      <c r="O488" s="65">
        <f>INDEX(GB!$A$2:$AD$96,MATCH($C488,GB!$A$2:$A$96,0),MATCH(O$2,GB!$A$1:$AD$1,0))</f>
        <v>15</v>
      </c>
      <c r="P488" s="65">
        <f>INDEX(GB!$A$2:$AD$96,MATCH($C488,GB!$A$2:$A$96,0),MATCH(P$2,GB!$A$1:$AD$1,0))</f>
        <v>45</v>
      </c>
      <c r="Q488" s="65">
        <f>INDEX(GB!$A$2:$AD$96,MATCH($C488,GB!$A$2:$A$96,0),MATCH(Q$2,GB!$A$1:$AD$1,0))</f>
        <v>20</v>
      </c>
      <c r="R488" s="65">
        <f>INDEX(Notes!$A$36:$N$47,MATCH(Binning!$B488,Notes!$A$36:$A$47,0),MATCH(Notes!$M$35,Notes!$A$35:$N$35,0))</f>
        <v>6020</v>
      </c>
      <c r="S488" s="65"/>
      <c r="T488" s="65">
        <f>INDEX(GB!$A$2:$AD$96,MATCH($C488,GB!$A$2:$A$96,0),MATCH(T$2,GB!$A$1:$AD$1,0))</f>
        <v>65</v>
      </c>
      <c r="U488" s="65">
        <f>INDEX(GB!$A$2:$AD$96,MATCH($C488,GB!$A$2:$A$96,0),MATCH(U$2,GB!$A$1:$AD$1,0))</f>
        <v>0</v>
      </c>
      <c r="V488" s="65">
        <f>INDEX(GB!$A$2:$AD$96,MATCH($C488,GB!$A$2:$A$96,0),MATCH(V$2,GB!$A$1:$AD$1,0))</f>
        <v>0</v>
      </c>
      <c r="W488" s="65">
        <f>INDEX(GB!$A$2:$AD$96,MATCH($C488,GB!$A$2:$A$96,0),MATCH(W$2,GB!$A$1:$AD$1,0))</f>
        <v>20</v>
      </c>
      <c r="X488" s="65">
        <f>INDEX(GB!$A$2:$AD$96,MATCH($C488,GB!$A$2:$A$96,0),MATCH(X$2,GB!$A$1:$AD$1,0))</f>
        <v>-5</v>
      </c>
      <c r="Y488" s="65">
        <v>5</v>
      </c>
      <c r="Z488" s="72">
        <v>1250</v>
      </c>
      <c r="AA488" s="72">
        <v>400</v>
      </c>
      <c r="AB488" s="65"/>
      <c r="AC488" s="65"/>
      <c r="AD488" s="65"/>
      <c r="AE488" s="65"/>
      <c r="AF488" s="65">
        <f t="shared" si="1773"/>
        <v>5</v>
      </c>
      <c r="AG488" s="65">
        <f t="shared" si="1729"/>
        <v>820</v>
      </c>
      <c r="AH488" s="65">
        <f t="shared" si="1632"/>
        <v>745</v>
      </c>
      <c r="AI488" s="65" t="str">
        <f t="shared" si="1633"/>
        <v/>
      </c>
      <c r="AJ488" s="65" t="str">
        <f t="shared" si="1634"/>
        <v/>
      </c>
      <c r="AK488" s="65" t="str">
        <f t="shared" si="1635"/>
        <v/>
      </c>
      <c r="AL488" s="65" t="str">
        <f t="shared" si="1636"/>
        <v/>
      </c>
      <c r="AM488" s="65" t="str">
        <f t="shared" si="1572"/>
        <v/>
      </c>
      <c r="AN488" s="65">
        <f t="shared" ref="AN488:AS488" si="1779">AN487</f>
        <v>0</v>
      </c>
      <c r="AO488" s="65">
        <f t="shared" si="1779"/>
        <v>0</v>
      </c>
      <c r="AP488" s="65">
        <f t="shared" si="1779"/>
        <v>0</v>
      </c>
      <c r="AQ488" s="65">
        <f t="shared" si="1779"/>
        <v>0</v>
      </c>
      <c r="AR488" s="65">
        <f t="shared" si="1779"/>
        <v>0</v>
      </c>
      <c r="AS488" s="65">
        <f t="shared" si="1779"/>
        <v>0</v>
      </c>
      <c r="AT488" s="65" t="str">
        <f t="shared" si="1637"/>
        <v>GPU</v>
      </c>
      <c r="AU488" s="65">
        <f t="shared" si="1638"/>
        <v>479.40000000000003</v>
      </c>
      <c r="AV488" s="65"/>
      <c r="AX488" s="65">
        <f t="shared" si="1639"/>
        <v>1125</v>
      </c>
      <c r="AY488" s="65">
        <f t="shared" si="1640"/>
        <v>895</v>
      </c>
      <c r="AZ488" s="65">
        <f>INDEX(Notes!$A$36:$O$47,MATCH($B488,Notes!A$36:A$47,0),MATCH(AZ$2,Notes!A$35:O$35,0))</f>
        <v>342.4525995351467</v>
      </c>
      <c r="BA488" s="65">
        <f t="shared" si="1641"/>
        <v>980</v>
      </c>
      <c r="BB488" s="65">
        <f t="shared" si="1642"/>
        <v>1055</v>
      </c>
      <c r="BC488" s="65">
        <f t="shared" si="1643"/>
        <v>960</v>
      </c>
      <c r="BD488" s="65">
        <f t="shared" si="1644"/>
        <v>1035</v>
      </c>
      <c r="BO488" s="72">
        <f t="shared" si="1775"/>
        <v>479.40000000000003</v>
      </c>
      <c r="BP488" s="72">
        <f t="shared" si="1305"/>
        <v>12</v>
      </c>
      <c r="BQ488" s="72" t="str">
        <f t="shared" si="1306"/>
        <v>5</v>
      </c>
      <c r="BR488" s="72">
        <f t="shared" si="1776"/>
        <v>0</v>
      </c>
      <c r="BS488" s="72" t="str">
        <f t="shared" si="1776"/>
        <v/>
      </c>
      <c r="BT488" s="72" t="str">
        <f t="shared" si="1776"/>
        <v/>
      </c>
      <c r="BU488" s="72" t="str">
        <f t="shared" si="1776"/>
        <v/>
      </c>
      <c r="BV488" s="72" t="str">
        <f t="shared" si="1776"/>
        <v/>
      </c>
    </row>
    <row r="489" spans="1:74" s="72" customFormat="1" x14ac:dyDescent="0.2">
      <c r="A489" s="72" t="b">
        <v>1</v>
      </c>
      <c r="B489" s="65" t="s">
        <v>46</v>
      </c>
      <c r="C489" s="65" t="s">
        <v>352</v>
      </c>
      <c r="D489" s="65" t="str">
        <f t="shared" si="1514"/>
        <v>E6</v>
      </c>
      <c r="E489" s="75">
        <f t="shared" si="1630"/>
        <v>1012006</v>
      </c>
      <c r="F489" s="65" t="str">
        <f t="shared" si="1768"/>
        <v>MG00C_E6</v>
      </c>
      <c r="G489" s="65" t="s">
        <v>345</v>
      </c>
      <c r="H489" s="65">
        <f t="shared" si="1713"/>
        <v>1350</v>
      </c>
      <c r="I489" s="65">
        <f t="shared" si="1771"/>
        <v>150</v>
      </c>
      <c r="J489" s="65">
        <f>INDEX(Notes!$A$36:$N$47,MATCH(Binning!$B489,Notes!$A$36:$A$47,0),MATCH(Notes!$K$35,Notes!$A$35:$N$35,0))</f>
        <v>479.40000000000003</v>
      </c>
      <c r="K489" s="65"/>
      <c r="L489" s="65">
        <f t="shared" si="1777"/>
        <v>1050</v>
      </c>
      <c r="M489" s="65">
        <f t="shared" si="1772"/>
        <v>820</v>
      </c>
      <c r="N489" s="65">
        <f>INDEX(GB!$A$2:$AD$96,MATCH($C489,GB!$A$2:$A$96,0),MATCH(N$2,GB!$A$1:$AD$1,0))</f>
        <v>75</v>
      </c>
      <c r="O489" s="65">
        <f>INDEX(GB!$A$2:$AD$96,MATCH($C489,GB!$A$2:$A$96,0),MATCH(O$2,GB!$A$1:$AD$1,0))</f>
        <v>15</v>
      </c>
      <c r="P489" s="65">
        <f>INDEX(GB!$A$2:$AD$96,MATCH($C489,GB!$A$2:$A$96,0),MATCH(P$2,GB!$A$1:$AD$1,0))</f>
        <v>45</v>
      </c>
      <c r="Q489" s="65">
        <f>INDEX(GB!$A$2:$AD$96,MATCH($C489,GB!$A$2:$A$96,0),MATCH(Q$2,GB!$A$1:$AD$1,0))</f>
        <v>20</v>
      </c>
      <c r="R489" s="65">
        <f>INDEX(Notes!$A$36:$N$47,MATCH(Binning!$B489,Notes!$A$36:$A$47,0),MATCH(Notes!$M$35,Notes!$A$35:$N$35,0))</f>
        <v>6020</v>
      </c>
      <c r="S489" s="65"/>
      <c r="T489" s="65">
        <f>INDEX(GB!$A$2:$AD$96,MATCH($C489,GB!$A$2:$A$96,0),MATCH(T$2,GB!$A$1:$AD$1,0))</f>
        <v>65</v>
      </c>
      <c r="U489" s="65">
        <f>INDEX(GB!$A$2:$AD$96,MATCH($C489,GB!$A$2:$A$96,0),MATCH(U$2,GB!$A$1:$AD$1,0))</f>
        <v>0</v>
      </c>
      <c r="V489" s="65">
        <f>INDEX(GB!$A$2:$AD$96,MATCH($C489,GB!$A$2:$A$96,0),MATCH(V$2,GB!$A$1:$AD$1,0))</f>
        <v>0</v>
      </c>
      <c r="W489" s="65">
        <f>INDEX(GB!$A$2:$AD$96,MATCH($C489,GB!$A$2:$A$96,0),MATCH(W$2,GB!$A$1:$AD$1,0))</f>
        <v>20</v>
      </c>
      <c r="X489" s="65">
        <f>INDEX(GB!$A$2:$AD$96,MATCH($C489,GB!$A$2:$A$96,0),MATCH(X$2,GB!$A$1:$AD$1,0))</f>
        <v>-5</v>
      </c>
      <c r="Y489" s="65">
        <v>5</v>
      </c>
      <c r="Z489" s="72">
        <v>1250</v>
      </c>
      <c r="AA489" s="72">
        <v>400</v>
      </c>
      <c r="AB489" s="65"/>
      <c r="AC489" s="65"/>
      <c r="AD489" s="65"/>
      <c r="AE489" s="65"/>
      <c r="AF489" s="65">
        <f t="shared" si="1773"/>
        <v>5</v>
      </c>
      <c r="AG489" s="65">
        <f t="shared" si="1729"/>
        <v>820</v>
      </c>
      <c r="AH489" s="65">
        <f t="shared" si="1632"/>
        <v>745</v>
      </c>
      <c r="AI489" s="65" t="str">
        <f t="shared" si="1633"/>
        <v/>
      </c>
      <c r="AJ489" s="65" t="str">
        <f t="shared" si="1634"/>
        <v/>
      </c>
      <c r="AK489" s="65" t="str">
        <f t="shared" si="1635"/>
        <v/>
      </c>
      <c r="AL489" s="65" t="str">
        <f t="shared" si="1636"/>
        <v/>
      </c>
      <c r="AM489" s="65" t="str">
        <f t="shared" si="1572"/>
        <v/>
      </c>
      <c r="AN489" s="65">
        <f t="shared" ref="AN489:AS489" si="1780">AN488</f>
        <v>0</v>
      </c>
      <c r="AO489" s="65">
        <f t="shared" si="1780"/>
        <v>0</v>
      </c>
      <c r="AP489" s="65">
        <f t="shared" si="1780"/>
        <v>0</v>
      </c>
      <c r="AQ489" s="65">
        <f t="shared" si="1780"/>
        <v>0</v>
      </c>
      <c r="AR489" s="65">
        <f t="shared" si="1780"/>
        <v>0</v>
      </c>
      <c r="AS489" s="65">
        <f t="shared" si="1780"/>
        <v>0</v>
      </c>
      <c r="AT489" s="65" t="str">
        <f t="shared" si="1637"/>
        <v>GPU</v>
      </c>
      <c r="AU489" s="65">
        <f t="shared" si="1638"/>
        <v>479.40000000000003</v>
      </c>
      <c r="AV489" s="65"/>
      <c r="AX489" s="65">
        <f t="shared" si="1639"/>
        <v>1125</v>
      </c>
      <c r="AY489" s="65">
        <f t="shared" si="1640"/>
        <v>895</v>
      </c>
      <c r="AZ489" s="65">
        <f>INDEX(Notes!$A$36:$O$47,MATCH($B489,Notes!A$36:A$47,0),MATCH(AZ$2,Notes!A$35:O$35,0))</f>
        <v>342.4525995351467</v>
      </c>
      <c r="BA489" s="65">
        <f t="shared" si="1641"/>
        <v>965</v>
      </c>
      <c r="BB489" s="65">
        <f t="shared" si="1642"/>
        <v>1040</v>
      </c>
      <c r="BC489" s="65">
        <f t="shared" si="1643"/>
        <v>945</v>
      </c>
      <c r="BD489" s="65">
        <f t="shared" si="1644"/>
        <v>1020</v>
      </c>
      <c r="BO489" s="72">
        <f t="shared" si="1775"/>
        <v>479.40000000000003</v>
      </c>
      <c r="BP489" s="72">
        <f t="shared" si="1305"/>
        <v>12</v>
      </c>
      <c r="BQ489" s="72" t="str">
        <f t="shared" si="1306"/>
        <v>6</v>
      </c>
      <c r="BR489" s="72">
        <f t="shared" si="1776"/>
        <v>0</v>
      </c>
      <c r="BS489" s="72" t="str">
        <f t="shared" si="1776"/>
        <v/>
      </c>
      <c r="BT489" s="72" t="str">
        <f t="shared" si="1776"/>
        <v/>
      </c>
      <c r="BU489" s="72" t="str">
        <f t="shared" si="1776"/>
        <v/>
      </c>
      <c r="BV489" s="72" t="str">
        <f t="shared" si="1776"/>
        <v/>
      </c>
    </row>
    <row r="490" spans="1:74" s="72" customFormat="1" x14ac:dyDescent="0.2">
      <c r="A490" s="72" t="b">
        <v>1</v>
      </c>
      <c r="B490" s="65" t="s">
        <v>46</v>
      </c>
      <c r="C490" s="65" t="s">
        <v>352</v>
      </c>
      <c r="D490" s="65" t="str">
        <f t="shared" si="1514"/>
        <v>E7</v>
      </c>
      <c r="E490" s="75">
        <f t="shared" si="1630"/>
        <v>1012007</v>
      </c>
      <c r="F490" s="65" t="str">
        <f t="shared" si="1768"/>
        <v>MG00C_E7</v>
      </c>
      <c r="G490" s="65" t="s">
        <v>345</v>
      </c>
      <c r="H490" s="65">
        <f t="shared" si="1713"/>
        <v>1335</v>
      </c>
      <c r="I490" s="65">
        <f t="shared" si="1771"/>
        <v>150</v>
      </c>
      <c r="J490" s="65">
        <f>INDEX(Notes!$A$36:$N$47,MATCH(Binning!$B490,Notes!$A$36:$A$47,0),MATCH(Notes!$K$35,Notes!$A$35:$N$35,0))</f>
        <v>479.40000000000003</v>
      </c>
      <c r="K490" s="65"/>
      <c r="L490" s="65">
        <f t="shared" si="1777"/>
        <v>1050</v>
      </c>
      <c r="M490" s="65">
        <f t="shared" si="1772"/>
        <v>820</v>
      </c>
      <c r="N490" s="65">
        <f>INDEX(GB!$A$2:$AD$96,MATCH($C490,GB!$A$2:$A$96,0),MATCH(N$2,GB!$A$1:$AD$1,0))</f>
        <v>75</v>
      </c>
      <c r="O490" s="65">
        <f>INDEX(GB!$A$2:$AD$96,MATCH($C490,GB!$A$2:$A$96,0),MATCH(O$2,GB!$A$1:$AD$1,0))</f>
        <v>15</v>
      </c>
      <c r="P490" s="65">
        <f>INDEX(GB!$A$2:$AD$96,MATCH($C490,GB!$A$2:$A$96,0),MATCH(P$2,GB!$A$1:$AD$1,0))</f>
        <v>45</v>
      </c>
      <c r="Q490" s="65">
        <f>INDEX(GB!$A$2:$AD$96,MATCH($C490,GB!$A$2:$A$96,0),MATCH(Q$2,GB!$A$1:$AD$1,0))</f>
        <v>20</v>
      </c>
      <c r="R490" s="65">
        <f>INDEX(Notes!$A$36:$N$47,MATCH(Binning!$B490,Notes!$A$36:$A$47,0),MATCH(Notes!$M$35,Notes!$A$35:$N$35,0))</f>
        <v>6020</v>
      </c>
      <c r="S490" s="65"/>
      <c r="T490" s="65">
        <f>INDEX(GB!$A$2:$AD$96,MATCH($C490,GB!$A$2:$A$96,0),MATCH(T$2,GB!$A$1:$AD$1,0))</f>
        <v>65</v>
      </c>
      <c r="U490" s="65">
        <f>INDEX(GB!$A$2:$AD$96,MATCH($C490,GB!$A$2:$A$96,0),MATCH(U$2,GB!$A$1:$AD$1,0))</f>
        <v>0</v>
      </c>
      <c r="V490" s="65">
        <f>INDEX(GB!$A$2:$AD$96,MATCH($C490,GB!$A$2:$A$96,0),MATCH(V$2,GB!$A$1:$AD$1,0))</f>
        <v>0</v>
      </c>
      <c r="W490" s="65">
        <f>INDEX(GB!$A$2:$AD$96,MATCH($C490,GB!$A$2:$A$96,0),MATCH(W$2,GB!$A$1:$AD$1,0))</f>
        <v>20</v>
      </c>
      <c r="X490" s="65">
        <f>INDEX(GB!$A$2:$AD$96,MATCH($C490,GB!$A$2:$A$96,0),MATCH(X$2,GB!$A$1:$AD$1,0))</f>
        <v>-5</v>
      </c>
      <c r="Y490" s="65">
        <v>5</v>
      </c>
      <c r="Z490" s="72">
        <v>1250</v>
      </c>
      <c r="AA490" s="72">
        <v>400</v>
      </c>
      <c r="AB490" s="65"/>
      <c r="AC490" s="65"/>
      <c r="AD490" s="65"/>
      <c r="AE490" s="65"/>
      <c r="AF490" s="65">
        <f t="shared" si="1773"/>
        <v>5</v>
      </c>
      <c r="AG490" s="65">
        <f t="shared" si="1729"/>
        <v>820</v>
      </c>
      <c r="AH490" s="65">
        <f t="shared" si="1632"/>
        <v>745</v>
      </c>
      <c r="AI490" s="65" t="str">
        <f t="shared" si="1633"/>
        <v/>
      </c>
      <c r="AJ490" s="65" t="str">
        <f t="shared" si="1634"/>
        <v/>
      </c>
      <c r="AK490" s="65" t="str">
        <f t="shared" si="1635"/>
        <v/>
      </c>
      <c r="AL490" s="65" t="str">
        <f t="shared" si="1636"/>
        <v/>
      </c>
      <c r="AM490" s="65" t="str">
        <f t="shared" si="1572"/>
        <v/>
      </c>
      <c r="AN490" s="65">
        <f t="shared" ref="AN490:AS490" si="1781">AN489</f>
        <v>0</v>
      </c>
      <c r="AO490" s="65">
        <f t="shared" si="1781"/>
        <v>0</v>
      </c>
      <c r="AP490" s="65">
        <f t="shared" si="1781"/>
        <v>0</v>
      </c>
      <c r="AQ490" s="65">
        <f t="shared" si="1781"/>
        <v>0</v>
      </c>
      <c r="AR490" s="65">
        <f t="shared" si="1781"/>
        <v>0</v>
      </c>
      <c r="AS490" s="65">
        <f t="shared" si="1781"/>
        <v>0</v>
      </c>
      <c r="AT490" s="65" t="str">
        <f t="shared" si="1637"/>
        <v>GPU</v>
      </c>
      <c r="AU490" s="65">
        <f t="shared" si="1638"/>
        <v>479.40000000000003</v>
      </c>
      <c r="AV490" s="65"/>
      <c r="AX490" s="65">
        <f t="shared" si="1639"/>
        <v>1125</v>
      </c>
      <c r="AY490" s="65">
        <f t="shared" si="1640"/>
        <v>895</v>
      </c>
      <c r="AZ490" s="65">
        <f>INDEX(Notes!$A$36:$O$47,MATCH($B490,Notes!A$36:A$47,0),MATCH(AZ$2,Notes!A$35:O$35,0))</f>
        <v>342.4525995351467</v>
      </c>
      <c r="BA490" s="65">
        <f t="shared" si="1641"/>
        <v>950</v>
      </c>
      <c r="BB490" s="65">
        <f t="shared" si="1642"/>
        <v>1025</v>
      </c>
      <c r="BC490" s="65">
        <f t="shared" si="1643"/>
        <v>930</v>
      </c>
      <c r="BD490" s="65">
        <f t="shared" si="1644"/>
        <v>1005</v>
      </c>
      <c r="BO490" s="72">
        <f t="shared" si="1775"/>
        <v>479.40000000000003</v>
      </c>
      <c r="BP490" s="72">
        <f t="shared" si="1305"/>
        <v>12</v>
      </c>
      <c r="BQ490" s="72" t="str">
        <f t="shared" si="1306"/>
        <v>7</v>
      </c>
      <c r="BR490" s="72">
        <f t="shared" si="1776"/>
        <v>0</v>
      </c>
      <c r="BS490" s="72" t="str">
        <f t="shared" si="1776"/>
        <v/>
      </c>
      <c r="BT490" s="72" t="str">
        <f t="shared" si="1776"/>
        <v/>
      </c>
      <c r="BU490" s="72" t="str">
        <f t="shared" si="1776"/>
        <v/>
      </c>
      <c r="BV490" s="72" t="str">
        <f t="shared" si="1776"/>
        <v/>
      </c>
    </row>
    <row r="491" spans="1:74" s="72" customFormat="1" x14ac:dyDescent="0.2">
      <c r="A491" s="72" t="b">
        <v>1</v>
      </c>
      <c r="B491" s="65" t="s">
        <v>46</v>
      </c>
      <c r="C491" s="65" t="s">
        <v>352</v>
      </c>
      <c r="D491" s="65" t="str">
        <f t="shared" si="1514"/>
        <v>E8</v>
      </c>
      <c r="E491" s="75">
        <f t="shared" ref="E491:E494" si="1782">1000000+BP491*1000+BQ491</f>
        <v>1012008</v>
      </c>
      <c r="F491" s="65" t="str">
        <f t="shared" si="1768"/>
        <v>MG00C_E8</v>
      </c>
      <c r="G491" s="65" t="s">
        <v>345</v>
      </c>
      <c r="H491" s="65">
        <f t="shared" si="1713"/>
        <v>1320</v>
      </c>
      <c r="I491" s="65">
        <f t="shared" si="1771"/>
        <v>150</v>
      </c>
      <c r="J491" s="65">
        <f>INDEX(Notes!$A$36:$N$47,MATCH(Binning!$B491,Notes!$A$36:$A$47,0),MATCH(Notes!$K$35,Notes!$A$35:$N$35,0))</f>
        <v>479.40000000000003</v>
      </c>
      <c r="K491" s="65"/>
      <c r="L491" s="65">
        <f t="shared" si="1777"/>
        <v>1050</v>
      </c>
      <c r="M491" s="65">
        <f t="shared" si="1772"/>
        <v>820</v>
      </c>
      <c r="N491" s="65">
        <f>INDEX(GB!$A$2:$AD$96,MATCH($C491,GB!$A$2:$A$96,0),MATCH(N$2,GB!$A$1:$AD$1,0))</f>
        <v>75</v>
      </c>
      <c r="O491" s="65">
        <f>INDEX(GB!$A$2:$AD$96,MATCH($C491,GB!$A$2:$A$96,0),MATCH(O$2,GB!$A$1:$AD$1,0))</f>
        <v>15</v>
      </c>
      <c r="P491" s="65">
        <f>INDEX(GB!$A$2:$AD$96,MATCH($C491,GB!$A$2:$A$96,0),MATCH(P$2,GB!$A$1:$AD$1,0))</f>
        <v>45</v>
      </c>
      <c r="Q491" s="65">
        <f>INDEX(GB!$A$2:$AD$96,MATCH($C491,GB!$A$2:$A$96,0),MATCH(Q$2,GB!$A$1:$AD$1,0))</f>
        <v>20</v>
      </c>
      <c r="R491" s="65">
        <f>INDEX(Notes!$A$36:$N$47,MATCH(Binning!$B491,Notes!$A$36:$A$47,0),MATCH(Notes!$M$35,Notes!$A$35:$N$35,0))</f>
        <v>6020</v>
      </c>
      <c r="S491" s="65"/>
      <c r="T491" s="65">
        <f>INDEX(GB!$A$2:$AD$96,MATCH($C491,GB!$A$2:$A$96,0),MATCH(T$2,GB!$A$1:$AD$1,0))</f>
        <v>65</v>
      </c>
      <c r="U491" s="65">
        <f>INDEX(GB!$A$2:$AD$96,MATCH($C491,GB!$A$2:$A$96,0),MATCH(U$2,GB!$A$1:$AD$1,0))</f>
        <v>0</v>
      </c>
      <c r="V491" s="65">
        <f>INDEX(GB!$A$2:$AD$96,MATCH($C491,GB!$A$2:$A$96,0),MATCH(V$2,GB!$A$1:$AD$1,0))</f>
        <v>0</v>
      </c>
      <c r="W491" s="65">
        <f>INDEX(GB!$A$2:$AD$96,MATCH($C491,GB!$A$2:$A$96,0),MATCH(W$2,GB!$A$1:$AD$1,0))</f>
        <v>20</v>
      </c>
      <c r="X491" s="65">
        <f>INDEX(GB!$A$2:$AD$96,MATCH($C491,GB!$A$2:$A$96,0),MATCH(X$2,GB!$A$1:$AD$1,0))</f>
        <v>-5</v>
      </c>
      <c r="Y491" s="65">
        <v>5</v>
      </c>
      <c r="Z491" s="72">
        <v>1250</v>
      </c>
      <c r="AA491" s="72">
        <v>400</v>
      </c>
      <c r="AB491" s="65"/>
      <c r="AC491" s="65"/>
      <c r="AD491" s="65"/>
      <c r="AE491" s="65"/>
      <c r="AF491" s="65">
        <f t="shared" si="1773"/>
        <v>5</v>
      </c>
      <c r="AG491" s="65">
        <f t="shared" si="1729"/>
        <v>820</v>
      </c>
      <c r="AH491" s="65">
        <f t="shared" ref="AH491:AH494" si="1783">AG491-N491</f>
        <v>745</v>
      </c>
      <c r="AI491" s="65" t="str">
        <f t="shared" ref="AI491:AI494" si="1784">IF($BR491=1,BS491,"")</f>
        <v/>
      </c>
      <c r="AJ491" s="65" t="str">
        <f t="shared" ref="AJ491:AJ494" si="1785">IF($BR491=1,BT491,"")</f>
        <v/>
      </c>
      <c r="AK491" s="65" t="str">
        <f t="shared" ref="AK491:AK494" si="1786">IF($BR491=1,BU491,"")</f>
        <v/>
      </c>
      <c r="AL491" s="65" t="str">
        <f t="shared" ref="AL491:AL494" si="1787">IF($BR491=1,BV491,"")</f>
        <v/>
      </c>
      <c r="AM491" s="65" t="str">
        <f t="shared" si="1572"/>
        <v/>
      </c>
      <c r="AN491" s="65">
        <f t="shared" ref="AN491:AS491" si="1788">AN490</f>
        <v>0</v>
      </c>
      <c r="AO491" s="65">
        <f t="shared" si="1788"/>
        <v>0</v>
      </c>
      <c r="AP491" s="65">
        <f t="shared" si="1788"/>
        <v>0</v>
      </c>
      <c r="AQ491" s="65">
        <f t="shared" si="1788"/>
        <v>0</v>
      </c>
      <c r="AR491" s="65">
        <f t="shared" si="1788"/>
        <v>0</v>
      </c>
      <c r="AS491" s="65">
        <f t="shared" si="1788"/>
        <v>0</v>
      </c>
      <c r="AT491" s="65" t="str">
        <f t="shared" ref="AT491:AT494" si="1789">B491</f>
        <v>GPU</v>
      </c>
      <c r="AU491" s="65">
        <f t="shared" ref="AU491:AU494" si="1790">J491</f>
        <v>479.40000000000003</v>
      </c>
      <c r="AV491" s="65"/>
      <c r="AX491" s="65">
        <f t="shared" ref="AX491:AX494" si="1791">L491+N491</f>
        <v>1125</v>
      </c>
      <c r="AY491" s="65">
        <f t="shared" ref="AY491:AY494" si="1792">M491+N491</f>
        <v>895</v>
      </c>
      <c r="AZ491" s="65">
        <f>INDEX(Notes!$A$36:$O$47,MATCH($B491,Notes!A$36:A$47,0),MATCH(AZ$2,Notes!A$35:O$35,0))</f>
        <v>342.4525995351467</v>
      </c>
      <c r="BA491" s="65">
        <f t="shared" ref="BA491:BA494" si="1793">MAX(MIN(Y491*FLOOR((H491-I491*LOG10(AZ491))/Y491,1),L491),M491)</f>
        <v>935</v>
      </c>
      <c r="BB491" s="65">
        <f t="shared" ref="BB491:BB494" si="1794">BA491+N491</f>
        <v>1010</v>
      </c>
      <c r="BC491" s="65">
        <f t="shared" ref="BC491:BC494" si="1795">MAX(MIN(Y491*FLOOR((H491-I491*LOG10(J491))/Y491,1),L491),M491)</f>
        <v>915</v>
      </c>
      <c r="BD491" s="65">
        <f t="shared" ref="BD491:BD494" si="1796">BC491+N491</f>
        <v>990</v>
      </c>
      <c r="BO491" s="72">
        <f t="shared" si="1775"/>
        <v>479.40000000000003</v>
      </c>
      <c r="BP491" s="72">
        <f t="shared" si="1305"/>
        <v>12</v>
      </c>
      <c r="BQ491" s="72" t="str">
        <f t="shared" si="1306"/>
        <v>8</v>
      </c>
      <c r="BR491" s="72">
        <f t="shared" si="1776"/>
        <v>0</v>
      </c>
      <c r="BS491" s="72" t="str">
        <f t="shared" si="1776"/>
        <v/>
      </c>
      <c r="BT491" s="72" t="str">
        <f t="shared" si="1776"/>
        <v/>
      </c>
      <c r="BU491" s="72" t="str">
        <f t="shared" si="1776"/>
        <v/>
      </c>
      <c r="BV491" s="72" t="str">
        <f t="shared" si="1776"/>
        <v/>
      </c>
    </row>
    <row r="492" spans="1:74" s="72" customFormat="1" x14ac:dyDescent="0.2">
      <c r="A492" s="72" t="b">
        <v>1</v>
      </c>
      <c r="B492" s="65" t="s">
        <v>46</v>
      </c>
      <c r="C492" s="65" t="s">
        <v>352</v>
      </c>
      <c r="D492" s="65" t="str">
        <f t="shared" si="1514"/>
        <v>E9</v>
      </c>
      <c r="E492" s="75">
        <f t="shared" si="1782"/>
        <v>1012009</v>
      </c>
      <c r="F492" s="65" t="str">
        <f t="shared" ref="F492:F495" si="1797">CONCATENATE(C492,"_",D492)</f>
        <v>MG00C_E9</v>
      </c>
      <c r="G492" s="65" t="s">
        <v>345</v>
      </c>
      <c r="H492" s="65">
        <f t="shared" si="1713"/>
        <v>1305</v>
      </c>
      <c r="I492" s="65">
        <f t="shared" si="1771"/>
        <v>150</v>
      </c>
      <c r="J492" s="65">
        <f>INDEX(Notes!$A$36:$N$47,MATCH(Binning!$B492,Notes!$A$36:$A$47,0),MATCH(Notes!$K$35,Notes!$A$35:$N$35,0))</f>
        <v>479.40000000000003</v>
      </c>
      <c r="K492" s="65"/>
      <c r="L492" s="65">
        <f t="shared" si="1777"/>
        <v>1050</v>
      </c>
      <c r="M492" s="65">
        <f t="shared" si="1772"/>
        <v>820</v>
      </c>
      <c r="N492" s="65">
        <f>INDEX(GB!$A$2:$AD$96,MATCH($C492,GB!$A$2:$A$96,0),MATCH(N$2,GB!$A$1:$AD$1,0))</f>
        <v>75</v>
      </c>
      <c r="O492" s="65">
        <f>INDEX(GB!$A$2:$AD$96,MATCH($C492,GB!$A$2:$A$96,0),MATCH(O$2,GB!$A$1:$AD$1,0))</f>
        <v>15</v>
      </c>
      <c r="P492" s="65">
        <f>INDEX(GB!$A$2:$AD$96,MATCH($C492,GB!$A$2:$A$96,0),MATCH(P$2,GB!$A$1:$AD$1,0))</f>
        <v>45</v>
      </c>
      <c r="Q492" s="65">
        <f>INDEX(GB!$A$2:$AD$96,MATCH($C492,GB!$A$2:$A$96,0),MATCH(Q$2,GB!$A$1:$AD$1,0))</f>
        <v>20</v>
      </c>
      <c r="R492" s="65">
        <f>INDEX(Notes!$A$36:$N$47,MATCH(Binning!$B492,Notes!$A$36:$A$47,0),MATCH(Notes!$M$35,Notes!$A$35:$N$35,0))</f>
        <v>6020</v>
      </c>
      <c r="S492" s="65"/>
      <c r="T492" s="65">
        <f>INDEX(GB!$A$2:$AD$96,MATCH($C492,GB!$A$2:$A$96,0),MATCH(T$2,GB!$A$1:$AD$1,0))</f>
        <v>65</v>
      </c>
      <c r="U492" s="65">
        <f>INDEX(GB!$A$2:$AD$96,MATCH($C492,GB!$A$2:$A$96,0),MATCH(U$2,GB!$A$1:$AD$1,0))</f>
        <v>0</v>
      </c>
      <c r="V492" s="65">
        <f>INDEX(GB!$A$2:$AD$96,MATCH($C492,GB!$A$2:$A$96,0),MATCH(V$2,GB!$A$1:$AD$1,0))</f>
        <v>0</v>
      </c>
      <c r="W492" s="65">
        <f>INDEX(GB!$A$2:$AD$96,MATCH($C492,GB!$A$2:$A$96,0),MATCH(W$2,GB!$A$1:$AD$1,0))</f>
        <v>20</v>
      </c>
      <c r="X492" s="65">
        <f>INDEX(GB!$A$2:$AD$96,MATCH($C492,GB!$A$2:$A$96,0),MATCH(X$2,GB!$A$1:$AD$1,0))</f>
        <v>-5</v>
      </c>
      <c r="Y492" s="65">
        <v>5</v>
      </c>
      <c r="Z492" s="72">
        <v>1250</v>
      </c>
      <c r="AA492" s="72">
        <v>400</v>
      </c>
      <c r="AB492" s="65"/>
      <c r="AC492" s="65"/>
      <c r="AD492" s="65"/>
      <c r="AE492" s="65"/>
      <c r="AF492" s="65">
        <f t="shared" si="1773"/>
        <v>5</v>
      </c>
      <c r="AG492" s="65">
        <f t="shared" si="1729"/>
        <v>820</v>
      </c>
      <c r="AH492" s="65">
        <f t="shared" si="1783"/>
        <v>745</v>
      </c>
      <c r="AI492" s="65" t="str">
        <f t="shared" si="1784"/>
        <v/>
      </c>
      <c r="AJ492" s="65" t="str">
        <f t="shared" si="1785"/>
        <v/>
      </c>
      <c r="AK492" s="65" t="str">
        <f t="shared" si="1786"/>
        <v/>
      </c>
      <c r="AL492" s="65" t="str">
        <f t="shared" si="1787"/>
        <v/>
      </c>
      <c r="AM492" s="65" t="str">
        <f t="shared" si="1572"/>
        <v/>
      </c>
      <c r="AN492" s="65">
        <f t="shared" ref="AN492:AS492" si="1798">AN491</f>
        <v>0</v>
      </c>
      <c r="AO492" s="65">
        <f t="shared" si="1798"/>
        <v>0</v>
      </c>
      <c r="AP492" s="65">
        <f t="shared" si="1798"/>
        <v>0</v>
      </c>
      <c r="AQ492" s="65">
        <f t="shared" si="1798"/>
        <v>0</v>
      </c>
      <c r="AR492" s="65">
        <f t="shared" si="1798"/>
        <v>0</v>
      </c>
      <c r="AS492" s="65">
        <f t="shared" si="1798"/>
        <v>0</v>
      </c>
      <c r="AT492" s="65" t="str">
        <f t="shared" si="1789"/>
        <v>GPU</v>
      </c>
      <c r="AU492" s="65">
        <f t="shared" si="1790"/>
        <v>479.40000000000003</v>
      </c>
      <c r="AV492" s="65"/>
      <c r="AX492" s="65">
        <f t="shared" si="1791"/>
        <v>1125</v>
      </c>
      <c r="AY492" s="65">
        <f t="shared" si="1792"/>
        <v>895</v>
      </c>
      <c r="AZ492" s="65">
        <f>INDEX(Notes!$A$36:$O$47,MATCH($B492,Notes!A$36:A$47,0),MATCH(AZ$2,Notes!A$35:O$35,0))</f>
        <v>342.4525995351467</v>
      </c>
      <c r="BA492" s="65">
        <f t="shared" si="1793"/>
        <v>920</v>
      </c>
      <c r="BB492" s="65">
        <f t="shared" si="1794"/>
        <v>995</v>
      </c>
      <c r="BC492" s="65">
        <f t="shared" si="1795"/>
        <v>900</v>
      </c>
      <c r="BD492" s="65">
        <f t="shared" si="1796"/>
        <v>975</v>
      </c>
      <c r="BO492" s="72">
        <f t="shared" si="1775"/>
        <v>479.40000000000003</v>
      </c>
      <c r="BP492" s="72">
        <f t="shared" si="1305"/>
        <v>12</v>
      </c>
      <c r="BQ492" s="72" t="str">
        <f t="shared" si="1306"/>
        <v>9</v>
      </c>
      <c r="BR492" s="72">
        <f t="shared" ref="BR492:BV492" si="1799">IF(BR491="","",BR491)</f>
        <v>0</v>
      </c>
      <c r="BS492" s="72" t="str">
        <f t="shared" si="1799"/>
        <v/>
      </c>
      <c r="BT492" s="72" t="str">
        <f t="shared" si="1799"/>
        <v/>
      </c>
      <c r="BU492" s="72" t="str">
        <f t="shared" si="1799"/>
        <v/>
      </c>
      <c r="BV492" s="72" t="str">
        <f t="shared" si="1799"/>
        <v/>
      </c>
    </row>
    <row r="493" spans="1:74" s="72" customFormat="1" x14ac:dyDescent="0.2">
      <c r="A493" s="72" t="b">
        <v>1</v>
      </c>
      <c r="B493" s="65" t="s">
        <v>46</v>
      </c>
      <c r="C493" s="65" t="s">
        <v>352</v>
      </c>
      <c r="D493" s="65" t="str">
        <f t="shared" si="1514"/>
        <v>E10</v>
      </c>
      <c r="E493" s="75">
        <f t="shared" si="1782"/>
        <v>1012010</v>
      </c>
      <c r="F493" s="65" t="str">
        <f t="shared" si="1797"/>
        <v>MG00C_E10</v>
      </c>
      <c r="G493" s="65" t="s">
        <v>345</v>
      </c>
      <c r="H493" s="65">
        <f t="shared" si="1713"/>
        <v>1290</v>
      </c>
      <c r="I493" s="65">
        <f t="shared" si="1771"/>
        <v>150</v>
      </c>
      <c r="J493" s="65">
        <f>INDEX(Notes!$A$36:$N$47,MATCH(Binning!$B493,Notes!$A$36:$A$47,0),MATCH(Notes!$K$35,Notes!$A$35:$N$35,0))</f>
        <v>479.40000000000003</v>
      </c>
      <c r="K493" s="65"/>
      <c r="L493" s="65">
        <f t="shared" si="1777"/>
        <v>1050</v>
      </c>
      <c r="M493" s="65">
        <f t="shared" si="1772"/>
        <v>820</v>
      </c>
      <c r="N493" s="65">
        <f>INDEX(GB!$A$2:$AD$96,MATCH($C493,GB!$A$2:$A$96,0),MATCH(N$2,GB!$A$1:$AD$1,0))</f>
        <v>75</v>
      </c>
      <c r="O493" s="65">
        <f>INDEX(GB!$A$2:$AD$96,MATCH($C493,GB!$A$2:$A$96,0),MATCH(O$2,GB!$A$1:$AD$1,0))</f>
        <v>15</v>
      </c>
      <c r="P493" s="65">
        <f>INDEX(GB!$A$2:$AD$96,MATCH($C493,GB!$A$2:$A$96,0),MATCH(P$2,GB!$A$1:$AD$1,0))</f>
        <v>45</v>
      </c>
      <c r="Q493" s="65">
        <f>INDEX(GB!$A$2:$AD$96,MATCH($C493,GB!$A$2:$A$96,0),MATCH(Q$2,GB!$A$1:$AD$1,0))</f>
        <v>20</v>
      </c>
      <c r="R493" s="65">
        <f>INDEX(Notes!$A$36:$N$47,MATCH(Binning!$B493,Notes!$A$36:$A$47,0),MATCH(Notes!$M$35,Notes!$A$35:$N$35,0))</f>
        <v>6020</v>
      </c>
      <c r="S493" s="65"/>
      <c r="T493" s="65">
        <f>INDEX(GB!$A$2:$AD$96,MATCH($C493,GB!$A$2:$A$96,0),MATCH(T$2,GB!$A$1:$AD$1,0))</f>
        <v>65</v>
      </c>
      <c r="U493" s="65">
        <f>INDEX(GB!$A$2:$AD$96,MATCH($C493,GB!$A$2:$A$96,0),MATCH(U$2,GB!$A$1:$AD$1,0))</f>
        <v>0</v>
      </c>
      <c r="V493" s="65">
        <f>INDEX(GB!$A$2:$AD$96,MATCH($C493,GB!$A$2:$A$96,0),MATCH(V$2,GB!$A$1:$AD$1,0))</f>
        <v>0</v>
      </c>
      <c r="W493" s="65">
        <f>INDEX(GB!$A$2:$AD$96,MATCH($C493,GB!$A$2:$A$96,0),MATCH(W$2,GB!$A$1:$AD$1,0))</f>
        <v>20</v>
      </c>
      <c r="X493" s="65">
        <f>INDEX(GB!$A$2:$AD$96,MATCH($C493,GB!$A$2:$A$96,0),MATCH(X$2,GB!$A$1:$AD$1,0))</f>
        <v>-5</v>
      </c>
      <c r="Y493" s="65">
        <v>5</v>
      </c>
      <c r="Z493" s="72">
        <v>1250</v>
      </c>
      <c r="AA493" s="72">
        <v>400</v>
      </c>
      <c r="AB493" s="65"/>
      <c r="AC493" s="65"/>
      <c r="AD493" s="65"/>
      <c r="AE493" s="65"/>
      <c r="AF493" s="65">
        <f t="shared" si="1773"/>
        <v>5</v>
      </c>
      <c r="AG493" s="65">
        <f t="shared" si="1729"/>
        <v>820</v>
      </c>
      <c r="AH493" s="65">
        <f t="shared" si="1783"/>
        <v>745</v>
      </c>
      <c r="AI493" s="65" t="str">
        <f t="shared" si="1784"/>
        <v/>
      </c>
      <c r="AJ493" s="65" t="str">
        <f t="shared" si="1785"/>
        <v/>
      </c>
      <c r="AK493" s="65" t="str">
        <f t="shared" si="1786"/>
        <v/>
      </c>
      <c r="AL493" s="65" t="str">
        <f t="shared" si="1787"/>
        <v/>
      </c>
      <c r="AM493" s="65" t="str">
        <f t="shared" si="1572"/>
        <v/>
      </c>
      <c r="AN493" s="65">
        <f t="shared" ref="AN493:AS493" si="1800">AN492</f>
        <v>0</v>
      </c>
      <c r="AO493" s="65">
        <f t="shared" si="1800"/>
        <v>0</v>
      </c>
      <c r="AP493" s="65">
        <f t="shared" si="1800"/>
        <v>0</v>
      </c>
      <c r="AQ493" s="65">
        <f t="shared" si="1800"/>
        <v>0</v>
      </c>
      <c r="AR493" s="65">
        <f t="shared" si="1800"/>
        <v>0</v>
      </c>
      <c r="AS493" s="65">
        <f t="shared" si="1800"/>
        <v>0</v>
      </c>
      <c r="AT493" s="65" t="str">
        <f t="shared" si="1789"/>
        <v>GPU</v>
      </c>
      <c r="AU493" s="65">
        <f t="shared" si="1790"/>
        <v>479.40000000000003</v>
      </c>
      <c r="AV493" s="65"/>
      <c r="AX493" s="65">
        <f t="shared" si="1791"/>
        <v>1125</v>
      </c>
      <c r="AY493" s="65">
        <f t="shared" si="1792"/>
        <v>895</v>
      </c>
      <c r="AZ493" s="65">
        <f>INDEX(Notes!$A$36:$O$47,MATCH($B493,Notes!A$36:A$47,0),MATCH(AZ$2,Notes!A$35:O$35,0))</f>
        <v>342.4525995351467</v>
      </c>
      <c r="BA493" s="65">
        <f t="shared" si="1793"/>
        <v>905</v>
      </c>
      <c r="BB493" s="65">
        <f t="shared" si="1794"/>
        <v>980</v>
      </c>
      <c r="BC493" s="65">
        <f t="shared" si="1795"/>
        <v>885</v>
      </c>
      <c r="BD493" s="65">
        <f t="shared" si="1796"/>
        <v>960</v>
      </c>
      <c r="BO493" s="72">
        <f t="shared" si="1775"/>
        <v>479.40000000000003</v>
      </c>
      <c r="BP493" s="72">
        <f t="shared" si="1305"/>
        <v>12</v>
      </c>
      <c r="BQ493" s="72" t="str">
        <f t="shared" si="1306"/>
        <v>10</v>
      </c>
      <c r="BR493" s="72">
        <f t="shared" ref="BR493:BV493" si="1801">IF(BR492="","",BR492)</f>
        <v>0</v>
      </c>
      <c r="BS493" s="72" t="str">
        <f t="shared" si="1801"/>
        <v/>
      </c>
      <c r="BT493" s="72" t="str">
        <f t="shared" si="1801"/>
        <v/>
      </c>
      <c r="BU493" s="72" t="str">
        <f t="shared" si="1801"/>
        <v/>
      </c>
      <c r="BV493" s="72" t="str">
        <f t="shared" si="1801"/>
        <v/>
      </c>
    </row>
    <row r="494" spans="1:74" s="72" customFormat="1" x14ac:dyDescent="0.2">
      <c r="A494" s="72" t="b">
        <v>1</v>
      </c>
      <c r="B494" s="65" t="s">
        <v>46</v>
      </c>
      <c r="C494" s="65" t="s">
        <v>352</v>
      </c>
      <c r="D494" s="65" t="str">
        <f t="shared" si="1514"/>
        <v>E11</v>
      </c>
      <c r="E494" s="75">
        <f t="shared" si="1782"/>
        <v>1012011</v>
      </c>
      <c r="F494" s="65" t="str">
        <f t="shared" si="1797"/>
        <v>MG00C_E11</v>
      </c>
      <c r="G494" s="65" t="s">
        <v>345</v>
      </c>
      <c r="H494" s="65">
        <f t="shared" si="1713"/>
        <v>1275</v>
      </c>
      <c r="I494" s="65">
        <f t="shared" si="1771"/>
        <v>150</v>
      </c>
      <c r="J494" s="65">
        <f>INDEX(Notes!$A$36:$N$47,MATCH(Binning!$B494,Notes!$A$36:$A$47,0),MATCH(Notes!$K$35,Notes!$A$35:$N$35,0))</f>
        <v>479.40000000000003</v>
      </c>
      <c r="K494" s="65"/>
      <c r="L494" s="65">
        <f t="shared" si="1777"/>
        <v>1050</v>
      </c>
      <c r="M494" s="65">
        <f t="shared" si="1772"/>
        <v>820</v>
      </c>
      <c r="N494" s="65">
        <f>INDEX(GB!$A$2:$AD$96,MATCH($C494,GB!$A$2:$A$96,0),MATCH(N$2,GB!$A$1:$AD$1,0))</f>
        <v>75</v>
      </c>
      <c r="O494" s="65">
        <f>INDEX(GB!$A$2:$AD$96,MATCH($C494,GB!$A$2:$A$96,0),MATCH(O$2,GB!$A$1:$AD$1,0))</f>
        <v>15</v>
      </c>
      <c r="P494" s="65">
        <f>INDEX(GB!$A$2:$AD$96,MATCH($C494,GB!$A$2:$A$96,0),MATCH(P$2,GB!$A$1:$AD$1,0))</f>
        <v>45</v>
      </c>
      <c r="Q494" s="65">
        <f>INDEX(GB!$A$2:$AD$96,MATCH($C494,GB!$A$2:$A$96,0),MATCH(Q$2,GB!$A$1:$AD$1,0))</f>
        <v>20</v>
      </c>
      <c r="R494" s="65">
        <f>INDEX(Notes!$A$36:$N$47,MATCH(Binning!$B494,Notes!$A$36:$A$47,0),MATCH(Notes!$M$35,Notes!$A$35:$N$35,0))</f>
        <v>6020</v>
      </c>
      <c r="S494" s="65"/>
      <c r="T494" s="65">
        <f>INDEX(GB!$A$2:$AD$96,MATCH($C494,GB!$A$2:$A$96,0),MATCH(T$2,GB!$A$1:$AD$1,0))</f>
        <v>65</v>
      </c>
      <c r="U494" s="65">
        <f>INDEX(GB!$A$2:$AD$96,MATCH($C494,GB!$A$2:$A$96,0),MATCH(U$2,GB!$A$1:$AD$1,0))</f>
        <v>0</v>
      </c>
      <c r="V494" s="65">
        <f>INDEX(GB!$A$2:$AD$96,MATCH($C494,GB!$A$2:$A$96,0),MATCH(V$2,GB!$A$1:$AD$1,0))</f>
        <v>0</v>
      </c>
      <c r="W494" s="65">
        <f>INDEX(GB!$A$2:$AD$96,MATCH($C494,GB!$A$2:$A$96,0),MATCH(W$2,GB!$A$1:$AD$1,0))</f>
        <v>20</v>
      </c>
      <c r="X494" s="65">
        <f>INDEX(GB!$A$2:$AD$96,MATCH($C494,GB!$A$2:$A$96,0),MATCH(X$2,GB!$A$1:$AD$1,0))</f>
        <v>-5</v>
      </c>
      <c r="Y494" s="65">
        <v>5</v>
      </c>
      <c r="Z494" s="72">
        <v>1250</v>
      </c>
      <c r="AA494" s="72">
        <v>400</v>
      </c>
      <c r="AB494" s="65"/>
      <c r="AC494" s="65"/>
      <c r="AD494" s="65"/>
      <c r="AE494" s="65"/>
      <c r="AF494" s="65">
        <f t="shared" si="1773"/>
        <v>5</v>
      </c>
      <c r="AG494" s="65">
        <f t="shared" si="1729"/>
        <v>820</v>
      </c>
      <c r="AH494" s="65">
        <f t="shared" si="1783"/>
        <v>745</v>
      </c>
      <c r="AI494" s="65" t="str">
        <f t="shared" si="1784"/>
        <v/>
      </c>
      <c r="AJ494" s="65" t="str">
        <f t="shared" si="1785"/>
        <v/>
      </c>
      <c r="AK494" s="65" t="str">
        <f t="shared" si="1786"/>
        <v/>
      </c>
      <c r="AL494" s="65" t="str">
        <f t="shared" si="1787"/>
        <v/>
      </c>
      <c r="AM494" s="65" t="str">
        <f t="shared" si="1572"/>
        <v/>
      </c>
      <c r="AN494" s="65">
        <f t="shared" ref="AN494:AS494" si="1802">AN493</f>
        <v>0</v>
      </c>
      <c r="AO494" s="65">
        <f t="shared" si="1802"/>
        <v>0</v>
      </c>
      <c r="AP494" s="65">
        <f t="shared" si="1802"/>
        <v>0</v>
      </c>
      <c r="AQ494" s="65">
        <f t="shared" si="1802"/>
        <v>0</v>
      </c>
      <c r="AR494" s="65">
        <f t="shared" si="1802"/>
        <v>0</v>
      </c>
      <c r="AS494" s="65">
        <f t="shared" si="1802"/>
        <v>0</v>
      </c>
      <c r="AT494" s="65" t="str">
        <f t="shared" si="1789"/>
        <v>GPU</v>
      </c>
      <c r="AU494" s="65">
        <f t="shared" si="1790"/>
        <v>479.40000000000003</v>
      </c>
      <c r="AV494" s="65"/>
      <c r="AX494" s="65">
        <f t="shared" si="1791"/>
        <v>1125</v>
      </c>
      <c r="AY494" s="65">
        <f t="shared" si="1792"/>
        <v>895</v>
      </c>
      <c r="AZ494" s="65">
        <f>INDEX(Notes!$A$36:$O$47,MATCH($B494,Notes!A$36:A$47,0),MATCH(AZ$2,Notes!A$35:O$35,0))</f>
        <v>342.4525995351467</v>
      </c>
      <c r="BA494" s="65">
        <f t="shared" si="1793"/>
        <v>890</v>
      </c>
      <c r="BB494" s="65">
        <f t="shared" si="1794"/>
        <v>965</v>
      </c>
      <c r="BC494" s="65">
        <f t="shared" si="1795"/>
        <v>870</v>
      </c>
      <c r="BD494" s="65">
        <f t="shared" si="1796"/>
        <v>945</v>
      </c>
      <c r="BO494" s="72">
        <f t="shared" si="1775"/>
        <v>479.40000000000003</v>
      </c>
      <c r="BP494" s="72">
        <f t="shared" si="1305"/>
        <v>12</v>
      </c>
      <c r="BQ494" s="72" t="str">
        <f t="shared" si="1306"/>
        <v>11</v>
      </c>
      <c r="BR494" s="72">
        <f t="shared" ref="BR494:BV494" si="1803">IF(BR493="","",BR493)</f>
        <v>0</v>
      </c>
      <c r="BS494" s="72" t="str">
        <f t="shared" si="1803"/>
        <v/>
      </c>
      <c r="BT494" s="72" t="str">
        <f t="shared" si="1803"/>
        <v/>
      </c>
      <c r="BU494" s="72" t="str">
        <f t="shared" si="1803"/>
        <v/>
      </c>
      <c r="BV494" s="72" t="str">
        <f t="shared" si="1803"/>
        <v/>
      </c>
    </row>
    <row r="495" spans="1:74" s="72" customFormat="1" x14ac:dyDescent="0.2">
      <c r="A495" s="72" t="b">
        <v>1</v>
      </c>
      <c r="B495" s="65" t="s">
        <v>46</v>
      </c>
      <c r="C495" s="65" t="s">
        <v>352</v>
      </c>
      <c r="D495" s="65" t="str">
        <f t="shared" si="1514"/>
        <v>E12</v>
      </c>
      <c r="E495" s="75">
        <f t="shared" ref="E495" si="1804">1000000+BP495*1000+BQ495</f>
        <v>1012012</v>
      </c>
      <c r="F495" s="65" t="str">
        <f t="shared" si="1797"/>
        <v>MG00C_E12</v>
      </c>
      <c r="G495" s="65" t="s">
        <v>345</v>
      </c>
      <c r="H495" s="65">
        <f t="shared" si="1713"/>
        <v>1260</v>
      </c>
      <c r="I495" s="65">
        <f t="shared" si="1771"/>
        <v>150</v>
      </c>
      <c r="J495" s="65">
        <f>INDEX(Notes!$A$36:$N$47,MATCH(Binning!$B495,Notes!$A$36:$A$47,0),MATCH(Notes!$K$35,Notes!$A$35:$N$35,0))</f>
        <v>479.40000000000003</v>
      </c>
      <c r="K495" s="65"/>
      <c r="L495" s="65">
        <f t="shared" si="1777"/>
        <v>1050</v>
      </c>
      <c r="M495" s="65">
        <f t="shared" si="1772"/>
        <v>820</v>
      </c>
      <c r="N495" s="65">
        <f>INDEX(GB!$A$2:$AD$96,MATCH($C495,GB!$A$2:$A$96,0),MATCH(N$2,GB!$A$1:$AD$1,0))</f>
        <v>75</v>
      </c>
      <c r="O495" s="65">
        <f>INDEX(GB!$A$2:$AD$96,MATCH($C495,GB!$A$2:$A$96,0),MATCH(O$2,GB!$A$1:$AD$1,0))</f>
        <v>15</v>
      </c>
      <c r="P495" s="65">
        <f>INDEX(GB!$A$2:$AD$96,MATCH($C495,GB!$A$2:$A$96,0),MATCH(P$2,GB!$A$1:$AD$1,0))</f>
        <v>45</v>
      </c>
      <c r="Q495" s="65">
        <f>INDEX(GB!$A$2:$AD$96,MATCH($C495,GB!$A$2:$A$96,0),MATCH(Q$2,GB!$A$1:$AD$1,0))</f>
        <v>20</v>
      </c>
      <c r="R495" s="65">
        <f>INDEX(Notes!$A$36:$N$47,MATCH(Binning!$B495,Notes!$A$36:$A$47,0),MATCH(Notes!$M$35,Notes!$A$35:$N$35,0))</f>
        <v>6020</v>
      </c>
      <c r="S495" s="65"/>
      <c r="T495" s="65">
        <f>INDEX(GB!$A$2:$AD$96,MATCH($C495,GB!$A$2:$A$96,0),MATCH(T$2,GB!$A$1:$AD$1,0))</f>
        <v>65</v>
      </c>
      <c r="U495" s="65">
        <f>INDEX(GB!$A$2:$AD$96,MATCH($C495,GB!$A$2:$A$96,0),MATCH(U$2,GB!$A$1:$AD$1,0))</f>
        <v>0</v>
      </c>
      <c r="V495" s="65">
        <f>INDEX(GB!$A$2:$AD$96,MATCH($C495,GB!$A$2:$A$96,0),MATCH(V$2,GB!$A$1:$AD$1,0))</f>
        <v>0</v>
      </c>
      <c r="W495" s="65">
        <f>INDEX(GB!$A$2:$AD$96,MATCH($C495,GB!$A$2:$A$96,0),MATCH(W$2,GB!$A$1:$AD$1,0))</f>
        <v>20</v>
      </c>
      <c r="X495" s="65">
        <f>INDEX(GB!$A$2:$AD$96,MATCH($C495,GB!$A$2:$A$96,0),MATCH(X$2,GB!$A$1:$AD$1,0))</f>
        <v>-5</v>
      </c>
      <c r="Y495" s="65">
        <v>5</v>
      </c>
      <c r="Z495" s="72">
        <v>1250</v>
      </c>
      <c r="AA495" s="72">
        <v>400</v>
      </c>
      <c r="AB495" s="65"/>
      <c r="AC495" s="65"/>
      <c r="AD495" s="65"/>
      <c r="AE495" s="65"/>
      <c r="AF495" s="65">
        <f t="shared" si="1773"/>
        <v>5</v>
      </c>
      <c r="AG495" s="65">
        <f t="shared" si="1729"/>
        <v>820</v>
      </c>
      <c r="AH495" s="65">
        <f t="shared" ref="AH495" si="1805">AG495-N495</f>
        <v>745</v>
      </c>
      <c r="AI495" s="65" t="str">
        <f t="shared" ref="AI495" si="1806">IF($BR495=1,BS495,"")</f>
        <v/>
      </c>
      <c r="AJ495" s="65" t="str">
        <f t="shared" ref="AJ495" si="1807">IF($BR495=1,BT495,"")</f>
        <v/>
      </c>
      <c r="AK495" s="65" t="str">
        <f t="shared" ref="AK495" si="1808">IF($BR495=1,BU495,"")</f>
        <v/>
      </c>
      <c r="AL495" s="65" t="str">
        <f t="shared" ref="AL495" si="1809">IF($BR495=1,BV495,"")</f>
        <v/>
      </c>
      <c r="AM495" s="65" t="str">
        <f t="shared" si="1572"/>
        <v/>
      </c>
      <c r="AN495" s="65">
        <f t="shared" ref="AN495:AS495" si="1810">AN494</f>
        <v>0</v>
      </c>
      <c r="AO495" s="65">
        <f t="shared" si="1810"/>
        <v>0</v>
      </c>
      <c r="AP495" s="65">
        <f t="shared" si="1810"/>
        <v>0</v>
      </c>
      <c r="AQ495" s="65">
        <f t="shared" si="1810"/>
        <v>0</v>
      </c>
      <c r="AR495" s="65">
        <f t="shared" si="1810"/>
        <v>0</v>
      </c>
      <c r="AS495" s="65">
        <f t="shared" si="1810"/>
        <v>0</v>
      </c>
      <c r="AT495" s="65" t="str">
        <f t="shared" ref="AT495" si="1811">B495</f>
        <v>GPU</v>
      </c>
      <c r="AU495" s="65">
        <f t="shared" ref="AU495" si="1812">J495</f>
        <v>479.40000000000003</v>
      </c>
      <c r="AV495" s="65"/>
      <c r="AX495" s="65">
        <f t="shared" ref="AX495" si="1813">L495+N495</f>
        <v>1125</v>
      </c>
      <c r="AY495" s="65">
        <f t="shared" ref="AY495" si="1814">M495+N495</f>
        <v>895</v>
      </c>
      <c r="AZ495" s="65">
        <f>INDEX(Notes!$A$36:$O$47,MATCH($B495,Notes!A$36:A$47,0),MATCH(AZ$2,Notes!A$35:O$35,0))</f>
        <v>342.4525995351467</v>
      </c>
      <c r="BA495" s="65">
        <f t="shared" ref="BA495" si="1815">MAX(MIN(Y495*FLOOR((H495-I495*LOG10(AZ495))/Y495,1),L495),M495)</f>
        <v>875</v>
      </c>
      <c r="BB495" s="65">
        <f t="shared" ref="BB495" si="1816">BA495+N495</f>
        <v>950</v>
      </c>
      <c r="BC495" s="65">
        <f t="shared" ref="BC495" si="1817">MAX(MIN(Y495*FLOOR((H495-I495*LOG10(J495))/Y495,1),L495),M495)</f>
        <v>855</v>
      </c>
      <c r="BD495" s="65">
        <f t="shared" ref="BD495" si="1818">BC495+N495</f>
        <v>930</v>
      </c>
      <c r="BO495" s="72">
        <f t="shared" si="1775"/>
        <v>479.40000000000003</v>
      </c>
      <c r="BP495" s="72">
        <f t="shared" si="1305"/>
        <v>12</v>
      </c>
      <c r="BQ495" s="72" t="str">
        <f t="shared" si="1306"/>
        <v>12</v>
      </c>
      <c r="BR495" s="72">
        <f t="shared" ref="BR495:BV495" si="1819">IF(BR494="","",BR494)</f>
        <v>0</v>
      </c>
      <c r="BS495" s="72" t="str">
        <f t="shared" si="1819"/>
        <v/>
      </c>
      <c r="BT495" s="72" t="str">
        <f t="shared" si="1819"/>
        <v/>
      </c>
      <c r="BU495" s="72" t="str">
        <f t="shared" si="1819"/>
        <v/>
      </c>
      <c r="BV495" s="72" t="str">
        <f t="shared" si="1819"/>
        <v/>
      </c>
    </row>
    <row r="496" spans="1:74" s="72" customFormat="1" x14ac:dyDescent="0.2">
      <c r="A496" s="72" t="b">
        <v>1</v>
      </c>
      <c r="B496" s="65" t="s">
        <v>46</v>
      </c>
      <c r="C496" s="65" t="s">
        <v>378</v>
      </c>
      <c r="D496" s="65" t="s">
        <v>44</v>
      </c>
      <c r="E496" s="75">
        <f t="shared" ref="E496:E503" si="1820">1000000+BP496*1000+BQ496</f>
        <v>1013001</v>
      </c>
      <c r="F496" s="65" t="str">
        <f t="shared" ref="F496:F503" si="1821">CONCATENATE(C496,"_",D496)</f>
        <v>MG00D_E1</v>
      </c>
      <c r="G496" s="65" t="s">
        <v>345</v>
      </c>
      <c r="H496" s="184">
        <f>VLOOKUP(C496,BinningParamNotes!A:D,3,0)</f>
        <v>1465</v>
      </c>
      <c r="I496" s="69">
        <f>VLOOKUP(C496,BinningParamNotes!A:D,2,0)</f>
        <v>155</v>
      </c>
      <c r="J496" s="65">
        <f>INDEX(Notes!$A$36:$N$47,MATCH(Binning!$B496,Notes!$A$36:$A$47,0),MATCH(Notes!$K$35,Notes!$A$35:$N$35,0))</f>
        <v>479.40000000000003</v>
      </c>
      <c r="K496" s="65"/>
      <c r="L496" s="69">
        <f>VLOOKUP(C496,BinningParamNotes!A:D,4,0)</f>
        <v>1110</v>
      </c>
      <c r="M496" s="189">
        <v>870</v>
      </c>
      <c r="N496" s="65">
        <f>INDEX(GB!$A$2:$AD$96,MATCH($C496,GB!$A$2:$A$96,0),MATCH(N$2,GB!$A$1:$AD$1,0))</f>
        <v>90</v>
      </c>
      <c r="O496" s="65">
        <f>INDEX(GB!$A$2:$AD$96,MATCH($C496,GB!$A$2:$A$96,0),MATCH(O$2,GB!$A$1:$AD$1,0))</f>
        <v>25</v>
      </c>
      <c r="P496" s="65">
        <f>INDEX(GB!$A$2:$AD$96,MATCH($C496,GB!$A$2:$A$96,0),MATCH(P$2,GB!$A$1:$AD$1,0))</f>
        <v>60</v>
      </c>
      <c r="Q496" s="65">
        <f>INDEX(GB!$A$2:$AD$96,MATCH($C496,GB!$A$2:$A$96,0),MATCH(Q$2,GB!$A$1:$AD$1,0))</f>
        <v>20</v>
      </c>
      <c r="R496" s="65">
        <f>INDEX(Notes!$A$36:$N$47,MATCH(Binning!$B496,Notes!$A$36:$A$47,0),MATCH(Notes!$M$35,Notes!$A$35:$N$35,0))</f>
        <v>6020</v>
      </c>
      <c r="S496" s="65"/>
      <c r="T496" s="65">
        <f>INDEX(GB!$A$2:$AD$96,MATCH($C496,GB!$A$2:$A$96,0),MATCH(T$2,GB!$A$1:$AD$1,0))</f>
        <v>80</v>
      </c>
      <c r="U496" s="65">
        <f>INDEX(GB!$A$2:$AD$96,MATCH($C496,GB!$A$2:$A$96,0),MATCH(U$2,GB!$A$1:$AD$1,0))</f>
        <v>0</v>
      </c>
      <c r="V496" s="65">
        <f>INDEX(GB!$A$2:$AD$96,MATCH($C496,GB!$A$2:$A$96,0),MATCH(V$2,GB!$A$1:$AD$1,0))</f>
        <v>0</v>
      </c>
      <c r="W496" s="65">
        <f>INDEX(GB!$A$2:$AD$96,MATCH($C496,GB!$A$2:$A$96,0),MATCH(W$2,GB!$A$1:$AD$1,0))</f>
        <v>35</v>
      </c>
      <c r="X496" s="65">
        <f>INDEX(GB!$A$2:$AD$96,MATCH($C496,GB!$A$2:$A$96,0),MATCH(X$2,GB!$A$1:$AD$1,0))</f>
        <v>-5</v>
      </c>
      <c r="Y496" s="65">
        <v>5</v>
      </c>
      <c r="Z496" s="72">
        <v>1250</v>
      </c>
      <c r="AA496" s="72">
        <v>400</v>
      </c>
      <c r="AB496" s="65"/>
      <c r="AC496" s="65"/>
      <c r="AD496" s="65"/>
      <c r="AE496" s="65"/>
      <c r="AF496" s="65">
        <v>5</v>
      </c>
      <c r="AG496" s="65">
        <f t="shared" si="1729"/>
        <v>820</v>
      </c>
      <c r="AH496" s="65">
        <f t="shared" ref="AH496:AH503" si="1822">AG496-N496</f>
        <v>730</v>
      </c>
      <c r="AI496" s="65" t="str">
        <f t="shared" ref="AI496:AI503" si="1823">IF($BR496=1,BS496,"")</f>
        <v/>
      </c>
      <c r="AJ496" s="65" t="str">
        <f t="shared" ref="AJ496:AJ503" si="1824">IF($BR496=1,BT496,"")</f>
        <v/>
      </c>
      <c r="AK496" s="65" t="str">
        <f t="shared" ref="AK496:AK503" si="1825">IF($BR496=1,BU496,"")</f>
        <v/>
      </c>
      <c r="AL496" s="65" t="str">
        <f t="shared" ref="AL496:AL503" si="1826">IF($BR496=1,BV496,"")</f>
        <v/>
      </c>
      <c r="AM496" s="65" t="str">
        <f t="shared" si="1572"/>
        <v/>
      </c>
      <c r="AN496" s="65">
        <v>0</v>
      </c>
      <c r="AO496" s="65">
        <v>0</v>
      </c>
      <c r="AP496" s="65">
        <v>0</v>
      </c>
      <c r="AQ496" s="65">
        <v>0</v>
      </c>
      <c r="AR496" s="65">
        <v>0</v>
      </c>
      <c r="AS496" s="65">
        <v>0</v>
      </c>
      <c r="AT496" s="65" t="str">
        <f t="shared" ref="AT496:AT503" si="1827">B496</f>
        <v>GPU</v>
      </c>
      <c r="AU496" s="65">
        <f t="shared" ref="AU496:AU503" si="1828">J496</f>
        <v>479.40000000000003</v>
      </c>
      <c r="AV496" s="65"/>
      <c r="AX496" s="65">
        <f t="shared" ref="AX496:AX503" si="1829">L496+N496</f>
        <v>1200</v>
      </c>
      <c r="AY496" s="65">
        <f t="shared" ref="AY496:AY503" si="1830">M496+N496</f>
        <v>960</v>
      </c>
      <c r="AZ496" s="65">
        <f>INDEX(Notes!$A$36:$O$47,MATCH($B496,Notes!A$36:A$47,0),MATCH(AZ$2,Notes!A$35:O$35,0))</f>
        <v>342.4525995351467</v>
      </c>
      <c r="BA496" s="65">
        <f t="shared" ref="BA496:BA503" si="1831">MAX(MIN(Y496*FLOOR((H496-I496*LOG10(AZ496))/Y496,1),L496),M496)</f>
        <v>1070</v>
      </c>
      <c r="BB496" s="65">
        <f t="shared" ref="BB496:BB503" si="1832">BA496+N496</f>
        <v>1160</v>
      </c>
      <c r="BC496" s="65">
        <f t="shared" ref="BC496:BC503" si="1833">MAX(MIN(Y496*FLOOR((H496-I496*LOG10(J496))/Y496,1),L496),M496)</f>
        <v>1045</v>
      </c>
      <c r="BD496" s="65">
        <f t="shared" ref="BD496:BD503" si="1834">BC496+N496</f>
        <v>1135</v>
      </c>
      <c r="BO496" s="72">
        <f>MAX(J496:J502)</f>
        <v>479.40000000000003</v>
      </c>
      <c r="BP496" s="72">
        <f t="shared" si="1305"/>
        <v>13</v>
      </c>
      <c r="BQ496" s="72" t="str">
        <f t="shared" si="1306"/>
        <v>1</v>
      </c>
      <c r="BR496" s="72">
        <v>0</v>
      </c>
    </row>
    <row r="497" spans="1:74" s="72" customFormat="1" x14ac:dyDescent="0.2">
      <c r="A497" s="72" t="b">
        <v>1</v>
      </c>
      <c r="B497" s="65" t="s">
        <v>46</v>
      </c>
      <c r="C497" s="65" t="s">
        <v>378</v>
      </c>
      <c r="D497" s="65" t="str">
        <f t="shared" si="1514"/>
        <v>E2</v>
      </c>
      <c r="E497" s="75">
        <f t="shared" si="1820"/>
        <v>1013002</v>
      </c>
      <c r="F497" s="65" t="str">
        <f t="shared" si="1821"/>
        <v>MG00D_E2</v>
      </c>
      <c r="G497" s="65" t="s">
        <v>345</v>
      </c>
      <c r="H497" s="65">
        <f t="shared" ref="H497:H533" si="1835">H496-15</f>
        <v>1450</v>
      </c>
      <c r="I497" s="65">
        <f>I496</f>
        <v>155</v>
      </c>
      <c r="J497" s="65">
        <f>INDEX(Notes!$A$36:$N$47,MATCH(Binning!$B497,Notes!$A$36:$A$47,0),MATCH(Notes!$K$35,Notes!$A$35:$N$35,0))</f>
        <v>479.40000000000003</v>
      </c>
      <c r="K497" s="65"/>
      <c r="L497" s="65">
        <f>L496-10</f>
        <v>1100</v>
      </c>
      <c r="M497" s="65">
        <f>M496</f>
        <v>870</v>
      </c>
      <c r="N497" s="65">
        <f>INDEX(GB!$A$2:$AD$96,MATCH($C497,GB!$A$2:$A$96,0),MATCH(N$2,GB!$A$1:$AD$1,0))</f>
        <v>90</v>
      </c>
      <c r="O497" s="65">
        <f>INDEX(GB!$A$2:$AD$96,MATCH($C497,GB!$A$2:$A$96,0),MATCH(O$2,GB!$A$1:$AD$1,0))</f>
        <v>25</v>
      </c>
      <c r="P497" s="65">
        <f>INDEX(GB!$A$2:$AD$96,MATCH($C497,GB!$A$2:$A$96,0),MATCH(P$2,GB!$A$1:$AD$1,0))</f>
        <v>60</v>
      </c>
      <c r="Q497" s="65">
        <f>INDEX(GB!$A$2:$AD$96,MATCH($C497,GB!$A$2:$A$96,0),MATCH(Q$2,GB!$A$1:$AD$1,0))</f>
        <v>20</v>
      </c>
      <c r="R497" s="65">
        <f>INDEX(Notes!$A$36:$N$47,MATCH(Binning!$B497,Notes!$A$36:$A$47,0),MATCH(Notes!$M$35,Notes!$A$35:$N$35,0))</f>
        <v>6020</v>
      </c>
      <c r="S497" s="65"/>
      <c r="T497" s="65">
        <f>INDEX(GB!$A$2:$AD$96,MATCH($C497,GB!$A$2:$A$96,0),MATCH(T$2,GB!$A$1:$AD$1,0))</f>
        <v>80</v>
      </c>
      <c r="U497" s="65">
        <f>INDEX(GB!$A$2:$AD$96,MATCH($C497,GB!$A$2:$A$96,0),MATCH(U$2,GB!$A$1:$AD$1,0))</f>
        <v>0</v>
      </c>
      <c r="V497" s="65">
        <f>INDEX(GB!$A$2:$AD$96,MATCH($C497,GB!$A$2:$A$96,0),MATCH(V$2,GB!$A$1:$AD$1,0))</f>
        <v>0</v>
      </c>
      <c r="W497" s="65">
        <f>INDEX(GB!$A$2:$AD$96,MATCH($C497,GB!$A$2:$A$96,0),MATCH(W$2,GB!$A$1:$AD$1,0))</f>
        <v>35</v>
      </c>
      <c r="X497" s="65">
        <f>INDEX(GB!$A$2:$AD$96,MATCH($C497,GB!$A$2:$A$96,0),MATCH(X$2,GB!$A$1:$AD$1,0))</f>
        <v>-5</v>
      </c>
      <c r="Y497" s="65">
        <v>5</v>
      </c>
      <c r="Z497" s="72">
        <v>1250</v>
      </c>
      <c r="AA497" s="72">
        <v>400</v>
      </c>
      <c r="AB497" s="65"/>
      <c r="AC497" s="65"/>
      <c r="AD497" s="65"/>
      <c r="AE497" s="65"/>
      <c r="AF497" s="65">
        <f>AF496</f>
        <v>5</v>
      </c>
      <c r="AG497" s="65">
        <f t="shared" si="1729"/>
        <v>820</v>
      </c>
      <c r="AH497" s="65">
        <f t="shared" si="1822"/>
        <v>730</v>
      </c>
      <c r="AI497" s="65" t="str">
        <f t="shared" si="1823"/>
        <v/>
      </c>
      <c r="AJ497" s="65" t="str">
        <f t="shared" si="1824"/>
        <v/>
      </c>
      <c r="AK497" s="65" t="str">
        <f t="shared" si="1825"/>
        <v/>
      </c>
      <c r="AL497" s="65" t="str">
        <f t="shared" si="1826"/>
        <v/>
      </c>
      <c r="AM497" s="65" t="str">
        <f t="shared" si="1572"/>
        <v/>
      </c>
      <c r="AN497" s="65">
        <f t="shared" ref="AN497:AS497" si="1836">AN496</f>
        <v>0</v>
      </c>
      <c r="AO497" s="65">
        <f t="shared" si="1836"/>
        <v>0</v>
      </c>
      <c r="AP497" s="65">
        <f t="shared" si="1836"/>
        <v>0</v>
      </c>
      <c r="AQ497" s="65">
        <f t="shared" si="1836"/>
        <v>0</v>
      </c>
      <c r="AR497" s="65">
        <f t="shared" si="1836"/>
        <v>0</v>
      </c>
      <c r="AS497" s="65">
        <f t="shared" si="1836"/>
        <v>0</v>
      </c>
      <c r="AT497" s="65" t="str">
        <f t="shared" si="1827"/>
        <v>GPU</v>
      </c>
      <c r="AU497" s="65">
        <f t="shared" si="1828"/>
        <v>479.40000000000003</v>
      </c>
      <c r="AV497" s="65"/>
      <c r="AX497" s="65">
        <f t="shared" si="1829"/>
        <v>1190</v>
      </c>
      <c r="AY497" s="65">
        <f t="shared" si="1830"/>
        <v>960</v>
      </c>
      <c r="AZ497" s="65">
        <f>INDEX(Notes!$A$36:$O$47,MATCH($B497,Notes!A$36:A$47,0),MATCH(AZ$2,Notes!A$35:O$35,0))</f>
        <v>342.4525995351467</v>
      </c>
      <c r="BA497" s="65">
        <f t="shared" si="1831"/>
        <v>1055</v>
      </c>
      <c r="BB497" s="65">
        <f t="shared" si="1832"/>
        <v>1145</v>
      </c>
      <c r="BC497" s="65">
        <f t="shared" si="1833"/>
        <v>1030</v>
      </c>
      <c r="BD497" s="65">
        <f t="shared" si="1834"/>
        <v>1120</v>
      </c>
      <c r="BO497" s="72">
        <f>BO496</f>
        <v>479.40000000000003</v>
      </c>
      <c r="BP497" s="72">
        <f t="shared" si="1305"/>
        <v>13</v>
      </c>
      <c r="BQ497" s="72" t="str">
        <f t="shared" si="1306"/>
        <v>2</v>
      </c>
      <c r="BR497" s="72">
        <f>IF(BR496="","",BR496)</f>
        <v>0</v>
      </c>
      <c r="BS497" s="72" t="str">
        <f t="shared" ref="BS497:BV497" si="1837">IF(BS496="","",BS496)</f>
        <v/>
      </c>
      <c r="BT497" s="72" t="str">
        <f t="shared" si="1837"/>
        <v/>
      </c>
      <c r="BU497" s="72" t="str">
        <f t="shared" si="1837"/>
        <v/>
      </c>
      <c r="BV497" s="72" t="str">
        <f t="shared" si="1837"/>
        <v/>
      </c>
    </row>
    <row r="498" spans="1:74" s="72" customFormat="1" x14ac:dyDescent="0.2">
      <c r="A498" s="72" t="b">
        <v>1</v>
      </c>
      <c r="B498" s="65" t="s">
        <v>46</v>
      </c>
      <c r="C498" s="65" t="s">
        <v>378</v>
      </c>
      <c r="D498" s="65" t="str">
        <f t="shared" ref="D498:D507" si="1838">CONCATENATE("E",MID(D497,2,2)+1)</f>
        <v>E3</v>
      </c>
      <c r="E498" s="75">
        <f t="shared" si="1820"/>
        <v>1013003</v>
      </c>
      <c r="F498" s="65" t="str">
        <f t="shared" si="1821"/>
        <v>MG00D_E3</v>
      </c>
      <c r="G498" s="65" t="s">
        <v>345</v>
      </c>
      <c r="H498" s="65">
        <f t="shared" si="1835"/>
        <v>1435</v>
      </c>
      <c r="I498" s="65">
        <f t="shared" ref="I498:I507" si="1839">I497</f>
        <v>155</v>
      </c>
      <c r="J498" s="65">
        <f>INDEX(Notes!$A$36:$N$47,MATCH(Binning!$B498,Notes!$A$36:$A$47,0),MATCH(Notes!$K$35,Notes!$A$35:$N$35,0))</f>
        <v>479.40000000000003</v>
      </c>
      <c r="K498" s="65"/>
      <c r="L498" s="65">
        <f>L497-10</f>
        <v>1090</v>
      </c>
      <c r="M498" s="65">
        <f t="shared" ref="M498:M507" si="1840">M497</f>
        <v>870</v>
      </c>
      <c r="N498" s="65">
        <f>INDEX(GB!$A$2:$AD$96,MATCH($C498,GB!$A$2:$A$96,0),MATCH(N$2,GB!$A$1:$AD$1,0))</f>
        <v>90</v>
      </c>
      <c r="O498" s="65">
        <f>INDEX(GB!$A$2:$AD$96,MATCH($C498,GB!$A$2:$A$96,0),MATCH(O$2,GB!$A$1:$AD$1,0))</f>
        <v>25</v>
      </c>
      <c r="P498" s="65">
        <f>INDEX(GB!$A$2:$AD$96,MATCH($C498,GB!$A$2:$A$96,0),MATCH(P$2,GB!$A$1:$AD$1,0))</f>
        <v>60</v>
      </c>
      <c r="Q498" s="65">
        <f>INDEX(GB!$A$2:$AD$96,MATCH($C498,GB!$A$2:$A$96,0),MATCH(Q$2,GB!$A$1:$AD$1,0))</f>
        <v>20</v>
      </c>
      <c r="R498" s="65">
        <f>INDEX(Notes!$A$36:$N$47,MATCH(Binning!$B498,Notes!$A$36:$A$47,0),MATCH(Notes!$M$35,Notes!$A$35:$N$35,0))</f>
        <v>6020</v>
      </c>
      <c r="S498" s="65"/>
      <c r="T498" s="65">
        <f>INDEX(GB!$A$2:$AD$96,MATCH($C498,GB!$A$2:$A$96,0),MATCH(T$2,GB!$A$1:$AD$1,0))</f>
        <v>80</v>
      </c>
      <c r="U498" s="65">
        <f>INDEX(GB!$A$2:$AD$96,MATCH($C498,GB!$A$2:$A$96,0),MATCH(U$2,GB!$A$1:$AD$1,0))</f>
        <v>0</v>
      </c>
      <c r="V498" s="65">
        <f>INDEX(GB!$A$2:$AD$96,MATCH($C498,GB!$A$2:$A$96,0),MATCH(V$2,GB!$A$1:$AD$1,0))</f>
        <v>0</v>
      </c>
      <c r="W498" s="65">
        <f>INDEX(GB!$A$2:$AD$96,MATCH($C498,GB!$A$2:$A$96,0),MATCH(W$2,GB!$A$1:$AD$1,0))</f>
        <v>35</v>
      </c>
      <c r="X498" s="65">
        <f>INDEX(GB!$A$2:$AD$96,MATCH($C498,GB!$A$2:$A$96,0),MATCH(X$2,GB!$A$1:$AD$1,0))</f>
        <v>-5</v>
      </c>
      <c r="Y498" s="65">
        <v>5</v>
      </c>
      <c r="Z498" s="72">
        <v>1250</v>
      </c>
      <c r="AA498" s="72">
        <v>400</v>
      </c>
      <c r="AB498" s="65"/>
      <c r="AC498" s="65"/>
      <c r="AD498" s="65"/>
      <c r="AE498" s="65"/>
      <c r="AF498" s="65">
        <f t="shared" ref="AF498:AF507" si="1841">AF497</f>
        <v>5</v>
      </c>
      <c r="AG498" s="65">
        <f t="shared" si="1729"/>
        <v>820</v>
      </c>
      <c r="AH498" s="65">
        <f t="shared" si="1822"/>
        <v>730</v>
      </c>
      <c r="AI498" s="65" t="str">
        <f t="shared" si="1823"/>
        <v/>
      </c>
      <c r="AJ498" s="65" t="str">
        <f t="shared" si="1824"/>
        <v/>
      </c>
      <c r="AK498" s="65" t="str">
        <f t="shared" si="1825"/>
        <v/>
      </c>
      <c r="AL498" s="65" t="str">
        <f t="shared" si="1826"/>
        <v/>
      </c>
      <c r="AM498" s="65" t="str">
        <f t="shared" si="1572"/>
        <v/>
      </c>
      <c r="AN498" s="65">
        <f t="shared" ref="AN498:AS498" si="1842">AN497</f>
        <v>0</v>
      </c>
      <c r="AO498" s="65">
        <f t="shared" si="1842"/>
        <v>0</v>
      </c>
      <c r="AP498" s="65">
        <f t="shared" si="1842"/>
        <v>0</v>
      </c>
      <c r="AQ498" s="65">
        <f t="shared" si="1842"/>
        <v>0</v>
      </c>
      <c r="AR498" s="65">
        <f t="shared" si="1842"/>
        <v>0</v>
      </c>
      <c r="AS498" s="65">
        <f t="shared" si="1842"/>
        <v>0</v>
      </c>
      <c r="AT498" s="65" t="str">
        <f t="shared" si="1827"/>
        <v>GPU</v>
      </c>
      <c r="AU498" s="65">
        <f t="shared" si="1828"/>
        <v>479.40000000000003</v>
      </c>
      <c r="AV498" s="65"/>
      <c r="AX498" s="65">
        <f t="shared" si="1829"/>
        <v>1180</v>
      </c>
      <c r="AY498" s="65">
        <f t="shared" si="1830"/>
        <v>960</v>
      </c>
      <c r="AZ498" s="65">
        <f>INDEX(Notes!$A$36:$O$47,MATCH($B498,Notes!A$36:A$47,0),MATCH(AZ$2,Notes!A$35:O$35,0))</f>
        <v>342.4525995351467</v>
      </c>
      <c r="BA498" s="65">
        <f t="shared" si="1831"/>
        <v>1040</v>
      </c>
      <c r="BB498" s="65">
        <f t="shared" si="1832"/>
        <v>1130</v>
      </c>
      <c r="BC498" s="65">
        <f t="shared" si="1833"/>
        <v>1015</v>
      </c>
      <c r="BD498" s="65">
        <f t="shared" si="1834"/>
        <v>1105</v>
      </c>
      <c r="BO498" s="72">
        <f t="shared" ref="BO498:BO507" si="1843">BO497</f>
        <v>479.40000000000003</v>
      </c>
      <c r="BP498" s="72">
        <f t="shared" si="1305"/>
        <v>13</v>
      </c>
      <c r="BQ498" s="72" t="str">
        <f t="shared" si="1306"/>
        <v>3</v>
      </c>
      <c r="BR498" s="72">
        <f t="shared" ref="BR498:BV498" si="1844">IF(BR497="","",BR497)</f>
        <v>0</v>
      </c>
      <c r="BS498" s="72" t="str">
        <f t="shared" si="1844"/>
        <v/>
      </c>
      <c r="BT498" s="72" t="str">
        <f t="shared" si="1844"/>
        <v/>
      </c>
      <c r="BU498" s="72" t="str">
        <f t="shared" si="1844"/>
        <v/>
      </c>
      <c r="BV498" s="72" t="str">
        <f t="shared" si="1844"/>
        <v/>
      </c>
    </row>
    <row r="499" spans="1:74" s="72" customFormat="1" x14ac:dyDescent="0.2">
      <c r="A499" s="72" t="b">
        <v>1</v>
      </c>
      <c r="B499" s="65" t="s">
        <v>46</v>
      </c>
      <c r="C499" s="65" t="s">
        <v>378</v>
      </c>
      <c r="D499" s="65" t="str">
        <f t="shared" si="1838"/>
        <v>E4</v>
      </c>
      <c r="E499" s="75">
        <f t="shared" si="1820"/>
        <v>1013004</v>
      </c>
      <c r="F499" s="65" t="str">
        <f t="shared" si="1821"/>
        <v>MG00D_E4</v>
      </c>
      <c r="G499" s="65" t="s">
        <v>345</v>
      </c>
      <c r="H499" s="65">
        <f t="shared" si="1835"/>
        <v>1420</v>
      </c>
      <c r="I499" s="65">
        <f t="shared" si="1839"/>
        <v>155</v>
      </c>
      <c r="J499" s="65">
        <f>INDEX(Notes!$A$36:$N$47,MATCH(Binning!$B499,Notes!$A$36:$A$47,0),MATCH(Notes!$K$35,Notes!$A$35:$N$35,0))</f>
        <v>479.40000000000003</v>
      </c>
      <c r="K499" s="65"/>
      <c r="L499" s="65">
        <f t="shared" ref="L499:L507" si="1845">L498</f>
        <v>1090</v>
      </c>
      <c r="M499" s="65">
        <f t="shared" si="1840"/>
        <v>870</v>
      </c>
      <c r="N499" s="65">
        <f>INDEX(GB!$A$2:$AD$96,MATCH($C499,GB!$A$2:$A$96,0),MATCH(N$2,GB!$A$1:$AD$1,0))</f>
        <v>90</v>
      </c>
      <c r="O499" s="65">
        <f>INDEX(GB!$A$2:$AD$96,MATCH($C499,GB!$A$2:$A$96,0),MATCH(O$2,GB!$A$1:$AD$1,0))</f>
        <v>25</v>
      </c>
      <c r="P499" s="65">
        <f>INDEX(GB!$A$2:$AD$96,MATCH($C499,GB!$A$2:$A$96,0),MATCH(P$2,GB!$A$1:$AD$1,0))</f>
        <v>60</v>
      </c>
      <c r="Q499" s="65">
        <f>INDEX(GB!$A$2:$AD$96,MATCH($C499,GB!$A$2:$A$96,0),MATCH(Q$2,GB!$A$1:$AD$1,0))</f>
        <v>20</v>
      </c>
      <c r="R499" s="65">
        <f>INDEX(Notes!$A$36:$N$47,MATCH(Binning!$B499,Notes!$A$36:$A$47,0),MATCH(Notes!$M$35,Notes!$A$35:$N$35,0))</f>
        <v>6020</v>
      </c>
      <c r="S499" s="65"/>
      <c r="T499" s="65">
        <f>INDEX(GB!$A$2:$AD$96,MATCH($C499,GB!$A$2:$A$96,0),MATCH(T$2,GB!$A$1:$AD$1,0))</f>
        <v>80</v>
      </c>
      <c r="U499" s="65">
        <f>INDEX(GB!$A$2:$AD$96,MATCH($C499,GB!$A$2:$A$96,0),MATCH(U$2,GB!$A$1:$AD$1,0))</f>
        <v>0</v>
      </c>
      <c r="V499" s="65">
        <f>INDEX(GB!$A$2:$AD$96,MATCH($C499,GB!$A$2:$A$96,0),MATCH(V$2,GB!$A$1:$AD$1,0))</f>
        <v>0</v>
      </c>
      <c r="W499" s="65">
        <f>INDEX(GB!$A$2:$AD$96,MATCH($C499,GB!$A$2:$A$96,0),MATCH(W$2,GB!$A$1:$AD$1,0))</f>
        <v>35</v>
      </c>
      <c r="X499" s="65">
        <f>INDEX(GB!$A$2:$AD$96,MATCH($C499,GB!$A$2:$A$96,0),MATCH(X$2,GB!$A$1:$AD$1,0))</f>
        <v>-5</v>
      </c>
      <c r="Y499" s="65">
        <v>5</v>
      </c>
      <c r="Z499" s="72">
        <v>1250</v>
      </c>
      <c r="AA499" s="72">
        <v>400</v>
      </c>
      <c r="AB499" s="65"/>
      <c r="AC499" s="65"/>
      <c r="AD499" s="65"/>
      <c r="AE499" s="65"/>
      <c r="AF499" s="65">
        <f t="shared" si="1841"/>
        <v>5</v>
      </c>
      <c r="AG499" s="65">
        <f t="shared" si="1729"/>
        <v>820</v>
      </c>
      <c r="AH499" s="65">
        <f t="shared" si="1822"/>
        <v>730</v>
      </c>
      <c r="AI499" s="65" t="str">
        <f t="shared" si="1823"/>
        <v/>
      </c>
      <c r="AJ499" s="65" t="str">
        <f t="shared" si="1824"/>
        <v/>
      </c>
      <c r="AK499" s="65" t="str">
        <f t="shared" si="1825"/>
        <v/>
      </c>
      <c r="AL499" s="65" t="str">
        <f t="shared" si="1826"/>
        <v/>
      </c>
      <c r="AM499" s="65" t="str">
        <f t="shared" si="1572"/>
        <v/>
      </c>
      <c r="AN499" s="65">
        <f t="shared" ref="AN499:AS499" si="1846">AN498</f>
        <v>0</v>
      </c>
      <c r="AO499" s="65">
        <f t="shared" si="1846"/>
        <v>0</v>
      </c>
      <c r="AP499" s="65">
        <f t="shared" si="1846"/>
        <v>0</v>
      </c>
      <c r="AQ499" s="65">
        <f t="shared" si="1846"/>
        <v>0</v>
      </c>
      <c r="AR499" s="65">
        <f t="shared" si="1846"/>
        <v>0</v>
      </c>
      <c r="AS499" s="65">
        <f t="shared" si="1846"/>
        <v>0</v>
      </c>
      <c r="AT499" s="65" t="str">
        <f t="shared" si="1827"/>
        <v>GPU</v>
      </c>
      <c r="AU499" s="65">
        <f t="shared" si="1828"/>
        <v>479.40000000000003</v>
      </c>
      <c r="AV499" s="65"/>
      <c r="AX499" s="65">
        <f t="shared" si="1829"/>
        <v>1180</v>
      </c>
      <c r="AY499" s="65">
        <f t="shared" si="1830"/>
        <v>960</v>
      </c>
      <c r="AZ499" s="65">
        <f>INDEX(Notes!$A$36:$O$47,MATCH($B499,Notes!A$36:A$47,0),MATCH(AZ$2,Notes!A$35:O$35,0))</f>
        <v>342.4525995351467</v>
      </c>
      <c r="BA499" s="65">
        <f t="shared" si="1831"/>
        <v>1025</v>
      </c>
      <c r="BB499" s="65">
        <f t="shared" si="1832"/>
        <v>1115</v>
      </c>
      <c r="BC499" s="65">
        <f t="shared" si="1833"/>
        <v>1000</v>
      </c>
      <c r="BD499" s="65">
        <f t="shared" si="1834"/>
        <v>1090</v>
      </c>
      <c r="BO499" s="72">
        <f t="shared" si="1843"/>
        <v>479.40000000000003</v>
      </c>
      <c r="BP499" s="72">
        <f t="shared" si="1305"/>
        <v>13</v>
      </c>
      <c r="BQ499" s="72" t="str">
        <f t="shared" si="1306"/>
        <v>4</v>
      </c>
      <c r="BR499" s="72">
        <f t="shared" ref="BR499:BV499" si="1847">IF(BR498="","",BR498)</f>
        <v>0</v>
      </c>
      <c r="BS499" s="72" t="str">
        <f t="shared" si="1847"/>
        <v/>
      </c>
      <c r="BT499" s="72" t="str">
        <f t="shared" si="1847"/>
        <v/>
      </c>
      <c r="BU499" s="72" t="str">
        <f t="shared" si="1847"/>
        <v/>
      </c>
      <c r="BV499" s="72" t="str">
        <f t="shared" si="1847"/>
        <v/>
      </c>
    </row>
    <row r="500" spans="1:74" s="72" customFormat="1" x14ac:dyDescent="0.2">
      <c r="A500" s="72" t="b">
        <v>1</v>
      </c>
      <c r="B500" s="65" t="s">
        <v>46</v>
      </c>
      <c r="C500" s="65" t="s">
        <v>378</v>
      </c>
      <c r="D500" s="65" t="str">
        <f t="shared" si="1838"/>
        <v>E5</v>
      </c>
      <c r="E500" s="75">
        <f t="shared" si="1820"/>
        <v>1013005</v>
      </c>
      <c r="F500" s="65" t="str">
        <f t="shared" si="1821"/>
        <v>MG00D_E5</v>
      </c>
      <c r="G500" s="65" t="s">
        <v>345</v>
      </c>
      <c r="H500" s="65">
        <f t="shared" si="1835"/>
        <v>1405</v>
      </c>
      <c r="I500" s="65">
        <f t="shared" si="1839"/>
        <v>155</v>
      </c>
      <c r="J500" s="65">
        <f>INDEX(Notes!$A$36:$N$47,MATCH(Binning!$B500,Notes!$A$36:$A$47,0),MATCH(Notes!$K$35,Notes!$A$35:$N$35,0))</f>
        <v>479.40000000000003</v>
      </c>
      <c r="K500" s="65"/>
      <c r="L500" s="65">
        <f t="shared" si="1845"/>
        <v>1090</v>
      </c>
      <c r="M500" s="65">
        <f t="shared" si="1840"/>
        <v>870</v>
      </c>
      <c r="N500" s="65">
        <f>INDEX(GB!$A$2:$AD$96,MATCH($C500,GB!$A$2:$A$96,0),MATCH(N$2,GB!$A$1:$AD$1,0))</f>
        <v>90</v>
      </c>
      <c r="O500" s="65">
        <f>INDEX(GB!$A$2:$AD$96,MATCH($C500,GB!$A$2:$A$96,0),MATCH(O$2,GB!$A$1:$AD$1,0))</f>
        <v>25</v>
      </c>
      <c r="P500" s="65">
        <f>INDEX(GB!$A$2:$AD$96,MATCH($C500,GB!$A$2:$A$96,0),MATCH(P$2,GB!$A$1:$AD$1,0))</f>
        <v>60</v>
      </c>
      <c r="Q500" s="65">
        <f>INDEX(GB!$A$2:$AD$96,MATCH($C500,GB!$A$2:$A$96,0),MATCH(Q$2,GB!$A$1:$AD$1,0))</f>
        <v>20</v>
      </c>
      <c r="R500" s="65">
        <f>INDEX(Notes!$A$36:$N$47,MATCH(Binning!$B500,Notes!$A$36:$A$47,0),MATCH(Notes!$M$35,Notes!$A$35:$N$35,0))</f>
        <v>6020</v>
      </c>
      <c r="S500" s="65"/>
      <c r="T500" s="65">
        <f>INDEX(GB!$A$2:$AD$96,MATCH($C500,GB!$A$2:$A$96,0),MATCH(T$2,GB!$A$1:$AD$1,0))</f>
        <v>80</v>
      </c>
      <c r="U500" s="65">
        <f>INDEX(GB!$A$2:$AD$96,MATCH($C500,GB!$A$2:$A$96,0),MATCH(U$2,GB!$A$1:$AD$1,0))</f>
        <v>0</v>
      </c>
      <c r="V500" s="65">
        <f>INDEX(GB!$A$2:$AD$96,MATCH($C500,GB!$A$2:$A$96,0),MATCH(V$2,GB!$A$1:$AD$1,0))</f>
        <v>0</v>
      </c>
      <c r="W500" s="65">
        <f>INDEX(GB!$A$2:$AD$96,MATCH($C500,GB!$A$2:$A$96,0),MATCH(W$2,GB!$A$1:$AD$1,0))</f>
        <v>35</v>
      </c>
      <c r="X500" s="65">
        <f>INDEX(GB!$A$2:$AD$96,MATCH($C500,GB!$A$2:$A$96,0),MATCH(X$2,GB!$A$1:$AD$1,0))</f>
        <v>-5</v>
      </c>
      <c r="Y500" s="65">
        <v>5</v>
      </c>
      <c r="Z500" s="72">
        <v>1250</v>
      </c>
      <c r="AA500" s="72">
        <v>400</v>
      </c>
      <c r="AB500" s="65"/>
      <c r="AC500" s="65"/>
      <c r="AD500" s="65"/>
      <c r="AE500" s="65"/>
      <c r="AF500" s="65">
        <f t="shared" si="1841"/>
        <v>5</v>
      </c>
      <c r="AG500" s="65">
        <f t="shared" si="1729"/>
        <v>820</v>
      </c>
      <c r="AH500" s="65">
        <f t="shared" si="1822"/>
        <v>730</v>
      </c>
      <c r="AI500" s="65" t="str">
        <f t="shared" si="1823"/>
        <v/>
      </c>
      <c r="AJ500" s="65" t="str">
        <f t="shared" si="1824"/>
        <v/>
      </c>
      <c r="AK500" s="65" t="str">
        <f t="shared" si="1825"/>
        <v/>
      </c>
      <c r="AL500" s="65" t="str">
        <f t="shared" si="1826"/>
        <v/>
      </c>
      <c r="AM500" s="65" t="str">
        <f t="shared" si="1572"/>
        <v/>
      </c>
      <c r="AN500" s="65">
        <f t="shared" ref="AN500:AS500" si="1848">AN499</f>
        <v>0</v>
      </c>
      <c r="AO500" s="65">
        <f t="shared" si="1848"/>
        <v>0</v>
      </c>
      <c r="AP500" s="65">
        <f t="shared" si="1848"/>
        <v>0</v>
      </c>
      <c r="AQ500" s="65">
        <f t="shared" si="1848"/>
        <v>0</v>
      </c>
      <c r="AR500" s="65">
        <f t="shared" si="1848"/>
        <v>0</v>
      </c>
      <c r="AS500" s="65">
        <f t="shared" si="1848"/>
        <v>0</v>
      </c>
      <c r="AT500" s="65" t="str">
        <f t="shared" si="1827"/>
        <v>GPU</v>
      </c>
      <c r="AU500" s="65">
        <f t="shared" si="1828"/>
        <v>479.40000000000003</v>
      </c>
      <c r="AV500" s="65"/>
      <c r="AX500" s="65">
        <f t="shared" si="1829"/>
        <v>1180</v>
      </c>
      <c r="AY500" s="65">
        <f t="shared" si="1830"/>
        <v>960</v>
      </c>
      <c r="AZ500" s="65">
        <f>INDEX(Notes!$A$36:$O$47,MATCH($B500,Notes!A$36:A$47,0),MATCH(AZ$2,Notes!A$35:O$35,0))</f>
        <v>342.4525995351467</v>
      </c>
      <c r="BA500" s="65">
        <f t="shared" si="1831"/>
        <v>1010</v>
      </c>
      <c r="BB500" s="65">
        <f t="shared" si="1832"/>
        <v>1100</v>
      </c>
      <c r="BC500" s="65">
        <f t="shared" si="1833"/>
        <v>985</v>
      </c>
      <c r="BD500" s="65">
        <f t="shared" si="1834"/>
        <v>1075</v>
      </c>
      <c r="BO500" s="72">
        <f t="shared" si="1843"/>
        <v>479.40000000000003</v>
      </c>
      <c r="BP500" s="72">
        <f t="shared" si="1305"/>
        <v>13</v>
      </c>
      <c r="BQ500" s="72" t="str">
        <f t="shared" si="1306"/>
        <v>5</v>
      </c>
      <c r="BR500" s="72">
        <f t="shared" ref="BR500:BV500" si="1849">IF(BR499="","",BR499)</f>
        <v>0</v>
      </c>
      <c r="BS500" s="72" t="str">
        <f t="shared" si="1849"/>
        <v/>
      </c>
      <c r="BT500" s="72" t="str">
        <f t="shared" si="1849"/>
        <v/>
      </c>
      <c r="BU500" s="72" t="str">
        <f t="shared" si="1849"/>
        <v/>
      </c>
      <c r="BV500" s="72" t="str">
        <f t="shared" si="1849"/>
        <v/>
      </c>
    </row>
    <row r="501" spans="1:74" s="72" customFormat="1" x14ac:dyDescent="0.2">
      <c r="A501" s="72" t="b">
        <v>1</v>
      </c>
      <c r="B501" s="65" t="s">
        <v>46</v>
      </c>
      <c r="C501" s="65" t="s">
        <v>378</v>
      </c>
      <c r="D501" s="65" t="str">
        <f t="shared" si="1838"/>
        <v>E6</v>
      </c>
      <c r="E501" s="75">
        <f t="shared" si="1820"/>
        <v>1013006</v>
      </c>
      <c r="F501" s="65" t="str">
        <f t="shared" si="1821"/>
        <v>MG00D_E6</v>
      </c>
      <c r="G501" s="65" t="s">
        <v>345</v>
      </c>
      <c r="H501" s="65">
        <f t="shared" si="1835"/>
        <v>1390</v>
      </c>
      <c r="I501" s="65">
        <f t="shared" si="1839"/>
        <v>155</v>
      </c>
      <c r="J501" s="65">
        <f>INDEX(Notes!$A$36:$N$47,MATCH(Binning!$B501,Notes!$A$36:$A$47,0),MATCH(Notes!$K$35,Notes!$A$35:$N$35,0))</f>
        <v>479.40000000000003</v>
      </c>
      <c r="K501" s="65"/>
      <c r="L501" s="65">
        <f t="shared" si="1845"/>
        <v>1090</v>
      </c>
      <c r="M501" s="65">
        <f t="shared" si="1840"/>
        <v>870</v>
      </c>
      <c r="N501" s="65">
        <f>INDEX(GB!$A$2:$AD$96,MATCH($C501,GB!$A$2:$A$96,0),MATCH(N$2,GB!$A$1:$AD$1,0))</f>
        <v>90</v>
      </c>
      <c r="O501" s="65">
        <f>INDEX(GB!$A$2:$AD$96,MATCH($C501,GB!$A$2:$A$96,0),MATCH(O$2,GB!$A$1:$AD$1,0))</f>
        <v>25</v>
      </c>
      <c r="P501" s="65">
        <f>INDEX(GB!$A$2:$AD$96,MATCH($C501,GB!$A$2:$A$96,0),MATCH(P$2,GB!$A$1:$AD$1,0))</f>
        <v>60</v>
      </c>
      <c r="Q501" s="65">
        <f>INDEX(GB!$A$2:$AD$96,MATCH($C501,GB!$A$2:$A$96,0),MATCH(Q$2,GB!$A$1:$AD$1,0))</f>
        <v>20</v>
      </c>
      <c r="R501" s="65">
        <f>INDEX(Notes!$A$36:$N$47,MATCH(Binning!$B501,Notes!$A$36:$A$47,0),MATCH(Notes!$M$35,Notes!$A$35:$N$35,0))</f>
        <v>6020</v>
      </c>
      <c r="S501" s="65"/>
      <c r="T501" s="65">
        <f>INDEX(GB!$A$2:$AD$96,MATCH($C501,GB!$A$2:$A$96,0),MATCH(T$2,GB!$A$1:$AD$1,0))</f>
        <v>80</v>
      </c>
      <c r="U501" s="65">
        <f>INDEX(GB!$A$2:$AD$96,MATCH($C501,GB!$A$2:$A$96,0),MATCH(U$2,GB!$A$1:$AD$1,0))</f>
        <v>0</v>
      </c>
      <c r="V501" s="65">
        <f>INDEX(GB!$A$2:$AD$96,MATCH($C501,GB!$A$2:$A$96,0),MATCH(V$2,GB!$A$1:$AD$1,0))</f>
        <v>0</v>
      </c>
      <c r="W501" s="65">
        <f>INDEX(GB!$A$2:$AD$96,MATCH($C501,GB!$A$2:$A$96,0),MATCH(W$2,GB!$A$1:$AD$1,0))</f>
        <v>35</v>
      </c>
      <c r="X501" s="65">
        <f>INDEX(GB!$A$2:$AD$96,MATCH($C501,GB!$A$2:$A$96,0),MATCH(X$2,GB!$A$1:$AD$1,0))</f>
        <v>-5</v>
      </c>
      <c r="Y501" s="65">
        <v>5</v>
      </c>
      <c r="Z501" s="72">
        <v>1250</v>
      </c>
      <c r="AA501" s="72">
        <v>400</v>
      </c>
      <c r="AB501" s="65"/>
      <c r="AC501" s="65"/>
      <c r="AD501" s="65"/>
      <c r="AE501" s="65"/>
      <c r="AF501" s="65">
        <f t="shared" si="1841"/>
        <v>5</v>
      </c>
      <c r="AG501" s="65">
        <f t="shared" si="1729"/>
        <v>820</v>
      </c>
      <c r="AH501" s="65">
        <f t="shared" si="1822"/>
        <v>730</v>
      </c>
      <c r="AI501" s="65" t="str">
        <f t="shared" si="1823"/>
        <v/>
      </c>
      <c r="AJ501" s="65" t="str">
        <f t="shared" si="1824"/>
        <v/>
      </c>
      <c r="AK501" s="65" t="str">
        <f t="shared" si="1825"/>
        <v/>
      </c>
      <c r="AL501" s="65" t="str">
        <f t="shared" si="1826"/>
        <v/>
      </c>
      <c r="AM501" s="65" t="str">
        <f t="shared" si="1572"/>
        <v/>
      </c>
      <c r="AN501" s="65">
        <f t="shared" ref="AN501:AS501" si="1850">AN500</f>
        <v>0</v>
      </c>
      <c r="AO501" s="65">
        <f t="shared" si="1850"/>
        <v>0</v>
      </c>
      <c r="AP501" s="65">
        <f t="shared" si="1850"/>
        <v>0</v>
      </c>
      <c r="AQ501" s="65">
        <f t="shared" si="1850"/>
        <v>0</v>
      </c>
      <c r="AR501" s="65">
        <f t="shared" si="1850"/>
        <v>0</v>
      </c>
      <c r="AS501" s="65">
        <f t="shared" si="1850"/>
        <v>0</v>
      </c>
      <c r="AT501" s="65" t="str">
        <f t="shared" si="1827"/>
        <v>GPU</v>
      </c>
      <c r="AU501" s="65">
        <f t="shared" si="1828"/>
        <v>479.40000000000003</v>
      </c>
      <c r="AV501" s="65"/>
      <c r="AX501" s="65">
        <f t="shared" si="1829"/>
        <v>1180</v>
      </c>
      <c r="AY501" s="65">
        <f t="shared" si="1830"/>
        <v>960</v>
      </c>
      <c r="AZ501" s="65">
        <f>INDEX(Notes!$A$36:$O$47,MATCH($B501,Notes!A$36:A$47,0),MATCH(AZ$2,Notes!A$35:O$35,0))</f>
        <v>342.4525995351467</v>
      </c>
      <c r="BA501" s="65">
        <f t="shared" si="1831"/>
        <v>995</v>
      </c>
      <c r="BB501" s="65">
        <f t="shared" si="1832"/>
        <v>1085</v>
      </c>
      <c r="BC501" s="65">
        <f t="shared" si="1833"/>
        <v>970</v>
      </c>
      <c r="BD501" s="65">
        <f t="shared" si="1834"/>
        <v>1060</v>
      </c>
      <c r="BO501" s="72">
        <f t="shared" si="1843"/>
        <v>479.40000000000003</v>
      </c>
      <c r="BP501" s="72">
        <f t="shared" si="1305"/>
        <v>13</v>
      </c>
      <c r="BQ501" s="72" t="str">
        <f t="shared" si="1306"/>
        <v>6</v>
      </c>
      <c r="BR501" s="72">
        <f t="shared" ref="BR501:BV501" si="1851">IF(BR500="","",BR500)</f>
        <v>0</v>
      </c>
      <c r="BS501" s="72" t="str">
        <f t="shared" si="1851"/>
        <v/>
      </c>
      <c r="BT501" s="72" t="str">
        <f t="shared" si="1851"/>
        <v/>
      </c>
      <c r="BU501" s="72" t="str">
        <f t="shared" si="1851"/>
        <v/>
      </c>
      <c r="BV501" s="72" t="str">
        <f t="shared" si="1851"/>
        <v/>
      </c>
    </row>
    <row r="502" spans="1:74" s="72" customFormat="1" x14ac:dyDescent="0.2">
      <c r="A502" s="72" t="b">
        <v>1</v>
      </c>
      <c r="B502" s="65" t="s">
        <v>46</v>
      </c>
      <c r="C502" s="65" t="s">
        <v>378</v>
      </c>
      <c r="D502" s="65" t="str">
        <f t="shared" si="1838"/>
        <v>E7</v>
      </c>
      <c r="E502" s="75">
        <f t="shared" si="1820"/>
        <v>1013007</v>
      </c>
      <c r="F502" s="65" t="str">
        <f t="shared" si="1821"/>
        <v>MG00D_E7</v>
      </c>
      <c r="G502" s="65" t="s">
        <v>345</v>
      </c>
      <c r="H502" s="65">
        <f t="shared" si="1835"/>
        <v>1375</v>
      </c>
      <c r="I502" s="65">
        <f t="shared" si="1839"/>
        <v>155</v>
      </c>
      <c r="J502" s="65">
        <f>INDEX(Notes!$A$36:$N$47,MATCH(Binning!$B502,Notes!$A$36:$A$47,0),MATCH(Notes!$K$35,Notes!$A$35:$N$35,0))</f>
        <v>479.40000000000003</v>
      </c>
      <c r="K502" s="65"/>
      <c r="L502" s="65">
        <f t="shared" si="1845"/>
        <v>1090</v>
      </c>
      <c r="M502" s="65">
        <f t="shared" si="1840"/>
        <v>870</v>
      </c>
      <c r="N502" s="65">
        <f>INDEX(GB!$A$2:$AD$96,MATCH($C502,GB!$A$2:$A$96,0),MATCH(N$2,GB!$A$1:$AD$1,0))</f>
        <v>90</v>
      </c>
      <c r="O502" s="65">
        <f>INDEX(GB!$A$2:$AD$96,MATCH($C502,GB!$A$2:$A$96,0),MATCH(O$2,GB!$A$1:$AD$1,0))</f>
        <v>25</v>
      </c>
      <c r="P502" s="65">
        <f>INDEX(GB!$A$2:$AD$96,MATCH($C502,GB!$A$2:$A$96,0),MATCH(P$2,GB!$A$1:$AD$1,0))</f>
        <v>60</v>
      </c>
      <c r="Q502" s="65">
        <f>INDEX(GB!$A$2:$AD$96,MATCH($C502,GB!$A$2:$A$96,0),MATCH(Q$2,GB!$A$1:$AD$1,0))</f>
        <v>20</v>
      </c>
      <c r="R502" s="65">
        <f>INDEX(Notes!$A$36:$N$47,MATCH(Binning!$B502,Notes!$A$36:$A$47,0),MATCH(Notes!$M$35,Notes!$A$35:$N$35,0))</f>
        <v>6020</v>
      </c>
      <c r="S502" s="65"/>
      <c r="T502" s="65">
        <f>INDEX(GB!$A$2:$AD$96,MATCH($C502,GB!$A$2:$A$96,0),MATCH(T$2,GB!$A$1:$AD$1,0))</f>
        <v>80</v>
      </c>
      <c r="U502" s="65">
        <f>INDEX(GB!$A$2:$AD$96,MATCH($C502,GB!$A$2:$A$96,0),MATCH(U$2,GB!$A$1:$AD$1,0))</f>
        <v>0</v>
      </c>
      <c r="V502" s="65">
        <f>INDEX(GB!$A$2:$AD$96,MATCH($C502,GB!$A$2:$A$96,0),MATCH(V$2,GB!$A$1:$AD$1,0))</f>
        <v>0</v>
      </c>
      <c r="W502" s="65">
        <f>INDEX(GB!$A$2:$AD$96,MATCH($C502,GB!$A$2:$A$96,0),MATCH(W$2,GB!$A$1:$AD$1,0))</f>
        <v>35</v>
      </c>
      <c r="X502" s="65">
        <f>INDEX(GB!$A$2:$AD$96,MATCH($C502,GB!$A$2:$A$96,0),MATCH(X$2,GB!$A$1:$AD$1,0))</f>
        <v>-5</v>
      </c>
      <c r="Y502" s="65">
        <v>5</v>
      </c>
      <c r="Z502" s="72">
        <v>1250</v>
      </c>
      <c r="AA502" s="72">
        <v>400</v>
      </c>
      <c r="AB502" s="65"/>
      <c r="AC502" s="65"/>
      <c r="AD502" s="65"/>
      <c r="AE502" s="65"/>
      <c r="AF502" s="65">
        <f t="shared" si="1841"/>
        <v>5</v>
      </c>
      <c r="AG502" s="65">
        <f t="shared" si="1729"/>
        <v>820</v>
      </c>
      <c r="AH502" s="65">
        <f t="shared" si="1822"/>
        <v>730</v>
      </c>
      <c r="AI502" s="65" t="str">
        <f t="shared" si="1823"/>
        <v/>
      </c>
      <c r="AJ502" s="65" t="str">
        <f t="shared" si="1824"/>
        <v/>
      </c>
      <c r="AK502" s="65" t="str">
        <f t="shared" si="1825"/>
        <v/>
      </c>
      <c r="AL502" s="65" t="str">
        <f t="shared" si="1826"/>
        <v/>
      </c>
      <c r="AM502" s="65" t="str">
        <f t="shared" si="1572"/>
        <v/>
      </c>
      <c r="AN502" s="65">
        <f t="shared" ref="AN502:AS502" si="1852">AN501</f>
        <v>0</v>
      </c>
      <c r="AO502" s="65">
        <f t="shared" si="1852"/>
        <v>0</v>
      </c>
      <c r="AP502" s="65">
        <f t="shared" si="1852"/>
        <v>0</v>
      </c>
      <c r="AQ502" s="65">
        <f t="shared" si="1852"/>
        <v>0</v>
      </c>
      <c r="AR502" s="65">
        <f t="shared" si="1852"/>
        <v>0</v>
      </c>
      <c r="AS502" s="65">
        <f t="shared" si="1852"/>
        <v>0</v>
      </c>
      <c r="AT502" s="65" t="str">
        <f t="shared" si="1827"/>
        <v>GPU</v>
      </c>
      <c r="AU502" s="65">
        <f t="shared" si="1828"/>
        <v>479.40000000000003</v>
      </c>
      <c r="AV502" s="65"/>
      <c r="AX502" s="65">
        <f t="shared" si="1829"/>
        <v>1180</v>
      </c>
      <c r="AY502" s="65">
        <f t="shared" si="1830"/>
        <v>960</v>
      </c>
      <c r="AZ502" s="65">
        <f>INDEX(Notes!$A$36:$O$47,MATCH($B502,Notes!A$36:A$47,0),MATCH(AZ$2,Notes!A$35:O$35,0))</f>
        <v>342.4525995351467</v>
      </c>
      <c r="BA502" s="65">
        <f t="shared" si="1831"/>
        <v>980</v>
      </c>
      <c r="BB502" s="65">
        <f t="shared" si="1832"/>
        <v>1070</v>
      </c>
      <c r="BC502" s="65">
        <f t="shared" si="1833"/>
        <v>955</v>
      </c>
      <c r="BD502" s="65">
        <f t="shared" si="1834"/>
        <v>1045</v>
      </c>
      <c r="BO502" s="72">
        <f t="shared" si="1843"/>
        <v>479.40000000000003</v>
      </c>
      <c r="BP502" s="72">
        <f t="shared" si="1305"/>
        <v>13</v>
      </c>
      <c r="BQ502" s="72" t="str">
        <f t="shared" si="1306"/>
        <v>7</v>
      </c>
      <c r="BR502" s="72">
        <f t="shared" ref="BR502:BV502" si="1853">IF(BR501="","",BR501)</f>
        <v>0</v>
      </c>
      <c r="BS502" s="72" t="str">
        <f t="shared" si="1853"/>
        <v/>
      </c>
      <c r="BT502" s="72" t="str">
        <f t="shared" si="1853"/>
        <v/>
      </c>
      <c r="BU502" s="72" t="str">
        <f t="shared" si="1853"/>
        <v/>
      </c>
      <c r="BV502" s="72" t="str">
        <f t="shared" si="1853"/>
        <v/>
      </c>
    </row>
    <row r="503" spans="1:74" s="72" customFormat="1" x14ac:dyDescent="0.2">
      <c r="A503" s="72" t="b">
        <v>1</v>
      </c>
      <c r="B503" s="65" t="s">
        <v>46</v>
      </c>
      <c r="C503" s="65" t="s">
        <v>378</v>
      </c>
      <c r="D503" s="65" t="str">
        <f t="shared" si="1838"/>
        <v>E8</v>
      </c>
      <c r="E503" s="75">
        <f t="shared" si="1820"/>
        <v>1013008</v>
      </c>
      <c r="F503" s="65" t="str">
        <f t="shared" si="1821"/>
        <v>MG00D_E8</v>
      </c>
      <c r="G503" s="65" t="s">
        <v>345</v>
      </c>
      <c r="H503" s="65">
        <f t="shared" si="1835"/>
        <v>1360</v>
      </c>
      <c r="I503" s="65">
        <f t="shared" si="1839"/>
        <v>155</v>
      </c>
      <c r="J503" s="65">
        <f>INDEX(Notes!$A$36:$N$47,MATCH(Binning!$B503,Notes!$A$36:$A$47,0),MATCH(Notes!$K$35,Notes!$A$35:$N$35,0))</f>
        <v>479.40000000000003</v>
      </c>
      <c r="K503" s="65"/>
      <c r="L503" s="65">
        <f t="shared" si="1845"/>
        <v>1090</v>
      </c>
      <c r="M503" s="65">
        <f t="shared" si="1840"/>
        <v>870</v>
      </c>
      <c r="N503" s="65">
        <f>INDEX(GB!$A$2:$AD$96,MATCH($C503,GB!$A$2:$A$96,0),MATCH(N$2,GB!$A$1:$AD$1,0))</f>
        <v>90</v>
      </c>
      <c r="O503" s="65">
        <f>INDEX(GB!$A$2:$AD$96,MATCH($C503,GB!$A$2:$A$96,0),MATCH(O$2,GB!$A$1:$AD$1,0))</f>
        <v>25</v>
      </c>
      <c r="P503" s="65">
        <f>INDEX(GB!$A$2:$AD$96,MATCH($C503,GB!$A$2:$A$96,0),MATCH(P$2,GB!$A$1:$AD$1,0))</f>
        <v>60</v>
      </c>
      <c r="Q503" s="65">
        <f>INDEX(GB!$A$2:$AD$96,MATCH($C503,GB!$A$2:$A$96,0),MATCH(Q$2,GB!$A$1:$AD$1,0))</f>
        <v>20</v>
      </c>
      <c r="R503" s="65">
        <f>INDEX(Notes!$A$36:$N$47,MATCH(Binning!$B503,Notes!$A$36:$A$47,0),MATCH(Notes!$M$35,Notes!$A$35:$N$35,0))</f>
        <v>6020</v>
      </c>
      <c r="S503" s="65"/>
      <c r="T503" s="65">
        <f>INDEX(GB!$A$2:$AD$96,MATCH($C503,GB!$A$2:$A$96,0),MATCH(T$2,GB!$A$1:$AD$1,0))</f>
        <v>80</v>
      </c>
      <c r="U503" s="65">
        <f>INDEX(GB!$A$2:$AD$96,MATCH($C503,GB!$A$2:$A$96,0),MATCH(U$2,GB!$A$1:$AD$1,0))</f>
        <v>0</v>
      </c>
      <c r="V503" s="65">
        <f>INDEX(GB!$A$2:$AD$96,MATCH($C503,GB!$A$2:$A$96,0),MATCH(V$2,GB!$A$1:$AD$1,0))</f>
        <v>0</v>
      </c>
      <c r="W503" s="65">
        <f>INDEX(GB!$A$2:$AD$96,MATCH($C503,GB!$A$2:$A$96,0),MATCH(W$2,GB!$A$1:$AD$1,0))</f>
        <v>35</v>
      </c>
      <c r="X503" s="65">
        <f>INDEX(GB!$A$2:$AD$96,MATCH($C503,GB!$A$2:$A$96,0),MATCH(X$2,GB!$A$1:$AD$1,0))</f>
        <v>-5</v>
      </c>
      <c r="Y503" s="65">
        <v>5</v>
      </c>
      <c r="Z503" s="72">
        <v>1250</v>
      </c>
      <c r="AA503" s="72">
        <v>400</v>
      </c>
      <c r="AB503" s="65"/>
      <c r="AC503" s="65"/>
      <c r="AD503" s="65"/>
      <c r="AE503" s="65"/>
      <c r="AF503" s="65">
        <f t="shared" si="1841"/>
        <v>5</v>
      </c>
      <c r="AG503" s="65">
        <f t="shared" si="1729"/>
        <v>820</v>
      </c>
      <c r="AH503" s="65">
        <f t="shared" si="1822"/>
        <v>730</v>
      </c>
      <c r="AI503" s="65" t="str">
        <f t="shared" si="1823"/>
        <v/>
      </c>
      <c r="AJ503" s="65" t="str">
        <f t="shared" si="1824"/>
        <v/>
      </c>
      <c r="AK503" s="65" t="str">
        <f t="shared" si="1825"/>
        <v/>
      </c>
      <c r="AL503" s="65" t="str">
        <f t="shared" si="1826"/>
        <v/>
      </c>
      <c r="AM503" s="65" t="str">
        <f t="shared" si="1572"/>
        <v/>
      </c>
      <c r="AN503" s="65">
        <f t="shared" ref="AN503:AS503" si="1854">AN502</f>
        <v>0</v>
      </c>
      <c r="AO503" s="65">
        <f t="shared" si="1854"/>
        <v>0</v>
      </c>
      <c r="AP503" s="65">
        <f t="shared" si="1854"/>
        <v>0</v>
      </c>
      <c r="AQ503" s="65">
        <f t="shared" si="1854"/>
        <v>0</v>
      </c>
      <c r="AR503" s="65">
        <f t="shared" si="1854"/>
        <v>0</v>
      </c>
      <c r="AS503" s="65">
        <f t="shared" si="1854"/>
        <v>0</v>
      </c>
      <c r="AT503" s="65" t="str">
        <f t="shared" si="1827"/>
        <v>GPU</v>
      </c>
      <c r="AU503" s="65">
        <f t="shared" si="1828"/>
        <v>479.40000000000003</v>
      </c>
      <c r="AV503" s="65"/>
      <c r="AX503" s="65">
        <f t="shared" si="1829"/>
        <v>1180</v>
      </c>
      <c r="AY503" s="65">
        <f t="shared" si="1830"/>
        <v>960</v>
      </c>
      <c r="AZ503" s="65">
        <f>INDEX(Notes!$A$36:$O$47,MATCH($B503,Notes!A$36:A$47,0),MATCH(AZ$2,Notes!A$35:O$35,0))</f>
        <v>342.4525995351467</v>
      </c>
      <c r="BA503" s="65">
        <f t="shared" si="1831"/>
        <v>965</v>
      </c>
      <c r="BB503" s="65">
        <f t="shared" si="1832"/>
        <v>1055</v>
      </c>
      <c r="BC503" s="65">
        <f t="shared" si="1833"/>
        <v>940</v>
      </c>
      <c r="BD503" s="65">
        <f t="shared" si="1834"/>
        <v>1030</v>
      </c>
      <c r="BO503" s="72">
        <f t="shared" si="1843"/>
        <v>479.40000000000003</v>
      </c>
      <c r="BP503" s="72">
        <f t="shared" si="1305"/>
        <v>13</v>
      </c>
      <c r="BQ503" s="72" t="str">
        <f t="shared" si="1306"/>
        <v>8</v>
      </c>
      <c r="BR503" s="72">
        <f t="shared" ref="BR503:BV503" si="1855">IF(BR502="","",BR502)</f>
        <v>0</v>
      </c>
      <c r="BS503" s="72" t="str">
        <f t="shared" si="1855"/>
        <v/>
      </c>
      <c r="BT503" s="72" t="str">
        <f t="shared" si="1855"/>
        <v/>
      </c>
      <c r="BU503" s="72" t="str">
        <f t="shared" si="1855"/>
        <v/>
      </c>
      <c r="BV503" s="72" t="str">
        <f t="shared" si="1855"/>
        <v/>
      </c>
    </row>
    <row r="504" spans="1:74" s="72" customFormat="1" x14ac:dyDescent="0.2">
      <c r="A504" s="72" t="b">
        <v>1</v>
      </c>
      <c r="B504" s="65" t="s">
        <v>46</v>
      </c>
      <c r="C504" s="65" t="s">
        <v>378</v>
      </c>
      <c r="D504" s="65" t="str">
        <f t="shared" si="1838"/>
        <v>E9</v>
      </c>
      <c r="E504" s="75">
        <f t="shared" ref="E504:E507" si="1856">1000000+BP504*1000+BQ504</f>
        <v>1013009</v>
      </c>
      <c r="F504" s="65" t="str">
        <f t="shared" ref="F504:F507" si="1857">CONCATENATE(C504,"_",D504)</f>
        <v>MG00D_E9</v>
      </c>
      <c r="G504" s="65" t="s">
        <v>345</v>
      </c>
      <c r="H504" s="65">
        <f t="shared" si="1835"/>
        <v>1345</v>
      </c>
      <c r="I504" s="65">
        <f t="shared" si="1839"/>
        <v>155</v>
      </c>
      <c r="J504" s="65">
        <f>INDEX(Notes!$A$36:$N$47,MATCH(Binning!$B504,Notes!$A$36:$A$47,0),MATCH(Notes!$K$35,Notes!$A$35:$N$35,0))</f>
        <v>479.40000000000003</v>
      </c>
      <c r="K504" s="65"/>
      <c r="L504" s="65">
        <f t="shared" si="1845"/>
        <v>1090</v>
      </c>
      <c r="M504" s="65">
        <f t="shared" si="1840"/>
        <v>870</v>
      </c>
      <c r="N504" s="65">
        <f>INDEX(GB!$A$2:$AD$96,MATCH($C504,GB!$A$2:$A$96,0),MATCH(N$2,GB!$A$1:$AD$1,0))</f>
        <v>90</v>
      </c>
      <c r="O504" s="65">
        <f>INDEX(GB!$A$2:$AD$96,MATCH($C504,GB!$A$2:$A$96,0),MATCH(O$2,GB!$A$1:$AD$1,0))</f>
        <v>25</v>
      </c>
      <c r="P504" s="65">
        <f>INDEX(GB!$A$2:$AD$96,MATCH($C504,GB!$A$2:$A$96,0),MATCH(P$2,GB!$A$1:$AD$1,0))</f>
        <v>60</v>
      </c>
      <c r="Q504" s="65">
        <f>INDEX(GB!$A$2:$AD$96,MATCH($C504,GB!$A$2:$A$96,0),MATCH(Q$2,GB!$A$1:$AD$1,0))</f>
        <v>20</v>
      </c>
      <c r="R504" s="65">
        <f>INDEX(Notes!$A$36:$N$47,MATCH(Binning!$B504,Notes!$A$36:$A$47,0),MATCH(Notes!$M$35,Notes!$A$35:$N$35,0))</f>
        <v>6020</v>
      </c>
      <c r="S504" s="65"/>
      <c r="T504" s="65">
        <f>INDEX(GB!$A$2:$AD$96,MATCH($C504,GB!$A$2:$A$96,0),MATCH(T$2,GB!$A$1:$AD$1,0))</f>
        <v>80</v>
      </c>
      <c r="U504" s="65">
        <f>INDEX(GB!$A$2:$AD$96,MATCH($C504,GB!$A$2:$A$96,0),MATCH(U$2,GB!$A$1:$AD$1,0))</f>
        <v>0</v>
      </c>
      <c r="V504" s="65">
        <f>INDEX(GB!$A$2:$AD$96,MATCH($C504,GB!$A$2:$A$96,0),MATCH(V$2,GB!$A$1:$AD$1,0))</f>
        <v>0</v>
      </c>
      <c r="W504" s="65">
        <f>INDEX(GB!$A$2:$AD$96,MATCH($C504,GB!$A$2:$A$96,0),MATCH(W$2,GB!$A$1:$AD$1,0))</f>
        <v>35</v>
      </c>
      <c r="X504" s="65">
        <f>INDEX(GB!$A$2:$AD$96,MATCH($C504,GB!$A$2:$A$96,0),MATCH(X$2,GB!$A$1:$AD$1,0))</f>
        <v>-5</v>
      </c>
      <c r="Y504" s="65">
        <v>5</v>
      </c>
      <c r="Z504" s="72">
        <v>1250</v>
      </c>
      <c r="AA504" s="72">
        <v>400</v>
      </c>
      <c r="AB504" s="65"/>
      <c r="AC504" s="65"/>
      <c r="AD504" s="65"/>
      <c r="AE504" s="65"/>
      <c r="AF504" s="65">
        <f t="shared" si="1841"/>
        <v>5</v>
      </c>
      <c r="AG504" s="65">
        <f t="shared" si="1729"/>
        <v>820</v>
      </c>
      <c r="AH504" s="65">
        <f t="shared" ref="AH504:AH507" si="1858">AG504-N504</f>
        <v>730</v>
      </c>
      <c r="AI504" s="65" t="str">
        <f t="shared" ref="AI504:AI507" si="1859">IF($BR504=1,BS504,"")</f>
        <v/>
      </c>
      <c r="AJ504" s="65" t="str">
        <f t="shared" ref="AJ504:AJ507" si="1860">IF($BR504=1,BT504,"")</f>
        <v/>
      </c>
      <c r="AK504" s="65" t="str">
        <f t="shared" ref="AK504:AK507" si="1861">IF($BR504=1,BU504,"")</f>
        <v/>
      </c>
      <c r="AL504" s="65" t="str">
        <f t="shared" ref="AL504:AL507" si="1862">IF($BR504=1,BV504,"")</f>
        <v/>
      </c>
      <c r="AM504" s="65" t="str">
        <f t="shared" si="1572"/>
        <v/>
      </c>
      <c r="AN504" s="65">
        <f t="shared" ref="AN504:AS504" si="1863">AN503</f>
        <v>0</v>
      </c>
      <c r="AO504" s="65">
        <f t="shared" si="1863"/>
        <v>0</v>
      </c>
      <c r="AP504" s="65">
        <f t="shared" si="1863"/>
        <v>0</v>
      </c>
      <c r="AQ504" s="65">
        <f t="shared" si="1863"/>
        <v>0</v>
      </c>
      <c r="AR504" s="65">
        <f t="shared" si="1863"/>
        <v>0</v>
      </c>
      <c r="AS504" s="65">
        <f t="shared" si="1863"/>
        <v>0</v>
      </c>
      <c r="AT504" s="65" t="str">
        <f t="shared" ref="AT504:AT507" si="1864">B504</f>
        <v>GPU</v>
      </c>
      <c r="AU504" s="65">
        <f t="shared" ref="AU504:AU507" si="1865">J504</f>
        <v>479.40000000000003</v>
      </c>
      <c r="AV504" s="65"/>
      <c r="AX504" s="65">
        <f t="shared" ref="AX504:AX507" si="1866">L504+N504</f>
        <v>1180</v>
      </c>
      <c r="AY504" s="65">
        <f t="shared" ref="AY504:AY507" si="1867">M504+N504</f>
        <v>960</v>
      </c>
      <c r="AZ504" s="65">
        <f>INDEX(Notes!$A$36:$O$47,MATCH($B504,Notes!A$36:A$47,0),MATCH(AZ$2,Notes!A$35:O$35,0))</f>
        <v>342.4525995351467</v>
      </c>
      <c r="BA504" s="65">
        <f t="shared" ref="BA504:BA507" si="1868">MAX(MIN(Y504*FLOOR((H504-I504*LOG10(AZ504))/Y504,1),L504),M504)</f>
        <v>950</v>
      </c>
      <c r="BB504" s="65">
        <f t="shared" ref="BB504:BB507" si="1869">BA504+N504</f>
        <v>1040</v>
      </c>
      <c r="BC504" s="65">
        <f t="shared" ref="BC504:BC507" si="1870">MAX(MIN(Y504*FLOOR((H504-I504*LOG10(J504))/Y504,1),L504),M504)</f>
        <v>925</v>
      </c>
      <c r="BD504" s="65">
        <f t="shared" ref="BD504:BD507" si="1871">BC504+N504</f>
        <v>1015</v>
      </c>
      <c r="BO504" s="72">
        <f t="shared" si="1843"/>
        <v>479.40000000000003</v>
      </c>
      <c r="BP504" s="72">
        <f t="shared" si="1305"/>
        <v>13</v>
      </c>
      <c r="BQ504" s="72" t="str">
        <f t="shared" si="1306"/>
        <v>9</v>
      </c>
      <c r="BR504" s="72">
        <f t="shared" ref="BR504:BV504" si="1872">IF(BR503="","",BR503)</f>
        <v>0</v>
      </c>
      <c r="BS504" s="72" t="str">
        <f t="shared" si="1872"/>
        <v/>
      </c>
      <c r="BT504" s="72" t="str">
        <f t="shared" si="1872"/>
        <v/>
      </c>
      <c r="BU504" s="72" t="str">
        <f t="shared" si="1872"/>
        <v/>
      </c>
      <c r="BV504" s="72" t="str">
        <f t="shared" si="1872"/>
        <v/>
      </c>
    </row>
    <row r="505" spans="1:74" s="72" customFormat="1" x14ac:dyDescent="0.2">
      <c r="A505" s="72" t="b">
        <v>1</v>
      </c>
      <c r="B505" s="65" t="s">
        <v>46</v>
      </c>
      <c r="C505" s="65" t="s">
        <v>378</v>
      </c>
      <c r="D505" s="65" t="str">
        <f t="shared" si="1838"/>
        <v>E10</v>
      </c>
      <c r="E505" s="75">
        <f t="shared" si="1856"/>
        <v>1013010</v>
      </c>
      <c r="F505" s="65" t="str">
        <f t="shared" si="1857"/>
        <v>MG00D_E10</v>
      </c>
      <c r="G505" s="65" t="s">
        <v>345</v>
      </c>
      <c r="H505" s="65">
        <f t="shared" si="1835"/>
        <v>1330</v>
      </c>
      <c r="I505" s="65">
        <f t="shared" si="1839"/>
        <v>155</v>
      </c>
      <c r="J505" s="65">
        <f>INDEX(Notes!$A$36:$N$47,MATCH(Binning!$B505,Notes!$A$36:$A$47,0),MATCH(Notes!$K$35,Notes!$A$35:$N$35,0))</f>
        <v>479.40000000000003</v>
      </c>
      <c r="K505" s="65"/>
      <c r="L505" s="65">
        <f t="shared" si="1845"/>
        <v>1090</v>
      </c>
      <c r="M505" s="65">
        <f t="shared" si="1840"/>
        <v>870</v>
      </c>
      <c r="N505" s="65">
        <f>INDEX(GB!$A$2:$AD$96,MATCH($C505,GB!$A$2:$A$96,0),MATCH(N$2,GB!$A$1:$AD$1,0))</f>
        <v>90</v>
      </c>
      <c r="O505" s="65">
        <f>INDEX(GB!$A$2:$AD$96,MATCH($C505,GB!$A$2:$A$96,0),MATCH(O$2,GB!$A$1:$AD$1,0))</f>
        <v>25</v>
      </c>
      <c r="P505" s="65">
        <f>INDEX(GB!$A$2:$AD$96,MATCH($C505,GB!$A$2:$A$96,0),MATCH(P$2,GB!$A$1:$AD$1,0))</f>
        <v>60</v>
      </c>
      <c r="Q505" s="65">
        <f>INDEX(GB!$A$2:$AD$96,MATCH($C505,GB!$A$2:$A$96,0),MATCH(Q$2,GB!$A$1:$AD$1,0))</f>
        <v>20</v>
      </c>
      <c r="R505" s="65">
        <f>INDEX(Notes!$A$36:$N$47,MATCH(Binning!$B505,Notes!$A$36:$A$47,0),MATCH(Notes!$M$35,Notes!$A$35:$N$35,0))</f>
        <v>6020</v>
      </c>
      <c r="S505" s="65"/>
      <c r="T505" s="65">
        <f>INDEX(GB!$A$2:$AD$96,MATCH($C505,GB!$A$2:$A$96,0),MATCH(T$2,GB!$A$1:$AD$1,0))</f>
        <v>80</v>
      </c>
      <c r="U505" s="65">
        <f>INDEX(GB!$A$2:$AD$96,MATCH($C505,GB!$A$2:$A$96,0),MATCH(U$2,GB!$A$1:$AD$1,0))</f>
        <v>0</v>
      </c>
      <c r="V505" s="65">
        <f>INDEX(GB!$A$2:$AD$96,MATCH($C505,GB!$A$2:$A$96,0),MATCH(V$2,GB!$A$1:$AD$1,0))</f>
        <v>0</v>
      </c>
      <c r="W505" s="65">
        <f>INDEX(GB!$A$2:$AD$96,MATCH($C505,GB!$A$2:$A$96,0),MATCH(W$2,GB!$A$1:$AD$1,0))</f>
        <v>35</v>
      </c>
      <c r="X505" s="65">
        <f>INDEX(GB!$A$2:$AD$96,MATCH($C505,GB!$A$2:$A$96,0),MATCH(X$2,GB!$A$1:$AD$1,0))</f>
        <v>-5</v>
      </c>
      <c r="Y505" s="65">
        <v>5</v>
      </c>
      <c r="Z505" s="72">
        <v>1250</v>
      </c>
      <c r="AA505" s="72">
        <v>400</v>
      </c>
      <c r="AB505" s="65"/>
      <c r="AC505" s="65"/>
      <c r="AD505" s="65"/>
      <c r="AE505" s="65"/>
      <c r="AF505" s="65">
        <f t="shared" si="1841"/>
        <v>5</v>
      </c>
      <c r="AG505" s="65">
        <f t="shared" si="1729"/>
        <v>820</v>
      </c>
      <c r="AH505" s="65">
        <f t="shared" si="1858"/>
        <v>730</v>
      </c>
      <c r="AI505" s="65" t="str">
        <f t="shared" si="1859"/>
        <v/>
      </c>
      <c r="AJ505" s="65" t="str">
        <f t="shared" si="1860"/>
        <v/>
      </c>
      <c r="AK505" s="65" t="str">
        <f t="shared" si="1861"/>
        <v/>
      </c>
      <c r="AL505" s="65" t="str">
        <f t="shared" si="1862"/>
        <v/>
      </c>
      <c r="AM505" s="65" t="str">
        <f t="shared" si="1572"/>
        <v/>
      </c>
      <c r="AN505" s="65">
        <f t="shared" ref="AN505:AS505" si="1873">AN504</f>
        <v>0</v>
      </c>
      <c r="AO505" s="65">
        <f t="shared" si="1873"/>
        <v>0</v>
      </c>
      <c r="AP505" s="65">
        <f t="shared" si="1873"/>
        <v>0</v>
      </c>
      <c r="AQ505" s="65">
        <f t="shared" si="1873"/>
        <v>0</v>
      </c>
      <c r="AR505" s="65">
        <f t="shared" si="1873"/>
        <v>0</v>
      </c>
      <c r="AS505" s="65">
        <f t="shared" si="1873"/>
        <v>0</v>
      </c>
      <c r="AT505" s="65" t="str">
        <f t="shared" si="1864"/>
        <v>GPU</v>
      </c>
      <c r="AU505" s="65">
        <f t="shared" si="1865"/>
        <v>479.40000000000003</v>
      </c>
      <c r="AV505" s="65"/>
      <c r="AX505" s="65">
        <f t="shared" si="1866"/>
        <v>1180</v>
      </c>
      <c r="AY505" s="65">
        <f t="shared" si="1867"/>
        <v>960</v>
      </c>
      <c r="AZ505" s="65">
        <f>INDEX(Notes!$A$36:$O$47,MATCH($B505,Notes!A$36:A$47,0),MATCH(AZ$2,Notes!A$35:O$35,0))</f>
        <v>342.4525995351467</v>
      </c>
      <c r="BA505" s="65">
        <f t="shared" si="1868"/>
        <v>935</v>
      </c>
      <c r="BB505" s="65">
        <f t="shared" si="1869"/>
        <v>1025</v>
      </c>
      <c r="BC505" s="65">
        <f t="shared" si="1870"/>
        <v>910</v>
      </c>
      <c r="BD505" s="65">
        <f t="shared" si="1871"/>
        <v>1000</v>
      </c>
      <c r="BO505" s="72">
        <f t="shared" si="1843"/>
        <v>479.40000000000003</v>
      </c>
      <c r="BP505" s="72">
        <f t="shared" si="1305"/>
        <v>13</v>
      </c>
      <c r="BQ505" s="72" t="str">
        <f t="shared" si="1306"/>
        <v>10</v>
      </c>
      <c r="BR505" s="72">
        <f t="shared" ref="BR505:BV505" si="1874">IF(BR504="","",BR504)</f>
        <v>0</v>
      </c>
      <c r="BS505" s="72" t="str">
        <f t="shared" si="1874"/>
        <v/>
      </c>
      <c r="BT505" s="72" t="str">
        <f t="shared" si="1874"/>
        <v/>
      </c>
      <c r="BU505" s="72" t="str">
        <f t="shared" si="1874"/>
        <v/>
      </c>
      <c r="BV505" s="72" t="str">
        <f t="shared" si="1874"/>
        <v/>
      </c>
    </row>
    <row r="506" spans="1:74" s="72" customFormat="1" x14ac:dyDescent="0.2">
      <c r="A506" s="72" t="b">
        <v>1</v>
      </c>
      <c r="B506" s="65" t="s">
        <v>46</v>
      </c>
      <c r="C506" s="65" t="s">
        <v>378</v>
      </c>
      <c r="D506" s="65" t="str">
        <f t="shared" si="1838"/>
        <v>E11</v>
      </c>
      <c r="E506" s="75">
        <f t="shared" si="1856"/>
        <v>1013011</v>
      </c>
      <c r="F506" s="65" t="str">
        <f t="shared" si="1857"/>
        <v>MG00D_E11</v>
      </c>
      <c r="G506" s="65" t="s">
        <v>345</v>
      </c>
      <c r="H506" s="65">
        <f t="shared" si="1835"/>
        <v>1315</v>
      </c>
      <c r="I506" s="65">
        <f t="shared" si="1839"/>
        <v>155</v>
      </c>
      <c r="J506" s="65">
        <f>INDEX(Notes!$A$36:$N$47,MATCH(Binning!$B506,Notes!$A$36:$A$47,0),MATCH(Notes!$K$35,Notes!$A$35:$N$35,0))</f>
        <v>479.40000000000003</v>
      </c>
      <c r="K506" s="65"/>
      <c r="L506" s="65">
        <f t="shared" si="1845"/>
        <v>1090</v>
      </c>
      <c r="M506" s="65">
        <f t="shared" si="1840"/>
        <v>870</v>
      </c>
      <c r="N506" s="65">
        <f>INDEX(GB!$A$2:$AD$96,MATCH($C506,GB!$A$2:$A$96,0),MATCH(N$2,GB!$A$1:$AD$1,0))</f>
        <v>90</v>
      </c>
      <c r="O506" s="65">
        <f>INDEX(GB!$A$2:$AD$96,MATCH($C506,GB!$A$2:$A$96,0),MATCH(O$2,GB!$A$1:$AD$1,0))</f>
        <v>25</v>
      </c>
      <c r="P506" s="65">
        <f>INDEX(GB!$A$2:$AD$96,MATCH($C506,GB!$A$2:$A$96,0),MATCH(P$2,GB!$A$1:$AD$1,0))</f>
        <v>60</v>
      </c>
      <c r="Q506" s="65">
        <f>INDEX(GB!$A$2:$AD$96,MATCH($C506,GB!$A$2:$A$96,0),MATCH(Q$2,GB!$A$1:$AD$1,0))</f>
        <v>20</v>
      </c>
      <c r="R506" s="65">
        <f>INDEX(Notes!$A$36:$N$47,MATCH(Binning!$B506,Notes!$A$36:$A$47,0),MATCH(Notes!$M$35,Notes!$A$35:$N$35,0))</f>
        <v>6020</v>
      </c>
      <c r="S506" s="65"/>
      <c r="T506" s="65">
        <f>INDEX(GB!$A$2:$AD$96,MATCH($C506,GB!$A$2:$A$96,0),MATCH(T$2,GB!$A$1:$AD$1,0))</f>
        <v>80</v>
      </c>
      <c r="U506" s="65">
        <f>INDEX(GB!$A$2:$AD$96,MATCH($C506,GB!$A$2:$A$96,0),MATCH(U$2,GB!$A$1:$AD$1,0))</f>
        <v>0</v>
      </c>
      <c r="V506" s="65">
        <f>INDEX(GB!$A$2:$AD$96,MATCH($C506,GB!$A$2:$A$96,0),MATCH(V$2,GB!$A$1:$AD$1,0))</f>
        <v>0</v>
      </c>
      <c r="W506" s="65">
        <f>INDEX(GB!$A$2:$AD$96,MATCH($C506,GB!$A$2:$A$96,0),MATCH(W$2,GB!$A$1:$AD$1,0))</f>
        <v>35</v>
      </c>
      <c r="X506" s="65">
        <f>INDEX(GB!$A$2:$AD$96,MATCH($C506,GB!$A$2:$A$96,0),MATCH(X$2,GB!$A$1:$AD$1,0))</f>
        <v>-5</v>
      </c>
      <c r="Y506" s="65">
        <v>5</v>
      </c>
      <c r="Z506" s="72">
        <v>1250</v>
      </c>
      <c r="AA506" s="72">
        <v>400</v>
      </c>
      <c r="AB506" s="65"/>
      <c r="AC506" s="65"/>
      <c r="AD506" s="65"/>
      <c r="AE506" s="65"/>
      <c r="AF506" s="65">
        <f t="shared" si="1841"/>
        <v>5</v>
      </c>
      <c r="AG506" s="65">
        <f t="shared" si="1729"/>
        <v>820</v>
      </c>
      <c r="AH506" s="65">
        <f t="shared" si="1858"/>
        <v>730</v>
      </c>
      <c r="AI506" s="65" t="str">
        <f t="shared" si="1859"/>
        <v/>
      </c>
      <c r="AJ506" s="65" t="str">
        <f t="shared" si="1860"/>
        <v/>
      </c>
      <c r="AK506" s="65" t="str">
        <f t="shared" si="1861"/>
        <v/>
      </c>
      <c r="AL506" s="65" t="str">
        <f t="shared" si="1862"/>
        <v/>
      </c>
      <c r="AM506" s="65" t="str">
        <f t="shared" si="1572"/>
        <v/>
      </c>
      <c r="AN506" s="65">
        <f t="shared" ref="AN506:AS506" si="1875">AN505</f>
        <v>0</v>
      </c>
      <c r="AO506" s="65">
        <f t="shared" si="1875"/>
        <v>0</v>
      </c>
      <c r="AP506" s="65">
        <f t="shared" si="1875"/>
        <v>0</v>
      </c>
      <c r="AQ506" s="65">
        <f t="shared" si="1875"/>
        <v>0</v>
      </c>
      <c r="AR506" s="65">
        <f t="shared" si="1875"/>
        <v>0</v>
      </c>
      <c r="AS506" s="65">
        <f t="shared" si="1875"/>
        <v>0</v>
      </c>
      <c r="AT506" s="65" t="str">
        <f t="shared" si="1864"/>
        <v>GPU</v>
      </c>
      <c r="AU506" s="65">
        <f t="shared" si="1865"/>
        <v>479.40000000000003</v>
      </c>
      <c r="AV506" s="65"/>
      <c r="AX506" s="65">
        <f t="shared" si="1866"/>
        <v>1180</v>
      </c>
      <c r="AY506" s="65">
        <f t="shared" si="1867"/>
        <v>960</v>
      </c>
      <c r="AZ506" s="65">
        <f>INDEX(Notes!$A$36:$O$47,MATCH($B506,Notes!A$36:A$47,0),MATCH(AZ$2,Notes!A$35:O$35,0))</f>
        <v>342.4525995351467</v>
      </c>
      <c r="BA506" s="65">
        <f t="shared" si="1868"/>
        <v>920</v>
      </c>
      <c r="BB506" s="65">
        <f t="shared" si="1869"/>
        <v>1010</v>
      </c>
      <c r="BC506" s="65">
        <f t="shared" si="1870"/>
        <v>895</v>
      </c>
      <c r="BD506" s="65">
        <f t="shared" si="1871"/>
        <v>985</v>
      </c>
      <c r="BO506" s="72">
        <f t="shared" si="1843"/>
        <v>479.40000000000003</v>
      </c>
      <c r="BP506" s="72">
        <f t="shared" si="1305"/>
        <v>13</v>
      </c>
      <c r="BQ506" s="72" t="str">
        <f t="shared" si="1306"/>
        <v>11</v>
      </c>
      <c r="BR506" s="72">
        <f t="shared" ref="BR506:BV506" si="1876">IF(BR505="","",BR505)</f>
        <v>0</v>
      </c>
      <c r="BS506" s="72" t="str">
        <f t="shared" si="1876"/>
        <v/>
      </c>
      <c r="BT506" s="72" t="str">
        <f t="shared" si="1876"/>
        <v/>
      </c>
      <c r="BU506" s="72" t="str">
        <f t="shared" si="1876"/>
        <v/>
      </c>
      <c r="BV506" s="72" t="str">
        <f t="shared" si="1876"/>
        <v/>
      </c>
    </row>
    <row r="507" spans="1:74" s="72" customFormat="1" x14ac:dyDescent="0.2">
      <c r="A507" s="72" t="b">
        <v>1</v>
      </c>
      <c r="B507" s="65" t="s">
        <v>46</v>
      </c>
      <c r="C507" s="65" t="s">
        <v>378</v>
      </c>
      <c r="D507" s="65" t="str">
        <f t="shared" si="1838"/>
        <v>E12</v>
      </c>
      <c r="E507" s="75">
        <f t="shared" si="1856"/>
        <v>1013012</v>
      </c>
      <c r="F507" s="65" t="str">
        <f t="shared" si="1857"/>
        <v>MG00D_E12</v>
      </c>
      <c r="G507" s="65" t="s">
        <v>345</v>
      </c>
      <c r="H507" s="65">
        <f t="shared" si="1835"/>
        <v>1300</v>
      </c>
      <c r="I507" s="65">
        <f t="shared" si="1839"/>
        <v>155</v>
      </c>
      <c r="J507" s="65">
        <f>INDEX(Notes!$A$36:$N$47,MATCH(Binning!$B507,Notes!$A$36:$A$47,0),MATCH(Notes!$K$35,Notes!$A$35:$N$35,0))</f>
        <v>479.40000000000003</v>
      </c>
      <c r="K507" s="65"/>
      <c r="L507" s="65">
        <f t="shared" si="1845"/>
        <v>1090</v>
      </c>
      <c r="M507" s="65">
        <f t="shared" si="1840"/>
        <v>870</v>
      </c>
      <c r="N507" s="65">
        <f>INDEX(GB!$A$2:$AD$96,MATCH($C507,GB!$A$2:$A$96,0),MATCH(N$2,GB!$A$1:$AD$1,0))</f>
        <v>90</v>
      </c>
      <c r="O507" s="65">
        <f>INDEX(GB!$A$2:$AD$96,MATCH($C507,GB!$A$2:$A$96,0),MATCH(O$2,GB!$A$1:$AD$1,0))</f>
        <v>25</v>
      </c>
      <c r="P507" s="65">
        <f>INDEX(GB!$A$2:$AD$96,MATCH($C507,GB!$A$2:$A$96,0),MATCH(P$2,GB!$A$1:$AD$1,0))</f>
        <v>60</v>
      </c>
      <c r="Q507" s="65">
        <f>INDEX(GB!$A$2:$AD$96,MATCH($C507,GB!$A$2:$A$96,0),MATCH(Q$2,GB!$A$1:$AD$1,0))</f>
        <v>20</v>
      </c>
      <c r="R507" s="65">
        <f>INDEX(Notes!$A$36:$N$47,MATCH(Binning!$B507,Notes!$A$36:$A$47,0),MATCH(Notes!$M$35,Notes!$A$35:$N$35,0))</f>
        <v>6020</v>
      </c>
      <c r="S507" s="65"/>
      <c r="T507" s="65">
        <f>INDEX(GB!$A$2:$AD$96,MATCH($C507,GB!$A$2:$A$96,0),MATCH(T$2,GB!$A$1:$AD$1,0))</f>
        <v>80</v>
      </c>
      <c r="U507" s="65">
        <f>INDEX(GB!$A$2:$AD$96,MATCH($C507,GB!$A$2:$A$96,0),MATCH(U$2,GB!$A$1:$AD$1,0))</f>
        <v>0</v>
      </c>
      <c r="V507" s="65">
        <f>INDEX(GB!$A$2:$AD$96,MATCH($C507,GB!$A$2:$A$96,0),MATCH(V$2,GB!$A$1:$AD$1,0))</f>
        <v>0</v>
      </c>
      <c r="W507" s="65">
        <f>INDEX(GB!$A$2:$AD$96,MATCH($C507,GB!$A$2:$A$96,0),MATCH(W$2,GB!$A$1:$AD$1,0))</f>
        <v>35</v>
      </c>
      <c r="X507" s="65">
        <f>INDEX(GB!$A$2:$AD$96,MATCH($C507,GB!$A$2:$A$96,0),MATCH(X$2,GB!$A$1:$AD$1,0))</f>
        <v>-5</v>
      </c>
      <c r="Y507" s="65">
        <v>5</v>
      </c>
      <c r="Z507" s="72">
        <v>1250</v>
      </c>
      <c r="AA507" s="72">
        <v>400</v>
      </c>
      <c r="AB507" s="65"/>
      <c r="AC507" s="65"/>
      <c r="AD507" s="65"/>
      <c r="AE507" s="65"/>
      <c r="AF507" s="65">
        <f t="shared" si="1841"/>
        <v>5</v>
      </c>
      <c r="AG507" s="65">
        <f t="shared" si="1729"/>
        <v>820</v>
      </c>
      <c r="AH507" s="65">
        <f t="shared" si="1858"/>
        <v>730</v>
      </c>
      <c r="AI507" s="65" t="str">
        <f t="shared" si="1859"/>
        <v/>
      </c>
      <c r="AJ507" s="65" t="str">
        <f t="shared" si="1860"/>
        <v/>
      </c>
      <c r="AK507" s="65" t="str">
        <f t="shared" si="1861"/>
        <v/>
      </c>
      <c r="AL507" s="65" t="str">
        <f t="shared" si="1862"/>
        <v/>
      </c>
      <c r="AM507" s="65" t="str">
        <f t="shared" si="1572"/>
        <v/>
      </c>
      <c r="AN507" s="65">
        <f t="shared" ref="AN507:AS507" si="1877">AN506</f>
        <v>0</v>
      </c>
      <c r="AO507" s="65">
        <f t="shared" si="1877"/>
        <v>0</v>
      </c>
      <c r="AP507" s="65">
        <f t="shared" si="1877"/>
        <v>0</v>
      </c>
      <c r="AQ507" s="65">
        <f t="shared" si="1877"/>
        <v>0</v>
      </c>
      <c r="AR507" s="65">
        <f t="shared" si="1877"/>
        <v>0</v>
      </c>
      <c r="AS507" s="65">
        <f t="shared" si="1877"/>
        <v>0</v>
      </c>
      <c r="AT507" s="65" t="str">
        <f t="shared" si="1864"/>
        <v>GPU</v>
      </c>
      <c r="AU507" s="65">
        <f t="shared" si="1865"/>
        <v>479.40000000000003</v>
      </c>
      <c r="AV507" s="65"/>
      <c r="AX507" s="65">
        <f t="shared" si="1866"/>
        <v>1180</v>
      </c>
      <c r="AY507" s="65">
        <f t="shared" si="1867"/>
        <v>960</v>
      </c>
      <c r="AZ507" s="65">
        <f>INDEX(Notes!$A$36:$O$47,MATCH($B507,Notes!A$36:A$47,0),MATCH(AZ$2,Notes!A$35:O$35,0))</f>
        <v>342.4525995351467</v>
      </c>
      <c r="BA507" s="65">
        <f t="shared" si="1868"/>
        <v>905</v>
      </c>
      <c r="BB507" s="65">
        <f t="shared" si="1869"/>
        <v>995</v>
      </c>
      <c r="BC507" s="65">
        <f t="shared" si="1870"/>
        <v>880</v>
      </c>
      <c r="BD507" s="65">
        <f t="shared" si="1871"/>
        <v>970</v>
      </c>
      <c r="BO507" s="72">
        <f t="shared" si="1843"/>
        <v>479.40000000000003</v>
      </c>
      <c r="BP507" s="72">
        <f t="shared" si="1305"/>
        <v>13</v>
      </c>
      <c r="BQ507" s="72" t="str">
        <f t="shared" si="1306"/>
        <v>12</v>
      </c>
      <c r="BR507" s="72">
        <f t="shared" ref="BR507:BV507" si="1878">IF(BR506="","",BR506)</f>
        <v>0</v>
      </c>
      <c r="BS507" s="72" t="str">
        <f t="shared" si="1878"/>
        <v/>
      </c>
      <c r="BT507" s="72" t="str">
        <f t="shared" si="1878"/>
        <v/>
      </c>
      <c r="BU507" s="72" t="str">
        <f t="shared" si="1878"/>
        <v/>
      </c>
      <c r="BV507" s="72" t="str">
        <f t="shared" si="1878"/>
        <v/>
      </c>
    </row>
    <row r="508" spans="1:74" s="72" customFormat="1" x14ac:dyDescent="0.2">
      <c r="A508" s="72" t="b">
        <v>1</v>
      </c>
      <c r="B508" s="65" t="s">
        <v>46</v>
      </c>
      <c r="C508" s="65" t="s">
        <v>399</v>
      </c>
      <c r="D508" s="65" t="s">
        <v>44</v>
      </c>
      <c r="E508" s="75">
        <f t="shared" ref="E508:E518" si="1879">1000000+BP508*1000+BQ508</f>
        <v>1014001</v>
      </c>
      <c r="F508" s="65" t="str">
        <f t="shared" ref="F508:F518" si="1880">CONCATENATE(C508,"_",D508)</f>
        <v>MG00E_E1</v>
      </c>
      <c r="G508" s="65" t="s">
        <v>345</v>
      </c>
      <c r="H508" s="184">
        <f>VLOOKUP(C508,BinningParamNotes!A:D,3,0)</f>
        <v>1535</v>
      </c>
      <c r="I508" s="69">
        <f>VLOOKUP(C508,BinningParamNotes!A:D,2,0)</f>
        <v>160</v>
      </c>
      <c r="J508" s="65">
        <f>INDEX(Notes!$A$36:$N$47,MATCH(Binning!$B508,Notes!$A$36:$A$47,0),MATCH(Notes!$K$35,Notes!$A$35:$N$35,0))</f>
        <v>479.40000000000003</v>
      </c>
      <c r="K508" s="65"/>
      <c r="L508" s="69">
        <f>VLOOKUP(C508,BinningParamNotes!A:D,4,0)</f>
        <v>1160</v>
      </c>
      <c r="M508" s="189">
        <v>885</v>
      </c>
      <c r="N508" s="65">
        <f>INDEX(GB!$A$2:$AD$96,MATCH($C508,GB!$A$2:$A$96,0),MATCH(N$2,GB!$A$1:$AD$1,0))</f>
        <v>90</v>
      </c>
      <c r="O508" s="65">
        <f>INDEX(GB!$A$2:$AD$96,MATCH($C508,GB!$A$2:$A$96,0),MATCH(O$2,GB!$A$1:$AD$1,0))</f>
        <v>0</v>
      </c>
      <c r="P508" s="65">
        <f>INDEX(GB!$A$2:$AD$96,MATCH($C508,GB!$A$2:$A$96,0),MATCH(P$2,GB!$A$1:$AD$1,0))</f>
        <v>60</v>
      </c>
      <c r="Q508" s="65">
        <f>INDEX(GB!$A$2:$AD$96,MATCH($C508,GB!$A$2:$A$96,0),MATCH(Q$2,GB!$A$1:$AD$1,0))</f>
        <v>20</v>
      </c>
      <c r="R508" s="65">
        <f>INDEX(Notes!$A$36:$N$47,MATCH(Binning!$B508,Notes!$A$36:$A$47,0),MATCH(Notes!$M$35,Notes!$A$35:$N$35,0))</f>
        <v>6020</v>
      </c>
      <c r="S508" s="65"/>
      <c r="T508" s="65">
        <f>INDEX(GB!$A$2:$AD$96,MATCH($C508,GB!$A$2:$A$96,0),MATCH(T$2,GB!$A$1:$AD$1,0))</f>
        <v>5</v>
      </c>
      <c r="U508" s="65">
        <f>INDEX(GB!$A$2:$AD$96,MATCH($C508,GB!$A$2:$A$96,0),MATCH(U$2,GB!$A$1:$AD$1,0))</f>
        <v>0</v>
      </c>
      <c r="V508" s="65">
        <f>INDEX(GB!$A$2:$AD$96,MATCH($C508,GB!$A$2:$A$96,0),MATCH(V$2,GB!$A$1:$AD$1,0))</f>
        <v>0</v>
      </c>
      <c r="W508" s="65">
        <f>INDEX(GB!$A$2:$AD$96,MATCH($C508,GB!$A$2:$A$96,0),MATCH(W$2,GB!$A$1:$AD$1,0))</f>
        <v>35</v>
      </c>
      <c r="X508" s="65">
        <f>INDEX(GB!$A$2:$AD$96,MATCH($C508,GB!$A$2:$A$96,0),MATCH(X$2,GB!$A$1:$AD$1,0))</f>
        <v>-5</v>
      </c>
      <c r="Y508" s="65">
        <v>5</v>
      </c>
      <c r="Z508" s="72">
        <v>1250</v>
      </c>
      <c r="AA508" s="72">
        <v>400</v>
      </c>
      <c r="AB508" s="65"/>
      <c r="AC508" s="65"/>
      <c r="AD508" s="65"/>
      <c r="AE508" s="65"/>
      <c r="AF508" s="65">
        <v>5</v>
      </c>
      <c r="AG508" s="65">
        <f t="shared" si="1729"/>
        <v>820</v>
      </c>
      <c r="AH508" s="65">
        <f t="shared" ref="AH508:AH518" si="1881">AG508-N508</f>
        <v>730</v>
      </c>
      <c r="AI508" s="65" t="str">
        <f t="shared" ref="AI508:AI518" si="1882">IF($BR508=1,BS508,"")</f>
        <v/>
      </c>
      <c r="AJ508" s="65" t="str">
        <f t="shared" ref="AJ508:AJ518" si="1883">IF($BR508=1,BT508,"")</f>
        <v/>
      </c>
      <c r="AK508" s="65" t="str">
        <f t="shared" ref="AK508:AK518" si="1884">IF($BR508=1,BU508,"")</f>
        <v/>
      </c>
      <c r="AL508" s="65" t="str">
        <f t="shared" ref="AL508:AL518" si="1885">IF($BR508=1,BV508,"")</f>
        <v/>
      </c>
      <c r="AM508" s="65" t="str">
        <f t="shared" si="1572"/>
        <v/>
      </c>
      <c r="AN508" s="65">
        <v>0</v>
      </c>
      <c r="AO508" s="65">
        <v>0</v>
      </c>
      <c r="AP508" s="65">
        <v>0</v>
      </c>
      <c r="AQ508" s="65">
        <v>0</v>
      </c>
      <c r="AR508" s="65">
        <v>0</v>
      </c>
      <c r="AS508" s="65">
        <v>0</v>
      </c>
      <c r="AT508" s="65" t="str">
        <f t="shared" ref="AT508:AT518" si="1886">B508</f>
        <v>GPU</v>
      </c>
      <c r="AU508" s="65">
        <f t="shared" ref="AU508:AU518" si="1887">J508</f>
        <v>479.40000000000003</v>
      </c>
      <c r="AV508" s="65"/>
      <c r="AX508" s="65">
        <f t="shared" ref="AX508:AX518" si="1888">L508+N508</f>
        <v>1250</v>
      </c>
      <c r="AY508" s="65">
        <f t="shared" ref="AY508:AY518" si="1889">M508+N508</f>
        <v>975</v>
      </c>
      <c r="AZ508" s="65">
        <f>INDEX(Notes!$A$36:$O$47,MATCH($B508,Notes!A$36:A$47,0),MATCH(AZ$2,Notes!A$35:O$35,0))</f>
        <v>342.4525995351467</v>
      </c>
      <c r="BA508" s="65">
        <f t="shared" ref="BA508:BA518" si="1890">MAX(MIN(Y508*FLOOR((H508-I508*LOG10(AZ508))/Y508,1),L508),M508)</f>
        <v>1125</v>
      </c>
      <c r="BB508" s="65">
        <f t="shared" ref="BB508:BB518" si="1891">BA508+N508</f>
        <v>1215</v>
      </c>
      <c r="BC508" s="65">
        <f t="shared" ref="BC508:BC518" si="1892">MAX(MIN(Y508*FLOOR((H508-I508*LOG10(J508))/Y508,1),L508),M508)</f>
        <v>1105</v>
      </c>
      <c r="BD508" s="65">
        <f t="shared" ref="BD508:BD518" si="1893">BC508+N508</f>
        <v>1195</v>
      </c>
      <c r="BO508" s="72">
        <f>MAX(J508:J514)</f>
        <v>479.40000000000003</v>
      </c>
      <c r="BP508" s="72">
        <f t="shared" si="1305"/>
        <v>14</v>
      </c>
      <c r="BQ508" s="72" t="str">
        <f t="shared" si="1306"/>
        <v>1</v>
      </c>
      <c r="BR508" s="72">
        <v>0</v>
      </c>
    </row>
    <row r="509" spans="1:74" s="72" customFormat="1" x14ac:dyDescent="0.2">
      <c r="A509" s="72" t="b">
        <v>1</v>
      </c>
      <c r="B509" s="65" t="s">
        <v>46</v>
      </c>
      <c r="C509" s="65" t="s">
        <v>399</v>
      </c>
      <c r="D509" s="65" t="str">
        <f t="shared" ref="D509:D533" si="1894">CONCATENATE("E",MID(D508,2,2)+1)</f>
        <v>E2</v>
      </c>
      <c r="E509" s="75">
        <f t="shared" si="1879"/>
        <v>1014002</v>
      </c>
      <c r="F509" s="65" t="str">
        <f t="shared" si="1880"/>
        <v>MG00E_E2</v>
      </c>
      <c r="G509" s="65" t="s">
        <v>345</v>
      </c>
      <c r="H509" s="65">
        <f t="shared" si="1835"/>
        <v>1520</v>
      </c>
      <c r="I509" s="65">
        <f>I508</f>
        <v>160</v>
      </c>
      <c r="J509" s="65">
        <f>INDEX(Notes!$A$36:$N$47,MATCH(Binning!$B509,Notes!$A$36:$A$47,0),MATCH(Notes!$K$35,Notes!$A$35:$N$35,0))</f>
        <v>479.40000000000003</v>
      </c>
      <c r="K509" s="65"/>
      <c r="L509" s="65">
        <f>L508-10</f>
        <v>1150</v>
      </c>
      <c r="M509" s="65">
        <f>M508</f>
        <v>885</v>
      </c>
      <c r="N509" s="65">
        <f>INDEX(GB!$A$2:$AD$96,MATCH($C509,GB!$A$2:$A$96,0),MATCH(N$2,GB!$A$1:$AD$1,0))</f>
        <v>90</v>
      </c>
      <c r="O509" s="65">
        <f>INDEX(GB!$A$2:$AD$96,MATCH($C509,GB!$A$2:$A$96,0),MATCH(O$2,GB!$A$1:$AD$1,0))</f>
        <v>0</v>
      </c>
      <c r="P509" s="65">
        <f>INDEX(GB!$A$2:$AD$96,MATCH($C509,GB!$A$2:$A$96,0),MATCH(P$2,GB!$A$1:$AD$1,0))</f>
        <v>60</v>
      </c>
      <c r="Q509" s="65">
        <f>INDEX(GB!$A$2:$AD$96,MATCH($C509,GB!$A$2:$A$96,0),MATCH(Q$2,GB!$A$1:$AD$1,0))</f>
        <v>20</v>
      </c>
      <c r="R509" s="65">
        <f>INDEX(Notes!$A$36:$N$47,MATCH(Binning!$B509,Notes!$A$36:$A$47,0),MATCH(Notes!$M$35,Notes!$A$35:$N$35,0))</f>
        <v>6020</v>
      </c>
      <c r="S509" s="65"/>
      <c r="T509" s="65">
        <f>INDEX(GB!$A$2:$AD$96,MATCH($C509,GB!$A$2:$A$96,0),MATCH(T$2,GB!$A$1:$AD$1,0))</f>
        <v>5</v>
      </c>
      <c r="U509" s="65">
        <f>INDEX(GB!$A$2:$AD$96,MATCH($C509,GB!$A$2:$A$96,0),MATCH(U$2,GB!$A$1:$AD$1,0))</f>
        <v>0</v>
      </c>
      <c r="V509" s="65">
        <f>INDEX(GB!$A$2:$AD$96,MATCH($C509,GB!$A$2:$A$96,0),MATCH(V$2,GB!$A$1:$AD$1,0))</f>
        <v>0</v>
      </c>
      <c r="W509" s="65">
        <f>INDEX(GB!$A$2:$AD$96,MATCH($C509,GB!$A$2:$A$96,0),MATCH(W$2,GB!$A$1:$AD$1,0))</f>
        <v>35</v>
      </c>
      <c r="X509" s="65">
        <f>INDEX(GB!$A$2:$AD$96,MATCH($C509,GB!$A$2:$A$96,0),MATCH(X$2,GB!$A$1:$AD$1,0))</f>
        <v>-5</v>
      </c>
      <c r="Y509" s="65">
        <v>5</v>
      </c>
      <c r="Z509" s="72">
        <v>1250</v>
      </c>
      <c r="AA509" s="72">
        <v>400</v>
      </c>
      <c r="AB509" s="65"/>
      <c r="AC509" s="65"/>
      <c r="AD509" s="65"/>
      <c r="AE509" s="65"/>
      <c r="AF509" s="65">
        <f>AF508</f>
        <v>5</v>
      </c>
      <c r="AG509" s="65">
        <f t="shared" si="1729"/>
        <v>820</v>
      </c>
      <c r="AH509" s="65">
        <f t="shared" si="1881"/>
        <v>730</v>
      </c>
      <c r="AI509" s="65" t="str">
        <f t="shared" si="1882"/>
        <v/>
      </c>
      <c r="AJ509" s="65" t="str">
        <f t="shared" si="1883"/>
        <v/>
      </c>
      <c r="AK509" s="65" t="str">
        <f t="shared" si="1884"/>
        <v/>
      </c>
      <c r="AL509" s="65" t="str">
        <f t="shared" si="1885"/>
        <v/>
      </c>
      <c r="AM509" s="65" t="str">
        <f t="shared" si="1572"/>
        <v/>
      </c>
      <c r="AN509" s="65">
        <f t="shared" ref="AN509:AS509" si="1895">AN508</f>
        <v>0</v>
      </c>
      <c r="AO509" s="65">
        <f t="shared" si="1895"/>
        <v>0</v>
      </c>
      <c r="AP509" s="65">
        <f t="shared" si="1895"/>
        <v>0</v>
      </c>
      <c r="AQ509" s="65">
        <f t="shared" si="1895"/>
        <v>0</v>
      </c>
      <c r="AR509" s="65">
        <f t="shared" si="1895"/>
        <v>0</v>
      </c>
      <c r="AS509" s="65">
        <f t="shared" si="1895"/>
        <v>0</v>
      </c>
      <c r="AT509" s="65" t="str">
        <f t="shared" si="1886"/>
        <v>GPU</v>
      </c>
      <c r="AU509" s="65">
        <f t="shared" si="1887"/>
        <v>479.40000000000003</v>
      </c>
      <c r="AV509" s="65"/>
      <c r="AX509" s="65">
        <f t="shared" si="1888"/>
        <v>1240</v>
      </c>
      <c r="AY509" s="65">
        <f t="shared" si="1889"/>
        <v>975</v>
      </c>
      <c r="AZ509" s="65">
        <f>INDEX(Notes!$A$36:$O$47,MATCH($B509,Notes!A$36:A$47,0),MATCH(AZ$2,Notes!A$35:O$35,0))</f>
        <v>342.4525995351467</v>
      </c>
      <c r="BA509" s="65">
        <f t="shared" si="1890"/>
        <v>1110</v>
      </c>
      <c r="BB509" s="65">
        <f t="shared" si="1891"/>
        <v>1200</v>
      </c>
      <c r="BC509" s="65">
        <f t="shared" si="1892"/>
        <v>1090</v>
      </c>
      <c r="BD509" s="65">
        <f t="shared" si="1893"/>
        <v>1180</v>
      </c>
      <c r="BO509" s="72">
        <f>BO508</f>
        <v>479.40000000000003</v>
      </c>
      <c r="BP509" s="72">
        <f t="shared" si="1305"/>
        <v>14</v>
      </c>
      <c r="BQ509" s="72" t="str">
        <f t="shared" si="1306"/>
        <v>2</v>
      </c>
      <c r="BR509" s="72">
        <f>IF(BR508="","",BR508)</f>
        <v>0</v>
      </c>
      <c r="BS509" s="72" t="str">
        <f t="shared" ref="BS509:BV509" si="1896">IF(BS508="","",BS508)</f>
        <v/>
      </c>
      <c r="BT509" s="72" t="str">
        <f t="shared" si="1896"/>
        <v/>
      </c>
      <c r="BU509" s="72" t="str">
        <f t="shared" si="1896"/>
        <v/>
      </c>
      <c r="BV509" s="72" t="str">
        <f t="shared" si="1896"/>
        <v/>
      </c>
    </row>
    <row r="510" spans="1:74" s="72" customFormat="1" x14ac:dyDescent="0.2">
      <c r="A510" s="72" t="b">
        <v>1</v>
      </c>
      <c r="B510" s="65" t="s">
        <v>46</v>
      </c>
      <c r="C510" s="65" t="s">
        <v>399</v>
      </c>
      <c r="D510" s="65" t="str">
        <f t="shared" si="1894"/>
        <v>E3</v>
      </c>
      <c r="E510" s="75">
        <f t="shared" si="1879"/>
        <v>1014003</v>
      </c>
      <c r="F510" s="65" t="str">
        <f t="shared" si="1880"/>
        <v>MG00E_E3</v>
      </c>
      <c r="G510" s="65" t="s">
        <v>345</v>
      </c>
      <c r="H510" s="65">
        <f t="shared" si="1835"/>
        <v>1505</v>
      </c>
      <c r="I510" s="65">
        <f t="shared" ref="I510:I520" si="1897">I509</f>
        <v>160</v>
      </c>
      <c r="J510" s="65">
        <f>INDEX(Notes!$A$36:$N$47,MATCH(Binning!$B510,Notes!$A$36:$A$47,0),MATCH(Notes!$K$35,Notes!$A$35:$N$35,0))</f>
        <v>479.40000000000003</v>
      </c>
      <c r="K510" s="65"/>
      <c r="L510" s="65">
        <f>L509-10</f>
        <v>1140</v>
      </c>
      <c r="M510" s="65">
        <f t="shared" ref="M510:M520" si="1898">M509</f>
        <v>885</v>
      </c>
      <c r="N510" s="65">
        <f>INDEX(GB!$A$2:$AD$96,MATCH($C510,GB!$A$2:$A$96,0),MATCH(N$2,GB!$A$1:$AD$1,0))</f>
        <v>90</v>
      </c>
      <c r="O510" s="65">
        <f>INDEX(GB!$A$2:$AD$96,MATCH($C510,GB!$A$2:$A$96,0),MATCH(O$2,GB!$A$1:$AD$1,0))</f>
        <v>0</v>
      </c>
      <c r="P510" s="65">
        <f>INDEX(GB!$A$2:$AD$96,MATCH($C510,GB!$A$2:$A$96,0),MATCH(P$2,GB!$A$1:$AD$1,0))</f>
        <v>60</v>
      </c>
      <c r="Q510" s="65">
        <f>INDEX(GB!$A$2:$AD$96,MATCH($C510,GB!$A$2:$A$96,0),MATCH(Q$2,GB!$A$1:$AD$1,0))</f>
        <v>20</v>
      </c>
      <c r="R510" s="65">
        <f>INDEX(Notes!$A$36:$N$47,MATCH(Binning!$B510,Notes!$A$36:$A$47,0),MATCH(Notes!$M$35,Notes!$A$35:$N$35,0))</f>
        <v>6020</v>
      </c>
      <c r="S510" s="65"/>
      <c r="T510" s="65">
        <f>INDEX(GB!$A$2:$AD$96,MATCH($C510,GB!$A$2:$A$96,0),MATCH(T$2,GB!$A$1:$AD$1,0))</f>
        <v>5</v>
      </c>
      <c r="U510" s="65">
        <f>INDEX(GB!$A$2:$AD$96,MATCH($C510,GB!$A$2:$A$96,0),MATCH(U$2,GB!$A$1:$AD$1,0))</f>
        <v>0</v>
      </c>
      <c r="V510" s="65">
        <f>INDEX(GB!$A$2:$AD$96,MATCH($C510,GB!$A$2:$A$96,0),MATCH(V$2,GB!$A$1:$AD$1,0))</f>
        <v>0</v>
      </c>
      <c r="W510" s="65">
        <f>INDEX(GB!$A$2:$AD$96,MATCH($C510,GB!$A$2:$A$96,0),MATCH(W$2,GB!$A$1:$AD$1,0))</f>
        <v>35</v>
      </c>
      <c r="X510" s="65">
        <f>INDEX(GB!$A$2:$AD$96,MATCH($C510,GB!$A$2:$A$96,0),MATCH(X$2,GB!$A$1:$AD$1,0))</f>
        <v>-5</v>
      </c>
      <c r="Y510" s="65">
        <v>5</v>
      </c>
      <c r="Z510" s="72">
        <v>1250</v>
      </c>
      <c r="AA510" s="72">
        <v>400</v>
      </c>
      <c r="AB510" s="65"/>
      <c r="AC510" s="65"/>
      <c r="AD510" s="65"/>
      <c r="AE510" s="65"/>
      <c r="AF510" s="65">
        <f t="shared" ref="AF510:AF520" si="1899">AF509</f>
        <v>5</v>
      </c>
      <c r="AG510" s="65">
        <f t="shared" si="1729"/>
        <v>820</v>
      </c>
      <c r="AH510" s="65">
        <f t="shared" si="1881"/>
        <v>730</v>
      </c>
      <c r="AI510" s="65" t="str">
        <f t="shared" si="1882"/>
        <v/>
      </c>
      <c r="AJ510" s="65" t="str">
        <f t="shared" si="1883"/>
        <v/>
      </c>
      <c r="AK510" s="65" t="str">
        <f t="shared" si="1884"/>
        <v/>
      </c>
      <c r="AL510" s="65" t="str">
        <f t="shared" si="1885"/>
        <v/>
      </c>
      <c r="AM510" s="65" t="str">
        <f t="shared" si="1572"/>
        <v/>
      </c>
      <c r="AN510" s="65">
        <f t="shared" ref="AN510:AS510" si="1900">AN509</f>
        <v>0</v>
      </c>
      <c r="AO510" s="65">
        <f t="shared" si="1900"/>
        <v>0</v>
      </c>
      <c r="AP510" s="65">
        <f t="shared" si="1900"/>
        <v>0</v>
      </c>
      <c r="AQ510" s="65">
        <f t="shared" si="1900"/>
        <v>0</v>
      </c>
      <c r="AR510" s="65">
        <f t="shared" si="1900"/>
        <v>0</v>
      </c>
      <c r="AS510" s="65">
        <f t="shared" si="1900"/>
        <v>0</v>
      </c>
      <c r="AT510" s="65" t="str">
        <f t="shared" si="1886"/>
        <v>GPU</v>
      </c>
      <c r="AU510" s="65">
        <f t="shared" si="1887"/>
        <v>479.40000000000003</v>
      </c>
      <c r="AV510" s="65"/>
      <c r="AX510" s="65">
        <f t="shared" si="1888"/>
        <v>1230</v>
      </c>
      <c r="AY510" s="65">
        <f t="shared" si="1889"/>
        <v>975</v>
      </c>
      <c r="AZ510" s="65">
        <f>INDEX(Notes!$A$36:$O$47,MATCH($B510,Notes!A$36:A$47,0),MATCH(AZ$2,Notes!A$35:O$35,0))</f>
        <v>342.4525995351467</v>
      </c>
      <c r="BA510" s="65">
        <f t="shared" si="1890"/>
        <v>1095</v>
      </c>
      <c r="BB510" s="65">
        <f t="shared" si="1891"/>
        <v>1185</v>
      </c>
      <c r="BC510" s="65">
        <f t="shared" si="1892"/>
        <v>1075</v>
      </c>
      <c r="BD510" s="65">
        <f t="shared" si="1893"/>
        <v>1165</v>
      </c>
      <c r="BO510" s="72">
        <f t="shared" ref="BO510:BO520" si="1901">BO509</f>
        <v>479.40000000000003</v>
      </c>
      <c r="BP510" s="72">
        <f t="shared" si="1305"/>
        <v>14</v>
      </c>
      <c r="BQ510" s="72" t="str">
        <f t="shared" si="1306"/>
        <v>3</v>
      </c>
      <c r="BR510" s="72">
        <f t="shared" ref="BR510:BV510" si="1902">IF(BR509="","",BR509)</f>
        <v>0</v>
      </c>
      <c r="BS510" s="72" t="str">
        <f t="shared" si="1902"/>
        <v/>
      </c>
      <c r="BT510" s="72" t="str">
        <f t="shared" si="1902"/>
        <v/>
      </c>
      <c r="BU510" s="72" t="str">
        <f t="shared" si="1902"/>
        <v/>
      </c>
      <c r="BV510" s="72" t="str">
        <f t="shared" si="1902"/>
        <v/>
      </c>
    </row>
    <row r="511" spans="1:74" s="72" customFormat="1" x14ac:dyDescent="0.2">
      <c r="A511" s="72" t="b">
        <v>1</v>
      </c>
      <c r="B511" s="65" t="s">
        <v>46</v>
      </c>
      <c r="C511" s="65" t="s">
        <v>399</v>
      </c>
      <c r="D511" s="65" t="str">
        <f t="shared" si="1894"/>
        <v>E4</v>
      </c>
      <c r="E511" s="75">
        <f t="shared" si="1879"/>
        <v>1014004</v>
      </c>
      <c r="F511" s="65" t="str">
        <f t="shared" si="1880"/>
        <v>MG00E_E4</v>
      </c>
      <c r="G511" s="65" t="s">
        <v>345</v>
      </c>
      <c r="H511" s="65">
        <f t="shared" si="1835"/>
        <v>1490</v>
      </c>
      <c r="I511" s="65">
        <f t="shared" si="1897"/>
        <v>160</v>
      </c>
      <c r="J511" s="65">
        <f>INDEX(Notes!$A$36:$N$47,MATCH(Binning!$B511,Notes!$A$36:$A$47,0),MATCH(Notes!$K$35,Notes!$A$35:$N$35,0))</f>
        <v>479.40000000000003</v>
      </c>
      <c r="K511" s="65"/>
      <c r="L511" s="65">
        <f t="shared" ref="L511:L520" si="1903">L510</f>
        <v>1140</v>
      </c>
      <c r="M511" s="65">
        <f t="shared" si="1898"/>
        <v>885</v>
      </c>
      <c r="N511" s="65">
        <f>INDEX(GB!$A$2:$AD$96,MATCH($C511,GB!$A$2:$A$96,0),MATCH(N$2,GB!$A$1:$AD$1,0))</f>
        <v>90</v>
      </c>
      <c r="O511" s="65">
        <f>INDEX(GB!$A$2:$AD$96,MATCH($C511,GB!$A$2:$A$96,0),MATCH(O$2,GB!$A$1:$AD$1,0))</f>
        <v>0</v>
      </c>
      <c r="P511" s="65">
        <f>INDEX(GB!$A$2:$AD$96,MATCH($C511,GB!$A$2:$A$96,0),MATCH(P$2,GB!$A$1:$AD$1,0))</f>
        <v>60</v>
      </c>
      <c r="Q511" s="65">
        <f>INDEX(GB!$A$2:$AD$96,MATCH($C511,GB!$A$2:$A$96,0),MATCH(Q$2,GB!$A$1:$AD$1,0))</f>
        <v>20</v>
      </c>
      <c r="R511" s="65">
        <f>INDEX(Notes!$A$36:$N$47,MATCH(Binning!$B511,Notes!$A$36:$A$47,0),MATCH(Notes!$M$35,Notes!$A$35:$N$35,0))</f>
        <v>6020</v>
      </c>
      <c r="S511" s="65"/>
      <c r="T511" s="65">
        <f>INDEX(GB!$A$2:$AD$96,MATCH($C511,GB!$A$2:$A$96,0),MATCH(T$2,GB!$A$1:$AD$1,0))</f>
        <v>5</v>
      </c>
      <c r="U511" s="65">
        <f>INDEX(GB!$A$2:$AD$96,MATCH($C511,GB!$A$2:$A$96,0),MATCH(U$2,GB!$A$1:$AD$1,0))</f>
        <v>0</v>
      </c>
      <c r="V511" s="65">
        <f>INDEX(GB!$A$2:$AD$96,MATCH($C511,GB!$A$2:$A$96,0),MATCH(V$2,GB!$A$1:$AD$1,0))</f>
        <v>0</v>
      </c>
      <c r="W511" s="65">
        <f>INDEX(GB!$A$2:$AD$96,MATCH($C511,GB!$A$2:$A$96,0),MATCH(W$2,GB!$A$1:$AD$1,0))</f>
        <v>35</v>
      </c>
      <c r="X511" s="65">
        <f>INDEX(GB!$A$2:$AD$96,MATCH($C511,GB!$A$2:$A$96,0),MATCH(X$2,GB!$A$1:$AD$1,0))</f>
        <v>-5</v>
      </c>
      <c r="Y511" s="65">
        <v>5</v>
      </c>
      <c r="Z511" s="72">
        <v>1250</v>
      </c>
      <c r="AA511" s="72">
        <v>400</v>
      </c>
      <c r="AB511" s="65"/>
      <c r="AC511" s="65"/>
      <c r="AD511" s="65"/>
      <c r="AE511" s="65"/>
      <c r="AF511" s="65">
        <f t="shared" si="1899"/>
        <v>5</v>
      </c>
      <c r="AG511" s="65">
        <f t="shared" si="1729"/>
        <v>820</v>
      </c>
      <c r="AH511" s="65">
        <f t="shared" si="1881"/>
        <v>730</v>
      </c>
      <c r="AI511" s="65" t="str">
        <f t="shared" si="1882"/>
        <v/>
      </c>
      <c r="AJ511" s="65" t="str">
        <f t="shared" si="1883"/>
        <v/>
      </c>
      <c r="AK511" s="65" t="str">
        <f t="shared" si="1884"/>
        <v/>
      </c>
      <c r="AL511" s="65" t="str">
        <f t="shared" si="1885"/>
        <v/>
      </c>
      <c r="AM511" s="65" t="str">
        <f t="shared" si="1572"/>
        <v/>
      </c>
      <c r="AN511" s="65">
        <f t="shared" ref="AN511:AS511" si="1904">AN510</f>
        <v>0</v>
      </c>
      <c r="AO511" s="65">
        <f t="shared" si="1904"/>
        <v>0</v>
      </c>
      <c r="AP511" s="65">
        <f t="shared" si="1904"/>
        <v>0</v>
      </c>
      <c r="AQ511" s="65">
        <f t="shared" si="1904"/>
        <v>0</v>
      </c>
      <c r="AR511" s="65">
        <f t="shared" si="1904"/>
        <v>0</v>
      </c>
      <c r="AS511" s="65">
        <f t="shared" si="1904"/>
        <v>0</v>
      </c>
      <c r="AT511" s="65" t="str">
        <f t="shared" si="1886"/>
        <v>GPU</v>
      </c>
      <c r="AU511" s="65">
        <f t="shared" si="1887"/>
        <v>479.40000000000003</v>
      </c>
      <c r="AV511" s="65"/>
      <c r="AX511" s="65">
        <f t="shared" si="1888"/>
        <v>1230</v>
      </c>
      <c r="AY511" s="65">
        <f t="shared" si="1889"/>
        <v>975</v>
      </c>
      <c r="AZ511" s="65">
        <f>INDEX(Notes!$A$36:$O$47,MATCH($B511,Notes!A$36:A$47,0),MATCH(AZ$2,Notes!A$35:O$35,0))</f>
        <v>342.4525995351467</v>
      </c>
      <c r="BA511" s="65">
        <f t="shared" si="1890"/>
        <v>1080</v>
      </c>
      <c r="BB511" s="65">
        <f t="shared" si="1891"/>
        <v>1170</v>
      </c>
      <c r="BC511" s="65">
        <f t="shared" si="1892"/>
        <v>1060</v>
      </c>
      <c r="BD511" s="65">
        <f t="shared" si="1893"/>
        <v>1150</v>
      </c>
      <c r="BO511" s="72">
        <f t="shared" si="1901"/>
        <v>479.40000000000003</v>
      </c>
      <c r="BP511" s="72">
        <f t="shared" si="1305"/>
        <v>14</v>
      </c>
      <c r="BQ511" s="72" t="str">
        <f t="shared" si="1306"/>
        <v>4</v>
      </c>
      <c r="BR511" s="72">
        <f t="shared" ref="BR511:BV511" si="1905">IF(BR510="","",BR510)</f>
        <v>0</v>
      </c>
      <c r="BS511" s="72" t="str">
        <f t="shared" si="1905"/>
        <v/>
      </c>
      <c r="BT511" s="72" t="str">
        <f t="shared" si="1905"/>
        <v/>
      </c>
      <c r="BU511" s="72" t="str">
        <f t="shared" si="1905"/>
        <v/>
      </c>
      <c r="BV511" s="72" t="str">
        <f t="shared" si="1905"/>
        <v/>
      </c>
    </row>
    <row r="512" spans="1:74" s="72" customFormat="1" x14ac:dyDescent="0.2">
      <c r="A512" s="72" t="b">
        <v>1</v>
      </c>
      <c r="B512" s="65" t="s">
        <v>46</v>
      </c>
      <c r="C512" s="65" t="s">
        <v>399</v>
      </c>
      <c r="D512" s="65" t="str">
        <f t="shared" si="1894"/>
        <v>E5</v>
      </c>
      <c r="E512" s="75">
        <f t="shared" si="1879"/>
        <v>1014005</v>
      </c>
      <c r="F512" s="65" t="str">
        <f t="shared" si="1880"/>
        <v>MG00E_E5</v>
      </c>
      <c r="G512" s="65" t="s">
        <v>345</v>
      </c>
      <c r="H512" s="65">
        <f t="shared" si="1835"/>
        <v>1475</v>
      </c>
      <c r="I512" s="65">
        <f t="shared" si="1897"/>
        <v>160</v>
      </c>
      <c r="J512" s="65">
        <f>INDEX(Notes!$A$36:$N$47,MATCH(Binning!$B512,Notes!$A$36:$A$47,0),MATCH(Notes!$K$35,Notes!$A$35:$N$35,0))</f>
        <v>479.40000000000003</v>
      </c>
      <c r="K512" s="65"/>
      <c r="L512" s="65">
        <f t="shared" si="1903"/>
        <v>1140</v>
      </c>
      <c r="M512" s="65">
        <f t="shared" si="1898"/>
        <v>885</v>
      </c>
      <c r="N512" s="65">
        <f>INDEX(GB!$A$2:$AD$96,MATCH($C512,GB!$A$2:$A$96,0),MATCH(N$2,GB!$A$1:$AD$1,0))</f>
        <v>90</v>
      </c>
      <c r="O512" s="65">
        <f>INDEX(GB!$A$2:$AD$96,MATCH($C512,GB!$A$2:$A$96,0),MATCH(O$2,GB!$A$1:$AD$1,0))</f>
        <v>0</v>
      </c>
      <c r="P512" s="65">
        <f>INDEX(GB!$A$2:$AD$96,MATCH($C512,GB!$A$2:$A$96,0),MATCH(P$2,GB!$A$1:$AD$1,0))</f>
        <v>60</v>
      </c>
      <c r="Q512" s="65">
        <f>INDEX(GB!$A$2:$AD$96,MATCH($C512,GB!$A$2:$A$96,0),MATCH(Q$2,GB!$A$1:$AD$1,0))</f>
        <v>20</v>
      </c>
      <c r="R512" s="65">
        <f>INDEX(Notes!$A$36:$N$47,MATCH(Binning!$B512,Notes!$A$36:$A$47,0),MATCH(Notes!$M$35,Notes!$A$35:$N$35,0))</f>
        <v>6020</v>
      </c>
      <c r="S512" s="65"/>
      <c r="T512" s="65">
        <f>INDEX(GB!$A$2:$AD$96,MATCH($C512,GB!$A$2:$A$96,0),MATCH(T$2,GB!$A$1:$AD$1,0))</f>
        <v>5</v>
      </c>
      <c r="U512" s="65">
        <f>INDEX(GB!$A$2:$AD$96,MATCH($C512,GB!$A$2:$A$96,0),MATCH(U$2,GB!$A$1:$AD$1,0))</f>
        <v>0</v>
      </c>
      <c r="V512" s="65">
        <f>INDEX(GB!$A$2:$AD$96,MATCH($C512,GB!$A$2:$A$96,0),MATCH(V$2,GB!$A$1:$AD$1,0))</f>
        <v>0</v>
      </c>
      <c r="W512" s="65">
        <f>INDEX(GB!$A$2:$AD$96,MATCH($C512,GB!$A$2:$A$96,0),MATCH(W$2,GB!$A$1:$AD$1,0))</f>
        <v>35</v>
      </c>
      <c r="X512" s="65">
        <f>INDEX(GB!$A$2:$AD$96,MATCH($C512,GB!$A$2:$A$96,0),MATCH(X$2,GB!$A$1:$AD$1,0))</f>
        <v>-5</v>
      </c>
      <c r="Y512" s="65">
        <v>5</v>
      </c>
      <c r="Z512" s="72">
        <v>1250</v>
      </c>
      <c r="AA512" s="72">
        <v>400</v>
      </c>
      <c r="AB512" s="65"/>
      <c r="AC512" s="65"/>
      <c r="AD512" s="65"/>
      <c r="AE512" s="65"/>
      <c r="AF512" s="65">
        <f t="shared" si="1899"/>
        <v>5</v>
      </c>
      <c r="AG512" s="65">
        <f t="shared" si="1729"/>
        <v>820</v>
      </c>
      <c r="AH512" s="65">
        <f t="shared" si="1881"/>
        <v>730</v>
      </c>
      <c r="AI512" s="65" t="str">
        <f t="shared" si="1882"/>
        <v/>
      </c>
      <c r="AJ512" s="65" t="str">
        <f t="shared" si="1883"/>
        <v/>
      </c>
      <c r="AK512" s="65" t="str">
        <f t="shared" si="1884"/>
        <v/>
      </c>
      <c r="AL512" s="65" t="str">
        <f t="shared" si="1885"/>
        <v/>
      </c>
      <c r="AM512" s="65" t="str">
        <f t="shared" si="1572"/>
        <v/>
      </c>
      <c r="AN512" s="65">
        <f t="shared" ref="AN512:AS512" si="1906">AN511</f>
        <v>0</v>
      </c>
      <c r="AO512" s="65">
        <f t="shared" si="1906"/>
        <v>0</v>
      </c>
      <c r="AP512" s="65">
        <f t="shared" si="1906"/>
        <v>0</v>
      </c>
      <c r="AQ512" s="65">
        <f t="shared" si="1906"/>
        <v>0</v>
      </c>
      <c r="AR512" s="65">
        <f t="shared" si="1906"/>
        <v>0</v>
      </c>
      <c r="AS512" s="65">
        <f t="shared" si="1906"/>
        <v>0</v>
      </c>
      <c r="AT512" s="65" t="str">
        <f t="shared" si="1886"/>
        <v>GPU</v>
      </c>
      <c r="AU512" s="65">
        <f t="shared" si="1887"/>
        <v>479.40000000000003</v>
      </c>
      <c r="AV512" s="65"/>
      <c r="AX512" s="65">
        <f t="shared" si="1888"/>
        <v>1230</v>
      </c>
      <c r="AY512" s="65">
        <f t="shared" si="1889"/>
        <v>975</v>
      </c>
      <c r="AZ512" s="65">
        <f>INDEX(Notes!$A$36:$O$47,MATCH($B512,Notes!A$36:A$47,0),MATCH(AZ$2,Notes!A$35:O$35,0))</f>
        <v>342.4525995351467</v>
      </c>
      <c r="BA512" s="65">
        <f t="shared" si="1890"/>
        <v>1065</v>
      </c>
      <c r="BB512" s="65">
        <f t="shared" si="1891"/>
        <v>1155</v>
      </c>
      <c r="BC512" s="65">
        <f t="shared" si="1892"/>
        <v>1045</v>
      </c>
      <c r="BD512" s="65">
        <f t="shared" si="1893"/>
        <v>1135</v>
      </c>
      <c r="BO512" s="72">
        <f t="shared" si="1901"/>
        <v>479.40000000000003</v>
      </c>
      <c r="BP512" s="72">
        <f t="shared" si="1305"/>
        <v>14</v>
      </c>
      <c r="BQ512" s="72" t="str">
        <f t="shared" si="1306"/>
        <v>5</v>
      </c>
      <c r="BR512" s="72">
        <f t="shared" ref="BR512:BV512" si="1907">IF(BR511="","",BR511)</f>
        <v>0</v>
      </c>
      <c r="BS512" s="72" t="str">
        <f t="shared" si="1907"/>
        <v/>
      </c>
      <c r="BT512" s="72" t="str">
        <f t="shared" si="1907"/>
        <v/>
      </c>
      <c r="BU512" s="72" t="str">
        <f t="shared" si="1907"/>
        <v/>
      </c>
      <c r="BV512" s="72" t="str">
        <f t="shared" si="1907"/>
        <v/>
      </c>
    </row>
    <row r="513" spans="1:74" s="72" customFormat="1" x14ac:dyDescent="0.2">
      <c r="A513" s="72" t="b">
        <v>1</v>
      </c>
      <c r="B513" s="65" t="s">
        <v>46</v>
      </c>
      <c r="C513" s="65" t="s">
        <v>399</v>
      </c>
      <c r="D513" s="65" t="str">
        <f t="shared" si="1894"/>
        <v>E6</v>
      </c>
      <c r="E513" s="75">
        <f t="shared" si="1879"/>
        <v>1014006</v>
      </c>
      <c r="F513" s="65" t="str">
        <f t="shared" si="1880"/>
        <v>MG00E_E6</v>
      </c>
      <c r="G513" s="65" t="s">
        <v>345</v>
      </c>
      <c r="H513" s="65">
        <f t="shared" si="1835"/>
        <v>1460</v>
      </c>
      <c r="I513" s="65">
        <f t="shared" si="1897"/>
        <v>160</v>
      </c>
      <c r="J513" s="65">
        <f>INDEX(Notes!$A$36:$N$47,MATCH(Binning!$B513,Notes!$A$36:$A$47,0),MATCH(Notes!$K$35,Notes!$A$35:$N$35,0))</f>
        <v>479.40000000000003</v>
      </c>
      <c r="K513" s="65"/>
      <c r="L513" s="65">
        <f t="shared" si="1903"/>
        <v>1140</v>
      </c>
      <c r="M513" s="65">
        <f t="shared" si="1898"/>
        <v>885</v>
      </c>
      <c r="N513" s="65">
        <f>INDEX(GB!$A$2:$AD$96,MATCH($C513,GB!$A$2:$A$96,0),MATCH(N$2,GB!$A$1:$AD$1,0))</f>
        <v>90</v>
      </c>
      <c r="O513" s="65">
        <f>INDEX(GB!$A$2:$AD$96,MATCH($C513,GB!$A$2:$A$96,0),MATCH(O$2,GB!$A$1:$AD$1,0))</f>
        <v>0</v>
      </c>
      <c r="P513" s="65">
        <f>INDEX(GB!$A$2:$AD$96,MATCH($C513,GB!$A$2:$A$96,0),MATCH(P$2,GB!$A$1:$AD$1,0))</f>
        <v>60</v>
      </c>
      <c r="Q513" s="65">
        <f>INDEX(GB!$A$2:$AD$96,MATCH($C513,GB!$A$2:$A$96,0),MATCH(Q$2,GB!$A$1:$AD$1,0))</f>
        <v>20</v>
      </c>
      <c r="R513" s="65">
        <f>INDEX(Notes!$A$36:$N$47,MATCH(Binning!$B513,Notes!$A$36:$A$47,0),MATCH(Notes!$M$35,Notes!$A$35:$N$35,0))</f>
        <v>6020</v>
      </c>
      <c r="S513" s="65"/>
      <c r="T513" s="65">
        <f>INDEX(GB!$A$2:$AD$96,MATCH($C513,GB!$A$2:$A$96,0),MATCH(T$2,GB!$A$1:$AD$1,0))</f>
        <v>5</v>
      </c>
      <c r="U513" s="65">
        <f>INDEX(GB!$A$2:$AD$96,MATCH($C513,GB!$A$2:$A$96,0),MATCH(U$2,GB!$A$1:$AD$1,0))</f>
        <v>0</v>
      </c>
      <c r="V513" s="65">
        <f>INDEX(GB!$A$2:$AD$96,MATCH($C513,GB!$A$2:$A$96,0),MATCH(V$2,GB!$A$1:$AD$1,0))</f>
        <v>0</v>
      </c>
      <c r="W513" s="65">
        <f>INDEX(GB!$A$2:$AD$96,MATCH($C513,GB!$A$2:$A$96,0),MATCH(W$2,GB!$A$1:$AD$1,0))</f>
        <v>35</v>
      </c>
      <c r="X513" s="65">
        <f>INDEX(GB!$A$2:$AD$96,MATCH($C513,GB!$A$2:$A$96,0),MATCH(X$2,GB!$A$1:$AD$1,0))</f>
        <v>-5</v>
      </c>
      <c r="Y513" s="65">
        <v>5</v>
      </c>
      <c r="Z513" s="72">
        <v>1250</v>
      </c>
      <c r="AA513" s="72">
        <v>400</v>
      </c>
      <c r="AB513" s="65"/>
      <c r="AC513" s="65"/>
      <c r="AD513" s="65"/>
      <c r="AE513" s="65"/>
      <c r="AF513" s="65">
        <f t="shared" si="1899"/>
        <v>5</v>
      </c>
      <c r="AG513" s="65">
        <f t="shared" si="1729"/>
        <v>820</v>
      </c>
      <c r="AH513" s="65">
        <f t="shared" si="1881"/>
        <v>730</v>
      </c>
      <c r="AI513" s="65" t="str">
        <f t="shared" si="1882"/>
        <v/>
      </c>
      <c r="AJ513" s="65" t="str">
        <f t="shared" si="1883"/>
        <v/>
      </c>
      <c r="AK513" s="65" t="str">
        <f t="shared" si="1884"/>
        <v/>
      </c>
      <c r="AL513" s="65" t="str">
        <f t="shared" si="1885"/>
        <v/>
      </c>
      <c r="AM513" s="65" t="str">
        <f t="shared" si="1572"/>
        <v/>
      </c>
      <c r="AN513" s="65">
        <f t="shared" ref="AN513:AS513" si="1908">AN512</f>
        <v>0</v>
      </c>
      <c r="AO513" s="65">
        <f t="shared" si="1908"/>
        <v>0</v>
      </c>
      <c r="AP513" s="65">
        <f t="shared" si="1908"/>
        <v>0</v>
      </c>
      <c r="AQ513" s="65">
        <f t="shared" si="1908"/>
        <v>0</v>
      </c>
      <c r="AR513" s="65">
        <f t="shared" si="1908"/>
        <v>0</v>
      </c>
      <c r="AS513" s="65">
        <f t="shared" si="1908"/>
        <v>0</v>
      </c>
      <c r="AT513" s="65" t="str">
        <f t="shared" si="1886"/>
        <v>GPU</v>
      </c>
      <c r="AU513" s="65">
        <f t="shared" si="1887"/>
        <v>479.40000000000003</v>
      </c>
      <c r="AV513" s="65"/>
      <c r="AX513" s="65">
        <f t="shared" si="1888"/>
        <v>1230</v>
      </c>
      <c r="AY513" s="65">
        <f t="shared" si="1889"/>
        <v>975</v>
      </c>
      <c r="AZ513" s="65">
        <f>INDEX(Notes!$A$36:$O$47,MATCH($B513,Notes!A$36:A$47,0),MATCH(AZ$2,Notes!A$35:O$35,0))</f>
        <v>342.4525995351467</v>
      </c>
      <c r="BA513" s="65">
        <f t="shared" si="1890"/>
        <v>1050</v>
      </c>
      <c r="BB513" s="65">
        <f t="shared" si="1891"/>
        <v>1140</v>
      </c>
      <c r="BC513" s="65">
        <f t="shared" si="1892"/>
        <v>1030</v>
      </c>
      <c r="BD513" s="65">
        <f t="shared" si="1893"/>
        <v>1120</v>
      </c>
      <c r="BO513" s="72">
        <f t="shared" si="1901"/>
        <v>479.40000000000003</v>
      </c>
      <c r="BP513" s="72">
        <f t="shared" si="1305"/>
        <v>14</v>
      </c>
      <c r="BQ513" s="72" t="str">
        <f t="shared" si="1306"/>
        <v>6</v>
      </c>
      <c r="BR513" s="72">
        <f t="shared" ref="BR513:BV513" si="1909">IF(BR512="","",BR512)</f>
        <v>0</v>
      </c>
      <c r="BS513" s="72" t="str">
        <f t="shared" si="1909"/>
        <v/>
      </c>
      <c r="BT513" s="72" t="str">
        <f t="shared" si="1909"/>
        <v/>
      </c>
      <c r="BU513" s="72" t="str">
        <f t="shared" si="1909"/>
        <v/>
      </c>
      <c r="BV513" s="72" t="str">
        <f t="shared" si="1909"/>
        <v/>
      </c>
    </row>
    <row r="514" spans="1:74" s="72" customFormat="1" x14ac:dyDescent="0.2">
      <c r="A514" s="72" t="b">
        <v>1</v>
      </c>
      <c r="B514" s="65" t="s">
        <v>46</v>
      </c>
      <c r="C514" s="65" t="s">
        <v>399</v>
      </c>
      <c r="D514" s="65" t="str">
        <f t="shared" si="1894"/>
        <v>E7</v>
      </c>
      <c r="E514" s="75">
        <f t="shared" si="1879"/>
        <v>1014007</v>
      </c>
      <c r="F514" s="65" t="str">
        <f t="shared" si="1880"/>
        <v>MG00E_E7</v>
      </c>
      <c r="G514" s="65" t="s">
        <v>345</v>
      </c>
      <c r="H514" s="65">
        <f t="shared" si="1835"/>
        <v>1445</v>
      </c>
      <c r="I514" s="65">
        <f t="shared" si="1897"/>
        <v>160</v>
      </c>
      <c r="J514" s="65">
        <f>INDEX(Notes!$A$36:$N$47,MATCH(Binning!$B514,Notes!$A$36:$A$47,0),MATCH(Notes!$K$35,Notes!$A$35:$N$35,0))</f>
        <v>479.40000000000003</v>
      </c>
      <c r="K514" s="65"/>
      <c r="L514" s="65">
        <f t="shared" si="1903"/>
        <v>1140</v>
      </c>
      <c r="M514" s="65">
        <f t="shared" si="1898"/>
        <v>885</v>
      </c>
      <c r="N514" s="65">
        <f>INDEX(GB!$A$2:$AD$96,MATCH($C514,GB!$A$2:$A$96,0),MATCH(N$2,GB!$A$1:$AD$1,0))</f>
        <v>90</v>
      </c>
      <c r="O514" s="65">
        <f>INDEX(GB!$A$2:$AD$96,MATCH($C514,GB!$A$2:$A$96,0),MATCH(O$2,GB!$A$1:$AD$1,0))</f>
        <v>0</v>
      </c>
      <c r="P514" s="65">
        <f>INDEX(GB!$A$2:$AD$96,MATCH($C514,GB!$A$2:$A$96,0),MATCH(P$2,GB!$A$1:$AD$1,0))</f>
        <v>60</v>
      </c>
      <c r="Q514" s="65">
        <f>INDEX(GB!$A$2:$AD$96,MATCH($C514,GB!$A$2:$A$96,0),MATCH(Q$2,GB!$A$1:$AD$1,0))</f>
        <v>20</v>
      </c>
      <c r="R514" s="65">
        <f>INDEX(Notes!$A$36:$N$47,MATCH(Binning!$B514,Notes!$A$36:$A$47,0),MATCH(Notes!$M$35,Notes!$A$35:$N$35,0))</f>
        <v>6020</v>
      </c>
      <c r="S514" s="65"/>
      <c r="T514" s="65">
        <f>INDEX(GB!$A$2:$AD$96,MATCH($C514,GB!$A$2:$A$96,0),MATCH(T$2,GB!$A$1:$AD$1,0))</f>
        <v>5</v>
      </c>
      <c r="U514" s="65">
        <f>INDEX(GB!$A$2:$AD$96,MATCH($C514,GB!$A$2:$A$96,0),MATCH(U$2,GB!$A$1:$AD$1,0))</f>
        <v>0</v>
      </c>
      <c r="V514" s="65">
        <f>INDEX(GB!$A$2:$AD$96,MATCH($C514,GB!$A$2:$A$96,0),MATCH(V$2,GB!$A$1:$AD$1,0))</f>
        <v>0</v>
      </c>
      <c r="W514" s="65">
        <f>INDEX(GB!$A$2:$AD$96,MATCH($C514,GB!$A$2:$A$96,0),MATCH(W$2,GB!$A$1:$AD$1,0))</f>
        <v>35</v>
      </c>
      <c r="X514" s="65">
        <f>INDEX(GB!$A$2:$AD$96,MATCH($C514,GB!$A$2:$A$96,0),MATCH(X$2,GB!$A$1:$AD$1,0))</f>
        <v>-5</v>
      </c>
      <c r="Y514" s="65">
        <v>5</v>
      </c>
      <c r="Z514" s="72">
        <v>1250</v>
      </c>
      <c r="AA514" s="72">
        <v>400</v>
      </c>
      <c r="AB514" s="65"/>
      <c r="AC514" s="65"/>
      <c r="AD514" s="65"/>
      <c r="AE514" s="65"/>
      <c r="AF514" s="65">
        <f t="shared" si="1899"/>
        <v>5</v>
      </c>
      <c r="AG514" s="65">
        <f t="shared" si="1729"/>
        <v>820</v>
      </c>
      <c r="AH514" s="65">
        <f t="shared" si="1881"/>
        <v>730</v>
      </c>
      <c r="AI514" s="65" t="str">
        <f t="shared" si="1882"/>
        <v/>
      </c>
      <c r="AJ514" s="65" t="str">
        <f t="shared" si="1883"/>
        <v/>
      </c>
      <c r="AK514" s="65" t="str">
        <f t="shared" si="1884"/>
        <v/>
      </c>
      <c r="AL514" s="65" t="str">
        <f t="shared" si="1885"/>
        <v/>
      </c>
      <c r="AM514" s="65" t="str">
        <f t="shared" si="1572"/>
        <v/>
      </c>
      <c r="AN514" s="65">
        <f t="shared" ref="AN514:AS514" si="1910">AN513</f>
        <v>0</v>
      </c>
      <c r="AO514" s="65">
        <f t="shared" si="1910"/>
        <v>0</v>
      </c>
      <c r="AP514" s="65">
        <f t="shared" si="1910"/>
        <v>0</v>
      </c>
      <c r="AQ514" s="65">
        <f t="shared" si="1910"/>
        <v>0</v>
      </c>
      <c r="AR514" s="65">
        <f t="shared" si="1910"/>
        <v>0</v>
      </c>
      <c r="AS514" s="65">
        <f t="shared" si="1910"/>
        <v>0</v>
      </c>
      <c r="AT514" s="65" t="str">
        <f t="shared" si="1886"/>
        <v>GPU</v>
      </c>
      <c r="AU514" s="65">
        <f t="shared" si="1887"/>
        <v>479.40000000000003</v>
      </c>
      <c r="AV514" s="65"/>
      <c r="AX514" s="65">
        <f t="shared" si="1888"/>
        <v>1230</v>
      </c>
      <c r="AY514" s="65">
        <f t="shared" si="1889"/>
        <v>975</v>
      </c>
      <c r="AZ514" s="65">
        <f>INDEX(Notes!$A$36:$O$47,MATCH($B514,Notes!A$36:A$47,0),MATCH(AZ$2,Notes!A$35:O$35,0))</f>
        <v>342.4525995351467</v>
      </c>
      <c r="BA514" s="65">
        <f t="shared" si="1890"/>
        <v>1035</v>
      </c>
      <c r="BB514" s="65">
        <f t="shared" si="1891"/>
        <v>1125</v>
      </c>
      <c r="BC514" s="65">
        <f t="shared" si="1892"/>
        <v>1015</v>
      </c>
      <c r="BD514" s="65">
        <f t="shared" si="1893"/>
        <v>1105</v>
      </c>
      <c r="BO514" s="72">
        <f t="shared" si="1901"/>
        <v>479.40000000000003</v>
      </c>
      <c r="BP514" s="72">
        <f t="shared" si="1305"/>
        <v>14</v>
      </c>
      <c r="BQ514" s="72" t="str">
        <f t="shared" si="1306"/>
        <v>7</v>
      </c>
      <c r="BR514" s="72">
        <f t="shared" ref="BR514:BV514" si="1911">IF(BR513="","",BR513)</f>
        <v>0</v>
      </c>
      <c r="BS514" s="72" t="str">
        <f t="shared" si="1911"/>
        <v/>
      </c>
      <c r="BT514" s="72" t="str">
        <f t="shared" si="1911"/>
        <v/>
      </c>
      <c r="BU514" s="72" t="str">
        <f t="shared" si="1911"/>
        <v/>
      </c>
      <c r="BV514" s="72" t="str">
        <f t="shared" si="1911"/>
        <v/>
      </c>
    </row>
    <row r="515" spans="1:74" s="72" customFormat="1" x14ac:dyDescent="0.2">
      <c r="A515" s="72" t="b">
        <v>1</v>
      </c>
      <c r="B515" s="65" t="s">
        <v>46</v>
      </c>
      <c r="C515" s="65" t="s">
        <v>399</v>
      </c>
      <c r="D515" s="65" t="str">
        <f t="shared" si="1894"/>
        <v>E8</v>
      </c>
      <c r="E515" s="75">
        <f t="shared" si="1879"/>
        <v>1014008</v>
      </c>
      <c r="F515" s="65" t="str">
        <f t="shared" si="1880"/>
        <v>MG00E_E8</v>
      </c>
      <c r="G515" s="65" t="s">
        <v>345</v>
      </c>
      <c r="H515" s="65">
        <f t="shared" si="1835"/>
        <v>1430</v>
      </c>
      <c r="I515" s="65">
        <f t="shared" si="1897"/>
        <v>160</v>
      </c>
      <c r="J515" s="65">
        <f>INDEX(Notes!$A$36:$N$47,MATCH(Binning!$B515,Notes!$A$36:$A$47,0),MATCH(Notes!$K$35,Notes!$A$35:$N$35,0))</f>
        <v>479.40000000000003</v>
      </c>
      <c r="K515" s="65"/>
      <c r="L515" s="65">
        <f t="shared" si="1903"/>
        <v>1140</v>
      </c>
      <c r="M515" s="65">
        <f t="shared" si="1898"/>
        <v>885</v>
      </c>
      <c r="N515" s="65">
        <f>INDEX(GB!$A$2:$AD$96,MATCH($C515,GB!$A$2:$A$96,0),MATCH(N$2,GB!$A$1:$AD$1,0))</f>
        <v>90</v>
      </c>
      <c r="O515" s="65">
        <f>INDEX(GB!$A$2:$AD$96,MATCH($C515,GB!$A$2:$A$96,0),MATCH(O$2,GB!$A$1:$AD$1,0))</f>
        <v>0</v>
      </c>
      <c r="P515" s="65">
        <f>INDEX(GB!$A$2:$AD$96,MATCH($C515,GB!$A$2:$A$96,0),MATCH(P$2,GB!$A$1:$AD$1,0))</f>
        <v>60</v>
      </c>
      <c r="Q515" s="65">
        <f>INDEX(GB!$A$2:$AD$96,MATCH($C515,GB!$A$2:$A$96,0),MATCH(Q$2,GB!$A$1:$AD$1,0))</f>
        <v>20</v>
      </c>
      <c r="R515" s="65">
        <f>INDEX(Notes!$A$36:$N$47,MATCH(Binning!$B515,Notes!$A$36:$A$47,0),MATCH(Notes!$M$35,Notes!$A$35:$N$35,0))</f>
        <v>6020</v>
      </c>
      <c r="S515" s="65"/>
      <c r="T515" s="65">
        <f>INDEX(GB!$A$2:$AD$96,MATCH($C515,GB!$A$2:$A$96,0),MATCH(T$2,GB!$A$1:$AD$1,0))</f>
        <v>5</v>
      </c>
      <c r="U515" s="65">
        <f>INDEX(GB!$A$2:$AD$96,MATCH($C515,GB!$A$2:$A$96,0),MATCH(U$2,GB!$A$1:$AD$1,0))</f>
        <v>0</v>
      </c>
      <c r="V515" s="65">
        <f>INDEX(GB!$A$2:$AD$96,MATCH($C515,GB!$A$2:$A$96,0),MATCH(V$2,GB!$A$1:$AD$1,0))</f>
        <v>0</v>
      </c>
      <c r="W515" s="65">
        <f>INDEX(GB!$A$2:$AD$96,MATCH($C515,GB!$A$2:$A$96,0),MATCH(W$2,GB!$A$1:$AD$1,0))</f>
        <v>35</v>
      </c>
      <c r="X515" s="65">
        <f>INDEX(GB!$A$2:$AD$96,MATCH($C515,GB!$A$2:$A$96,0),MATCH(X$2,GB!$A$1:$AD$1,0))</f>
        <v>-5</v>
      </c>
      <c r="Y515" s="65">
        <v>5</v>
      </c>
      <c r="Z515" s="72">
        <v>1250</v>
      </c>
      <c r="AA515" s="72">
        <v>400</v>
      </c>
      <c r="AB515" s="65"/>
      <c r="AC515" s="65"/>
      <c r="AD515" s="65"/>
      <c r="AE515" s="65"/>
      <c r="AF515" s="65">
        <f t="shared" si="1899"/>
        <v>5</v>
      </c>
      <c r="AG515" s="65">
        <f t="shared" si="1729"/>
        <v>820</v>
      </c>
      <c r="AH515" s="65">
        <f t="shared" si="1881"/>
        <v>730</v>
      </c>
      <c r="AI515" s="65" t="str">
        <f t="shared" si="1882"/>
        <v/>
      </c>
      <c r="AJ515" s="65" t="str">
        <f t="shared" si="1883"/>
        <v/>
      </c>
      <c r="AK515" s="65" t="str">
        <f t="shared" si="1884"/>
        <v/>
      </c>
      <c r="AL515" s="65" t="str">
        <f t="shared" si="1885"/>
        <v/>
      </c>
      <c r="AM515" s="65" t="str">
        <f t="shared" si="1572"/>
        <v/>
      </c>
      <c r="AN515" s="65">
        <f t="shared" ref="AN515:AS515" si="1912">AN514</f>
        <v>0</v>
      </c>
      <c r="AO515" s="65">
        <f t="shared" si="1912"/>
        <v>0</v>
      </c>
      <c r="AP515" s="65">
        <f t="shared" si="1912"/>
        <v>0</v>
      </c>
      <c r="AQ515" s="65">
        <f t="shared" si="1912"/>
        <v>0</v>
      </c>
      <c r="AR515" s="65">
        <f t="shared" si="1912"/>
        <v>0</v>
      </c>
      <c r="AS515" s="65">
        <f t="shared" si="1912"/>
        <v>0</v>
      </c>
      <c r="AT515" s="65" t="str">
        <f t="shared" si="1886"/>
        <v>GPU</v>
      </c>
      <c r="AU515" s="65">
        <f t="shared" si="1887"/>
        <v>479.40000000000003</v>
      </c>
      <c r="AV515" s="65"/>
      <c r="AX515" s="65">
        <f t="shared" si="1888"/>
        <v>1230</v>
      </c>
      <c r="AY515" s="65">
        <f t="shared" si="1889"/>
        <v>975</v>
      </c>
      <c r="AZ515" s="65">
        <f>INDEX(Notes!$A$36:$O$47,MATCH($B515,Notes!A$36:A$47,0),MATCH(AZ$2,Notes!A$35:O$35,0))</f>
        <v>342.4525995351467</v>
      </c>
      <c r="BA515" s="65">
        <f t="shared" si="1890"/>
        <v>1020</v>
      </c>
      <c r="BB515" s="65">
        <f t="shared" si="1891"/>
        <v>1110</v>
      </c>
      <c r="BC515" s="65">
        <f t="shared" si="1892"/>
        <v>1000</v>
      </c>
      <c r="BD515" s="65">
        <f t="shared" si="1893"/>
        <v>1090</v>
      </c>
      <c r="BO515" s="72">
        <f t="shared" si="1901"/>
        <v>479.40000000000003</v>
      </c>
      <c r="BP515" s="72">
        <f t="shared" si="1305"/>
        <v>14</v>
      </c>
      <c r="BQ515" s="72" t="str">
        <f t="shared" si="1306"/>
        <v>8</v>
      </c>
      <c r="BR515" s="72">
        <f t="shared" ref="BR515:BV515" si="1913">IF(BR514="","",BR514)</f>
        <v>0</v>
      </c>
      <c r="BS515" s="72" t="str">
        <f t="shared" si="1913"/>
        <v/>
      </c>
      <c r="BT515" s="72" t="str">
        <f t="shared" si="1913"/>
        <v/>
      </c>
      <c r="BU515" s="72" t="str">
        <f t="shared" si="1913"/>
        <v/>
      </c>
      <c r="BV515" s="72" t="str">
        <f t="shared" si="1913"/>
        <v/>
      </c>
    </row>
    <row r="516" spans="1:74" s="72" customFormat="1" x14ac:dyDescent="0.2">
      <c r="A516" s="72" t="b">
        <v>1</v>
      </c>
      <c r="B516" s="65" t="s">
        <v>46</v>
      </c>
      <c r="C516" s="65" t="s">
        <v>399</v>
      </c>
      <c r="D516" s="65" t="str">
        <f t="shared" si="1894"/>
        <v>E9</v>
      </c>
      <c r="E516" s="75">
        <f t="shared" si="1879"/>
        <v>1014009</v>
      </c>
      <c r="F516" s="65" t="str">
        <f t="shared" si="1880"/>
        <v>MG00E_E9</v>
      </c>
      <c r="G516" s="65" t="s">
        <v>345</v>
      </c>
      <c r="H516" s="65">
        <f t="shared" si="1835"/>
        <v>1415</v>
      </c>
      <c r="I516" s="65">
        <f t="shared" si="1897"/>
        <v>160</v>
      </c>
      <c r="J516" s="65">
        <f>INDEX(Notes!$A$36:$N$47,MATCH(Binning!$B516,Notes!$A$36:$A$47,0),MATCH(Notes!$K$35,Notes!$A$35:$N$35,0))</f>
        <v>479.40000000000003</v>
      </c>
      <c r="K516" s="65"/>
      <c r="L516" s="65">
        <f t="shared" si="1903"/>
        <v>1140</v>
      </c>
      <c r="M516" s="65">
        <f t="shared" si="1898"/>
        <v>885</v>
      </c>
      <c r="N516" s="65">
        <f>INDEX(GB!$A$2:$AD$96,MATCH($C516,GB!$A$2:$A$96,0),MATCH(N$2,GB!$A$1:$AD$1,0))</f>
        <v>90</v>
      </c>
      <c r="O516" s="65">
        <f>INDEX(GB!$A$2:$AD$96,MATCH($C516,GB!$A$2:$A$96,0),MATCH(O$2,GB!$A$1:$AD$1,0))</f>
        <v>0</v>
      </c>
      <c r="P516" s="65">
        <f>INDEX(GB!$A$2:$AD$96,MATCH($C516,GB!$A$2:$A$96,0),MATCH(P$2,GB!$A$1:$AD$1,0))</f>
        <v>60</v>
      </c>
      <c r="Q516" s="65">
        <f>INDEX(GB!$A$2:$AD$96,MATCH($C516,GB!$A$2:$A$96,0),MATCH(Q$2,GB!$A$1:$AD$1,0))</f>
        <v>20</v>
      </c>
      <c r="R516" s="65">
        <f>INDEX(Notes!$A$36:$N$47,MATCH(Binning!$B516,Notes!$A$36:$A$47,0),MATCH(Notes!$M$35,Notes!$A$35:$N$35,0))</f>
        <v>6020</v>
      </c>
      <c r="S516" s="65"/>
      <c r="T516" s="65">
        <f>INDEX(GB!$A$2:$AD$96,MATCH($C516,GB!$A$2:$A$96,0),MATCH(T$2,GB!$A$1:$AD$1,0))</f>
        <v>5</v>
      </c>
      <c r="U516" s="65">
        <f>INDEX(GB!$A$2:$AD$96,MATCH($C516,GB!$A$2:$A$96,0),MATCH(U$2,GB!$A$1:$AD$1,0))</f>
        <v>0</v>
      </c>
      <c r="V516" s="65">
        <f>INDEX(GB!$A$2:$AD$96,MATCH($C516,GB!$A$2:$A$96,0),MATCH(V$2,GB!$A$1:$AD$1,0))</f>
        <v>0</v>
      </c>
      <c r="W516" s="65">
        <f>INDEX(GB!$A$2:$AD$96,MATCH($C516,GB!$A$2:$A$96,0),MATCH(W$2,GB!$A$1:$AD$1,0))</f>
        <v>35</v>
      </c>
      <c r="X516" s="65">
        <f>INDEX(GB!$A$2:$AD$96,MATCH($C516,GB!$A$2:$A$96,0),MATCH(X$2,GB!$A$1:$AD$1,0))</f>
        <v>-5</v>
      </c>
      <c r="Y516" s="65">
        <v>5</v>
      </c>
      <c r="Z516" s="72">
        <v>1250</v>
      </c>
      <c r="AA516" s="72">
        <v>400</v>
      </c>
      <c r="AB516" s="65"/>
      <c r="AC516" s="65"/>
      <c r="AD516" s="65"/>
      <c r="AE516" s="65"/>
      <c r="AF516" s="65">
        <f t="shared" si="1899"/>
        <v>5</v>
      </c>
      <c r="AG516" s="65">
        <f t="shared" si="1729"/>
        <v>820</v>
      </c>
      <c r="AH516" s="65">
        <f t="shared" si="1881"/>
        <v>730</v>
      </c>
      <c r="AI516" s="65" t="str">
        <f t="shared" si="1882"/>
        <v/>
      </c>
      <c r="AJ516" s="65" t="str">
        <f t="shared" si="1883"/>
        <v/>
      </c>
      <c r="AK516" s="65" t="str">
        <f t="shared" si="1884"/>
        <v/>
      </c>
      <c r="AL516" s="65" t="str">
        <f t="shared" si="1885"/>
        <v/>
      </c>
      <c r="AM516" s="65" t="str">
        <f t="shared" si="1572"/>
        <v/>
      </c>
      <c r="AN516" s="65">
        <f t="shared" ref="AN516:AS516" si="1914">AN515</f>
        <v>0</v>
      </c>
      <c r="AO516" s="65">
        <f t="shared" si="1914"/>
        <v>0</v>
      </c>
      <c r="AP516" s="65">
        <f t="shared" si="1914"/>
        <v>0</v>
      </c>
      <c r="AQ516" s="65">
        <f t="shared" si="1914"/>
        <v>0</v>
      </c>
      <c r="AR516" s="65">
        <f t="shared" si="1914"/>
        <v>0</v>
      </c>
      <c r="AS516" s="65">
        <f t="shared" si="1914"/>
        <v>0</v>
      </c>
      <c r="AT516" s="65" t="str">
        <f t="shared" si="1886"/>
        <v>GPU</v>
      </c>
      <c r="AU516" s="65">
        <f t="shared" si="1887"/>
        <v>479.40000000000003</v>
      </c>
      <c r="AV516" s="65"/>
      <c r="AX516" s="65">
        <f t="shared" si="1888"/>
        <v>1230</v>
      </c>
      <c r="AY516" s="65">
        <f t="shared" si="1889"/>
        <v>975</v>
      </c>
      <c r="AZ516" s="65">
        <f>INDEX(Notes!$A$36:$O$47,MATCH($B516,Notes!A$36:A$47,0),MATCH(AZ$2,Notes!A$35:O$35,0))</f>
        <v>342.4525995351467</v>
      </c>
      <c r="BA516" s="65">
        <f t="shared" si="1890"/>
        <v>1005</v>
      </c>
      <c r="BB516" s="65">
        <f t="shared" si="1891"/>
        <v>1095</v>
      </c>
      <c r="BC516" s="65">
        <f t="shared" si="1892"/>
        <v>985</v>
      </c>
      <c r="BD516" s="65">
        <f t="shared" si="1893"/>
        <v>1075</v>
      </c>
      <c r="BO516" s="72">
        <f t="shared" si="1901"/>
        <v>479.40000000000003</v>
      </c>
      <c r="BP516" s="72">
        <f t="shared" si="1305"/>
        <v>14</v>
      </c>
      <c r="BQ516" s="72" t="str">
        <f t="shared" si="1306"/>
        <v>9</v>
      </c>
      <c r="BR516" s="72">
        <f t="shared" ref="BR516:BV516" si="1915">IF(BR515="","",BR515)</f>
        <v>0</v>
      </c>
      <c r="BS516" s="72" t="str">
        <f t="shared" si="1915"/>
        <v/>
      </c>
      <c r="BT516" s="72" t="str">
        <f t="shared" si="1915"/>
        <v/>
      </c>
      <c r="BU516" s="72" t="str">
        <f t="shared" si="1915"/>
        <v/>
      </c>
      <c r="BV516" s="72" t="str">
        <f t="shared" si="1915"/>
        <v/>
      </c>
    </row>
    <row r="517" spans="1:74" s="72" customFormat="1" x14ac:dyDescent="0.2">
      <c r="A517" s="72" t="b">
        <v>1</v>
      </c>
      <c r="B517" s="65" t="s">
        <v>46</v>
      </c>
      <c r="C517" s="65" t="s">
        <v>399</v>
      </c>
      <c r="D517" s="65" t="str">
        <f t="shared" si="1894"/>
        <v>E10</v>
      </c>
      <c r="E517" s="75">
        <f t="shared" si="1879"/>
        <v>1014010</v>
      </c>
      <c r="F517" s="65" t="str">
        <f t="shared" si="1880"/>
        <v>MG00E_E10</v>
      </c>
      <c r="G517" s="65" t="s">
        <v>345</v>
      </c>
      <c r="H517" s="65">
        <f t="shared" si="1835"/>
        <v>1400</v>
      </c>
      <c r="I517" s="65">
        <f t="shared" si="1897"/>
        <v>160</v>
      </c>
      <c r="J517" s="65">
        <f>INDEX(Notes!$A$36:$N$47,MATCH(Binning!$B517,Notes!$A$36:$A$47,0),MATCH(Notes!$K$35,Notes!$A$35:$N$35,0))</f>
        <v>479.40000000000003</v>
      </c>
      <c r="K517" s="65"/>
      <c r="L517" s="65">
        <f t="shared" si="1903"/>
        <v>1140</v>
      </c>
      <c r="M517" s="65">
        <f t="shared" si="1898"/>
        <v>885</v>
      </c>
      <c r="N517" s="65">
        <f>INDEX(GB!$A$2:$AD$96,MATCH($C517,GB!$A$2:$A$96,0),MATCH(N$2,GB!$A$1:$AD$1,0))</f>
        <v>90</v>
      </c>
      <c r="O517" s="65">
        <f>INDEX(GB!$A$2:$AD$96,MATCH($C517,GB!$A$2:$A$96,0),MATCH(O$2,GB!$A$1:$AD$1,0))</f>
        <v>0</v>
      </c>
      <c r="P517" s="65">
        <f>INDEX(GB!$A$2:$AD$96,MATCH($C517,GB!$A$2:$A$96,0),MATCH(P$2,GB!$A$1:$AD$1,0))</f>
        <v>60</v>
      </c>
      <c r="Q517" s="65">
        <f>INDEX(GB!$A$2:$AD$96,MATCH($C517,GB!$A$2:$A$96,0),MATCH(Q$2,GB!$A$1:$AD$1,0))</f>
        <v>20</v>
      </c>
      <c r="R517" s="65">
        <f>INDEX(Notes!$A$36:$N$47,MATCH(Binning!$B517,Notes!$A$36:$A$47,0),MATCH(Notes!$M$35,Notes!$A$35:$N$35,0))</f>
        <v>6020</v>
      </c>
      <c r="S517" s="65"/>
      <c r="T517" s="65">
        <f>INDEX(GB!$A$2:$AD$96,MATCH($C517,GB!$A$2:$A$96,0),MATCH(T$2,GB!$A$1:$AD$1,0))</f>
        <v>5</v>
      </c>
      <c r="U517" s="65">
        <f>INDEX(GB!$A$2:$AD$96,MATCH($C517,GB!$A$2:$A$96,0),MATCH(U$2,GB!$A$1:$AD$1,0))</f>
        <v>0</v>
      </c>
      <c r="V517" s="65">
        <f>INDEX(GB!$A$2:$AD$96,MATCH($C517,GB!$A$2:$A$96,0),MATCH(V$2,GB!$A$1:$AD$1,0))</f>
        <v>0</v>
      </c>
      <c r="W517" s="65">
        <f>INDEX(GB!$A$2:$AD$96,MATCH($C517,GB!$A$2:$A$96,0),MATCH(W$2,GB!$A$1:$AD$1,0))</f>
        <v>35</v>
      </c>
      <c r="X517" s="65">
        <f>INDEX(GB!$A$2:$AD$96,MATCH($C517,GB!$A$2:$A$96,0),MATCH(X$2,GB!$A$1:$AD$1,0))</f>
        <v>-5</v>
      </c>
      <c r="Y517" s="65">
        <v>5</v>
      </c>
      <c r="Z517" s="72">
        <v>1250</v>
      </c>
      <c r="AA517" s="72">
        <v>400</v>
      </c>
      <c r="AB517" s="65"/>
      <c r="AC517" s="65"/>
      <c r="AD517" s="65"/>
      <c r="AE517" s="65"/>
      <c r="AF517" s="65">
        <f t="shared" si="1899"/>
        <v>5</v>
      </c>
      <c r="AG517" s="65">
        <f t="shared" si="1729"/>
        <v>820</v>
      </c>
      <c r="AH517" s="65">
        <f t="shared" si="1881"/>
        <v>730</v>
      </c>
      <c r="AI517" s="65" t="str">
        <f t="shared" si="1882"/>
        <v/>
      </c>
      <c r="AJ517" s="65" t="str">
        <f t="shared" si="1883"/>
        <v/>
      </c>
      <c r="AK517" s="65" t="str">
        <f t="shared" si="1884"/>
        <v/>
      </c>
      <c r="AL517" s="65" t="str">
        <f t="shared" si="1885"/>
        <v/>
      </c>
      <c r="AM517" s="65" t="str">
        <f t="shared" si="1572"/>
        <v/>
      </c>
      <c r="AN517" s="65">
        <f t="shared" ref="AN517:AS517" si="1916">AN516</f>
        <v>0</v>
      </c>
      <c r="AO517" s="65">
        <f t="shared" si="1916"/>
        <v>0</v>
      </c>
      <c r="AP517" s="65">
        <f t="shared" si="1916"/>
        <v>0</v>
      </c>
      <c r="AQ517" s="65">
        <f t="shared" si="1916"/>
        <v>0</v>
      </c>
      <c r="AR517" s="65">
        <f t="shared" si="1916"/>
        <v>0</v>
      </c>
      <c r="AS517" s="65">
        <f t="shared" si="1916"/>
        <v>0</v>
      </c>
      <c r="AT517" s="65" t="str">
        <f t="shared" si="1886"/>
        <v>GPU</v>
      </c>
      <c r="AU517" s="65">
        <f t="shared" si="1887"/>
        <v>479.40000000000003</v>
      </c>
      <c r="AV517" s="65"/>
      <c r="AX517" s="65">
        <f t="shared" si="1888"/>
        <v>1230</v>
      </c>
      <c r="AY517" s="65">
        <f t="shared" si="1889"/>
        <v>975</v>
      </c>
      <c r="AZ517" s="65">
        <f>INDEX(Notes!$A$36:$O$47,MATCH($B517,Notes!A$36:A$47,0),MATCH(AZ$2,Notes!A$35:O$35,0))</f>
        <v>342.4525995351467</v>
      </c>
      <c r="BA517" s="65">
        <f t="shared" si="1890"/>
        <v>990</v>
      </c>
      <c r="BB517" s="65">
        <f t="shared" si="1891"/>
        <v>1080</v>
      </c>
      <c r="BC517" s="65">
        <f t="shared" si="1892"/>
        <v>970</v>
      </c>
      <c r="BD517" s="65">
        <f t="shared" si="1893"/>
        <v>1060</v>
      </c>
      <c r="BO517" s="72">
        <f t="shared" si="1901"/>
        <v>479.40000000000003</v>
      </c>
      <c r="BP517" s="72">
        <f t="shared" si="1305"/>
        <v>14</v>
      </c>
      <c r="BQ517" s="72" t="str">
        <f t="shared" si="1306"/>
        <v>10</v>
      </c>
      <c r="BR517" s="72">
        <f t="shared" ref="BR517:BV517" si="1917">IF(BR516="","",BR516)</f>
        <v>0</v>
      </c>
      <c r="BS517" s="72" t="str">
        <f t="shared" si="1917"/>
        <v/>
      </c>
      <c r="BT517" s="72" t="str">
        <f t="shared" si="1917"/>
        <v/>
      </c>
      <c r="BU517" s="72" t="str">
        <f t="shared" si="1917"/>
        <v/>
      </c>
      <c r="BV517" s="72" t="str">
        <f t="shared" si="1917"/>
        <v/>
      </c>
    </row>
    <row r="518" spans="1:74" s="72" customFormat="1" x14ac:dyDescent="0.2">
      <c r="A518" s="72" t="b">
        <v>1</v>
      </c>
      <c r="B518" s="65" t="s">
        <v>46</v>
      </c>
      <c r="C518" s="65" t="s">
        <v>399</v>
      </c>
      <c r="D518" s="65" t="str">
        <f t="shared" si="1894"/>
        <v>E11</v>
      </c>
      <c r="E518" s="75">
        <f t="shared" si="1879"/>
        <v>1014011</v>
      </c>
      <c r="F518" s="65" t="str">
        <f t="shared" si="1880"/>
        <v>MG00E_E11</v>
      </c>
      <c r="G518" s="65" t="s">
        <v>345</v>
      </c>
      <c r="H518" s="65">
        <f t="shared" si="1835"/>
        <v>1385</v>
      </c>
      <c r="I518" s="65">
        <f t="shared" si="1897"/>
        <v>160</v>
      </c>
      <c r="J518" s="65">
        <f>INDEX(Notes!$A$36:$N$47,MATCH(Binning!$B518,Notes!$A$36:$A$47,0),MATCH(Notes!$K$35,Notes!$A$35:$N$35,0))</f>
        <v>479.40000000000003</v>
      </c>
      <c r="K518" s="65"/>
      <c r="L518" s="65">
        <f t="shared" si="1903"/>
        <v>1140</v>
      </c>
      <c r="M518" s="65">
        <f t="shared" si="1898"/>
        <v>885</v>
      </c>
      <c r="N518" s="65">
        <f>INDEX(GB!$A$2:$AD$96,MATCH($C518,GB!$A$2:$A$96,0),MATCH(N$2,GB!$A$1:$AD$1,0))</f>
        <v>90</v>
      </c>
      <c r="O518" s="65">
        <f>INDEX(GB!$A$2:$AD$96,MATCH($C518,GB!$A$2:$A$96,0),MATCH(O$2,GB!$A$1:$AD$1,0))</f>
        <v>0</v>
      </c>
      <c r="P518" s="65">
        <f>INDEX(GB!$A$2:$AD$96,MATCH($C518,GB!$A$2:$A$96,0),MATCH(P$2,GB!$A$1:$AD$1,0))</f>
        <v>60</v>
      </c>
      <c r="Q518" s="65">
        <f>INDEX(GB!$A$2:$AD$96,MATCH($C518,GB!$A$2:$A$96,0),MATCH(Q$2,GB!$A$1:$AD$1,0))</f>
        <v>20</v>
      </c>
      <c r="R518" s="65">
        <f>INDEX(Notes!$A$36:$N$47,MATCH(Binning!$B518,Notes!$A$36:$A$47,0),MATCH(Notes!$M$35,Notes!$A$35:$N$35,0))</f>
        <v>6020</v>
      </c>
      <c r="S518" s="65"/>
      <c r="T518" s="65">
        <f>INDEX(GB!$A$2:$AD$96,MATCH($C518,GB!$A$2:$A$96,0),MATCH(T$2,GB!$A$1:$AD$1,0))</f>
        <v>5</v>
      </c>
      <c r="U518" s="65">
        <f>INDEX(GB!$A$2:$AD$96,MATCH($C518,GB!$A$2:$A$96,0),MATCH(U$2,GB!$A$1:$AD$1,0))</f>
        <v>0</v>
      </c>
      <c r="V518" s="65">
        <f>INDEX(GB!$A$2:$AD$96,MATCH($C518,GB!$A$2:$A$96,0),MATCH(V$2,GB!$A$1:$AD$1,0))</f>
        <v>0</v>
      </c>
      <c r="W518" s="65">
        <f>INDEX(GB!$A$2:$AD$96,MATCH($C518,GB!$A$2:$A$96,0),MATCH(W$2,GB!$A$1:$AD$1,0))</f>
        <v>35</v>
      </c>
      <c r="X518" s="65">
        <f>INDEX(GB!$A$2:$AD$96,MATCH($C518,GB!$A$2:$A$96,0),MATCH(X$2,GB!$A$1:$AD$1,0))</f>
        <v>-5</v>
      </c>
      <c r="Y518" s="65">
        <v>5</v>
      </c>
      <c r="Z518" s="72">
        <v>1250</v>
      </c>
      <c r="AA518" s="72">
        <v>400</v>
      </c>
      <c r="AB518" s="65"/>
      <c r="AC518" s="65"/>
      <c r="AD518" s="65"/>
      <c r="AE518" s="65"/>
      <c r="AF518" s="65">
        <f t="shared" si="1899"/>
        <v>5</v>
      </c>
      <c r="AG518" s="65">
        <f t="shared" si="1729"/>
        <v>820</v>
      </c>
      <c r="AH518" s="65">
        <f t="shared" si="1881"/>
        <v>730</v>
      </c>
      <c r="AI518" s="65" t="str">
        <f t="shared" si="1882"/>
        <v/>
      </c>
      <c r="AJ518" s="65" t="str">
        <f t="shared" si="1883"/>
        <v/>
      </c>
      <c r="AK518" s="65" t="str">
        <f t="shared" si="1884"/>
        <v/>
      </c>
      <c r="AL518" s="65" t="str">
        <f t="shared" si="1885"/>
        <v/>
      </c>
      <c r="AM518" s="65" t="str">
        <f t="shared" si="1572"/>
        <v/>
      </c>
      <c r="AN518" s="65">
        <f t="shared" ref="AN518:AS520" si="1918">AN517</f>
        <v>0</v>
      </c>
      <c r="AO518" s="65">
        <f t="shared" si="1918"/>
        <v>0</v>
      </c>
      <c r="AP518" s="65">
        <f t="shared" si="1918"/>
        <v>0</v>
      </c>
      <c r="AQ518" s="65">
        <f t="shared" si="1918"/>
        <v>0</v>
      </c>
      <c r="AR518" s="65">
        <f t="shared" si="1918"/>
        <v>0</v>
      </c>
      <c r="AS518" s="65">
        <f t="shared" si="1918"/>
        <v>0</v>
      </c>
      <c r="AT518" s="65" t="str">
        <f t="shared" si="1886"/>
        <v>GPU</v>
      </c>
      <c r="AU518" s="65">
        <f t="shared" si="1887"/>
        <v>479.40000000000003</v>
      </c>
      <c r="AV518" s="65"/>
      <c r="AX518" s="65">
        <f t="shared" si="1888"/>
        <v>1230</v>
      </c>
      <c r="AY518" s="65">
        <f t="shared" si="1889"/>
        <v>975</v>
      </c>
      <c r="AZ518" s="65">
        <f>INDEX(Notes!$A$36:$O$47,MATCH($B518,Notes!A$36:A$47,0),MATCH(AZ$2,Notes!A$35:O$35,0))</f>
        <v>342.4525995351467</v>
      </c>
      <c r="BA518" s="65">
        <f t="shared" si="1890"/>
        <v>975</v>
      </c>
      <c r="BB518" s="65">
        <f t="shared" si="1891"/>
        <v>1065</v>
      </c>
      <c r="BC518" s="65">
        <f t="shared" si="1892"/>
        <v>955</v>
      </c>
      <c r="BD518" s="65">
        <f t="shared" si="1893"/>
        <v>1045</v>
      </c>
      <c r="BO518" s="72">
        <f t="shared" si="1901"/>
        <v>479.40000000000003</v>
      </c>
      <c r="BP518" s="72">
        <f t="shared" si="1305"/>
        <v>14</v>
      </c>
      <c r="BQ518" s="72" t="str">
        <f t="shared" si="1306"/>
        <v>11</v>
      </c>
      <c r="BR518" s="72">
        <f t="shared" ref="BR518:BV520" si="1919">IF(BR517="","",BR517)</f>
        <v>0</v>
      </c>
      <c r="BS518" s="72" t="str">
        <f t="shared" si="1919"/>
        <v/>
      </c>
      <c r="BT518" s="72" t="str">
        <f t="shared" si="1919"/>
        <v/>
      </c>
      <c r="BU518" s="72" t="str">
        <f t="shared" si="1919"/>
        <v/>
      </c>
      <c r="BV518" s="72" t="str">
        <f t="shared" si="1919"/>
        <v/>
      </c>
    </row>
    <row r="519" spans="1:74" s="72" customFormat="1" x14ac:dyDescent="0.2">
      <c r="A519" s="72" t="b">
        <v>1</v>
      </c>
      <c r="B519" s="65" t="s">
        <v>46</v>
      </c>
      <c r="C519" s="65" t="s">
        <v>399</v>
      </c>
      <c r="D519" s="65" t="str">
        <f t="shared" si="1894"/>
        <v>E12</v>
      </c>
      <c r="E519" s="75">
        <f t="shared" ref="E519" si="1920">1000000+BP519*1000+BQ519</f>
        <v>1014012</v>
      </c>
      <c r="F519" s="65" t="str">
        <f t="shared" ref="F519" si="1921">CONCATENATE(C519,"_",D519)</f>
        <v>MG00E_E12</v>
      </c>
      <c r="G519" s="65" t="s">
        <v>345</v>
      </c>
      <c r="H519" s="65">
        <f t="shared" si="1835"/>
        <v>1370</v>
      </c>
      <c r="I519" s="65">
        <f t="shared" si="1897"/>
        <v>160</v>
      </c>
      <c r="J519" s="65">
        <f>INDEX(Notes!$A$36:$N$47,MATCH(Binning!$B519,Notes!$A$36:$A$47,0),MATCH(Notes!$K$35,Notes!$A$35:$N$35,0))</f>
        <v>479.40000000000003</v>
      </c>
      <c r="K519" s="65"/>
      <c r="L519" s="65">
        <f t="shared" si="1903"/>
        <v>1140</v>
      </c>
      <c r="M519" s="65">
        <f t="shared" si="1898"/>
        <v>885</v>
      </c>
      <c r="N519" s="65">
        <f>INDEX(GB!$A$2:$AD$96,MATCH($C519,GB!$A$2:$A$96,0),MATCH(N$2,GB!$A$1:$AD$1,0))</f>
        <v>90</v>
      </c>
      <c r="O519" s="65">
        <f>INDEX(GB!$A$2:$AD$96,MATCH($C519,GB!$A$2:$A$96,0),MATCH(O$2,GB!$A$1:$AD$1,0))</f>
        <v>0</v>
      </c>
      <c r="P519" s="65">
        <f>INDEX(GB!$A$2:$AD$96,MATCH($C519,GB!$A$2:$A$96,0),MATCH(P$2,GB!$A$1:$AD$1,0))</f>
        <v>60</v>
      </c>
      <c r="Q519" s="65">
        <f>INDEX(GB!$A$2:$AD$96,MATCH($C519,GB!$A$2:$A$96,0),MATCH(Q$2,GB!$A$1:$AD$1,0))</f>
        <v>20</v>
      </c>
      <c r="R519" s="65">
        <f>INDEX(Notes!$A$36:$N$47,MATCH(Binning!$B519,Notes!$A$36:$A$47,0),MATCH(Notes!$M$35,Notes!$A$35:$N$35,0))</f>
        <v>6020</v>
      </c>
      <c r="S519" s="65"/>
      <c r="T519" s="65">
        <f>INDEX(GB!$A$2:$AD$96,MATCH($C519,GB!$A$2:$A$96,0),MATCH(T$2,GB!$A$1:$AD$1,0))</f>
        <v>5</v>
      </c>
      <c r="U519" s="65">
        <f>INDEX(GB!$A$2:$AD$96,MATCH($C519,GB!$A$2:$A$96,0),MATCH(U$2,GB!$A$1:$AD$1,0))</f>
        <v>0</v>
      </c>
      <c r="V519" s="65">
        <f>INDEX(GB!$A$2:$AD$96,MATCH($C519,GB!$A$2:$A$96,0),MATCH(V$2,GB!$A$1:$AD$1,0))</f>
        <v>0</v>
      </c>
      <c r="W519" s="65">
        <f>INDEX(GB!$A$2:$AD$96,MATCH($C519,GB!$A$2:$A$96,0),MATCH(W$2,GB!$A$1:$AD$1,0))</f>
        <v>35</v>
      </c>
      <c r="X519" s="65">
        <f>INDEX(GB!$A$2:$AD$96,MATCH($C519,GB!$A$2:$A$96,0),MATCH(X$2,GB!$A$1:$AD$1,0))</f>
        <v>-5</v>
      </c>
      <c r="Y519" s="65">
        <v>5</v>
      </c>
      <c r="Z519" s="72">
        <v>1250</v>
      </c>
      <c r="AA519" s="72">
        <v>400</v>
      </c>
      <c r="AB519" s="65"/>
      <c r="AC519" s="65"/>
      <c r="AD519" s="65"/>
      <c r="AE519" s="65"/>
      <c r="AF519" s="65">
        <f t="shared" si="1899"/>
        <v>5</v>
      </c>
      <c r="AG519" s="65">
        <f t="shared" si="1729"/>
        <v>820</v>
      </c>
      <c r="AH519" s="65">
        <f t="shared" ref="AH519" si="1922">AG519-N519</f>
        <v>730</v>
      </c>
      <c r="AI519" s="65" t="str">
        <f t="shared" ref="AI519" si="1923">IF($BR519=1,BS519,"")</f>
        <v/>
      </c>
      <c r="AJ519" s="65" t="str">
        <f t="shared" ref="AJ519" si="1924">IF($BR519=1,BT519,"")</f>
        <v/>
      </c>
      <c r="AK519" s="65" t="str">
        <f t="shared" ref="AK519" si="1925">IF($BR519=1,BU519,"")</f>
        <v/>
      </c>
      <c r="AL519" s="65" t="str">
        <f t="shared" ref="AL519" si="1926">IF($BR519=1,BV519,"")</f>
        <v/>
      </c>
      <c r="AM519" s="65" t="str">
        <f t="shared" si="1572"/>
        <v/>
      </c>
      <c r="AN519" s="65">
        <f t="shared" si="1918"/>
        <v>0</v>
      </c>
      <c r="AO519" s="65">
        <f t="shared" si="1918"/>
        <v>0</v>
      </c>
      <c r="AP519" s="65">
        <f t="shared" si="1918"/>
        <v>0</v>
      </c>
      <c r="AQ519" s="65">
        <f t="shared" si="1918"/>
        <v>0</v>
      </c>
      <c r="AR519" s="65">
        <f t="shared" si="1918"/>
        <v>0</v>
      </c>
      <c r="AS519" s="65">
        <f t="shared" si="1918"/>
        <v>0</v>
      </c>
      <c r="AT519" s="65" t="str">
        <f t="shared" ref="AT519" si="1927">B519</f>
        <v>GPU</v>
      </c>
      <c r="AU519" s="65">
        <f t="shared" ref="AU519" si="1928">J519</f>
        <v>479.40000000000003</v>
      </c>
      <c r="AV519" s="65"/>
      <c r="AX519" s="65">
        <f t="shared" ref="AX519" si="1929">L519+N519</f>
        <v>1230</v>
      </c>
      <c r="AY519" s="65">
        <f t="shared" ref="AY519" si="1930">M519+N519</f>
        <v>975</v>
      </c>
      <c r="AZ519" s="65">
        <f>INDEX(Notes!$A$36:$O$47,MATCH($B519,Notes!A$36:A$47,0),MATCH(AZ$2,Notes!A$35:O$35,0))</f>
        <v>342.4525995351467</v>
      </c>
      <c r="BA519" s="65">
        <f t="shared" ref="BA519" si="1931">MAX(MIN(Y519*FLOOR((H519-I519*LOG10(AZ519))/Y519,1),L519),M519)</f>
        <v>960</v>
      </c>
      <c r="BB519" s="65">
        <f t="shared" ref="BB519" si="1932">BA519+N519</f>
        <v>1050</v>
      </c>
      <c r="BC519" s="65">
        <f t="shared" ref="BC519" si="1933">MAX(MIN(Y519*FLOOR((H519-I519*LOG10(J519))/Y519,1),L519),M519)</f>
        <v>940</v>
      </c>
      <c r="BD519" s="65">
        <f t="shared" ref="BD519" si="1934">BC519+N519</f>
        <v>1030</v>
      </c>
      <c r="BO519" s="72">
        <f t="shared" si="1901"/>
        <v>479.40000000000003</v>
      </c>
      <c r="BP519" s="72">
        <f t="shared" si="1305"/>
        <v>14</v>
      </c>
      <c r="BQ519" s="72" t="str">
        <f t="shared" si="1306"/>
        <v>12</v>
      </c>
      <c r="BR519" s="72">
        <f t="shared" si="1919"/>
        <v>0</v>
      </c>
      <c r="BS519" s="72" t="str">
        <f t="shared" si="1919"/>
        <v/>
      </c>
      <c r="BT519" s="72" t="str">
        <f t="shared" si="1919"/>
        <v/>
      </c>
      <c r="BU519" s="72" t="str">
        <f t="shared" si="1919"/>
        <v/>
      </c>
      <c r="BV519" s="72" t="str">
        <f t="shared" si="1919"/>
        <v/>
      </c>
    </row>
    <row r="520" spans="1:74" s="72" customFormat="1" x14ac:dyDescent="0.2">
      <c r="A520" s="72" t="b">
        <v>1</v>
      </c>
      <c r="B520" s="65" t="s">
        <v>46</v>
      </c>
      <c r="C520" s="65" t="s">
        <v>399</v>
      </c>
      <c r="D520" s="188" t="str">
        <f t="shared" si="1894"/>
        <v>E13</v>
      </c>
      <c r="E520" s="75">
        <f t="shared" ref="E520" si="1935">1000000+BP520*1000+BQ520</f>
        <v>1014013</v>
      </c>
      <c r="F520" s="65" t="str">
        <f t="shared" ref="F520" si="1936">CONCATENATE(C520,"_",D520)</f>
        <v>MG00E_E13</v>
      </c>
      <c r="G520" s="65" t="s">
        <v>345</v>
      </c>
      <c r="H520" s="65">
        <f t="shared" si="1835"/>
        <v>1355</v>
      </c>
      <c r="I520" s="65">
        <f t="shared" si="1897"/>
        <v>160</v>
      </c>
      <c r="J520" s="65">
        <f>INDEX(Notes!$A$36:$N$47,MATCH(Binning!$B520,Notes!$A$36:$A$47,0),MATCH(Notes!$K$35,Notes!$A$35:$N$35,0))</f>
        <v>479.40000000000003</v>
      </c>
      <c r="K520" s="65"/>
      <c r="L520" s="65">
        <f t="shared" si="1903"/>
        <v>1140</v>
      </c>
      <c r="M520" s="65">
        <f t="shared" si="1898"/>
        <v>885</v>
      </c>
      <c r="N520" s="65">
        <f>INDEX(GB!$A$2:$AD$96,MATCH($C520,GB!$A$2:$A$96,0),MATCH(N$2,GB!$A$1:$AD$1,0))</f>
        <v>90</v>
      </c>
      <c r="O520" s="65">
        <f>INDEX(GB!$A$2:$AD$96,MATCH($C520,GB!$A$2:$A$96,0),MATCH(O$2,GB!$A$1:$AD$1,0))</f>
        <v>0</v>
      </c>
      <c r="P520" s="65">
        <f>INDEX(GB!$A$2:$AD$96,MATCH($C520,GB!$A$2:$A$96,0),MATCH(P$2,GB!$A$1:$AD$1,0))</f>
        <v>60</v>
      </c>
      <c r="Q520" s="65">
        <f>INDEX(GB!$A$2:$AD$96,MATCH($C520,GB!$A$2:$A$96,0),MATCH(Q$2,GB!$A$1:$AD$1,0))</f>
        <v>20</v>
      </c>
      <c r="R520" s="65">
        <f>INDEX(Notes!$A$36:$N$47,MATCH(Binning!$B520,Notes!$A$36:$A$47,0),MATCH(Notes!$M$35,Notes!$A$35:$N$35,0))</f>
        <v>6020</v>
      </c>
      <c r="S520" s="65"/>
      <c r="T520" s="65">
        <f>INDEX(GB!$A$2:$AD$96,MATCH($C520,GB!$A$2:$A$96,0),MATCH(T$2,GB!$A$1:$AD$1,0))</f>
        <v>5</v>
      </c>
      <c r="U520" s="65">
        <f>INDEX(GB!$A$2:$AD$96,MATCH($C520,GB!$A$2:$A$96,0),MATCH(U$2,GB!$A$1:$AD$1,0))</f>
        <v>0</v>
      </c>
      <c r="V520" s="65">
        <f>INDEX(GB!$A$2:$AD$96,MATCH($C520,GB!$A$2:$A$96,0),MATCH(V$2,GB!$A$1:$AD$1,0))</f>
        <v>0</v>
      </c>
      <c r="W520" s="65">
        <f>INDEX(GB!$A$2:$AD$96,MATCH($C520,GB!$A$2:$A$96,0),MATCH(W$2,GB!$A$1:$AD$1,0))</f>
        <v>35</v>
      </c>
      <c r="X520" s="65">
        <f>INDEX(GB!$A$2:$AD$96,MATCH($C520,GB!$A$2:$A$96,0),MATCH(X$2,GB!$A$1:$AD$1,0))</f>
        <v>-5</v>
      </c>
      <c r="Y520" s="65">
        <v>5</v>
      </c>
      <c r="Z520" s="72">
        <v>1250</v>
      </c>
      <c r="AA520" s="72">
        <v>400</v>
      </c>
      <c r="AB520" s="65"/>
      <c r="AC520" s="65"/>
      <c r="AD520" s="65"/>
      <c r="AE520" s="65"/>
      <c r="AF520" s="65">
        <f t="shared" si="1899"/>
        <v>5</v>
      </c>
      <c r="AG520" s="65">
        <f t="shared" si="1729"/>
        <v>820</v>
      </c>
      <c r="AH520" s="65">
        <f t="shared" ref="AH520" si="1937">AG520-N520</f>
        <v>730</v>
      </c>
      <c r="AI520" s="65" t="str">
        <f t="shared" ref="AI520" si="1938">IF($BR520=1,BS520,"")</f>
        <v/>
      </c>
      <c r="AJ520" s="65" t="str">
        <f t="shared" ref="AJ520" si="1939">IF($BR520=1,BT520,"")</f>
        <v/>
      </c>
      <c r="AK520" s="65" t="str">
        <f t="shared" ref="AK520" si="1940">IF($BR520=1,BU520,"")</f>
        <v/>
      </c>
      <c r="AL520" s="65" t="str">
        <f t="shared" ref="AL520" si="1941">IF($BR520=1,BV520,"")</f>
        <v/>
      </c>
      <c r="AM520" s="65" t="str">
        <f t="shared" si="1572"/>
        <v/>
      </c>
      <c r="AN520" s="65">
        <f t="shared" si="1918"/>
        <v>0</v>
      </c>
      <c r="AO520" s="65">
        <f t="shared" si="1918"/>
        <v>0</v>
      </c>
      <c r="AP520" s="65">
        <f t="shared" si="1918"/>
        <v>0</v>
      </c>
      <c r="AQ520" s="65">
        <f t="shared" si="1918"/>
        <v>0</v>
      </c>
      <c r="AR520" s="65">
        <f t="shared" si="1918"/>
        <v>0</v>
      </c>
      <c r="AS520" s="65">
        <f t="shared" si="1918"/>
        <v>0</v>
      </c>
      <c r="AT520" s="65" t="str">
        <f t="shared" ref="AT520" si="1942">B520</f>
        <v>GPU</v>
      </c>
      <c r="AU520" s="65">
        <f t="shared" ref="AU520" si="1943">J520</f>
        <v>479.40000000000003</v>
      </c>
      <c r="AV520" s="65"/>
      <c r="AX520" s="65">
        <f t="shared" ref="AX520" si="1944">L520+N520</f>
        <v>1230</v>
      </c>
      <c r="AY520" s="65">
        <f t="shared" ref="AY520" si="1945">M520+N520</f>
        <v>975</v>
      </c>
      <c r="AZ520" s="65">
        <f>INDEX(Notes!$A$36:$O$47,MATCH($B520,Notes!A$36:A$47,0),MATCH(AZ$2,Notes!A$35:O$35,0))</f>
        <v>342.4525995351467</v>
      </c>
      <c r="BA520" s="65">
        <f t="shared" ref="BA520" si="1946">MAX(MIN(Y520*FLOOR((H520-I520*LOG10(AZ520))/Y520,1),L520),M520)</f>
        <v>945</v>
      </c>
      <c r="BB520" s="65">
        <f t="shared" ref="BB520" si="1947">BA520+N520</f>
        <v>1035</v>
      </c>
      <c r="BC520" s="65">
        <f t="shared" ref="BC520" si="1948">MAX(MIN(Y520*FLOOR((H520-I520*LOG10(J520))/Y520,1),L520),M520)</f>
        <v>925</v>
      </c>
      <c r="BD520" s="65">
        <f t="shared" ref="BD520" si="1949">BC520+N520</f>
        <v>1015</v>
      </c>
      <c r="BO520" s="72">
        <f t="shared" si="1901"/>
        <v>479.40000000000003</v>
      </c>
      <c r="BP520" s="72">
        <f t="shared" si="1305"/>
        <v>14</v>
      </c>
      <c r="BQ520" s="72" t="str">
        <f t="shared" si="1306"/>
        <v>13</v>
      </c>
      <c r="BR520" s="72">
        <f t="shared" si="1919"/>
        <v>0</v>
      </c>
      <c r="BS520" s="72" t="str">
        <f t="shared" si="1919"/>
        <v/>
      </c>
      <c r="BT520" s="72" t="str">
        <f t="shared" si="1919"/>
        <v/>
      </c>
      <c r="BU520" s="72" t="str">
        <f t="shared" si="1919"/>
        <v/>
      </c>
      <c r="BV520" s="72" t="str">
        <f t="shared" si="1919"/>
        <v/>
      </c>
    </row>
    <row r="521" spans="1:74" s="72" customFormat="1" x14ac:dyDescent="0.2">
      <c r="A521" s="72" t="b">
        <v>1</v>
      </c>
      <c r="B521" s="65" t="s">
        <v>46</v>
      </c>
      <c r="C521" s="65" t="s">
        <v>402</v>
      </c>
      <c r="D521" s="65" t="s">
        <v>44</v>
      </c>
      <c r="E521" s="75">
        <f t="shared" ref="E521:E531" si="1950">1000000+BP521*1000+BQ521</f>
        <v>1015001</v>
      </c>
      <c r="F521" s="65" t="str">
        <f t="shared" ref="F521:F531" si="1951">CONCATENATE(C521,"_",D521)</f>
        <v>MG00F_E1</v>
      </c>
      <c r="G521" s="65" t="s">
        <v>345</v>
      </c>
      <c r="H521" s="184">
        <f>VLOOKUP(C521,BinningParamNotes!A:D,3,0)</f>
        <v>1605</v>
      </c>
      <c r="I521" s="69">
        <f>VLOOKUP(C521,BinningParamNotes!A:D,2,0)</f>
        <v>165</v>
      </c>
      <c r="J521" s="65">
        <f>INDEX(Notes!$A$36:$N$47,MATCH(Binning!$B521,Notes!$A$36:$A$47,0),MATCH(Notes!$K$35,Notes!$A$35:$N$35,0))</f>
        <v>479.40000000000003</v>
      </c>
      <c r="K521" s="65"/>
      <c r="L521" s="69">
        <f>VLOOKUP(C521,BinningParamNotes!A:D,4,0)</f>
        <v>1215</v>
      </c>
      <c r="M521" s="189">
        <v>900</v>
      </c>
      <c r="N521" s="65">
        <f>INDEX(GB!$A$2:$AD$96,MATCH($C521,GB!$A$2:$A$96,0),MATCH(N$2,GB!$A$1:$AD$1,0))</f>
        <v>85</v>
      </c>
      <c r="O521" s="65">
        <f>INDEX(GB!$A$2:$AD$96,MATCH($C521,GB!$A$2:$A$96,0),MATCH(O$2,GB!$A$1:$AD$1,0))</f>
        <v>-55</v>
      </c>
      <c r="P521" s="65">
        <f>INDEX(GB!$A$2:$AD$96,MATCH($C521,GB!$A$2:$A$96,0),MATCH(P$2,GB!$A$1:$AD$1,0))</f>
        <v>55</v>
      </c>
      <c r="Q521" s="65">
        <f>INDEX(GB!$A$2:$AD$96,MATCH($C521,GB!$A$2:$A$96,0),MATCH(Q$2,GB!$A$1:$AD$1,0))</f>
        <v>15</v>
      </c>
      <c r="R521" s="65">
        <f>INDEX(Notes!$A$36:$N$47,MATCH(Binning!$B521,Notes!$A$36:$A$47,0),MATCH(Notes!$M$35,Notes!$A$35:$N$35,0))</f>
        <v>6020</v>
      </c>
      <c r="S521" s="65"/>
      <c r="T521" s="65">
        <f>INDEX(GB!$A$2:$AD$96,MATCH($C521,GB!$A$2:$A$96,0),MATCH(T$2,GB!$A$1:$AD$1,0))</f>
        <v>5</v>
      </c>
      <c r="U521" s="65">
        <f>INDEX(GB!$A$2:$AD$96,MATCH($C521,GB!$A$2:$A$96,0),MATCH(U$2,GB!$A$1:$AD$1,0))</f>
        <v>-5</v>
      </c>
      <c r="V521" s="65">
        <f>INDEX(GB!$A$2:$AD$96,MATCH($C521,GB!$A$2:$A$96,0),MATCH(V$2,GB!$A$1:$AD$1,0))</f>
        <v>0</v>
      </c>
      <c r="W521" s="65">
        <f>INDEX(GB!$A$2:$AD$96,MATCH($C521,GB!$A$2:$A$96,0),MATCH(W$2,GB!$A$1:$AD$1,0))</f>
        <v>30</v>
      </c>
      <c r="X521" s="65">
        <f>INDEX(GB!$A$2:$AD$96,MATCH($C521,GB!$A$2:$A$96,0),MATCH(X$2,GB!$A$1:$AD$1,0))</f>
        <v>-10</v>
      </c>
      <c r="Y521" s="65">
        <v>5</v>
      </c>
      <c r="Z521" s="72">
        <v>1250</v>
      </c>
      <c r="AA521" s="72">
        <v>400</v>
      </c>
      <c r="AB521" s="65"/>
      <c r="AC521" s="65"/>
      <c r="AD521" s="65"/>
      <c r="AE521" s="65"/>
      <c r="AF521" s="65">
        <v>5</v>
      </c>
      <c r="AG521" s="65">
        <f t="shared" si="1729"/>
        <v>820</v>
      </c>
      <c r="AH521" s="65">
        <f t="shared" ref="AH521:AH531" si="1952">AG521-N521</f>
        <v>735</v>
      </c>
      <c r="AI521" s="65" t="str">
        <f t="shared" ref="AI521:AI531" si="1953">IF($BR521=1,BS521,"")</f>
        <v/>
      </c>
      <c r="AJ521" s="65" t="str">
        <f t="shared" ref="AJ521:AJ531" si="1954">IF($BR521=1,BT521,"")</f>
        <v/>
      </c>
      <c r="AK521" s="65" t="str">
        <f t="shared" ref="AK521:AK531" si="1955">IF($BR521=1,BU521,"")</f>
        <v/>
      </c>
      <c r="AL521" s="65" t="str">
        <f t="shared" ref="AL521:AL531" si="1956">IF($BR521=1,BV521,"")</f>
        <v/>
      </c>
      <c r="AM521" s="65" t="str">
        <f t="shared" si="1572"/>
        <v/>
      </c>
      <c r="AN521" s="65">
        <v>0</v>
      </c>
      <c r="AO521" s="65">
        <v>0</v>
      </c>
      <c r="AP521" s="65">
        <v>0</v>
      </c>
      <c r="AQ521" s="65">
        <v>0</v>
      </c>
      <c r="AR521" s="65">
        <v>0</v>
      </c>
      <c r="AS521" s="65">
        <v>0</v>
      </c>
      <c r="AT521" s="65" t="str">
        <f t="shared" ref="AT521:AT531" si="1957">B521</f>
        <v>GPU</v>
      </c>
      <c r="AU521" s="65">
        <f t="shared" ref="AU521:AU531" si="1958">J521</f>
        <v>479.40000000000003</v>
      </c>
      <c r="AV521" s="65"/>
      <c r="AX521" s="65">
        <f t="shared" ref="AX521:AX531" si="1959">L521+N521</f>
        <v>1300</v>
      </c>
      <c r="AY521" s="65">
        <f t="shared" ref="AY521:AY531" si="1960">M521+N521</f>
        <v>985</v>
      </c>
      <c r="AZ521" s="65">
        <f>INDEX(Notes!$A$36:$O$47,MATCH($B521,Notes!A$36:A$47,0),MATCH(AZ$2,Notes!A$35:O$35,0))</f>
        <v>342.4525995351467</v>
      </c>
      <c r="BA521" s="65">
        <f t="shared" ref="BA521:BA531" si="1961">MAX(MIN(Y521*FLOOR((H521-I521*LOG10(AZ521))/Y521,1),L521),M521)</f>
        <v>1185</v>
      </c>
      <c r="BB521" s="65">
        <f t="shared" ref="BB521:BB531" si="1962">BA521+N521</f>
        <v>1270</v>
      </c>
      <c r="BC521" s="65">
        <f t="shared" ref="BC521:BC531" si="1963">MAX(MIN(Y521*FLOOR((H521-I521*LOG10(J521))/Y521,1),L521),M521)</f>
        <v>1160</v>
      </c>
      <c r="BD521" s="65">
        <f t="shared" ref="BD521:BD531" si="1964">BC521+N521</f>
        <v>1245</v>
      </c>
      <c r="BO521" s="72">
        <f>MAX(J521:J527)</f>
        <v>479.40000000000003</v>
      </c>
      <c r="BP521" s="72">
        <f t="shared" si="1305"/>
        <v>15</v>
      </c>
      <c r="BQ521" s="72" t="str">
        <f t="shared" si="1306"/>
        <v>1</v>
      </c>
      <c r="BR521" s="72">
        <v>0</v>
      </c>
    </row>
    <row r="522" spans="1:74" s="72" customFormat="1" x14ac:dyDescent="0.2">
      <c r="A522" s="72" t="b">
        <v>1</v>
      </c>
      <c r="B522" s="65" t="s">
        <v>46</v>
      </c>
      <c r="C522" s="65" t="s">
        <v>402</v>
      </c>
      <c r="D522" s="65" t="str">
        <f t="shared" si="1894"/>
        <v>E2</v>
      </c>
      <c r="E522" s="75">
        <f t="shared" si="1950"/>
        <v>1015002</v>
      </c>
      <c r="F522" s="65" t="str">
        <f t="shared" si="1951"/>
        <v>MG00F_E2</v>
      </c>
      <c r="G522" s="65" t="s">
        <v>345</v>
      </c>
      <c r="H522" s="65">
        <f t="shared" si="1835"/>
        <v>1590</v>
      </c>
      <c r="I522" s="65">
        <f>I521</f>
        <v>165</v>
      </c>
      <c r="J522" s="65">
        <f>INDEX(Notes!$A$36:$N$47,MATCH(Binning!$B522,Notes!$A$36:$A$47,0),MATCH(Notes!$K$35,Notes!$A$35:$N$35,0))</f>
        <v>479.40000000000003</v>
      </c>
      <c r="K522" s="65"/>
      <c r="L522" s="65">
        <f>L521-10</f>
        <v>1205</v>
      </c>
      <c r="M522" s="65">
        <f>M521</f>
        <v>900</v>
      </c>
      <c r="N522" s="65">
        <f>INDEX(GB!$A$2:$AD$96,MATCH($C522,GB!$A$2:$A$96,0),MATCH(N$2,GB!$A$1:$AD$1,0))</f>
        <v>85</v>
      </c>
      <c r="O522" s="65">
        <f>INDEX(GB!$A$2:$AD$96,MATCH($C522,GB!$A$2:$A$96,0),MATCH(O$2,GB!$A$1:$AD$1,0))</f>
        <v>-55</v>
      </c>
      <c r="P522" s="65">
        <f>INDEX(GB!$A$2:$AD$96,MATCH($C522,GB!$A$2:$A$96,0),MATCH(P$2,GB!$A$1:$AD$1,0))</f>
        <v>55</v>
      </c>
      <c r="Q522" s="65">
        <f>INDEX(GB!$A$2:$AD$96,MATCH($C522,GB!$A$2:$A$96,0),MATCH(Q$2,GB!$A$1:$AD$1,0))</f>
        <v>15</v>
      </c>
      <c r="R522" s="65">
        <f>INDEX(Notes!$A$36:$N$47,MATCH(Binning!$B522,Notes!$A$36:$A$47,0),MATCH(Notes!$M$35,Notes!$A$35:$N$35,0))</f>
        <v>6020</v>
      </c>
      <c r="S522" s="65"/>
      <c r="T522" s="65">
        <f>INDEX(GB!$A$2:$AD$96,MATCH($C522,GB!$A$2:$A$96,0),MATCH(T$2,GB!$A$1:$AD$1,0))</f>
        <v>5</v>
      </c>
      <c r="U522" s="65">
        <f>INDEX(GB!$A$2:$AD$96,MATCH($C522,GB!$A$2:$A$96,0),MATCH(U$2,GB!$A$1:$AD$1,0))</f>
        <v>-5</v>
      </c>
      <c r="V522" s="65">
        <f>INDEX(GB!$A$2:$AD$96,MATCH($C522,GB!$A$2:$A$96,0),MATCH(V$2,GB!$A$1:$AD$1,0))</f>
        <v>0</v>
      </c>
      <c r="W522" s="65">
        <f>INDEX(GB!$A$2:$AD$96,MATCH($C522,GB!$A$2:$A$96,0),MATCH(W$2,GB!$A$1:$AD$1,0))</f>
        <v>30</v>
      </c>
      <c r="X522" s="65">
        <f>INDEX(GB!$A$2:$AD$96,MATCH($C522,GB!$A$2:$A$96,0),MATCH(X$2,GB!$A$1:$AD$1,0))</f>
        <v>-10</v>
      </c>
      <c r="Y522" s="65">
        <v>5</v>
      </c>
      <c r="Z522" s="72">
        <v>1250</v>
      </c>
      <c r="AA522" s="72">
        <v>400</v>
      </c>
      <c r="AB522" s="65"/>
      <c r="AC522" s="65"/>
      <c r="AD522" s="65"/>
      <c r="AE522" s="65"/>
      <c r="AF522" s="65">
        <f>AF521</f>
        <v>5</v>
      </c>
      <c r="AG522" s="65">
        <f t="shared" si="1729"/>
        <v>820</v>
      </c>
      <c r="AH522" s="65">
        <f t="shared" si="1952"/>
        <v>735</v>
      </c>
      <c r="AI522" s="65" t="str">
        <f t="shared" si="1953"/>
        <v/>
      </c>
      <c r="AJ522" s="65" t="str">
        <f t="shared" si="1954"/>
        <v/>
      </c>
      <c r="AK522" s="65" t="str">
        <f t="shared" si="1955"/>
        <v/>
      </c>
      <c r="AL522" s="65" t="str">
        <f t="shared" si="1956"/>
        <v/>
      </c>
      <c r="AM522" s="65" t="str">
        <f t="shared" si="1572"/>
        <v/>
      </c>
      <c r="AN522" s="65">
        <f t="shared" ref="AN522:AS522" si="1965">AN521</f>
        <v>0</v>
      </c>
      <c r="AO522" s="65">
        <f t="shared" si="1965"/>
        <v>0</v>
      </c>
      <c r="AP522" s="65">
        <f t="shared" si="1965"/>
        <v>0</v>
      </c>
      <c r="AQ522" s="65">
        <f t="shared" si="1965"/>
        <v>0</v>
      </c>
      <c r="AR522" s="65">
        <f t="shared" si="1965"/>
        <v>0</v>
      </c>
      <c r="AS522" s="65">
        <f t="shared" si="1965"/>
        <v>0</v>
      </c>
      <c r="AT522" s="65" t="str">
        <f t="shared" si="1957"/>
        <v>GPU</v>
      </c>
      <c r="AU522" s="65">
        <f t="shared" si="1958"/>
        <v>479.40000000000003</v>
      </c>
      <c r="AV522" s="65"/>
      <c r="AX522" s="65">
        <f t="shared" si="1959"/>
        <v>1290</v>
      </c>
      <c r="AY522" s="65">
        <f t="shared" si="1960"/>
        <v>985</v>
      </c>
      <c r="AZ522" s="65">
        <f>INDEX(Notes!$A$36:$O$47,MATCH($B522,Notes!A$36:A$47,0),MATCH(AZ$2,Notes!A$35:O$35,0))</f>
        <v>342.4525995351467</v>
      </c>
      <c r="BA522" s="65">
        <f t="shared" si="1961"/>
        <v>1170</v>
      </c>
      <c r="BB522" s="65">
        <f t="shared" si="1962"/>
        <v>1255</v>
      </c>
      <c r="BC522" s="65">
        <f t="shared" si="1963"/>
        <v>1145</v>
      </c>
      <c r="BD522" s="65">
        <f t="shared" si="1964"/>
        <v>1230</v>
      </c>
      <c r="BO522" s="72">
        <f>BO521</f>
        <v>479.40000000000003</v>
      </c>
      <c r="BP522" s="72">
        <f t="shared" si="1305"/>
        <v>15</v>
      </c>
      <c r="BQ522" s="72" t="str">
        <f t="shared" si="1306"/>
        <v>2</v>
      </c>
      <c r="BR522" s="72">
        <f>IF(BR521="","",BR521)</f>
        <v>0</v>
      </c>
      <c r="BS522" s="72" t="str">
        <f t="shared" ref="BS522:BV522" si="1966">IF(BS521="","",BS521)</f>
        <v/>
      </c>
      <c r="BT522" s="72" t="str">
        <f t="shared" si="1966"/>
        <v/>
      </c>
      <c r="BU522" s="72" t="str">
        <f t="shared" si="1966"/>
        <v/>
      </c>
      <c r="BV522" s="72" t="str">
        <f t="shared" si="1966"/>
        <v/>
      </c>
    </row>
    <row r="523" spans="1:74" s="72" customFormat="1" x14ac:dyDescent="0.2">
      <c r="A523" s="72" t="b">
        <v>1</v>
      </c>
      <c r="B523" s="65" t="s">
        <v>46</v>
      </c>
      <c r="C523" s="65" t="s">
        <v>402</v>
      </c>
      <c r="D523" s="65" t="str">
        <f t="shared" si="1894"/>
        <v>E3</v>
      </c>
      <c r="E523" s="75">
        <f t="shared" si="1950"/>
        <v>1015003</v>
      </c>
      <c r="F523" s="65" t="str">
        <f t="shared" si="1951"/>
        <v>MG00F_E3</v>
      </c>
      <c r="G523" s="65" t="s">
        <v>345</v>
      </c>
      <c r="H523" s="65">
        <f t="shared" si="1835"/>
        <v>1575</v>
      </c>
      <c r="I523" s="65">
        <f t="shared" ref="I523:I533" si="1967">I522</f>
        <v>165</v>
      </c>
      <c r="J523" s="65">
        <f>INDEX(Notes!$A$36:$N$47,MATCH(Binning!$B523,Notes!$A$36:$A$47,0),MATCH(Notes!$K$35,Notes!$A$35:$N$35,0))</f>
        <v>479.40000000000003</v>
      </c>
      <c r="K523" s="65"/>
      <c r="L523" s="65">
        <f>L522-10</f>
        <v>1195</v>
      </c>
      <c r="M523" s="65">
        <f t="shared" ref="M523:M533" si="1968">M522</f>
        <v>900</v>
      </c>
      <c r="N523" s="65">
        <f>INDEX(GB!$A$2:$AD$96,MATCH($C523,GB!$A$2:$A$96,0),MATCH(N$2,GB!$A$1:$AD$1,0))</f>
        <v>85</v>
      </c>
      <c r="O523" s="65">
        <f>INDEX(GB!$A$2:$AD$96,MATCH($C523,GB!$A$2:$A$96,0),MATCH(O$2,GB!$A$1:$AD$1,0))</f>
        <v>-55</v>
      </c>
      <c r="P523" s="65">
        <f>INDEX(GB!$A$2:$AD$96,MATCH($C523,GB!$A$2:$A$96,0),MATCH(P$2,GB!$A$1:$AD$1,0))</f>
        <v>55</v>
      </c>
      <c r="Q523" s="65">
        <f>INDEX(GB!$A$2:$AD$96,MATCH($C523,GB!$A$2:$A$96,0),MATCH(Q$2,GB!$A$1:$AD$1,0))</f>
        <v>15</v>
      </c>
      <c r="R523" s="65">
        <f>INDEX(Notes!$A$36:$N$47,MATCH(Binning!$B523,Notes!$A$36:$A$47,0),MATCH(Notes!$M$35,Notes!$A$35:$N$35,0))</f>
        <v>6020</v>
      </c>
      <c r="S523" s="65"/>
      <c r="T523" s="65">
        <f>INDEX(GB!$A$2:$AD$96,MATCH($C523,GB!$A$2:$A$96,0),MATCH(T$2,GB!$A$1:$AD$1,0))</f>
        <v>5</v>
      </c>
      <c r="U523" s="65">
        <f>INDEX(GB!$A$2:$AD$96,MATCH($C523,GB!$A$2:$A$96,0),MATCH(U$2,GB!$A$1:$AD$1,0))</f>
        <v>-5</v>
      </c>
      <c r="V523" s="65">
        <f>INDEX(GB!$A$2:$AD$96,MATCH($C523,GB!$A$2:$A$96,0),MATCH(V$2,GB!$A$1:$AD$1,0))</f>
        <v>0</v>
      </c>
      <c r="W523" s="65">
        <f>INDEX(GB!$A$2:$AD$96,MATCH($C523,GB!$A$2:$A$96,0),MATCH(W$2,GB!$A$1:$AD$1,0))</f>
        <v>30</v>
      </c>
      <c r="X523" s="65">
        <f>INDEX(GB!$A$2:$AD$96,MATCH($C523,GB!$A$2:$A$96,0),MATCH(X$2,GB!$A$1:$AD$1,0))</f>
        <v>-10</v>
      </c>
      <c r="Y523" s="65">
        <v>5</v>
      </c>
      <c r="Z523" s="72">
        <v>1250</v>
      </c>
      <c r="AA523" s="72">
        <v>400</v>
      </c>
      <c r="AB523" s="65"/>
      <c r="AC523" s="65"/>
      <c r="AD523" s="65"/>
      <c r="AE523" s="65"/>
      <c r="AF523" s="65">
        <f t="shared" ref="AF523:AF533" si="1969">AF522</f>
        <v>5</v>
      </c>
      <c r="AG523" s="65">
        <f t="shared" si="1729"/>
        <v>820</v>
      </c>
      <c r="AH523" s="65">
        <f t="shared" si="1952"/>
        <v>735</v>
      </c>
      <c r="AI523" s="65" t="str">
        <f t="shared" si="1953"/>
        <v/>
      </c>
      <c r="AJ523" s="65" t="str">
        <f t="shared" si="1954"/>
        <v/>
      </c>
      <c r="AK523" s="65" t="str">
        <f t="shared" si="1955"/>
        <v/>
      </c>
      <c r="AL523" s="65" t="str">
        <f t="shared" si="1956"/>
        <v/>
      </c>
      <c r="AM523" s="65" t="str">
        <f t="shared" si="1572"/>
        <v/>
      </c>
      <c r="AN523" s="65">
        <f t="shared" ref="AN523:AS523" si="1970">AN522</f>
        <v>0</v>
      </c>
      <c r="AO523" s="65">
        <f t="shared" si="1970"/>
        <v>0</v>
      </c>
      <c r="AP523" s="65">
        <f t="shared" si="1970"/>
        <v>0</v>
      </c>
      <c r="AQ523" s="65">
        <f t="shared" si="1970"/>
        <v>0</v>
      </c>
      <c r="AR523" s="65">
        <f t="shared" si="1970"/>
        <v>0</v>
      </c>
      <c r="AS523" s="65">
        <f t="shared" si="1970"/>
        <v>0</v>
      </c>
      <c r="AT523" s="65" t="str">
        <f t="shared" si="1957"/>
        <v>GPU</v>
      </c>
      <c r="AU523" s="65">
        <f t="shared" si="1958"/>
        <v>479.40000000000003</v>
      </c>
      <c r="AV523" s="65"/>
      <c r="AX523" s="65">
        <f t="shared" si="1959"/>
        <v>1280</v>
      </c>
      <c r="AY523" s="65">
        <f t="shared" si="1960"/>
        <v>985</v>
      </c>
      <c r="AZ523" s="65">
        <f>INDEX(Notes!$A$36:$O$47,MATCH($B523,Notes!A$36:A$47,0),MATCH(AZ$2,Notes!A$35:O$35,0))</f>
        <v>342.4525995351467</v>
      </c>
      <c r="BA523" s="65">
        <f t="shared" si="1961"/>
        <v>1155</v>
      </c>
      <c r="BB523" s="65">
        <f t="shared" si="1962"/>
        <v>1240</v>
      </c>
      <c r="BC523" s="65">
        <f t="shared" si="1963"/>
        <v>1130</v>
      </c>
      <c r="BD523" s="65">
        <f t="shared" si="1964"/>
        <v>1215</v>
      </c>
      <c r="BO523" s="72">
        <f t="shared" ref="BO523:BO533" si="1971">BO522</f>
        <v>479.40000000000003</v>
      </c>
      <c r="BP523" s="72">
        <f t="shared" si="1305"/>
        <v>15</v>
      </c>
      <c r="BQ523" s="72" t="str">
        <f t="shared" si="1306"/>
        <v>3</v>
      </c>
      <c r="BR523" s="72">
        <f t="shared" ref="BR523:BV523" si="1972">IF(BR522="","",BR522)</f>
        <v>0</v>
      </c>
      <c r="BS523" s="72" t="str">
        <f t="shared" si="1972"/>
        <v/>
      </c>
      <c r="BT523" s="72" t="str">
        <f t="shared" si="1972"/>
        <v/>
      </c>
      <c r="BU523" s="72" t="str">
        <f t="shared" si="1972"/>
        <v/>
      </c>
      <c r="BV523" s="72" t="str">
        <f t="shared" si="1972"/>
        <v/>
      </c>
    </row>
    <row r="524" spans="1:74" s="72" customFormat="1" x14ac:dyDescent="0.2">
      <c r="A524" s="72" t="b">
        <v>1</v>
      </c>
      <c r="B524" s="65" t="s">
        <v>46</v>
      </c>
      <c r="C524" s="65" t="s">
        <v>402</v>
      </c>
      <c r="D524" s="65" t="str">
        <f t="shared" si="1894"/>
        <v>E4</v>
      </c>
      <c r="E524" s="75">
        <f t="shared" si="1950"/>
        <v>1015004</v>
      </c>
      <c r="F524" s="65" t="str">
        <f t="shared" si="1951"/>
        <v>MG00F_E4</v>
      </c>
      <c r="G524" s="65" t="s">
        <v>345</v>
      </c>
      <c r="H524" s="65">
        <f t="shared" si="1835"/>
        <v>1560</v>
      </c>
      <c r="I524" s="65">
        <f t="shared" si="1967"/>
        <v>165</v>
      </c>
      <c r="J524" s="65">
        <f>INDEX(Notes!$A$36:$N$47,MATCH(Binning!$B524,Notes!$A$36:$A$47,0),MATCH(Notes!$K$35,Notes!$A$35:$N$35,0))</f>
        <v>479.40000000000003</v>
      </c>
      <c r="K524" s="65"/>
      <c r="L524" s="65">
        <f t="shared" ref="L524:L533" si="1973">L523</f>
        <v>1195</v>
      </c>
      <c r="M524" s="65">
        <f t="shared" si="1968"/>
        <v>900</v>
      </c>
      <c r="N524" s="65">
        <f>INDEX(GB!$A$2:$AD$96,MATCH($C524,GB!$A$2:$A$96,0),MATCH(N$2,GB!$A$1:$AD$1,0))</f>
        <v>85</v>
      </c>
      <c r="O524" s="65">
        <f>INDEX(GB!$A$2:$AD$96,MATCH($C524,GB!$A$2:$A$96,0),MATCH(O$2,GB!$A$1:$AD$1,0))</f>
        <v>-55</v>
      </c>
      <c r="P524" s="65">
        <f>INDEX(GB!$A$2:$AD$96,MATCH($C524,GB!$A$2:$A$96,0),MATCH(P$2,GB!$A$1:$AD$1,0))</f>
        <v>55</v>
      </c>
      <c r="Q524" s="65">
        <f>INDEX(GB!$A$2:$AD$96,MATCH($C524,GB!$A$2:$A$96,0),MATCH(Q$2,GB!$A$1:$AD$1,0))</f>
        <v>15</v>
      </c>
      <c r="R524" s="65">
        <f>INDEX(Notes!$A$36:$N$47,MATCH(Binning!$B524,Notes!$A$36:$A$47,0),MATCH(Notes!$M$35,Notes!$A$35:$N$35,0))</f>
        <v>6020</v>
      </c>
      <c r="S524" s="65"/>
      <c r="T524" s="65">
        <f>INDEX(GB!$A$2:$AD$96,MATCH($C524,GB!$A$2:$A$96,0),MATCH(T$2,GB!$A$1:$AD$1,0))</f>
        <v>5</v>
      </c>
      <c r="U524" s="65">
        <f>INDEX(GB!$A$2:$AD$96,MATCH($C524,GB!$A$2:$A$96,0),MATCH(U$2,GB!$A$1:$AD$1,0))</f>
        <v>-5</v>
      </c>
      <c r="V524" s="65">
        <f>INDEX(GB!$A$2:$AD$96,MATCH($C524,GB!$A$2:$A$96,0),MATCH(V$2,GB!$A$1:$AD$1,0))</f>
        <v>0</v>
      </c>
      <c r="W524" s="65">
        <f>INDEX(GB!$A$2:$AD$96,MATCH($C524,GB!$A$2:$A$96,0),MATCH(W$2,GB!$A$1:$AD$1,0))</f>
        <v>30</v>
      </c>
      <c r="X524" s="65">
        <f>INDEX(GB!$A$2:$AD$96,MATCH($C524,GB!$A$2:$A$96,0),MATCH(X$2,GB!$A$1:$AD$1,0))</f>
        <v>-10</v>
      </c>
      <c r="Y524" s="65">
        <v>5</v>
      </c>
      <c r="Z524" s="72">
        <v>1250</v>
      </c>
      <c r="AA524" s="72">
        <v>400</v>
      </c>
      <c r="AB524" s="65"/>
      <c r="AC524" s="65"/>
      <c r="AD524" s="65"/>
      <c r="AE524" s="65"/>
      <c r="AF524" s="65">
        <f t="shared" si="1969"/>
        <v>5</v>
      </c>
      <c r="AG524" s="65">
        <f t="shared" si="1729"/>
        <v>820</v>
      </c>
      <c r="AH524" s="65">
        <f t="shared" si="1952"/>
        <v>735</v>
      </c>
      <c r="AI524" s="65" t="str">
        <f t="shared" si="1953"/>
        <v/>
      </c>
      <c r="AJ524" s="65" t="str">
        <f t="shared" si="1954"/>
        <v/>
      </c>
      <c r="AK524" s="65" t="str">
        <f t="shared" si="1955"/>
        <v/>
      </c>
      <c r="AL524" s="65" t="str">
        <f t="shared" si="1956"/>
        <v/>
      </c>
      <c r="AM524" s="65" t="str">
        <f t="shared" si="1572"/>
        <v/>
      </c>
      <c r="AN524" s="65">
        <f t="shared" ref="AN524:AS524" si="1974">AN523</f>
        <v>0</v>
      </c>
      <c r="AO524" s="65">
        <f t="shared" si="1974"/>
        <v>0</v>
      </c>
      <c r="AP524" s="65">
        <f t="shared" si="1974"/>
        <v>0</v>
      </c>
      <c r="AQ524" s="65">
        <f t="shared" si="1974"/>
        <v>0</v>
      </c>
      <c r="AR524" s="65">
        <f t="shared" si="1974"/>
        <v>0</v>
      </c>
      <c r="AS524" s="65">
        <f t="shared" si="1974"/>
        <v>0</v>
      </c>
      <c r="AT524" s="65" t="str">
        <f t="shared" si="1957"/>
        <v>GPU</v>
      </c>
      <c r="AU524" s="65">
        <f t="shared" si="1958"/>
        <v>479.40000000000003</v>
      </c>
      <c r="AV524" s="65"/>
      <c r="AX524" s="65">
        <f t="shared" si="1959"/>
        <v>1280</v>
      </c>
      <c r="AY524" s="65">
        <f t="shared" si="1960"/>
        <v>985</v>
      </c>
      <c r="AZ524" s="65">
        <f>INDEX(Notes!$A$36:$O$47,MATCH($B524,Notes!A$36:A$47,0),MATCH(AZ$2,Notes!A$35:O$35,0))</f>
        <v>342.4525995351467</v>
      </c>
      <c r="BA524" s="65">
        <f t="shared" si="1961"/>
        <v>1140</v>
      </c>
      <c r="BB524" s="65">
        <f t="shared" si="1962"/>
        <v>1225</v>
      </c>
      <c r="BC524" s="65">
        <f t="shared" si="1963"/>
        <v>1115</v>
      </c>
      <c r="BD524" s="65">
        <f t="shared" si="1964"/>
        <v>1200</v>
      </c>
      <c r="BO524" s="72">
        <f t="shared" si="1971"/>
        <v>479.40000000000003</v>
      </c>
      <c r="BP524" s="72">
        <f t="shared" si="1305"/>
        <v>15</v>
      </c>
      <c r="BQ524" s="72" t="str">
        <f t="shared" si="1306"/>
        <v>4</v>
      </c>
      <c r="BR524" s="72">
        <f t="shared" ref="BR524:BV524" si="1975">IF(BR523="","",BR523)</f>
        <v>0</v>
      </c>
      <c r="BS524" s="72" t="str">
        <f t="shared" si="1975"/>
        <v/>
      </c>
      <c r="BT524" s="72" t="str">
        <f t="shared" si="1975"/>
        <v/>
      </c>
      <c r="BU524" s="72" t="str">
        <f t="shared" si="1975"/>
        <v/>
      </c>
      <c r="BV524" s="72" t="str">
        <f t="shared" si="1975"/>
        <v/>
      </c>
    </row>
    <row r="525" spans="1:74" s="72" customFormat="1" x14ac:dyDescent="0.2">
      <c r="A525" s="72" t="b">
        <v>1</v>
      </c>
      <c r="B525" s="65" t="s">
        <v>46</v>
      </c>
      <c r="C525" s="65" t="s">
        <v>402</v>
      </c>
      <c r="D525" s="65" t="str">
        <f t="shared" si="1894"/>
        <v>E5</v>
      </c>
      <c r="E525" s="75">
        <f t="shared" si="1950"/>
        <v>1015005</v>
      </c>
      <c r="F525" s="65" t="str">
        <f t="shared" si="1951"/>
        <v>MG00F_E5</v>
      </c>
      <c r="G525" s="65" t="s">
        <v>345</v>
      </c>
      <c r="H525" s="65">
        <f t="shared" si="1835"/>
        <v>1545</v>
      </c>
      <c r="I525" s="65">
        <f t="shared" si="1967"/>
        <v>165</v>
      </c>
      <c r="J525" s="65">
        <f>INDEX(Notes!$A$36:$N$47,MATCH(Binning!$B525,Notes!$A$36:$A$47,0),MATCH(Notes!$K$35,Notes!$A$35:$N$35,0))</f>
        <v>479.40000000000003</v>
      </c>
      <c r="K525" s="65"/>
      <c r="L525" s="65">
        <f t="shared" si="1973"/>
        <v>1195</v>
      </c>
      <c r="M525" s="65">
        <f t="shared" si="1968"/>
        <v>900</v>
      </c>
      <c r="N525" s="65">
        <f>INDEX(GB!$A$2:$AD$96,MATCH($C525,GB!$A$2:$A$96,0),MATCH(N$2,GB!$A$1:$AD$1,0))</f>
        <v>85</v>
      </c>
      <c r="O525" s="65">
        <f>INDEX(GB!$A$2:$AD$96,MATCH($C525,GB!$A$2:$A$96,0),MATCH(O$2,GB!$A$1:$AD$1,0))</f>
        <v>-55</v>
      </c>
      <c r="P525" s="65">
        <f>INDEX(GB!$A$2:$AD$96,MATCH($C525,GB!$A$2:$A$96,0),MATCH(P$2,GB!$A$1:$AD$1,0))</f>
        <v>55</v>
      </c>
      <c r="Q525" s="65">
        <f>INDEX(GB!$A$2:$AD$96,MATCH($C525,GB!$A$2:$A$96,0),MATCH(Q$2,GB!$A$1:$AD$1,0))</f>
        <v>15</v>
      </c>
      <c r="R525" s="65">
        <f>INDEX(Notes!$A$36:$N$47,MATCH(Binning!$B525,Notes!$A$36:$A$47,0),MATCH(Notes!$M$35,Notes!$A$35:$N$35,0))</f>
        <v>6020</v>
      </c>
      <c r="S525" s="65"/>
      <c r="T525" s="65">
        <f>INDEX(GB!$A$2:$AD$96,MATCH($C525,GB!$A$2:$A$96,0),MATCH(T$2,GB!$A$1:$AD$1,0))</f>
        <v>5</v>
      </c>
      <c r="U525" s="65">
        <f>INDEX(GB!$A$2:$AD$96,MATCH($C525,GB!$A$2:$A$96,0),MATCH(U$2,GB!$A$1:$AD$1,0))</f>
        <v>-5</v>
      </c>
      <c r="V525" s="65">
        <f>INDEX(GB!$A$2:$AD$96,MATCH($C525,GB!$A$2:$A$96,0),MATCH(V$2,GB!$A$1:$AD$1,0))</f>
        <v>0</v>
      </c>
      <c r="W525" s="65">
        <f>INDEX(GB!$A$2:$AD$96,MATCH($C525,GB!$A$2:$A$96,0),MATCH(W$2,GB!$A$1:$AD$1,0))</f>
        <v>30</v>
      </c>
      <c r="X525" s="65">
        <f>INDEX(GB!$A$2:$AD$96,MATCH($C525,GB!$A$2:$A$96,0),MATCH(X$2,GB!$A$1:$AD$1,0))</f>
        <v>-10</v>
      </c>
      <c r="Y525" s="65">
        <v>5</v>
      </c>
      <c r="Z525" s="72">
        <v>1250</v>
      </c>
      <c r="AA525" s="72">
        <v>400</v>
      </c>
      <c r="AB525" s="65"/>
      <c r="AC525" s="65"/>
      <c r="AD525" s="65"/>
      <c r="AE525" s="65"/>
      <c r="AF525" s="65">
        <f t="shared" si="1969"/>
        <v>5</v>
      </c>
      <c r="AG525" s="65">
        <f t="shared" si="1729"/>
        <v>820</v>
      </c>
      <c r="AH525" s="65">
        <f t="shared" si="1952"/>
        <v>735</v>
      </c>
      <c r="AI525" s="65" t="str">
        <f t="shared" si="1953"/>
        <v/>
      </c>
      <c r="AJ525" s="65" t="str">
        <f t="shared" si="1954"/>
        <v/>
      </c>
      <c r="AK525" s="65" t="str">
        <f t="shared" si="1955"/>
        <v/>
      </c>
      <c r="AL525" s="65" t="str">
        <f t="shared" si="1956"/>
        <v/>
      </c>
      <c r="AM525" s="65" t="str">
        <f t="shared" si="1572"/>
        <v/>
      </c>
      <c r="AN525" s="65">
        <f t="shared" ref="AN525:AS525" si="1976">AN524</f>
        <v>0</v>
      </c>
      <c r="AO525" s="65">
        <f t="shared" si="1976"/>
        <v>0</v>
      </c>
      <c r="AP525" s="65">
        <f t="shared" si="1976"/>
        <v>0</v>
      </c>
      <c r="AQ525" s="65">
        <f t="shared" si="1976"/>
        <v>0</v>
      </c>
      <c r="AR525" s="65">
        <f t="shared" si="1976"/>
        <v>0</v>
      </c>
      <c r="AS525" s="65">
        <f t="shared" si="1976"/>
        <v>0</v>
      </c>
      <c r="AT525" s="65" t="str">
        <f t="shared" si="1957"/>
        <v>GPU</v>
      </c>
      <c r="AU525" s="65">
        <f t="shared" si="1958"/>
        <v>479.40000000000003</v>
      </c>
      <c r="AV525" s="65"/>
      <c r="AX525" s="65">
        <f t="shared" si="1959"/>
        <v>1280</v>
      </c>
      <c r="AY525" s="65">
        <f t="shared" si="1960"/>
        <v>985</v>
      </c>
      <c r="AZ525" s="65">
        <f>INDEX(Notes!$A$36:$O$47,MATCH($B525,Notes!A$36:A$47,0),MATCH(AZ$2,Notes!A$35:O$35,0))</f>
        <v>342.4525995351467</v>
      </c>
      <c r="BA525" s="65">
        <f t="shared" si="1961"/>
        <v>1125</v>
      </c>
      <c r="BB525" s="65">
        <f t="shared" si="1962"/>
        <v>1210</v>
      </c>
      <c r="BC525" s="65">
        <f t="shared" si="1963"/>
        <v>1100</v>
      </c>
      <c r="BD525" s="65">
        <f t="shared" si="1964"/>
        <v>1185</v>
      </c>
      <c r="BO525" s="72">
        <f t="shared" si="1971"/>
        <v>479.40000000000003</v>
      </c>
      <c r="BP525" s="72">
        <f t="shared" si="1305"/>
        <v>15</v>
      </c>
      <c r="BQ525" s="72" t="str">
        <f t="shared" si="1306"/>
        <v>5</v>
      </c>
      <c r="BR525" s="72">
        <f t="shared" ref="BR525:BV525" si="1977">IF(BR524="","",BR524)</f>
        <v>0</v>
      </c>
      <c r="BS525" s="72" t="str">
        <f t="shared" si="1977"/>
        <v/>
      </c>
      <c r="BT525" s="72" t="str">
        <f t="shared" si="1977"/>
        <v/>
      </c>
      <c r="BU525" s="72" t="str">
        <f t="shared" si="1977"/>
        <v/>
      </c>
      <c r="BV525" s="72" t="str">
        <f t="shared" si="1977"/>
        <v/>
      </c>
    </row>
    <row r="526" spans="1:74" s="72" customFormat="1" x14ac:dyDescent="0.2">
      <c r="A526" s="72" t="b">
        <v>1</v>
      </c>
      <c r="B526" s="65" t="s">
        <v>46</v>
      </c>
      <c r="C526" s="65" t="s">
        <v>402</v>
      </c>
      <c r="D526" s="65" t="str">
        <f t="shared" si="1894"/>
        <v>E6</v>
      </c>
      <c r="E526" s="75">
        <f t="shared" si="1950"/>
        <v>1015006</v>
      </c>
      <c r="F526" s="65" t="str">
        <f t="shared" si="1951"/>
        <v>MG00F_E6</v>
      </c>
      <c r="G526" s="65" t="s">
        <v>345</v>
      </c>
      <c r="H526" s="65">
        <f t="shared" si="1835"/>
        <v>1530</v>
      </c>
      <c r="I526" s="65">
        <f t="shared" si="1967"/>
        <v>165</v>
      </c>
      <c r="J526" s="65">
        <f>INDEX(Notes!$A$36:$N$47,MATCH(Binning!$B526,Notes!$A$36:$A$47,0),MATCH(Notes!$K$35,Notes!$A$35:$N$35,0))</f>
        <v>479.40000000000003</v>
      </c>
      <c r="K526" s="65"/>
      <c r="L526" s="65">
        <f t="shared" si="1973"/>
        <v>1195</v>
      </c>
      <c r="M526" s="65">
        <f t="shared" si="1968"/>
        <v>900</v>
      </c>
      <c r="N526" s="65">
        <f>INDEX(GB!$A$2:$AD$96,MATCH($C526,GB!$A$2:$A$96,0),MATCH(N$2,GB!$A$1:$AD$1,0))</f>
        <v>85</v>
      </c>
      <c r="O526" s="65">
        <f>INDEX(GB!$A$2:$AD$96,MATCH($C526,GB!$A$2:$A$96,0),MATCH(O$2,GB!$A$1:$AD$1,0))</f>
        <v>-55</v>
      </c>
      <c r="P526" s="65">
        <f>INDEX(GB!$A$2:$AD$96,MATCH($C526,GB!$A$2:$A$96,0),MATCH(P$2,GB!$A$1:$AD$1,0))</f>
        <v>55</v>
      </c>
      <c r="Q526" s="65">
        <f>INDEX(GB!$A$2:$AD$96,MATCH($C526,GB!$A$2:$A$96,0),MATCH(Q$2,GB!$A$1:$AD$1,0))</f>
        <v>15</v>
      </c>
      <c r="R526" s="65">
        <f>INDEX(Notes!$A$36:$N$47,MATCH(Binning!$B526,Notes!$A$36:$A$47,0),MATCH(Notes!$M$35,Notes!$A$35:$N$35,0))</f>
        <v>6020</v>
      </c>
      <c r="S526" s="65"/>
      <c r="T526" s="65">
        <f>INDEX(GB!$A$2:$AD$96,MATCH($C526,GB!$A$2:$A$96,0),MATCH(T$2,GB!$A$1:$AD$1,0))</f>
        <v>5</v>
      </c>
      <c r="U526" s="65">
        <f>INDEX(GB!$A$2:$AD$96,MATCH($C526,GB!$A$2:$A$96,0),MATCH(U$2,GB!$A$1:$AD$1,0))</f>
        <v>-5</v>
      </c>
      <c r="V526" s="65">
        <f>INDEX(GB!$A$2:$AD$96,MATCH($C526,GB!$A$2:$A$96,0),MATCH(V$2,GB!$A$1:$AD$1,0))</f>
        <v>0</v>
      </c>
      <c r="W526" s="65">
        <f>INDEX(GB!$A$2:$AD$96,MATCH($C526,GB!$A$2:$A$96,0),MATCH(W$2,GB!$A$1:$AD$1,0))</f>
        <v>30</v>
      </c>
      <c r="X526" s="65">
        <f>INDEX(GB!$A$2:$AD$96,MATCH($C526,GB!$A$2:$A$96,0),MATCH(X$2,GB!$A$1:$AD$1,0))</f>
        <v>-10</v>
      </c>
      <c r="Y526" s="65">
        <v>5</v>
      </c>
      <c r="Z526" s="72">
        <v>1250</v>
      </c>
      <c r="AA526" s="72">
        <v>400</v>
      </c>
      <c r="AB526" s="65"/>
      <c r="AC526" s="65"/>
      <c r="AD526" s="65"/>
      <c r="AE526" s="65"/>
      <c r="AF526" s="65">
        <f t="shared" si="1969"/>
        <v>5</v>
      </c>
      <c r="AG526" s="65">
        <f t="shared" si="1729"/>
        <v>820</v>
      </c>
      <c r="AH526" s="65">
        <f t="shared" si="1952"/>
        <v>735</v>
      </c>
      <c r="AI526" s="65" t="str">
        <f t="shared" si="1953"/>
        <v/>
      </c>
      <c r="AJ526" s="65" t="str">
        <f t="shared" si="1954"/>
        <v/>
      </c>
      <c r="AK526" s="65" t="str">
        <f t="shared" si="1955"/>
        <v/>
      </c>
      <c r="AL526" s="65" t="str">
        <f t="shared" si="1956"/>
        <v/>
      </c>
      <c r="AM526" s="65" t="str">
        <f t="shared" si="1572"/>
        <v/>
      </c>
      <c r="AN526" s="65">
        <f t="shared" ref="AN526:AS526" si="1978">AN525</f>
        <v>0</v>
      </c>
      <c r="AO526" s="65">
        <f t="shared" si="1978"/>
        <v>0</v>
      </c>
      <c r="AP526" s="65">
        <f t="shared" si="1978"/>
        <v>0</v>
      </c>
      <c r="AQ526" s="65">
        <f t="shared" si="1978"/>
        <v>0</v>
      </c>
      <c r="AR526" s="65">
        <f t="shared" si="1978"/>
        <v>0</v>
      </c>
      <c r="AS526" s="65">
        <f t="shared" si="1978"/>
        <v>0</v>
      </c>
      <c r="AT526" s="65" t="str">
        <f t="shared" si="1957"/>
        <v>GPU</v>
      </c>
      <c r="AU526" s="65">
        <f t="shared" si="1958"/>
        <v>479.40000000000003</v>
      </c>
      <c r="AV526" s="65"/>
      <c r="AX526" s="65">
        <f t="shared" si="1959"/>
        <v>1280</v>
      </c>
      <c r="AY526" s="65">
        <f t="shared" si="1960"/>
        <v>985</v>
      </c>
      <c r="AZ526" s="65">
        <f>INDEX(Notes!$A$36:$O$47,MATCH($B526,Notes!A$36:A$47,0),MATCH(AZ$2,Notes!A$35:O$35,0))</f>
        <v>342.4525995351467</v>
      </c>
      <c r="BA526" s="65">
        <f t="shared" si="1961"/>
        <v>1110</v>
      </c>
      <c r="BB526" s="65">
        <f t="shared" si="1962"/>
        <v>1195</v>
      </c>
      <c r="BC526" s="65">
        <f t="shared" si="1963"/>
        <v>1085</v>
      </c>
      <c r="BD526" s="65">
        <f t="shared" si="1964"/>
        <v>1170</v>
      </c>
      <c r="BO526" s="72">
        <f t="shared" si="1971"/>
        <v>479.40000000000003</v>
      </c>
      <c r="BP526" s="72">
        <f t="shared" si="1305"/>
        <v>15</v>
      </c>
      <c r="BQ526" s="72" t="str">
        <f t="shared" si="1306"/>
        <v>6</v>
      </c>
      <c r="BR526" s="72">
        <f t="shared" ref="BR526:BV526" si="1979">IF(BR525="","",BR525)</f>
        <v>0</v>
      </c>
      <c r="BS526" s="72" t="str">
        <f t="shared" si="1979"/>
        <v/>
      </c>
      <c r="BT526" s="72" t="str">
        <f t="shared" si="1979"/>
        <v/>
      </c>
      <c r="BU526" s="72" t="str">
        <f t="shared" si="1979"/>
        <v/>
      </c>
      <c r="BV526" s="72" t="str">
        <f t="shared" si="1979"/>
        <v/>
      </c>
    </row>
    <row r="527" spans="1:74" s="72" customFormat="1" x14ac:dyDescent="0.2">
      <c r="A527" s="72" t="b">
        <v>1</v>
      </c>
      <c r="B527" s="65" t="s">
        <v>46</v>
      </c>
      <c r="C527" s="65" t="s">
        <v>402</v>
      </c>
      <c r="D527" s="65" t="str">
        <f t="shared" si="1894"/>
        <v>E7</v>
      </c>
      <c r="E527" s="75">
        <f t="shared" si="1950"/>
        <v>1015007</v>
      </c>
      <c r="F527" s="65" t="str">
        <f t="shared" si="1951"/>
        <v>MG00F_E7</v>
      </c>
      <c r="G527" s="65" t="s">
        <v>345</v>
      </c>
      <c r="H527" s="65">
        <f t="shared" si="1835"/>
        <v>1515</v>
      </c>
      <c r="I527" s="65">
        <f t="shared" si="1967"/>
        <v>165</v>
      </c>
      <c r="J527" s="65">
        <f>INDEX(Notes!$A$36:$N$47,MATCH(Binning!$B527,Notes!$A$36:$A$47,0),MATCH(Notes!$K$35,Notes!$A$35:$N$35,0))</f>
        <v>479.40000000000003</v>
      </c>
      <c r="K527" s="65"/>
      <c r="L527" s="65">
        <f t="shared" si="1973"/>
        <v>1195</v>
      </c>
      <c r="M527" s="65">
        <f t="shared" si="1968"/>
        <v>900</v>
      </c>
      <c r="N527" s="65">
        <f>INDEX(GB!$A$2:$AD$96,MATCH($C527,GB!$A$2:$A$96,0),MATCH(N$2,GB!$A$1:$AD$1,0))</f>
        <v>85</v>
      </c>
      <c r="O527" s="65">
        <f>INDEX(GB!$A$2:$AD$96,MATCH($C527,GB!$A$2:$A$96,0),MATCH(O$2,GB!$A$1:$AD$1,0))</f>
        <v>-55</v>
      </c>
      <c r="P527" s="65">
        <f>INDEX(GB!$A$2:$AD$96,MATCH($C527,GB!$A$2:$A$96,0),MATCH(P$2,GB!$A$1:$AD$1,0))</f>
        <v>55</v>
      </c>
      <c r="Q527" s="65">
        <f>INDEX(GB!$A$2:$AD$96,MATCH($C527,GB!$A$2:$A$96,0),MATCH(Q$2,GB!$A$1:$AD$1,0))</f>
        <v>15</v>
      </c>
      <c r="R527" s="65">
        <f>INDEX(Notes!$A$36:$N$47,MATCH(Binning!$B527,Notes!$A$36:$A$47,0),MATCH(Notes!$M$35,Notes!$A$35:$N$35,0))</f>
        <v>6020</v>
      </c>
      <c r="S527" s="65"/>
      <c r="T527" s="65">
        <f>INDEX(GB!$A$2:$AD$96,MATCH($C527,GB!$A$2:$A$96,0),MATCH(T$2,GB!$A$1:$AD$1,0))</f>
        <v>5</v>
      </c>
      <c r="U527" s="65">
        <f>INDEX(GB!$A$2:$AD$96,MATCH($C527,GB!$A$2:$A$96,0),MATCH(U$2,GB!$A$1:$AD$1,0))</f>
        <v>-5</v>
      </c>
      <c r="V527" s="65">
        <f>INDEX(GB!$A$2:$AD$96,MATCH($C527,GB!$A$2:$A$96,0),MATCH(V$2,GB!$A$1:$AD$1,0))</f>
        <v>0</v>
      </c>
      <c r="W527" s="65">
        <f>INDEX(GB!$A$2:$AD$96,MATCH($C527,GB!$A$2:$A$96,0),MATCH(W$2,GB!$A$1:$AD$1,0))</f>
        <v>30</v>
      </c>
      <c r="X527" s="65">
        <f>INDEX(GB!$A$2:$AD$96,MATCH($C527,GB!$A$2:$A$96,0),MATCH(X$2,GB!$A$1:$AD$1,0))</f>
        <v>-10</v>
      </c>
      <c r="Y527" s="65">
        <v>5</v>
      </c>
      <c r="Z527" s="72">
        <v>1250</v>
      </c>
      <c r="AA527" s="72">
        <v>400</v>
      </c>
      <c r="AB527" s="65"/>
      <c r="AC527" s="65"/>
      <c r="AD527" s="65"/>
      <c r="AE527" s="65"/>
      <c r="AF527" s="65">
        <f t="shared" si="1969"/>
        <v>5</v>
      </c>
      <c r="AG527" s="65">
        <f t="shared" si="1729"/>
        <v>820</v>
      </c>
      <c r="AH527" s="65">
        <f t="shared" si="1952"/>
        <v>735</v>
      </c>
      <c r="AI527" s="65" t="str">
        <f t="shared" si="1953"/>
        <v/>
      </c>
      <c r="AJ527" s="65" t="str">
        <f t="shared" si="1954"/>
        <v/>
      </c>
      <c r="AK527" s="65" t="str">
        <f t="shared" si="1955"/>
        <v/>
      </c>
      <c r="AL527" s="65" t="str">
        <f t="shared" si="1956"/>
        <v/>
      </c>
      <c r="AM527" s="65" t="str">
        <f t="shared" si="1572"/>
        <v/>
      </c>
      <c r="AN527" s="65">
        <f t="shared" ref="AN527:AS527" si="1980">AN526</f>
        <v>0</v>
      </c>
      <c r="AO527" s="65">
        <f t="shared" si="1980"/>
        <v>0</v>
      </c>
      <c r="AP527" s="65">
        <f t="shared" si="1980"/>
        <v>0</v>
      </c>
      <c r="AQ527" s="65">
        <f t="shared" si="1980"/>
        <v>0</v>
      </c>
      <c r="AR527" s="65">
        <f t="shared" si="1980"/>
        <v>0</v>
      </c>
      <c r="AS527" s="65">
        <f t="shared" si="1980"/>
        <v>0</v>
      </c>
      <c r="AT527" s="65" t="str">
        <f t="shared" si="1957"/>
        <v>GPU</v>
      </c>
      <c r="AU527" s="65">
        <f t="shared" si="1958"/>
        <v>479.40000000000003</v>
      </c>
      <c r="AV527" s="65"/>
      <c r="AX527" s="65">
        <f t="shared" si="1959"/>
        <v>1280</v>
      </c>
      <c r="AY527" s="65">
        <f t="shared" si="1960"/>
        <v>985</v>
      </c>
      <c r="AZ527" s="65">
        <f>INDEX(Notes!$A$36:$O$47,MATCH($B527,Notes!A$36:A$47,0),MATCH(AZ$2,Notes!A$35:O$35,0))</f>
        <v>342.4525995351467</v>
      </c>
      <c r="BA527" s="65">
        <f t="shared" si="1961"/>
        <v>1095</v>
      </c>
      <c r="BB527" s="65">
        <f t="shared" si="1962"/>
        <v>1180</v>
      </c>
      <c r="BC527" s="65">
        <f t="shared" si="1963"/>
        <v>1070</v>
      </c>
      <c r="BD527" s="65">
        <f t="shared" si="1964"/>
        <v>1155</v>
      </c>
      <c r="BO527" s="72">
        <f t="shared" si="1971"/>
        <v>479.40000000000003</v>
      </c>
      <c r="BP527" s="72">
        <f t="shared" si="1305"/>
        <v>15</v>
      </c>
      <c r="BQ527" s="72" t="str">
        <f t="shared" si="1306"/>
        <v>7</v>
      </c>
      <c r="BR527" s="72">
        <f t="shared" ref="BR527:BV527" si="1981">IF(BR526="","",BR526)</f>
        <v>0</v>
      </c>
      <c r="BS527" s="72" t="str">
        <f t="shared" si="1981"/>
        <v/>
      </c>
      <c r="BT527" s="72" t="str">
        <f t="shared" si="1981"/>
        <v/>
      </c>
      <c r="BU527" s="72" t="str">
        <f t="shared" si="1981"/>
        <v/>
      </c>
      <c r="BV527" s="72" t="str">
        <f t="shared" si="1981"/>
        <v/>
      </c>
    </row>
    <row r="528" spans="1:74" s="72" customFormat="1" x14ac:dyDescent="0.2">
      <c r="A528" s="72" t="b">
        <v>1</v>
      </c>
      <c r="B528" s="65" t="s">
        <v>46</v>
      </c>
      <c r="C528" s="65" t="s">
        <v>402</v>
      </c>
      <c r="D528" s="65" t="str">
        <f t="shared" si="1894"/>
        <v>E8</v>
      </c>
      <c r="E528" s="75">
        <f t="shared" si="1950"/>
        <v>1015008</v>
      </c>
      <c r="F528" s="65" t="str">
        <f t="shared" si="1951"/>
        <v>MG00F_E8</v>
      </c>
      <c r="G528" s="65" t="s">
        <v>345</v>
      </c>
      <c r="H528" s="65">
        <f t="shared" si="1835"/>
        <v>1500</v>
      </c>
      <c r="I528" s="65">
        <f t="shared" si="1967"/>
        <v>165</v>
      </c>
      <c r="J528" s="65">
        <f>INDEX(Notes!$A$36:$N$47,MATCH(Binning!$B528,Notes!$A$36:$A$47,0),MATCH(Notes!$K$35,Notes!$A$35:$N$35,0))</f>
        <v>479.40000000000003</v>
      </c>
      <c r="K528" s="65"/>
      <c r="L528" s="65">
        <f t="shared" si="1973"/>
        <v>1195</v>
      </c>
      <c r="M528" s="65">
        <f t="shared" si="1968"/>
        <v>900</v>
      </c>
      <c r="N528" s="65">
        <f>INDEX(GB!$A$2:$AD$96,MATCH($C528,GB!$A$2:$A$96,0),MATCH(N$2,GB!$A$1:$AD$1,0))</f>
        <v>85</v>
      </c>
      <c r="O528" s="65">
        <f>INDEX(GB!$A$2:$AD$96,MATCH($C528,GB!$A$2:$A$96,0),MATCH(O$2,GB!$A$1:$AD$1,0))</f>
        <v>-55</v>
      </c>
      <c r="P528" s="65">
        <f>INDEX(GB!$A$2:$AD$96,MATCH($C528,GB!$A$2:$A$96,0),MATCH(P$2,GB!$A$1:$AD$1,0))</f>
        <v>55</v>
      </c>
      <c r="Q528" s="65">
        <f>INDEX(GB!$A$2:$AD$96,MATCH($C528,GB!$A$2:$A$96,0),MATCH(Q$2,GB!$A$1:$AD$1,0))</f>
        <v>15</v>
      </c>
      <c r="R528" s="65">
        <f>INDEX(Notes!$A$36:$N$47,MATCH(Binning!$B528,Notes!$A$36:$A$47,0),MATCH(Notes!$M$35,Notes!$A$35:$N$35,0))</f>
        <v>6020</v>
      </c>
      <c r="S528" s="65"/>
      <c r="T528" s="65">
        <f>INDEX(GB!$A$2:$AD$96,MATCH($C528,GB!$A$2:$A$96,0),MATCH(T$2,GB!$A$1:$AD$1,0))</f>
        <v>5</v>
      </c>
      <c r="U528" s="65">
        <f>INDEX(GB!$A$2:$AD$96,MATCH($C528,GB!$A$2:$A$96,0),MATCH(U$2,GB!$A$1:$AD$1,0))</f>
        <v>-5</v>
      </c>
      <c r="V528" s="65">
        <f>INDEX(GB!$A$2:$AD$96,MATCH($C528,GB!$A$2:$A$96,0),MATCH(V$2,GB!$A$1:$AD$1,0))</f>
        <v>0</v>
      </c>
      <c r="W528" s="65">
        <f>INDEX(GB!$A$2:$AD$96,MATCH($C528,GB!$A$2:$A$96,0),MATCH(W$2,GB!$A$1:$AD$1,0))</f>
        <v>30</v>
      </c>
      <c r="X528" s="65">
        <f>INDEX(GB!$A$2:$AD$96,MATCH($C528,GB!$A$2:$A$96,0),MATCH(X$2,GB!$A$1:$AD$1,0))</f>
        <v>-10</v>
      </c>
      <c r="Y528" s="65">
        <v>5</v>
      </c>
      <c r="Z528" s="72">
        <v>1250</v>
      </c>
      <c r="AA528" s="72">
        <v>400</v>
      </c>
      <c r="AB528" s="65"/>
      <c r="AC528" s="65"/>
      <c r="AD528" s="65"/>
      <c r="AE528" s="65"/>
      <c r="AF528" s="65">
        <f t="shared" si="1969"/>
        <v>5</v>
      </c>
      <c r="AG528" s="65">
        <f t="shared" si="1729"/>
        <v>820</v>
      </c>
      <c r="AH528" s="65">
        <f t="shared" si="1952"/>
        <v>735</v>
      </c>
      <c r="AI528" s="65" t="str">
        <f t="shared" si="1953"/>
        <v/>
      </c>
      <c r="AJ528" s="65" t="str">
        <f t="shared" si="1954"/>
        <v/>
      </c>
      <c r="AK528" s="65" t="str">
        <f t="shared" si="1955"/>
        <v/>
      </c>
      <c r="AL528" s="65" t="str">
        <f t="shared" si="1956"/>
        <v/>
      </c>
      <c r="AM528" s="65" t="str">
        <f t="shared" si="1572"/>
        <v/>
      </c>
      <c r="AN528" s="65">
        <f t="shared" ref="AN528:AS528" si="1982">AN527</f>
        <v>0</v>
      </c>
      <c r="AO528" s="65">
        <f t="shared" si="1982"/>
        <v>0</v>
      </c>
      <c r="AP528" s="65">
        <f t="shared" si="1982"/>
        <v>0</v>
      </c>
      <c r="AQ528" s="65">
        <f t="shared" si="1982"/>
        <v>0</v>
      </c>
      <c r="AR528" s="65">
        <f t="shared" si="1982"/>
        <v>0</v>
      </c>
      <c r="AS528" s="65">
        <f t="shared" si="1982"/>
        <v>0</v>
      </c>
      <c r="AT528" s="65" t="str">
        <f t="shared" si="1957"/>
        <v>GPU</v>
      </c>
      <c r="AU528" s="65">
        <f t="shared" si="1958"/>
        <v>479.40000000000003</v>
      </c>
      <c r="AV528" s="65"/>
      <c r="AX528" s="65">
        <f t="shared" si="1959"/>
        <v>1280</v>
      </c>
      <c r="AY528" s="65">
        <f t="shared" si="1960"/>
        <v>985</v>
      </c>
      <c r="AZ528" s="65">
        <f>INDEX(Notes!$A$36:$O$47,MATCH($B528,Notes!A$36:A$47,0),MATCH(AZ$2,Notes!A$35:O$35,0))</f>
        <v>342.4525995351467</v>
      </c>
      <c r="BA528" s="65">
        <f t="shared" si="1961"/>
        <v>1080</v>
      </c>
      <c r="BB528" s="65">
        <f t="shared" si="1962"/>
        <v>1165</v>
      </c>
      <c r="BC528" s="65">
        <f t="shared" si="1963"/>
        <v>1055</v>
      </c>
      <c r="BD528" s="65">
        <f t="shared" si="1964"/>
        <v>1140</v>
      </c>
      <c r="BO528" s="72">
        <f t="shared" si="1971"/>
        <v>479.40000000000003</v>
      </c>
      <c r="BP528" s="72">
        <f t="shared" si="1305"/>
        <v>15</v>
      </c>
      <c r="BQ528" s="72" t="str">
        <f t="shared" si="1306"/>
        <v>8</v>
      </c>
      <c r="BR528" s="72">
        <f t="shared" ref="BR528:BV528" si="1983">IF(BR527="","",BR527)</f>
        <v>0</v>
      </c>
      <c r="BS528" s="72" t="str">
        <f t="shared" si="1983"/>
        <v/>
      </c>
      <c r="BT528" s="72" t="str">
        <f t="shared" si="1983"/>
        <v/>
      </c>
      <c r="BU528" s="72" t="str">
        <f t="shared" si="1983"/>
        <v/>
      </c>
      <c r="BV528" s="72" t="str">
        <f t="shared" si="1983"/>
        <v/>
      </c>
    </row>
    <row r="529" spans="1:74" s="72" customFormat="1" x14ac:dyDescent="0.2">
      <c r="A529" s="72" t="b">
        <v>1</v>
      </c>
      <c r="B529" s="65" t="s">
        <v>46</v>
      </c>
      <c r="C529" s="65" t="s">
        <v>402</v>
      </c>
      <c r="D529" s="65" t="str">
        <f t="shared" si="1894"/>
        <v>E9</v>
      </c>
      <c r="E529" s="75">
        <f t="shared" si="1950"/>
        <v>1015009</v>
      </c>
      <c r="F529" s="65" t="str">
        <f t="shared" si="1951"/>
        <v>MG00F_E9</v>
      </c>
      <c r="G529" s="65" t="s">
        <v>345</v>
      </c>
      <c r="H529" s="65">
        <f t="shared" si="1835"/>
        <v>1485</v>
      </c>
      <c r="I529" s="65">
        <f t="shared" si="1967"/>
        <v>165</v>
      </c>
      <c r="J529" s="65">
        <f>INDEX(Notes!$A$36:$N$47,MATCH(Binning!$B529,Notes!$A$36:$A$47,0),MATCH(Notes!$K$35,Notes!$A$35:$N$35,0))</f>
        <v>479.40000000000003</v>
      </c>
      <c r="K529" s="65"/>
      <c r="L529" s="65">
        <f t="shared" si="1973"/>
        <v>1195</v>
      </c>
      <c r="M529" s="65">
        <f t="shared" si="1968"/>
        <v>900</v>
      </c>
      <c r="N529" s="65">
        <f>INDEX(GB!$A$2:$AD$96,MATCH($C529,GB!$A$2:$A$96,0),MATCH(N$2,GB!$A$1:$AD$1,0))</f>
        <v>85</v>
      </c>
      <c r="O529" s="65">
        <f>INDEX(GB!$A$2:$AD$96,MATCH($C529,GB!$A$2:$A$96,0),MATCH(O$2,GB!$A$1:$AD$1,0))</f>
        <v>-55</v>
      </c>
      <c r="P529" s="65">
        <f>INDEX(GB!$A$2:$AD$96,MATCH($C529,GB!$A$2:$A$96,0),MATCH(P$2,GB!$A$1:$AD$1,0))</f>
        <v>55</v>
      </c>
      <c r="Q529" s="65">
        <f>INDEX(GB!$A$2:$AD$96,MATCH($C529,GB!$A$2:$A$96,0),MATCH(Q$2,GB!$A$1:$AD$1,0))</f>
        <v>15</v>
      </c>
      <c r="R529" s="65">
        <f>INDEX(Notes!$A$36:$N$47,MATCH(Binning!$B529,Notes!$A$36:$A$47,0),MATCH(Notes!$M$35,Notes!$A$35:$N$35,0))</f>
        <v>6020</v>
      </c>
      <c r="S529" s="65"/>
      <c r="T529" s="65">
        <f>INDEX(GB!$A$2:$AD$96,MATCH($C529,GB!$A$2:$A$96,0),MATCH(T$2,GB!$A$1:$AD$1,0))</f>
        <v>5</v>
      </c>
      <c r="U529" s="65">
        <f>INDEX(GB!$A$2:$AD$96,MATCH($C529,GB!$A$2:$A$96,0),MATCH(U$2,GB!$A$1:$AD$1,0))</f>
        <v>-5</v>
      </c>
      <c r="V529" s="65">
        <f>INDEX(GB!$A$2:$AD$96,MATCH($C529,GB!$A$2:$A$96,0),MATCH(V$2,GB!$A$1:$AD$1,0))</f>
        <v>0</v>
      </c>
      <c r="W529" s="65">
        <f>INDEX(GB!$A$2:$AD$96,MATCH($C529,GB!$A$2:$A$96,0),MATCH(W$2,GB!$A$1:$AD$1,0))</f>
        <v>30</v>
      </c>
      <c r="X529" s="65">
        <f>INDEX(GB!$A$2:$AD$96,MATCH($C529,GB!$A$2:$A$96,0),MATCH(X$2,GB!$A$1:$AD$1,0))</f>
        <v>-10</v>
      </c>
      <c r="Y529" s="65">
        <v>5</v>
      </c>
      <c r="Z529" s="72">
        <v>1250</v>
      </c>
      <c r="AA529" s="72">
        <v>400</v>
      </c>
      <c r="AB529" s="65"/>
      <c r="AC529" s="65"/>
      <c r="AD529" s="65"/>
      <c r="AE529" s="65"/>
      <c r="AF529" s="65">
        <f t="shared" si="1969"/>
        <v>5</v>
      </c>
      <c r="AG529" s="65">
        <f t="shared" si="1729"/>
        <v>820</v>
      </c>
      <c r="AH529" s="65">
        <f t="shared" si="1952"/>
        <v>735</v>
      </c>
      <c r="AI529" s="65" t="str">
        <f t="shared" si="1953"/>
        <v/>
      </c>
      <c r="AJ529" s="65" t="str">
        <f t="shared" si="1954"/>
        <v/>
      </c>
      <c r="AK529" s="65" t="str">
        <f t="shared" si="1955"/>
        <v/>
      </c>
      <c r="AL529" s="65" t="str">
        <f t="shared" si="1956"/>
        <v/>
      </c>
      <c r="AM529" s="65" t="str">
        <f t="shared" si="1572"/>
        <v/>
      </c>
      <c r="AN529" s="65">
        <f t="shared" ref="AN529:AS529" si="1984">AN528</f>
        <v>0</v>
      </c>
      <c r="AO529" s="65">
        <f t="shared" si="1984"/>
        <v>0</v>
      </c>
      <c r="AP529" s="65">
        <f t="shared" si="1984"/>
        <v>0</v>
      </c>
      <c r="AQ529" s="65">
        <f t="shared" si="1984"/>
        <v>0</v>
      </c>
      <c r="AR529" s="65">
        <f t="shared" si="1984"/>
        <v>0</v>
      </c>
      <c r="AS529" s="65">
        <f t="shared" si="1984"/>
        <v>0</v>
      </c>
      <c r="AT529" s="65" t="str">
        <f t="shared" si="1957"/>
        <v>GPU</v>
      </c>
      <c r="AU529" s="65">
        <f t="shared" si="1958"/>
        <v>479.40000000000003</v>
      </c>
      <c r="AV529" s="65"/>
      <c r="AX529" s="65">
        <f t="shared" si="1959"/>
        <v>1280</v>
      </c>
      <c r="AY529" s="65">
        <f t="shared" si="1960"/>
        <v>985</v>
      </c>
      <c r="AZ529" s="65">
        <f>INDEX(Notes!$A$36:$O$47,MATCH($B529,Notes!A$36:A$47,0),MATCH(AZ$2,Notes!A$35:O$35,0))</f>
        <v>342.4525995351467</v>
      </c>
      <c r="BA529" s="65">
        <f t="shared" si="1961"/>
        <v>1065</v>
      </c>
      <c r="BB529" s="65">
        <f t="shared" si="1962"/>
        <v>1150</v>
      </c>
      <c r="BC529" s="65">
        <f t="shared" si="1963"/>
        <v>1040</v>
      </c>
      <c r="BD529" s="65">
        <f t="shared" si="1964"/>
        <v>1125</v>
      </c>
      <c r="BO529" s="72">
        <f t="shared" si="1971"/>
        <v>479.40000000000003</v>
      </c>
      <c r="BP529" s="72">
        <f t="shared" si="1305"/>
        <v>15</v>
      </c>
      <c r="BQ529" s="72" t="str">
        <f t="shared" si="1306"/>
        <v>9</v>
      </c>
      <c r="BR529" s="72">
        <f t="shared" ref="BR529:BV529" si="1985">IF(BR528="","",BR528)</f>
        <v>0</v>
      </c>
      <c r="BS529" s="72" t="str">
        <f t="shared" si="1985"/>
        <v/>
      </c>
      <c r="BT529" s="72" t="str">
        <f t="shared" si="1985"/>
        <v/>
      </c>
      <c r="BU529" s="72" t="str">
        <f t="shared" si="1985"/>
        <v/>
      </c>
      <c r="BV529" s="72" t="str">
        <f t="shared" si="1985"/>
        <v/>
      </c>
    </row>
    <row r="530" spans="1:74" s="72" customFormat="1" x14ac:dyDescent="0.2">
      <c r="A530" s="72" t="b">
        <v>1</v>
      </c>
      <c r="B530" s="65" t="s">
        <v>46</v>
      </c>
      <c r="C530" s="65" t="s">
        <v>402</v>
      </c>
      <c r="D530" s="65" t="str">
        <f t="shared" si="1894"/>
        <v>E10</v>
      </c>
      <c r="E530" s="75">
        <f t="shared" si="1950"/>
        <v>1015010</v>
      </c>
      <c r="F530" s="65" t="str">
        <f t="shared" si="1951"/>
        <v>MG00F_E10</v>
      </c>
      <c r="G530" s="65" t="s">
        <v>345</v>
      </c>
      <c r="H530" s="65">
        <f t="shared" si="1835"/>
        <v>1470</v>
      </c>
      <c r="I530" s="65">
        <f t="shared" si="1967"/>
        <v>165</v>
      </c>
      <c r="J530" s="65">
        <f>INDEX(Notes!$A$36:$N$47,MATCH(Binning!$B530,Notes!$A$36:$A$47,0),MATCH(Notes!$K$35,Notes!$A$35:$N$35,0))</f>
        <v>479.40000000000003</v>
      </c>
      <c r="K530" s="65"/>
      <c r="L530" s="65">
        <f t="shared" si="1973"/>
        <v>1195</v>
      </c>
      <c r="M530" s="65">
        <f t="shared" si="1968"/>
        <v>900</v>
      </c>
      <c r="N530" s="65">
        <f>INDEX(GB!$A$2:$AD$96,MATCH($C530,GB!$A$2:$A$96,0),MATCH(N$2,GB!$A$1:$AD$1,0))</f>
        <v>85</v>
      </c>
      <c r="O530" s="65">
        <f>INDEX(GB!$A$2:$AD$96,MATCH($C530,GB!$A$2:$A$96,0),MATCH(O$2,GB!$A$1:$AD$1,0))</f>
        <v>-55</v>
      </c>
      <c r="P530" s="65">
        <f>INDEX(GB!$A$2:$AD$96,MATCH($C530,GB!$A$2:$A$96,0),MATCH(P$2,GB!$A$1:$AD$1,0))</f>
        <v>55</v>
      </c>
      <c r="Q530" s="65">
        <f>INDEX(GB!$A$2:$AD$96,MATCH($C530,GB!$A$2:$A$96,0),MATCH(Q$2,GB!$A$1:$AD$1,0))</f>
        <v>15</v>
      </c>
      <c r="R530" s="65">
        <f>INDEX(Notes!$A$36:$N$47,MATCH(Binning!$B530,Notes!$A$36:$A$47,0),MATCH(Notes!$M$35,Notes!$A$35:$N$35,0))</f>
        <v>6020</v>
      </c>
      <c r="S530" s="65"/>
      <c r="T530" s="65">
        <f>INDEX(GB!$A$2:$AD$96,MATCH($C530,GB!$A$2:$A$96,0),MATCH(T$2,GB!$A$1:$AD$1,0))</f>
        <v>5</v>
      </c>
      <c r="U530" s="65">
        <f>INDEX(GB!$A$2:$AD$96,MATCH($C530,GB!$A$2:$A$96,0),MATCH(U$2,GB!$A$1:$AD$1,0))</f>
        <v>-5</v>
      </c>
      <c r="V530" s="65">
        <f>INDEX(GB!$A$2:$AD$96,MATCH($C530,GB!$A$2:$A$96,0),MATCH(V$2,GB!$A$1:$AD$1,0))</f>
        <v>0</v>
      </c>
      <c r="W530" s="65">
        <f>INDEX(GB!$A$2:$AD$96,MATCH($C530,GB!$A$2:$A$96,0),MATCH(W$2,GB!$A$1:$AD$1,0))</f>
        <v>30</v>
      </c>
      <c r="X530" s="65">
        <f>INDEX(GB!$A$2:$AD$96,MATCH($C530,GB!$A$2:$A$96,0),MATCH(X$2,GB!$A$1:$AD$1,0))</f>
        <v>-10</v>
      </c>
      <c r="Y530" s="65">
        <v>5</v>
      </c>
      <c r="Z530" s="72">
        <v>1250</v>
      </c>
      <c r="AA530" s="72">
        <v>400</v>
      </c>
      <c r="AB530" s="65"/>
      <c r="AC530" s="65"/>
      <c r="AD530" s="65"/>
      <c r="AE530" s="65"/>
      <c r="AF530" s="65">
        <f t="shared" si="1969"/>
        <v>5</v>
      </c>
      <c r="AG530" s="65">
        <f t="shared" si="1729"/>
        <v>820</v>
      </c>
      <c r="AH530" s="65">
        <f t="shared" si="1952"/>
        <v>735</v>
      </c>
      <c r="AI530" s="65" t="str">
        <f t="shared" si="1953"/>
        <v/>
      </c>
      <c r="AJ530" s="65" t="str">
        <f t="shared" si="1954"/>
        <v/>
      </c>
      <c r="AK530" s="65" t="str">
        <f t="shared" si="1955"/>
        <v/>
      </c>
      <c r="AL530" s="65" t="str">
        <f t="shared" si="1956"/>
        <v/>
      </c>
      <c r="AM530" s="65" t="str">
        <f t="shared" si="1572"/>
        <v/>
      </c>
      <c r="AN530" s="65">
        <f t="shared" ref="AN530:AS530" si="1986">AN529</f>
        <v>0</v>
      </c>
      <c r="AO530" s="65">
        <f t="shared" si="1986"/>
        <v>0</v>
      </c>
      <c r="AP530" s="65">
        <f t="shared" si="1986"/>
        <v>0</v>
      </c>
      <c r="AQ530" s="65">
        <f t="shared" si="1986"/>
        <v>0</v>
      </c>
      <c r="AR530" s="65">
        <f t="shared" si="1986"/>
        <v>0</v>
      </c>
      <c r="AS530" s="65">
        <f t="shared" si="1986"/>
        <v>0</v>
      </c>
      <c r="AT530" s="65" t="str">
        <f t="shared" si="1957"/>
        <v>GPU</v>
      </c>
      <c r="AU530" s="65">
        <f t="shared" si="1958"/>
        <v>479.40000000000003</v>
      </c>
      <c r="AV530" s="65"/>
      <c r="AX530" s="65">
        <f t="shared" si="1959"/>
        <v>1280</v>
      </c>
      <c r="AY530" s="65">
        <f t="shared" si="1960"/>
        <v>985</v>
      </c>
      <c r="AZ530" s="65">
        <f>INDEX(Notes!$A$36:$O$47,MATCH($B530,Notes!A$36:A$47,0),MATCH(AZ$2,Notes!A$35:O$35,0))</f>
        <v>342.4525995351467</v>
      </c>
      <c r="BA530" s="65">
        <f t="shared" si="1961"/>
        <v>1050</v>
      </c>
      <c r="BB530" s="65">
        <f t="shared" si="1962"/>
        <v>1135</v>
      </c>
      <c r="BC530" s="65">
        <f t="shared" si="1963"/>
        <v>1025</v>
      </c>
      <c r="BD530" s="65">
        <f t="shared" si="1964"/>
        <v>1110</v>
      </c>
      <c r="BO530" s="72">
        <f t="shared" si="1971"/>
        <v>479.40000000000003</v>
      </c>
      <c r="BP530" s="72">
        <f t="shared" si="1305"/>
        <v>15</v>
      </c>
      <c r="BQ530" s="72" t="str">
        <f t="shared" si="1306"/>
        <v>10</v>
      </c>
      <c r="BR530" s="72">
        <f t="shared" ref="BR530:BV530" si="1987">IF(BR529="","",BR529)</f>
        <v>0</v>
      </c>
      <c r="BS530" s="72" t="str">
        <f t="shared" si="1987"/>
        <v/>
      </c>
      <c r="BT530" s="72" t="str">
        <f t="shared" si="1987"/>
        <v/>
      </c>
      <c r="BU530" s="72" t="str">
        <f t="shared" si="1987"/>
        <v/>
      </c>
      <c r="BV530" s="72" t="str">
        <f t="shared" si="1987"/>
        <v/>
      </c>
    </row>
    <row r="531" spans="1:74" s="72" customFormat="1" x14ac:dyDescent="0.2">
      <c r="A531" s="72" t="b">
        <v>1</v>
      </c>
      <c r="B531" s="65" t="s">
        <v>46</v>
      </c>
      <c r="C531" s="65" t="s">
        <v>402</v>
      </c>
      <c r="D531" s="65" t="str">
        <f t="shared" si="1894"/>
        <v>E11</v>
      </c>
      <c r="E531" s="75">
        <f t="shared" si="1950"/>
        <v>1015011</v>
      </c>
      <c r="F531" s="65" t="str">
        <f t="shared" si="1951"/>
        <v>MG00F_E11</v>
      </c>
      <c r="G531" s="65" t="s">
        <v>345</v>
      </c>
      <c r="H531" s="65">
        <f t="shared" si="1835"/>
        <v>1455</v>
      </c>
      <c r="I531" s="65">
        <f t="shared" si="1967"/>
        <v>165</v>
      </c>
      <c r="J531" s="65">
        <f>INDEX(Notes!$A$36:$N$47,MATCH(Binning!$B531,Notes!$A$36:$A$47,0),MATCH(Notes!$K$35,Notes!$A$35:$N$35,0))</f>
        <v>479.40000000000003</v>
      </c>
      <c r="K531" s="65"/>
      <c r="L531" s="65">
        <f t="shared" si="1973"/>
        <v>1195</v>
      </c>
      <c r="M531" s="65">
        <f t="shared" si="1968"/>
        <v>900</v>
      </c>
      <c r="N531" s="65">
        <f>INDEX(GB!$A$2:$AD$96,MATCH($C531,GB!$A$2:$A$96,0),MATCH(N$2,GB!$A$1:$AD$1,0))</f>
        <v>85</v>
      </c>
      <c r="O531" s="65">
        <f>INDEX(GB!$A$2:$AD$96,MATCH($C531,GB!$A$2:$A$96,0),MATCH(O$2,GB!$A$1:$AD$1,0))</f>
        <v>-55</v>
      </c>
      <c r="P531" s="65">
        <f>INDEX(GB!$A$2:$AD$96,MATCH($C531,GB!$A$2:$A$96,0),MATCH(P$2,GB!$A$1:$AD$1,0))</f>
        <v>55</v>
      </c>
      <c r="Q531" s="65">
        <f>INDEX(GB!$A$2:$AD$96,MATCH($C531,GB!$A$2:$A$96,0),MATCH(Q$2,GB!$A$1:$AD$1,0))</f>
        <v>15</v>
      </c>
      <c r="R531" s="65">
        <f>INDEX(Notes!$A$36:$N$47,MATCH(Binning!$B531,Notes!$A$36:$A$47,0),MATCH(Notes!$M$35,Notes!$A$35:$N$35,0))</f>
        <v>6020</v>
      </c>
      <c r="S531" s="65"/>
      <c r="T531" s="65">
        <f>INDEX(GB!$A$2:$AD$96,MATCH($C531,GB!$A$2:$A$96,0),MATCH(T$2,GB!$A$1:$AD$1,0))</f>
        <v>5</v>
      </c>
      <c r="U531" s="65">
        <f>INDEX(GB!$A$2:$AD$96,MATCH($C531,GB!$A$2:$A$96,0),MATCH(U$2,GB!$A$1:$AD$1,0))</f>
        <v>-5</v>
      </c>
      <c r="V531" s="65">
        <f>INDEX(GB!$A$2:$AD$96,MATCH($C531,GB!$A$2:$A$96,0),MATCH(V$2,GB!$A$1:$AD$1,0))</f>
        <v>0</v>
      </c>
      <c r="W531" s="65">
        <f>INDEX(GB!$A$2:$AD$96,MATCH($C531,GB!$A$2:$A$96,0),MATCH(W$2,GB!$A$1:$AD$1,0))</f>
        <v>30</v>
      </c>
      <c r="X531" s="65">
        <f>INDEX(GB!$A$2:$AD$96,MATCH($C531,GB!$A$2:$A$96,0),MATCH(X$2,GB!$A$1:$AD$1,0))</f>
        <v>-10</v>
      </c>
      <c r="Y531" s="65">
        <v>5</v>
      </c>
      <c r="Z531" s="72">
        <v>1250</v>
      </c>
      <c r="AA531" s="72">
        <v>400</v>
      </c>
      <c r="AB531" s="65"/>
      <c r="AC531" s="65"/>
      <c r="AD531" s="65"/>
      <c r="AE531" s="65"/>
      <c r="AF531" s="65">
        <f t="shared" si="1969"/>
        <v>5</v>
      </c>
      <c r="AG531" s="65">
        <f t="shared" si="1729"/>
        <v>820</v>
      </c>
      <c r="AH531" s="65">
        <f t="shared" si="1952"/>
        <v>735</v>
      </c>
      <c r="AI531" s="65" t="str">
        <f t="shared" si="1953"/>
        <v/>
      </c>
      <c r="AJ531" s="65" t="str">
        <f t="shared" si="1954"/>
        <v/>
      </c>
      <c r="AK531" s="65" t="str">
        <f t="shared" si="1955"/>
        <v/>
      </c>
      <c r="AL531" s="65" t="str">
        <f t="shared" si="1956"/>
        <v/>
      </c>
      <c r="AM531" s="65" t="str">
        <f t="shared" si="1572"/>
        <v/>
      </c>
      <c r="AN531" s="65">
        <f t="shared" ref="AN531:AS533" si="1988">AN530</f>
        <v>0</v>
      </c>
      <c r="AO531" s="65">
        <f t="shared" si="1988"/>
        <v>0</v>
      </c>
      <c r="AP531" s="65">
        <f t="shared" si="1988"/>
        <v>0</v>
      </c>
      <c r="AQ531" s="65">
        <f t="shared" si="1988"/>
        <v>0</v>
      </c>
      <c r="AR531" s="65">
        <f t="shared" si="1988"/>
        <v>0</v>
      </c>
      <c r="AS531" s="65">
        <f t="shared" si="1988"/>
        <v>0</v>
      </c>
      <c r="AT531" s="65" t="str">
        <f t="shared" si="1957"/>
        <v>GPU</v>
      </c>
      <c r="AU531" s="65">
        <f t="shared" si="1958"/>
        <v>479.40000000000003</v>
      </c>
      <c r="AV531" s="65"/>
      <c r="AX531" s="65">
        <f t="shared" si="1959"/>
        <v>1280</v>
      </c>
      <c r="AY531" s="65">
        <f t="shared" si="1960"/>
        <v>985</v>
      </c>
      <c r="AZ531" s="65">
        <f>INDEX(Notes!$A$36:$O$47,MATCH($B531,Notes!A$36:A$47,0),MATCH(AZ$2,Notes!A$35:O$35,0))</f>
        <v>342.4525995351467</v>
      </c>
      <c r="BA531" s="65">
        <f t="shared" si="1961"/>
        <v>1035</v>
      </c>
      <c r="BB531" s="65">
        <f t="shared" si="1962"/>
        <v>1120</v>
      </c>
      <c r="BC531" s="65">
        <f t="shared" si="1963"/>
        <v>1010</v>
      </c>
      <c r="BD531" s="65">
        <f t="shared" si="1964"/>
        <v>1095</v>
      </c>
      <c r="BO531" s="72">
        <f t="shared" si="1971"/>
        <v>479.40000000000003</v>
      </c>
      <c r="BP531" s="72">
        <f t="shared" si="1305"/>
        <v>15</v>
      </c>
      <c r="BQ531" s="72" t="str">
        <f t="shared" si="1306"/>
        <v>11</v>
      </c>
      <c r="BR531" s="72">
        <f t="shared" ref="BR531:BV533" si="1989">IF(BR530="","",BR530)</f>
        <v>0</v>
      </c>
      <c r="BS531" s="72" t="str">
        <f t="shared" si="1989"/>
        <v/>
      </c>
      <c r="BT531" s="72" t="str">
        <f t="shared" si="1989"/>
        <v/>
      </c>
      <c r="BU531" s="72" t="str">
        <f t="shared" si="1989"/>
        <v/>
      </c>
      <c r="BV531" s="72" t="str">
        <f t="shared" si="1989"/>
        <v/>
      </c>
    </row>
    <row r="532" spans="1:74" s="72" customFormat="1" x14ac:dyDescent="0.2">
      <c r="A532" s="72" t="b">
        <v>1</v>
      </c>
      <c r="B532" s="65" t="s">
        <v>46</v>
      </c>
      <c r="C532" s="65" t="s">
        <v>402</v>
      </c>
      <c r="D532" s="65" t="str">
        <f t="shared" si="1894"/>
        <v>E12</v>
      </c>
      <c r="E532" s="75">
        <f t="shared" ref="E532" si="1990">1000000+BP532*1000+BQ532</f>
        <v>1015012</v>
      </c>
      <c r="F532" s="65" t="str">
        <f t="shared" ref="F532" si="1991">CONCATENATE(C532,"_",D532)</f>
        <v>MG00F_E12</v>
      </c>
      <c r="G532" s="65" t="s">
        <v>345</v>
      </c>
      <c r="H532" s="65">
        <f t="shared" si="1835"/>
        <v>1440</v>
      </c>
      <c r="I532" s="65">
        <f t="shared" si="1967"/>
        <v>165</v>
      </c>
      <c r="J532" s="65">
        <f>INDEX(Notes!$A$36:$N$47,MATCH(Binning!$B532,Notes!$A$36:$A$47,0),MATCH(Notes!$K$35,Notes!$A$35:$N$35,0))</f>
        <v>479.40000000000003</v>
      </c>
      <c r="K532" s="65"/>
      <c r="L532" s="65">
        <f t="shared" si="1973"/>
        <v>1195</v>
      </c>
      <c r="M532" s="65">
        <f t="shared" si="1968"/>
        <v>900</v>
      </c>
      <c r="N532" s="65">
        <f>INDEX(GB!$A$2:$AD$96,MATCH($C532,GB!$A$2:$A$96,0),MATCH(N$2,GB!$A$1:$AD$1,0))</f>
        <v>85</v>
      </c>
      <c r="O532" s="65">
        <f>INDEX(GB!$A$2:$AD$96,MATCH($C532,GB!$A$2:$A$96,0),MATCH(O$2,GB!$A$1:$AD$1,0))</f>
        <v>-55</v>
      </c>
      <c r="P532" s="65">
        <f>INDEX(GB!$A$2:$AD$96,MATCH($C532,GB!$A$2:$A$96,0),MATCH(P$2,GB!$A$1:$AD$1,0))</f>
        <v>55</v>
      </c>
      <c r="Q532" s="65">
        <f>INDEX(GB!$A$2:$AD$96,MATCH($C532,GB!$A$2:$A$96,0),MATCH(Q$2,GB!$A$1:$AD$1,0))</f>
        <v>15</v>
      </c>
      <c r="R532" s="65">
        <f>INDEX(Notes!$A$36:$N$47,MATCH(Binning!$B532,Notes!$A$36:$A$47,0),MATCH(Notes!$M$35,Notes!$A$35:$N$35,0))</f>
        <v>6020</v>
      </c>
      <c r="S532" s="65"/>
      <c r="T532" s="65">
        <f>INDEX(GB!$A$2:$AD$96,MATCH($C532,GB!$A$2:$A$96,0),MATCH(T$2,GB!$A$1:$AD$1,0))</f>
        <v>5</v>
      </c>
      <c r="U532" s="65">
        <f>INDEX(GB!$A$2:$AD$96,MATCH($C532,GB!$A$2:$A$96,0),MATCH(U$2,GB!$A$1:$AD$1,0))</f>
        <v>-5</v>
      </c>
      <c r="V532" s="65">
        <f>INDEX(GB!$A$2:$AD$96,MATCH($C532,GB!$A$2:$A$96,0),MATCH(V$2,GB!$A$1:$AD$1,0))</f>
        <v>0</v>
      </c>
      <c r="W532" s="65">
        <f>INDEX(GB!$A$2:$AD$96,MATCH($C532,GB!$A$2:$A$96,0),MATCH(W$2,GB!$A$1:$AD$1,0))</f>
        <v>30</v>
      </c>
      <c r="X532" s="65">
        <f>INDEX(GB!$A$2:$AD$96,MATCH($C532,GB!$A$2:$A$96,0),MATCH(X$2,GB!$A$1:$AD$1,0))</f>
        <v>-10</v>
      </c>
      <c r="Y532" s="65">
        <v>5</v>
      </c>
      <c r="Z532" s="72">
        <v>1250</v>
      </c>
      <c r="AA532" s="72">
        <v>400</v>
      </c>
      <c r="AB532" s="65"/>
      <c r="AC532" s="65"/>
      <c r="AD532" s="65"/>
      <c r="AE532" s="65"/>
      <c r="AF532" s="65">
        <f t="shared" si="1969"/>
        <v>5</v>
      </c>
      <c r="AG532" s="65">
        <f t="shared" si="1729"/>
        <v>820</v>
      </c>
      <c r="AH532" s="65">
        <f t="shared" ref="AH532" si="1992">AG532-N532</f>
        <v>735</v>
      </c>
      <c r="AI532" s="65" t="str">
        <f t="shared" ref="AI532" si="1993">IF($BR532=1,BS532,"")</f>
        <v/>
      </c>
      <c r="AJ532" s="65" t="str">
        <f t="shared" ref="AJ532" si="1994">IF($BR532=1,BT532,"")</f>
        <v/>
      </c>
      <c r="AK532" s="65" t="str">
        <f t="shared" ref="AK532" si="1995">IF($BR532=1,BU532,"")</f>
        <v/>
      </c>
      <c r="AL532" s="65" t="str">
        <f t="shared" ref="AL532" si="1996">IF($BR532=1,BV532,"")</f>
        <v/>
      </c>
      <c r="AM532" s="65" t="str">
        <f t="shared" si="1572"/>
        <v/>
      </c>
      <c r="AN532" s="65">
        <f t="shared" si="1988"/>
        <v>0</v>
      </c>
      <c r="AO532" s="65">
        <f t="shared" si="1988"/>
        <v>0</v>
      </c>
      <c r="AP532" s="65">
        <f t="shared" si="1988"/>
        <v>0</v>
      </c>
      <c r="AQ532" s="65">
        <f t="shared" si="1988"/>
        <v>0</v>
      </c>
      <c r="AR532" s="65">
        <f t="shared" si="1988"/>
        <v>0</v>
      </c>
      <c r="AS532" s="65">
        <f t="shared" si="1988"/>
        <v>0</v>
      </c>
      <c r="AT532" s="65" t="str">
        <f t="shared" ref="AT532" si="1997">B532</f>
        <v>GPU</v>
      </c>
      <c r="AU532" s="65">
        <f t="shared" ref="AU532" si="1998">J532</f>
        <v>479.40000000000003</v>
      </c>
      <c r="AV532" s="65"/>
      <c r="AX532" s="65">
        <f t="shared" ref="AX532" si="1999">L532+N532</f>
        <v>1280</v>
      </c>
      <c r="AY532" s="65">
        <f t="shared" ref="AY532" si="2000">M532+N532</f>
        <v>985</v>
      </c>
      <c r="AZ532" s="65">
        <f>INDEX(Notes!$A$36:$O$47,MATCH($B532,Notes!A$36:A$47,0),MATCH(AZ$2,Notes!A$35:O$35,0))</f>
        <v>342.4525995351467</v>
      </c>
      <c r="BA532" s="65">
        <f t="shared" ref="BA532" si="2001">MAX(MIN(Y532*FLOOR((H532-I532*LOG10(AZ532))/Y532,1),L532),M532)</f>
        <v>1020</v>
      </c>
      <c r="BB532" s="65">
        <f t="shared" ref="BB532" si="2002">BA532+N532</f>
        <v>1105</v>
      </c>
      <c r="BC532" s="65">
        <f t="shared" ref="BC532" si="2003">MAX(MIN(Y532*FLOOR((H532-I532*LOG10(J532))/Y532,1),L532),M532)</f>
        <v>995</v>
      </c>
      <c r="BD532" s="65">
        <f t="shared" ref="BD532" si="2004">BC532+N532</f>
        <v>1080</v>
      </c>
      <c r="BO532" s="72">
        <f t="shared" si="1971"/>
        <v>479.40000000000003</v>
      </c>
      <c r="BP532" s="72">
        <f t="shared" si="1305"/>
        <v>15</v>
      </c>
      <c r="BQ532" s="72" t="str">
        <f t="shared" si="1306"/>
        <v>12</v>
      </c>
      <c r="BR532" s="72">
        <f t="shared" si="1989"/>
        <v>0</v>
      </c>
      <c r="BS532" s="72" t="str">
        <f t="shared" si="1989"/>
        <v/>
      </c>
      <c r="BT532" s="72" t="str">
        <f t="shared" si="1989"/>
        <v/>
      </c>
      <c r="BU532" s="72" t="str">
        <f t="shared" si="1989"/>
        <v/>
      </c>
      <c r="BV532" s="72" t="str">
        <f t="shared" si="1989"/>
        <v/>
      </c>
    </row>
    <row r="533" spans="1:74" s="72" customFormat="1" x14ac:dyDescent="0.2">
      <c r="A533" s="72" t="b">
        <v>1</v>
      </c>
      <c r="B533" s="65" t="s">
        <v>46</v>
      </c>
      <c r="C533" s="65" t="s">
        <v>402</v>
      </c>
      <c r="D533" s="188" t="str">
        <f t="shared" si="1894"/>
        <v>E13</v>
      </c>
      <c r="E533" s="75">
        <f t="shared" ref="E533" si="2005">1000000+BP533*1000+BQ533</f>
        <v>1015013</v>
      </c>
      <c r="F533" s="65" t="str">
        <f t="shared" ref="F533" si="2006">CONCATENATE(C533,"_",D533)</f>
        <v>MG00F_E13</v>
      </c>
      <c r="G533" s="65" t="s">
        <v>345</v>
      </c>
      <c r="H533" s="65">
        <f t="shared" si="1835"/>
        <v>1425</v>
      </c>
      <c r="I533" s="65">
        <f t="shared" si="1967"/>
        <v>165</v>
      </c>
      <c r="J533" s="65">
        <f>INDEX(Notes!$A$36:$N$47,MATCH(Binning!$B533,Notes!$A$36:$A$47,0),MATCH(Notes!$K$35,Notes!$A$35:$N$35,0))</f>
        <v>479.40000000000003</v>
      </c>
      <c r="K533" s="65"/>
      <c r="L533" s="65">
        <f t="shared" si="1973"/>
        <v>1195</v>
      </c>
      <c r="M533" s="65">
        <f t="shared" si="1968"/>
        <v>900</v>
      </c>
      <c r="N533" s="65">
        <f>INDEX(GB!$A$2:$AD$96,MATCH($C533,GB!$A$2:$A$96,0),MATCH(N$2,GB!$A$1:$AD$1,0))</f>
        <v>85</v>
      </c>
      <c r="O533" s="65">
        <f>INDEX(GB!$A$2:$AD$96,MATCH($C533,GB!$A$2:$A$96,0),MATCH(O$2,GB!$A$1:$AD$1,0))</f>
        <v>-55</v>
      </c>
      <c r="P533" s="65">
        <f>INDEX(GB!$A$2:$AD$96,MATCH($C533,GB!$A$2:$A$96,0),MATCH(P$2,GB!$A$1:$AD$1,0))</f>
        <v>55</v>
      </c>
      <c r="Q533" s="65">
        <f>INDEX(GB!$A$2:$AD$96,MATCH($C533,GB!$A$2:$A$96,0),MATCH(Q$2,GB!$A$1:$AD$1,0))</f>
        <v>15</v>
      </c>
      <c r="R533" s="65">
        <f>INDEX(Notes!$A$36:$N$47,MATCH(Binning!$B533,Notes!$A$36:$A$47,0),MATCH(Notes!$M$35,Notes!$A$35:$N$35,0))</f>
        <v>6020</v>
      </c>
      <c r="S533" s="65"/>
      <c r="T533" s="65">
        <f>INDEX(GB!$A$2:$AD$96,MATCH($C533,GB!$A$2:$A$96,0),MATCH(T$2,GB!$A$1:$AD$1,0))</f>
        <v>5</v>
      </c>
      <c r="U533" s="65">
        <f>INDEX(GB!$A$2:$AD$96,MATCH($C533,GB!$A$2:$A$96,0),MATCH(U$2,GB!$A$1:$AD$1,0))</f>
        <v>-5</v>
      </c>
      <c r="V533" s="65">
        <f>INDEX(GB!$A$2:$AD$96,MATCH($C533,GB!$A$2:$A$96,0),MATCH(V$2,GB!$A$1:$AD$1,0))</f>
        <v>0</v>
      </c>
      <c r="W533" s="65">
        <f>INDEX(GB!$A$2:$AD$96,MATCH($C533,GB!$A$2:$A$96,0),MATCH(W$2,GB!$A$1:$AD$1,0))</f>
        <v>30</v>
      </c>
      <c r="X533" s="65">
        <f>INDEX(GB!$A$2:$AD$96,MATCH($C533,GB!$A$2:$A$96,0),MATCH(X$2,GB!$A$1:$AD$1,0))</f>
        <v>-10</v>
      </c>
      <c r="Y533" s="65">
        <v>5</v>
      </c>
      <c r="Z533" s="72">
        <v>1250</v>
      </c>
      <c r="AA533" s="72">
        <v>400</v>
      </c>
      <c r="AB533" s="65"/>
      <c r="AC533" s="65"/>
      <c r="AD533" s="65"/>
      <c r="AE533" s="65"/>
      <c r="AF533" s="65">
        <f t="shared" si="1969"/>
        <v>5</v>
      </c>
      <c r="AG533" s="65">
        <f t="shared" si="1729"/>
        <v>820</v>
      </c>
      <c r="AH533" s="65">
        <f t="shared" ref="AH533" si="2007">AG533-N533</f>
        <v>735</v>
      </c>
      <c r="AI533" s="65" t="str">
        <f t="shared" ref="AI533" si="2008">IF($BR533=1,BS533,"")</f>
        <v/>
      </c>
      <c r="AJ533" s="65" t="str">
        <f t="shared" ref="AJ533" si="2009">IF($BR533=1,BT533,"")</f>
        <v/>
      </c>
      <c r="AK533" s="65" t="str">
        <f t="shared" ref="AK533" si="2010">IF($BR533=1,BU533,"")</f>
        <v/>
      </c>
      <c r="AL533" s="65" t="str">
        <f t="shared" ref="AL533" si="2011">IF($BR533=1,BV533,"")</f>
        <v/>
      </c>
      <c r="AM533" s="65" t="str">
        <f t="shared" si="1572"/>
        <v/>
      </c>
      <c r="AN533" s="65">
        <f t="shared" si="1988"/>
        <v>0</v>
      </c>
      <c r="AO533" s="65">
        <f t="shared" si="1988"/>
        <v>0</v>
      </c>
      <c r="AP533" s="65">
        <f t="shared" si="1988"/>
        <v>0</v>
      </c>
      <c r="AQ533" s="65">
        <f t="shared" si="1988"/>
        <v>0</v>
      </c>
      <c r="AR533" s="65">
        <f t="shared" si="1988"/>
        <v>0</v>
      </c>
      <c r="AS533" s="65">
        <f t="shared" si="1988"/>
        <v>0</v>
      </c>
      <c r="AT533" s="65" t="str">
        <f t="shared" ref="AT533" si="2012">B533</f>
        <v>GPU</v>
      </c>
      <c r="AU533" s="65">
        <f t="shared" ref="AU533" si="2013">J533</f>
        <v>479.40000000000003</v>
      </c>
      <c r="AV533" s="65"/>
      <c r="AX533" s="65">
        <f t="shared" ref="AX533" si="2014">L533+N533</f>
        <v>1280</v>
      </c>
      <c r="AY533" s="65">
        <f t="shared" ref="AY533" si="2015">M533+N533</f>
        <v>985</v>
      </c>
      <c r="AZ533" s="65">
        <f>INDEX(Notes!$A$36:$O$47,MATCH($B533,Notes!A$36:A$47,0),MATCH(AZ$2,Notes!A$35:O$35,0))</f>
        <v>342.4525995351467</v>
      </c>
      <c r="BA533" s="65">
        <f t="shared" ref="BA533" si="2016">MAX(MIN(Y533*FLOOR((H533-I533*LOG10(AZ533))/Y533,1),L533),M533)</f>
        <v>1005</v>
      </c>
      <c r="BB533" s="65">
        <f t="shared" ref="BB533" si="2017">BA533+N533</f>
        <v>1090</v>
      </c>
      <c r="BC533" s="65">
        <f t="shared" ref="BC533" si="2018">MAX(MIN(Y533*FLOOR((H533-I533*LOG10(J533))/Y533,1),L533),M533)</f>
        <v>980</v>
      </c>
      <c r="BD533" s="65">
        <f t="shared" ref="BD533" si="2019">BC533+N533</f>
        <v>1065</v>
      </c>
      <c r="BO533" s="72">
        <f t="shared" si="1971"/>
        <v>479.40000000000003</v>
      </c>
      <c r="BP533" s="72">
        <f t="shared" si="1305"/>
        <v>15</v>
      </c>
      <c r="BQ533" s="72" t="str">
        <f t="shared" si="1306"/>
        <v>13</v>
      </c>
      <c r="BR533" s="72">
        <f t="shared" si="1989"/>
        <v>0</v>
      </c>
      <c r="BS533" s="72" t="str">
        <f t="shared" si="1989"/>
        <v/>
      </c>
      <c r="BT533" s="72" t="str">
        <f t="shared" si="1989"/>
        <v/>
      </c>
      <c r="BU533" s="72" t="str">
        <f t="shared" si="1989"/>
        <v/>
      </c>
      <c r="BV533" s="72" t="str">
        <f t="shared" si="1989"/>
        <v/>
      </c>
    </row>
    <row r="534" spans="1:74" s="72" customFormat="1" x14ac:dyDescent="0.2">
      <c r="A534" s="72" t="b">
        <v>1</v>
      </c>
      <c r="B534" s="65" t="s">
        <v>47</v>
      </c>
      <c r="C534" s="65" t="s">
        <v>18</v>
      </c>
      <c r="D534" s="65" t="s">
        <v>44</v>
      </c>
      <c r="E534" s="75">
        <f t="shared" si="1303"/>
        <v>1001001</v>
      </c>
      <c r="F534" s="65" t="str">
        <f t="shared" ref="F534:F562" si="2020">CONCATENATE(C534,"_",D534)</f>
        <v>MS001_E1</v>
      </c>
      <c r="G534" s="65" t="s">
        <v>345</v>
      </c>
      <c r="H534" s="184">
        <f>VLOOKUP(C534,BinningParamNotes!A:D,3,0)</f>
        <v>835</v>
      </c>
      <c r="I534" s="69">
        <f>VLOOKUP(C534,BinningParamNotes!A:D,2,0)</f>
        <v>75</v>
      </c>
      <c r="J534" s="65">
        <f>INDEX(Notes!$A$36:$N$47,MATCH(Binning!$B534,Notes!$A$36:$A$47,0),MATCH(Notes!$K$35,Notes!$A$35:$N$35,0))</f>
        <v>141</v>
      </c>
      <c r="K534" s="65"/>
      <c r="L534" s="69">
        <f>VLOOKUP(C534,BinningParamNotes!A:D,4,0)</f>
        <v>705</v>
      </c>
      <c r="M534" s="188">
        <v>525</v>
      </c>
      <c r="N534" s="65">
        <f>INDEX(GB!$A$2:$AD$96,MATCH($C534,GB!$A$2:$A$96,0),MATCH(N$2,GB!$A$1:$AD$1,0))</f>
        <v>60</v>
      </c>
      <c r="O534" s="65">
        <f>INDEX(GB!$A$2:$AD$96,MATCH($C534,GB!$A$2:$A$96,0),MATCH(O$2,GB!$A$1:$AD$1,0))</f>
        <v>65</v>
      </c>
      <c r="P534" s="65">
        <f>INDEX(GB!$A$2:$AD$96,MATCH($C534,GB!$A$2:$A$96,0),MATCH(P$2,GB!$A$1:$AD$1,0))</f>
        <v>20</v>
      </c>
      <c r="Q534" s="65">
        <f>INDEX(GB!$A$2:$AD$96,MATCH($C534,GB!$A$2:$A$96,0),MATCH(Q$2,GB!$A$1:$AD$1,0))</f>
        <v>30</v>
      </c>
      <c r="R534" s="65">
        <f>INDEX(Notes!$A$36:$N$47,MATCH(Binning!$B534,Notes!$A$36:$A$47,0),MATCH(Notes!$M$35,Notes!$A$35:$N$35,0))</f>
        <v>1924</v>
      </c>
      <c r="S534" s="65"/>
      <c r="T534" s="65">
        <f>INDEX(GB!$A$2:$AD$96,MATCH($C534,GB!$A$2:$A$96,0),MATCH(T$2,GB!$A$1:$AD$1,0))</f>
        <v>55</v>
      </c>
      <c r="U534" s="65">
        <f>INDEX(GB!$A$2:$AD$96,MATCH($C534,GB!$A$2:$A$96,0),MATCH(U$2,GB!$A$1:$AD$1,0))</f>
        <v>0</v>
      </c>
      <c r="V534" s="65">
        <f>INDEX(GB!$A$2:$AD$96,MATCH($C534,GB!$A$2:$A$96,0),MATCH(V$2,GB!$A$1:$AD$1,0))</f>
        <v>0</v>
      </c>
      <c r="W534" s="65">
        <f>INDEX(GB!$A$2:$AD$96,MATCH($C534,GB!$A$2:$A$96,0),MATCH(W$2,GB!$A$1:$AD$1,0))</f>
        <v>-10</v>
      </c>
      <c r="X534" s="65">
        <f>INDEX(GB!$A$2:$AD$96,MATCH($C534,GB!$A$2:$A$96,0),MATCH(X$2,GB!$A$1:$AD$1,0))</f>
        <v>0</v>
      </c>
      <c r="Y534" s="65">
        <v>5</v>
      </c>
      <c r="Z534" s="72">
        <v>1200</v>
      </c>
      <c r="AA534" s="72">
        <v>400</v>
      </c>
      <c r="AB534" s="65"/>
      <c r="AC534" s="65"/>
      <c r="AD534" s="65"/>
      <c r="AE534" s="65"/>
      <c r="AF534" s="65">
        <v>0</v>
      </c>
      <c r="AG534" s="65">
        <f t="shared" si="1729"/>
        <v>820</v>
      </c>
      <c r="AH534" s="65">
        <f t="shared" ref="AH534:AH558" si="2021">AG534-N534</f>
        <v>760</v>
      </c>
      <c r="AI534" s="65" t="str">
        <f t="shared" si="1408"/>
        <v/>
      </c>
      <c r="AJ534" s="65" t="str">
        <f t="shared" si="1409"/>
        <v/>
      </c>
      <c r="AK534" s="65" t="str">
        <f t="shared" si="1410"/>
        <v/>
      </c>
      <c r="AL534" s="65" t="str">
        <f t="shared" si="1411"/>
        <v/>
      </c>
      <c r="AM534" s="65" t="str">
        <f t="shared" si="1572"/>
        <v/>
      </c>
      <c r="AN534" s="65">
        <v>0</v>
      </c>
      <c r="AO534" s="65">
        <v>0</v>
      </c>
      <c r="AP534" s="65">
        <v>0</v>
      </c>
      <c r="AQ534" s="65">
        <v>0</v>
      </c>
      <c r="AR534" s="65">
        <v>0</v>
      </c>
      <c r="AS534" s="65">
        <v>0</v>
      </c>
      <c r="AT534" s="65" t="str">
        <f t="shared" si="1563"/>
        <v>SOC</v>
      </c>
      <c r="AU534" s="65">
        <f t="shared" si="1564"/>
        <v>141</v>
      </c>
      <c r="AV534" s="65"/>
      <c r="AX534" s="65">
        <f t="shared" ref="AX534:AX562" si="2022">L534+N534</f>
        <v>765</v>
      </c>
      <c r="AY534" s="65">
        <f t="shared" ref="AY534:AY562" si="2023">M534+N534</f>
        <v>585</v>
      </c>
      <c r="AZ534" s="65">
        <f>INDEX(Notes!$A$36:$O$47,MATCH($B534,Notes!A$36:A$47,0),MATCH(AZ$2,Notes!A$35:O$35,0))</f>
        <v>112.7705130696</v>
      </c>
      <c r="BA534" s="65">
        <f t="shared" si="1529"/>
        <v>680</v>
      </c>
      <c r="BB534" s="65">
        <f t="shared" ref="BB534:BB562" si="2024">BA534+N534</f>
        <v>740</v>
      </c>
      <c r="BC534" s="65">
        <f t="shared" si="1530"/>
        <v>670</v>
      </c>
      <c r="BD534" s="65">
        <f t="shared" ref="BD534:BD562" si="2025">BC534+N534</f>
        <v>730</v>
      </c>
      <c r="BO534" s="72">
        <f>MAX(J534:J539)</f>
        <v>141</v>
      </c>
      <c r="BP534" s="72">
        <f t="shared" si="1305"/>
        <v>1</v>
      </c>
      <c r="BQ534" s="72" t="str">
        <f t="shared" si="1306"/>
        <v>1</v>
      </c>
      <c r="BR534" s="72">
        <v>0</v>
      </c>
    </row>
    <row r="535" spans="1:74" s="72" customFormat="1" x14ac:dyDescent="0.2">
      <c r="A535" s="72" t="b">
        <v>1</v>
      </c>
      <c r="B535" s="65" t="s">
        <v>47</v>
      </c>
      <c r="C535" s="65" t="s">
        <v>18</v>
      </c>
      <c r="D535" s="65" t="str">
        <f t="shared" ref="D535:D545" si="2026">CONCATENATE("E",MID(D534,2,2)+1)</f>
        <v>E2</v>
      </c>
      <c r="E535" s="75">
        <f t="shared" si="1303"/>
        <v>1001002</v>
      </c>
      <c r="F535" s="65" t="str">
        <f t="shared" si="2020"/>
        <v>MS001_E2</v>
      </c>
      <c r="G535" s="65" t="s">
        <v>345</v>
      </c>
      <c r="H535" s="65">
        <f>H534-15</f>
        <v>820</v>
      </c>
      <c r="I535" s="65">
        <f>I534</f>
        <v>75</v>
      </c>
      <c r="J535" s="65">
        <f>INDEX(Notes!$A$36:$N$47,MATCH(Binning!$B535,Notes!$A$36:$A$47,0),MATCH(Notes!$K$35,Notes!$A$35:$N$35,0))</f>
        <v>141</v>
      </c>
      <c r="K535" s="65"/>
      <c r="L535" s="65">
        <f>L534-10</f>
        <v>695</v>
      </c>
      <c r="M535" s="65">
        <f>M534</f>
        <v>525</v>
      </c>
      <c r="N535" s="65">
        <f>INDEX(GB!$A$2:$AD$96,MATCH($C535,GB!$A$2:$A$96,0),MATCH(N$2,GB!$A$1:$AD$1,0))</f>
        <v>60</v>
      </c>
      <c r="O535" s="65">
        <f>INDEX(GB!$A$2:$AD$96,MATCH($C535,GB!$A$2:$A$96,0),MATCH(O$2,GB!$A$1:$AD$1,0))</f>
        <v>65</v>
      </c>
      <c r="P535" s="65">
        <f>INDEX(GB!$A$2:$AD$96,MATCH($C535,GB!$A$2:$A$96,0),MATCH(P$2,GB!$A$1:$AD$1,0))</f>
        <v>20</v>
      </c>
      <c r="Q535" s="65">
        <f>INDEX(GB!$A$2:$AD$96,MATCH($C535,GB!$A$2:$A$96,0),MATCH(Q$2,GB!$A$1:$AD$1,0))</f>
        <v>30</v>
      </c>
      <c r="R535" s="65">
        <f>INDEX(Notes!$A$36:$N$47,MATCH(Binning!$B535,Notes!$A$36:$A$47,0),MATCH(Notes!$M$35,Notes!$A$35:$N$35,0))</f>
        <v>1924</v>
      </c>
      <c r="S535" s="65"/>
      <c r="T535" s="65">
        <f>INDEX(GB!$A$2:$AD$96,MATCH($C535,GB!$A$2:$A$96,0),MATCH(T$2,GB!$A$1:$AD$1,0))</f>
        <v>55</v>
      </c>
      <c r="U535" s="65">
        <f>INDEX(GB!$A$2:$AD$96,MATCH($C535,GB!$A$2:$A$96,0),MATCH(U$2,GB!$A$1:$AD$1,0))</f>
        <v>0</v>
      </c>
      <c r="V535" s="65">
        <f>INDEX(GB!$A$2:$AD$96,MATCH($C535,GB!$A$2:$A$96,0),MATCH(V$2,GB!$A$1:$AD$1,0))</f>
        <v>0</v>
      </c>
      <c r="W535" s="65">
        <f>INDEX(GB!$A$2:$AD$96,MATCH($C535,GB!$A$2:$A$96,0),MATCH(W$2,GB!$A$1:$AD$1,0))</f>
        <v>-10</v>
      </c>
      <c r="X535" s="65">
        <f>INDEX(GB!$A$2:$AD$96,MATCH($C535,GB!$A$2:$A$96,0),MATCH(X$2,GB!$A$1:$AD$1,0))</f>
        <v>0</v>
      </c>
      <c r="Y535" s="65">
        <v>5</v>
      </c>
      <c r="Z535" s="72">
        <v>1200</v>
      </c>
      <c r="AA535" s="72">
        <v>400</v>
      </c>
      <c r="AB535" s="65"/>
      <c r="AC535" s="65"/>
      <c r="AD535" s="65"/>
      <c r="AE535" s="65"/>
      <c r="AF535" s="65">
        <f>AF534</f>
        <v>0</v>
      </c>
      <c r="AG535" s="65">
        <f t="shared" si="1729"/>
        <v>820</v>
      </c>
      <c r="AH535" s="65">
        <f t="shared" si="2021"/>
        <v>760</v>
      </c>
      <c r="AI535" s="65" t="str">
        <f t="shared" si="1408"/>
        <v/>
      </c>
      <c r="AJ535" s="65" t="str">
        <f t="shared" si="1409"/>
        <v/>
      </c>
      <c r="AK535" s="65" t="str">
        <f t="shared" si="1410"/>
        <v/>
      </c>
      <c r="AL535" s="65" t="str">
        <f t="shared" si="1411"/>
        <v/>
      </c>
      <c r="AM535" s="65" t="str">
        <f t="shared" si="1572"/>
        <v/>
      </c>
      <c r="AN535" s="65">
        <f t="shared" ref="AN535:AS535" si="2027">AN534</f>
        <v>0</v>
      </c>
      <c r="AO535" s="65">
        <f t="shared" si="2027"/>
        <v>0</v>
      </c>
      <c r="AP535" s="65">
        <f t="shared" si="2027"/>
        <v>0</v>
      </c>
      <c r="AQ535" s="65">
        <f t="shared" si="2027"/>
        <v>0</v>
      </c>
      <c r="AR535" s="65">
        <f t="shared" si="2027"/>
        <v>0</v>
      </c>
      <c r="AS535" s="65">
        <f t="shared" si="2027"/>
        <v>0</v>
      </c>
      <c r="AT535" s="65" t="str">
        <f t="shared" si="1563"/>
        <v>SOC</v>
      </c>
      <c r="AU535" s="65">
        <f t="shared" si="1564"/>
        <v>141</v>
      </c>
      <c r="AV535" s="65"/>
      <c r="AX535" s="65">
        <f t="shared" si="2022"/>
        <v>755</v>
      </c>
      <c r="AY535" s="65">
        <f t="shared" si="2023"/>
        <v>585</v>
      </c>
      <c r="AZ535" s="65">
        <f>INDEX(Notes!$A$36:$O$47,MATCH($B535,Notes!A$36:A$47,0),MATCH(AZ$2,Notes!A$35:O$35,0))</f>
        <v>112.7705130696</v>
      </c>
      <c r="BA535" s="65">
        <f t="shared" si="1529"/>
        <v>665</v>
      </c>
      <c r="BB535" s="65">
        <f t="shared" si="2024"/>
        <v>725</v>
      </c>
      <c r="BC535" s="65">
        <f t="shared" si="1530"/>
        <v>655</v>
      </c>
      <c r="BD535" s="65">
        <f t="shared" si="2025"/>
        <v>715</v>
      </c>
      <c r="BO535" s="72">
        <f>BO534</f>
        <v>141</v>
      </c>
      <c r="BP535" s="72">
        <f t="shared" si="1305"/>
        <v>1</v>
      </c>
      <c r="BQ535" s="72" t="str">
        <f t="shared" si="1306"/>
        <v>2</v>
      </c>
      <c r="BR535" s="72">
        <f>IF(BR534="","",BR534)</f>
        <v>0</v>
      </c>
      <c r="BS535" s="72" t="str">
        <f t="shared" ref="BS535:BV539" si="2028">IF(BS534="","",BS534)</f>
        <v/>
      </c>
      <c r="BT535" s="72" t="str">
        <f t="shared" si="2028"/>
        <v/>
      </c>
      <c r="BU535" s="72" t="str">
        <f t="shared" si="2028"/>
        <v/>
      </c>
      <c r="BV535" s="72" t="str">
        <f t="shared" si="2028"/>
        <v/>
      </c>
    </row>
    <row r="536" spans="1:74" s="72" customFormat="1" x14ac:dyDescent="0.2">
      <c r="A536" s="72" t="b">
        <v>1</v>
      </c>
      <c r="B536" s="65" t="s">
        <v>47</v>
      </c>
      <c r="C536" s="65" t="s">
        <v>18</v>
      </c>
      <c r="D536" s="65" t="str">
        <f t="shared" si="2026"/>
        <v>E3</v>
      </c>
      <c r="E536" s="75">
        <f t="shared" si="1303"/>
        <v>1001003</v>
      </c>
      <c r="F536" s="65" t="str">
        <f t="shared" si="2020"/>
        <v>MS001_E3</v>
      </c>
      <c r="G536" s="65" t="s">
        <v>345</v>
      </c>
      <c r="H536" s="65">
        <f t="shared" ref="H536:H545" si="2029">H535-15</f>
        <v>805</v>
      </c>
      <c r="I536" s="65">
        <f t="shared" ref="I536:I545" si="2030">I535</f>
        <v>75</v>
      </c>
      <c r="J536" s="65">
        <f>INDEX(Notes!$A$36:$N$47,MATCH(Binning!$B536,Notes!$A$36:$A$47,0),MATCH(Notes!$K$35,Notes!$A$35:$N$35,0))</f>
        <v>141</v>
      </c>
      <c r="K536" s="65"/>
      <c r="L536" s="65">
        <f>L535-10</f>
        <v>685</v>
      </c>
      <c r="M536" s="65">
        <f t="shared" ref="M536:M545" si="2031">M535</f>
        <v>525</v>
      </c>
      <c r="N536" s="65">
        <f>INDEX(GB!$A$2:$AD$96,MATCH($C536,GB!$A$2:$A$96,0),MATCH(N$2,GB!$A$1:$AD$1,0))</f>
        <v>60</v>
      </c>
      <c r="O536" s="65">
        <f>INDEX(GB!$A$2:$AD$96,MATCH($C536,GB!$A$2:$A$96,0),MATCH(O$2,GB!$A$1:$AD$1,0))</f>
        <v>65</v>
      </c>
      <c r="P536" s="65">
        <f>INDEX(GB!$A$2:$AD$96,MATCH($C536,GB!$A$2:$A$96,0),MATCH(P$2,GB!$A$1:$AD$1,0))</f>
        <v>20</v>
      </c>
      <c r="Q536" s="65">
        <f>INDEX(GB!$A$2:$AD$96,MATCH($C536,GB!$A$2:$A$96,0),MATCH(Q$2,GB!$A$1:$AD$1,0))</f>
        <v>30</v>
      </c>
      <c r="R536" s="65">
        <f>INDEX(Notes!$A$36:$N$47,MATCH(Binning!$B536,Notes!$A$36:$A$47,0),MATCH(Notes!$M$35,Notes!$A$35:$N$35,0))</f>
        <v>1924</v>
      </c>
      <c r="S536" s="65"/>
      <c r="T536" s="65">
        <f>INDEX(GB!$A$2:$AD$96,MATCH($C536,GB!$A$2:$A$96,0),MATCH(T$2,GB!$A$1:$AD$1,0))</f>
        <v>55</v>
      </c>
      <c r="U536" s="65">
        <f>INDEX(GB!$A$2:$AD$96,MATCH($C536,GB!$A$2:$A$96,0),MATCH(U$2,GB!$A$1:$AD$1,0))</f>
        <v>0</v>
      </c>
      <c r="V536" s="65">
        <f>INDEX(GB!$A$2:$AD$96,MATCH($C536,GB!$A$2:$A$96,0),MATCH(V$2,GB!$A$1:$AD$1,0))</f>
        <v>0</v>
      </c>
      <c r="W536" s="65">
        <f>INDEX(GB!$A$2:$AD$96,MATCH($C536,GB!$A$2:$A$96,0),MATCH(W$2,GB!$A$1:$AD$1,0))</f>
        <v>-10</v>
      </c>
      <c r="X536" s="65">
        <f>INDEX(GB!$A$2:$AD$96,MATCH($C536,GB!$A$2:$A$96,0),MATCH(X$2,GB!$A$1:$AD$1,0))</f>
        <v>0</v>
      </c>
      <c r="Y536" s="65">
        <v>5</v>
      </c>
      <c r="Z536" s="72">
        <v>1200</v>
      </c>
      <c r="AA536" s="72">
        <v>400</v>
      </c>
      <c r="AB536" s="65"/>
      <c r="AC536" s="65"/>
      <c r="AD536" s="65"/>
      <c r="AE536" s="65"/>
      <c r="AF536" s="65">
        <f t="shared" ref="AF536:AF545" si="2032">AF535</f>
        <v>0</v>
      </c>
      <c r="AG536" s="65">
        <f t="shared" si="1729"/>
        <v>820</v>
      </c>
      <c r="AH536" s="65">
        <f t="shared" si="2021"/>
        <v>760</v>
      </c>
      <c r="AI536" s="65" t="str">
        <f t="shared" si="1408"/>
        <v/>
      </c>
      <c r="AJ536" s="65" t="str">
        <f t="shared" si="1409"/>
        <v/>
      </c>
      <c r="AK536" s="65" t="str">
        <f t="shared" si="1410"/>
        <v/>
      </c>
      <c r="AL536" s="65" t="str">
        <f t="shared" si="1411"/>
        <v/>
      </c>
      <c r="AM536" s="65" t="str">
        <f t="shared" si="1572"/>
        <v/>
      </c>
      <c r="AN536" s="65">
        <f t="shared" ref="AN536:AN545" si="2033">AN535</f>
        <v>0</v>
      </c>
      <c r="AO536" s="65">
        <f t="shared" ref="AO536:AO545" si="2034">AO535</f>
        <v>0</v>
      </c>
      <c r="AP536" s="65">
        <f t="shared" ref="AP536:AP545" si="2035">AP535</f>
        <v>0</v>
      </c>
      <c r="AQ536" s="65">
        <f t="shared" ref="AQ536:AQ545" si="2036">AQ535</f>
        <v>0</v>
      </c>
      <c r="AR536" s="65">
        <f t="shared" ref="AR536:AR545" si="2037">AR535</f>
        <v>0</v>
      </c>
      <c r="AS536" s="65">
        <f t="shared" ref="AS536:AS545" si="2038">AS535</f>
        <v>0</v>
      </c>
      <c r="AT536" s="65" t="str">
        <f t="shared" si="1563"/>
        <v>SOC</v>
      </c>
      <c r="AU536" s="65">
        <f t="shared" si="1564"/>
        <v>141</v>
      </c>
      <c r="AV536" s="65"/>
      <c r="AX536" s="65">
        <f t="shared" si="2022"/>
        <v>745</v>
      </c>
      <c r="AY536" s="65">
        <f t="shared" si="2023"/>
        <v>585</v>
      </c>
      <c r="AZ536" s="65">
        <f>INDEX(Notes!$A$36:$O$47,MATCH($B536,Notes!A$36:A$47,0),MATCH(AZ$2,Notes!A$35:O$35,0))</f>
        <v>112.7705130696</v>
      </c>
      <c r="BA536" s="65">
        <f t="shared" si="1529"/>
        <v>650</v>
      </c>
      <c r="BB536" s="65">
        <f t="shared" si="2024"/>
        <v>710</v>
      </c>
      <c r="BC536" s="65">
        <f t="shared" si="1530"/>
        <v>640</v>
      </c>
      <c r="BD536" s="65">
        <f t="shared" si="2025"/>
        <v>700</v>
      </c>
      <c r="BO536" s="72">
        <f t="shared" ref="BO536:BO545" si="2039">BO535</f>
        <v>141</v>
      </c>
      <c r="BP536" s="72">
        <f t="shared" si="1305"/>
        <v>1</v>
      </c>
      <c r="BQ536" s="72" t="str">
        <f t="shared" si="1306"/>
        <v>3</v>
      </c>
      <c r="BR536" s="72">
        <f t="shared" ref="BR536:BV542" si="2040">IF(BR535="","",BR535)</f>
        <v>0</v>
      </c>
      <c r="BS536" s="72" t="str">
        <f t="shared" si="2028"/>
        <v/>
      </c>
      <c r="BT536" s="72" t="str">
        <f t="shared" si="2028"/>
        <v/>
      </c>
      <c r="BU536" s="72" t="str">
        <f t="shared" si="2028"/>
        <v/>
      </c>
      <c r="BV536" s="72" t="str">
        <f t="shared" si="2028"/>
        <v/>
      </c>
    </row>
    <row r="537" spans="1:74" s="72" customFormat="1" x14ac:dyDescent="0.2">
      <c r="A537" s="72" t="b">
        <v>1</v>
      </c>
      <c r="B537" s="65" t="s">
        <v>47</v>
      </c>
      <c r="C537" s="65" t="s">
        <v>18</v>
      </c>
      <c r="D537" s="65" t="str">
        <f t="shared" si="2026"/>
        <v>E4</v>
      </c>
      <c r="E537" s="75">
        <f t="shared" si="1303"/>
        <v>1001004</v>
      </c>
      <c r="F537" s="65" t="str">
        <f t="shared" si="2020"/>
        <v>MS001_E4</v>
      </c>
      <c r="G537" s="65" t="s">
        <v>345</v>
      </c>
      <c r="H537" s="65">
        <f t="shared" si="2029"/>
        <v>790</v>
      </c>
      <c r="I537" s="65">
        <f t="shared" si="2030"/>
        <v>75</v>
      </c>
      <c r="J537" s="65">
        <f>INDEX(Notes!$A$36:$N$47,MATCH(Binning!$B537,Notes!$A$36:$A$47,0),MATCH(Notes!$K$35,Notes!$A$35:$N$35,0))</f>
        <v>141</v>
      </c>
      <c r="K537" s="65"/>
      <c r="L537" s="65">
        <f t="shared" ref="L537:L545" si="2041">L536</f>
        <v>685</v>
      </c>
      <c r="M537" s="65">
        <f t="shared" si="2031"/>
        <v>525</v>
      </c>
      <c r="N537" s="65">
        <f>INDEX(GB!$A$2:$AD$96,MATCH($C537,GB!$A$2:$A$96,0),MATCH(N$2,GB!$A$1:$AD$1,0))</f>
        <v>60</v>
      </c>
      <c r="O537" s="65">
        <f>INDEX(GB!$A$2:$AD$96,MATCH($C537,GB!$A$2:$A$96,0),MATCH(O$2,GB!$A$1:$AD$1,0))</f>
        <v>65</v>
      </c>
      <c r="P537" s="65">
        <f>INDEX(GB!$A$2:$AD$96,MATCH($C537,GB!$A$2:$A$96,0),MATCH(P$2,GB!$A$1:$AD$1,0))</f>
        <v>20</v>
      </c>
      <c r="Q537" s="65">
        <f>INDEX(GB!$A$2:$AD$96,MATCH($C537,GB!$A$2:$A$96,0),MATCH(Q$2,GB!$A$1:$AD$1,0))</f>
        <v>30</v>
      </c>
      <c r="R537" s="65">
        <f>INDEX(Notes!$A$36:$N$47,MATCH(Binning!$B537,Notes!$A$36:$A$47,0),MATCH(Notes!$M$35,Notes!$A$35:$N$35,0))</f>
        <v>1924</v>
      </c>
      <c r="S537" s="65"/>
      <c r="T537" s="65">
        <f>INDEX(GB!$A$2:$AD$96,MATCH($C537,GB!$A$2:$A$96,0),MATCH(T$2,GB!$A$1:$AD$1,0))</f>
        <v>55</v>
      </c>
      <c r="U537" s="65">
        <f>INDEX(GB!$A$2:$AD$96,MATCH($C537,GB!$A$2:$A$96,0),MATCH(U$2,GB!$A$1:$AD$1,0))</f>
        <v>0</v>
      </c>
      <c r="V537" s="65">
        <f>INDEX(GB!$A$2:$AD$96,MATCH($C537,GB!$A$2:$A$96,0),MATCH(V$2,GB!$A$1:$AD$1,0))</f>
        <v>0</v>
      </c>
      <c r="W537" s="65">
        <f>INDEX(GB!$A$2:$AD$96,MATCH($C537,GB!$A$2:$A$96,0),MATCH(W$2,GB!$A$1:$AD$1,0))</f>
        <v>-10</v>
      </c>
      <c r="X537" s="65">
        <f>INDEX(GB!$A$2:$AD$96,MATCH($C537,GB!$A$2:$A$96,0),MATCH(X$2,GB!$A$1:$AD$1,0))</f>
        <v>0</v>
      </c>
      <c r="Y537" s="65">
        <v>5</v>
      </c>
      <c r="Z537" s="72">
        <v>1200</v>
      </c>
      <c r="AA537" s="72">
        <v>400</v>
      </c>
      <c r="AB537" s="65"/>
      <c r="AC537" s="65"/>
      <c r="AD537" s="65"/>
      <c r="AE537" s="65"/>
      <c r="AF537" s="65">
        <f t="shared" si="2032"/>
        <v>0</v>
      </c>
      <c r="AG537" s="65">
        <f t="shared" si="1729"/>
        <v>820</v>
      </c>
      <c r="AH537" s="65">
        <f t="shared" si="2021"/>
        <v>760</v>
      </c>
      <c r="AI537" s="65" t="str">
        <f t="shared" si="1408"/>
        <v/>
      </c>
      <c r="AJ537" s="65" t="str">
        <f t="shared" si="1409"/>
        <v/>
      </c>
      <c r="AK537" s="65" t="str">
        <f t="shared" si="1410"/>
        <v/>
      </c>
      <c r="AL537" s="65" t="str">
        <f t="shared" si="1411"/>
        <v/>
      </c>
      <c r="AM537" s="65" t="str">
        <f t="shared" si="1572"/>
        <v/>
      </c>
      <c r="AN537" s="65">
        <f t="shared" si="2033"/>
        <v>0</v>
      </c>
      <c r="AO537" s="65">
        <f t="shared" si="2034"/>
        <v>0</v>
      </c>
      <c r="AP537" s="65">
        <f t="shared" si="2035"/>
        <v>0</v>
      </c>
      <c r="AQ537" s="65">
        <f t="shared" si="2036"/>
        <v>0</v>
      </c>
      <c r="AR537" s="65">
        <f t="shared" si="2037"/>
        <v>0</v>
      </c>
      <c r="AS537" s="65">
        <f t="shared" si="2038"/>
        <v>0</v>
      </c>
      <c r="AT537" s="65" t="str">
        <f t="shared" si="1563"/>
        <v>SOC</v>
      </c>
      <c r="AU537" s="65">
        <f t="shared" si="1564"/>
        <v>141</v>
      </c>
      <c r="AV537" s="65"/>
      <c r="AX537" s="65">
        <f t="shared" si="2022"/>
        <v>745</v>
      </c>
      <c r="AY537" s="65">
        <f t="shared" si="2023"/>
        <v>585</v>
      </c>
      <c r="AZ537" s="65">
        <f>INDEX(Notes!$A$36:$O$47,MATCH($B537,Notes!A$36:A$47,0),MATCH(AZ$2,Notes!A$35:O$35,0))</f>
        <v>112.7705130696</v>
      </c>
      <c r="BA537" s="65">
        <f t="shared" si="1529"/>
        <v>635</v>
      </c>
      <c r="BB537" s="65">
        <f t="shared" si="2024"/>
        <v>695</v>
      </c>
      <c r="BC537" s="65">
        <f t="shared" si="1530"/>
        <v>625</v>
      </c>
      <c r="BD537" s="65">
        <f t="shared" si="2025"/>
        <v>685</v>
      </c>
      <c r="BO537" s="72">
        <f t="shared" si="2039"/>
        <v>141</v>
      </c>
      <c r="BP537" s="72">
        <f t="shared" si="1305"/>
        <v>1</v>
      </c>
      <c r="BQ537" s="72" t="str">
        <f t="shared" si="1306"/>
        <v>4</v>
      </c>
      <c r="BR537" s="72">
        <f t="shared" si="2040"/>
        <v>0</v>
      </c>
      <c r="BS537" s="72" t="str">
        <f t="shared" si="2028"/>
        <v/>
      </c>
      <c r="BT537" s="72" t="str">
        <f t="shared" si="2028"/>
        <v/>
      </c>
      <c r="BU537" s="72" t="str">
        <f t="shared" si="2028"/>
        <v/>
      </c>
      <c r="BV537" s="72" t="str">
        <f t="shared" si="2028"/>
        <v/>
      </c>
    </row>
    <row r="538" spans="1:74" s="72" customFormat="1" x14ac:dyDescent="0.2">
      <c r="A538" s="72" t="b">
        <v>1</v>
      </c>
      <c r="B538" s="65" t="s">
        <v>47</v>
      </c>
      <c r="C538" s="65" t="s">
        <v>18</v>
      </c>
      <c r="D538" s="65" t="str">
        <f t="shared" si="2026"/>
        <v>E5</v>
      </c>
      <c r="E538" s="75">
        <f t="shared" si="1303"/>
        <v>1001005</v>
      </c>
      <c r="F538" s="65" t="str">
        <f t="shared" si="2020"/>
        <v>MS001_E5</v>
      </c>
      <c r="G538" s="65" t="s">
        <v>345</v>
      </c>
      <c r="H538" s="65">
        <f t="shared" si="2029"/>
        <v>775</v>
      </c>
      <c r="I538" s="65">
        <f t="shared" si="2030"/>
        <v>75</v>
      </c>
      <c r="J538" s="65">
        <f>INDEX(Notes!$A$36:$N$47,MATCH(Binning!$B538,Notes!$A$36:$A$47,0),MATCH(Notes!$K$35,Notes!$A$35:$N$35,0))</f>
        <v>141</v>
      </c>
      <c r="K538" s="65"/>
      <c r="L538" s="65">
        <f t="shared" si="2041"/>
        <v>685</v>
      </c>
      <c r="M538" s="65">
        <f t="shared" si="2031"/>
        <v>525</v>
      </c>
      <c r="N538" s="65">
        <f>INDEX(GB!$A$2:$AD$96,MATCH($C538,GB!$A$2:$A$96,0),MATCH(N$2,GB!$A$1:$AD$1,0))</f>
        <v>60</v>
      </c>
      <c r="O538" s="65">
        <f>INDEX(GB!$A$2:$AD$96,MATCH($C538,GB!$A$2:$A$96,0),MATCH(O$2,GB!$A$1:$AD$1,0))</f>
        <v>65</v>
      </c>
      <c r="P538" s="65">
        <f>INDEX(GB!$A$2:$AD$96,MATCH($C538,GB!$A$2:$A$96,0),MATCH(P$2,GB!$A$1:$AD$1,0))</f>
        <v>20</v>
      </c>
      <c r="Q538" s="65">
        <f>INDEX(GB!$A$2:$AD$96,MATCH($C538,GB!$A$2:$A$96,0),MATCH(Q$2,GB!$A$1:$AD$1,0))</f>
        <v>30</v>
      </c>
      <c r="R538" s="65">
        <f>INDEX(Notes!$A$36:$N$47,MATCH(Binning!$B538,Notes!$A$36:$A$47,0),MATCH(Notes!$M$35,Notes!$A$35:$N$35,0))</f>
        <v>1924</v>
      </c>
      <c r="S538" s="65"/>
      <c r="T538" s="65">
        <f>INDEX(GB!$A$2:$AD$96,MATCH($C538,GB!$A$2:$A$96,0),MATCH(T$2,GB!$A$1:$AD$1,0))</f>
        <v>55</v>
      </c>
      <c r="U538" s="65">
        <f>INDEX(GB!$A$2:$AD$96,MATCH($C538,GB!$A$2:$A$96,0),MATCH(U$2,GB!$A$1:$AD$1,0))</f>
        <v>0</v>
      </c>
      <c r="V538" s="65">
        <f>INDEX(GB!$A$2:$AD$96,MATCH($C538,GB!$A$2:$A$96,0),MATCH(V$2,GB!$A$1:$AD$1,0))</f>
        <v>0</v>
      </c>
      <c r="W538" s="65">
        <f>INDEX(GB!$A$2:$AD$96,MATCH($C538,GB!$A$2:$A$96,0),MATCH(W$2,GB!$A$1:$AD$1,0))</f>
        <v>-10</v>
      </c>
      <c r="X538" s="65">
        <f>INDEX(GB!$A$2:$AD$96,MATCH($C538,GB!$A$2:$A$96,0),MATCH(X$2,GB!$A$1:$AD$1,0))</f>
        <v>0</v>
      </c>
      <c r="Y538" s="65">
        <v>5</v>
      </c>
      <c r="Z538" s="72">
        <v>1200</v>
      </c>
      <c r="AA538" s="72">
        <v>400</v>
      </c>
      <c r="AB538" s="65"/>
      <c r="AC538" s="65"/>
      <c r="AD538" s="65"/>
      <c r="AE538" s="65"/>
      <c r="AF538" s="65">
        <f t="shared" si="2032"/>
        <v>0</v>
      </c>
      <c r="AG538" s="65">
        <f t="shared" si="1729"/>
        <v>820</v>
      </c>
      <c r="AH538" s="65">
        <f t="shared" si="2021"/>
        <v>760</v>
      </c>
      <c r="AI538" s="65" t="str">
        <f t="shared" si="1408"/>
        <v/>
      </c>
      <c r="AJ538" s="65" t="str">
        <f t="shared" si="1409"/>
        <v/>
      </c>
      <c r="AK538" s="65" t="str">
        <f t="shared" si="1410"/>
        <v/>
      </c>
      <c r="AL538" s="65" t="str">
        <f t="shared" si="1411"/>
        <v/>
      </c>
      <c r="AM538" s="65" t="str">
        <f t="shared" si="1572"/>
        <v/>
      </c>
      <c r="AN538" s="65">
        <f t="shared" si="2033"/>
        <v>0</v>
      </c>
      <c r="AO538" s="65">
        <f t="shared" si="2034"/>
        <v>0</v>
      </c>
      <c r="AP538" s="65">
        <f t="shared" si="2035"/>
        <v>0</v>
      </c>
      <c r="AQ538" s="65">
        <f t="shared" si="2036"/>
        <v>0</v>
      </c>
      <c r="AR538" s="65">
        <f t="shared" si="2037"/>
        <v>0</v>
      </c>
      <c r="AS538" s="65">
        <f t="shared" si="2038"/>
        <v>0</v>
      </c>
      <c r="AT538" s="65" t="str">
        <f t="shared" si="1563"/>
        <v>SOC</v>
      </c>
      <c r="AU538" s="65">
        <f t="shared" si="1564"/>
        <v>141</v>
      </c>
      <c r="AV538" s="65"/>
      <c r="AX538" s="65">
        <f t="shared" si="2022"/>
        <v>745</v>
      </c>
      <c r="AY538" s="65">
        <f t="shared" si="2023"/>
        <v>585</v>
      </c>
      <c r="AZ538" s="65">
        <f>INDEX(Notes!$A$36:$O$47,MATCH($B538,Notes!A$36:A$47,0),MATCH(AZ$2,Notes!A$35:O$35,0))</f>
        <v>112.7705130696</v>
      </c>
      <c r="BA538" s="65">
        <f t="shared" si="1529"/>
        <v>620</v>
      </c>
      <c r="BB538" s="65">
        <f t="shared" si="2024"/>
        <v>680</v>
      </c>
      <c r="BC538" s="65">
        <f t="shared" si="1530"/>
        <v>610</v>
      </c>
      <c r="BD538" s="65">
        <f t="shared" si="2025"/>
        <v>670</v>
      </c>
      <c r="BO538" s="72">
        <f t="shared" si="2039"/>
        <v>141</v>
      </c>
      <c r="BP538" s="72">
        <f t="shared" si="1305"/>
        <v>1</v>
      </c>
      <c r="BQ538" s="72" t="str">
        <f t="shared" si="1306"/>
        <v>5</v>
      </c>
      <c r="BR538" s="72">
        <f t="shared" si="2040"/>
        <v>0</v>
      </c>
      <c r="BS538" s="72" t="str">
        <f t="shared" si="2028"/>
        <v/>
      </c>
      <c r="BT538" s="72" t="str">
        <f t="shared" si="2028"/>
        <v/>
      </c>
      <c r="BU538" s="72" t="str">
        <f t="shared" si="2028"/>
        <v/>
      </c>
      <c r="BV538" s="72" t="str">
        <f t="shared" si="2028"/>
        <v/>
      </c>
    </row>
    <row r="539" spans="1:74" s="72" customFormat="1" x14ac:dyDescent="0.2">
      <c r="A539" s="72" t="b">
        <v>1</v>
      </c>
      <c r="B539" s="65" t="s">
        <v>47</v>
      </c>
      <c r="C539" s="65" t="s">
        <v>18</v>
      </c>
      <c r="D539" s="65" t="str">
        <f t="shared" si="2026"/>
        <v>E6</v>
      </c>
      <c r="E539" s="75">
        <f t="shared" si="1303"/>
        <v>1001006</v>
      </c>
      <c r="F539" s="65" t="str">
        <f t="shared" si="2020"/>
        <v>MS001_E6</v>
      </c>
      <c r="G539" s="65" t="s">
        <v>345</v>
      </c>
      <c r="H539" s="65">
        <f t="shared" si="2029"/>
        <v>760</v>
      </c>
      <c r="I539" s="65">
        <f t="shared" si="2030"/>
        <v>75</v>
      </c>
      <c r="J539" s="65">
        <f>INDEX(Notes!$A$36:$N$47,MATCH(Binning!$B539,Notes!$A$36:$A$47,0),MATCH(Notes!$K$35,Notes!$A$35:$N$35,0))</f>
        <v>141</v>
      </c>
      <c r="K539" s="65"/>
      <c r="L539" s="65">
        <f t="shared" si="2041"/>
        <v>685</v>
      </c>
      <c r="M539" s="65">
        <f t="shared" si="2031"/>
        <v>525</v>
      </c>
      <c r="N539" s="65">
        <f>INDEX(GB!$A$2:$AD$96,MATCH($C539,GB!$A$2:$A$96,0),MATCH(N$2,GB!$A$1:$AD$1,0))</f>
        <v>60</v>
      </c>
      <c r="O539" s="65">
        <f>INDEX(GB!$A$2:$AD$96,MATCH($C539,GB!$A$2:$A$96,0),MATCH(O$2,GB!$A$1:$AD$1,0))</f>
        <v>65</v>
      </c>
      <c r="P539" s="65">
        <f>INDEX(GB!$A$2:$AD$96,MATCH($C539,GB!$A$2:$A$96,0),MATCH(P$2,GB!$A$1:$AD$1,0))</f>
        <v>20</v>
      </c>
      <c r="Q539" s="65">
        <f>INDEX(GB!$A$2:$AD$96,MATCH($C539,GB!$A$2:$A$96,0),MATCH(Q$2,GB!$A$1:$AD$1,0))</f>
        <v>30</v>
      </c>
      <c r="R539" s="65">
        <f>INDEX(Notes!$A$36:$N$47,MATCH(Binning!$B539,Notes!$A$36:$A$47,0),MATCH(Notes!$M$35,Notes!$A$35:$N$35,0))</f>
        <v>1924</v>
      </c>
      <c r="S539" s="65"/>
      <c r="T539" s="65">
        <f>INDEX(GB!$A$2:$AD$96,MATCH($C539,GB!$A$2:$A$96,0),MATCH(T$2,GB!$A$1:$AD$1,0))</f>
        <v>55</v>
      </c>
      <c r="U539" s="65">
        <f>INDEX(GB!$A$2:$AD$96,MATCH($C539,GB!$A$2:$A$96,0),MATCH(U$2,GB!$A$1:$AD$1,0))</f>
        <v>0</v>
      </c>
      <c r="V539" s="65">
        <f>INDEX(GB!$A$2:$AD$96,MATCH($C539,GB!$A$2:$A$96,0),MATCH(V$2,GB!$A$1:$AD$1,0))</f>
        <v>0</v>
      </c>
      <c r="W539" s="65">
        <f>INDEX(GB!$A$2:$AD$96,MATCH($C539,GB!$A$2:$A$96,0),MATCH(W$2,GB!$A$1:$AD$1,0))</f>
        <v>-10</v>
      </c>
      <c r="X539" s="65">
        <f>INDEX(GB!$A$2:$AD$96,MATCH($C539,GB!$A$2:$A$96,0),MATCH(X$2,GB!$A$1:$AD$1,0))</f>
        <v>0</v>
      </c>
      <c r="Y539" s="65">
        <v>5</v>
      </c>
      <c r="Z539" s="72">
        <v>1200</v>
      </c>
      <c r="AA539" s="72">
        <v>400</v>
      </c>
      <c r="AB539" s="65"/>
      <c r="AC539" s="65"/>
      <c r="AD539" s="65"/>
      <c r="AE539" s="65"/>
      <c r="AF539" s="65">
        <f t="shared" si="2032"/>
        <v>0</v>
      </c>
      <c r="AG539" s="65">
        <f t="shared" si="1729"/>
        <v>820</v>
      </c>
      <c r="AH539" s="65">
        <f t="shared" si="2021"/>
        <v>760</v>
      </c>
      <c r="AI539" s="65" t="str">
        <f t="shared" si="1408"/>
        <v/>
      </c>
      <c r="AJ539" s="65" t="str">
        <f t="shared" si="1409"/>
        <v/>
      </c>
      <c r="AK539" s="65" t="str">
        <f t="shared" si="1410"/>
        <v/>
      </c>
      <c r="AL539" s="65" t="str">
        <f t="shared" si="1411"/>
        <v/>
      </c>
      <c r="AM539" s="65" t="str">
        <f t="shared" si="1572"/>
        <v/>
      </c>
      <c r="AN539" s="65">
        <f t="shared" si="2033"/>
        <v>0</v>
      </c>
      <c r="AO539" s="65">
        <f t="shared" si="2034"/>
        <v>0</v>
      </c>
      <c r="AP539" s="65">
        <f t="shared" si="2035"/>
        <v>0</v>
      </c>
      <c r="AQ539" s="65">
        <f t="shared" si="2036"/>
        <v>0</v>
      </c>
      <c r="AR539" s="65">
        <f t="shared" si="2037"/>
        <v>0</v>
      </c>
      <c r="AS539" s="65">
        <f t="shared" si="2038"/>
        <v>0</v>
      </c>
      <c r="AT539" s="65" t="str">
        <f t="shared" si="1563"/>
        <v>SOC</v>
      </c>
      <c r="AU539" s="65">
        <f t="shared" si="1564"/>
        <v>141</v>
      </c>
      <c r="AV539" s="65"/>
      <c r="AX539" s="65">
        <f t="shared" si="2022"/>
        <v>745</v>
      </c>
      <c r="AY539" s="65">
        <f t="shared" si="2023"/>
        <v>585</v>
      </c>
      <c r="AZ539" s="65">
        <f>INDEX(Notes!$A$36:$O$47,MATCH($B539,Notes!A$36:A$47,0),MATCH(AZ$2,Notes!A$35:O$35,0))</f>
        <v>112.7705130696</v>
      </c>
      <c r="BA539" s="65">
        <f t="shared" si="1529"/>
        <v>605</v>
      </c>
      <c r="BB539" s="65">
        <f t="shared" si="2024"/>
        <v>665</v>
      </c>
      <c r="BC539" s="65">
        <f t="shared" si="1530"/>
        <v>595</v>
      </c>
      <c r="BD539" s="65">
        <f t="shared" si="2025"/>
        <v>655</v>
      </c>
      <c r="BO539" s="72">
        <f t="shared" si="2039"/>
        <v>141</v>
      </c>
      <c r="BP539" s="72">
        <f t="shared" si="1305"/>
        <v>1</v>
      </c>
      <c r="BQ539" s="72" t="str">
        <f t="shared" si="1306"/>
        <v>6</v>
      </c>
      <c r="BR539" s="72">
        <f t="shared" si="2040"/>
        <v>0</v>
      </c>
      <c r="BS539" s="72" t="str">
        <f t="shared" si="2028"/>
        <v/>
      </c>
      <c r="BT539" s="72" t="str">
        <f t="shared" si="2028"/>
        <v/>
      </c>
      <c r="BU539" s="72" t="str">
        <f t="shared" si="2028"/>
        <v/>
      </c>
      <c r="BV539" s="72" t="str">
        <f t="shared" si="2028"/>
        <v/>
      </c>
    </row>
    <row r="540" spans="1:74" s="72" customFormat="1" x14ac:dyDescent="0.2">
      <c r="A540" s="72" t="b">
        <v>1</v>
      </c>
      <c r="B540" s="65" t="s">
        <v>47</v>
      </c>
      <c r="C540" s="65" t="s">
        <v>18</v>
      </c>
      <c r="D540" s="65" t="str">
        <f t="shared" si="2026"/>
        <v>E7</v>
      </c>
      <c r="E540" s="75">
        <f t="shared" ref="E540:E542" si="2042">1000000+BP540*1000+BQ540</f>
        <v>1001007</v>
      </c>
      <c r="F540" s="65" t="str">
        <f t="shared" ref="F540:F542" si="2043">CONCATENATE(C540,"_",D540)</f>
        <v>MS001_E7</v>
      </c>
      <c r="G540" s="65" t="s">
        <v>345</v>
      </c>
      <c r="H540" s="65">
        <f t="shared" si="2029"/>
        <v>745</v>
      </c>
      <c r="I540" s="65">
        <f t="shared" si="2030"/>
        <v>75</v>
      </c>
      <c r="J540" s="65">
        <f>INDEX(Notes!$A$36:$N$47,MATCH(Binning!$B540,Notes!$A$36:$A$47,0),MATCH(Notes!$K$35,Notes!$A$35:$N$35,0))</f>
        <v>141</v>
      </c>
      <c r="K540" s="65"/>
      <c r="L540" s="65">
        <f t="shared" si="2041"/>
        <v>685</v>
      </c>
      <c r="M540" s="65">
        <f t="shared" si="2031"/>
        <v>525</v>
      </c>
      <c r="N540" s="65">
        <f>INDEX(GB!$A$2:$AD$96,MATCH($C540,GB!$A$2:$A$96,0),MATCH(N$2,GB!$A$1:$AD$1,0))</f>
        <v>60</v>
      </c>
      <c r="O540" s="65">
        <f>INDEX(GB!$A$2:$AD$96,MATCH($C540,GB!$A$2:$A$96,0),MATCH(O$2,GB!$A$1:$AD$1,0))</f>
        <v>65</v>
      </c>
      <c r="P540" s="65">
        <f>INDEX(GB!$A$2:$AD$96,MATCH($C540,GB!$A$2:$A$96,0),MATCH(P$2,GB!$A$1:$AD$1,0))</f>
        <v>20</v>
      </c>
      <c r="Q540" s="65">
        <f>INDEX(GB!$A$2:$AD$96,MATCH($C540,GB!$A$2:$A$96,0),MATCH(Q$2,GB!$A$1:$AD$1,0))</f>
        <v>30</v>
      </c>
      <c r="R540" s="65">
        <f>INDEX(Notes!$A$36:$N$47,MATCH(Binning!$B540,Notes!$A$36:$A$47,0),MATCH(Notes!$M$35,Notes!$A$35:$N$35,0))</f>
        <v>1924</v>
      </c>
      <c r="S540" s="65"/>
      <c r="T540" s="65">
        <f>INDEX(GB!$A$2:$AD$96,MATCH($C540,GB!$A$2:$A$96,0),MATCH(T$2,GB!$A$1:$AD$1,0))</f>
        <v>55</v>
      </c>
      <c r="U540" s="65">
        <f>INDEX(GB!$A$2:$AD$96,MATCH($C540,GB!$A$2:$A$96,0),MATCH(U$2,GB!$A$1:$AD$1,0))</f>
        <v>0</v>
      </c>
      <c r="V540" s="65">
        <f>INDEX(GB!$A$2:$AD$96,MATCH($C540,GB!$A$2:$A$96,0),MATCH(V$2,GB!$A$1:$AD$1,0))</f>
        <v>0</v>
      </c>
      <c r="W540" s="65">
        <f>INDEX(GB!$A$2:$AD$96,MATCH($C540,GB!$A$2:$A$96,0),MATCH(W$2,GB!$A$1:$AD$1,0))</f>
        <v>-10</v>
      </c>
      <c r="X540" s="65">
        <f>INDEX(GB!$A$2:$AD$96,MATCH($C540,GB!$A$2:$A$96,0),MATCH(X$2,GB!$A$1:$AD$1,0))</f>
        <v>0</v>
      </c>
      <c r="Y540" s="65">
        <v>5</v>
      </c>
      <c r="Z540" s="72">
        <v>1200</v>
      </c>
      <c r="AA540" s="72">
        <v>400</v>
      </c>
      <c r="AB540" s="65"/>
      <c r="AC540" s="65"/>
      <c r="AD540" s="65"/>
      <c r="AE540" s="65"/>
      <c r="AF540" s="65">
        <f t="shared" si="2032"/>
        <v>0</v>
      </c>
      <c r="AG540" s="65">
        <f t="shared" si="1729"/>
        <v>820</v>
      </c>
      <c r="AH540" s="65">
        <f t="shared" ref="AH540:AH542" si="2044">AG540-N540</f>
        <v>760</v>
      </c>
      <c r="AI540" s="65" t="str">
        <f t="shared" ref="AI540:AI542" si="2045">IF($BR540=1,BS540,"")</f>
        <v/>
      </c>
      <c r="AJ540" s="65" t="str">
        <f t="shared" ref="AJ540:AJ542" si="2046">IF($BR540=1,BT540,"")</f>
        <v/>
      </c>
      <c r="AK540" s="65" t="str">
        <f t="shared" ref="AK540:AK542" si="2047">IF($BR540=1,BU540,"")</f>
        <v/>
      </c>
      <c r="AL540" s="65" t="str">
        <f t="shared" ref="AL540:AL542" si="2048">IF($BR540=1,BV540,"")</f>
        <v/>
      </c>
      <c r="AM540" s="65" t="str">
        <f t="shared" si="1572"/>
        <v/>
      </c>
      <c r="AN540" s="65">
        <f t="shared" si="2033"/>
        <v>0</v>
      </c>
      <c r="AO540" s="65">
        <f t="shared" si="2034"/>
        <v>0</v>
      </c>
      <c r="AP540" s="65">
        <f t="shared" si="2035"/>
        <v>0</v>
      </c>
      <c r="AQ540" s="65">
        <f t="shared" si="2036"/>
        <v>0</v>
      </c>
      <c r="AR540" s="65">
        <f t="shared" si="2037"/>
        <v>0</v>
      </c>
      <c r="AS540" s="65">
        <f t="shared" si="2038"/>
        <v>0</v>
      </c>
      <c r="AT540" s="65" t="str">
        <f t="shared" ref="AT540:AT542" si="2049">B540</f>
        <v>SOC</v>
      </c>
      <c r="AU540" s="65">
        <f t="shared" ref="AU540:AU542" si="2050">J540</f>
        <v>141</v>
      </c>
      <c r="AV540" s="65"/>
      <c r="AX540" s="65">
        <f t="shared" ref="AX540:AX542" si="2051">L540+N540</f>
        <v>745</v>
      </c>
      <c r="AY540" s="65">
        <f t="shared" ref="AY540:AY542" si="2052">M540+N540</f>
        <v>585</v>
      </c>
      <c r="AZ540" s="65">
        <f>INDEX(Notes!$A$36:$O$47,MATCH($B540,Notes!A$36:A$47,0),MATCH(AZ$2,Notes!A$35:O$35,0))</f>
        <v>112.7705130696</v>
      </c>
      <c r="BA540" s="65">
        <f t="shared" ref="BA540:BA542" si="2053">MAX(MIN(Y540*FLOOR((H540-I540*LOG10(AZ540))/Y540,1),L540),M540)</f>
        <v>590</v>
      </c>
      <c r="BB540" s="65">
        <f t="shared" ref="BB540:BB542" si="2054">BA540+N540</f>
        <v>650</v>
      </c>
      <c r="BC540" s="65">
        <f t="shared" ref="BC540:BC542" si="2055">MAX(MIN(Y540*FLOOR((H540-I540*LOG10(J540))/Y540,1),L540),M540)</f>
        <v>580</v>
      </c>
      <c r="BD540" s="65">
        <f t="shared" ref="BD540:BD542" si="2056">BC540+N540</f>
        <v>640</v>
      </c>
      <c r="BO540" s="72">
        <f t="shared" si="2039"/>
        <v>141</v>
      </c>
      <c r="BP540" s="72">
        <f t="shared" si="1305"/>
        <v>1</v>
      </c>
      <c r="BQ540" s="72" t="str">
        <f t="shared" si="1306"/>
        <v>7</v>
      </c>
      <c r="BR540" s="72">
        <f t="shared" si="2040"/>
        <v>0</v>
      </c>
      <c r="BS540" s="72" t="str">
        <f t="shared" si="2040"/>
        <v/>
      </c>
      <c r="BT540" s="72" t="str">
        <f t="shared" si="2040"/>
        <v/>
      </c>
      <c r="BU540" s="72" t="str">
        <f t="shared" si="2040"/>
        <v/>
      </c>
      <c r="BV540" s="72" t="str">
        <f t="shared" si="2040"/>
        <v/>
      </c>
    </row>
    <row r="541" spans="1:74" s="72" customFormat="1" x14ac:dyDescent="0.2">
      <c r="A541" s="72" t="b">
        <v>1</v>
      </c>
      <c r="B541" s="65" t="s">
        <v>47</v>
      </c>
      <c r="C541" s="65" t="s">
        <v>18</v>
      </c>
      <c r="D541" s="65" t="str">
        <f t="shared" si="2026"/>
        <v>E8</v>
      </c>
      <c r="E541" s="75">
        <f t="shared" si="2042"/>
        <v>1001008</v>
      </c>
      <c r="F541" s="65" t="str">
        <f t="shared" si="2043"/>
        <v>MS001_E8</v>
      </c>
      <c r="G541" s="65" t="s">
        <v>345</v>
      </c>
      <c r="H541" s="65">
        <f t="shared" si="2029"/>
        <v>730</v>
      </c>
      <c r="I541" s="65">
        <f t="shared" si="2030"/>
        <v>75</v>
      </c>
      <c r="J541" s="65">
        <f>INDEX(Notes!$A$36:$N$47,MATCH(Binning!$B541,Notes!$A$36:$A$47,0),MATCH(Notes!$K$35,Notes!$A$35:$N$35,0))</f>
        <v>141</v>
      </c>
      <c r="K541" s="65"/>
      <c r="L541" s="65">
        <f t="shared" si="2041"/>
        <v>685</v>
      </c>
      <c r="M541" s="65">
        <f t="shared" si="2031"/>
        <v>525</v>
      </c>
      <c r="N541" s="65">
        <f>INDEX(GB!$A$2:$AD$96,MATCH($C541,GB!$A$2:$A$96,0),MATCH(N$2,GB!$A$1:$AD$1,0))</f>
        <v>60</v>
      </c>
      <c r="O541" s="65">
        <f>INDEX(GB!$A$2:$AD$96,MATCH($C541,GB!$A$2:$A$96,0),MATCH(O$2,GB!$A$1:$AD$1,0))</f>
        <v>65</v>
      </c>
      <c r="P541" s="65">
        <f>INDEX(GB!$A$2:$AD$96,MATCH($C541,GB!$A$2:$A$96,0),MATCH(P$2,GB!$A$1:$AD$1,0))</f>
        <v>20</v>
      </c>
      <c r="Q541" s="65">
        <f>INDEX(GB!$A$2:$AD$96,MATCH($C541,GB!$A$2:$A$96,0),MATCH(Q$2,GB!$A$1:$AD$1,0))</f>
        <v>30</v>
      </c>
      <c r="R541" s="65">
        <f>INDEX(Notes!$A$36:$N$47,MATCH(Binning!$B541,Notes!$A$36:$A$47,0),MATCH(Notes!$M$35,Notes!$A$35:$N$35,0))</f>
        <v>1924</v>
      </c>
      <c r="S541" s="65"/>
      <c r="T541" s="65">
        <f>INDEX(GB!$A$2:$AD$96,MATCH($C541,GB!$A$2:$A$96,0),MATCH(T$2,GB!$A$1:$AD$1,0))</f>
        <v>55</v>
      </c>
      <c r="U541" s="65">
        <f>INDEX(GB!$A$2:$AD$96,MATCH($C541,GB!$A$2:$A$96,0),MATCH(U$2,GB!$A$1:$AD$1,0))</f>
        <v>0</v>
      </c>
      <c r="V541" s="65">
        <f>INDEX(GB!$A$2:$AD$96,MATCH($C541,GB!$A$2:$A$96,0),MATCH(V$2,GB!$A$1:$AD$1,0))</f>
        <v>0</v>
      </c>
      <c r="W541" s="65">
        <f>INDEX(GB!$A$2:$AD$96,MATCH($C541,GB!$A$2:$A$96,0),MATCH(W$2,GB!$A$1:$AD$1,0))</f>
        <v>-10</v>
      </c>
      <c r="X541" s="65">
        <f>INDEX(GB!$A$2:$AD$96,MATCH($C541,GB!$A$2:$A$96,0),MATCH(X$2,GB!$A$1:$AD$1,0))</f>
        <v>0</v>
      </c>
      <c r="Y541" s="65">
        <v>5</v>
      </c>
      <c r="Z541" s="72">
        <v>1200</v>
      </c>
      <c r="AA541" s="72">
        <v>400</v>
      </c>
      <c r="AB541" s="65"/>
      <c r="AC541" s="65"/>
      <c r="AD541" s="65"/>
      <c r="AE541" s="65"/>
      <c r="AF541" s="65">
        <f t="shared" si="2032"/>
        <v>0</v>
      </c>
      <c r="AG541" s="65">
        <f t="shared" si="1729"/>
        <v>820</v>
      </c>
      <c r="AH541" s="65">
        <f t="shared" si="2044"/>
        <v>760</v>
      </c>
      <c r="AI541" s="65" t="str">
        <f t="shared" si="2045"/>
        <v/>
      </c>
      <c r="AJ541" s="65" t="str">
        <f t="shared" si="2046"/>
        <v/>
      </c>
      <c r="AK541" s="65" t="str">
        <f t="shared" si="2047"/>
        <v/>
      </c>
      <c r="AL541" s="65" t="str">
        <f t="shared" si="2048"/>
        <v/>
      </c>
      <c r="AM541" s="65" t="str">
        <f t="shared" si="1572"/>
        <v/>
      </c>
      <c r="AN541" s="65">
        <f t="shared" si="2033"/>
        <v>0</v>
      </c>
      <c r="AO541" s="65">
        <f t="shared" si="2034"/>
        <v>0</v>
      </c>
      <c r="AP541" s="65">
        <f t="shared" si="2035"/>
        <v>0</v>
      </c>
      <c r="AQ541" s="65">
        <f t="shared" si="2036"/>
        <v>0</v>
      </c>
      <c r="AR541" s="65">
        <f t="shared" si="2037"/>
        <v>0</v>
      </c>
      <c r="AS541" s="65">
        <f t="shared" si="2038"/>
        <v>0</v>
      </c>
      <c r="AT541" s="65" t="str">
        <f t="shared" si="2049"/>
        <v>SOC</v>
      </c>
      <c r="AU541" s="65">
        <f t="shared" si="2050"/>
        <v>141</v>
      </c>
      <c r="AV541" s="65"/>
      <c r="AX541" s="65">
        <f t="shared" si="2051"/>
        <v>745</v>
      </c>
      <c r="AY541" s="65">
        <f t="shared" si="2052"/>
        <v>585</v>
      </c>
      <c r="AZ541" s="65">
        <f>INDEX(Notes!$A$36:$O$47,MATCH($B541,Notes!A$36:A$47,0),MATCH(AZ$2,Notes!A$35:O$35,0))</f>
        <v>112.7705130696</v>
      </c>
      <c r="BA541" s="65">
        <f t="shared" si="2053"/>
        <v>575</v>
      </c>
      <c r="BB541" s="65">
        <f t="shared" si="2054"/>
        <v>635</v>
      </c>
      <c r="BC541" s="65">
        <f t="shared" si="2055"/>
        <v>565</v>
      </c>
      <c r="BD541" s="65">
        <f t="shared" si="2056"/>
        <v>625</v>
      </c>
      <c r="BO541" s="72">
        <f t="shared" si="2039"/>
        <v>141</v>
      </c>
      <c r="BP541" s="72">
        <f t="shared" ref="BP541:BP545" si="2057">IF(CODE(RIGHT($C541,1))&lt;58,CODE(RIGHT($C541,1))-48,CODE(RIGHT($C541,1))-55)</f>
        <v>1</v>
      </c>
      <c r="BQ541" s="72" t="str">
        <f t="shared" ref="BQ541:BQ545" si="2058">MID($D541,2,2)</f>
        <v>8</v>
      </c>
      <c r="BR541" s="72">
        <f t="shared" si="2040"/>
        <v>0</v>
      </c>
      <c r="BS541" s="72" t="str">
        <f t="shared" si="2040"/>
        <v/>
      </c>
      <c r="BT541" s="72" t="str">
        <f t="shared" si="2040"/>
        <v/>
      </c>
      <c r="BU541" s="72" t="str">
        <f t="shared" si="2040"/>
        <v/>
      </c>
      <c r="BV541" s="72" t="str">
        <f t="shared" si="2040"/>
        <v/>
      </c>
    </row>
    <row r="542" spans="1:74" s="72" customFormat="1" x14ac:dyDescent="0.2">
      <c r="A542" s="72" t="b">
        <v>1</v>
      </c>
      <c r="B542" s="65" t="s">
        <v>47</v>
      </c>
      <c r="C542" s="65" t="s">
        <v>18</v>
      </c>
      <c r="D542" s="65" t="str">
        <f t="shared" si="2026"/>
        <v>E9</v>
      </c>
      <c r="E542" s="75">
        <f t="shared" si="2042"/>
        <v>1001009</v>
      </c>
      <c r="F542" s="65" t="str">
        <f t="shared" si="2043"/>
        <v>MS001_E9</v>
      </c>
      <c r="G542" s="65" t="s">
        <v>345</v>
      </c>
      <c r="H542" s="65">
        <f t="shared" si="2029"/>
        <v>715</v>
      </c>
      <c r="I542" s="65">
        <f t="shared" si="2030"/>
        <v>75</v>
      </c>
      <c r="J542" s="65">
        <f>INDEX(Notes!$A$36:$N$47,MATCH(Binning!$B542,Notes!$A$36:$A$47,0),MATCH(Notes!$K$35,Notes!$A$35:$N$35,0))</f>
        <v>141</v>
      </c>
      <c r="K542" s="65"/>
      <c r="L542" s="65">
        <f t="shared" si="2041"/>
        <v>685</v>
      </c>
      <c r="M542" s="65">
        <f t="shared" si="2031"/>
        <v>525</v>
      </c>
      <c r="N542" s="65">
        <f>INDEX(GB!$A$2:$AD$96,MATCH($C542,GB!$A$2:$A$96,0),MATCH(N$2,GB!$A$1:$AD$1,0))</f>
        <v>60</v>
      </c>
      <c r="O542" s="65">
        <f>INDEX(GB!$A$2:$AD$96,MATCH($C542,GB!$A$2:$A$96,0),MATCH(O$2,GB!$A$1:$AD$1,0))</f>
        <v>65</v>
      </c>
      <c r="P542" s="65">
        <f>INDEX(GB!$A$2:$AD$96,MATCH($C542,GB!$A$2:$A$96,0),MATCH(P$2,GB!$A$1:$AD$1,0))</f>
        <v>20</v>
      </c>
      <c r="Q542" s="65">
        <f>INDEX(GB!$A$2:$AD$96,MATCH($C542,GB!$A$2:$A$96,0),MATCH(Q$2,GB!$A$1:$AD$1,0))</f>
        <v>30</v>
      </c>
      <c r="R542" s="65">
        <f>INDEX(Notes!$A$36:$N$47,MATCH(Binning!$B542,Notes!$A$36:$A$47,0),MATCH(Notes!$M$35,Notes!$A$35:$N$35,0))</f>
        <v>1924</v>
      </c>
      <c r="S542" s="65"/>
      <c r="T542" s="65">
        <f>INDEX(GB!$A$2:$AD$96,MATCH($C542,GB!$A$2:$A$96,0),MATCH(T$2,GB!$A$1:$AD$1,0))</f>
        <v>55</v>
      </c>
      <c r="U542" s="65">
        <f>INDEX(GB!$A$2:$AD$96,MATCH($C542,GB!$A$2:$A$96,0),MATCH(U$2,GB!$A$1:$AD$1,0))</f>
        <v>0</v>
      </c>
      <c r="V542" s="65">
        <f>INDEX(GB!$A$2:$AD$96,MATCH($C542,GB!$A$2:$A$96,0),MATCH(V$2,GB!$A$1:$AD$1,0))</f>
        <v>0</v>
      </c>
      <c r="W542" s="65">
        <f>INDEX(GB!$A$2:$AD$96,MATCH($C542,GB!$A$2:$A$96,0),MATCH(W$2,GB!$A$1:$AD$1,0))</f>
        <v>-10</v>
      </c>
      <c r="X542" s="65">
        <f>INDEX(GB!$A$2:$AD$96,MATCH($C542,GB!$A$2:$A$96,0),MATCH(X$2,GB!$A$1:$AD$1,0))</f>
        <v>0</v>
      </c>
      <c r="Y542" s="65">
        <v>5</v>
      </c>
      <c r="Z542" s="72">
        <v>1200</v>
      </c>
      <c r="AA542" s="72">
        <v>400</v>
      </c>
      <c r="AB542" s="65"/>
      <c r="AC542" s="65"/>
      <c r="AD542" s="65"/>
      <c r="AE542" s="65"/>
      <c r="AF542" s="65">
        <f t="shared" si="2032"/>
        <v>0</v>
      </c>
      <c r="AG542" s="65">
        <f t="shared" si="1729"/>
        <v>820</v>
      </c>
      <c r="AH542" s="65">
        <f t="shared" si="2044"/>
        <v>760</v>
      </c>
      <c r="AI542" s="65" t="str">
        <f t="shared" si="2045"/>
        <v/>
      </c>
      <c r="AJ542" s="65" t="str">
        <f t="shared" si="2046"/>
        <v/>
      </c>
      <c r="AK542" s="65" t="str">
        <f t="shared" si="2047"/>
        <v/>
      </c>
      <c r="AL542" s="65" t="str">
        <f t="shared" si="2048"/>
        <v/>
      </c>
      <c r="AM542" s="65" t="str">
        <f t="shared" si="1572"/>
        <v/>
      </c>
      <c r="AN542" s="65">
        <f t="shared" si="2033"/>
        <v>0</v>
      </c>
      <c r="AO542" s="65">
        <f t="shared" si="2034"/>
        <v>0</v>
      </c>
      <c r="AP542" s="65">
        <f t="shared" si="2035"/>
        <v>0</v>
      </c>
      <c r="AQ542" s="65">
        <f t="shared" si="2036"/>
        <v>0</v>
      </c>
      <c r="AR542" s="65">
        <f t="shared" si="2037"/>
        <v>0</v>
      </c>
      <c r="AS542" s="65">
        <f t="shared" si="2038"/>
        <v>0</v>
      </c>
      <c r="AT542" s="65" t="str">
        <f t="shared" si="2049"/>
        <v>SOC</v>
      </c>
      <c r="AU542" s="65">
        <f t="shared" si="2050"/>
        <v>141</v>
      </c>
      <c r="AV542" s="65"/>
      <c r="AX542" s="65">
        <f t="shared" si="2051"/>
        <v>745</v>
      </c>
      <c r="AY542" s="65">
        <f t="shared" si="2052"/>
        <v>585</v>
      </c>
      <c r="AZ542" s="65">
        <f>INDEX(Notes!$A$36:$O$47,MATCH($B542,Notes!A$36:A$47,0),MATCH(AZ$2,Notes!A$35:O$35,0))</f>
        <v>112.7705130696</v>
      </c>
      <c r="BA542" s="65">
        <f t="shared" si="2053"/>
        <v>560</v>
      </c>
      <c r="BB542" s="65">
        <f t="shared" si="2054"/>
        <v>620</v>
      </c>
      <c r="BC542" s="65">
        <f t="shared" si="2055"/>
        <v>550</v>
      </c>
      <c r="BD542" s="65">
        <f t="shared" si="2056"/>
        <v>610</v>
      </c>
      <c r="BO542" s="72">
        <f t="shared" si="2039"/>
        <v>141</v>
      </c>
      <c r="BP542" s="72">
        <f t="shared" si="2057"/>
        <v>1</v>
      </c>
      <c r="BQ542" s="72" t="str">
        <f t="shared" si="2058"/>
        <v>9</v>
      </c>
      <c r="BR542" s="72">
        <f t="shared" si="2040"/>
        <v>0</v>
      </c>
      <c r="BS542" s="72" t="str">
        <f t="shared" si="2040"/>
        <v/>
      </c>
      <c r="BT542" s="72" t="str">
        <f t="shared" si="2040"/>
        <v/>
      </c>
      <c r="BU542" s="72" t="str">
        <f t="shared" si="2040"/>
        <v/>
      </c>
      <c r="BV542" s="72" t="str">
        <f t="shared" si="2040"/>
        <v/>
      </c>
    </row>
    <row r="543" spans="1:74" s="72" customFormat="1" x14ac:dyDescent="0.2">
      <c r="A543" s="72" t="b">
        <v>1</v>
      </c>
      <c r="B543" s="65" t="s">
        <v>47</v>
      </c>
      <c r="C543" s="65" t="s">
        <v>18</v>
      </c>
      <c r="D543" s="65" t="str">
        <f t="shared" si="2026"/>
        <v>E10</v>
      </c>
      <c r="E543" s="75">
        <f t="shared" ref="E543:E545" si="2059">1000000+BP543*1000+BQ543</f>
        <v>1001010</v>
      </c>
      <c r="F543" s="65" t="str">
        <f t="shared" ref="F543:F545" si="2060">CONCATENATE(C543,"_",D543)</f>
        <v>MS001_E10</v>
      </c>
      <c r="G543" s="65" t="s">
        <v>345</v>
      </c>
      <c r="H543" s="65">
        <f t="shared" si="2029"/>
        <v>700</v>
      </c>
      <c r="I543" s="65">
        <f t="shared" si="2030"/>
        <v>75</v>
      </c>
      <c r="J543" s="65">
        <f>INDEX(Notes!$A$36:$N$47,MATCH(Binning!$B543,Notes!$A$36:$A$47,0),MATCH(Notes!$K$35,Notes!$A$35:$N$35,0))</f>
        <v>141</v>
      </c>
      <c r="K543" s="65"/>
      <c r="L543" s="65">
        <f t="shared" si="2041"/>
        <v>685</v>
      </c>
      <c r="M543" s="65">
        <f t="shared" si="2031"/>
        <v>525</v>
      </c>
      <c r="N543" s="65">
        <f>INDEX(GB!$A$2:$AD$96,MATCH($C543,GB!$A$2:$A$96,0),MATCH(N$2,GB!$A$1:$AD$1,0))</f>
        <v>60</v>
      </c>
      <c r="O543" s="65">
        <f>INDEX(GB!$A$2:$AD$96,MATCH($C543,GB!$A$2:$A$96,0),MATCH(O$2,GB!$A$1:$AD$1,0))</f>
        <v>65</v>
      </c>
      <c r="P543" s="65">
        <f>INDEX(GB!$A$2:$AD$96,MATCH($C543,GB!$A$2:$A$96,0),MATCH(P$2,GB!$A$1:$AD$1,0))</f>
        <v>20</v>
      </c>
      <c r="Q543" s="65">
        <f>INDEX(GB!$A$2:$AD$96,MATCH($C543,GB!$A$2:$A$96,0),MATCH(Q$2,GB!$A$1:$AD$1,0))</f>
        <v>30</v>
      </c>
      <c r="R543" s="65">
        <f>INDEX(Notes!$A$36:$N$47,MATCH(Binning!$B543,Notes!$A$36:$A$47,0),MATCH(Notes!$M$35,Notes!$A$35:$N$35,0))</f>
        <v>1924</v>
      </c>
      <c r="S543" s="65"/>
      <c r="T543" s="65">
        <f>INDEX(GB!$A$2:$AD$96,MATCH($C543,GB!$A$2:$A$96,0),MATCH(T$2,GB!$A$1:$AD$1,0))</f>
        <v>55</v>
      </c>
      <c r="U543" s="65">
        <f>INDEX(GB!$A$2:$AD$96,MATCH($C543,GB!$A$2:$A$96,0),MATCH(U$2,GB!$A$1:$AD$1,0))</f>
        <v>0</v>
      </c>
      <c r="V543" s="65">
        <f>INDEX(GB!$A$2:$AD$96,MATCH($C543,GB!$A$2:$A$96,0),MATCH(V$2,GB!$A$1:$AD$1,0))</f>
        <v>0</v>
      </c>
      <c r="W543" s="65">
        <f>INDEX(GB!$A$2:$AD$96,MATCH($C543,GB!$A$2:$A$96,0),MATCH(W$2,GB!$A$1:$AD$1,0))</f>
        <v>-10</v>
      </c>
      <c r="X543" s="65">
        <f>INDEX(GB!$A$2:$AD$96,MATCH($C543,GB!$A$2:$A$96,0),MATCH(X$2,GB!$A$1:$AD$1,0))</f>
        <v>0</v>
      </c>
      <c r="Y543" s="65">
        <v>5</v>
      </c>
      <c r="Z543" s="72">
        <v>1200</v>
      </c>
      <c r="AA543" s="72">
        <v>400</v>
      </c>
      <c r="AB543" s="65"/>
      <c r="AC543" s="65"/>
      <c r="AD543" s="65"/>
      <c r="AE543" s="65"/>
      <c r="AF543" s="65">
        <f t="shared" si="2032"/>
        <v>0</v>
      </c>
      <c r="AG543" s="65">
        <f t="shared" ref="AG543:AG606" si="2061">$L$776+$N$776</f>
        <v>820</v>
      </c>
      <c r="AH543" s="65">
        <f t="shared" ref="AH543:AH545" si="2062">AG543-N543</f>
        <v>760</v>
      </c>
      <c r="AI543" s="65" t="str">
        <f t="shared" ref="AI543:AI545" si="2063">IF($BR543=1,BS543,"")</f>
        <v/>
      </c>
      <c r="AJ543" s="65" t="str">
        <f t="shared" ref="AJ543:AJ545" si="2064">IF($BR543=1,BT543,"")</f>
        <v/>
      </c>
      <c r="AK543" s="65" t="str">
        <f t="shared" ref="AK543:AK545" si="2065">IF($BR543=1,BU543,"")</f>
        <v/>
      </c>
      <c r="AL543" s="65" t="str">
        <f t="shared" ref="AL543:AL545" si="2066">IF($BR543=1,BV543,"")</f>
        <v/>
      </c>
      <c r="AM543" s="65" t="str">
        <f t="shared" si="1572"/>
        <v/>
      </c>
      <c r="AN543" s="65">
        <f t="shared" si="2033"/>
        <v>0</v>
      </c>
      <c r="AO543" s="65">
        <f t="shared" si="2034"/>
        <v>0</v>
      </c>
      <c r="AP543" s="65">
        <f t="shared" si="2035"/>
        <v>0</v>
      </c>
      <c r="AQ543" s="65">
        <f t="shared" si="2036"/>
        <v>0</v>
      </c>
      <c r="AR543" s="65">
        <f t="shared" si="2037"/>
        <v>0</v>
      </c>
      <c r="AS543" s="65">
        <f t="shared" si="2038"/>
        <v>0</v>
      </c>
      <c r="AT543" s="65" t="str">
        <f t="shared" ref="AT543:AT545" si="2067">B543</f>
        <v>SOC</v>
      </c>
      <c r="AU543" s="65">
        <f t="shared" ref="AU543:AU545" si="2068">J543</f>
        <v>141</v>
      </c>
      <c r="AV543" s="65"/>
      <c r="AX543" s="65">
        <f t="shared" ref="AX543:AX545" si="2069">L543+N543</f>
        <v>745</v>
      </c>
      <c r="AY543" s="65">
        <f t="shared" ref="AY543:AY545" si="2070">M543+N543</f>
        <v>585</v>
      </c>
      <c r="AZ543" s="65">
        <f>INDEX(Notes!$A$36:$O$47,MATCH($B543,Notes!A$36:A$47,0),MATCH(AZ$2,Notes!A$35:O$35,0))</f>
        <v>112.7705130696</v>
      </c>
      <c r="BA543" s="65">
        <f t="shared" ref="BA543:BA545" si="2071">MAX(MIN(Y543*FLOOR((H543-I543*LOG10(AZ543))/Y543,1),L543),M543)</f>
        <v>545</v>
      </c>
      <c r="BB543" s="65">
        <f t="shared" ref="BB543:BB545" si="2072">BA543+N543</f>
        <v>605</v>
      </c>
      <c r="BC543" s="65">
        <f t="shared" ref="BC543:BC545" si="2073">MAX(MIN(Y543*FLOOR((H543-I543*LOG10(J543))/Y543,1),L543),M543)</f>
        <v>535</v>
      </c>
      <c r="BD543" s="65">
        <f t="shared" ref="BD543:BD545" si="2074">BC543+N543</f>
        <v>595</v>
      </c>
      <c r="BO543" s="72">
        <f t="shared" si="2039"/>
        <v>141</v>
      </c>
      <c r="BP543" s="72">
        <f t="shared" si="2057"/>
        <v>1</v>
      </c>
      <c r="BQ543" s="72" t="str">
        <f t="shared" si="2058"/>
        <v>10</v>
      </c>
      <c r="BR543" s="72">
        <f t="shared" ref="BR543:BV543" si="2075">IF(BR542="","",BR542)</f>
        <v>0</v>
      </c>
      <c r="BS543" s="72" t="str">
        <f t="shared" si="2075"/>
        <v/>
      </c>
      <c r="BT543" s="72" t="str">
        <f t="shared" si="2075"/>
        <v/>
      </c>
      <c r="BU543" s="72" t="str">
        <f t="shared" si="2075"/>
        <v/>
      </c>
      <c r="BV543" s="72" t="str">
        <f t="shared" si="2075"/>
        <v/>
      </c>
    </row>
    <row r="544" spans="1:74" s="72" customFormat="1" x14ac:dyDescent="0.2">
      <c r="A544" s="72" t="b">
        <v>1</v>
      </c>
      <c r="B544" s="65" t="s">
        <v>47</v>
      </c>
      <c r="C544" s="65" t="s">
        <v>18</v>
      </c>
      <c r="D544" s="65" t="str">
        <f t="shared" si="2026"/>
        <v>E11</v>
      </c>
      <c r="E544" s="75">
        <f t="shared" si="2059"/>
        <v>1001011</v>
      </c>
      <c r="F544" s="65" t="str">
        <f t="shared" si="2060"/>
        <v>MS001_E11</v>
      </c>
      <c r="G544" s="65" t="s">
        <v>345</v>
      </c>
      <c r="H544" s="65">
        <f t="shared" si="2029"/>
        <v>685</v>
      </c>
      <c r="I544" s="65">
        <f t="shared" si="2030"/>
        <v>75</v>
      </c>
      <c r="J544" s="65">
        <f>INDEX(Notes!$A$36:$N$47,MATCH(Binning!$B544,Notes!$A$36:$A$47,0),MATCH(Notes!$K$35,Notes!$A$35:$N$35,0))</f>
        <v>141</v>
      </c>
      <c r="K544" s="65"/>
      <c r="L544" s="65">
        <f t="shared" si="2041"/>
        <v>685</v>
      </c>
      <c r="M544" s="65">
        <f t="shared" si="2031"/>
        <v>525</v>
      </c>
      <c r="N544" s="65">
        <f>INDEX(GB!$A$2:$AD$96,MATCH($C544,GB!$A$2:$A$96,0),MATCH(N$2,GB!$A$1:$AD$1,0))</f>
        <v>60</v>
      </c>
      <c r="O544" s="65">
        <f>INDEX(GB!$A$2:$AD$96,MATCH($C544,GB!$A$2:$A$96,0),MATCH(O$2,GB!$A$1:$AD$1,0))</f>
        <v>65</v>
      </c>
      <c r="P544" s="65">
        <f>INDEX(GB!$A$2:$AD$96,MATCH($C544,GB!$A$2:$A$96,0),MATCH(P$2,GB!$A$1:$AD$1,0))</f>
        <v>20</v>
      </c>
      <c r="Q544" s="65">
        <f>INDEX(GB!$A$2:$AD$96,MATCH($C544,GB!$A$2:$A$96,0),MATCH(Q$2,GB!$A$1:$AD$1,0))</f>
        <v>30</v>
      </c>
      <c r="R544" s="65">
        <f>INDEX(Notes!$A$36:$N$47,MATCH(Binning!$B544,Notes!$A$36:$A$47,0),MATCH(Notes!$M$35,Notes!$A$35:$N$35,0))</f>
        <v>1924</v>
      </c>
      <c r="S544" s="65"/>
      <c r="T544" s="65">
        <f>INDEX(GB!$A$2:$AD$96,MATCH($C544,GB!$A$2:$A$96,0),MATCH(T$2,GB!$A$1:$AD$1,0))</f>
        <v>55</v>
      </c>
      <c r="U544" s="65">
        <f>INDEX(GB!$A$2:$AD$96,MATCH($C544,GB!$A$2:$A$96,0),MATCH(U$2,GB!$A$1:$AD$1,0))</f>
        <v>0</v>
      </c>
      <c r="V544" s="65">
        <f>INDEX(GB!$A$2:$AD$96,MATCH($C544,GB!$A$2:$A$96,0),MATCH(V$2,GB!$A$1:$AD$1,0))</f>
        <v>0</v>
      </c>
      <c r="W544" s="65">
        <f>INDEX(GB!$A$2:$AD$96,MATCH($C544,GB!$A$2:$A$96,0),MATCH(W$2,GB!$A$1:$AD$1,0))</f>
        <v>-10</v>
      </c>
      <c r="X544" s="65">
        <f>INDEX(GB!$A$2:$AD$96,MATCH($C544,GB!$A$2:$A$96,0),MATCH(X$2,GB!$A$1:$AD$1,0))</f>
        <v>0</v>
      </c>
      <c r="Y544" s="65">
        <v>5</v>
      </c>
      <c r="Z544" s="72">
        <v>1200</v>
      </c>
      <c r="AA544" s="72">
        <v>400</v>
      </c>
      <c r="AB544" s="65"/>
      <c r="AC544" s="65"/>
      <c r="AD544" s="65"/>
      <c r="AE544" s="65"/>
      <c r="AF544" s="65">
        <f t="shared" si="2032"/>
        <v>0</v>
      </c>
      <c r="AG544" s="65">
        <f t="shared" si="2061"/>
        <v>820</v>
      </c>
      <c r="AH544" s="65">
        <f t="shared" si="2062"/>
        <v>760</v>
      </c>
      <c r="AI544" s="65" t="str">
        <f t="shared" si="2063"/>
        <v/>
      </c>
      <c r="AJ544" s="65" t="str">
        <f t="shared" si="2064"/>
        <v/>
      </c>
      <c r="AK544" s="65" t="str">
        <f t="shared" si="2065"/>
        <v/>
      </c>
      <c r="AL544" s="65" t="str">
        <f t="shared" si="2066"/>
        <v/>
      </c>
      <c r="AM544" s="65" t="str">
        <f t="shared" si="1572"/>
        <v/>
      </c>
      <c r="AN544" s="65">
        <f t="shared" si="2033"/>
        <v>0</v>
      </c>
      <c r="AO544" s="65">
        <f t="shared" si="2034"/>
        <v>0</v>
      </c>
      <c r="AP544" s="65">
        <f t="shared" si="2035"/>
        <v>0</v>
      </c>
      <c r="AQ544" s="65">
        <f t="shared" si="2036"/>
        <v>0</v>
      </c>
      <c r="AR544" s="65">
        <f t="shared" si="2037"/>
        <v>0</v>
      </c>
      <c r="AS544" s="65">
        <f t="shared" si="2038"/>
        <v>0</v>
      </c>
      <c r="AT544" s="65" t="str">
        <f t="shared" si="2067"/>
        <v>SOC</v>
      </c>
      <c r="AU544" s="65">
        <f t="shared" si="2068"/>
        <v>141</v>
      </c>
      <c r="AV544" s="65"/>
      <c r="AX544" s="65">
        <f t="shared" si="2069"/>
        <v>745</v>
      </c>
      <c r="AY544" s="65">
        <f t="shared" si="2070"/>
        <v>585</v>
      </c>
      <c r="AZ544" s="65">
        <f>INDEX(Notes!$A$36:$O$47,MATCH($B544,Notes!A$36:A$47,0),MATCH(AZ$2,Notes!A$35:O$35,0))</f>
        <v>112.7705130696</v>
      </c>
      <c r="BA544" s="65">
        <f t="shared" si="2071"/>
        <v>530</v>
      </c>
      <c r="BB544" s="65">
        <f t="shared" si="2072"/>
        <v>590</v>
      </c>
      <c r="BC544" s="65">
        <f t="shared" si="2073"/>
        <v>525</v>
      </c>
      <c r="BD544" s="65">
        <f t="shared" si="2074"/>
        <v>585</v>
      </c>
      <c r="BO544" s="72">
        <f t="shared" si="2039"/>
        <v>141</v>
      </c>
      <c r="BP544" s="72">
        <f t="shared" si="2057"/>
        <v>1</v>
      </c>
      <c r="BQ544" s="72" t="str">
        <f t="shared" si="2058"/>
        <v>11</v>
      </c>
      <c r="BR544" s="72">
        <f t="shared" ref="BR544:BV544" si="2076">IF(BR543="","",BR543)</f>
        <v>0</v>
      </c>
      <c r="BS544" s="72" t="str">
        <f t="shared" si="2076"/>
        <v/>
      </c>
      <c r="BT544" s="72" t="str">
        <f t="shared" si="2076"/>
        <v/>
      </c>
      <c r="BU544" s="72" t="str">
        <f t="shared" si="2076"/>
        <v/>
      </c>
      <c r="BV544" s="72" t="str">
        <f t="shared" si="2076"/>
        <v/>
      </c>
    </row>
    <row r="545" spans="1:74" s="72" customFormat="1" x14ac:dyDescent="0.2">
      <c r="A545" s="72" t="b">
        <v>1</v>
      </c>
      <c r="B545" s="65" t="s">
        <v>47</v>
      </c>
      <c r="C545" s="65" t="s">
        <v>18</v>
      </c>
      <c r="D545" s="65" t="str">
        <f t="shared" si="2026"/>
        <v>E12</v>
      </c>
      <c r="E545" s="75">
        <f t="shared" si="2059"/>
        <v>1001012</v>
      </c>
      <c r="F545" s="65" t="str">
        <f t="shared" si="2060"/>
        <v>MS001_E12</v>
      </c>
      <c r="G545" s="65" t="s">
        <v>345</v>
      </c>
      <c r="H545" s="65">
        <f t="shared" si="2029"/>
        <v>670</v>
      </c>
      <c r="I545" s="65">
        <f t="shared" si="2030"/>
        <v>75</v>
      </c>
      <c r="J545" s="65">
        <f>INDEX(Notes!$A$36:$N$47,MATCH(Binning!$B545,Notes!$A$36:$A$47,0),MATCH(Notes!$K$35,Notes!$A$35:$N$35,0))</f>
        <v>141</v>
      </c>
      <c r="K545" s="65"/>
      <c r="L545" s="65">
        <f t="shared" si="2041"/>
        <v>685</v>
      </c>
      <c r="M545" s="65">
        <f t="shared" si="2031"/>
        <v>525</v>
      </c>
      <c r="N545" s="65">
        <f>INDEX(GB!$A$2:$AD$96,MATCH($C545,GB!$A$2:$A$96,0),MATCH(N$2,GB!$A$1:$AD$1,0))</f>
        <v>60</v>
      </c>
      <c r="O545" s="65">
        <f>INDEX(GB!$A$2:$AD$96,MATCH($C545,GB!$A$2:$A$96,0),MATCH(O$2,GB!$A$1:$AD$1,0))</f>
        <v>65</v>
      </c>
      <c r="P545" s="65">
        <f>INDEX(GB!$A$2:$AD$96,MATCH($C545,GB!$A$2:$A$96,0),MATCH(P$2,GB!$A$1:$AD$1,0))</f>
        <v>20</v>
      </c>
      <c r="Q545" s="65">
        <f>INDEX(GB!$A$2:$AD$96,MATCH($C545,GB!$A$2:$A$96,0),MATCH(Q$2,GB!$A$1:$AD$1,0))</f>
        <v>30</v>
      </c>
      <c r="R545" s="65">
        <f>INDEX(Notes!$A$36:$N$47,MATCH(Binning!$B545,Notes!$A$36:$A$47,0),MATCH(Notes!$M$35,Notes!$A$35:$N$35,0))</f>
        <v>1924</v>
      </c>
      <c r="S545" s="65"/>
      <c r="T545" s="65">
        <f>INDEX(GB!$A$2:$AD$96,MATCH($C545,GB!$A$2:$A$96,0),MATCH(T$2,GB!$A$1:$AD$1,0))</f>
        <v>55</v>
      </c>
      <c r="U545" s="65">
        <f>INDEX(GB!$A$2:$AD$96,MATCH($C545,GB!$A$2:$A$96,0),MATCH(U$2,GB!$A$1:$AD$1,0))</f>
        <v>0</v>
      </c>
      <c r="V545" s="65">
        <f>INDEX(GB!$A$2:$AD$96,MATCH($C545,GB!$A$2:$A$96,0),MATCH(V$2,GB!$A$1:$AD$1,0))</f>
        <v>0</v>
      </c>
      <c r="W545" s="65">
        <f>INDEX(GB!$A$2:$AD$96,MATCH($C545,GB!$A$2:$A$96,0),MATCH(W$2,GB!$A$1:$AD$1,0))</f>
        <v>-10</v>
      </c>
      <c r="X545" s="65">
        <f>INDEX(GB!$A$2:$AD$96,MATCH($C545,GB!$A$2:$A$96,0),MATCH(X$2,GB!$A$1:$AD$1,0))</f>
        <v>0</v>
      </c>
      <c r="Y545" s="65">
        <v>5</v>
      </c>
      <c r="Z545" s="72">
        <v>1200</v>
      </c>
      <c r="AA545" s="72">
        <v>400</v>
      </c>
      <c r="AB545" s="65"/>
      <c r="AC545" s="65"/>
      <c r="AD545" s="65"/>
      <c r="AE545" s="65"/>
      <c r="AF545" s="65">
        <f t="shared" si="2032"/>
        <v>0</v>
      </c>
      <c r="AG545" s="65">
        <f t="shared" si="2061"/>
        <v>820</v>
      </c>
      <c r="AH545" s="65">
        <f t="shared" si="2062"/>
        <v>760</v>
      </c>
      <c r="AI545" s="65" t="str">
        <f t="shared" si="2063"/>
        <v/>
      </c>
      <c r="AJ545" s="65" t="str">
        <f t="shared" si="2064"/>
        <v/>
      </c>
      <c r="AK545" s="65" t="str">
        <f t="shared" si="2065"/>
        <v/>
      </c>
      <c r="AL545" s="65" t="str">
        <f t="shared" si="2066"/>
        <v/>
      </c>
      <c r="AM545" s="65" t="str">
        <f t="shared" si="1572"/>
        <v/>
      </c>
      <c r="AN545" s="65">
        <f t="shared" si="2033"/>
        <v>0</v>
      </c>
      <c r="AO545" s="65">
        <f t="shared" si="2034"/>
        <v>0</v>
      </c>
      <c r="AP545" s="65">
        <f t="shared" si="2035"/>
        <v>0</v>
      </c>
      <c r="AQ545" s="65">
        <f t="shared" si="2036"/>
        <v>0</v>
      </c>
      <c r="AR545" s="65">
        <f t="shared" si="2037"/>
        <v>0</v>
      </c>
      <c r="AS545" s="65">
        <f t="shared" si="2038"/>
        <v>0</v>
      </c>
      <c r="AT545" s="65" t="str">
        <f t="shared" si="2067"/>
        <v>SOC</v>
      </c>
      <c r="AU545" s="65">
        <f t="shared" si="2068"/>
        <v>141</v>
      </c>
      <c r="AV545" s="65"/>
      <c r="AX545" s="65">
        <f t="shared" si="2069"/>
        <v>745</v>
      </c>
      <c r="AY545" s="65">
        <f t="shared" si="2070"/>
        <v>585</v>
      </c>
      <c r="AZ545" s="65">
        <f>INDEX(Notes!$A$36:$O$47,MATCH($B545,Notes!A$36:A$47,0),MATCH(AZ$2,Notes!A$35:O$35,0))</f>
        <v>112.7705130696</v>
      </c>
      <c r="BA545" s="65">
        <f t="shared" si="2071"/>
        <v>525</v>
      </c>
      <c r="BB545" s="65">
        <f t="shared" si="2072"/>
        <v>585</v>
      </c>
      <c r="BC545" s="65">
        <f t="shared" si="2073"/>
        <v>525</v>
      </c>
      <c r="BD545" s="65">
        <f t="shared" si="2074"/>
        <v>585</v>
      </c>
      <c r="BO545" s="72">
        <f t="shared" si="2039"/>
        <v>141</v>
      </c>
      <c r="BP545" s="72">
        <f t="shared" si="2057"/>
        <v>1</v>
      </c>
      <c r="BQ545" s="72" t="str">
        <f t="shared" si="2058"/>
        <v>12</v>
      </c>
      <c r="BR545" s="72">
        <f t="shared" ref="BR545:BV545" si="2077">IF(BR544="","",BR544)</f>
        <v>0</v>
      </c>
      <c r="BS545" s="72" t="str">
        <f t="shared" si="2077"/>
        <v/>
      </c>
      <c r="BT545" s="72" t="str">
        <f t="shared" si="2077"/>
        <v/>
      </c>
      <c r="BU545" s="72" t="str">
        <f t="shared" si="2077"/>
        <v/>
      </c>
      <c r="BV545" s="72" t="str">
        <f t="shared" si="2077"/>
        <v/>
      </c>
    </row>
    <row r="546" spans="1:74" s="72" customFormat="1" x14ac:dyDescent="0.2">
      <c r="A546" s="72" t="b">
        <v>1</v>
      </c>
      <c r="B546" s="65" t="s">
        <v>47</v>
      </c>
      <c r="C546" s="65" t="s">
        <v>19</v>
      </c>
      <c r="D546" s="65" t="s">
        <v>44</v>
      </c>
      <c r="E546" s="75">
        <f t="shared" ref="E546:E638" si="2078">1000000+BP546*1000+BQ546</f>
        <v>1002001</v>
      </c>
      <c r="F546" s="65" t="str">
        <f t="shared" si="2020"/>
        <v>MS002_E1</v>
      </c>
      <c r="G546" s="65" t="s">
        <v>345</v>
      </c>
      <c r="H546" s="184">
        <f>VLOOKUP(C546,BinningParamNotes!A:D,3,0)</f>
        <v>880</v>
      </c>
      <c r="I546" s="69">
        <f>VLOOKUP(C546,BinningParamNotes!A:D,2,0)</f>
        <v>85</v>
      </c>
      <c r="J546" s="65">
        <f>INDEX(Notes!$A$36:$N$47,MATCH(Binning!$B546,Notes!$A$36:$A$47,0),MATCH(Notes!$K$35,Notes!$A$35:$N$35,0))</f>
        <v>141</v>
      </c>
      <c r="K546" s="65"/>
      <c r="L546" s="69">
        <f>VLOOKUP(C546,BinningParamNotes!A:D,4,0)</f>
        <v>740</v>
      </c>
      <c r="M546" s="188">
        <v>560</v>
      </c>
      <c r="N546" s="65">
        <f>INDEX(GB!$A$2:$AD$96,MATCH($C546,GB!$A$2:$A$96,0),MATCH(N$2,GB!$A$1:$AD$1,0))</f>
        <v>80</v>
      </c>
      <c r="O546" s="65">
        <f>INDEX(GB!$A$2:$AD$96,MATCH($C546,GB!$A$2:$A$96,0),MATCH(O$2,GB!$A$1:$AD$1,0))</f>
        <v>55</v>
      </c>
      <c r="P546" s="65">
        <f>INDEX(GB!$A$2:$AD$96,MATCH($C546,GB!$A$2:$A$96,0),MATCH(P$2,GB!$A$1:$AD$1,0))</f>
        <v>60</v>
      </c>
      <c r="Q546" s="65">
        <f>INDEX(GB!$A$2:$AD$96,MATCH($C546,GB!$A$2:$A$96,0),MATCH(Q$2,GB!$A$1:$AD$1,0))</f>
        <v>35</v>
      </c>
      <c r="R546" s="65">
        <f>INDEX(Notes!$A$36:$N$47,MATCH(Binning!$B546,Notes!$A$36:$A$47,0),MATCH(Notes!$M$35,Notes!$A$35:$N$35,0))</f>
        <v>1924</v>
      </c>
      <c r="S546" s="65"/>
      <c r="T546" s="65">
        <f>INDEX(GB!$A$2:$AD$96,MATCH($C546,GB!$A$2:$A$96,0),MATCH(T$2,GB!$A$1:$AD$1,0))</f>
        <v>35</v>
      </c>
      <c r="U546" s="65">
        <f>INDEX(GB!$A$2:$AD$96,MATCH($C546,GB!$A$2:$A$96,0),MATCH(U$2,GB!$A$1:$AD$1,0))</f>
        <v>0</v>
      </c>
      <c r="V546" s="65">
        <f>INDEX(GB!$A$2:$AD$96,MATCH($C546,GB!$A$2:$A$96,0),MATCH(V$2,GB!$A$1:$AD$1,0))</f>
        <v>0</v>
      </c>
      <c r="W546" s="65">
        <f>INDEX(GB!$A$2:$AD$96,MATCH($C546,GB!$A$2:$A$96,0),MATCH(W$2,GB!$A$1:$AD$1,0))</f>
        <v>35</v>
      </c>
      <c r="X546" s="65">
        <f>INDEX(GB!$A$2:$AD$96,MATCH($C546,GB!$A$2:$A$96,0),MATCH(X$2,GB!$A$1:$AD$1,0))</f>
        <v>10</v>
      </c>
      <c r="Y546" s="65">
        <v>5</v>
      </c>
      <c r="Z546" s="72">
        <v>1200</v>
      </c>
      <c r="AA546" s="72">
        <v>400</v>
      </c>
      <c r="AB546" s="65"/>
      <c r="AC546" s="65"/>
      <c r="AD546" s="65"/>
      <c r="AE546" s="65"/>
      <c r="AF546" s="65">
        <v>5</v>
      </c>
      <c r="AG546" s="65">
        <f t="shared" si="2061"/>
        <v>820</v>
      </c>
      <c r="AH546" s="65">
        <f t="shared" si="2021"/>
        <v>740</v>
      </c>
      <c r="AI546" s="65" t="str">
        <f t="shared" si="1408"/>
        <v/>
      </c>
      <c r="AJ546" s="65" t="str">
        <f t="shared" si="1409"/>
        <v/>
      </c>
      <c r="AK546" s="65" t="str">
        <f t="shared" si="1410"/>
        <v/>
      </c>
      <c r="AL546" s="65" t="str">
        <f t="shared" si="1411"/>
        <v/>
      </c>
      <c r="AM546" s="65" t="str">
        <f t="shared" si="1572"/>
        <v/>
      </c>
      <c r="AN546" s="65">
        <v>0</v>
      </c>
      <c r="AO546" s="65">
        <v>0</v>
      </c>
      <c r="AP546" s="65">
        <v>0</v>
      </c>
      <c r="AQ546" s="65">
        <v>0</v>
      </c>
      <c r="AR546" s="65">
        <v>0</v>
      </c>
      <c r="AS546" s="65">
        <v>0</v>
      </c>
      <c r="AT546" s="65" t="str">
        <f t="shared" si="1563"/>
        <v>SOC</v>
      </c>
      <c r="AU546" s="65">
        <f t="shared" si="1564"/>
        <v>141</v>
      </c>
      <c r="AV546" s="65"/>
      <c r="AX546" s="65">
        <f t="shared" si="2022"/>
        <v>820</v>
      </c>
      <c r="AY546" s="65">
        <f t="shared" si="2023"/>
        <v>640</v>
      </c>
      <c r="AZ546" s="65">
        <f>INDEX(Notes!$A$36:$O$47,MATCH($B546,Notes!A$36:A$47,0),MATCH(AZ$2,Notes!A$35:O$35,0))</f>
        <v>112.7705130696</v>
      </c>
      <c r="BA546" s="65">
        <f t="shared" si="1529"/>
        <v>705</v>
      </c>
      <c r="BB546" s="65">
        <f t="shared" si="2024"/>
        <v>785</v>
      </c>
      <c r="BC546" s="65">
        <f t="shared" si="1530"/>
        <v>695</v>
      </c>
      <c r="BD546" s="65">
        <f t="shared" si="2025"/>
        <v>775</v>
      </c>
      <c r="BO546" s="72">
        <f>MAX(J546:J551)</f>
        <v>141</v>
      </c>
      <c r="BP546" s="72">
        <f t="shared" ref="BP546:BP639" si="2079">IF(CODE(RIGHT($C546,1))&lt;58,CODE(RIGHT($C546,1))-48,CODE(RIGHT($C546,1))-55)</f>
        <v>2</v>
      </c>
      <c r="BQ546" s="72" t="str">
        <f t="shared" ref="BQ546:BQ639" si="2080">MID($D546,2,2)</f>
        <v>1</v>
      </c>
      <c r="BR546" s="72">
        <v>0</v>
      </c>
      <c r="BS546" s="72" t="s">
        <v>18</v>
      </c>
      <c r="BT546" s="72" t="s">
        <v>86</v>
      </c>
      <c r="BU546" s="72">
        <v>0.33333333333333331</v>
      </c>
      <c r="BV546" s="72">
        <v>11</v>
      </c>
    </row>
    <row r="547" spans="1:74" s="72" customFormat="1" x14ac:dyDescent="0.2">
      <c r="A547" s="72" t="b">
        <v>1</v>
      </c>
      <c r="B547" s="65" t="s">
        <v>47</v>
      </c>
      <c r="C547" s="65" t="s">
        <v>19</v>
      </c>
      <c r="D547" s="65" t="str">
        <f t="shared" ref="D547:D557" si="2081">CONCATENATE("E",MID(D546,2,2)+1)</f>
        <v>E2</v>
      </c>
      <c r="E547" s="75">
        <f t="shared" si="2078"/>
        <v>1002002</v>
      </c>
      <c r="F547" s="65" t="str">
        <f t="shared" si="2020"/>
        <v>MS002_E2</v>
      </c>
      <c r="G547" s="65" t="s">
        <v>345</v>
      </c>
      <c r="H547" s="65">
        <f>H546-15</f>
        <v>865</v>
      </c>
      <c r="I547" s="65">
        <f>I546</f>
        <v>85</v>
      </c>
      <c r="J547" s="65">
        <f>INDEX(Notes!$A$36:$N$47,MATCH(Binning!$B547,Notes!$A$36:$A$47,0),MATCH(Notes!$K$35,Notes!$A$35:$N$35,0))</f>
        <v>141</v>
      </c>
      <c r="K547" s="65"/>
      <c r="L547" s="65">
        <f>L546-10</f>
        <v>730</v>
      </c>
      <c r="M547" s="65">
        <f>M546</f>
        <v>560</v>
      </c>
      <c r="N547" s="65">
        <f>INDEX(GB!$A$2:$AD$96,MATCH($C547,GB!$A$2:$A$96,0),MATCH(N$2,GB!$A$1:$AD$1,0))</f>
        <v>80</v>
      </c>
      <c r="O547" s="65">
        <f>INDEX(GB!$A$2:$AD$96,MATCH($C547,GB!$A$2:$A$96,0),MATCH(O$2,GB!$A$1:$AD$1,0))</f>
        <v>55</v>
      </c>
      <c r="P547" s="65">
        <f>INDEX(GB!$A$2:$AD$96,MATCH($C547,GB!$A$2:$A$96,0),MATCH(P$2,GB!$A$1:$AD$1,0))</f>
        <v>60</v>
      </c>
      <c r="Q547" s="65">
        <f>INDEX(GB!$A$2:$AD$96,MATCH($C547,GB!$A$2:$A$96,0),MATCH(Q$2,GB!$A$1:$AD$1,0))</f>
        <v>35</v>
      </c>
      <c r="R547" s="65">
        <f>INDEX(Notes!$A$36:$N$47,MATCH(Binning!$B547,Notes!$A$36:$A$47,0),MATCH(Notes!$M$35,Notes!$A$35:$N$35,0))</f>
        <v>1924</v>
      </c>
      <c r="S547" s="65"/>
      <c r="T547" s="65">
        <f>INDEX(GB!$A$2:$AD$96,MATCH($C547,GB!$A$2:$A$96,0),MATCH(T$2,GB!$A$1:$AD$1,0))</f>
        <v>35</v>
      </c>
      <c r="U547" s="65">
        <f>INDEX(GB!$A$2:$AD$96,MATCH($C547,GB!$A$2:$A$96,0),MATCH(U$2,GB!$A$1:$AD$1,0))</f>
        <v>0</v>
      </c>
      <c r="V547" s="65">
        <f>INDEX(GB!$A$2:$AD$96,MATCH($C547,GB!$A$2:$A$96,0),MATCH(V$2,GB!$A$1:$AD$1,0))</f>
        <v>0</v>
      </c>
      <c r="W547" s="65">
        <f>INDEX(GB!$A$2:$AD$96,MATCH($C547,GB!$A$2:$A$96,0),MATCH(W$2,GB!$A$1:$AD$1,0))</f>
        <v>35</v>
      </c>
      <c r="X547" s="65">
        <f>INDEX(GB!$A$2:$AD$96,MATCH($C547,GB!$A$2:$A$96,0),MATCH(X$2,GB!$A$1:$AD$1,0))</f>
        <v>10</v>
      </c>
      <c r="Y547" s="65">
        <v>5</v>
      </c>
      <c r="Z547" s="72">
        <v>1200</v>
      </c>
      <c r="AA547" s="72">
        <v>400</v>
      </c>
      <c r="AB547" s="65"/>
      <c r="AC547" s="65"/>
      <c r="AD547" s="65"/>
      <c r="AE547" s="65"/>
      <c r="AF547" s="65">
        <f>AF546</f>
        <v>5</v>
      </c>
      <c r="AG547" s="65">
        <f t="shared" si="2061"/>
        <v>820</v>
      </c>
      <c r="AH547" s="65">
        <f t="shared" si="2021"/>
        <v>740</v>
      </c>
      <c r="AI547" s="65" t="str">
        <f t="shared" si="1408"/>
        <v/>
      </c>
      <c r="AJ547" s="65" t="str">
        <f t="shared" si="1409"/>
        <v/>
      </c>
      <c r="AK547" s="65" t="str">
        <f t="shared" si="1410"/>
        <v/>
      </c>
      <c r="AL547" s="65" t="str">
        <f t="shared" si="1411"/>
        <v/>
      </c>
      <c r="AM547" s="65" t="str">
        <f t="shared" si="1572"/>
        <v/>
      </c>
      <c r="AN547" s="65">
        <f t="shared" ref="AN547:AS547" si="2082">AN546</f>
        <v>0</v>
      </c>
      <c r="AO547" s="65">
        <f t="shared" si="2082"/>
        <v>0</v>
      </c>
      <c r="AP547" s="65">
        <f t="shared" si="2082"/>
        <v>0</v>
      </c>
      <c r="AQ547" s="65">
        <f t="shared" si="2082"/>
        <v>0</v>
      </c>
      <c r="AR547" s="65">
        <f t="shared" si="2082"/>
        <v>0</v>
      </c>
      <c r="AS547" s="65">
        <f t="shared" si="2082"/>
        <v>0</v>
      </c>
      <c r="AT547" s="65" t="str">
        <f t="shared" si="1563"/>
        <v>SOC</v>
      </c>
      <c r="AU547" s="65">
        <f t="shared" si="1564"/>
        <v>141</v>
      </c>
      <c r="AV547" s="65"/>
      <c r="AX547" s="65">
        <f t="shared" si="2022"/>
        <v>810</v>
      </c>
      <c r="AY547" s="65">
        <f t="shared" si="2023"/>
        <v>640</v>
      </c>
      <c r="AZ547" s="65">
        <f>INDEX(Notes!$A$36:$O$47,MATCH($B547,Notes!A$36:A$47,0),MATCH(AZ$2,Notes!A$35:O$35,0))</f>
        <v>112.7705130696</v>
      </c>
      <c r="BA547" s="65">
        <f t="shared" si="1529"/>
        <v>690</v>
      </c>
      <c r="BB547" s="65">
        <f t="shared" si="2024"/>
        <v>770</v>
      </c>
      <c r="BC547" s="65">
        <f t="shared" si="1530"/>
        <v>680</v>
      </c>
      <c r="BD547" s="65">
        <f t="shared" si="2025"/>
        <v>760</v>
      </c>
      <c r="BO547" s="72">
        <f>BO546</f>
        <v>141</v>
      </c>
      <c r="BP547" s="72">
        <f t="shared" si="2079"/>
        <v>2</v>
      </c>
      <c r="BQ547" s="72" t="str">
        <f t="shared" si="2080"/>
        <v>2</v>
      </c>
      <c r="BR547" s="72">
        <f>IF(BR546="","",BR546)</f>
        <v>0</v>
      </c>
      <c r="BS547" s="72" t="str">
        <f t="shared" ref="BS547:BV551" si="2083">IF(BS546="","",BS546)</f>
        <v>MS001</v>
      </c>
      <c r="BT547" s="72" t="str">
        <f t="shared" si="2083"/>
        <v>MS003</v>
      </c>
      <c r="BU547" s="72">
        <f t="shared" si="2083"/>
        <v>0.33333333333333331</v>
      </c>
      <c r="BV547" s="72">
        <f t="shared" si="2083"/>
        <v>11</v>
      </c>
    </row>
    <row r="548" spans="1:74" s="72" customFormat="1" x14ac:dyDescent="0.2">
      <c r="A548" s="72" t="b">
        <v>1</v>
      </c>
      <c r="B548" s="65" t="s">
        <v>47</v>
      </c>
      <c r="C548" s="65" t="s">
        <v>19</v>
      </c>
      <c r="D548" s="65" t="str">
        <f t="shared" si="2081"/>
        <v>E3</v>
      </c>
      <c r="E548" s="75">
        <f t="shared" si="2078"/>
        <v>1002003</v>
      </c>
      <c r="F548" s="65" t="str">
        <f t="shared" si="2020"/>
        <v>MS002_E3</v>
      </c>
      <c r="G548" s="65" t="s">
        <v>345</v>
      </c>
      <c r="H548" s="65">
        <f t="shared" ref="H548:H557" si="2084">H547-15</f>
        <v>850</v>
      </c>
      <c r="I548" s="65">
        <f t="shared" ref="I548:I557" si="2085">I547</f>
        <v>85</v>
      </c>
      <c r="J548" s="65">
        <f>INDEX(Notes!$A$36:$N$47,MATCH(Binning!$B548,Notes!$A$36:$A$47,0),MATCH(Notes!$K$35,Notes!$A$35:$N$35,0))</f>
        <v>141</v>
      </c>
      <c r="K548" s="65"/>
      <c r="L548" s="65">
        <f>L547-10</f>
        <v>720</v>
      </c>
      <c r="M548" s="65">
        <f t="shared" ref="M548:M557" si="2086">M547</f>
        <v>560</v>
      </c>
      <c r="N548" s="65">
        <f>INDEX(GB!$A$2:$AD$96,MATCH($C548,GB!$A$2:$A$96,0),MATCH(N$2,GB!$A$1:$AD$1,0))</f>
        <v>80</v>
      </c>
      <c r="O548" s="65">
        <f>INDEX(GB!$A$2:$AD$96,MATCH($C548,GB!$A$2:$A$96,0),MATCH(O$2,GB!$A$1:$AD$1,0))</f>
        <v>55</v>
      </c>
      <c r="P548" s="65">
        <f>INDEX(GB!$A$2:$AD$96,MATCH($C548,GB!$A$2:$A$96,0),MATCH(P$2,GB!$A$1:$AD$1,0))</f>
        <v>60</v>
      </c>
      <c r="Q548" s="65">
        <f>INDEX(GB!$A$2:$AD$96,MATCH($C548,GB!$A$2:$A$96,0),MATCH(Q$2,GB!$A$1:$AD$1,0))</f>
        <v>35</v>
      </c>
      <c r="R548" s="65">
        <f>INDEX(Notes!$A$36:$N$47,MATCH(Binning!$B548,Notes!$A$36:$A$47,0),MATCH(Notes!$M$35,Notes!$A$35:$N$35,0))</f>
        <v>1924</v>
      </c>
      <c r="S548" s="65"/>
      <c r="T548" s="65">
        <f>INDEX(GB!$A$2:$AD$96,MATCH($C548,GB!$A$2:$A$96,0),MATCH(T$2,GB!$A$1:$AD$1,0))</f>
        <v>35</v>
      </c>
      <c r="U548" s="65">
        <f>INDEX(GB!$A$2:$AD$96,MATCH($C548,GB!$A$2:$A$96,0),MATCH(U$2,GB!$A$1:$AD$1,0))</f>
        <v>0</v>
      </c>
      <c r="V548" s="65">
        <f>INDEX(GB!$A$2:$AD$96,MATCH($C548,GB!$A$2:$A$96,0),MATCH(V$2,GB!$A$1:$AD$1,0))</f>
        <v>0</v>
      </c>
      <c r="W548" s="65">
        <f>INDEX(GB!$A$2:$AD$96,MATCH($C548,GB!$A$2:$A$96,0),MATCH(W$2,GB!$A$1:$AD$1,0))</f>
        <v>35</v>
      </c>
      <c r="X548" s="65">
        <f>INDEX(GB!$A$2:$AD$96,MATCH($C548,GB!$A$2:$A$96,0),MATCH(X$2,GB!$A$1:$AD$1,0))</f>
        <v>10</v>
      </c>
      <c r="Y548" s="65">
        <v>5</v>
      </c>
      <c r="Z548" s="72">
        <v>1200</v>
      </c>
      <c r="AA548" s="72">
        <v>400</v>
      </c>
      <c r="AB548" s="65"/>
      <c r="AC548" s="65"/>
      <c r="AD548" s="65"/>
      <c r="AE548" s="65"/>
      <c r="AF548" s="65">
        <f t="shared" ref="AF548:AF557" si="2087">AF547</f>
        <v>5</v>
      </c>
      <c r="AG548" s="65">
        <f t="shared" si="2061"/>
        <v>820</v>
      </c>
      <c r="AH548" s="65">
        <f t="shared" si="2021"/>
        <v>740</v>
      </c>
      <c r="AI548" s="65" t="str">
        <f t="shared" si="1408"/>
        <v/>
      </c>
      <c r="AJ548" s="65" t="str">
        <f t="shared" si="1409"/>
        <v/>
      </c>
      <c r="AK548" s="65" t="str">
        <f t="shared" si="1410"/>
        <v/>
      </c>
      <c r="AL548" s="65" t="str">
        <f t="shared" si="1411"/>
        <v/>
      </c>
      <c r="AM548" s="65" t="str">
        <f t="shared" si="1572"/>
        <v/>
      </c>
      <c r="AN548" s="65">
        <f t="shared" ref="AN548:AN557" si="2088">AN547</f>
        <v>0</v>
      </c>
      <c r="AO548" s="65">
        <f t="shared" ref="AO548:AO557" si="2089">AO547</f>
        <v>0</v>
      </c>
      <c r="AP548" s="65">
        <f t="shared" ref="AP548:AP557" si="2090">AP547</f>
        <v>0</v>
      </c>
      <c r="AQ548" s="65">
        <f t="shared" ref="AQ548:AQ557" si="2091">AQ547</f>
        <v>0</v>
      </c>
      <c r="AR548" s="65">
        <f t="shared" ref="AR548:AR557" si="2092">AR547</f>
        <v>0</v>
      </c>
      <c r="AS548" s="65">
        <f t="shared" ref="AS548:AS557" si="2093">AS547</f>
        <v>0</v>
      </c>
      <c r="AT548" s="65" t="str">
        <f t="shared" si="1563"/>
        <v>SOC</v>
      </c>
      <c r="AU548" s="65">
        <f t="shared" si="1564"/>
        <v>141</v>
      </c>
      <c r="AV548" s="65"/>
      <c r="AX548" s="65">
        <f t="shared" si="2022"/>
        <v>800</v>
      </c>
      <c r="AY548" s="65">
        <f t="shared" si="2023"/>
        <v>640</v>
      </c>
      <c r="AZ548" s="65">
        <f>INDEX(Notes!$A$36:$O$47,MATCH($B548,Notes!A$36:A$47,0),MATCH(AZ$2,Notes!A$35:O$35,0))</f>
        <v>112.7705130696</v>
      </c>
      <c r="BA548" s="65">
        <f t="shared" si="1529"/>
        <v>675</v>
      </c>
      <c r="BB548" s="65">
        <f t="shared" si="2024"/>
        <v>755</v>
      </c>
      <c r="BC548" s="65">
        <f t="shared" si="1530"/>
        <v>665</v>
      </c>
      <c r="BD548" s="65">
        <f t="shared" si="2025"/>
        <v>745</v>
      </c>
      <c r="BO548" s="72">
        <f t="shared" ref="BO548:BO557" si="2094">BO547</f>
        <v>141</v>
      </c>
      <c r="BP548" s="72">
        <f t="shared" si="2079"/>
        <v>2</v>
      </c>
      <c r="BQ548" s="72" t="str">
        <f t="shared" si="2080"/>
        <v>3</v>
      </c>
      <c r="BR548" s="72">
        <f t="shared" ref="BR548:BV554" si="2095">IF(BR547="","",BR547)</f>
        <v>0</v>
      </c>
      <c r="BS548" s="72" t="str">
        <f t="shared" si="2083"/>
        <v>MS001</v>
      </c>
      <c r="BT548" s="72" t="str">
        <f t="shared" si="2083"/>
        <v>MS003</v>
      </c>
      <c r="BU548" s="72">
        <f t="shared" si="2083"/>
        <v>0.33333333333333331</v>
      </c>
      <c r="BV548" s="72">
        <f t="shared" si="2083"/>
        <v>11</v>
      </c>
    </row>
    <row r="549" spans="1:74" s="72" customFormat="1" x14ac:dyDescent="0.2">
      <c r="A549" s="72" t="b">
        <v>1</v>
      </c>
      <c r="B549" s="65" t="s">
        <v>47</v>
      </c>
      <c r="C549" s="65" t="s">
        <v>19</v>
      </c>
      <c r="D549" s="65" t="str">
        <f t="shared" si="2081"/>
        <v>E4</v>
      </c>
      <c r="E549" s="75">
        <f t="shared" si="2078"/>
        <v>1002004</v>
      </c>
      <c r="F549" s="65" t="str">
        <f t="shared" si="2020"/>
        <v>MS002_E4</v>
      </c>
      <c r="G549" s="65" t="s">
        <v>345</v>
      </c>
      <c r="H549" s="65">
        <f t="shared" si="2084"/>
        <v>835</v>
      </c>
      <c r="I549" s="65">
        <f t="shared" si="2085"/>
        <v>85</v>
      </c>
      <c r="J549" s="65">
        <f>INDEX(Notes!$A$36:$N$47,MATCH(Binning!$B549,Notes!$A$36:$A$47,0),MATCH(Notes!$K$35,Notes!$A$35:$N$35,0))</f>
        <v>141</v>
      </c>
      <c r="K549" s="65"/>
      <c r="L549" s="65">
        <f t="shared" ref="L549:L557" si="2096">L548</f>
        <v>720</v>
      </c>
      <c r="M549" s="65">
        <f t="shared" si="2086"/>
        <v>560</v>
      </c>
      <c r="N549" s="65">
        <f>INDEX(GB!$A$2:$AD$96,MATCH($C549,GB!$A$2:$A$96,0),MATCH(N$2,GB!$A$1:$AD$1,0))</f>
        <v>80</v>
      </c>
      <c r="O549" s="65">
        <f>INDEX(GB!$A$2:$AD$96,MATCH($C549,GB!$A$2:$A$96,0),MATCH(O$2,GB!$A$1:$AD$1,0))</f>
        <v>55</v>
      </c>
      <c r="P549" s="65">
        <f>INDEX(GB!$A$2:$AD$96,MATCH($C549,GB!$A$2:$A$96,0),MATCH(P$2,GB!$A$1:$AD$1,0))</f>
        <v>60</v>
      </c>
      <c r="Q549" s="65">
        <f>INDEX(GB!$A$2:$AD$96,MATCH($C549,GB!$A$2:$A$96,0),MATCH(Q$2,GB!$A$1:$AD$1,0))</f>
        <v>35</v>
      </c>
      <c r="R549" s="65">
        <f>INDEX(Notes!$A$36:$N$47,MATCH(Binning!$B549,Notes!$A$36:$A$47,0),MATCH(Notes!$M$35,Notes!$A$35:$N$35,0))</f>
        <v>1924</v>
      </c>
      <c r="S549" s="65"/>
      <c r="T549" s="65">
        <f>INDEX(GB!$A$2:$AD$96,MATCH($C549,GB!$A$2:$A$96,0),MATCH(T$2,GB!$A$1:$AD$1,0))</f>
        <v>35</v>
      </c>
      <c r="U549" s="65">
        <f>INDEX(GB!$A$2:$AD$96,MATCH($C549,GB!$A$2:$A$96,0),MATCH(U$2,GB!$A$1:$AD$1,0))</f>
        <v>0</v>
      </c>
      <c r="V549" s="65">
        <f>INDEX(GB!$A$2:$AD$96,MATCH($C549,GB!$A$2:$A$96,0),MATCH(V$2,GB!$A$1:$AD$1,0))</f>
        <v>0</v>
      </c>
      <c r="W549" s="65">
        <f>INDEX(GB!$A$2:$AD$96,MATCH($C549,GB!$A$2:$A$96,0),MATCH(W$2,GB!$A$1:$AD$1,0))</f>
        <v>35</v>
      </c>
      <c r="X549" s="65">
        <f>INDEX(GB!$A$2:$AD$96,MATCH($C549,GB!$A$2:$A$96,0),MATCH(X$2,GB!$A$1:$AD$1,0))</f>
        <v>10</v>
      </c>
      <c r="Y549" s="65">
        <v>5</v>
      </c>
      <c r="Z549" s="72">
        <v>1200</v>
      </c>
      <c r="AA549" s="72">
        <v>400</v>
      </c>
      <c r="AB549" s="65"/>
      <c r="AC549" s="65"/>
      <c r="AD549" s="65"/>
      <c r="AE549" s="65"/>
      <c r="AF549" s="65">
        <f t="shared" si="2087"/>
        <v>5</v>
      </c>
      <c r="AG549" s="65">
        <f t="shared" si="2061"/>
        <v>820</v>
      </c>
      <c r="AH549" s="65">
        <f t="shared" si="2021"/>
        <v>740</v>
      </c>
      <c r="AI549" s="65" t="str">
        <f t="shared" ref="AI549:AI628" si="2097">IF($BR549=1,BS549,"")</f>
        <v/>
      </c>
      <c r="AJ549" s="65" t="str">
        <f t="shared" ref="AJ549:AJ628" si="2098">IF($BR549=1,BT549,"")</f>
        <v/>
      </c>
      <c r="AK549" s="65" t="str">
        <f t="shared" ref="AK549:AK628" si="2099">IF($BR549=1,BU549,"")</f>
        <v/>
      </c>
      <c r="AL549" s="65" t="str">
        <f t="shared" ref="AL549:AL628" si="2100">IF($BR549=1,BV549,"")</f>
        <v/>
      </c>
      <c r="AM549" s="65" t="str">
        <f t="shared" si="1572"/>
        <v/>
      </c>
      <c r="AN549" s="65">
        <f t="shared" si="2088"/>
        <v>0</v>
      </c>
      <c r="AO549" s="65">
        <f t="shared" si="2089"/>
        <v>0</v>
      </c>
      <c r="AP549" s="65">
        <f t="shared" si="2090"/>
        <v>0</v>
      </c>
      <c r="AQ549" s="65">
        <f t="shared" si="2091"/>
        <v>0</v>
      </c>
      <c r="AR549" s="65">
        <f t="shared" si="2092"/>
        <v>0</v>
      </c>
      <c r="AS549" s="65">
        <f t="shared" si="2093"/>
        <v>0</v>
      </c>
      <c r="AT549" s="65" t="str">
        <f t="shared" si="1563"/>
        <v>SOC</v>
      </c>
      <c r="AU549" s="65">
        <f t="shared" si="1564"/>
        <v>141</v>
      </c>
      <c r="AV549" s="65"/>
      <c r="AX549" s="65">
        <f t="shared" si="2022"/>
        <v>800</v>
      </c>
      <c r="AY549" s="65">
        <f t="shared" si="2023"/>
        <v>640</v>
      </c>
      <c r="AZ549" s="65">
        <f>INDEX(Notes!$A$36:$O$47,MATCH($B549,Notes!A$36:A$47,0),MATCH(AZ$2,Notes!A$35:O$35,0))</f>
        <v>112.7705130696</v>
      </c>
      <c r="BA549" s="65">
        <f t="shared" si="1529"/>
        <v>660</v>
      </c>
      <c r="BB549" s="65">
        <f t="shared" si="2024"/>
        <v>740</v>
      </c>
      <c r="BC549" s="65">
        <f t="shared" si="1530"/>
        <v>650</v>
      </c>
      <c r="BD549" s="65">
        <f t="shared" si="2025"/>
        <v>730</v>
      </c>
      <c r="BO549" s="72">
        <f t="shared" si="2094"/>
        <v>141</v>
      </c>
      <c r="BP549" s="72">
        <f t="shared" si="2079"/>
        <v>2</v>
      </c>
      <c r="BQ549" s="72" t="str">
        <f t="shared" si="2080"/>
        <v>4</v>
      </c>
      <c r="BR549" s="72">
        <f t="shared" si="2095"/>
        <v>0</v>
      </c>
      <c r="BS549" s="72" t="str">
        <f t="shared" si="2083"/>
        <v>MS001</v>
      </c>
      <c r="BT549" s="72" t="str">
        <f t="shared" si="2083"/>
        <v>MS003</v>
      </c>
      <c r="BU549" s="72">
        <f t="shared" si="2083"/>
        <v>0.33333333333333331</v>
      </c>
      <c r="BV549" s="72">
        <f t="shared" si="2083"/>
        <v>11</v>
      </c>
    </row>
    <row r="550" spans="1:74" s="72" customFormat="1" x14ac:dyDescent="0.2">
      <c r="A550" s="72" t="b">
        <v>1</v>
      </c>
      <c r="B550" s="65" t="s">
        <v>47</v>
      </c>
      <c r="C550" s="65" t="s">
        <v>19</v>
      </c>
      <c r="D550" s="65" t="str">
        <f t="shared" si="2081"/>
        <v>E5</v>
      </c>
      <c r="E550" s="75">
        <f t="shared" si="2078"/>
        <v>1002005</v>
      </c>
      <c r="F550" s="65" t="str">
        <f t="shared" si="2020"/>
        <v>MS002_E5</v>
      </c>
      <c r="G550" s="65" t="s">
        <v>345</v>
      </c>
      <c r="H550" s="65">
        <f t="shared" si="2084"/>
        <v>820</v>
      </c>
      <c r="I550" s="65">
        <f t="shared" si="2085"/>
        <v>85</v>
      </c>
      <c r="J550" s="65">
        <f>INDEX(Notes!$A$36:$N$47,MATCH(Binning!$B550,Notes!$A$36:$A$47,0),MATCH(Notes!$K$35,Notes!$A$35:$N$35,0))</f>
        <v>141</v>
      </c>
      <c r="K550" s="65"/>
      <c r="L550" s="65">
        <f t="shared" si="2096"/>
        <v>720</v>
      </c>
      <c r="M550" s="65">
        <f t="shared" si="2086"/>
        <v>560</v>
      </c>
      <c r="N550" s="65">
        <f>INDEX(GB!$A$2:$AD$96,MATCH($C550,GB!$A$2:$A$96,0),MATCH(N$2,GB!$A$1:$AD$1,0))</f>
        <v>80</v>
      </c>
      <c r="O550" s="65">
        <f>INDEX(GB!$A$2:$AD$96,MATCH($C550,GB!$A$2:$A$96,0),MATCH(O$2,GB!$A$1:$AD$1,0))</f>
        <v>55</v>
      </c>
      <c r="P550" s="65">
        <f>INDEX(GB!$A$2:$AD$96,MATCH($C550,GB!$A$2:$A$96,0),MATCH(P$2,GB!$A$1:$AD$1,0))</f>
        <v>60</v>
      </c>
      <c r="Q550" s="65">
        <f>INDEX(GB!$A$2:$AD$96,MATCH($C550,GB!$A$2:$A$96,0),MATCH(Q$2,GB!$A$1:$AD$1,0))</f>
        <v>35</v>
      </c>
      <c r="R550" s="65">
        <f>INDEX(Notes!$A$36:$N$47,MATCH(Binning!$B550,Notes!$A$36:$A$47,0),MATCH(Notes!$M$35,Notes!$A$35:$N$35,0))</f>
        <v>1924</v>
      </c>
      <c r="S550" s="65"/>
      <c r="T550" s="65">
        <f>INDEX(GB!$A$2:$AD$96,MATCH($C550,GB!$A$2:$A$96,0),MATCH(T$2,GB!$A$1:$AD$1,0))</f>
        <v>35</v>
      </c>
      <c r="U550" s="65">
        <f>INDEX(GB!$A$2:$AD$96,MATCH($C550,GB!$A$2:$A$96,0),MATCH(U$2,GB!$A$1:$AD$1,0))</f>
        <v>0</v>
      </c>
      <c r="V550" s="65">
        <f>INDEX(GB!$A$2:$AD$96,MATCH($C550,GB!$A$2:$A$96,0),MATCH(V$2,GB!$A$1:$AD$1,0))</f>
        <v>0</v>
      </c>
      <c r="W550" s="65">
        <f>INDEX(GB!$A$2:$AD$96,MATCH($C550,GB!$A$2:$A$96,0),MATCH(W$2,GB!$A$1:$AD$1,0))</f>
        <v>35</v>
      </c>
      <c r="X550" s="65">
        <f>INDEX(GB!$A$2:$AD$96,MATCH($C550,GB!$A$2:$A$96,0),MATCH(X$2,GB!$A$1:$AD$1,0))</f>
        <v>10</v>
      </c>
      <c r="Y550" s="65">
        <v>5</v>
      </c>
      <c r="Z550" s="72">
        <v>1200</v>
      </c>
      <c r="AA550" s="72">
        <v>400</v>
      </c>
      <c r="AB550" s="65"/>
      <c r="AC550" s="65"/>
      <c r="AD550" s="65"/>
      <c r="AE550" s="65"/>
      <c r="AF550" s="65">
        <f t="shared" si="2087"/>
        <v>5</v>
      </c>
      <c r="AG550" s="65">
        <f t="shared" si="2061"/>
        <v>820</v>
      </c>
      <c r="AH550" s="65">
        <f t="shared" si="2021"/>
        <v>740</v>
      </c>
      <c r="AI550" s="65" t="str">
        <f t="shared" si="2097"/>
        <v/>
      </c>
      <c r="AJ550" s="65" t="str">
        <f t="shared" si="2098"/>
        <v/>
      </c>
      <c r="AK550" s="65" t="str">
        <f t="shared" si="2099"/>
        <v/>
      </c>
      <c r="AL550" s="65" t="str">
        <f t="shared" si="2100"/>
        <v/>
      </c>
      <c r="AM550" s="65" t="str">
        <f t="shared" si="1572"/>
        <v/>
      </c>
      <c r="AN550" s="65">
        <f t="shared" si="2088"/>
        <v>0</v>
      </c>
      <c r="AO550" s="65">
        <f t="shared" si="2089"/>
        <v>0</v>
      </c>
      <c r="AP550" s="65">
        <f t="shared" si="2090"/>
        <v>0</v>
      </c>
      <c r="AQ550" s="65">
        <f t="shared" si="2091"/>
        <v>0</v>
      </c>
      <c r="AR550" s="65">
        <f t="shared" si="2092"/>
        <v>0</v>
      </c>
      <c r="AS550" s="65">
        <f t="shared" si="2093"/>
        <v>0</v>
      </c>
      <c r="AT550" s="65" t="str">
        <f t="shared" si="1563"/>
        <v>SOC</v>
      </c>
      <c r="AU550" s="65">
        <f t="shared" si="1564"/>
        <v>141</v>
      </c>
      <c r="AV550" s="65"/>
      <c r="AX550" s="65">
        <f t="shared" si="2022"/>
        <v>800</v>
      </c>
      <c r="AY550" s="65">
        <f t="shared" si="2023"/>
        <v>640</v>
      </c>
      <c r="AZ550" s="65">
        <f>INDEX(Notes!$A$36:$O$47,MATCH($B550,Notes!A$36:A$47,0),MATCH(AZ$2,Notes!A$35:O$35,0))</f>
        <v>112.7705130696</v>
      </c>
      <c r="BA550" s="65">
        <f t="shared" si="1529"/>
        <v>645</v>
      </c>
      <c r="BB550" s="65">
        <f t="shared" si="2024"/>
        <v>725</v>
      </c>
      <c r="BC550" s="65">
        <f t="shared" si="1530"/>
        <v>635</v>
      </c>
      <c r="BD550" s="65">
        <f t="shared" si="2025"/>
        <v>715</v>
      </c>
      <c r="BO550" s="72">
        <f t="shared" si="2094"/>
        <v>141</v>
      </c>
      <c r="BP550" s="72">
        <f t="shared" si="2079"/>
        <v>2</v>
      </c>
      <c r="BQ550" s="72" t="str">
        <f t="shared" si="2080"/>
        <v>5</v>
      </c>
      <c r="BR550" s="72">
        <f t="shared" si="2095"/>
        <v>0</v>
      </c>
      <c r="BS550" s="72" t="str">
        <f t="shared" si="2083"/>
        <v>MS001</v>
      </c>
      <c r="BT550" s="72" t="str">
        <f t="shared" si="2083"/>
        <v>MS003</v>
      </c>
      <c r="BU550" s="72">
        <f t="shared" si="2083"/>
        <v>0.33333333333333331</v>
      </c>
      <c r="BV550" s="72">
        <f t="shared" si="2083"/>
        <v>11</v>
      </c>
    </row>
    <row r="551" spans="1:74" s="72" customFormat="1" x14ac:dyDescent="0.2">
      <c r="A551" s="72" t="b">
        <v>1</v>
      </c>
      <c r="B551" s="65" t="s">
        <v>47</v>
      </c>
      <c r="C551" s="65" t="s">
        <v>19</v>
      </c>
      <c r="D551" s="65" t="str">
        <f t="shared" si="2081"/>
        <v>E6</v>
      </c>
      <c r="E551" s="75">
        <f t="shared" si="2078"/>
        <v>1002006</v>
      </c>
      <c r="F551" s="65" t="str">
        <f t="shared" si="2020"/>
        <v>MS002_E6</v>
      </c>
      <c r="G551" s="65" t="s">
        <v>345</v>
      </c>
      <c r="H551" s="65">
        <f t="shared" si="2084"/>
        <v>805</v>
      </c>
      <c r="I551" s="65">
        <f t="shared" si="2085"/>
        <v>85</v>
      </c>
      <c r="J551" s="65">
        <f>INDEX(Notes!$A$36:$N$47,MATCH(Binning!$B551,Notes!$A$36:$A$47,0),MATCH(Notes!$K$35,Notes!$A$35:$N$35,0))</f>
        <v>141</v>
      </c>
      <c r="K551" s="65"/>
      <c r="L551" s="65">
        <f t="shared" si="2096"/>
        <v>720</v>
      </c>
      <c r="M551" s="65">
        <f t="shared" si="2086"/>
        <v>560</v>
      </c>
      <c r="N551" s="65">
        <f>INDEX(GB!$A$2:$AD$96,MATCH($C551,GB!$A$2:$A$96,0),MATCH(N$2,GB!$A$1:$AD$1,0))</f>
        <v>80</v>
      </c>
      <c r="O551" s="65">
        <f>INDEX(GB!$A$2:$AD$96,MATCH($C551,GB!$A$2:$A$96,0),MATCH(O$2,GB!$A$1:$AD$1,0))</f>
        <v>55</v>
      </c>
      <c r="P551" s="65">
        <f>INDEX(GB!$A$2:$AD$96,MATCH($C551,GB!$A$2:$A$96,0),MATCH(P$2,GB!$A$1:$AD$1,0))</f>
        <v>60</v>
      </c>
      <c r="Q551" s="65">
        <f>INDEX(GB!$A$2:$AD$96,MATCH($C551,GB!$A$2:$A$96,0),MATCH(Q$2,GB!$A$1:$AD$1,0))</f>
        <v>35</v>
      </c>
      <c r="R551" s="65">
        <f>INDEX(Notes!$A$36:$N$47,MATCH(Binning!$B551,Notes!$A$36:$A$47,0),MATCH(Notes!$M$35,Notes!$A$35:$N$35,0))</f>
        <v>1924</v>
      </c>
      <c r="S551" s="65"/>
      <c r="T551" s="65">
        <f>INDEX(GB!$A$2:$AD$96,MATCH($C551,GB!$A$2:$A$96,0),MATCH(T$2,GB!$A$1:$AD$1,0))</f>
        <v>35</v>
      </c>
      <c r="U551" s="65">
        <f>INDEX(GB!$A$2:$AD$96,MATCH($C551,GB!$A$2:$A$96,0),MATCH(U$2,GB!$A$1:$AD$1,0))</f>
        <v>0</v>
      </c>
      <c r="V551" s="65">
        <f>INDEX(GB!$A$2:$AD$96,MATCH($C551,GB!$A$2:$A$96,0),MATCH(V$2,GB!$A$1:$AD$1,0))</f>
        <v>0</v>
      </c>
      <c r="W551" s="65">
        <f>INDEX(GB!$A$2:$AD$96,MATCH($C551,GB!$A$2:$A$96,0),MATCH(W$2,GB!$A$1:$AD$1,0))</f>
        <v>35</v>
      </c>
      <c r="X551" s="65">
        <f>INDEX(GB!$A$2:$AD$96,MATCH($C551,GB!$A$2:$A$96,0),MATCH(X$2,GB!$A$1:$AD$1,0))</f>
        <v>10</v>
      </c>
      <c r="Y551" s="65">
        <v>5</v>
      </c>
      <c r="Z551" s="72">
        <v>1200</v>
      </c>
      <c r="AA551" s="72">
        <v>400</v>
      </c>
      <c r="AB551" s="65"/>
      <c r="AC551" s="65"/>
      <c r="AD551" s="65"/>
      <c r="AE551" s="65"/>
      <c r="AF551" s="65">
        <f t="shared" si="2087"/>
        <v>5</v>
      </c>
      <c r="AG551" s="65">
        <f t="shared" si="2061"/>
        <v>820</v>
      </c>
      <c r="AH551" s="65">
        <f t="shared" si="2021"/>
        <v>740</v>
      </c>
      <c r="AI551" s="65" t="str">
        <f t="shared" si="2097"/>
        <v/>
      </c>
      <c r="AJ551" s="65" t="str">
        <f t="shared" si="2098"/>
        <v/>
      </c>
      <c r="AK551" s="65" t="str">
        <f t="shared" si="2099"/>
        <v/>
      </c>
      <c r="AL551" s="65" t="str">
        <f t="shared" si="2100"/>
        <v/>
      </c>
      <c r="AM551" s="65" t="str">
        <f t="shared" si="1572"/>
        <v/>
      </c>
      <c r="AN551" s="65">
        <f t="shared" si="2088"/>
        <v>0</v>
      </c>
      <c r="AO551" s="65">
        <f t="shared" si="2089"/>
        <v>0</v>
      </c>
      <c r="AP551" s="65">
        <f t="shared" si="2090"/>
        <v>0</v>
      </c>
      <c r="AQ551" s="65">
        <f t="shared" si="2091"/>
        <v>0</v>
      </c>
      <c r="AR551" s="65">
        <f t="shared" si="2092"/>
        <v>0</v>
      </c>
      <c r="AS551" s="65">
        <f t="shared" si="2093"/>
        <v>0</v>
      </c>
      <c r="AT551" s="65" t="str">
        <f t="shared" si="1563"/>
        <v>SOC</v>
      </c>
      <c r="AU551" s="65">
        <f t="shared" si="1564"/>
        <v>141</v>
      </c>
      <c r="AV551" s="65"/>
      <c r="AX551" s="65">
        <f t="shared" si="2022"/>
        <v>800</v>
      </c>
      <c r="AY551" s="65">
        <f t="shared" si="2023"/>
        <v>640</v>
      </c>
      <c r="AZ551" s="65">
        <f>INDEX(Notes!$A$36:$O$47,MATCH($B551,Notes!A$36:A$47,0),MATCH(AZ$2,Notes!A$35:O$35,0))</f>
        <v>112.7705130696</v>
      </c>
      <c r="BA551" s="65">
        <f t="shared" si="1529"/>
        <v>630</v>
      </c>
      <c r="BB551" s="65">
        <f t="shared" si="2024"/>
        <v>710</v>
      </c>
      <c r="BC551" s="65">
        <f t="shared" si="1530"/>
        <v>620</v>
      </c>
      <c r="BD551" s="65">
        <f t="shared" si="2025"/>
        <v>700</v>
      </c>
      <c r="BO551" s="72">
        <f t="shared" si="2094"/>
        <v>141</v>
      </c>
      <c r="BP551" s="72">
        <f t="shared" si="2079"/>
        <v>2</v>
      </c>
      <c r="BQ551" s="72" t="str">
        <f t="shared" si="2080"/>
        <v>6</v>
      </c>
      <c r="BR551" s="72">
        <f t="shared" si="2095"/>
        <v>0</v>
      </c>
      <c r="BS551" s="72" t="str">
        <f t="shared" si="2083"/>
        <v>MS001</v>
      </c>
      <c r="BT551" s="72" t="str">
        <f t="shared" si="2083"/>
        <v>MS003</v>
      </c>
      <c r="BU551" s="72">
        <f t="shared" si="2083"/>
        <v>0.33333333333333331</v>
      </c>
      <c r="BV551" s="72">
        <f t="shared" si="2083"/>
        <v>11</v>
      </c>
    </row>
    <row r="552" spans="1:74" s="72" customFormat="1" x14ac:dyDescent="0.2">
      <c r="A552" s="72" t="b">
        <v>1</v>
      </c>
      <c r="B552" s="65" t="s">
        <v>47</v>
      </c>
      <c r="C552" s="65" t="s">
        <v>19</v>
      </c>
      <c r="D552" s="65" t="str">
        <f t="shared" si="2081"/>
        <v>E7</v>
      </c>
      <c r="E552" s="75">
        <f t="shared" ref="E552:E554" si="2101">1000000+BP552*1000+BQ552</f>
        <v>1002007</v>
      </c>
      <c r="F552" s="65" t="str">
        <f t="shared" ref="F552:F554" si="2102">CONCATENATE(C552,"_",D552)</f>
        <v>MS002_E7</v>
      </c>
      <c r="G552" s="65" t="s">
        <v>345</v>
      </c>
      <c r="H552" s="65">
        <f t="shared" si="2084"/>
        <v>790</v>
      </c>
      <c r="I552" s="65">
        <f t="shared" si="2085"/>
        <v>85</v>
      </c>
      <c r="J552" s="65">
        <f>INDEX(Notes!$A$36:$N$47,MATCH(Binning!$B552,Notes!$A$36:$A$47,0),MATCH(Notes!$K$35,Notes!$A$35:$N$35,0))</f>
        <v>141</v>
      </c>
      <c r="K552" s="65"/>
      <c r="L552" s="65">
        <f t="shared" si="2096"/>
        <v>720</v>
      </c>
      <c r="M552" s="65">
        <f t="shared" si="2086"/>
        <v>560</v>
      </c>
      <c r="N552" s="65">
        <f>INDEX(GB!$A$2:$AD$96,MATCH($C552,GB!$A$2:$A$96,0),MATCH(N$2,GB!$A$1:$AD$1,0))</f>
        <v>80</v>
      </c>
      <c r="O552" s="65">
        <f>INDEX(GB!$A$2:$AD$96,MATCH($C552,GB!$A$2:$A$96,0),MATCH(O$2,GB!$A$1:$AD$1,0))</f>
        <v>55</v>
      </c>
      <c r="P552" s="65">
        <f>INDEX(GB!$A$2:$AD$96,MATCH($C552,GB!$A$2:$A$96,0),MATCH(P$2,GB!$A$1:$AD$1,0))</f>
        <v>60</v>
      </c>
      <c r="Q552" s="65">
        <f>INDEX(GB!$A$2:$AD$96,MATCH($C552,GB!$A$2:$A$96,0),MATCH(Q$2,GB!$A$1:$AD$1,0))</f>
        <v>35</v>
      </c>
      <c r="R552" s="65">
        <f>INDEX(Notes!$A$36:$N$47,MATCH(Binning!$B552,Notes!$A$36:$A$47,0),MATCH(Notes!$M$35,Notes!$A$35:$N$35,0))</f>
        <v>1924</v>
      </c>
      <c r="S552" s="65"/>
      <c r="T552" s="65">
        <f>INDEX(GB!$A$2:$AD$96,MATCH($C552,GB!$A$2:$A$96,0),MATCH(T$2,GB!$A$1:$AD$1,0))</f>
        <v>35</v>
      </c>
      <c r="U552" s="65">
        <f>INDEX(GB!$A$2:$AD$96,MATCH($C552,GB!$A$2:$A$96,0),MATCH(U$2,GB!$A$1:$AD$1,0))</f>
        <v>0</v>
      </c>
      <c r="V552" s="65">
        <f>INDEX(GB!$A$2:$AD$96,MATCH($C552,GB!$A$2:$A$96,0),MATCH(V$2,GB!$A$1:$AD$1,0))</f>
        <v>0</v>
      </c>
      <c r="W552" s="65">
        <f>INDEX(GB!$A$2:$AD$96,MATCH($C552,GB!$A$2:$A$96,0),MATCH(W$2,GB!$A$1:$AD$1,0))</f>
        <v>35</v>
      </c>
      <c r="X552" s="65">
        <f>INDEX(GB!$A$2:$AD$96,MATCH($C552,GB!$A$2:$A$96,0),MATCH(X$2,GB!$A$1:$AD$1,0))</f>
        <v>10</v>
      </c>
      <c r="Y552" s="65">
        <v>5</v>
      </c>
      <c r="Z552" s="72">
        <v>1200</v>
      </c>
      <c r="AA552" s="72">
        <v>400</v>
      </c>
      <c r="AB552" s="65"/>
      <c r="AC552" s="65"/>
      <c r="AD552" s="65"/>
      <c r="AE552" s="65"/>
      <c r="AF552" s="65">
        <f t="shared" si="2087"/>
        <v>5</v>
      </c>
      <c r="AG552" s="65">
        <f t="shared" si="2061"/>
        <v>820</v>
      </c>
      <c r="AH552" s="65">
        <f t="shared" ref="AH552:AH554" si="2103">AG552-N552</f>
        <v>740</v>
      </c>
      <c r="AI552" s="65" t="str">
        <f t="shared" ref="AI552:AI554" si="2104">IF($BR552=1,BS552,"")</f>
        <v/>
      </c>
      <c r="AJ552" s="65" t="str">
        <f t="shared" ref="AJ552:AJ554" si="2105">IF($BR552=1,BT552,"")</f>
        <v/>
      </c>
      <c r="AK552" s="65" t="str">
        <f t="shared" ref="AK552:AK554" si="2106">IF($BR552=1,BU552,"")</f>
        <v/>
      </c>
      <c r="AL552" s="65" t="str">
        <f t="shared" ref="AL552:AL554" si="2107">IF($BR552=1,BV552,"")</f>
        <v/>
      </c>
      <c r="AM552" s="65" t="str">
        <f t="shared" si="1572"/>
        <v/>
      </c>
      <c r="AN552" s="65">
        <f t="shared" si="2088"/>
        <v>0</v>
      </c>
      <c r="AO552" s="65">
        <f t="shared" si="2089"/>
        <v>0</v>
      </c>
      <c r="AP552" s="65">
        <f t="shared" si="2090"/>
        <v>0</v>
      </c>
      <c r="AQ552" s="65">
        <f t="shared" si="2091"/>
        <v>0</v>
      </c>
      <c r="AR552" s="65">
        <f t="shared" si="2092"/>
        <v>0</v>
      </c>
      <c r="AS552" s="65">
        <f t="shared" si="2093"/>
        <v>0</v>
      </c>
      <c r="AT552" s="65" t="str">
        <f t="shared" ref="AT552:AT554" si="2108">B552</f>
        <v>SOC</v>
      </c>
      <c r="AU552" s="65">
        <f t="shared" ref="AU552:AU554" si="2109">J552</f>
        <v>141</v>
      </c>
      <c r="AV552" s="65"/>
      <c r="AX552" s="65">
        <f t="shared" ref="AX552:AX554" si="2110">L552+N552</f>
        <v>800</v>
      </c>
      <c r="AY552" s="65">
        <f t="shared" ref="AY552:AY554" si="2111">M552+N552</f>
        <v>640</v>
      </c>
      <c r="AZ552" s="65">
        <f>INDEX(Notes!$A$36:$O$47,MATCH($B552,Notes!A$36:A$47,0),MATCH(AZ$2,Notes!A$35:O$35,0))</f>
        <v>112.7705130696</v>
      </c>
      <c r="BA552" s="65">
        <f t="shared" ref="BA552:BA554" si="2112">MAX(MIN(Y552*FLOOR((H552-I552*LOG10(AZ552))/Y552,1),L552),M552)</f>
        <v>615</v>
      </c>
      <c r="BB552" s="65">
        <f t="shared" ref="BB552:BB554" si="2113">BA552+N552</f>
        <v>695</v>
      </c>
      <c r="BC552" s="65">
        <f t="shared" ref="BC552:BC554" si="2114">MAX(MIN(Y552*FLOOR((H552-I552*LOG10(J552))/Y552,1),L552),M552)</f>
        <v>605</v>
      </c>
      <c r="BD552" s="65">
        <f t="shared" ref="BD552:BD554" si="2115">BC552+N552</f>
        <v>685</v>
      </c>
      <c r="BO552" s="72">
        <f t="shared" si="2094"/>
        <v>141</v>
      </c>
      <c r="BP552" s="72">
        <f t="shared" si="2079"/>
        <v>2</v>
      </c>
      <c r="BQ552" s="72" t="str">
        <f t="shared" si="2080"/>
        <v>7</v>
      </c>
      <c r="BR552" s="72">
        <f t="shared" si="2095"/>
        <v>0</v>
      </c>
      <c r="BS552" s="72" t="str">
        <f t="shared" si="2095"/>
        <v>MS001</v>
      </c>
      <c r="BT552" s="72" t="str">
        <f t="shared" si="2095"/>
        <v>MS003</v>
      </c>
      <c r="BU552" s="72">
        <f t="shared" si="2095"/>
        <v>0.33333333333333331</v>
      </c>
      <c r="BV552" s="72">
        <f t="shared" si="2095"/>
        <v>11</v>
      </c>
    </row>
    <row r="553" spans="1:74" s="72" customFormat="1" x14ac:dyDescent="0.2">
      <c r="A553" s="72" t="b">
        <v>1</v>
      </c>
      <c r="B553" s="65" t="s">
        <v>47</v>
      </c>
      <c r="C553" s="65" t="s">
        <v>19</v>
      </c>
      <c r="D553" s="65" t="str">
        <f t="shared" si="2081"/>
        <v>E8</v>
      </c>
      <c r="E553" s="75">
        <f t="shared" si="2101"/>
        <v>1002008</v>
      </c>
      <c r="F553" s="65" t="str">
        <f t="shared" si="2102"/>
        <v>MS002_E8</v>
      </c>
      <c r="G553" s="65" t="s">
        <v>345</v>
      </c>
      <c r="H553" s="65">
        <f t="shared" si="2084"/>
        <v>775</v>
      </c>
      <c r="I553" s="65">
        <f t="shared" si="2085"/>
        <v>85</v>
      </c>
      <c r="J553" s="65">
        <f>INDEX(Notes!$A$36:$N$47,MATCH(Binning!$B553,Notes!$A$36:$A$47,0),MATCH(Notes!$K$35,Notes!$A$35:$N$35,0))</f>
        <v>141</v>
      </c>
      <c r="K553" s="65"/>
      <c r="L553" s="65">
        <f t="shared" si="2096"/>
        <v>720</v>
      </c>
      <c r="M553" s="65">
        <f t="shared" si="2086"/>
        <v>560</v>
      </c>
      <c r="N553" s="65">
        <f>INDEX(GB!$A$2:$AD$96,MATCH($C553,GB!$A$2:$A$96,0),MATCH(N$2,GB!$A$1:$AD$1,0))</f>
        <v>80</v>
      </c>
      <c r="O553" s="65">
        <f>INDEX(GB!$A$2:$AD$96,MATCH($C553,GB!$A$2:$A$96,0),MATCH(O$2,GB!$A$1:$AD$1,0))</f>
        <v>55</v>
      </c>
      <c r="P553" s="65">
        <f>INDEX(GB!$A$2:$AD$96,MATCH($C553,GB!$A$2:$A$96,0),MATCH(P$2,GB!$A$1:$AD$1,0))</f>
        <v>60</v>
      </c>
      <c r="Q553" s="65">
        <f>INDEX(GB!$A$2:$AD$96,MATCH($C553,GB!$A$2:$A$96,0),MATCH(Q$2,GB!$A$1:$AD$1,0))</f>
        <v>35</v>
      </c>
      <c r="R553" s="65">
        <f>INDEX(Notes!$A$36:$N$47,MATCH(Binning!$B553,Notes!$A$36:$A$47,0),MATCH(Notes!$M$35,Notes!$A$35:$N$35,0))</f>
        <v>1924</v>
      </c>
      <c r="S553" s="65"/>
      <c r="T553" s="65">
        <f>INDEX(GB!$A$2:$AD$96,MATCH($C553,GB!$A$2:$A$96,0),MATCH(T$2,GB!$A$1:$AD$1,0))</f>
        <v>35</v>
      </c>
      <c r="U553" s="65">
        <f>INDEX(GB!$A$2:$AD$96,MATCH($C553,GB!$A$2:$A$96,0),MATCH(U$2,GB!$A$1:$AD$1,0))</f>
        <v>0</v>
      </c>
      <c r="V553" s="65">
        <f>INDEX(GB!$A$2:$AD$96,MATCH($C553,GB!$A$2:$A$96,0),MATCH(V$2,GB!$A$1:$AD$1,0))</f>
        <v>0</v>
      </c>
      <c r="W553" s="65">
        <f>INDEX(GB!$A$2:$AD$96,MATCH($C553,GB!$A$2:$A$96,0),MATCH(W$2,GB!$A$1:$AD$1,0))</f>
        <v>35</v>
      </c>
      <c r="X553" s="65">
        <f>INDEX(GB!$A$2:$AD$96,MATCH($C553,GB!$A$2:$A$96,0),MATCH(X$2,GB!$A$1:$AD$1,0))</f>
        <v>10</v>
      </c>
      <c r="Y553" s="65">
        <v>5</v>
      </c>
      <c r="Z553" s="72">
        <v>1200</v>
      </c>
      <c r="AA553" s="72">
        <v>400</v>
      </c>
      <c r="AB553" s="65"/>
      <c r="AC553" s="65"/>
      <c r="AD553" s="65"/>
      <c r="AE553" s="65"/>
      <c r="AF553" s="65">
        <f t="shared" si="2087"/>
        <v>5</v>
      </c>
      <c r="AG553" s="65">
        <f t="shared" si="2061"/>
        <v>820</v>
      </c>
      <c r="AH553" s="65">
        <f t="shared" si="2103"/>
        <v>740</v>
      </c>
      <c r="AI553" s="65" t="str">
        <f t="shared" si="2104"/>
        <v/>
      </c>
      <c r="AJ553" s="65" t="str">
        <f t="shared" si="2105"/>
        <v/>
      </c>
      <c r="AK553" s="65" t="str">
        <f t="shared" si="2106"/>
        <v/>
      </c>
      <c r="AL553" s="65" t="str">
        <f t="shared" si="2107"/>
        <v/>
      </c>
      <c r="AM553" s="65" t="str">
        <f t="shared" si="1572"/>
        <v/>
      </c>
      <c r="AN553" s="65">
        <f t="shared" si="2088"/>
        <v>0</v>
      </c>
      <c r="AO553" s="65">
        <f t="shared" si="2089"/>
        <v>0</v>
      </c>
      <c r="AP553" s="65">
        <f t="shared" si="2090"/>
        <v>0</v>
      </c>
      <c r="AQ553" s="65">
        <f t="shared" si="2091"/>
        <v>0</v>
      </c>
      <c r="AR553" s="65">
        <f t="shared" si="2092"/>
        <v>0</v>
      </c>
      <c r="AS553" s="65">
        <f t="shared" si="2093"/>
        <v>0</v>
      </c>
      <c r="AT553" s="65" t="str">
        <f t="shared" si="2108"/>
        <v>SOC</v>
      </c>
      <c r="AU553" s="65">
        <f t="shared" si="2109"/>
        <v>141</v>
      </c>
      <c r="AV553" s="65"/>
      <c r="AX553" s="65">
        <f t="shared" si="2110"/>
        <v>800</v>
      </c>
      <c r="AY553" s="65">
        <f t="shared" si="2111"/>
        <v>640</v>
      </c>
      <c r="AZ553" s="65">
        <f>INDEX(Notes!$A$36:$O$47,MATCH($B553,Notes!A$36:A$47,0),MATCH(AZ$2,Notes!A$35:O$35,0))</f>
        <v>112.7705130696</v>
      </c>
      <c r="BA553" s="65">
        <f t="shared" si="2112"/>
        <v>600</v>
      </c>
      <c r="BB553" s="65">
        <f t="shared" si="2113"/>
        <v>680</v>
      </c>
      <c r="BC553" s="65">
        <f t="shared" si="2114"/>
        <v>590</v>
      </c>
      <c r="BD553" s="65">
        <f t="shared" si="2115"/>
        <v>670</v>
      </c>
      <c r="BO553" s="72">
        <f t="shared" si="2094"/>
        <v>141</v>
      </c>
      <c r="BP553" s="72">
        <f t="shared" si="2079"/>
        <v>2</v>
      </c>
      <c r="BQ553" s="72" t="str">
        <f t="shared" si="2080"/>
        <v>8</v>
      </c>
      <c r="BR553" s="72">
        <f t="shared" si="2095"/>
        <v>0</v>
      </c>
      <c r="BS553" s="72" t="str">
        <f t="shared" si="2095"/>
        <v>MS001</v>
      </c>
      <c r="BT553" s="72" t="str">
        <f t="shared" si="2095"/>
        <v>MS003</v>
      </c>
      <c r="BU553" s="72">
        <f t="shared" si="2095"/>
        <v>0.33333333333333331</v>
      </c>
      <c r="BV553" s="72">
        <f t="shared" si="2095"/>
        <v>11</v>
      </c>
    </row>
    <row r="554" spans="1:74" s="72" customFormat="1" x14ac:dyDescent="0.2">
      <c r="A554" s="72" t="b">
        <v>1</v>
      </c>
      <c r="B554" s="65" t="s">
        <v>47</v>
      </c>
      <c r="C554" s="65" t="s">
        <v>19</v>
      </c>
      <c r="D554" s="65" t="str">
        <f t="shared" si="2081"/>
        <v>E9</v>
      </c>
      <c r="E554" s="75">
        <f t="shared" si="2101"/>
        <v>1002009</v>
      </c>
      <c r="F554" s="65" t="str">
        <f t="shared" si="2102"/>
        <v>MS002_E9</v>
      </c>
      <c r="G554" s="65" t="s">
        <v>345</v>
      </c>
      <c r="H554" s="65">
        <f t="shared" si="2084"/>
        <v>760</v>
      </c>
      <c r="I554" s="65">
        <f t="shared" si="2085"/>
        <v>85</v>
      </c>
      <c r="J554" s="65">
        <f>INDEX(Notes!$A$36:$N$47,MATCH(Binning!$B554,Notes!$A$36:$A$47,0),MATCH(Notes!$K$35,Notes!$A$35:$N$35,0))</f>
        <v>141</v>
      </c>
      <c r="K554" s="65"/>
      <c r="L554" s="65">
        <f t="shared" si="2096"/>
        <v>720</v>
      </c>
      <c r="M554" s="65">
        <f t="shared" si="2086"/>
        <v>560</v>
      </c>
      <c r="N554" s="65">
        <f>INDEX(GB!$A$2:$AD$96,MATCH($C554,GB!$A$2:$A$96,0),MATCH(N$2,GB!$A$1:$AD$1,0))</f>
        <v>80</v>
      </c>
      <c r="O554" s="65">
        <f>INDEX(GB!$A$2:$AD$96,MATCH($C554,GB!$A$2:$A$96,0),MATCH(O$2,GB!$A$1:$AD$1,0))</f>
        <v>55</v>
      </c>
      <c r="P554" s="65">
        <f>INDEX(GB!$A$2:$AD$96,MATCH($C554,GB!$A$2:$A$96,0),MATCH(P$2,GB!$A$1:$AD$1,0))</f>
        <v>60</v>
      </c>
      <c r="Q554" s="65">
        <f>INDEX(GB!$A$2:$AD$96,MATCH($C554,GB!$A$2:$A$96,0),MATCH(Q$2,GB!$A$1:$AD$1,0))</f>
        <v>35</v>
      </c>
      <c r="R554" s="65">
        <f>INDEX(Notes!$A$36:$N$47,MATCH(Binning!$B554,Notes!$A$36:$A$47,0),MATCH(Notes!$M$35,Notes!$A$35:$N$35,0))</f>
        <v>1924</v>
      </c>
      <c r="S554" s="65"/>
      <c r="T554" s="65">
        <f>INDEX(GB!$A$2:$AD$96,MATCH($C554,GB!$A$2:$A$96,0),MATCH(T$2,GB!$A$1:$AD$1,0))</f>
        <v>35</v>
      </c>
      <c r="U554" s="65">
        <f>INDEX(GB!$A$2:$AD$96,MATCH($C554,GB!$A$2:$A$96,0),MATCH(U$2,GB!$A$1:$AD$1,0))</f>
        <v>0</v>
      </c>
      <c r="V554" s="65">
        <f>INDEX(GB!$A$2:$AD$96,MATCH($C554,GB!$A$2:$A$96,0),MATCH(V$2,GB!$A$1:$AD$1,0))</f>
        <v>0</v>
      </c>
      <c r="W554" s="65">
        <f>INDEX(GB!$A$2:$AD$96,MATCH($C554,GB!$A$2:$A$96,0),MATCH(W$2,GB!$A$1:$AD$1,0))</f>
        <v>35</v>
      </c>
      <c r="X554" s="65">
        <f>INDEX(GB!$A$2:$AD$96,MATCH($C554,GB!$A$2:$A$96,0),MATCH(X$2,GB!$A$1:$AD$1,0))</f>
        <v>10</v>
      </c>
      <c r="Y554" s="65">
        <v>5</v>
      </c>
      <c r="Z554" s="72">
        <v>1200</v>
      </c>
      <c r="AA554" s="72">
        <v>400</v>
      </c>
      <c r="AB554" s="65"/>
      <c r="AC554" s="65"/>
      <c r="AD554" s="65"/>
      <c r="AE554" s="65"/>
      <c r="AF554" s="65">
        <f t="shared" si="2087"/>
        <v>5</v>
      </c>
      <c r="AG554" s="65">
        <f t="shared" si="2061"/>
        <v>820</v>
      </c>
      <c r="AH554" s="65">
        <f t="shared" si="2103"/>
        <v>740</v>
      </c>
      <c r="AI554" s="65" t="str">
        <f t="shared" si="2104"/>
        <v/>
      </c>
      <c r="AJ554" s="65" t="str">
        <f t="shared" si="2105"/>
        <v/>
      </c>
      <c r="AK554" s="65" t="str">
        <f t="shared" si="2106"/>
        <v/>
      </c>
      <c r="AL554" s="65" t="str">
        <f t="shared" si="2107"/>
        <v/>
      </c>
      <c r="AM554" s="65" t="str">
        <f t="shared" si="1572"/>
        <v/>
      </c>
      <c r="AN554" s="65">
        <f t="shared" si="2088"/>
        <v>0</v>
      </c>
      <c r="AO554" s="65">
        <f t="shared" si="2089"/>
        <v>0</v>
      </c>
      <c r="AP554" s="65">
        <f t="shared" si="2090"/>
        <v>0</v>
      </c>
      <c r="AQ554" s="65">
        <f t="shared" si="2091"/>
        <v>0</v>
      </c>
      <c r="AR554" s="65">
        <f t="shared" si="2092"/>
        <v>0</v>
      </c>
      <c r="AS554" s="65">
        <f t="shared" si="2093"/>
        <v>0</v>
      </c>
      <c r="AT554" s="65" t="str">
        <f t="shared" si="2108"/>
        <v>SOC</v>
      </c>
      <c r="AU554" s="65">
        <f t="shared" si="2109"/>
        <v>141</v>
      </c>
      <c r="AV554" s="65"/>
      <c r="AX554" s="65">
        <f t="shared" si="2110"/>
        <v>800</v>
      </c>
      <c r="AY554" s="65">
        <f t="shared" si="2111"/>
        <v>640</v>
      </c>
      <c r="AZ554" s="65">
        <f>INDEX(Notes!$A$36:$O$47,MATCH($B554,Notes!A$36:A$47,0),MATCH(AZ$2,Notes!A$35:O$35,0))</f>
        <v>112.7705130696</v>
      </c>
      <c r="BA554" s="65">
        <f t="shared" si="2112"/>
        <v>585</v>
      </c>
      <c r="BB554" s="65">
        <f t="shared" si="2113"/>
        <v>665</v>
      </c>
      <c r="BC554" s="65">
        <f t="shared" si="2114"/>
        <v>575</v>
      </c>
      <c r="BD554" s="65">
        <f t="shared" si="2115"/>
        <v>655</v>
      </c>
      <c r="BO554" s="72">
        <f t="shared" si="2094"/>
        <v>141</v>
      </c>
      <c r="BP554" s="72">
        <f t="shared" si="2079"/>
        <v>2</v>
      </c>
      <c r="BQ554" s="72" t="str">
        <f t="shared" si="2080"/>
        <v>9</v>
      </c>
      <c r="BR554" s="72">
        <f t="shared" si="2095"/>
        <v>0</v>
      </c>
      <c r="BS554" s="72" t="str">
        <f t="shared" si="2095"/>
        <v>MS001</v>
      </c>
      <c r="BT554" s="72" t="str">
        <f t="shared" si="2095"/>
        <v>MS003</v>
      </c>
      <c r="BU554" s="72">
        <f t="shared" si="2095"/>
        <v>0.33333333333333331</v>
      </c>
      <c r="BV554" s="72">
        <f t="shared" si="2095"/>
        <v>11</v>
      </c>
    </row>
    <row r="555" spans="1:74" s="72" customFormat="1" x14ac:dyDescent="0.2">
      <c r="A555" s="72" t="b">
        <v>1</v>
      </c>
      <c r="B555" s="65" t="s">
        <v>47</v>
      </c>
      <c r="C555" s="65" t="s">
        <v>19</v>
      </c>
      <c r="D555" s="65" t="str">
        <f t="shared" si="2081"/>
        <v>E10</v>
      </c>
      <c r="E555" s="75">
        <f t="shared" ref="E555:E557" si="2116">1000000+BP555*1000+BQ555</f>
        <v>1002010</v>
      </c>
      <c r="F555" s="65" t="str">
        <f t="shared" ref="F555:F557" si="2117">CONCATENATE(C555,"_",D555)</f>
        <v>MS002_E10</v>
      </c>
      <c r="G555" s="65" t="s">
        <v>345</v>
      </c>
      <c r="H555" s="65">
        <f t="shared" si="2084"/>
        <v>745</v>
      </c>
      <c r="I555" s="65">
        <f t="shared" si="2085"/>
        <v>85</v>
      </c>
      <c r="J555" s="65">
        <f>INDEX(Notes!$A$36:$N$47,MATCH(Binning!$B555,Notes!$A$36:$A$47,0),MATCH(Notes!$K$35,Notes!$A$35:$N$35,0))</f>
        <v>141</v>
      </c>
      <c r="K555" s="65"/>
      <c r="L555" s="65">
        <f t="shared" si="2096"/>
        <v>720</v>
      </c>
      <c r="M555" s="65">
        <f t="shared" si="2086"/>
        <v>560</v>
      </c>
      <c r="N555" s="65">
        <f>INDEX(GB!$A$2:$AD$96,MATCH($C555,GB!$A$2:$A$96,0),MATCH(N$2,GB!$A$1:$AD$1,0))</f>
        <v>80</v>
      </c>
      <c r="O555" s="65">
        <f>INDEX(GB!$A$2:$AD$96,MATCH($C555,GB!$A$2:$A$96,0),MATCH(O$2,GB!$A$1:$AD$1,0))</f>
        <v>55</v>
      </c>
      <c r="P555" s="65">
        <f>INDEX(GB!$A$2:$AD$96,MATCH($C555,GB!$A$2:$A$96,0),MATCH(P$2,GB!$A$1:$AD$1,0))</f>
        <v>60</v>
      </c>
      <c r="Q555" s="65">
        <f>INDEX(GB!$A$2:$AD$96,MATCH($C555,GB!$A$2:$A$96,0),MATCH(Q$2,GB!$A$1:$AD$1,0))</f>
        <v>35</v>
      </c>
      <c r="R555" s="65">
        <f>INDEX(Notes!$A$36:$N$47,MATCH(Binning!$B555,Notes!$A$36:$A$47,0),MATCH(Notes!$M$35,Notes!$A$35:$N$35,0))</f>
        <v>1924</v>
      </c>
      <c r="S555" s="65"/>
      <c r="T555" s="65">
        <f>INDEX(GB!$A$2:$AD$96,MATCH($C555,GB!$A$2:$A$96,0),MATCH(T$2,GB!$A$1:$AD$1,0))</f>
        <v>35</v>
      </c>
      <c r="U555" s="65">
        <f>INDEX(GB!$A$2:$AD$96,MATCH($C555,GB!$A$2:$A$96,0),MATCH(U$2,GB!$A$1:$AD$1,0))</f>
        <v>0</v>
      </c>
      <c r="V555" s="65">
        <f>INDEX(GB!$A$2:$AD$96,MATCH($C555,GB!$A$2:$A$96,0),MATCH(V$2,GB!$A$1:$AD$1,0))</f>
        <v>0</v>
      </c>
      <c r="W555" s="65">
        <f>INDEX(GB!$A$2:$AD$96,MATCH($C555,GB!$A$2:$A$96,0),MATCH(W$2,GB!$A$1:$AD$1,0))</f>
        <v>35</v>
      </c>
      <c r="X555" s="65">
        <f>INDEX(GB!$A$2:$AD$96,MATCH($C555,GB!$A$2:$A$96,0),MATCH(X$2,GB!$A$1:$AD$1,0))</f>
        <v>10</v>
      </c>
      <c r="Y555" s="65">
        <v>5</v>
      </c>
      <c r="Z555" s="72">
        <v>1200</v>
      </c>
      <c r="AA555" s="72">
        <v>400</v>
      </c>
      <c r="AB555" s="65"/>
      <c r="AC555" s="65"/>
      <c r="AD555" s="65"/>
      <c r="AE555" s="65"/>
      <c r="AF555" s="65">
        <f t="shared" si="2087"/>
        <v>5</v>
      </c>
      <c r="AG555" s="65">
        <f t="shared" si="2061"/>
        <v>820</v>
      </c>
      <c r="AH555" s="65">
        <f t="shared" ref="AH555:AH557" si="2118">AG555-N555</f>
        <v>740</v>
      </c>
      <c r="AI555" s="65" t="str">
        <f t="shared" ref="AI555:AI557" si="2119">IF($BR555=1,BS555,"")</f>
        <v/>
      </c>
      <c r="AJ555" s="65" t="str">
        <f t="shared" ref="AJ555:AJ557" si="2120">IF($BR555=1,BT555,"")</f>
        <v/>
      </c>
      <c r="AK555" s="65" t="str">
        <f t="shared" ref="AK555:AK557" si="2121">IF($BR555=1,BU555,"")</f>
        <v/>
      </c>
      <c r="AL555" s="65" t="str">
        <f t="shared" ref="AL555:AL557" si="2122">IF($BR555=1,BV555,"")</f>
        <v/>
      </c>
      <c r="AM555" s="65" t="str">
        <f t="shared" si="1572"/>
        <v/>
      </c>
      <c r="AN555" s="65">
        <f t="shared" si="2088"/>
        <v>0</v>
      </c>
      <c r="AO555" s="65">
        <f t="shared" si="2089"/>
        <v>0</v>
      </c>
      <c r="AP555" s="65">
        <f t="shared" si="2090"/>
        <v>0</v>
      </c>
      <c r="AQ555" s="65">
        <f t="shared" si="2091"/>
        <v>0</v>
      </c>
      <c r="AR555" s="65">
        <f t="shared" si="2092"/>
        <v>0</v>
      </c>
      <c r="AS555" s="65">
        <f t="shared" si="2093"/>
        <v>0</v>
      </c>
      <c r="AT555" s="65" t="str">
        <f t="shared" ref="AT555:AT557" si="2123">B555</f>
        <v>SOC</v>
      </c>
      <c r="AU555" s="65">
        <f t="shared" ref="AU555:AU557" si="2124">J555</f>
        <v>141</v>
      </c>
      <c r="AV555" s="65"/>
      <c r="AX555" s="65">
        <f t="shared" ref="AX555:AX557" si="2125">L555+N555</f>
        <v>800</v>
      </c>
      <c r="AY555" s="65">
        <f t="shared" ref="AY555:AY557" si="2126">M555+N555</f>
        <v>640</v>
      </c>
      <c r="AZ555" s="65">
        <f>INDEX(Notes!$A$36:$O$47,MATCH($B555,Notes!A$36:A$47,0),MATCH(AZ$2,Notes!A$35:O$35,0))</f>
        <v>112.7705130696</v>
      </c>
      <c r="BA555" s="65">
        <f t="shared" ref="BA555:BA557" si="2127">MAX(MIN(Y555*FLOOR((H555-I555*LOG10(AZ555))/Y555,1),L555),M555)</f>
        <v>570</v>
      </c>
      <c r="BB555" s="65">
        <f t="shared" ref="BB555:BB557" si="2128">BA555+N555</f>
        <v>650</v>
      </c>
      <c r="BC555" s="65">
        <f t="shared" ref="BC555:BC557" si="2129">MAX(MIN(Y555*FLOOR((H555-I555*LOG10(J555))/Y555,1),L555),M555)</f>
        <v>560</v>
      </c>
      <c r="BD555" s="65">
        <f t="shared" ref="BD555:BD557" si="2130">BC555+N555</f>
        <v>640</v>
      </c>
      <c r="BO555" s="72">
        <f t="shared" si="2094"/>
        <v>141</v>
      </c>
      <c r="BP555" s="72">
        <f t="shared" si="2079"/>
        <v>2</v>
      </c>
      <c r="BQ555" s="72" t="str">
        <f t="shared" si="2080"/>
        <v>10</v>
      </c>
      <c r="BR555" s="72">
        <f t="shared" ref="BR555:BV555" si="2131">IF(BR554="","",BR554)</f>
        <v>0</v>
      </c>
      <c r="BS555" s="72" t="str">
        <f t="shared" si="2131"/>
        <v>MS001</v>
      </c>
      <c r="BT555" s="72" t="str">
        <f t="shared" si="2131"/>
        <v>MS003</v>
      </c>
      <c r="BU555" s="72">
        <f t="shared" si="2131"/>
        <v>0.33333333333333331</v>
      </c>
      <c r="BV555" s="72">
        <f t="shared" si="2131"/>
        <v>11</v>
      </c>
    </row>
    <row r="556" spans="1:74" s="72" customFormat="1" x14ac:dyDescent="0.2">
      <c r="A556" s="72" t="b">
        <v>1</v>
      </c>
      <c r="B556" s="65" t="s">
        <v>47</v>
      </c>
      <c r="C556" s="65" t="s">
        <v>19</v>
      </c>
      <c r="D556" s="65" t="str">
        <f t="shared" si="2081"/>
        <v>E11</v>
      </c>
      <c r="E556" s="75">
        <f t="shared" si="2116"/>
        <v>1002011</v>
      </c>
      <c r="F556" s="65" t="str">
        <f t="shared" si="2117"/>
        <v>MS002_E11</v>
      </c>
      <c r="G556" s="65" t="s">
        <v>345</v>
      </c>
      <c r="H556" s="65">
        <f t="shared" si="2084"/>
        <v>730</v>
      </c>
      <c r="I556" s="65">
        <f t="shared" si="2085"/>
        <v>85</v>
      </c>
      <c r="J556" s="65">
        <f>INDEX(Notes!$A$36:$N$47,MATCH(Binning!$B556,Notes!$A$36:$A$47,0),MATCH(Notes!$K$35,Notes!$A$35:$N$35,0))</f>
        <v>141</v>
      </c>
      <c r="K556" s="65"/>
      <c r="L556" s="65">
        <f t="shared" si="2096"/>
        <v>720</v>
      </c>
      <c r="M556" s="65">
        <f t="shared" si="2086"/>
        <v>560</v>
      </c>
      <c r="N556" s="65">
        <f>INDEX(GB!$A$2:$AD$96,MATCH($C556,GB!$A$2:$A$96,0),MATCH(N$2,GB!$A$1:$AD$1,0))</f>
        <v>80</v>
      </c>
      <c r="O556" s="65">
        <f>INDEX(GB!$A$2:$AD$96,MATCH($C556,GB!$A$2:$A$96,0),MATCH(O$2,GB!$A$1:$AD$1,0))</f>
        <v>55</v>
      </c>
      <c r="P556" s="65">
        <f>INDEX(GB!$A$2:$AD$96,MATCH($C556,GB!$A$2:$A$96,0),MATCH(P$2,GB!$A$1:$AD$1,0))</f>
        <v>60</v>
      </c>
      <c r="Q556" s="65">
        <f>INDEX(GB!$A$2:$AD$96,MATCH($C556,GB!$A$2:$A$96,0),MATCH(Q$2,GB!$A$1:$AD$1,0))</f>
        <v>35</v>
      </c>
      <c r="R556" s="65">
        <f>INDEX(Notes!$A$36:$N$47,MATCH(Binning!$B556,Notes!$A$36:$A$47,0),MATCH(Notes!$M$35,Notes!$A$35:$N$35,0))</f>
        <v>1924</v>
      </c>
      <c r="S556" s="65"/>
      <c r="T556" s="65">
        <f>INDEX(GB!$A$2:$AD$96,MATCH($C556,GB!$A$2:$A$96,0),MATCH(T$2,GB!$A$1:$AD$1,0))</f>
        <v>35</v>
      </c>
      <c r="U556" s="65">
        <f>INDEX(GB!$A$2:$AD$96,MATCH($C556,GB!$A$2:$A$96,0),MATCH(U$2,GB!$A$1:$AD$1,0))</f>
        <v>0</v>
      </c>
      <c r="V556" s="65">
        <f>INDEX(GB!$A$2:$AD$96,MATCH($C556,GB!$A$2:$A$96,0),MATCH(V$2,GB!$A$1:$AD$1,0))</f>
        <v>0</v>
      </c>
      <c r="W556" s="65">
        <f>INDEX(GB!$A$2:$AD$96,MATCH($C556,GB!$A$2:$A$96,0),MATCH(W$2,GB!$A$1:$AD$1,0))</f>
        <v>35</v>
      </c>
      <c r="X556" s="65">
        <f>INDEX(GB!$A$2:$AD$96,MATCH($C556,GB!$A$2:$A$96,0),MATCH(X$2,GB!$A$1:$AD$1,0))</f>
        <v>10</v>
      </c>
      <c r="Y556" s="65">
        <v>5</v>
      </c>
      <c r="Z556" s="72">
        <v>1200</v>
      </c>
      <c r="AA556" s="72">
        <v>400</v>
      </c>
      <c r="AB556" s="65"/>
      <c r="AC556" s="65"/>
      <c r="AD556" s="65"/>
      <c r="AE556" s="65"/>
      <c r="AF556" s="65">
        <f t="shared" si="2087"/>
        <v>5</v>
      </c>
      <c r="AG556" s="65">
        <f t="shared" si="2061"/>
        <v>820</v>
      </c>
      <c r="AH556" s="65">
        <f t="shared" si="2118"/>
        <v>740</v>
      </c>
      <c r="AI556" s="65" t="str">
        <f t="shared" si="2119"/>
        <v/>
      </c>
      <c r="AJ556" s="65" t="str">
        <f t="shared" si="2120"/>
        <v/>
      </c>
      <c r="AK556" s="65" t="str">
        <f t="shared" si="2121"/>
        <v/>
      </c>
      <c r="AL556" s="65" t="str">
        <f t="shared" si="2122"/>
        <v/>
      </c>
      <c r="AM556" s="65" t="str">
        <f t="shared" si="1572"/>
        <v/>
      </c>
      <c r="AN556" s="65">
        <f t="shared" si="2088"/>
        <v>0</v>
      </c>
      <c r="AO556" s="65">
        <f t="shared" si="2089"/>
        <v>0</v>
      </c>
      <c r="AP556" s="65">
        <f t="shared" si="2090"/>
        <v>0</v>
      </c>
      <c r="AQ556" s="65">
        <f t="shared" si="2091"/>
        <v>0</v>
      </c>
      <c r="AR556" s="65">
        <f t="shared" si="2092"/>
        <v>0</v>
      </c>
      <c r="AS556" s="65">
        <f t="shared" si="2093"/>
        <v>0</v>
      </c>
      <c r="AT556" s="65" t="str">
        <f t="shared" si="2123"/>
        <v>SOC</v>
      </c>
      <c r="AU556" s="65">
        <f t="shared" si="2124"/>
        <v>141</v>
      </c>
      <c r="AV556" s="65"/>
      <c r="AX556" s="65">
        <f t="shared" si="2125"/>
        <v>800</v>
      </c>
      <c r="AY556" s="65">
        <f t="shared" si="2126"/>
        <v>640</v>
      </c>
      <c r="AZ556" s="65">
        <f>INDEX(Notes!$A$36:$O$47,MATCH($B556,Notes!A$36:A$47,0),MATCH(AZ$2,Notes!A$35:O$35,0))</f>
        <v>112.7705130696</v>
      </c>
      <c r="BA556" s="65">
        <f t="shared" si="2127"/>
        <v>560</v>
      </c>
      <c r="BB556" s="65">
        <f t="shared" si="2128"/>
        <v>640</v>
      </c>
      <c r="BC556" s="65">
        <f t="shared" si="2129"/>
        <v>560</v>
      </c>
      <c r="BD556" s="65">
        <f t="shared" si="2130"/>
        <v>640</v>
      </c>
      <c r="BO556" s="72">
        <f t="shared" si="2094"/>
        <v>141</v>
      </c>
      <c r="BP556" s="72">
        <f t="shared" si="2079"/>
        <v>2</v>
      </c>
      <c r="BQ556" s="72" t="str">
        <f t="shared" si="2080"/>
        <v>11</v>
      </c>
      <c r="BR556" s="72">
        <f t="shared" ref="BR556:BV556" si="2132">IF(BR555="","",BR555)</f>
        <v>0</v>
      </c>
      <c r="BS556" s="72" t="str">
        <f t="shared" si="2132"/>
        <v>MS001</v>
      </c>
      <c r="BT556" s="72" t="str">
        <f t="shared" si="2132"/>
        <v>MS003</v>
      </c>
      <c r="BU556" s="72">
        <f t="shared" si="2132"/>
        <v>0.33333333333333331</v>
      </c>
      <c r="BV556" s="72">
        <f t="shared" si="2132"/>
        <v>11</v>
      </c>
    </row>
    <row r="557" spans="1:74" s="72" customFormat="1" x14ac:dyDescent="0.2">
      <c r="A557" s="72" t="b">
        <v>1</v>
      </c>
      <c r="B557" s="65" t="s">
        <v>47</v>
      </c>
      <c r="C557" s="65" t="s">
        <v>19</v>
      </c>
      <c r="D557" s="65" t="str">
        <f t="shared" si="2081"/>
        <v>E12</v>
      </c>
      <c r="E557" s="75">
        <f t="shared" si="2116"/>
        <v>1002012</v>
      </c>
      <c r="F557" s="65" t="str">
        <f t="shared" si="2117"/>
        <v>MS002_E12</v>
      </c>
      <c r="G557" s="65" t="s">
        <v>345</v>
      </c>
      <c r="H557" s="65">
        <f t="shared" si="2084"/>
        <v>715</v>
      </c>
      <c r="I557" s="65">
        <f t="shared" si="2085"/>
        <v>85</v>
      </c>
      <c r="J557" s="65">
        <f>INDEX(Notes!$A$36:$N$47,MATCH(Binning!$B557,Notes!$A$36:$A$47,0),MATCH(Notes!$K$35,Notes!$A$35:$N$35,0))</f>
        <v>141</v>
      </c>
      <c r="K557" s="65"/>
      <c r="L557" s="65">
        <f t="shared" si="2096"/>
        <v>720</v>
      </c>
      <c r="M557" s="65">
        <f t="shared" si="2086"/>
        <v>560</v>
      </c>
      <c r="N557" s="65">
        <f>INDEX(GB!$A$2:$AD$96,MATCH($C557,GB!$A$2:$A$96,0),MATCH(N$2,GB!$A$1:$AD$1,0))</f>
        <v>80</v>
      </c>
      <c r="O557" s="65">
        <f>INDEX(GB!$A$2:$AD$96,MATCH($C557,GB!$A$2:$A$96,0),MATCH(O$2,GB!$A$1:$AD$1,0))</f>
        <v>55</v>
      </c>
      <c r="P557" s="65">
        <f>INDEX(GB!$A$2:$AD$96,MATCH($C557,GB!$A$2:$A$96,0),MATCH(P$2,GB!$A$1:$AD$1,0))</f>
        <v>60</v>
      </c>
      <c r="Q557" s="65">
        <f>INDEX(GB!$A$2:$AD$96,MATCH($C557,GB!$A$2:$A$96,0),MATCH(Q$2,GB!$A$1:$AD$1,0))</f>
        <v>35</v>
      </c>
      <c r="R557" s="65">
        <f>INDEX(Notes!$A$36:$N$47,MATCH(Binning!$B557,Notes!$A$36:$A$47,0),MATCH(Notes!$M$35,Notes!$A$35:$N$35,0))</f>
        <v>1924</v>
      </c>
      <c r="S557" s="65"/>
      <c r="T557" s="65">
        <f>INDEX(GB!$A$2:$AD$96,MATCH($C557,GB!$A$2:$A$96,0),MATCH(T$2,GB!$A$1:$AD$1,0))</f>
        <v>35</v>
      </c>
      <c r="U557" s="65">
        <f>INDEX(GB!$A$2:$AD$96,MATCH($C557,GB!$A$2:$A$96,0),MATCH(U$2,GB!$A$1:$AD$1,0))</f>
        <v>0</v>
      </c>
      <c r="V557" s="65">
        <f>INDEX(GB!$A$2:$AD$96,MATCH($C557,GB!$A$2:$A$96,0),MATCH(V$2,GB!$A$1:$AD$1,0))</f>
        <v>0</v>
      </c>
      <c r="W557" s="65">
        <f>INDEX(GB!$A$2:$AD$96,MATCH($C557,GB!$A$2:$A$96,0),MATCH(W$2,GB!$A$1:$AD$1,0))</f>
        <v>35</v>
      </c>
      <c r="X557" s="65">
        <f>INDEX(GB!$A$2:$AD$96,MATCH($C557,GB!$A$2:$A$96,0),MATCH(X$2,GB!$A$1:$AD$1,0))</f>
        <v>10</v>
      </c>
      <c r="Y557" s="65">
        <v>5</v>
      </c>
      <c r="Z557" s="72">
        <v>1200</v>
      </c>
      <c r="AA557" s="72">
        <v>400</v>
      </c>
      <c r="AB557" s="65"/>
      <c r="AC557" s="65"/>
      <c r="AD557" s="65"/>
      <c r="AE557" s="65"/>
      <c r="AF557" s="65">
        <f t="shared" si="2087"/>
        <v>5</v>
      </c>
      <c r="AG557" s="65">
        <f t="shared" si="2061"/>
        <v>820</v>
      </c>
      <c r="AH557" s="65">
        <f t="shared" si="2118"/>
        <v>740</v>
      </c>
      <c r="AI557" s="65" t="str">
        <f t="shared" si="2119"/>
        <v/>
      </c>
      <c r="AJ557" s="65" t="str">
        <f t="shared" si="2120"/>
        <v/>
      </c>
      <c r="AK557" s="65" t="str">
        <f t="shared" si="2121"/>
        <v/>
      </c>
      <c r="AL557" s="65" t="str">
        <f t="shared" si="2122"/>
        <v/>
      </c>
      <c r="AM557" s="65" t="str">
        <f t="shared" si="1572"/>
        <v/>
      </c>
      <c r="AN557" s="65">
        <f t="shared" si="2088"/>
        <v>0</v>
      </c>
      <c r="AO557" s="65">
        <f t="shared" si="2089"/>
        <v>0</v>
      </c>
      <c r="AP557" s="65">
        <f t="shared" si="2090"/>
        <v>0</v>
      </c>
      <c r="AQ557" s="65">
        <f t="shared" si="2091"/>
        <v>0</v>
      </c>
      <c r="AR557" s="65">
        <f t="shared" si="2092"/>
        <v>0</v>
      </c>
      <c r="AS557" s="65">
        <f t="shared" si="2093"/>
        <v>0</v>
      </c>
      <c r="AT557" s="65" t="str">
        <f t="shared" si="2123"/>
        <v>SOC</v>
      </c>
      <c r="AU557" s="65">
        <f t="shared" si="2124"/>
        <v>141</v>
      </c>
      <c r="AV557" s="65"/>
      <c r="AX557" s="65">
        <f t="shared" si="2125"/>
        <v>800</v>
      </c>
      <c r="AY557" s="65">
        <f t="shared" si="2126"/>
        <v>640</v>
      </c>
      <c r="AZ557" s="65">
        <f>INDEX(Notes!$A$36:$O$47,MATCH($B557,Notes!A$36:A$47,0),MATCH(AZ$2,Notes!A$35:O$35,0))</f>
        <v>112.7705130696</v>
      </c>
      <c r="BA557" s="65">
        <f t="shared" si="2127"/>
        <v>560</v>
      </c>
      <c r="BB557" s="65">
        <f t="shared" si="2128"/>
        <v>640</v>
      </c>
      <c r="BC557" s="65">
        <f t="shared" si="2129"/>
        <v>560</v>
      </c>
      <c r="BD557" s="65">
        <f t="shared" si="2130"/>
        <v>640</v>
      </c>
      <c r="BO557" s="72">
        <f t="shared" si="2094"/>
        <v>141</v>
      </c>
      <c r="BP557" s="72">
        <f t="shared" si="2079"/>
        <v>2</v>
      </c>
      <c r="BQ557" s="72" t="str">
        <f t="shared" si="2080"/>
        <v>12</v>
      </c>
      <c r="BR557" s="72">
        <f t="shared" ref="BR557:BV557" si="2133">IF(BR556="","",BR556)</f>
        <v>0</v>
      </c>
      <c r="BS557" s="72" t="str">
        <f t="shared" si="2133"/>
        <v>MS001</v>
      </c>
      <c r="BT557" s="72" t="str">
        <f t="shared" si="2133"/>
        <v>MS003</v>
      </c>
      <c r="BU557" s="72">
        <f t="shared" si="2133"/>
        <v>0.33333333333333331</v>
      </c>
      <c r="BV557" s="72">
        <f t="shared" si="2133"/>
        <v>11</v>
      </c>
    </row>
    <row r="558" spans="1:74" s="72" customFormat="1" x14ac:dyDescent="0.2">
      <c r="A558" s="72" t="b">
        <v>1</v>
      </c>
      <c r="B558" s="65" t="s">
        <v>47</v>
      </c>
      <c r="C558" s="65" t="s">
        <v>86</v>
      </c>
      <c r="D558" s="65" t="s">
        <v>44</v>
      </c>
      <c r="E558" s="75">
        <f t="shared" si="2078"/>
        <v>1003001</v>
      </c>
      <c r="F558" s="65" t="str">
        <f t="shared" si="2020"/>
        <v>MS003_E1</v>
      </c>
      <c r="G558" s="65" t="s">
        <v>345</v>
      </c>
      <c r="H558" s="184">
        <f>VLOOKUP(C558,BinningParamNotes!A:D,3,0)</f>
        <v>1025</v>
      </c>
      <c r="I558" s="69">
        <f>VLOOKUP(C558,BinningParamNotes!A:D,2,0)</f>
        <v>105</v>
      </c>
      <c r="J558" s="65">
        <f>INDEX(Notes!$A$36:$N$47,MATCH(Binning!$B558,Notes!$A$36:$A$47,0),MATCH(Notes!$K$35,Notes!$A$35:$N$35,0))</f>
        <v>141</v>
      </c>
      <c r="K558" s="65"/>
      <c r="L558" s="69">
        <f>VLOOKUP(C558,BinningParamNotes!A:D,4,0)</f>
        <v>855</v>
      </c>
      <c r="M558" s="188">
        <v>690</v>
      </c>
      <c r="N558" s="65">
        <f>INDEX(GB!$A$2:$AD$96,MATCH($C558,GB!$A$2:$A$96,0),MATCH(N$2,GB!$A$1:$AD$1,0))</f>
        <v>25</v>
      </c>
      <c r="O558" s="65">
        <f>INDEX(GB!$A$2:$AD$96,MATCH($C558,GB!$A$2:$A$96,0),MATCH(O$2,GB!$A$1:$AD$1,0))</f>
        <v>-10</v>
      </c>
      <c r="P558" s="65">
        <f>INDEX(GB!$A$2:$AD$96,MATCH($C558,GB!$A$2:$A$96,0),MATCH(P$2,GB!$A$1:$AD$1,0))</f>
        <v>0</v>
      </c>
      <c r="Q558" s="65">
        <f>INDEX(GB!$A$2:$AD$96,MATCH($C558,GB!$A$2:$A$96,0),MATCH(Q$2,GB!$A$1:$AD$1,0))</f>
        <v>5</v>
      </c>
      <c r="R558" s="65">
        <f>INDEX(Notes!$A$36:$N$47,MATCH(Binning!$B558,Notes!$A$36:$A$47,0),MATCH(Notes!$M$35,Notes!$A$35:$N$35,0))</f>
        <v>1924</v>
      </c>
      <c r="S558" s="65"/>
      <c r="T558" s="65">
        <f>INDEX(GB!$A$2:$AD$96,MATCH($C558,GB!$A$2:$A$96,0),MATCH(T$2,GB!$A$1:$AD$1,0))</f>
        <v>35</v>
      </c>
      <c r="U558" s="65">
        <f>INDEX(GB!$A$2:$AD$96,MATCH($C558,GB!$A$2:$A$96,0),MATCH(U$2,GB!$A$1:$AD$1,0))</f>
        <v>-20</v>
      </c>
      <c r="V558" s="65">
        <f>INDEX(GB!$A$2:$AD$96,MATCH($C558,GB!$A$2:$A$96,0),MATCH(V$2,GB!$A$1:$AD$1,0))</f>
        <v>0</v>
      </c>
      <c r="W558" s="65">
        <f>INDEX(GB!$A$2:$AD$96,MATCH($C558,GB!$A$2:$A$96,0),MATCH(W$2,GB!$A$1:$AD$1,0))</f>
        <v>-25</v>
      </c>
      <c r="X558" s="65">
        <f>INDEX(GB!$A$2:$AD$96,MATCH($C558,GB!$A$2:$A$96,0),MATCH(X$2,GB!$A$1:$AD$1,0))</f>
        <v>-20</v>
      </c>
      <c r="Y558" s="65">
        <v>5</v>
      </c>
      <c r="Z558" s="72">
        <v>1200</v>
      </c>
      <c r="AA558" s="72">
        <v>400</v>
      </c>
      <c r="AB558" s="65"/>
      <c r="AC558" s="65"/>
      <c r="AD558" s="65"/>
      <c r="AE558" s="65"/>
      <c r="AF558" s="65">
        <v>5</v>
      </c>
      <c r="AG558" s="65">
        <f t="shared" si="2061"/>
        <v>820</v>
      </c>
      <c r="AH558" s="65">
        <f t="shared" si="2021"/>
        <v>795</v>
      </c>
      <c r="AI558" s="65" t="str">
        <f t="shared" si="2097"/>
        <v/>
      </c>
      <c r="AJ558" s="65" t="str">
        <f t="shared" si="2098"/>
        <v/>
      </c>
      <c r="AK558" s="65" t="str">
        <f t="shared" si="2099"/>
        <v/>
      </c>
      <c r="AL558" s="65" t="str">
        <f t="shared" si="2100"/>
        <v/>
      </c>
      <c r="AM558" s="65" t="str">
        <f t="shared" si="1572"/>
        <v/>
      </c>
      <c r="AN558" s="65">
        <v>0</v>
      </c>
      <c r="AO558" s="65">
        <v>0</v>
      </c>
      <c r="AP558" s="65">
        <v>0</v>
      </c>
      <c r="AQ558" s="65">
        <v>0</v>
      </c>
      <c r="AR558" s="65">
        <v>0</v>
      </c>
      <c r="AS558" s="65">
        <v>0</v>
      </c>
      <c r="AT558" s="65" t="str">
        <f t="shared" si="1563"/>
        <v>SOC</v>
      </c>
      <c r="AU558" s="65">
        <f t="shared" si="1564"/>
        <v>141</v>
      </c>
      <c r="AV558" s="65"/>
      <c r="AX558" s="65">
        <f t="shared" si="2022"/>
        <v>880</v>
      </c>
      <c r="AY558" s="65">
        <f t="shared" si="2023"/>
        <v>715</v>
      </c>
      <c r="AZ558" s="65">
        <f>INDEX(Notes!$A$36:$O$47,MATCH($B558,Notes!A$36:A$47,0),MATCH(AZ$2,Notes!A$35:O$35,0))</f>
        <v>112.7705130696</v>
      </c>
      <c r="BA558" s="65">
        <f t="shared" si="1529"/>
        <v>805</v>
      </c>
      <c r="BB558" s="65">
        <f t="shared" si="2024"/>
        <v>830</v>
      </c>
      <c r="BC558" s="65">
        <f t="shared" si="1530"/>
        <v>795</v>
      </c>
      <c r="BD558" s="65">
        <f t="shared" si="2025"/>
        <v>820</v>
      </c>
      <c r="BO558" s="72">
        <f>MAX(J558:J562)</f>
        <v>141</v>
      </c>
      <c r="BP558" s="72">
        <f t="shared" si="2079"/>
        <v>3</v>
      </c>
      <c r="BQ558" s="72" t="str">
        <f t="shared" si="2080"/>
        <v>1</v>
      </c>
      <c r="BR558" s="72">
        <v>0</v>
      </c>
    </row>
    <row r="559" spans="1:74" s="72" customFormat="1" x14ac:dyDescent="0.2">
      <c r="A559" s="72" t="b">
        <v>1</v>
      </c>
      <c r="B559" s="65" t="s">
        <v>47</v>
      </c>
      <c r="C559" s="65" t="s">
        <v>86</v>
      </c>
      <c r="D559" s="65" t="str">
        <f t="shared" ref="D559:D593" si="2134">CONCATENATE("E",MID(D558,2,2)+1)</f>
        <v>E2</v>
      </c>
      <c r="E559" s="75">
        <f t="shared" si="2078"/>
        <v>1003002</v>
      </c>
      <c r="F559" s="65" t="str">
        <f t="shared" si="2020"/>
        <v>MS003_E2</v>
      </c>
      <c r="G559" s="65" t="s">
        <v>345</v>
      </c>
      <c r="H559" s="65">
        <f>H558-15</f>
        <v>1010</v>
      </c>
      <c r="I559" s="65">
        <f>I558</f>
        <v>105</v>
      </c>
      <c r="J559" s="65">
        <f>INDEX(Notes!$A$36:$N$47,MATCH(Binning!$B559,Notes!$A$36:$A$47,0),MATCH(Notes!$K$35,Notes!$A$35:$N$35,0))</f>
        <v>141</v>
      </c>
      <c r="K559" s="65"/>
      <c r="L559" s="65">
        <f>L558-10</f>
        <v>845</v>
      </c>
      <c r="M559" s="65">
        <f>M558</f>
        <v>690</v>
      </c>
      <c r="N559" s="65">
        <f>INDEX(GB!$A$2:$AD$96,MATCH($C559,GB!$A$2:$A$96,0),MATCH(N$2,GB!$A$1:$AD$1,0))</f>
        <v>25</v>
      </c>
      <c r="O559" s="65">
        <f>INDEX(GB!$A$2:$AD$96,MATCH($C559,GB!$A$2:$A$96,0),MATCH(O$2,GB!$A$1:$AD$1,0))</f>
        <v>-10</v>
      </c>
      <c r="P559" s="65">
        <f>INDEX(GB!$A$2:$AD$96,MATCH($C559,GB!$A$2:$A$96,0),MATCH(P$2,GB!$A$1:$AD$1,0))</f>
        <v>0</v>
      </c>
      <c r="Q559" s="65">
        <f>INDEX(GB!$A$2:$AD$96,MATCH($C559,GB!$A$2:$A$96,0),MATCH(Q$2,GB!$A$1:$AD$1,0))</f>
        <v>5</v>
      </c>
      <c r="R559" s="65">
        <f>INDEX(Notes!$A$36:$N$47,MATCH(Binning!$B559,Notes!$A$36:$A$47,0),MATCH(Notes!$M$35,Notes!$A$35:$N$35,0))</f>
        <v>1924</v>
      </c>
      <c r="S559" s="65"/>
      <c r="T559" s="65">
        <f>INDEX(GB!$A$2:$AD$96,MATCH($C559,GB!$A$2:$A$96,0),MATCH(T$2,GB!$A$1:$AD$1,0))</f>
        <v>35</v>
      </c>
      <c r="U559" s="65">
        <f>INDEX(GB!$A$2:$AD$96,MATCH($C559,GB!$A$2:$A$96,0),MATCH(U$2,GB!$A$1:$AD$1,0))</f>
        <v>-20</v>
      </c>
      <c r="V559" s="65">
        <f>INDEX(GB!$A$2:$AD$96,MATCH($C559,GB!$A$2:$A$96,0),MATCH(V$2,GB!$A$1:$AD$1,0))</f>
        <v>0</v>
      </c>
      <c r="W559" s="65">
        <f>INDEX(GB!$A$2:$AD$96,MATCH($C559,GB!$A$2:$A$96,0),MATCH(W$2,GB!$A$1:$AD$1,0))</f>
        <v>-25</v>
      </c>
      <c r="X559" s="65">
        <f>INDEX(GB!$A$2:$AD$96,MATCH($C559,GB!$A$2:$A$96,0),MATCH(X$2,GB!$A$1:$AD$1,0))</f>
        <v>-20</v>
      </c>
      <c r="Y559" s="65">
        <v>5</v>
      </c>
      <c r="Z559" s="72">
        <v>1200</v>
      </c>
      <c r="AA559" s="72">
        <v>400</v>
      </c>
      <c r="AB559" s="65"/>
      <c r="AC559" s="65"/>
      <c r="AD559" s="65"/>
      <c r="AE559" s="65"/>
      <c r="AF559" s="65">
        <f>AF558</f>
        <v>5</v>
      </c>
      <c r="AG559" s="65">
        <f t="shared" si="2061"/>
        <v>820</v>
      </c>
      <c r="AH559" s="65">
        <f t="shared" ref="AH559:AH616" si="2135">AG559-N559</f>
        <v>795</v>
      </c>
      <c r="AI559" s="65" t="str">
        <f t="shared" si="2097"/>
        <v/>
      </c>
      <c r="AJ559" s="65" t="str">
        <f t="shared" si="2098"/>
        <v/>
      </c>
      <c r="AK559" s="65" t="str">
        <f t="shared" si="2099"/>
        <v/>
      </c>
      <c r="AL559" s="65" t="str">
        <f t="shared" si="2100"/>
        <v/>
      </c>
      <c r="AM559" s="65" t="str">
        <f t="shared" si="1572"/>
        <v/>
      </c>
      <c r="AN559" s="65">
        <f t="shared" ref="AN559:AS559" si="2136">AN558</f>
        <v>0</v>
      </c>
      <c r="AO559" s="65">
        <f t="shared" si="2136"/>
        <v>0</v>
      </c>
      <c r="AP559" s="65">
        <f t="shared" si="2136"/>
        <v>0</v>
      </c>
      <c r="AQ559" s="65">
        <f t="shared" si="2136"/>
        <v>0</v>
      </c>
      <c r="AR559" s="65">
        <f t="shared" si="2136"/>
        <v>0</v>
      </c>
      <c r="AS559" s="65">
        <f t="shared" si="2136"/>
        <v>0</v>
      </c>
      <c r="AT559" s="65" t="str">
        <f t="shared" si="1563"/>
        <v>SOC</v>
      </c>
      <c r="AU559" s="65">
        <f t="shared" si="1564"/>
        <v>141</v>
      </c>
      <c r="AV559" s="65"/>
      <c r="AX559" s="65">
        <f t="shared" si="2022"/>
        <v>870</v>
      </c>
      <c r="AY559" s="65">
        <f t="shared" si="2023"/>
        <v>715</v>
      </c>
      <c r="AZ559" s="65">
        <f>INDEX(Notes!$A$36:$O$47,MATCH($B559,Notes!A$36:A$47,0),MATCH(AZ$2,Notes!A$35:O$35,0))</f>
        <v>112.7705130696</v>
      </c>
      <c r="BA559" s="65">
        <f t="shared" si="1529"/>
        <v>790</v>
      </c>
      <c r="BB559" s="65">
        <f t="shared" si="2024"/>
        <v>815</v>
      </c>
      <c r="BC559" s="65">
        <f t="shared" si="1530"/>
        <v>780</v>
      </c>
      <c r="BD559" s="65">
        <f t="shared" si="2025"/>
        <v>805</v>
      </c>
      <c r="BO559" s="72">
        <f>BO558</f>
        <v>141</v>
      </c>
      <c r="BP559" s="72">
        <f t="shared" si="2079"/>
        <v>3</v>
      </c>
      <c r="BQ559" s="72" t="str">
        <f t="shared" si="2080"/>
        <v>2</v>
      </c>
      <c r="BR559" s="72">
        <f>IF(BR558="","",BR558)</f>
        <v>0</v>
      </c>
      <c r="BS559" s="72" t="str">
        <f t="shared" ref="BS559:BV559" si="2137">IF(BS558="","",BS558)</f>
        <v/>
      </c>
      <c r="BT559" s="72" t="str">
        <f t="shared" si="2137"/>
        <v/>
      </c>
      <c r="BU559" s="72" t="str">
        <f t="shared" si="2137"/>
        <v/>
      </c>
      <c r="BV559" s="72" t="str">
        <f t="shared" si="2137"/>
        <v/>
      </c>
    </row>
    <row r="560" spans="1:74" s="72" customFormat="1" x14ac:dyDescent="0.2">
      <c r="A560" s="72" t="b">
        <v>1</v>
      </c>
      <c r="B560" s="65" t="s">
        <v>47</v>
      </c>
      <c r="C560" s="65" t="s">
        <v>86</v>
      </c>
      <c r="D560" s="65" t="str">
        <f t="shared" si="2134"/>
        <v>E3</v>
      </c>
      <c r="E560" s="75">
        <f t="shared" si="2078"/>
        <v>1003003</v>
      </c>
      <c r="F560" s="65" t="str">
        <f t="shared" si="2020"/>
        <v>MS003_E3</v>
      </c>
      <c r="G560" s="65" t="s">
        <v>345</v>
      </c>
      <c r="H560" s="65">
        <f t="shared" ref="H560:H569" si="2138">H559-15</f>
        <v>995</v>
      </c>
      <c r="I560" s="65">
        <f t="shared" ref="I560:I569" si="2139">I559</f>
        <v>105</v>
      </c>
      <c r="J560" s="65">
        <f>INDEX(Notes!$A$36:$N$47,MATCH(Binning!$B560,Notes!$A$36:$A$47,0),MATCH(Notes!$K$35,Notes!$A$35:$N$35,0))</f>
        <v>141</v>
      </c>
      <c r="K560" s="65"/>
      <c r="L560" s="65">
        <f>L559-10</f>
        <v>835</v>
      </c>
      <c r="M560" s="65">
        <f t="shared" ref="M560:M569" si="2140">M559</f>
        <v>690</v>
      </c>
      <c r="N560" s="65">
        <f>INDEX(GB!$A$2:$AD$96,MATCH($C560,GB!$A$2:$A$96,0),MATCH(N$2,GB!$A$1:$AD$1,0))</f>
        <v>25</v>
      </c>
      <c r="O560" s="65">
        <f>INDEX(GB!$A$2:$AD$96,MATCH($C560,GB!$A$2:$A$96,0),MATCH(O$2,GB!$A$1:$AD$1,0))</f>
        <v>-10</v>
      </c>
      <c r="P560" s="65">
        <f>INDEX(GB!$A$2:$AD$96,MATCH($C560,GB!$A$2:$A$96,0),MATCH(P$2,GB!$A$1:$AD$1,0))</f>
        <v>0</v>
      </c>
      <c r="Q560" s="65">
        <f>INDEX(GB!$A$2:$AD$96,MATCH($C560,GB!$A$2:$A$96,0),MATCH(Q$2,GB!$A$1:$AD$1,0))</f>
        <v>5</v>
      </c>
      <c r="R560" s="65">
        <f>INDEX(Notes!$A$36:$N$47,MATCH(Binning!$B560,Notes!$A$36:$A$47,0),MATCH(Notes!$M$35,Notes!$A$35:$N$35,0))</f>
        <v>1924</v>
      </c>
      <c r="S560" s="65"/>
      <c r="T560" s="65">
        <f>INDEX(GB!$A$2:$AD$96,MATCH($C560,GB!$A$2:$A$96,0),MATCH(T$2,GB!$A$1:$AD$1,0))</f>
        <v>35</v>
      </c>
      <c r="U560" s="65">
        <f>INDEX(GB!$A$2:$AD$96,MATCH($C560,GB!$A$2:$A$96,0),MATCH(U$2,GB!$A$1:$AD$1,0))</f>
        <v>-20</v>
      </c>
      <c r="V560" s="65">
        <f>INDEX(GB!$A$2:$AD$96,MATCH($C560,GB!$A$2:$A$96,0),MATCH(V$2,GB!$A$1:$AD$1,0))</f>
        <v>0</v>
      </c>
      <c r="W560" s="65">
        <f>INDEX(GB!$A$2:$AD$96,MATCH($C560,GB!$A$2:$A$96,0),MATCH(W$2,GB!$A$1:$AD$1,0))</f>
        <v>-25</v>
      </c>
      <c r="X560" s="65">
        <f>INDEX(GB!$A$2:$AD$96,MATCH($C560,GB!$A$2:$A$96,0),MATCH(X$2,GB!$A$1:$AD$1,0))</f>
        <v>-20</v>
      </c>
      <c r="Y560" s="65">
        <v>5</v>
      </c>
      <c r="Z560" s="72">
        <v>1200</v>
      </c>
      <c r="AA560" s="72">
        <v>400</v>
      </c>
      <c r="AB560" s="65"/>
      <c r="AC560" s="65"/>
      <c r="AD560" s="65"/>
      <c r="AE560" s="65"/>
      <c r="AF560" s="65">
        <f t="shared" ref="AF560:AF569" si="2141">AF559</f>
        <v>5</v>
      </c>
      <c r="AG560" s="65">
        <f t="shared" si="2061"/>
        <v>820</v>
      </c>
      <c r="AH560" s="65">
        <f t="shared" si="2135"/>
        <v>795</v>
      </c>
      <c r="AI560" s="65" t="str">
        <f t="shared" si="2097"/>
        <v/>
      </c>
      <c r="AJ560" s="65" t="str">
        <f t="shared" si="2098"/>
        <v/>
      </c>
      <c r="AK560" s="65" t="str">
        <f t="shared" si="2099"/>
        <v/>
      </c>
      <c r="AL560" s="65" t="str">
        <f t="shared" si="2100"/>
        <v/>
      </c>
      <c r="AM560" s="65" t="str">
        <f t="shared" si="1572"/>
        <v/>
      </c>
      <c r="AN560" s="65">
        <f t="shared" ref="AN560:AN569" si="2142">AN559</f>
        <v>0</v>
      </c>
      <c r="AO560" s="65">
        <f t="shared" ref="AO560:AO569" si="2143">AO559</f>
        <v>0</v>
      </c>
      <c r="AP560" s="65">
        <f t="shared" ref="AP560:AP569" si="2144">AP559</f>
        <v>0</v>
      </c>
      <c r="AQ560" s="65">
        <f t="shared" ref="AQ560:AQ569" si="2145">AQ559</f>
        <v>0</v>
      </c>
      <c r="AR560" s="65">
        <f t="shared" ref="AR560:AR569" si="2146">AR559</f>
        <v>0</v>
      </c>
      <c r="AS560" s="65">
        <f t="shared" ref="AS560:AS569" si="2147">AS559</f>
        <v>0</v>
      </c>
      <c r="AT560" s="65" t="str">
        <f t="shared" si="1563"/>
        <v>SOC</v>
      </c>
      <c r="AU560" s="65">
        <f t="shared" si="1564"/>
        <v>141</v>
      </c>
      <c r="AV560" s="65"/>
      <c r="AX560" s="65">
        <f t="shared" si="2022"/>
        <v>860</v>
      </c>
      <c r="AY560" s="65">
        <f t="shared" si="2023"/>
        <v>715</v>
      </c>
      <c r="AZ560" s="65">
        <f>INDEX(Notes!$A$36:$O$47,MATCH($B560,Notes!A$36:A$47,0),MATCH(AZ$2,Notes!A$35:O$35,0))</f>
        <v>112.7705130696</v>
      </c>
      <c r="BA560" s="65">
        <f t="shared" si="1529"/>
        <v>775</v>
      </c>
      <c r="BB560" s="65">
        <f t="shared" si="2024"/>
        <v>800</v>
      </c>
      <c r="BC560" s="65">
        <f t="shared" si="1530"/>
        <v>765</v>
      </c>
      <c r="BD560" s="65">
        <f t="shared" si="2025"/>
        <v>790</v>
      </c>
      <c r="BO560" s="72">
        <f t="shared" ref="BO560:BO569" si="2148">BO559</f>
        <v>141</v>
      </c>
      <c r="BP560" s="72">
        <f t="shared" si="2079"/>
        <v>3</v>
      </c>
      <c r="BQ560" s="72" t="str">
        <f t="shared" si="2080"/>
        <v>3</v>
      </c>
      <c r="BR560" s="72">
        <f t="shared" ref="BR560:BV562" si="2149">IF(BR559="","",BR559)</f>
        <v>0</v>
      </c>
      <c r="BS560" s="72" t="str">
        <f t="shared" si="2149"/>
        <v/>
      </c>
      <c r="BT560" s="72" t="str">
        <f t="shared" si="2149"/>
        <v/>
      </c>
      <c r="BU560" s="72" t="str">
        <f t="shared" si="2149"/>
        <v/>
      </c>
      <c r="BV560" s="72" t="str">
        <f t="shared" si="2149"/>
        <v/>
      </c>
    </row>
    <row r="561" spans="1:74" s="72" customFormat="1" x14ac:dyDescent="0.2">
      <c r="A561" s="72" t="b">
        <v>1</v>
      </c>
      <c r="B561" s="65" t="s">
        <v>47</v>
      </c>
      <c r="C561" s="65" t="s">
        <v>86</v>
      </c>
      <c r="D561" s="65" t="str">
        <f t="shared" si="2134"/>
        <v>E4</v>
      </c>
      <c r="E561" s="75">
        <f t="shared" si="2078"/>
        <v>1003004</v>
      </c>
      <c r="F561" s="65" t="str">
        <f t="shared" si="2020"/>
        <v>MS003_E4</v>
      </c>
      <c r="G561" s="65" t="s">
        <v>345</v>
      </c>
      <c r="H561" s="65">
        <f t="shared" si="2138"/>
        <v>980</v>
      </c>
      <c r="I561" s="65">
        <f t="shared" si="2139"/>
        <v>105</v>
      </c>
      <c r="J561" s="65">
        <f>INDEX(Notes!$A$36:$N$47,MATCH(Binning!$B561,Notes!$A$36:$A$47,0),MATCH(Notes!$K$35,Notes!$A$35:$N$35,0))</f>
        <v>141</v>
      </c>
      <c r="K561" s="65"/>
      <c r="L561" s="65">
        <f t="shared" ref="L561:L569" si="2150">L560</f>
        <v>835</v>
      </c>
      <c r="M561" s="65">
        <f t="shared" si="2140"/>
        <v>690</v>
      </c>
      <c r="N561" s="65">
        <f>INDEX(GB!$A$2:$AD$96,MATCH($C561,GB!$A$2:$A$96,0),MATCH(N$2,GB!$A$1:$AD$1,0))</f>
        <v>25</v>
      </c>
      <c r="O561" s="65">
        <f>INDEX(GB!$A$2:$AD$96,MATCH($C561,GB!$A$2:$A$96,0),MATCH(O$2,GB!$A$1:$AD$1,0))</f>
        <v>-10</v>
      </c>
      <c r="P561" s="65">
        <f>INDEX(GB!$A$2:$AD$96,MATCH($C561,GB!$A$2:$A$96,0),MATCH(P$2,GB!$A$1:$AD$1,0))</f>
        <v>0</v>
      </c>
      <c r="Q561" s="65">
        <f>INDEX(GB!$A$2:$AD$96,MATCH($C561,GB!$A$2:$A$96,0),MATCH(Q$2,GB!$A$1:$AD$1,0))</f>
        <v>5</v>
      </c>
      <c r="R561" s="65">
        <f>INDEX(Notes!$A$36:$N$47,MATCH(Binning!$B561,Notes!$A$36:$A$47,0),MATCH(Notes!$M$35,Notes!$A$35:$N$35,0))</f>
        <v>1924</v>
      </c>
      <c r="S561" s="65"/>
      <c r="T561" s="65">
        <f>INDEX(GB!$A$2:$AD$96,MATCH($C561,GB!$A$2:$A$96,0),MATCH(T$2,GB!$A$1:$AD$1,0))</f>
        <v>35</v>
      </c>
      <c r="U561" s="65">
        <f>INDEX(GB!$A$2:$AD$96,MATCH($C561,GB!$A$2:$A$96,0),MATCH(U$2,GB!$A$1:$AD$1,0))</f>
        <v>-20</v>
      </c>
      <c r="V561" s="65">
        <f>INDEX(GB!$A$2:$AD$96,MATCH($C561,GB!$A$2:$A$96,0),MATCH(V$2,GB!$A$1:$AD$1,0))</f>
        <v>0</v>
      </c>
      <c r="W561" s="65">
        <f>INDEX(GB!$A$2:$AD$96,MATCH($C561,GB!$A$2:$A$96,0),MATCH(W$2,GB!$A$1:$AD$1,0))</f>
        <v>-25</v>
      </c>
      <c r="X561" s="65">
        <f>INDEX(GB!$A$2:$AD$96,MATCH($C561,GB!$A$2:$A$96,0),MATCH(X$2,GB!$A$1:$AD$1,0))</f>
        <v>-20</v>
      </c>
      <c r="Y561" s="65">
        <v>5</v>
      </c>
      <c r="Z561" s="72">
        <v>1200</v>
      </c>
      <c r="AA561" s="72">
        <v>400</v>
      </c>
      <c r="AB561" s="65"/>
      <c r="AC561" s="65"/>
      <c r="AD561" s="65"/>
      <c r="AE561" s="65"/>
      <c r="AF561" s="65">
        <f t="shared" si="2141"/>
        <v>5</v>
      </c>
      <c r="AG561" s="65">
        <f t="shared" si="2061"/>
        <v>820</v>
      </c>
      <c r="AH561" s="65">
        <f t="shared" si="2135"/>
        <v>795</v>
      </c>
      <c r="AI561" s="65" t="str">
        <f t="shared" si="2097"/>
        <v/>
      </c>
      <c r="AJ561" s="65" t="str">
        <f t="shared" si="2098"/>
        <v/>
      </c>
      <c r="AK561" s="65" t="str">
        <f t="shared" si="2099"/>
        <v/>
      </c>
      <c r="AL561" s="65" t="str">
        <f t="shared" si="2100"/>
        <v/>
      </c>
      <c r="AM561" s="65" t="str">
        <f t="shared" si="1572"/>
        <v/>
      </c>
      <c r="AN561" s="65">
        <f t="shared" si="2142"/>
        <v>0</v>
      </c>
      <c r="AO561" s="65">
        <f t="shared" si="2143"/>
        <v>0</v>
      </c>
      <c r="AP561" s="65">
        <f t="shared" si="2144"/>
        <v>0</v>
      </c>
      <c r="AQ561" s="65">
        <f t="shared" si="2145"/>
        <v>0</v>
      </c>
      <c r="AR561" s="65">
        <f t="shared" si="2146"/>
        <v>0</v>
      </c>
      <c r="AS561" s="65">
        <f t="shared" si="2147"/>
        <v>0</v>
      </c>
      <c r="AT561" s="65" t="str">
        <f t="shared" si="1563"/>
        <v>SOC</v>
      </c>
      <c r="AU561" s="65">
        <f t="shared" si="1564"/>
        <v>141</v>
      </c>
      <c r="AV561" s="65"/>
      <c r="AX561" s="65">
        <f t="shared" si="2022"/>
        <v>860</v>
      </c>
      <c r="AY561" s="65">
        <f t="shared" si="2023"/>
        <v>715</v>
      </c>
      <c r="AZ561" s="65">
        <f>INDEX(Notes!$A$36:$O$47,MATCH($B561,Notes!A$36:A$47,0),MATCH(AZ$2,Notes!A$35:O$35,0))</f>
        <v>112.7705130696</v>
      </c>
      <c r="BA561" s="65">
        <f t="shared" si="1529"/>
        <v>760</v>
      </c>
      <c r="BB561" s="65">
        <f t="shared" si="2024"/>
        <v>785</v>
      </c>
      <c r="BC561" s="65">
        <f t="shared" si="1530"/>
        <v>750</v>
      </c>
      <c r="BD561" s="65">
        <f t="shared" si="2025"/>
        <v>775</v>
      </c>
      <c r="BO561" s="72">
        <f t="shared" si="2148"/>
        <v>141</v>
      </c>
      <c r="BP561" s="72">
        <f t="shared" si="2079"/>
        <v>3</v>
      </c>
      <c r="BQ561" s="72" t="str">
        <f t="shared" si="2080"/>
        <v>4</v>
      </c>
      <c r="BR561" s="72">
        <f t="shared" si="2149"/>
        <v>0</v>
      </c>
      <c r="BS561" s="72" t="str">
        <f t="shared" si="2149"/>
        <v/>
      </c>
      <c r="BT561" s="72" t="str">
        <f t="shared" si="2149"/>
        <v/>
      </c>
      <c r="BU561" s="72" t="str">
        <f t="shared" si="2149"/>
        <v/>
      </c>
      <c r="BV561" s="72" t="str">
        <f t="shared" si="2149"/>
        <v/>
      </c>
    </row>
    <row r="562" spans="1:74" s="72" customFormat="1" x14ac:dyDescent="0.2">
      <c r="A562" s="72" t="b">
        <v>1</v>
      </c>
      <c r="B562" s="65" t="s">
        <v>47</v>
      </c>
      <c r="C562" s="65" t="s">
        <v>86</v>
      </c>
      <c r="D562" s="65" t="str">
        <f t="shared" si="2134"/>
        <v>E5</v>
      </c>
      <c r="E562" s="75">
        <f t="shared" si="2078"/>
        <v>1003005</v>
      </c>
      <c r="F562" s="65" t="str">
        <f t="shared" si="2020"/>
        <v>MS003_E5</v>
      </c>
      <c r="G562" s="65" t="s">
        <v>345</v>
      </c>
      <c r="H562" s="65">
        <f t="shared" si="2138"/>
        <v>965</v>
      </c>
      <c r="I562" s="65">
        <f t="shared" si="2139"/>
        <v>105</v>
      </c>
      <c r="J562" s="65">
        <f>INDEX(Notes!$A$36:$N$47,MATCH(Binning!$B562,Notes!$A$36:$A$47,0),MATCH(Notes!$K$35,Notes!$A$35:$N$35,0))</f>
        <v>141</v>
      </c>
      <c r="K562" s="65"/>
      <c r="L562" s="65">
        <f t="shared" si="2150"/>
        <v>835</v>
      </c>
      <c r="M562" s="65">
        <f t="shared" si="2140"/>
        <v>690</v>
      </c>
      <c r="N562" s="65">
        <f>INDEX(GB!$A$2:$AD$96,MATCH($C562,GB!$A$2:$A$96,0),MATCH(N$2,GB!$A$1:$AD$1,0))</f>
        <v>25</v>
      </c>
      <c r="O562" s="65">
        <f>INDEX(GB!$A$2:$AD$96,MATCH($C562,GB!$A$2:$A$96,0),MATCH(O$2,GB!$A$1:$AD$1,0))</f>
        <v>-10</v>
      </c>
      <c r="P562" s="65">
        <f>INDEX(GB!$A$2:$AD$96,MATCH($C562,GB!$A$2:$A$96,0),MATCH(P$2,GB!$A$1:$AD$1,0))</f>
        <v>0</v>
      </c>
      <c r="Q562" s="65">
        <f>INDEX(GB!$A$2:$AD$96,MATCH($C562,GB!$A$2:$A$96,0),MATCH(Q$2,GB!$A$1:$AD$1,0))</f>
        <v>5</v>
      </c>
      <c r="R562" s="65">
        <f>INDEX(Notes!$A$36:$N$47,MATCH(Binning!$B562,Notes!$A$36:$A$47,0),MATCH(Notes!$M$35,Notes!$A$35:$N$35,0))</f>
        <v>1924</v>
      </c>
      <c r="S562" s="65"/>
      <c r="T562" s="65">
        <f>INDEX(GB!$A$2:$AD$96,MATCH($C562,GB!$A$2:$A$96,0),MATCH(T$2,GB!$A$1:$AD$1,0))</f>
        <v>35</v>
      </c>
      <c r="U562" s="65">
        <f>INDEX(GB!$A$2:$AD$96,MATCH($C562,GB!$A$2:$A$96,0),MATCH(U$2,GB!$A$1:$AD$1,0))</f>
        <v>-20</v>
      </c>
      <c r="V562" s="65">
        <f>INDEX(GB!$A$2:$AD$96,MATCH($C562,GB!$A$2:$A$96,0),MATCH(V$2,GB!$A$1:$AD$1,0))</f>
        <v>0</v>
      </c>
      <c r="W562" s="65">
        <f>INDEX(GB!$A$2:$AD$96,MATCH($C562,GB!$A$2:$A$96,0),MATCH(W$2,GB!$A$1:$AD$1,0))</f>
        <v>-25</v>
      </c>
      <c r="X562" s="65">
        <f>INDEX(GB!$A$2:$AD$96,MATCH($C562,GB!$A$2:$A$96,0),MATCH(X$2,GB!$A$1:$AD$1,0))</f>
        <v>-20</v>
      </c>
      <c r="Y562" s="65">
        <v>5</v>
      </c>
      <c r="Z562" s="72">
        <v>1200</v>
      </c>
      <c r="AA562" s="72">
        <v>400</v>
      </c>
      <c r="AB562" s="65"/>
      <c r="AC562" s="65"/>
      <c r="AD562" s="65"/>
      <c r="AE562" s="65"/>
      <c r="AF562" s="65">
        <f t="shared" si="2141"/>
        <v>5</v>
      </c>
      <c r="AG562" s="65">
        <f t="shared" si="2061"/>
        <v>820</v>
      </c>
      <c r="AH562" s="65">
        <f t="shared" si="2135"/>
        <v>795</v>
      </c>
      <c r="AI562" s="65" t="str">
        <f t="shared" si="2097"/>
        <v/>
      </c>
      <c r="AJ562" s="65" t="str">
        <f t="shared" si="2098"/>
        <v/>
      </c>
      <c r="AK562" s="65" t="str">
        <f t="shared" si="2099"/>
        <v/>
      </c>
      <c r="AL562" s="65" t="str">
        <f t="shared" si="2100"/>
        <v/>
      </c>
      <c r="AM562" s="65" t="str">
        <f t="shared" si="1572"/>
        <v/>
      </c>
      <c r="AN562" s="65">
        <f t="shared" si="2142"/>
        <v>0</v>
      </c>
      <c r="AO562" s="65">
        <f t="shared" si="2143"/>
        <v>0</v>
      </c>
      <c r="AP562" s="65">
        <f t="shared" si="2144"/>
        <v>0</v>
      </c>
      <c r="AQ562" s="65">
        <f t="shared" si="2145"/>
        <v>0</v>
      </c>
      <c r="AR562" s="65">
        <f t="shared" si="2146"/>
        <v>0</v>
      </c>
      <c r="AS562" s="65">
        <f t="shared" si="2147"/>
        <v>0</v>
      </c>
      <c r="AT562" s="65" t="str">
        <f t="shared" si="1563"/>
        <v>SOC</v>
      </c>
      <c r="AU562" s="65">
        <f t="shared" si="1564"/>
        <v>141</v>
      </c>
      <c r="AV562" s="65"/>
      <c r="AX562" s="65">
        <f t="shared" si="2022"/>
        <v>860</v>
      </c>
      <c r="AY562" s="65">
        <f t="shared" si="2023"/>
        <v>715</v>
      </c>
      <c r="AZ562" s="65">
        <f>INDEX(Notes!$A$36:$O$47,MATCH($B562,Notes!A$36:A$47,0),MATCH(AZ$2,Notes!A$35:O$35,0))</f>
        <v>112.7705130696</v>
      </c>
      <c r="BA562" s="65">
        <f t="shared" si="1529"/>
        <v>745</v>
      </c>
      <c r="BB562" s="65">
        <f t="shared" si="2024"/>
        <v>770</v>
      </c>
      <c r="BC562" s="65">
        <f t="shared" si="1530"/>
        <v>735</v>
      </c>
      <c r="BD562" s="65">
        <f t="shared" si="2025"/>
        <v>760</v>
      </c>
      <c r="BO562" s="72">
        <f t="shared" si="2148"/>
        <v>141</v>
      </c>
      <c r="BP562" s="72">
        <f t="shared" si="2079"/>
        <v>3</v>
      </c>
      <c r="BQ562" s="72" t="str">
        <f t="shared" si="2080"/>
        <v>5</v>
      </c>
      <c r="BR562" s="72">
        <f t="shared" si="2149"/>
        <v>0</v>
      </c>
      <c r="BS562" s="72" t="str">
        <f t="shared" si="2149"/>
        <v/>
      </c>
      <c r="BT562" s="72" t="str">
        <f t="shared" si="2149"/>
        <v/>
      </c>
      <c r="BU562" s="72" t="str">
        <f t="shared" si="2149"/>
        <v/>
      </c>
      <c r="BV562" s="72" t="str">
        <f t="shared" si="2149"/>
        <v/>
      </c>
    </row>
    <row r="563" spans="1:74" s="72" customFormat="1" x14ac:dyDescent="0.2">
      <c r="A563" s="72" t="b">
        <v>1</v>
      </c>
      <c r="B563" s="65" t="s">
        <v>47</v>
      </c>
      <c r="C563" s="65" t="s">
        <v>86</v>
      </c>
      <c r="D563" s="65" t="str">
        <f t="shared" si="2134"/>
        <v>E6</v>
      </c>
      <c r="E563" s="75">
        <f t="shared" ref="E563:E566" si="2151">1000000+BP563*1000+BQ563</f>
        <v>1003006</v>
      </c>
      <c r="F563" s="65" t="str">
        <f t="shared" ref="F563:F566" si="2152">CONCATENATE(C563,"_",D563)</f>
        <v>MS003_E6</v>
      </c>
      <c r="G563" s="65" t="s">
        <v>345</v>
      </c>
      <c r="H563" s="65">
        <f t="shared" si="2138"/>
        <v>950</v>
      </c>
      <c r="I563" s="65">
        <f t="shared" si="2139"/>
        <v>105</v>
      </c>
      <c r="J563" s="65">
        <f>INDEX(Notes!$A$36:$N$47,MATCH(Binning!$B563,Notes!$A$36:$A$47,0),MATCH(Notes!$K$35,Notes!$A$35:$N$35,0))</f>
        <v>141</v>
      </c>
      <c r="K563" s="65"/>
      <c r="L563" s="65">
        <f t="shared" si="2150"/>
        <v>835</v>
      </c>
      <c r="M563" s="65">
        <f t="shared" si="2140"/>
        <v>690</v>
      </c>
      <c r="N563" s="65">
        <f>INDEX(GB!$A$2:$AD$96,MATCH($C563,GB!$A$2:$A$96,0),MATCH(N$2,GB!$A$1:$AD$1,0))</f>
        <v>25</v>
      </c>
      <c r="O563" s="65">
        <f>INDEX(GB!$A$2:$AD$96,MATCH($C563,GB!$A$2:$A$96,0),MATCH(O$2,GB!$A$1:$AD$1,0))</f>
        <v>-10</v>
      </c>
      <c r="P563" s="65">
        <f>INDEX(GB!$A$2:$AD$96,MATCH($C563,GB!$A$2:$A$96,0),MATCH(P$2,GB!$A$1:$AD$1,0))</f>
        <v>0</v>
      </c>
      <c r="Q563" s="65">
        <f>INDEX(GB!$A$2:$AD$96,MATCH($C563,GB!$A$2:$A$96,0),MATCH(Q$2,GB!$A$1:$AD$1,0))</f>
        <v>5</v>
      </c>
      <c r="R563" s="65">
        <f>INDEX(Notes!$A$36:$N$47,MATCH(Binning!$B563,Notes!$A$36:$A$47,0),MATCH(Notes!$M$35,Notes!$A$35:$N$35,0))</f>
        <v>1924</v>
      </c>
      <c r="S563" s="65"/>
      <c r="T563" s="65">
        <f>INDEX(GB!$A$2:$AD$96,MATCH($C563,GB!$A$2:$A$96,0),MATCH(T$2,GB!$A$1:$AD$1,0))</f>
        <v>35</v>
      </c>
      <c r="U563" s="65">
        <f>INDEX(GB!$A$2:$AD$96,MATCH($C563,GB!$A$2:$A$96,0),MATCH(U$2,GB!$A$1:$AD$1,0))</f>
        <v>-20</v>
      </c>
      <c r="V563" s="65">
        <f>INDEX(GB!$A$2:$AD$96,MATCH($C563,GB!$A$2:$A$96,0),MATCH(V$2,GB!$A$1:$AD$1,0))</f>
        <v>0</v>
      </c>
      <c r="W563" s="65">
        <f>INDEX(GB!$A$2:$AD$96,MATCH($C563,GB!$A$2:$A$96,0),MATCH(W$2,GB!$A$1:$AD$1,0))</f>
        <v>-25</v>
      </c>
      <c r="X563" s="65">
        <f>INDEX(GB!$A$2:$AD$96,MATCH($C563,GB!$A$2:$A$96,0),MATCH(X$2,GB!$A$1:$AD$1,0))</f>
        <v>-20</v>
      </c>
      <c r="Y563" s="65">
        <v>5</v>
      </c>
      <c r="Z563" s="72">
        <v>1200</v>
      </c>
      <c r="AA563" s="72">
        <v>400</v>
      </c>
      <c r="AB563" s="65"/>
      <c r="AC563" s="65"/>
      <c r="AD563" s="65"/>
      <c r="AE563" s="65"/>
      <c r="AF563" s="65">
        <f t="shared" si="2141"/>
        <v>5</v>
      </c>
      <c r="AG563" s="65">
        <f t="shared" si="2061"/>
        <v>820</v>
      </c>
      <c r="AH563" s="65">
        <f t="shared" ref="AH563:AH566" si="2153">AG563-N563</f>
        <v>795</v>
      </c>
      <c r="AI563" s="65" t="str">
        <f t="shared" ref="AI563:AI566" si="2154">IF($BR563=1,BS563,"")</f>
        <v/>
      </c>
      <c r="AJ563" s="65" t="str">
        <f t="shared" ref="AJ563:AJ566" si="2155">IF($BR563=1,BT563,"")</f>
        <v/>
      </c>
      <c r="AK563" s="65" t="str">
        <f t="shared" ref="AK563:AK566" si="2156">IF($BR563=1,BU563,"")</f>
        <v/>
      </c>
      <c r="AL563" s="65" t="str">
        <f t="shared" ref="AL563:AL566" si="2157">IF($BR563=1,BV563,"")</f>
        <v/>
      </c>
      <c r="AM563" s="65" t="str">
        <f t="shared" si="1572"/>
        <v/>
      </c>
      <c r="AN563" s="65">
        <f t="shared" si="2142"/>
        <v>0</v>
      </c>
      <c r="AO563" s="65">
        <f t="shared" si="2143"/>
        <v>0</v>
      </c>
      <c r="AP563" s="65">
        <f t="shared" si="2144"/>
        <v>0</v>
      </c>
      <c r="AQ563" s="65">
        <f t="shared" si="2145"/>
        <v>0</v>
      </c>
      <c r="AR563" s="65">
        <f t="shared" si="2146"/>
        <v>0</v>
      </c>
      <c r="AS563" s="65">
        <f t="shared" si="2147"/>
        <v>0</v>
      </c>
      <c r="AT563" s="65" t="str">
        <f t="shared" ref="AT563:AT566" si="2158">B563</f>
        <v>SOC</v>
      </c>
      <c r="AU563" s="65">
        <f t="shared" ref="AU563:AU566" si="2159">J563</f>
        <v>141</v>
      </c>
      <c r="AV563" s="65"/>
      <c r="AX563" s="65">
        <f t="shared" ref="AX563:AX566" si="2160">L563+N563</f>
        <v>860</v>
      </c>
      <c r="AY563" s="65">
        <f t="shared" ref="AY563:AY566" si="2161">M563+N563</f>
        <v>715</v>
      </c>
      <c r="AZ563" s="65">
        <f>INDEX(Notes!$A$36:$O$47,MATCH($B563,Notes!A$36:A$47,0),MATCH(AZ$2,Notes!A$35:O$35,0))</f>
        <v>112.7705130696</v>
      </c>
      <c r="BA563" s="65">
        <f t="shared" ref="BA563:BA566" si="2162">MAX(MIN(Y563*FLOOR((H563-I563*LOG10(AZ563))/Y563,1),L563),M563)</f>
        <v>730</v>
      </c>
      <c r="BB563" s="65">
        <f t="shared" ref="BB563:BB566" si="2163">BA563+N563</f>
        <v>755</v>
      </c>
      <c r="BC563" s="65">
        <f t="shared" ref="BC563:BC566" si="2164">MAX(MIN(Y563*FLOOR((H563-I563*LOG10(J563))/Y563,1),L563),M563)</f>
        <v>720</v>
      </c>
      <c r="BD563" s="65">
        <f t="shared" ref="BD563:BD566" si="2165">BC563+N563</f>
        <v>745</v>
      </c>
      <c r="BO563" s="72">
        <f t="shared" si="2148"/>
        <v>141</v>
      </c>
      <c r="BP563" s="72">
        <f t="shared" si="2079"/>
        <v>3</v>
      </c>
      <c r="BQ563" s="72" t="str">
        <f t="shared" si="2080"/>
        <v>6</v>
      </c>
      <c r="BR563" s="72">
        <f t="shared" ref="BR563:BV563" si="2166">IF(BR562="","",BR562)</f>
        <v>0</v>
      </c>
      <c r="BS563" s="72" t="str">
        <f t="shared" si="2166"/>
        <v/>
      </c>
      <c r="BT563" s="72" t="str">
        <f t="shared" si="2166"/>
        <v/>
      </c>
      <c r="BU563" s="72" t="str">
        <f t="shared" si="2166"/>
        <v/>
      </c>
      <c r="BV563" s="72" t="str">
        <f t="shared" si="2166"/>
        <v/>
      </c>
    </row>
    <row r="564" spans="1:74" s="72" customFormat="1" x14ac:dyDescent="0.2">
      <c r="A564" s="72" t="b">
        <v>1</v>
      </c>
      <c r="B564" s="65" t="s">
        <v>47</v>
      </c>
      <c r="C564" s="65" t="s">
        <v>86</v>
      </c>
      <c r="D564" s="65" t="str">
        <f t="shared" si="2134"/>
        <v>E7</v>
      </c>
      <c r="E564" s="75">
        <f t="shared" si="2151"/>
        <v>1003007</v>
      </c>
      <c r="F564" s="65" t="str">
        <f t="shared" si="2152"/>
        <v>MS003_E7</v>
      </c>
      <c r="G564" s="65" t="s">
        <v>345</v>
      </c>
      <c r="H564" s="65">
        <f t="shared" si="2138"/>
        <v>935</v>
      </c>
      <c r="I564" s="65">
        <f t="shared" si="2139"/>
        <v>105</v>
      </c>
      <c r="J564" s="65">
        <f>INDEX(Notes!$A$36:$N$47,MATCH(Binning!$B564,Notes!$A$36:$A$47,0),MATCH(Notes!$K$35,Notes!$A$35:$N$35,0))</f>
        <v>141</v>
      </c>
      <c r="K564" s="65"/>
      <c r="L564" s="65">
        <f t="shared" si="2150"/>
        <v>835</v>
      </c>
      <c r="M564" s="65">
        <f t="shared" si="2140"/>
        <v>690</v>
      </c>
      <c r="N564" s="65">
        <f>INDEX(GB!$A$2:$AD$96,MATCH($C564,GB!$A$2:$A$96,0),MATCH(N$2,GB!$A$1:$AD$1,0))</f>
        <v>25</v>
      </c>
      <c r="O564" s="65">
        <f>INDEX(GB!$A$2:$AD$96,MATCH($C564,GB!$A$2:$A$96,0),MATCH(O$2,GB!$A$1:$AD$1,0))</f>
        <v>-10</v>
      </c>
      <c r="P564" s="65">
        <f>INDEX(GB!$A$2:$AD$96,MATCH($C564,GB!$A$2:$A$96,0),MATCH(P$2,GB!$A$1:$AD$1,0))</f>
        <v>0</v>
      </c>
      <c r="Q564" s="65">
        <f>INDEX(GB!$A$2:$AD$96,MATCH($C564,GB!$A$2:$A$96,0),MATCH(Q$2,GB!$A$1:$AD$1,0))</f>
        <v>5</v>
      </c>
      <c r="R564" s="65">
        <f>INDEX(Notes!$A$36:$N$47,MATCH(Binning!$B564,Notes!$A$36:$A$47,0),MATCH(Notes!$M$35,Notes!$A$35:$N$35,0))</f>
        <v>1924</v>
      </c>
      <c r="S564" s="65"/>
      <c r="T564" s="65">
        <f>INDEX(GB!$A$2:$AD$96,MATCH($C564,GB!$A$2:$A$96,0),MATCH(T$2,GB!$A$1:$AD$1,0))</f>
        <v>35</v>
      </c>
      <c r="U564" s="65">
        <f>INDEX(GB!$A$2:$AD$96,MATCH($C564,GB!$A$2:$A$96,0),MATCH(U$2,GB!$A$1:$AD$1,0))</f>
        <v>-20</v>
      </c>
      <c r="V564" s="65">
        <f>INDEX(GB!$A$2:$AD$96,MATCH($C564,GB!$A$2:$A$96,0),MATCH(V$2,GB!$A$1:$AD$1,0))</f>
        <v>0</v>
      </c>
      <c r="W564" s="65">
        <f>INDEX(GB!$A$2:$AD$96,MATCH($C564,GB!$A$2:$A$96,0),MATCH(W$2,GB!$A$1:$AD$1,0))</f>
        <v>-25</v>
      </c>
      <c r="X564" s="65">
        <f>INDEX(GB!$A$2:$AD$96,MATCH($C564,GB!$A$2:$A$96,0),MATCH(X$2,GB!$A$1:$AD$1,0))</f>
        <v>-20</v>
      </c>
      <c r="Y564" s="65">
        <v>5</v>
      </c>
      <c r="Z564" s="72">
        <v>1200</v>
      </c>
      <c r="AA564" s="72">
        <v>400</v>
      </c>
      <c r="AB564" s="65"/>
      <c r="AC564" s="65"/>
      <c r="AD564" s="65"/>
      <c r="AE564" s="65"/>
      <c r="AF564" s="65">
        <f t="shared" si="2141"/>
        <v>5</v>
      </c>
      <c r="AG564" s="65">
        <f t="shared" si="2061"/>
        <v>820</v>
      </c>
      <c r="AH564" s="65">
        <f t="shared" si="2153"/>
        <v>795</v>
      </c>
      <c r="AI564" s="65" t="str">
        <f t="shared" si="2154"/>
        <v/>
      </c>
      <c r="AJ564" s="65" t="str">
        <f t="shared" si="2155"/>
        <v/>
      </c>
      <c r="AK564" s="65" t="str">
        <f t="shared" si="2156"/>
        <v/>
      </c>
      <c r="AL564" s="65" t="str">
        <f t="shared" si="2157"/>
        <v/>
      </c>
      <c r="AM564" s="65" t="str">
        <f t="shared" si="1572"/>
        <v/>
      </c>
      <c r="AN564" s="65">
        <f t="shared" si="2142"/>
        <v>0</v>
      </c>
      <c r="AO564" s="65">
        <f t="shared" si="2143"/>
        <v>0</v>
      </c>
      <c r="AP564" s="65">
        <f t="shared" si="2144"/>
        <v>0</v>
      </c>
      <c r="AQ564" s="65">
        <f t="shared" si="2145"/>
        <v>0</v>
      </c>
      <c r="AR564" s="65">
        <f t="shared" si="2146"/>
        <v>0</v>
      </c>
      <c r="AS564" s="65">
        <f t="shared" si="2147"/>
        <v>0</v>
      </c>
      <c r="AT564" s="65" t="str">
        <f t="shared" si="2158"/>
        <v>SOC</v>
      </c>
      <c r="AU564" s="65">
        <f t="shared" si="2159"/>
        <v>141</v>
      </c>
      <c r="AV564" s="65"/>
      <c r="AX564" s="65">
        <f t="shared" si="2160"/>
        <v>860</v>
      </c>
      <c r="AY564" s="65">
        <f t="shared" si="2161"/>
        <v>715</v>
      </c>
      <c r="AZ564" s="65">
        <f>INDEX(Notes!$A$36:$O$47,MATCH($B564,Notes!A$36:A$47,0),MATCH(AZ$2,Notes!A$35:O$35,0))</f>
        <v>112.7705130696</v>
      </c>
      <c r="BA564" s="65">
        <f t="shared" si="2162"/>
        <v>715</v>
      </c>
      <c r="BB564" s="65">
        <f t="shared" si="2163"/>
        <v>740</v>
      </c>
      <c r="BC564" s="65">
        <f t="shared" si="2164"/>
        <v>705</v>
      </c>
      <c r="BD564" s="65">
        <f t="shared" si="2165"/>
        <v>730</v>
      </c>
      <c r="BO564" s="72">
        <f t="shared" si="2148"/>
        <v>141</v>
      </c>
      <c r="BP564" s="72">
        <f t="shared" si="2079"/>
        <v>3</v>
      </c>
      <c r="BQ564" s="72" t="str">
        <f t="shared" si="2080"/>
        <v>7</v>
      </c>
      <c r="BR564" s="72">
        <f t="shared" ref="BR564:BV564" si="2167">IF(BR563="","",BR563)</f>
        <v>0</v>
      </c>
      <c r="BS564" s="72" t="str">
        <f t="shared" si="2167"/>
        <v/>
      </c>
      <c r="BT564" s="72" t="str">
        <f t="shared" si="2167"/>
        <v/>
      </c>
      <c r="BU564" s="72" t="str">
        <f t="shared" si="2167"/>
        <v/>
      </c>
      <c r="BV564" s="72" t="str">
        <f t="shared" si="2167"/>
        <v/>
      </c>
    </row>
    <row r="565" spans="1:74" s="72" customFormat="1" x14ac:dyDescent="0.2">
      <c r="A565" s="72" t="b">
        <v>1</v>
      </c>
      <c r="B565" s="65" t="s">
        <v>47</v>
      </c>
      <c r="C565" s="65" t="s">
        <v>86</v>
      </c>
      <c r="D565" s="65" t="str">
        <f t="shared" si="2134"/>
        <v>E8</v>
      </c>
      <c r="E565" s="75">
        <f t="shared" si="2151"/>
        <v>1003008</v>
      </c>
      <c r="F565" s="65" t="str">
        <f t="shared" si="2152"/>
        <v>MS003_E8</v>
      </c>
      <c r="G565" s="65" t="s">
        <v>345</v>
      </c>
      <c r="H565" s="65">
        <f t="shared" si="2138"/>
        <v>920</v>
      </c>
      <c r="I565" s="65">
        <f t="shared" si="2139"/>
        <v>105</v>
      </c>
      <c r="J565" s="65">
        <f>INDEX(Notes!$A$36:$N$47,MATCH(Binning!$B565,Notes!$A$36:$A$47,0),MATCH(Notes!$K$35,Notes!$A$35:$N$35,0))</f>
        <v>141</v>
      </c>
      <c r="K565" s="65"/>
      <c r="L565" s="65">
        <f t="shared" si="2150"/>
        <v>835</v>
      </c>
      <c r="M565" s="65">
        <f t="shared" si="2140"/>
        <v>690</v>
      </c>
      <c r="N565" s="65">
        <f>INDEX(GB!$A$2:$AD$96,MATCH($C565,GB!$A$2:$A$96,0),MATCH(N$2,GB!$A$1:$AD$1,0))</f>
        <v>25</v>
      </c>
      <c r="O565" s="65">
        <f>INDEX(GB!$A$2:$AD$96,MATCH($C565,GB!$A$2:$A$96,0),MATCH(O$2,GB!$A$1:$AD$1,0))</f>
        <v>-10</v>
      </c>
      <c r="P565" s="65">
        <f>INDEX(GB!$A$2:$AD$96,MATCH($C565,GB!$A$2:$A$96,0),MATCH(P$2,GB!$A$1:$AD$1,0))</f>
        <v>0</v>
      </c>
      <c r="Q565" s="65">
        <f>INDEX(GB!$A$2:$AD$96,MATCH($C565,GB!$A$2:$A$96,0),MATCH(Q$2,GB!$A$1:$AD$1,0))</f>
        <v>5</v>
      </c>
      <c r="R565" s="65">
        <f>INDEX(Notes!$A$36:$N$47,MATCH(Binning!$B565,Notes!$A$36:$A$47,0),MATCH(Notes!$M$35,Notes!$A$35:$N$35,0))</f>
        <v>1924</v>
      </c>
      <c r="S565" s="65"/>
      <c r="T565" s="65">
        <f>INDEX(GB!$A$2:$AD$96,MATCH($C565,GB!$A$2:$A$96,0),MATCH(T$2,GB!$A$1:$AD$1,0))</f>
        <v>35</v>
      </c>
      <c r="U565" s="65">
        <f>INDEX(GB!$A$2:$AD$96,MATCH($C565,GB!$A$2:$A$96,0),MATCH(U$2,GB!$A$1:$AD$1,0))</f>
        <v>-20</v>
      </c>
      <c r="V565" s="65">
        <f>INDEX(GB!$A$2:$AD$96,MATCH($C565,GB!$A$2:$A$96,0),MATCH(V$2,GB!$A$1:$AD$1,0))</f>
        <v>0</v>
      </c>
      <c r="W565" s="65">
        <f>INDEX(GB!$A$2:$AD$96,MATCH($C565,GB!$A$2:$A$96,0),MATCH(W$2,GB!$A$1:$AD$1,0))</f>
        <v>-25</v>
      </c>
      <c r="X565" s="65">
        <f>INDEX(GB!$A$2:$AD$96,MATCH($C565,GB!$A$2:$A$96,0),MATCH(X$2,GB!$A$1:$AD$1,0))</f>
        <v>-20</v>
      </c>
      <c r="Y565" s="65">
        <v>5</v>
      </c>
      <c r="Z565" s="72">
        <v>1200</v>
      </c>
      <c r="AA565" s="72">
        <v>400</v>
      </c>
      <c r="AB565" s="65"/>
      <c r="AC565" s="65"/>
      <c r="AD565" s="65"/>
      <c r="AE565" s="65"/>
      <c r="AF565" s="65">
        <f t="shared" si="2141"/>
        <v>5</v>
      </c>
      <c r="AG565" s="65">
        <f t="shared" si="2061"/>
        <v>820</v>
      </c>
      <c r="AH565" s="65">
        <f t="shared" si="2153"/>
        <v>795</v>
      </c>
      <c r="AI565" s="65" t="str">
        <f t="shared" si="2154"/>
        <v/>
      </c>
      <c r="AJ565" s="65" t="str">
        <f t="shared" si="2155"/>
        <v/>
      </c>
      <c r="AK565" s="65" t="str">
        <f t="shared" si="2156"/>
        <v/>
      </c>
      <c r="AL565" s="65" t="str">
        <f t="shared" si="2157"/>
        <v/>
      </c>
      <c r="AM565" s="65" t="str">
        <f t="shared" si="1572"/>
        <v/>
      </c>
      <c r="AN565" s="65">
        <f t="shared" si="2142"/>
        <v>0</v>
      </c>
      <c r="AO565" s="65">
        <f t="shared" si="2143"/>
        <v>0</v>
      </c>
      <c r="AP565" s="65">
        <f t="shared" si="2144"/>
        <v>0</v>
      </c>
      <c r="AQ565" s="65">
        <f t="shared" si="2145"/>
        <v>0</v>
      </c>
      <c r="AR565" s="65">
        <f t="shared" si="2146"/>
        <v>0</v>
      </c>
      <c r="AS565" s="65">
        <f t="shared" si="2147"/>
        <v>0</v>
      </c>
      <c r="AT565" s="65" t="str">
        <f t="shared" si="2158"/>
        <v>SOC</v>
      </c>
      <c r="AU565" s="65">
        <f t="shared" si="2159"/>
        <v>141</v>
      </c>
      <c r="AV565" s="65"/>
      <c r="AX565" s="65">
        <f t="shared" si="2160"/>
        <v>860</v>
      </c>
      <c r="AY565" s="65">
        <f t="shared" si="2161"/>
        <v>715</v>
      </c>
      <c r="AZ565" s="65">
        <f>INDEX(Notes!$A$36:$O$47,MATCH($B565,Notes!A$36:A$47,0),MATCH(AZ$2,Notes!A$35:O$35,0))</f>
        <v>112.7705130696</v>
      </c>
      <c r="BA565" s="65">
        <f t="shared" si="2162"/>
        <v>700</v>
      </c>
      <c r="BB565" s="65">
        <f t="shared" si="2163"/>
        <v>725</v>
      </c>
      <c r="BC565" s="65">
        <f t="shared" si="2164"/>
        <v>690</v>
      </c>
      <c r="BD565" s="65">
        <f t="shared" si="2165"/>
        <v>715</v>
      </c>
      <c r="BO565" s="72">
        <f t="shared" si="2148"/>
        <v>141</v>
      </c>
      <c r="BP565" s="72">
        <f t="shared" si="2079"/>
        <v>3</v>
      </c>
      <c r="BQ565" s="72" t="str">
        <f t="shared" si="2080"/>
        <v>8</v>
      </c>
      <c r="BR565" s="72">
        <f t="shared" ref="BR565:BV565" si="2168">IF(BR564="","",BR564)</f>
        <v>0</v>
      </c>
      <c r="BS565" s="72" t="str">
        <f t="shared" si="2168"/>
        <v/>
      </c>
      <c r="BT565" s="72" t="str">
        <f t="shared" si="2168"/>
        <v/>
      </c>
      <c r="BU565" s="72" t="str">
        <f t="shared" si="2168"/>
        <v/>
      </c>
      <c r="BV565" s="72" t="str">
        <f t="shared" si="2168"/>
        <v/>
      </c>
    </row>
    <row r="566" spans="1:74" s="72" customFormat="1" x14ac:dyDescent="0.2">
      <c r="A566" s="72" t="b">
        <v>1</v>
      </c>
      <c r="B566" s="65" t="s">
        <v>47</v>
      </c>
      <c r="C566" s="65" t="s">
        <v>86</v>
      </c>
      <c r="D566" s="65" t="str">
        <f t="shared" si="2134"/>
        <v>E9</v>
      </c>
      <c r="E566" s="75">
        <f t="shared" si="2151"/>
        <v>1003009</v>
      </c>
      <c r="F566" s="65" t="str">
        <f t="shared" si="2152"/>
        <v>MS003_E9</v>
      </c>
      <c r="G566" s="65" t="s">
        <v>345</v>
      </c>
      <c r="H566" s="65">
        <f t="shared" si="2138"/>
        <v>905</v>
      </c>
      <c r="I566" s="65">
        <f t="shared" si="2139"/>
        <v>105</v>
      </c>
      <c r="J566" s="65">
        <f>INDEX(Notes!$A$36:$N$47,MATCH(Binning!$B566,Notes!$A$36:$A$47,0),MATCH(Notes!$K$35,Notes!$A$35:$N$35,0))</f>
        <v>141</v>
      </c>
      <c r="K566" s="65"/>
      <c r="L566" s="65">
        <f t="shared" si="2150"/>
        <v>835</v>
      </c>
      <c r="M566" s="65">
        <f t="shared" si="2140"/>
        <v>690</v>
      </c>
      <c r="N566" s="65">
        <f>INDEX(GB!$A$2:$AD$96,MATCH($C566,GB!$A$2:$A$96,0),MATCH(N$2,GB!$A$1:$AD$1,0))</f>
        <v>25</v>
      </c>
      <c r="O566" s="65">
        <f>INDEX(GB!$A$2:$AD$96,MATCH($C566,GB!$A$2:$A$96,0),MATCH(O$2,GB!$A$1:$AD$1,0))</f>
        <v>-10</v>
      </c>
      <c r="P566" s="65">
        <f>INDEX(GB!$A$2:$AD$96,MATCH($C566,GB!$A$2:$A$96,0),MATCH(P$2,GB!$A$1:$AD$1,0))</f>
        <v>0</v>
      </c>
      <c r="Q566" s="65">
        <f>INDEX(GB!$A$2:$AD$96,MATCH($C566,GB!$A$2:$A$96,0),MATCH(Q$2,GB!$A$1:$AD$1,0))</f>
        <v>5</v>
      </c>
      <c r="R566" s="65">
        <f>INDEX(Notes!$A$36:$N$47,MATCH(Binning!$B566,Notes!$A$36:$A$47,0),MATCH(Notes!$M$35,Notes!$A$35:$N$35,0))</f>
        <v>1924</v>
      </c>
      <c r="S566" s="65"/>
      <c r="T566" s="65">
        <f>INDEX(GB!$A$2:$AD$96,MATCH($C566,GB!$A$2:$A$96,0),MATCH(T$2,GB!$A$1:$AD$1,0))</f>
        <v>35</v>
      </c>
      <c r="U566" s="65">
        <f>INDEX(GB!$A$2:$AD$96,MATCH($C566,GB!$A$2:$A$96,0),MATCH(U$2,GB!$A$1:$AD$1,0))</f>
        <v>-20</v>
      </c>
      <c r="V566" s="65">
        <f>INDEX(GB!$A$2:$AD$96,MATCH($C566,GB!$A$2:$A$96,0),MATCH(V$2,GB!$A$1:$AD$1,0))</f>
        <v>0</v>
      </c>
      <c r="W566" s="65">
        <f>INDEX(GB!$A$2:$AD$96,MATCH($C566,GB!$A$2:$A$96,0),MATCH(W$2,GB!$A$1:$AD$1,0))</f>
        <v>-25</v>
      </c>
      <c r="X566" s="65">
        <f>INDEX(GB!$A$2:$AD$96,MATCH($C566,GB!$A$2:$A$96,0),MATCH(X$2,GB!$A$1:$AD$1,0))</f>
        <v>-20</v>
      </c>
      <c r="Y566" s="65">
        <v>5</v>
      </c>
      <c r="Z566" s="72">
        <v>1200</v>
      </c>
      <c r="AA566" s="72">
        <v>400</v>
      </c>
      <c r="AB566" s="65"/>
      <c r="AC566" s="65"/>
      <c r="AD566" s="65"/>
      <c r="AE566" s="65"/>
      <c r="AF566" s="65">
        <f t="shared" si="2141"/>
        <v>5</v>
      </c>
      <c r="AG566" s="65">
        <f t="shared" si="2061"/>
        <v>820</v>
      </c>
      <c r="AH566" s="65">
        <f t="shared" si="2153"/>
        <v>795</v>
      </c>
      <c r="AI566" s="65" t="str">
        <f t="shared" si="2154"/>
        <v/>
      </c>
      <c r="AJ566" s="65" t="str">
        <f t="shared" si="2155"/>
        <v/>
      </c>
      <c r="AK566" s="65" t="str">
        <f t="shared" si="2156"/>
        <v/>
      </c>
      <c r="AL566" s="65" t="str">
        <f t="shared" si="2157"/>
        <v/>
      </c>
      <c r="AM566" s="65" t="str">
        <f t="shared" si="1572"/>
        <v/>
      </c>
      <c r="AN566" s="65">
        <f t="shared" si="2142"/>
        <v>0</v>
      </c>
      <c r="AO566" s="65">
        <f t="shared" si="2143"/>
        <v>0</v>
      </c>
      <c r="AP566" s="65">
        <f t="shared" si="2144"/>
        <v>0</v>
      </c>
      <c r="AQ566" s="65">
        <f t="shared" si="2145"/>
        <v>0</v>
      </c>
      <c r="AR566" s="65">
        <f t="shared" si="2146"/>
        <v>0</v>
      </c>
      <c r="AS566" s="65">
        <f t="shared" si="2147"/>
        <v>0</v>
      </c>
      <c r="AT566" s="65" t="str">
        <f t="shared" si="2158"/>
        <v>SOC</v>
      </c>
      <c r="AU566" s="65">
        <f t="shared" si="2159"/>
        <v>141</v>
      </c>
      <c r="AV566" s="65"/>
      <c r="AX566" s="65">
        <f t="shared" si="2160"/>
        <v>860</v>
      </c>
      <c r="AY566" s="65">
        <f t="shared" si="2161"/>
        <v>715</v>
      </c>
      <c r="AZ566" s="65">
        <f>INDEX(Notes!$A$36:$O$47,MATCH($B566,Notes!A$36:A$47,0),MATCH(AZ$2,Notes!A$35:O$35,0))</f>
        <v>112.7705130696</v>
      </c>
      <c r="BA566" s="65">
        <f t="shared" si="2162"/>
        <v>690</v>
      </c>
      <c r="BB566" s="65">
        <f t="shared" si="2163"/>
        <v>715</v>
      </c>
      <c r="BC566" s="65">
        <f t="shared" si="2164"/>
        <v>690</v>
      </c>
      <c r="BD566" s="65">
        <f t="shared" si="2165"/>
        <v>715</v>
      </c>
      <c r="BO566" s="72">
        <f t="shared" si="2148"/>
        <v>141</v>
      </c>
      <c r="BP566" s="72">
        <f t="shared" si="2079"/>
        <v>3</v>
      </c>
      <c r="BQ566" s="72" t="str">
        <f t="shared" si="2080"/>
        <v>9</v>
      </c>
      <c r="BR566" s="72">
        <f t="shared" ref="BR566:BV566" si="2169">IF(BR565="","",BR565)</f>
        <v>0</v>
      </c>
      <c r="BS566" s="72" t="str">
        <f t="shared" si="2169"/>
        <v/>
      </c>
      <c r="BT566" s="72" t="str">
        <f t="shared" si="2169"/>
        <v/>
      </c>
      <c r="BU566" s="72" t="str">
        <f t="shared" si="2169"/>
        <v/>
      </c>
      <c r="BV566" s="72" t="str">
        <f t="shared" si="2169"/>
        <v/>
      </c>
    </row>
    <row r="567" spans="1:74" s="72" customFormat="1" x14ac:dyDescent="0.2">
      <c r="A567" s="72" t="b">
        <v>1</v>
      </c>
      <c r="B567" s="65" t="s">
        <v>47</v>
      </c>
      <c r="C567" s="65" t="s">
        <v>86</v>
      </c>
      <c r="D567" s="65" t="str">
        <f t="shared" si="2134"/>
        <v>E10</v>
      </c>
      <c r="E567" s="75">
        <f t="shared" ref="E567:E569" si="2170">1000000+BP567*1000+BQ567</f>
        <v>1003010</v>
      </c>
      <c r="F567" s="65" t="str">
        <f t="shared" ref="F567:F569" si="2171">CONCATENATE(C567,"_",D567)</f>
        <v>MS003_E10</v>
      </c>
      <c r="G567" s="65" t="s">
        <v>345</v>
      </c>
      <c r="H567" s="65">
        <f t="shared" si="2138"/>
        <v>890</v>
      </c>
      <c r="I567" s="65">
        <f t="shared" si="2139"/>
        <v>105</v>
      </c>
      <c r="J567" s="65">
        <f>INDEX(Notes!$A$36:$N$47,MATCH(Binning!$B567,Notes!$A$36:$A$47,0),MATCH(Notes!$K$35,Notes!$A$35:$N$35,0))</f>
        <v>141</v>
      </c>
      <c r="K567" s="65"/>
      <c r="L567" s="65">
        <f t="shared" si="2150"/>
        <v>835</v>
      </c>
      <c r="M567" s="65">
        <f t="shared" si="2140"/>
        <v>690</v>
      </c>
      <c r="N567" s="65">
        <f>INDEX(GB!$A$2:$AD$96,MATCH($C567,GB!$A$2:$A$96,0),MATCH(N$2,GB!$A$1:$AD$1,0))</f>
        <v>25</v>
      </c>
      <c r="O567" s="65">
        <f>INDEX(GB!$A$2:$AD$96,MATCH($C567,GB!$A$2:$A$96,0),MATCH(O$2,GB!$A$1:$AD$1,0))</f>
        <v>-10</v>
      </c>
      <c r="P567" s="65">
        <f>INDEX(GB!$A$2:$AD$96,MATCH($C567,GB!$A$2:$A$96,0),MATCH(P$2,GB!$A$1:$AD$1,0))</f>
        <v>0</v>
      </c>
      <c r="Q567" s="65">
        <f>INDEX(GB!$A$2:$AD$96,MATCH($C567,GB!$A$2:$A$96,0),MATCH(Q$2,GB!$A$1:$AD$1,0))</f>
        <v>5</v>
      </c>
      <c r="R567" s="65">
        <f>INDEX(Notes!$A$36:$N$47,MATCH(Binning!$B567,Notes!$A$36:$A$47,0),MATCH(Notes!$M$35,Notes!$A$35:$N$35,0))</f>
        <v>1924</v>
      </c>
      <c r="S567" s="65"/>
      <c r="T567" s="65">
        <f>INDEX(GB!$A$2:$AD$96,MATCH($C567,GB!$A$2:$A$96,0),MATCH(T$2,GB!$A$1:$AD$1,0))</f>
        <v>35</v>
      </c>
      <c r="U567" s="65">
        <f>INDEX(GB!$A$2:$AD$96,MATCH($C567,GB!$A$2:$A$96,0),MATCH(U$2,GB!$A$1:$AD$1,0))</f>
        <v>-20</v>
      </c>
      <c r="V567" s="65">
        <f>INDEX(GB!$A$2:$AD$96,MATCH($C567,GB!$A$2:$A$96,0),MATCH(V$2,GB!$A$1:$AD$1,0))</f>
        <v>0</v>
      </c>
      <c r="W567" s="65">
        <f>INDEX(GB!$A$2:$AD$96,MATCH($C567,GB!$A$2:$A$96,0),MATCH(W$2,GB!$A$1:$AD$1,0))</f>
        <v>-25</v>
      </c>
      <c r="X567" s="65">
        <f>INDEX(GB!$A$2:$AD$96,MATCH($C567,GB!$A$2:$A$96,0),MATCH(X$2,GB!$A$1:$AD$1,0))</f>
        <v>-20</v>
      </c>
      <c r="Y567" s="65">
        <v>5</v>
      </c>
      <c r="Z567" s="72">
        <v>1200</v>
      </c>
      <c r="AA567" s="72">
        <v>400</v>
      </c>
      <c r="AB567" s="65"/>
      <c r="AC567" s="65"/>
      <c r="AD567" s="65"/>
      <c r="AE567" s="65"/>
      <c r="AF567" s="65">
        <f t="shared" si="2141"/>
        <v>5</v>
      </c>
      <c r="AG567" s="65">
        <f t="shared" si="2061"/>
        <v>820</v>
      </c>
      <c r="AH567" s="65">
        <f t="shared" ref="AH567:AH569" si="2172">AG567-N567</f>
        <v>795</v>
      </c>
      <c r="AI567" s="65" t="str">
        <f t="shared" ref="AI567:AI569" si="2173">IF($BR567=1,BS567,"")</f>
        <v/>
      </c>
      <c r="AJ567" s="65" t="str">
        <f t="shared" ref="AJ567:AJ569" si="2174">IF($BR567=1,BT567,"")</f>
        <v/>
      </c>
      <c r="AK567" s="65" t="str">
        <f t="shared" ref="AK567:AK569" si="2175">IF($BR567=1,BU567,"")</f>
        <v/>
      </c>
      <c r="AL567" s="65" t="str">
        <f t="shared" ref="AL567:AL569" si="2176">IF($BR567=1,BV567,"")</f>
        <v/>
      </c>
      <c r="AM567" s="65" t="str">
        <f t="shared" si="1572"/>
        <v/>
      </c>
      <c r="AN567" s="65">
        <f t="shared" si="2142"/>
        <v>0</v>
      </c>
      <c r="AO567" s="65">
        <f t="shared" si="2143"/>
        <v>0</v>
      </c>
      <c r="AP567" s="65">
        <f t="shared" si="2144"/>
        <v>0</v>
      </c>
      <c r="AQ567" s="65">
        <f t="shared" si="2145"/>
        <v>0</v>
      </c>
      <c r="AR567" s="65">
        <f t="shared" si="2146"/>
        <v>0</v>
      </c>
      <c r="AS567" s="65">
        <f t="shared" si="2147"/>
        <v>0</v>
      </c>
      <c r="AT567" s="65" t="str">
        <f t="shared" ref="AT567:AT569" si="2177">B567</f>
        <v>SOC</v>
      </c>
      <c r="AU567" s="65">
        <f t="shared" ref="AU567:AU569" si="2178">J567</f>
        <v>141</v>
      </c>
      <c r="AV567" s="65"/>
      <c r="AX567" s="65">
        <f t="shared" ref="AX567:AX569" si="2179">L567+N567</f>
        <v>860</v>
      </c>
      <c r="AY567" s="65">
        <f t="shared" ref="AY567:AY569" si="2180">M567+N567</f>
        <v>715</v>
      </c>
      <c r="AZ567" s="65">
        <f>INDEX(Notes!$A$36:$O$47,MATCH($B567,Notes!A$36:A$47,0),MATCH(AZ$2,Notes!A$35:O$35,0))</f>
        <v>112.7705130696</v>
      </c>
      <c r="BA567" s="65">
        <f t="shared" ref="BA567:BA569" si="2181">MAX(MIN(Y567*FLOOR((H567-I567*LOG10(AZ567))/Y567,1),L567),M567)</f>
        <v>690</v>
      </c>
      <c r="BB567" s="65">
        <f t="shared" ref="BB567:BB569" si="2182">BA567+N567</f>
        <v>715</v>
      </c>
      <c r="BC567" s="65">
        <f t="shared" ref="BC567:BC569" si="2183">MAX(MIN(Y567*FLOOR((H567-I567*LOG10(J567))/Y567,1),L567),M567)</f>
        <v>690</v>
      </c>
      <c r="BD567" s="65">
        <f t="shared" ref="BD567:BD569" si="2184">BC567+N567</f>
        <v>715</v>
      </c>
      <c r="BO567" s="72">
        <f t="shared" si="2148"/>
        <v>141</v>
      </c>
      <c r="BP567" s="72">
        <f t="shared" si="2079"/>
        <v>3</v>
      </c>
      <c r="BQ567" s="72" t="str">
        <f t="shared" si="2080"/>
        <v>10</v>
      </c>
      <c r="BR567" s="72">
        <f t="shared" ref="BR567:BV567" si="2185">IF(BR566="","",BR566)</f>
        <v>0</v>
      </c>
      <c r="BS567" s="72" t="str">
        <f t="shared" si="2185"/>
        <v/>
      </c>
      <c r="BT567" s="72" t="str">
        <f t="shared" si="2185"/>
        <v/>
      </c>
      <c r="BU567" s="72" t="str">
        <f t="shared" si="2185"/>
        <v/>
      </c>
      <c r="BV567" s="72" t="str">
        <f t="shared" si="2185"/>
        <v/>
      </c>
    </row>
    <row r="568" spans="1:74" s="72" customFormat="1" x14ac:dyDescent="0.2">
      <c r="A568" s="72" t="b">
        <v>1</v>
      </c>
      <c r="B568" s="65" t="s">
        <v>47</v>
      </c>
      <c r="C568" s="65" t="s">
        <v>86</v>
      </c>
      <c r="D568" s="65" t="str">
        <f t="shared" si="2134"/>
        <v>E11</v>
      </c>
      <c r="E568" s="75">
        <f t="shared" si="2170"/>
        <v>1003011</v>
      </c>
      <c r="F568" s="65" t="str">
        <f t="shared" si="2171"/>
        <v>MS003_E11</v>
      </c>
      <c r="G568" s="65" t="s">
        <v>345</v>
      </c>
      <c r="H568" s="65">
        <f t="shared" si="2138"/>
        <v>875</v>
      </c>
      <c r="I568" s="65">
        <f t="shared" si="2139"/>
        <v>105</v>
      </c>
      <c r="J568" s="65">
        <f>INDEX(Notes!$A$36:$N$47,MATCH(Binning!$B568,Notes!$A$36:$A$47,0),MATCH(Notes!$K$35,Notes!$A$35:$N$35,0))</f>
        <v>141</v>
      </c>
      <c r="K568" s="65"/>
      <c r="L568" s="65">
        <f t="shared" si="2150"/>
        <v>835</v>
      </c>
      <c r="M568" s="65">
        <f t="shared" si="2140"/>
        <v>690</v>
      </c>
      <c r="N568" s="65">
        <f>INDEX(GB!$A$2:$AD$96,MATCH($C568,GB!$A$2:$A$96,0),MATCH(N$2,GB!$A$1:$AD$1,0))</f>
        <v>25</v>
      </c>
      <c r="O568" s="65">
        <f>INDEX(GB!$A$2:$AD$96,MATCH($C568,GB!$A$2:$A$96,0),MATCH(O$2,GB!$A$1:$AD$1,0))</f>
        <v>-10</v>
      </c>
      <c r="P568" s="65">
        <f>INDEX(GB!$A$2:$AD$96,MATCH($C568,GB!$A$2:$A$96,0),MATCH(P$2,GB!$A$1:$AD$1,0))</f>
        <v>0</v>
      </c>
      <c r="Q568" s="65">
        <f>INDEX(GB!$A$2:$AD$96,MATCH($C568,GB!$A$2:$A$96,0),MATCH(Q$2,GB!$A$1:$AD$1,0))</f>
        <v>5</v>
      </c>
      <c r="R568" s="65">
        <f>INDEX(Notes!$A$36:$N$47,MATCH(Binning!$B568,Notes!$A$36:$A$47,0),MATCH(Notes!$M$35,Notes!$A$35:$N$35,0))</f>
        <v>1924</v>
      </c>
      <c r="S568" s="65"/>
      <c r="T568" s="65">
        <f>INDEX(GB!$A$2:$AD$96,MATCH($C568,GB!$A$2:$A$96,0),MATCH(T$2,GB!$A$1:$AD$1,0))</f>
        <v>35</v>
      </c>
      <c r="U568" s="65">
        <f>INDEX(GB!$A$2:$AD$96,MATCH($C568,GB!$A$2:$A$96,0),MATCH(U$2,GB!$A$1:$AD$1,0))</f>
        <v>-20</v>
      </c>
      <c r="V568" s="65">
        <f>INDEX(GB!$A$2:$AD$96,MATCH($C568,GB!$A$2:$A$96,0),MATCH(V$2,GB!$A$1:$AD$1,0))</f>
        <v>0</v>
      </c>
      <c r="W568" s="65">
        <f>INDEX(GB!$A$2:$AD$96,MATCH($C568,GB!$A$2:$A$96,0),MATCH(W$2,GB!$A$1:$AD$1,0))</f>
        <v>-25</v>
      </c>
      <c r="X568" s="65">
        <f>INDEX(GB!$A$2:$AD$96,MATCH($C568,GB!$A$2:$A$96,0),MATCH(X$2,GB!$A$1:$AD$1,0))</f>
        <v>-20</v>
      </c>
      <c r="Y568" s="65">
        <v>5</v>
      </c>
      <c r="Z568" s="72">
        <v>1200</v>
      </c>
      <c r="AA568" s="72">
        <v>400</v>
      </c>
      <c r="AB568" s="65"/>
      <c r="AC568" s="65"/>
      <c r="AD568" s="65"/>
      <c r="AE568" s="65"/>
      <c r="AF568" s="65">
        <f t="shared" si="2141"/>
        <v>5</v>
      </c>
      <c r="AG568" s="65">
        <f t="shared" si="2061"/>
        <v>820</v>
      </c>
      <c r="AH568" s="65">
        <f t="shared" si="2172"/>
        <v>795</v>
      </c>
      <c r="AI568" s="65" t="str">
        <f t="shared" si="2173"/>
        <v/>
      </c>
      <c r="AJ568" s="65" t="str">
        <f t="shared" si="2174"/>
        <v/>
      </c>
      <c r="AK568" s="65" t="str">
        <f t="shared" si="2175"/>
        <v/>
      </c>
      <c r="AL568" s="65" t="str">
        <f t="shared" si="2176"/>
        <v/>
      </c>
      <c r="AM568" s="65" t="str">
        <f t="shared" si="1572"/>
        <v/>
      </c>
      <c r="AN568" s="65">
        <f t="shared" si="2142"/>
        <v>0</v>
      </c>
      <c r="AO568" s="65">
        <f t="shared" si="2143"/>
        <v>0</v>
      </c>
      <c r="AP568" s="65">
        <f t="shared" si="2144"/>
        <v>0</v>
      </c>
      <c r="AQ568" s="65">
        <f t="shared" si="2145"/>
        <v>0</v>
      </c>
      <c r="AR568" s="65">
        <f t="shared" si="2146"/>
        <v>0</v>
      </c>
      <c r="AS568" s="65">
        <f t="shared" si="2147"/>
        <v>0</v>
      </c>
      <c r="AT568" s="65" t="str">
        <f t="shared" si="2177"/>
        <v>SOC</v>
      </c>
      <c r="AU568" s="65">
        <f t="shared" si="2178"/>
        <v>141</v>
      </c>
      <c r="AV568" s="65"/>
      <c r="AX568" s="65">
        <f t="shared" si="2179"/>
        <v>860</v>
      </c>
      <c r="AY568" s="65">
        <f t="shared" si="2180"/>
        <v>715</v>
      </c>
      <c r="AZ568" s="65">
        <f>INDEX(Notes!$A$36:$O$47,MATCH($B568,Notes!A$36:A$47,0),MATCH(AZ$2,Notes!A$35:O$35,0))</f>
        <v>112.7705130696</v>
      </c>
      <c r="BA568" s="65">
        <f t="shared" si="2181"/>
        <v>690</v>
      </c>
      <c r="BB568" s="65">
        <f t="shared" si="2182"/>
        <v>715</v>
      </c>
      <c r="BC568" s="65">
        <f t="shared" si="2183"/>
        <v>690</v>
      </c>
      <c r="BD568" s="65">
        <f t="shared" si="2184"/>
        <v>715</v>
      </c>
      <c r="BO568" s="72">
        <f t="shared" si="2148"/>
        <v>141</v>
      </c>
      <c r="BP568" s="72">
        <f t="shared" si="2079"/>
        <v>3</v>
      </c>
      <c r="BQ568" s="72" t="str">
        <f t="shared" si="2080"/>
        <v>11</v>
      </c>
      <c r="BR568" s="72">
        <f t="shared" ref="BR568:BV568" si="2186">IF(BR567="","",BR567)</f>
        <v>0</v>
      </c>
      <c r="BS568" s="72" t="str">
        <f t="shared" si="2186"/>
        <v/>
      </c>
      <c r="BT568" s="72" t="str">
        <f t="shared" si="2186"/>
        <v/>
      </c>
      <c r="BU568" s="72" t="str">
        <f t="shared" si="2186"/>
        <v/>
      </c>
      <c r="BV568" s="72" t="str">
        <f t="shared" si="2186"/>
        <v/>
      </c>
    </row>
    <row r="569" spans="1:74" s="72" customFormat="1" x14ac:dyDescent="0.2">
      <c r="A569" s="72" t="b">
        <v>1</v>
      </c>
      <c r="B569" s="65" t="s">
        <v>47</v>
      </c>
      <c r="C569" s="65" t="s">
        <v>86</v>
      </c>
      <c r="D569" s="65" t="str">
        <f t="shared" si="2134"/>
        <v>E12</v>
      </c>
      <c r="E569" s="75">
        <f t="shared" si="2170"/>
        <v>1003012</v>
      </c>
      <c r="F569" s="65" t="str">
        <f t="shared" si="2171"/>
        <v>MS003_E12</v>
      </c>
      <c r="G569" s="65" t="s">
        <v>345</v>
      </c>
      <c r="H569" s="65">
        <f t="shared" si="2138"/>
        <v>860</v>
      </c>
      <c r="I569" s="65">
        <f t="shared" si="2139"/>
        <v>105</v>
      </c>
      <c r="J569" s="65">
        <f>INDEX(Notes!$A$36:$N$47,MATCH(Binning!$B569,Notes!$A$36:$A$47,0),MATCH(Notes!$K$35,Notes!$A$35:$N$35,0))</f>
        <v>141</v>
      </c>
      <c r="K569" s="65"/>
      <c r="L569" s="65">
        <f t="shared" si="2150"/>
        <v>835</v>
      </c>
      <c r="M569" s="65">
        <f t="shared" si="2140"/>
        <v>690</v>
      </c>
      <c r="N569" s="65">
        <f>INDEX(GB!$A$2:$AD$96,MATCH($C569,GB!$A$2:$A$96,0),MATCH(N$2,GB!$A$1:$AD$1,0))</f>
        <v>25</v>
      </c>
      <c r="O569" s="65">
        <f>INDEX(GB!$A$2:$AD$96,MATCH($C569,GB!$A$2:$A$96,0),MATCH(O$2,GB!$A$1:$AD$1,0))</f>
        <v>-10</v>
      </c>
      <c r="P569" s="65">
        <f>INDEX(GB!$A$2:$AD$96,MATCH($C569,GB!$A$2:$A$96,0),MATCH(P$2,GB!$A$1:$AD$1,0))</f>
        <v>0</v>
      </c>
      <c r="Q569" s="65">
        <f>INDEX(GB!$A$2:$AD$96,MATCH($C569,GB!$A$2:$A$96,0),MATCH(Q$2,GB!$A$1:$AD$1,0))</f>
        <v>5</v>
      </c>
      <c r="R569" s="65">
        <f>INDEX(Notes!$A$36:$N$47,MATCH(Binning!$B569,Notes!$A$36:$A$47,0),MATCH(Notes!$M$35,Notes!$A$35:$N$35,0))</f>
        <v>1924</v>
      </c>
      <c r="S569" s="65"/>
      <c r="T569" s="65">
        <f>INDEX(GB!$A$2:$AD$96,MATCH($C569,GB!$A$2:$A$96,0),MATCH(T$2,GB!$A$1:$AD$1,0))</f>
        <v>35</v>
      </c>
      <c r="U569" s="65">
        <f>INDEX(GB!$A$2:$AD$96,MATCH($C569,GB!$A$2:$A$96,0),MATCH(U$2,GB!$A$1:$AD$1,0))</f>
        <v>-20</v>
      </c>
      <c r="V569" s="65">
        <f>INDEX(GB!$A$2:$AD$96,MATCH($C569,GB!$A$2:$A$96,0),MATCH(V$2,GB!$A$1:$AD$1,0))</f>
        <v>0</v>
      </c>
      <c r="W569" s="65">
        <f>INDEX(GB!$A$2:$AD$96,MATCH($C569,GB!$A$2:$A$96,0),MATCH(W$2,GB!$A$1:$AD$1,0))</f>
        <v>-25</v>
      </c>
      <c r="X569" s="65">
        <f>INDEX(GB!$A$2:$AD$96,MATCH($C569,GB!$A$2:$A$96,0),MATCH(X$2,GB!$A$1:$AD$1,0))</f>
        <v>-20</v>
      </c>
      <c r="Y569" s="65">
        <v>5</v>
      </c>
      <c r="Z569" s="72">
        <v>1200</v>
      </c>
      <c r="AA569" s="72">
        <v>400</v>
      </c>
      <c r="AB569" s="65"/>
      <c r="AC569" s="65"/>
      <c r="AD569" s="65"/>
      <c r="AE569" s="65"/>
      <c r="AF569" s="65">
        <f t="shared" si="2141"/>
        <v>5</v>
      </c>
      <c r="AG569" s="65">
        <f t="shared" si="2061"/>
        <v>820</v>
      </c>
      <c r="AH569" s="65">
        <f t="shared" si="2172"/>
        <v>795</v>
      </c>
      <c r="AI569" s="65" t="str">
        <f t="shared" si="2173"/>
        <v/>
      </c>
      <c r="AJ569" s="65" t="str">
        <f t="shared" si="2174"/>
        <v/>
      </c>
      <c r="AK569" s="65" t="str">
        <f t="shared" si="2175"/>
        <v/>
      </c>
      <c r="AL569" s="65" t="str">
        <f t="shared" si="2176"/>
        <v/>
      </c>
      <c r="AM569" s="65" t="str">
        <f t="shared" si="1572"/>
        <v/>
      </c>
      <c r="AN569" s="65">
        <f t="shared" si="2142"/>
        <v>0</v>
      </c>
      <c r="AO569" s="65">
        <f t="shared" si="2143"/>
        <v>0</v>
      </c>
      <c r="AP569" s="65">
        <f t="shared" si="2144"/>
        <v>0</v>
      </c>
      <c r="AQ569" s="65">
        <f t="shared" si="2145"/>
        <v>0</v>
      </c>
      <c r="AR569" s="65">
        <f t="shared" si="2146"/>
        <v>0</v>
      </c>
      <c r="AS569" s="65">
        <f t="shared" si="2147"/>
        <v>0</v>
      </c>
      <c r="AT569" s="65" t="str">
        <f t="shared" si="2177"/>
        <v>SOC</v>
      </c>
      <c r="AU569" s="65">
        <f t="shared" si="2178"/>
        <v>141</v>
      </c>
      <c r="AV569" s="65"/>
      <c r="AX569" s="65">
        <f t="shared" si="2179"/>
        <v>860</v>
      </c>
      <c r="AY569" s="65">
        <f t="shared" si="2180"/>
        <v>715</v>
      </c>
      <c r="AZ569" s="65">
        <f>INDEX(Notes!$A$36:$O$47,MATCH($B569,Notes!A$36:A$47,0),MATCH(AZ$2,Notes!A$35:O$35,0))</f>
        <v>112.7705130696</v>
      </c>
      <c r="BA569" s="65">
        <f t="shared" si="2181"/>
        <v>690</v>
      </c>
      <c r="BB569" s="65">
        <f t="shared" si="2182"/>
        <v>715</v>
      </c>
      <c r="BC569" s="65">
        <f t="shared" si="2183"/>
        <v>690</v>
      </c>
      <c r="BD569" s="65">
        <f t="shared" si="2184"/>
        <v>715</v>
      </c>
      <c r="BO569" s="72">
        <f t="shared" si="2148"/>
        <v>141</v>
      </c>
      <c r="BP569" s="72">
        <f t="shared" si="2079"/>
        <v>3</v>
      </c>
      <c r="BQ569" s="72" t="str">
        <f t="shared" si="2080"/>
        <v>12</v>
      </c>
      <c r="BR569" s="72">
        <f t="shared" ref="BR569:BV569" si="2187">IF(BR568="","",BR568)</f>
        <v>0</v>
      </c>
      <c r="BS569" s="72" t="str">
        <f t="shared" si="2187"/>
        <v/>
      </c>
      <c r="BT569" s="72" t="str">
        <f t="shared" si="2187"/>
        <v/>
      </c>
      <c r="BU569" s="72" t="str">
        <f t="shared" si="2187"/>
        <v/>
      </c>
      <c r="BV569" s="72" t="str">
        <f t="shared" si="2187"/>
        <v/>
      </c>
    </row>
    <row r="570" spans="1:74" s="72" customFormat="1" x14ac:dyDescent="0.2">
      <c r="A570" s="72" t="b">
        <v>1</v>
      </c>
      <c r="B570" s="65" t="s">
        <v>47</v>
      </c>
      <c r="C570" s="65" t="s">
        <v>317</v>
      </c>
      <c r="D570" s="65" t="s">
        <v>44</v>
      </c>
      <c r="E570" s="75">
        <f t="shared" ref="E570:E575" si="2188">1000000+BP570*1000+BQ570</f>
        <v>1004001</v>
      </c>
      <c r="F570" s="65" t="str">
        <f t="shared" ref="F570:F575" si="2189">CONCATENATE(C570,"_",D570)</f>
        <v>MS004_E1</v>
      </c>
      <c r="G570" s="65" t="s">
        <v>345</v>
      </c>
      <c r="H570" s="184">
        <f>VLOOKUP(C570,BinningParamNotes!A:D,3,0)</f>
        <v>1055</v>
      </c>
      <c r="I570" s="69">
        <f>VLOOKUP(C570,BinningParamNotes!A:D,2,0)</f>
        <v>110</v>
      </c>
      <c r="J570" s="65">
        <f>INDEX(Notes!$A$36:$N$47,MATCH(Binning!$B570,Notes!$A$36:$A$47,0),MATCH(Notes!$K$35,Notes!$A$35:$N$35,0))</f>
        <v>141</v>
      </c>
      <c r="K570" s="65"/>
      <c r="L570" s="69">
        <f>VLOOKUP(C570,BinningParamNotes!A:D,4,0)</f>
        <v>880</v>
      </c>
      <c r="M570" s="188">
        <v>730</v>
      </c>
      <c r="N570" s="65">
        <f>INDEX(GB!$A$2:$AD$96,MATCH($C570,GB!$A$2:$A$96,0),MATCH(N$2,GB!$A$1:$AD$1,0))</f>
        <v>25</v>
      </c>
      <c r="O570" s="65">
        <f>INDEX(GB!$A$2:$AD$96,MATCH($C570,GB!$A$2:$A$96,0),MATCH(O$2,GB!$A$1:$AD$1,0))</f>
        <v>-15</v>
      </c>
      <c r="P570" s="65">
        <f>INDEX(GB!$A$2:$AD$96,MATCH($C570,GB!$A$2:$A$96,0),MATCH(P$2,GB!$A$1:$AD$1,0))</f>
        <v>-10</v>
      </c>
      <c r="Q570" s="65">
        <f>INDEX(GB!$A$2:$AD$96,MATCH($C570,GB!$A$2:$A$96,0),MATCH(Q$2,GB!$A$1:$AD$1,0))</f>
        <v>-15</v>
      </c>
      <c r="R570" s="65">
        <f>INDEX(Notes!$A$36:$N$47,MATCH(Binning!$B570,Notes!$A$36:$A$47,0),MATCH(Notes!$M$35,Notes!$A$35:$N$35,0))</f>
        <v>1924</v>
      </c>
      <c r="S570" s="65"/>
      <c r="T570" s="65">
        <f>INDEX(GB!$A$2:$AD$96,MATCH($C570,GB!$A$2:$A$96,0),MATCH(T$2,GB!$A$1:$AD$1,0))</f>
        <v>25</v>
      </c>
      <c r="U570" s="65">
        <f>INDEX(GB!$A$2:$AD$96,MATCH($C570,GB!$A$2:$A$96,0),MATCH(U$2,GB!$A$1:$AD$1,0))</f>
        <v>-35</v>
      </c>
      <c r="V570" s="65">
        <f>INDEX(GB!$A$2:$AD$96,MATCH($C570,GB!$A$2:$A$96,0),MATCH(V$2,GB!$A$1:$AD$1,0))</f>
        <v>0</v>
      </c>
      <c r="W570" s="65">
        <f>INDEX(GB!$A$2:$AD$96,MATCH($C570,GB!$A$2:$A$96,0),MATCH(W$2,GB!$A$1:$AD$1,0))</f>
        <v>-35</v>
      </c>
      <c r="X570" s="65">
        <f>INDEX(GB!$A$2:$AD$96,MATCH($C570,GB!$A$2:$A$96,0),MATCH(X$2,GB!$A$1:$AD$1,0))</f>
        <v>-40</v>
      </c>
      <c r="Y570" s="65">
        <v>5</v>
      </c>
      <c r="Z570" s="72">
        <v>1200</v>
      </c>
      <c r="AA570" s="72">
        <v>400</v>
      </c>
      <c r="AB570" s="65"/>
      <c r="AC570" s="65"/>
      <c r="AD570" s="65"/>
      <c r="AE570" s="65"/>
      <c r="AF570" s="65">
        <v>5</v>
      </c>
      <c r="AG570" s="65">
        <f t="shared" si="2061"/>
        <v>820</v>
      </c>
      <c r="AH570" s="65">
        <f t="shared" ref="AH570:AH575" si="2190">AG570-N570</f>
        <v>795</v>
      </c>
      <c r="AI570" s="65" t="str">
        <f t="shared" si="2097"/>
        <v/>
      </c>
      <c r="AJ570" s="65" t="str">
        <f t="shared" si="2098"/>
        <v/>
      </c>
      <c r="AK570" s="65" t="str">
        <f t="shared" si="2099"/>
        <v/>
      </c>
      <c r="AL570" s="65" t="str">
        <f t="shared" si="2100"/>
        <v/>
      </c>
      <c r="AM570" s="65" t="str">
        <f t="shared" si="1572"/>
        <v/>
      </c>
      <c r="AN570" s="65">
        <v>0</v>
      </c>
      <c r="AO570" s="65">
        <v>0</v>
      </c>
      <c r="AP570" s="65">
        <v>0</v>
      </c>
      <c r="AQ570" s="65">
        <v>0</v>
      </c>
      <c r="AR570" s="65">
        <v>0</v>
      </c>
      <c r="AS570" s="65">
        <v>0</v>
      </c>
      <c r="AT570" s="65" t="str">
        <f t="shared" ref="AT570:AT575" si="2191">B570</f>
        <v>SOC</v>
      </c>
      <c r="AU570" s="65">
        <f t="shared" ref="AU570:AU575" si="2192">J570</f>
        <v>141</v>
      </c>
      <c r="AV570" s="65"/>
      <c r="AX570" s="65">
        <f t="shared" ref="AX570:AX575" si="2193">L570+N570</f>
        <v>905</v>
      </c>
      <c r="AY570" s="65">
        <f t="shared" ref="AY570:AY575" si="2194">M570+N570</f>
        <v>755</v>
      </c>
      <c r="AZ570" s="65">
        <f>INDEX(Notes!$A$36:$O$47,MATCH($B570,Notes!A$36:A$47,0),MATCH(AZ$2,Notes!A$35:O$35,0))</f>
        <v>112.7705130696</v>
      </c>
      <c r="BA570" s="65">
        <f t="shared" ref="BA570:BA575" si="2195">MAX(MIN(Y570*FLOOR((H570-I570*LOG10(AZ570))/Y570,1),L570),M570)</f>
        <v>825</v>
      </c>
      <c r="BB570" s="65">
        <f t="shared" ref="BB570:BB575" si="2196">BA570+N570</f>
        <v>850</v>
      </c>
      <c r="BC570" s="65">
        <f t="shared" ref="BC570:BC575" si="2197">MAX(MIN(Y570*FLOOR((H570-I570*LOG10(J570))/Y570,1),L570),M570)</f>
        <v>815</v>
      </c>
      <c r="BD570" s="65">
        <f t="shared" ref="BD570:BD575" si="2198">BC570+N570</f>
        <v>840</v>
      </c>
      <c r="BO570" s="72">
        <f>MAX(J570:J575)</f>
        <v>141</v>
      </c>
      <c r="BP570" s="72">
        <f t="shared" si="2079"/>
        <v>4</v>
      </c>
      <c r="BQ570" s="72" t="str">
        <f t="shared" si="2080"/>
        <v>1</v>
      </c>
      <c r="BR570" s="72">
        <v>0</v>
      </c>
      <c r="BS570" s="72" t="s">
        <v>86</v>
      </c>
      <c r="BT570" s="72" t="s">
        <v>349</v>
      </c>
      <c r="BU570" s="72">
        <v>0.34166666666666667</v>
      </c>
      <c r="BV570" s="72">
        <v>15</v>
      </c>
    </row>
    <row r="571" spans="1:74" s="72" customFormat="1" x14ac:dyDescent="0.2">
      <c r="A571" s="72" t="b">
        <v>1</v>
      </c>
      <c r="B571" s="65" t="s">
        <v>47</v>
      </c>
      <c r="C571" s="65" t="s">
        <v>317</v>
      </c>
      <c r="D571" s="65" t="str">
        <f t="shared" si="2134"/>
        <v>E2</v>
      </c>
      <c r="E571" s="75">
        <f t="shared" si="2188"/>
        <v>1004002</v>
      </c>
      <c r="F571" s="65" t="str">
        <f t="shared" si="2189"/>
        <v>MS004_E2</v>
      </c>
      <c r="G571" s="65" t="s">
        <v>345</v>
      </c>
      <c r="H571" s="65">
        <f>H570-15</f>
        <v>1040</v>
      </c>
      <c r="I571" s="65">
        <f>I570</f>
        <v>110</v>
      </c>
      <c r="J571" s="65">
        <f>INDEX(Notes!$A$36:$N$47,MATCH(Binning!$B571,Notes!$A$36:$A$47,0),MATCH(Notes!$K$35,Notes!$A$35:$N$35,0))</f>
        <v>141</v>
      </c>
      <c r="K571" s="65"/>
      <c r="L571" s="65">
        <f>L570-10</f>
        <v>870</v>
      </c>
      <c r="M571" s="65">
        <f>M570</f>
        <v>730</v>
      </c>
      <c r="N571" s="65">
        <f>INDEX(GB!$A$2:$AD$96,MATCH($C571,GB!$A$2:$A$96,0),MATCH(N$2,GB!$A$1:$AD$1,0))</f>
        <v>25</v>
      </c>
      <c r="O571" s="65">
        <f>INDEX(GB!$A$2:$AD$96,MATCH($C571,GB!$A$2:$A$96,0),MATCH(O$2,GB!$A$1:$AD$1,0))</f>
        <v>-15</v>
      </c>
      <c r="P571" s="65">
        <f>INDEX(GB!$A$2:$AD$96,MATCH($C571,GB!$A$2:$A$96,0),MATCH(P$2,GB!$A$1:$AD$1,0))</f>
        <v>-10</v>
      </c>
      <c r="Q571" s="65">
        <f>INDEX(GB!$A$2:$AD$96,MATCH($C571,GB!$A$2:$A$96,0),MATCH(Q$2,GB!$A$1:$AD$1,0))</f>
        <v>-15</v>
      </c>
      <c r="R571" s="65">
        <f>INDEX(Notes!$A$36:$N$47,MATCH(Binning!$B571,Notes!$A$36:$A$47,0),MATCH(Notes!$M$35,Notes!$A$35:$N$35,0))</f>
        <v>1924</v>
      </c>
      <c r="S571" s="65"/>
      <c r="T571" s="65">
        <f>INDEX(GB!$A$2:$AD$96,MATCH($C571,GB!$A$2:$A$96,0),MATCH(T$2,GB!$A$1:$AD$1,0))</f>
        <v>25</v>
      </c>
      <c r="U571" s="65">
        <f>INDEX(GB!$A$2:$AD$96,MATCH($C571,GB!$A$2:$A$96,0),MATCH(U$2,GB!$A$1:$AD$1,0))</f>
        <v>-35</v>
      </c>
      <c r="V571" s="65">
        <f>INDEX(GB!$A$2:$AD$96,MATCH($C571,GB!$A$2:$A$96,0),MATCH(V$2,GB!$A$1:$AD$1,0))</f>
        <v>0</v>
      </c>
      <c r="W571" s="65">
        <f>INDEX(GB!$A$2:$AD$96,MATCH($C571,GB!$A$2:$A$96,0),MATCH(W$2,GB!$A$1:$AD$1,0))</f>
        <v>-35</v>
      </c>
      <c r="X571" s="65">
        <f>INDEX(GB!$A$2:$AD$96,MATCH($C571,GB!$A$2:$A$96,0),MATCH(X$2,GB!$A$1:$AD$1,0))</f>
        <v>-40</v>
      </c>
      <c r="Y571" s="65">
        <v>5</v>
      </c>
      <c r="Z571" s="72">
        <v>1200</v>
      </c>
      <c r="AA571" s="72">
        <v>400</v>
      </c>
      <c r="AB571" s="65"/>
      <c r="AC571" s="65"/>
      <c r="AD571" s="65"/>
      <c r="AE571" s="65"/>
      <c r="AF571" s="65">
        <f>AF570</f>
        <v>5</v>
      </c>
      <c r="AG571" s="65">
        <f t="shared" si="2061"/>
        <v>820</v>
      </c>
      <c r="AH571" s="65">
        <f t="shared" si="2190"/>
        <v>795</v>
      </c>
      <c r="AI571" s="65" t="str">
        <f t="shared" si="2097"/>
        <v/>
      </c>
      <c r="AJ571" s="65" t="str">
        <f t="shared" si="2098"/>
        <v/>
      </c>
      <c r="AK571" s="65" t="str">
        <f t="shared" si="2099"/>
        <v/>
      </c>
      <c r="AL571" s="65" t="str">
        <f t="shared" si="2100"/>
        <v/>
      </c>
      <c r="AM571" s="65" t="str">
        <f t="shared" si="1572"/>
        <v/>
      </c>
      <c r="AN571" s="65">
        <f t="shared" ref="AN571:AS575" si="2199">AN570</f>
        <v>0</v>
      </c>
      <c r="AO571" s="65">
        <f t="shared" si="2199"/>
        <v>0</v>
      </c>
      <c r="AP571" s="65">
        <f t="shared" si="2199"/>
        <v>0</v>
      </c>
      <c r="AQ571" s="65">
        <f t="shared" si="2199"/>
        <v>0</v>
      </c>
      <c r="AR571" s="65">
        <f t="shared" si="2199"/>
        <v>0</v>
      </c>
      <c r="AS571" s="65">
        <f t="shared" si="2199"/>
        <v>0</v>
      </c>
      <c r="AT571" s="65" t="str">
        <f t="shared" si="2191"/>
        <v>SOC</v>
      </c>
      <c r="AU571" s="65">
        <f t="shared" si="2192"/>
        <v>141</v>
      </c>
      <c r="AV571" s="65"/>
      <c r="AX571" s="65">
        <f t="shared" si="2193"/>
        <v>895</v>
      </c>
      <c r="AY571" s="65">
        <f t="shared" si="2194"/>
        <v>755</v>
      </c>
      <c r="AZ571" s="65">
        <f>INDEX(Notes!$A$36:$O$47,MATCH($B571,Notes!A$36:A$47,0),MATCH(AZ$2,Notes!A$35:O$35,0))</f>
        <v>112.7705130696</v>
      </c>
      <c r="BA571" s="65">
        <f t="shared" si="2195"/>
        <v>810</v>
      </c>
      <c r="BB571" s="65">
        <f t="shared" si="2196"/>
        <v>835</v>
      </c>
      <c r="BC571" s="65">
        <f t="shared" si="2197"/>
        <v>800</v>
      </c>
      <c r="BD571" s="65">
        <f t="shared" si="2198"/>
        <v>825</v>
      </c>
      <c r="BO571" s="72">
        <f>BO570</f>
        <v>141</v>
      </c>
      <c r="BP571" s="72">
        <f t="shared" si="2079"/>
        <v>4</v>
      </c>
      <c r="BQ571" s="72" t="str">
        <f t="shared" si="2080"/>
        <v>2</v>
      </c>
      <c r="BR571" s="72">
        <f>IF(BR570="","",BR570)</f>
        <v>0</v>
      </c>
      <c r="BS571" s="72" t="str">
        <f t="shared" ref="BS571:BV575" si="2200">IF(BS570="","",BS570)</f>
        <v>MS003</v>
      </c>
      <c r="BT571" s="72" t="str">
        <f t="shared" si="2200"/>
        <v>MS005</v>
      </c>
      <c r="BU571" s="72">
        <f t="shared" si="2200"/>
        <v>0.34166666666666667</v>
      </c>
      <c r="BV571" s="72">
        <f t="shared" si="2200"/>
        <v>15</v>
      </c>
    </row>
    <row r="572" spans="1:74" s="72" customFormat="1" x14ac:dyDescent="0.2">
      <c r="A572" s="72" t="b">
        <v>1</v>
      </c>
      <c r="B572" s="65" t="s">
        <v>47</v>
      </c>
      <c r="C572" s="65" t="s">
        <v>317</v>
      </c>
      <c r="D572" s="65" t="str">
        <f t="shared" si="2134"/>
        <v>E3</v>
      </c>
      <c r="E572" s="75">
        <f t="shared" si="2188"/>
        <v>1004003</v>
      </c>
      <c r="F572" s="65" t="str">
        <f t="shared" si="2189"/>
        <v>MS004_E3</v>
      </c>
      <c r="G572" s="65" t="s">
        <v>345</v>
      </c>
      <c r="H572" s="65">
        <f t="shared" ref="H572:H581" si="2201">H571-15</f>
        <v>1025</v>
      </c>
      <c r="I572" s="65">
        <f t="shared" ref="I572:I581" si="2202">I571</f>
        <v>110</v>
      </c>
      <c r="J572" s="65">
        <f>INDEX(Notes!$A$36:$N$47,MATCH(Binning!$B572,Notes!$A$36:$A$47,0),MATCH(Notes!$K$35,Notes!$A$35:$N$35,0))</f>
        <v>141</v>
      </c>
      <c r="K572" s="65"/>
      <c r="L572" s="65">
        <f>L571-10</f>
        <v>860</v>
      </c>
      <c r="M572" s="65">
        <f t="shared" ref="M572:M581" si="2203">M571</f>
        <v>730</v>
      </c>
      <c r="N572" s="65">
        <f>INDEX(GB!$A$2:$AD$96,MATCH($C572,GB!$A$2:$A$96,0),MATCH(N$2,GB!$A$1:$AD$1,0))</f>
        <v>25</v>
      </c>
      <c r="O572" s="65">
        <f>INDEX(GB!$A$2:$AD$96,MATCH($C572,GB!$A$2:$A$96,0),MATCH(O$2,GB!$A$1:$AD$1,0))</f>
        <v>-15</v>
      </c>
      <c r="P572" s="65">
        <f>INDEX(GB!$A$2:$AD$96,MATCH($C572,GB!$A$2:$A$96,0),MATCH(P$2,GB!$A$1:$AD$1,0))</f>
        <v>-10</v>
      </c>
      <c r="Q572" s="65">
        <f>INDEX(GB!$A$2:$AD$96,MATCH($C572,GB!$A$2:$A$96,0),MATCH(Q$2,GB!$A$1:$AD$1,0))</f>
        <v>-15</v>
      </c>
      <c r="R572" s="65">
        <f>INDEX(Notes!$A$36:$N$47,MATCH(Binning!$B572,Notes!$A$36:$A$47,0),MATCH(Notes!$M$35,Notes!$A$35:$N$35,0))</f>
        <v>1924</v>
      </c>
      <c r="S572" s="65"/>
      <c r="T572" s="65">
        <f>INDEX(GB!$A$2:$AD$96,MATCH($C572,GB!$A$2:$A$96,0),MATCH(T$2,GB!$A$1:$AD$1,0))</f>
        <v>25</v>
      </c>
      <c r="U572" s="65">
        <f>INDEX(GB!$A$2:$AD$96,MATCH($C572,GB!$A$2:$A$96,0),MATCH(U$2,GB!$A$1:$AD$1,0))</f>
        <v>-35</v>
      </c>
      <c r="V572" s="65">
        <f>INDEX(GB!$A$2:$AD$96,MATCH($C572,GB!$A$2:$A$96,0),MATCH(V$2,GB!$A$1:$AD$1,0))</f>
        <v>0</v>
      </c>
      <c r="W572" s="65">
        <f>INDEX(GB!$A$2:$AD$96,MATCH($C572,GB!$A$2:$A$96,0),MATCH(W$2,GB!$A$1:$AD$1,0))</f>
        <v>-35</v>
      </c>
      <c r="X572" s="65">
        <f>INDEX(GB!$A$2:$AD$96,MATCH($C572,GB!$A$2:$A$96,0),MATCH(X$2,GB!$A$1:$AD$1,0))</f>
        <v>-40</v>
      </c>
      <c r="Y572" s="65">
        <v>5</v>
      </c>
      <c r="Z572" s="72">
        <v>1200</v>
      </c>
      <c r="AA572" s="72">
        <v>400</v>
      </c>
      <c r="AB572" s="65"/>
      <c r="AC572" s="65"/>
      <c r="AD572" s="65"/>
      <c r="AE572" s="65"/>
      <c r="AF572" s="65">
        <f t="shared" ref="AF572:AF581" si="2204">AF571</f>
        <v>5</v>
      </c>
      <c r="AG572" s="65">
        <f t="shared" si="2061"/>
        <v>820</v>
      </c>
      <c r="AH572" s="65">
        <f t="shared" si="2190"/>
        <v>795</v>
      </c>
      <c r="AI572" s="65" t="str">
        <f t="shared" si="2097"/>
        <v/>
      </c>
      <c r="AJ572" s="65" t="str">
        <f t="shared" si="2098"/>
        <v/>
      </c>
      <c r="AK572" s="65" t="str">
        <f t="shared" si="2099"/>
        <v/>
      </c>
      <c r="AL572" s="65" t="str">
        <f t="shared" si="2100"/>
        <v/>
      </c>
      <c r="AM572" s="65" t="str">
        <f t="shared" si="1572"/>
        <v/>
      </c>
      <c r="AN572" s="65">
        <f t="shared" si="2199"/>
        <v>0</v>
      </c>
      <c r="AO572" s="65">
        <f t="shared" si="2199"/>
        <v>0</v>
      </c>
      <c r="AP572" s="65">
        <f t="shared" si="2199"/>
        <v>0</v>
      </c>
      <c r="AQ572" s="65">
        <f t="shared" si="2199"/>
        <v>0</v>
      </c>
      <c r="AR572" s="65">
        <f t="shared" si="2199"/>
        <v>0</v>
      </c>
      <c r="AS572" s="65">
        <f t="shared" si="2199"/>
        <v>0</v>
      </c>
      <c r="AT572" s="65" t="str">
        <f t="shared" si="2191"/>
        <v>SOC</v>
      </c>
      <c r="AU572" s="65">
        <f t="shared" si="2192"/>
        <v>141</v>
      </c>
      <c r="AV572" s="65"/>
      <c r="AX572" s="65">
        <f t="shared" si="2193"/>
        <v>885</v>
      </c>
      <c r="AY572" s="65">
        <f t="shared" si="2194"/>
        <v>755</v>
      </c>
      <c r="AZ572" s="65">
        <f>INDEX(Notes!$A$36:$O$47,MATCH($B572,Notes!A$36:A$47,0),MATCH(AZ$2,Notes!A$35:O$35,0))</f>
        <v>112.7705130696</v>
      </c>
      <c r="BA572" s="65">
        <f t="shared" si="2195"/>
        <v>795</v>
      </c>
      <c r="BB572" s="65">
        <f t="shared" si="2196"/>
        <v>820</v>
      </c>
      <c r="BC572" s="65">
        <f t="shared" si="2197"/>
        <v>785</v>
      </c>
      <c r="BD572" s="65">
        <f t="shared" si="2198"/>
        <v>810</v>
      </c>
      <c r="BO572" s="72">
        <f t="shared" ref="BO572:BO581" si="2205">BO571</f>
        <v>141</v>
      </c>
      <c r="BP572" s="72">
        <f t="shared" si="2079"/>
        <v>4</v>
      </c>
      <c r="BQ572" s="72" t="str">
        <f t="shared" si="2080"/>
        <v>3</v>
      </c>
      <c r="BR572" s="72">
        <f t="shared" ref="BR572:BV577" si="2206">IF(BR571="","",BR571)</f>
        <v>0</v>
      </c>
      <c r="BS572" s="72" t="str">
        <f t="shared" si="2200"/>
        <v>MS003</v>
      </c>
      <c r="BT572" s="72" t="str">
        <f t="shared" si="2200"/>
        <v>MS005</v>
      </c>
      <c r="BU572" s="72">
        <f t="shared" si="2200"/>
        <v>0.34166666666666667</v>
      </c>
      <c r="BV572" s="72">
        <f t="shared" si="2200"/>
        <v>15</v>
      </c>
    </row>
    <row r="573" spans="1:74" s="72" customFormat="1" x14ac:dyDescent="0.2">
      <c r="A573" s="72" t="b">
        <v>1</v>
      </c>
      <c r="B573" s="65" t="s">
        <v>47</v>
      </c>
      <c r="C573" s="65" t="s">
        <v>317</v>
      </c>
      <c r="D573" s="65" t="str">
        <f t="shared" si="2134"/>
        <v>E4</v>
      </c>
      <c r="E573" s="75">
        <f t="shared" si="2188"/>
        <v>1004004</v>
      </c>
      <c r="F573" s="65" t="str">
        <f t="shared" si="2189"/>
        <v>MS004_E4</v>
      </c>
      <c r="G573" s="65" t="s">
        <v>345</v>
      </c>
      <c r="H573" s="65">
        <f t="shared" si="2201"/>
        <v>1010</v>
      </c>
      <c r="I573" s="65">
        <f t="shared" si="2202"/>
        <v>110</v>
      </c>
      <c r="J573" s="65">
        <f>INDEX(Notes!$A$36:$N$47,MATCH(Binning!$B573,Notes!$A$36:$A$47,0),MATCH(Notes!$K$35,Notes!$A$35:$N$35,0))</f>
        <v>141</v>
      </c>
      <c r="K573" s="65"/>
      <c r="L573" s="65">
        <f t="shared" ref="L573:L581" si="2207">L572</f>
        <v>860</v>
      </c>
      <c r="M573" s="65">
        <f t="shared" si="2203"/>
        <v>730</v>
      </c>
      <c r="N573" s="65">
        <f>INDEX(GB!$A$2:$AD$96,MATCH($C573,GB!$A$2:$A$96,0),MATCH(N$2,GB!$A$1:$AD$1,0))</f>
        <v>25</v>
      </c>
      <c r="O573" s="65">
        <f>INDEX(GB!$A$2:$AD$96,MATCH($C573,GB!$A$2:$A$96,0),MATCH(O$2,GB!$A$1:$AD$1,0))</f>
        <v>-15</v>
      </c>
      <c r="P573" s="65">
        <f>INDEX(GB!$A$2:$AD$96,MATCH($C573,GB!$A$2:$A$96,0),MATCH(P$2,GB!$A$1:$AD$1,0))</f>
        <v>-10</v>
      </c>
      <c r="Q573" s="65">
        <f>INDEX(GB!$A$2:$AD$96,MATCH($C573,GB!$A$2:$A$96,0),MATCH(Q$2,GB!$A$1:$AD$1,0))</f>
        <v>-15</v>
      </c>
      <c r="R573" s="65">
        <f>INDEX(Notes!$A$36:$N$47,MATCH(Binning!$B573,Notes!$A$36:$A$47,0),MATCH(Notes!$M$35,Notes!$A$35:$N$35,0))</f>
        <v>1924</v>
      </c>
      <c r="S573" s="65"/>
      <c r="T573" s="65">
        <f>INDEX(GB!$A$2:$AD$96,MATCH($C573,GB!$A$2:$A$96,0),MATCH(T$2,GB!$A$1:$AD$1,0))</f>
        <v>25</v>
      </c>
      <c r="U573" s="65">
        <f>INDEX(GB!$A$2:$AD$96,MATCH($C573,GB!$A$2:$A$96,0),MATCH(U$2,GB!$A$1:$AD$1,0))</f>
        <v>-35</v>
      </c>
      <c r="V573" s="65">
        <f>INDEX(GB!$A$2:$AD$96,MATCH($C573,GB!$A$2:$A$96,0),MATCH(V$2,GB!$A$1:$AD$1,0))</f>
        <v>0</v>
      </c>
      <c r="W573" s="65">
        <f>INDEX(GB!$A$2:$AD$96,MATCH($C573,GB!$A$2:$A$96,0),MATCH(W$2,GB!$A$1:$AD$1,0))</f>
        <v>-35</v>
      </c>
      <c r="X573" s="65">
        <f>INDEX(GB!$A$2:$AD$96,MATCH($C573,GB!$A$2:$A$96,0),MATCH(X$2,GB!$A$1:$AD$1,0))</f>
        <v>-40</v>
      </c>
      <c r="Y573" s="65">
        <v>5</v>
      </c>
      <c r="Z573" s="72">
        <v>1200</v>
      </c>
      <c r="AA573" s="72">
        <v>400</v>
      </c>
      <c r="AB573" s="65"/>
      <c r="AC573" s="65"/>
      <c r="AD573" s="65"/>
      <c r="AE573" s="65"/>
      <c r="AF573" s="65">
        <f t="shared" si="2204"/>
        <v>5</v>
      </c>
      <c r="AG573" s="65">
        <f t="shared" si="2061"/>
        <v>820</v>
      </c>
      <c r="AH573" s="65">
        <f t="shared" si="2190"/>
        <v>795</v>
      </c>
      <c r="AI573" s="65" t="str">
        <f t="shared" si="2097"/>
        <v/>
      </c>
      <c r="AJ573" s="65" t="str">
        <f t="shared" si="2098"/>
        <v/>
      </c>
      <c r="AK573" s="65" t="str">
        <f t="shared" si="2099"/>
        <v/>
      </c>
      <c r="AL573" s="65" t="str">
        <f t="shared" si="2100"/>
        <v/>
      </c>
      <c r="AM573" s="65" t="str">
        <f t="shared" si="1572"/>
        <v/>
      </c>
      <c r="AN573" s="65">
        <f t="shared" si="2199"/>
        <v>0</v>
      </c>
      <c r="AO573" s="65">
        <f t="shared" si="2199"/>
        <v>0</v>
      </c>
      <c r="AP573" s="65">
        <f t="shared" si="2199"/>
        <v>0</v>
      </c>
      <c r="AQ573" s="65">
        <f t="shared" si="2199"/>
        <v>0</v>
      </c>
      <c r="AR573" s="65">
        <f t="shared" si="2199"/>
        <v>0</v>
      </c>
      <c r="AS573" s="65">
        <f t="shared" si="2199"/>
        <v>0</v>
      </c>
      <c r="AT573" s="65" t="str">
        <f t="shared" si="2191"/>
        <v>SOC</v>
      </c>
      <c r="AU573" s="65">
        <f t="shared" si="2192"/>
        <v>141</v>
      </c>
      <c r="AV573" s="65"/>
      <c r="AX573" s="65">
        <f t="shared" si="2193"/>
        <v>885</v>
      </c>
      <c r="AY573" s="65">
        <f t="shared" si="2194"/>
        <v>755</v>
      </c>
      <c r="AZ573" s="65">
        <f>INDEX(Notes!$A$36:$O$47,MATCH($B573,Notes!A$36:A$47,0),MATCH(AZ$2,Notes!A$35:O$35,0))</f>
        <v>112.7705130696</v>
      </c>
      <c r="BA573" s="65">
        <f t="shared" si="2195"/>
        <v>780</v>
      </c>
      <c r="BB573" s="65">
        <f t="shared" si="2196"/>
        <v>805</v>
      </c>
      <c r="BC573" s="65">
        <f t="shared" si="2197"/>
        <v>770</v>
      </c>
      <c r="BD573" s="65">
        <f t="shared" si="2198"/>
        <v>795</v>
      </c>
      <c r="BO573" s="72">
        <f t="shared" si="2205"/>
        <v>141</v>
      </c>
      <c r="BP573" s="72">
        <f t="shared" si="2079"/>
        <v>4</v>
      </c>
      <c r="BQ573" s="72" t="str">
        <f t="shared" si="2080"/>
        <v>4</v>
      </c>
      <c r="BR573" s="72">
        <f t="shared" si="2206"/>
        <v>0</v>
      </c>
      <c r="BS573" s="72" t="str">
        <f t="shared" si="2200"/>
        <v>MS003</v>
      </c>
      <c r="BT573" s="72" t="str">
        <f t="shared" si="2200"/>
        <v>MS005</v>
      </c>
      <c r="BU573" s="72">
        <f t="shared" si="2200"/>
        <v>0.34166666666666667</v>
      </c>
      <c r="BV573" s="72">
        <f t="shared" si="2200"/>
        <v>15</v>
      </c>
    </row>
    <row r="574" spans="1:74" s="72" customFormat="1" x14ac:dyDescent="0.2">
      <c r="A574" s="72" t="b">
        <v>1</v>
      </c>
      <c r="B574" s="65" t="s">
        <v>47</v>
      </c>
      <c r="C574" s="65" t="s">
        <v>317</v>
      </c>
      <c r="D574" s="65" t="str">
        <f t="shared" si="2134"/>
        <v>E5</v>
      </c>
      <c r="E574" s="75">
        <f t="shared" si="2188"/>
        <v>1004005</v>
      </c>
      <c r="F574" s="65" t="str">
        <f t="shared" si="2189"/>
        <v>MS004_E5</v>
      </c>
      <c r="G574" s="65" t="s">
        <v>345</v>
      </c>
      <c r="H574" s="65">
        <f t="shared" si="2201"/>
        <v>995</v>
      </c>
      <c r="I574" s="65">
        <f t="shared" si="2202"/>
        <v>110</v>
      </c>
      <c r="J574" s="65">
        <f>INDEX(Notes!$A$36:$N$47,MATCH(Binning!$B574,Notes!$A$36:$A$47,0),MATCH(Notes!$K$35,Notes!$A$35:$N$35,0))</f>
        <v>141</v>
      </c>
      <c r="K574" s="65"/>
      <c r="L574" s="65">
        <f t="shared" si="2207"/>
        <v>860</v>
      </c>
      <c r="M574" s="65">
        <f t="shared" si="2203"/>
        <v>730</v>
      </c>
      <c r="N574" s="65">
        <f>INDEX(GB!$A$2:$AD$96,MATCH($C574,GB!$A$2:$A$96,0),MATCH(N$2,GB!$A$1:$AD$1,0))</f>
        <v>25</v>
      </c>
      <c r="O574" s="65">
        <f>INDEX(GB!$A$2:$AD$96,MATCH($C574,GB!$A$2:$A$96,0),MATCH(O$2,GB!$A$1:$AD$1,0))</f>
        <v>-15</v>
      </c>
      <c r="P574" s="65">
        <f>INDEX(GB!$A$2:$AD$96,MATCH($C574,GB!$A$2:$A$96,0),MATCH(P$2,GB!$A$1:$AD$1,0))</f>
        <v>-10</v>
      </c>
      <c r="Q574" s="65">
        <f>INDEX(GB!$A$2:$AD$96,MATCH($C574,GB!$A$2:$A$96,0),MATCH(Q$2,GB!$A$1:$AD$1,0))</f>
        <v>-15</v>
      </c>
      <c r="R574" s="65">
        <f>INDEX(Notes!$A$36:$N$47,MATCH(Binning!$B574,Notes!$A$36:$A$47,0),MATCH(Notes!$M$35,Notes!$A$35:$N$35,0))</f>
        <v>1924</v>
      </c>
      <c r="S574" s="65"/>
      <c r="T574" s="65">
        <f>INDEX(GB!$A$2:$AD$96,MATCH($C574,GB!$A$2:$A$96,0),MATCH(T$2,GB!$A$1:$AD$1,0))</f>
        <v>25</v>
      </c>
      <c r="U574" s="65">
        <f>INDEX(GB!$A$2:$AD$96,MATCH($C574,GB!$A$2:$A$96,0),MATCH(U$2,GB!$A$1:$AD$1,0))</f>
        <v>-35</v>
      </c>
      <c r="V574" s="65">
        <f>INDEX(GB!$A$2:$AD$96,MATCH($C574,GB!$A$2:$A$96,0),MATCH(V$2,GB!$A$1:$AD$1,0))</f>
        <v>0</v>
      </c>
      <c r="W574" s="65">
        <f>INDEX(GB!$A$2:$AD$96,MATCH($C574,GB!$A$2:$A$96,0),MATCH(W$2,GB!$A$1:$AD$1,0))</f>
        <v>-35</v>
      </c>
      <c r="X574" s="65">
        <f>INDEX(GB!$A$2:$AD$96,MATCH($C574,GB!$A$2:$A$96,0),MATCH(X$2,GB!$A$1:$AD$1,0))</f>
        <v>-40</v>
      </c>
      <c r="Y574" s="65">
        <v>5</v>
      </c>
      <c r="Z574" s="72">
        <v>1200</v>
      </c>
      <c r="AA574" s="72">
        <v>400</v>
      </c>
      <c r="AB574" s="65"/>
      <c r="AC574" s="65"/>
      <c r="AD574" s="65"/>
      <c r="AE574" s="65"/>
      <c r="AF574" s="65">
        <f t="shared" si="2204"/>
        <v>5</v>
      </c>
      <c r="AG574" s="65">
        <f t="shared" si="2061"/>
        <v>820</v>
      </c>
      <c r="AH574" s="65">
        <f t="shared" si="2190"/>
        <v>795</v>
      </c>
      <c r="AI574" s="65" t="str">
        <f t="shared" si="2097"/>
        <v/>
      </c>
      <c r="AJ574" s="65" t="str">
        <f t="shared" si="2098"/>
        <v/>
      </c>
      <c r="AK574" s="65" t="str">
        <f t="shared" si="2099"/>
        <v/>
      </c>
      <c r="AL574" s="65" t="str">
        <f t="shared" si="2100"/>
        <v/>
      </c>
      <c r="AM574" s="65" t="str">
        <f t="shared" si="1572"/>
        <v/>
      </c>
      <c r="AN574" s="65">
        <f t="shared" si="2199"/>
        <v>0</v>
      </c>
      <c r="AO574" s="65">
        <f t="shared" si="2199"/>
        <v>0</v>
      </c>
      <c r="AP574" s="65">
        <f t="shared" si="2199"/>
        <v>0</v>
      </c>
      <c r="AQ574" s="65">
        <f t="shared" si="2199"/>
        <v>0</v>
      </c>
      <c r="AR574" s="65">
        <f t="shared" si="2199"/>
        <v>0</v>
      </c>
      <c r="AS574" s="65">
        <f t="shared" si="2199"/>
        <v>0</v>
      </c>
      <c r="AT574" s="65" t="str">
        <f t="shared" si="2191"/>
        <v>SOC</v>
      </c>
      <c r="AU574" s="65">
        <f t="shared" si="2192"/>
        <v>141</v>
      </c>
      <c r="AV574" s="65"/>
      <c r="AX574" s="65">
        <f t="shared" si="2193"/>
        <v>885</v>
      </c>
      <c r="AY574" s="65">
        <f t="shared" si="2194"/>
        <v>755</v>
      </c>
      <c r="AZ574" s="65">
        <f>INDEX(Notes!$A$36:$O$47,MATCH($B574,Notes!A$36:A$47,0),MATCH(AZ$2,Notes!A$35:O$35,0))</f>
        <v>112.7705130696</v>
      </c>
      <c r="BA574" s="65">
        <f t="shared" si="2195"/>
        <v>765</v>
      </c>
      <c r="BB574" s="65">
        <f t="shared" si="2196"/>
        <v>790</v>
      </c>
      <c r="BC574" s="65">
        <f t="shared" si="2197"/>
        <v>755</v>
      </c>
      <c r="BD574" s="65">
        <f t="shared" si="2198"/>
        <v>780</v>
      </c>
      <c r="BO574" s="72">
        <f t="shared" si="2205"/>
        <v>141</v>
      </c>
      <c r="BP574" s="72">
        <f t="shared" si="2079"/>
        <v>4</v>
      </c>
      <c r="BQ574" s="72" t="str">
        <f t="shared" si="2080"/>
        <v>5</v>
      </c>
      <c r="BR574" s="72">
        <f t="shared" si="2206"/>
        <v>0</v>
      </c>
      <c r="BS574" s="72" t="str">
        <f t="shared" si="2200"/>
        <v>MS003</v>
      </c>
      <c r="BT574" s="72" t="str">
        <f t="shared" si="2200"/>
        <v>MS005</v>
      </c>
      <c r="BU574" s="72">
        <f t="shared" si="2200"/>
        <v>0.34166666666666667</v>
      </c>
      <c r="BV574" s="72">
        <f t="shared" si="2200"/>
        <v>15</v>
      </c>
    </row>
    <row r="575" spans="1:74" s="72" customFormat="1" x14ac:dyDescent="0.2">
      <c r="A575" s="72" t="b">
        <v>1</v>
      </c>
      <c r="B575" s="65" t="s">
        <v>47</v>
      </c>
      <c r="C575" s="65" t="s">
        <v>317</v>
      </c>
      <c r="D575" s="65" t="str">
        <f t="shared" si="2134"/>
        <v>E6</v>
      </c>
      <c r="E575" s="75">
        <f t="shared" si="2188"/>
        <v>1004006</v>
      </c>
      <c r="F575" s="65" t="str">
        <f t="shared" si="2189"/>
        <v>MS004_E6</v>
      </c>
      <c r="G575" s="65" t="s">
        <v>345</v>
      </c>
      <c r="H575" s="65">
        <f t="shared" si="2201"/>
        <v>980</v>
      </c>
      <c r="I575" s="65">
        <f t="shared" si="2202"/>
        <v>110</v>
      </c>
      <c r="J575" s="65">
        <f>INDEX(Notes!$A$36:$N$47,MATCH(Binning!$B575,Notes!$A$36:$A$47,0),MATCH(Notes!$K$35,Notes!$A$35:$N$35,0))</f>
        <v>141</v>
      </c>
      <c r="K575" s="65"/>
      <c r="L575" s="65">
        <f t="shared" si="2207"/>
        <v>860</v>
      </c>
      <c r="M575" s="65">
        <f t="shared" si="2203"/>
        <v>730</v>
      </c>
      <c r="N575" s="65">
        <f>INDEX(GB!$A$2:$AD$96,MATCH($C575,GB!$A$2:$A$96,0),MATCH(N$2,GB!$A$1:$AD$1,0))</f>
        <v>25</v>
      </c>
      <c r="O575" s="65">
        <f>INDEX(GB!$A$2:$AD$96,MATCH($C575,GB!$A$2:$A$96,0),MATCH(O$2,GB!$A$1:$AD$1,0))</f>
        <v>-15</v>
      </c>
      <c r="P575" s="65">
        <f>INDEX(GB!$A$2:$AD$96,MATCH($C575,GB!$A$2:$A$96,0),MATCH(P$2,GB!$A$1:$AD$1,0))</f>
        <v>-10</v>
      </c>
      <c r="Q575" s="65">
        <f>INDEX(GB!$A$2:$AD$96,MATCH($C575,GB!$A$2:$A$96,0),MATCH(Q$2,GB!$A$1:$AD$1,0))</f>
        <v>-15</v>
      </c>
      <c r="R575" s="65">
        <f>INDEX(Notes!$A$36:$N$47,MATCH(Binning!$B575,Notes!$A$36:$A$47,0),MATCH(Notes!$M$35,Notes!$A$35:$N$35,0))</f>
        <v>1924</v>
      </c>
      <c r="S575" s="65"/>
      <c r="T575" s="65">
        <f>INDEX(GB!$A$2:$AD$96,MATCH($C575,GB!$A$2:$A$96,0),MATCH(T$2,GB!$A$1:$AD$1,0))</f>
        <v>25</v>
      </c>
      <c r="U575" s="65">
        <f>INDEX(GB!$A$2:$AD$96,MATCH($C575,GB!$A$2:$A$96,0),MATCH(U$2,GB!$A$1:$AD$1,0))</f>
        <v>-35</v>
      </c>
      <c r="V575" s="65">
        <f>INDEX(GB!$A$2:$AD$96,MATCH($C575,GB!$A$2:$A$96,0),MATCH(V$2,GB!$A$1:$AD$1,0))</f>
        <v>0</v>
      </c>
      <c r="W575" s="65">
        <f>INDEX(GB!$A$2:$AD$96,MATCH($C575,GB!$A$2:$A$96,0),MATCH(W$2,GB!$A$1:$AD$1,0))</f>
        <v>-35</v>
      </c>
      <c r="X575" s="65">
        <f>INDEX(GB!$A$2:$AD$96,MATCH($C575,GB!$A$2:$A$96,0),MATCH(X$2,GB!$A$1:$AD$1,0))</f>
        <v>-40</v>
      </c>
      <c r="Y575" s="65">
        <v>5</v>
      </c>
      <c r="Z575" s="72">
        <v>1200</v>
      </c>
      <c r="AA575" s="72">
        <v>400</v>
      </c>
      <c r="AB575" s="65"/>
      <c r="AC575" s="65"/>
      <c r="AD575" s="65"/>
      <c r="AE575" s="65"/>
      <c r="AF575" s="65">
        <f t="shared" si="2204"/>
        <v>5</v>
      </c>
      <c r="AG575" s="65">
        <f t="shared" si="2061"/>
        <v>820</v>
      </c>
      <c r="AH575" s="65">
        <f t="shared" si="2190"/>
        <v>795</v>
      </c>
      <c r="AI575" s="65" t="str">
        <f t="shared" si="2097"/>
        <v/>
      </c>
      <c r="AJ575" s="65" t="str">
        <f t="shared" si="2098"/>
        <v/>
      </c>
      <c r="AK575" s="65" t="str">
        <f t="shared" si="2099"/>
        <v/>
      </c>
      <c r="AL575" s="65" t="str">
        <f t="shared" si="2100"/>
        <v/>
      </c>
      <c r="AM575" s="65" t="str">
        <f t="shared" si="1572"/>
        <v/>
      </c>
      <c r="AN575" s="65">
        <f t="shared" si="2199"/>
        <v>0</v>
      </c>
      <c r="AO575" s="65">
        <f t="shared" si="2199"/>
        <v>0</v>
      </c>
      <c r="AP575" s="65">
        <f t="shared" si="2199"/>
        <v>0</v>
      </c>
      <c r="AQ575" s="65">
        <f t="shared" si="2199"/>
        <v>0</v>
      </c>
      <c r="AR575" s="65">
        <f t="shared" si="2199"/>
        <v>0</v>
      </c>
      <c r="AS575" s="65">
        <f t="shared" si="2199"/>
        <v>0</v>
      </c>
      <c r="AT575" s="65" t="str">
        <f t="shared" si="2191"/>
        <v>SOC</v>
      </c>
      <c r="AU575" s="65">
        <f t="shared" si="2192"/>
        <v>141</v>
      </c>
      <c r="AV575" s="65"/>
      <c r="AX575" s="65">
        <f t="shared" si="2193"/>
        <v>885</v>
      </c>
      <c r="AY575" s="65">
        <f t="shared" si="2194"/>
        <v>755</v>
      </c>
      <c r="AZ575" s="65">
        <f>INDEX(Notes!$A$36:$O$47,MATCH($B575,Notes!A$36:A$47,0),MATCH(AZ$2,Notes!A$35:O$35,0))</f>
        <v>112.7705130696</v>
      </c>
      <c r="BA575" s="65">
        <f t="shared" si="2195"/>
        <v>750</v>
      </c>
      <c r="BB575" s="65">
        <f t="shared" si="2196"/>
        <v>775</v>
      </c>
      <c r="BC575" s="65">
        <f t="shared" si="2197"/>
        <v>740</v>
      </c>
      <c r="BD575" s="65">
        <f t="shared" si="2198"/>
        <v>765</v>
      </c>
      <c r="BO575" s="72">
        <f t="shared" si="2205"/>
        <v>141</v>
      </c>
      <c r="BP575" s="72">
        <f t="shared" si="2079"/>
        <v>4</v>
      </c>
      <c r="BQ575" s="72" t="str">
        <f t="shared" si="2080"/>
        <v>6</v>
      </c>
      <c r="BR575" s="72">
        <f t="shared" si="2206"/>
        <v>0</v>
      </c>
      <c r="BS575" s="72" t="str">
        <f t="shared" si="2200"/>
        <v>MS003</v>
      </c>
      <c r="BT575" s="72" t="str">
        <f t="shared" si="2200"/>
        <v>MS005</v>
      </c>
      <c r="BU575" s="72">
        <f t="shared" si="2200"/>
        <v>0.34166666666666667</v>
      </c>
      <c r="BV575" s="72">
        <f t="shared" si="2200"/>
        <v>15</v>
      </c>
    </row>
    <row r="576" spans="1:74" s="72" customFormat="1" x14ac:dyDescent="0.2">
      <c r="A576" s="72" t="b">
        <v>1</v>
      </c>
      <c r="B576" s="65" t="s">
        <v>47</v>
      </c>
      <c r="C576" s="65" t="s">
        <v>317</v>
      </c>
      <c r="D576" s="65" t="str">
        <f t="shared" si="2134"/>
        <v>E7</v>
      </c>
      <c r="E576" s="75">
        <f t="shared" ref="E576:E579" si="2208">1000000+BP576*1000+BQ576</f>
        <v>1004007</v>
      </c>
      <c r="F576" s="65" t="str">
        <f t="shared" ref="F576:F579" si="2209">CONCATENATE(C576,"_",D576)</f>
        <v>MS004_E7</v>
      </c>
      <c r="G576" s="65" t="s">
        <v>345</v>
      </c>
      <c r="H576" s="65">
        <f t="shared" si="2201"/>
        <v>965</v>
      </c>
      <c r="I576" s="65">
        <f t="shared" si="2202"/>
        <v>110</v>
      </c>
      <c r="J576" s="65">
        <f>INDEX(Notes!$A$36:$N$47,MATCH(Binning!$B576,Notes!$A$36:$A$47,0),MATCH(Notes!$K$35,Notes!$A$35:$N$35,0))</f>
        <v>141</v>
      </c>
      <c r="K576" s="65"/>
      <c r="L576" s="65">
        <f t="shared" si="2207"/>
        <v>860</v>
      </c>
      <c r="M576" s="65">
        <f t="shared" si="2203"/>
        <v>730</v>
      </c>
      <c r="N576" s="65">
        <f>INDEX(GB!$A$2:$AD$96,MATCH($C576,GB!$A$2:$A$96,0),MATCH(N$2,GB!$A$1:$AD$1,0))</f>
        <v>25</v>
      </c>
      <c r="O576" s="65">
        <f>INDEX(GB!$A$2:$AD$96,MATCH($C576,GB!$A$2:$A$96,0),MATCH(O$2,GB!$A$1:$AD$1,0))</f>
        <v>-15</v>
      </c>
      <c r="P576" s="65">
        <f>INDEX(GB!$A$2:$AD$96,MATCH($C576,GB!$A$2:$A$96,0),MATCH(P$2,GB!$A$1:$AD$1,0))</f>
        <v>-10</v>
      </c>
      <c r="Q576" s="65">
        <f>INDEX(GB!$A$2:$AD$96,MATCH($C576,GB!$A$2:$A$96,0),MATCH(Q$2,GB!$A$1:$AD$1,0))</f>
        <v>-15</v>
      </c>
      <c r="R576" s="65">
        <f>INDEX(Notes!$A$36:$N$47,MATCH(Binning!$B576,Notes!$A$36:$A$47,0),MATCH(Notes!$M$35,Notes!$A$35:$N$35,0))</f>
        <v>1924</v>
      </c>
      <c r="S576" s="65"/>
      <c r="T576" s="65">
        <f>INDEX(GB!$A$2:$AD$96,MATCH($C576,GB!$A$2:$A$96,0),MATCH(T$2,GB!$A$1:$AD$1,0))</f>
        <v>25</v>
      </c>
      <c r="U576" s="65">
        <f>INDEX(GB!$A$2:$AD$96,MATCH($C576,GB!$A$2:$A$96,0),MATCH(U$2,GB!$A$1:$AD$1,0))</f>
        <v>-35</v>
      </c>
      <c r="V576" s="65">
        <f>INDEX(GB!$A$2:$AD$96,MATCH($C576,GB!$A$2:$A$96,0),MATCH(V$2,GB!$A$1:$AD$1,0))</f>
        <v>0</v>
      </c>
      <c r="W576" s="65">
        <f>INDEX(GB!$A$2:$AD$96,MATCH($C576,GB!$A$2:$A$96,0),MATCH(W$2,GB!$A$1:$AD$1,0))</f>
        <v>-35</v>
      </c>
      <c r="X576" s="65">
        <f>INDEX(GB!$A$2:$AD$96,MATCH($C576,GB!$A$2:$A$96,0),MATCH(X$2,GB!$A$1:$AD$1,0))</f>
        <v>-40</v>
      </c>
      <c r="Y576" s="65">
        <v>5</v>
      </c>
      <c r="Z576" s="72">
        <v>1200</v>
      </c>
      <c r="AA576" s="72">
        <v>400</v>
      </c>
      <c r="AB576" s="65"/>
      <c r="AC576" s="65"/>
      <c r="AD576" s="65"/>
      <c r="AE576" s="65"/>
      <c r="AF576" s="65">
        <f t="shared" si="2204"/>
        <v>5</v>
      </c>
      <c r="AG576" s="65">
        <f t="shared" si="2061"/>
        <v>820</v>
      </c>
      <c r="AH576" s="65">
        <f t="shared" ref="AH576:AH579" si="2210">AG576-N576</f>
        <v>795</v>
      </c>
      <c r="AI576" s="65" t="str">
        <f t="shared" ref="AI576:AI579" si="2211">IF($BR576=1,BS576,"")</f>
        <v/>
      </c>
      <c r="AJ576" s="65" t="str">
        <f t="shared" ref="AJ576:AJ579" si="2212">IF($BR576=1,BT576,"")</f>
        <v/>
      </c>
      <c r="AK576" s="65" t="str">
        <f t="shared" ref="AK576:AK579" si="2213">IF($BR576=1,BU576,"")</f>
        <v/>
      </c>
      <c r="AL576" s="65" t="str">
        <f t="shared" ref="AL576:AL579" si="2214">IF($BR576=1,BV576,"")</f>
        <v/>
      </c>
      <c r="AM576" s="65" t="str">
        <f t="shared" si="1572"/>
        <v/>
      </c>
      <c r="AN576" s="65">
        <f t="shared" ref="AN576:AS576" si="2215">AN575</f>
        <v>0</v>
      </c>
      <c r="AO576" s="65">
        <f t="shared" si="2215"/>
        <v>0</v>
      </c>
      <c r="AP576" s="65">
        <f t="shared" si="2215"/>
        <v>0</v>
      </c>
      <c r="AQ576" s="65">
        <f t="shared" si="2215"/>
        <v>0</v>
      </c>
      <c r="AR576" s="65">
        <f t="shared" si="2215"/>
        <v>0</v>
      </c>
      <c r="AS576" s="65">
        <f t="shared" si="2215"/>
        <v>0</v>
      </c>
      <c r="AT576" s="65" t="str">
        <f t="shared" ref="AT576:AT579" si="2216">B576</f>
        <v>SOC</v>
      </c>
      <c r="AU576" s="65">
        <f t="shared" ref="AU576:AU579" si="2217">J576</f>
        <v>141</v>
      </c>
      <c r="AV576" s="65"/>
      <c r="AX576" s="65">
        <f t="shared" ref="AX576:AX579" si="2218">L576+N576</f>
        <v>885</v>
      </c>
      <c r="AY576" s="65">
        <f t="shared" ref="AY576:AY579" si="2219">M576+N576</f>
        <v>755</v>
      </c>
      <c r="AZ576" s="65">
        <f>INDEX(Notes!$A$36:$O$47,MATCH($B576,Notes!A$36:A$47,0),MATCH(AZ$2,Notes!A$35:O$35,0))</f>
        <v>112.7705130696</v>
      </c>
      <c r="BA576" s="65">
        <f t="shared" ref="BA576:BA579" si="2220">MAX(MIN(Y576*FLOOR((H576-I576*LOG10(AZ576))/Y576,1),L576),M576)</f>
        <v>735</v>
      </c>
      <c r="BB576" s="65">
        <f t="shared" ref="BB576:BB579" si="2221">BA576+N576</f>
        <v>760</v>
      </c>
      <c r="BC576" s="65">
        <f t="shared" ref="BC576:BC579" si="2222">MAX(MIN(Y576*FLOOR((H576-I576*LOG10(J576))/Y576,1),L576),M576)</f>
        <v>730</v>
      </c>
      <c r="BD576" s="65">
        <f t="shared" ref="BD576:BD579" si="2223">BC576+N576</f>
        <v>755</v>
      </c>
      <c r="BO576" s="72">
        <f t="shared" si="2205"/>
        <v>141</v>
      </c>
      <c r="BP576" s="72">
        <f t="shared" si="2079"/>
        <v>4</v>
      </c>
      <c r="BQ576" s="72" t="str">
        <f t="shared" si="2080"/>
        <v>7</v>
      </c>
      <c r="BR576" s="72">
        <f t="shared" si="2206"/>
        <v>0</v>
      </c>
      <c r="BS576" s="72" t="str">
        <f t="shared" si="2206"/>
        <v>MS003</v>
      </c>
      <c r="BT576" s="72" t="str">
        <f t="shared" si="2206"/>
        <v>MS005</v>
      </c>
      <c r="BU576" s="72">
        <f t="shared" si="2206"/>
        <v>0.34166666666666667</v>
      </c>
      <c r="BV576" s="72">
        <f t="shared" si="2206"/>
        <v>15</v>
      </c>
    </row>
    <row r="577" spans="1:74" s="72" customFormat="1" x14ac:dyDescent="0.2">
      <c r="A577" s="72" t="b">
        <v>1</v>
      </c>
      <c r="B577" s="65" t="s">
        <v>47</v>
      </c>
      <c r="C577" s="65" t="s">
        <v>317</v>
      </c>
      <c r="D577" s="65" t="str">
        <f t="shared" si="2134"/>
        <v>E8</v>
      </c>
      <c r="E577" s="75">
        <f t="shared" si="2208"/>
        <v>1004008</v>
      </c>
      <c r="F577" s="65" t="str">
        <f t="shared" si="2209"/>
        <v>MS004_E8</v>
      </c>
      <c r="G577" s="65" t="s">
        <v>345</v>
      </c>
      <c r="H577" s="65">
        <f t="shared" si="2201"/>
        <v>950</v>
      </c>
      <c r="I577" s="65">
        <f t="shared" si="2202"/>
        <v>110</v>
      </c>
      <c r="J577" s="65">
        <f>INDEX(Notes!$A$36:$N$47,MATCH(Binning!$B577,Notes!$A$36:$A$47,0),MATCH(Notes!$K$35,Notes!$A$35:$N$35,0))</f>
        <v>141</v>
      </c>
      <c r="K577" s="65"/>
      <c r="L577" s="65">
        <f t="shared" si="2207"/>
        <v>860</v>
      </c>
      <c r="M577" s="65">
        <f t="shared" si="2203"/>
        <v>730</v>
      </c>
      <c r="N577" s="65">
        <f>INDEX(GB!$A$2:$AD$96,MATCH($C577,GB!$A$2:$A$96,0),MATCH(N$2,GB!$A$1:$AD$1,0))</f>
        <v>25</v>
      </c>
      <c r="O577" s="65">
        <f>INDEX(GB!$A$2:$AD$96,MATCH($C577,GB!$A$2:$A$96,0),MATCH(O$2,GB!$A$1:$AD$1,0))</f>
        <v>-15</v>
      </c>
      <c r="P577" s="65">
        <f>INDEX(GB!$A$2:$AD$96,MATCH($C577,GB!$A$2:$A$96,0),MATCH(P$2,GB!$A$1:$AD$1,0))</f>
        <v>-10</v>
      </c>
      <c r="Q577" s="65">
        <f>INDEX(GB!$A$2:$AD$96,MATCH($C577,GB!$A$2:$A$96,0),MATCH(Q$2,GB!$A$1:$AD$1,0))</f>
        <v>-15</v>
      </c>
      <c r="R577" s="65">
        <f>INDEX(Notes!$A$36:$N$47,MATCH(Binning!$B577,Notes!$A$36:$A$47,0),MATCH(Notes!$M$35,Notes!$A$35:$N$35,0))</f>
        <v>1924</v>
      </c>
      <c r="S577" s="65"/>
      <c r="T577" s="65">
        <f>INDEX(GB!$A$2:$AD$96,MATCH($C577,GB!$A$2:$A$96,0),MATCH(T$2,GB!$A$1:$AD$1,0))</f>
        <v>25</v>
      </c>
      <c r="U577" s="65">
        <f>INDEX(GB!$A$2:$AD$96,MATCH($C577,GB!$A$2:$A$96,0),MATCH(U$2,GB!$A$1:$AD$1,0))</f>
        <v>-35</v>
      </c>
      <c r="V577" s="65">
        <f>INDEX(GB!$A$2:$AD$96,MATCH($C577,GB!$A$2:$A$96,0),MATCH(V$2,GB!$A$1:$AD$1,0))</f>
        <v>0</v>
      </c>
      <c r="W577" s="65">
        <f>INDEX(GB!$A$2:$AD$96,MATCH($C577,GB!$A$2:$A$96,0),MATCH(W$2,GB!$A$1:$AD$1,0))</f>
        <v>-35</v>
      </c>
      <c r="X577" s="65">
        <f>INDEX(GB!$A$2:$AD$96,MATCH($C577,GB!$A$2:$A$96,0),MATCH(X$2,GB!$A$1:$AD$1,0))</f>
        <v>-40</v>
      </c>
      <c r="Y577" s="65">
        <v>5</v>
      </c>
      <c r="Z577" s="72">
        <v>1200</v>
      </c>
      <c r="AA577" s="72">
        <v>400</v>
      </c>
      <c r="AB577" s="65"/>
      <c r="AC577" s="65"/>
      <c r="AD577" s="65"/>
      <c r="AE577" s="65"/>
      <c r="AF577" s="65">
        <f t="shared" si="2204"/>
        <v>5</v>
      </c>
      <c r="AG577" s="65">
        <f t="shared" si="2061"/>
        <v>820</v>
      </c>
      <c r="AH577" s="65">
        <f t="shared" si="2210"/>
        <v>795</v>
      </c>
      <c r="AI577" s="65" t="str">
        <f t="shared" si="2211"/>
        <v/>
      </c>
      <c r="AJ577" s="65" t="str">
        <f t="shared" si="2212"/>
        <v/>
      </c>
      <c r="AK577" s="65" t="str">
        <f t="shared" si="2213"/>
        <v/>
      </c>
      <c r="AL577" s="65" t="str">
        <f t="shared" si="2214"/>
        <v/>
      </c>
      <c r="AM577" s="65" t="str">
        <f t="shared" si="1572"/>
        <v/>
      </c>
      <c r="AN577" s="65">
        <f t="shared" ref="AN577:AS577" si="2224">AN576</f>
        <v>0</v>
      </c>
      <c r="AO577" s="65">
        <f t="shared" si="2224"/>
        <v>0</v>
      </c>
      <c r="AP577" s="65">
        <f t="shared" si="2224"/>
        <v>0</v>
      </c>
      <c r="AQ577" s="65">
        <f t="shared" si="2224"/>
        <v>0</v>
      </c>
      <c r="AR577" s="65">
        <f t="shared" si="2224"/>
        <v>0</v>
      </c>
      <c r="AS577" s="65">
        <f t="shared" si="2224"/>
        <v>0</v>
      </c>
      <c r="AT577" s="65" t="str">
        <f t="shared" si="2216"/>
        <v>SOC</v>
      </c>
      <c r="AU577" s="65">
        <f t="shared" si="2217"/>
        <v>141</v>
      </c>
      <c r="AV577" s="65"/>
      <c r="AX577" s="65">
        <f t="shared" si="2218"/>
        <v>885</v>
      </c>
      <c r="AY577" s="65">
        <f t="shared" si="2219"/>
        <v>755</v>
      </c>
      <c r="AZ577" s="65">
        <f>INDEX(Notes!$A$36:$O$47,MATCH($B577,Notes!A$36:A$47,0),MATCH(AZ$2,Notes!A$35:O$35,0))</f>
        <v>112.7705130696</v>
      </c>
      <c r="BA577" s="65">
        <f t="shared" si="2220"/>
        <v>730</v>
      </c>
      <c r="BB577" s="65">
        <f t="shared" si="2221"/>
        <v>755</v>
      </c>
      <c r="BC577" s="65">
        <f t="shared" si="2222"/>
        <v>730</v>
      </c>
      <c r="BD577" s="65">
        <f t="shared" si="2223"/>
        <v>755</v>
      </c>
      <c r="BO577" s="72">
        <f t="shared" si="2205"/>
        <v>141</v>
      </c>
      <c r="BP577" s="72">
        <f t="shared" si="2079"/>
        <v>4</v>
      </c>
      <c r="BQ577" s="72" t="str">
        <f t="shared" si="2080"/>
        <v>8</v>
      </c>
      <c r="BR577" s="72">
        <f t="shared" si="2206"/>
        <v>0</v>
      </c>
      <c r="BS577" s="72" t="str">
        <f t="shared" si="2206"/>
        <v>MS003</v>
      </c>
      <c r="BT577" s="72" t="str">
        <f t="shared" si="2206"/>
        <v>MS005</v>
      </c>
      <c r="BU577" s="72">
        <f t="shared" si="2206"/>
        <v>0.34166666666666667</v>
      </c>
      <c r="BV577" s="72">
        <f t="shared" si="2206"/>
        <v>15</v>
      </c>
    </row>
    <row r="578" spans="1:74" s="72" customFormat="1" x14ac:dyDescent="0.2">
      <c r="A578" s="72" t="b">
        <v>1</v>
      </c>
      <c r="B578" s="65" t="s">
        <v>47</v>
      </c>
      <c r="C578" s="65" t="s">
        <v>317</v>
      </c>
      <c r="D578" s="65" t="str">
        <f t="shared" si="2134"/>
        <v>E9</v>
      </c>
      <c r="E578" s="75">
        <f t="shared" si="2208"/>
        <v>1004009</v>
      </c>
      <c r="F578" s="65" t="str">
        <f t="shared" si="2209"/>
        <v>MS004_E9</v>
      </c>
      <c r="G578" s="65" t="s">
        <v>345</v>
      </c>
      <c r="H578" s="65">
        <f t="shared" si="2201"/>
        <v>935</v>
      </c>
      <c r="I578" s="65">
        <f t="shared" si="2202"/>
        <v>110</v>
      </c>
      <c r="J578" s="65">
        <f>INDEX(Notes!$A$36:$N$47,MATCH(Binning!$B578,Notes!$A$36:$A$47,0),MATCH(Notes!$K$35,Notes!$A$35:$N$35,0))</f>
        <v>141</v>
      </c>
      <c r="K578" s="65"/>
      <c r="L578" s="65">
        <f t="shared" si="2207"/>
        <v>860</v>
      </c>
      <c r="M578" s="65">
        <f t="shared" si="2203"/>
        <v>730</v>
      </c>
      <c r="N578" s="65">
        <f>INDEX(GB!$A$2:$AD$96,MATCH($C578,GB!$A$2:$A$96,0),MATCH(N$2,GB!$A$1:$AD$1,0))</f>
        <v>25</v>
      </c>
      <c r="O578" s="65">
        <f>INDEX(GB!$A$2:$AD$96,MATCH($C578,GB!$A$2:$A$96,0),MATCH(O$2,GB!$A$1:$AD$1,0))</f>
        <v>-15</v>
      </c>
      <c r="P578" s="65">
        <f>INDEX(GB!$A$2:$AD$96,MATCH($C578,GB!$A$2:$A$96,0),MATCH(P$2,GB!$A$1:$AD$1,0))</f>
        <v>-10</v>
      </c>
      <c r="Q578" s="65">
        <f>INDEX(GB!$A$2:$AD$96,MATCH($C578,GB!$A$2:$A$96,0),MATCH(Q$2,GB!$A$1:$AD$1,0))</f>
        <v>-15</v>
      </c>
      <c r="R578" s="65">
        <f>INDEX(Notes!$A$36:$N$47,MATCH(Binning!$B578,Notes!$A$36:$A$47,0),MATCH(Notes!$M$35,Notes!$A$35:$N$35,0))</f>
        <v>1924</v>
      </c>
      <c r="S578" s="65"/>
      <c r="T578" s="65">
        <f>INDEX(GB!$A$2:$AD$96,MATCH($C578,GB!$A$2:$A$96,0),MATCH(T$2,GB!$A$1:$AD$1,0))</f>
        <v>25</v>
      </c>
      <c r="U578" s="65">
        <f>INDEX(GB!$A$2:$AD$96,MATCH($C578,GB!$A$2:$A$96,0),MATCH(U$2,GB!$A$1:$AD$1,0))</f>
        <v>-35</v>
      </c>
      <c r="V578" s="65">
        <f>INDEX(GB!$A$2:$AD$96,MATCH($C578,GB!$A$2:$A$96,0),MATCH(V$2,GB!$A$1:$AD$1,0))</f>
        <v>0</v>
      </c>
      <c r="W578" s="65">
        <f>INDEX(GB!$A$2:$AD$96,MATCH($C578,GB!$A$2:$A$96,0),MATCH(W$2,GB!$A$1:$AD$1,0))</f>
        <v>-35</v>
      </c>
      <c r="X578" s="65">
        <f>INDEX(GB!$A$2:$AD$96,MATCH($C578,GB!$A$2:$A$96,0),MATCH(X$2,GB!$A$1:$AD$1,0))</f>
        <v>-40</v>
      </c>
      <c r="Y578" s="65">
        <v>5</v>
      </c>
      <c r="Z578" s="72">
        <v>1200</v>
      </c>
      <c r="AA578" s="72">
        <v>400</v>
      </c>
      <c r="AB578" s="65"/>
      <c r="AC578" s="65"/>
      <c r="AD578" s="65"/>
      <c r="AE578" s="65"/>
      <c r="AF578" s="65">
        <f t="shared" si="2204"/>
        <v>5</v>
      </c>
      <c r="AG578" s="65">
        <f t="shared" si="2061"/>
        <v>820</v>
      </c>
      <c r="AH578" s="65">
        <f t="shared" si="2210"/>
        <v>795</v>
      </c>
      <c r="AI578" s="65" t="str">
        <f t="shared" si="2211"/>
        <v/>
      </c>
      <c r="AJ578" s="65" t="str">
        <f t="shared" si="2212"/>
        <v/>
      </c>
      <c r="AK578" s="65" t="str">
        <f t="shared" si="2213"/>
        <v/>
      </c>
      <c r="AL578" s="65" t="str">
        <f t="shared" si="2214"/>
        <v/>
      </c>
      <c r="AM578" s="65" t="str">
        <f t="shared" si="1572"/>
        <v/>
      </c>
      <c r="AN578" s="65">
        <f t="shared" ref="AN578:AS578" si="2225">AN577</f>
        <v>0</v>
      </c>
      <c r="AO578" s="65">
        <f t="shared" si="2225"/>
        <v>0</v>
      </c>
      <c r="AP578" s="65">
        <f t="shared" si="2225"/>
        <v>0</v>
      </c>
      <c r="AQ578" s="65">
        <f t="shared" si="2225"/>
        <v>0</v>
      </c>
      <c r="AR578" s="65">
        <f t="shared" si="2225"/>
        <v>0</v>
      </c>
      <c r="AS578" s="65">
        <f t="shared" si="2225"/>
        <v>0</v>
      </c>
      <c r="AT578" s="65" t="str">
        <f t="shared" si="2216"/>
        <v>SOC</v>
      </c>
      <c r="AU578" s="65">
        <f t="shared" si="2217"/>
        <v>141</v>
      </c>
      <c r="AV578" s="65"/>
      <c r="AX578" s="65">
        <f t="shared" si="2218"/>
        <v>885</v>
      </c>
      <c r="AY578" s="65">
        <f t="shared" si="2219"/>
        <v>755</v>
      </c>
      <c r="AZ578" s="65">
        <f>INDEX(Notes!$A$36:$O$47,MATCH($B578,Notes!A$36:A$47,0),MATCH(AZ$2,Notes!A$35:O$35,0))</f>
        <v>112.7705130696</v>
      </c>
      <c r="BA578" s="65">
        <f t="shared" si="2220"/>
        <v>730</v>
      </c>
      <c r="BB578" s="65">
        <f t="shared" si="2221"/>
        <v>755</v>
      </c>
      <c r="BC578" s="65">
        <f t="shared" si="2222"/>
        <v>730</v>
      </c>
      <c r="BD578" s="65">
        <f t="shared" si="2223"/>
        <v>755</v>
      </c>
      <c r="BO578" s="72">
        <f t="shared" si="2205"/>
        <v>141</v>
      </c>
      <c r="BP578" s="72">
        <f t="shared" si="2079"/>
        <v>4</v>
      </c>
      <c r="BQ578" s="72" t="str">
        <f t="shared" si="2080"/>
        <v>9</v>
      </c>
      <c r="BR578" s="72">
        <f t="shared" ref="BR578:BV578" si="2226">IF(BR577="","",BR577)</f>
        <v>0</v>
      </c>
      <c r="BS578" s="72" t="str">
        <f t="shared" si="2226"/>
        <v>MS003</v>
      </c>
      <c r="BT578" s="72" t="str">
        <f t="shared" si="2226"/>
        <v>MS005</v>
      </c>
      <c r="BU578" s="72">
        <f t="shared" si="2226"/>
        <v>0.34166666666666667</v>
      </c>
      <c r="BV578" s="72">
        <f t="shared" si="2226"/>
        <v>15</v>
      </c>
    </row>
    <row r="579" spans="1:74" s="72" customFormat="1" x14ac:dyDescent="0.2">
      <c r="A579" s="72" t="b">
        <v>1</v>
      </c>
      <c r="B579" s="65" t="s">
        <v>47</v>
      </c>
      <c r="C579" s="65" t="s">
        <v>317</v>
      </c>
      <c r="D579" s="65" t="str">
        <f t="shared" si="2134"/>
        <v>E10</v>
      </c>
      <c r="E579" s="75">
        <f t="shared" si="2208"/>
        <v>1004010</v>
      </c>
      <c r="F579" s="65" t="str">
        <f t="shared" si="2209"/>
        <v>MS004_E10</v>
      </c>
      <c r="G579" s="65" t="s">
        <v>345</v>
      </c>
      <c r="H579" s="65">
        <f t="shared" si="2201"/>
        <v>920</v>
      </c>
      <c r="I579" s="65">
        <f t="shared" si="2202"/>
        <v>110</v>
      </c>
      <c r="J579" s="65">
        <f>INDEX(Notes!$A$36:$N$47,MATCH(Binning!$B579,Notes!$A$36:$A$47,0),MATCH(Notes!$K$35,Notes!$A$35:$N$35,0))</f>
        <v>141</v>
      </c>
      <c r="K579" s="65"/>
      <c r="L579" s="65">
        <f t="shared" si="2207"/>
        <v>860</v>
      </c>
      <c r="M579" s="65">
        <f t="shared" si="2203"/>
        <v>730</v>
      </c>
      <c r="N579" s="65">
        <f>INDEX(GB!$A$2:$AD$96,MATCH($C579,GB!$A$2:$A$96,0),MATCH(N$2,GB!$A$1:$AD$1,0))</f>
        <v>25</v>
      </c>
      <c r="O579" s="65">
        <f>INDEX(GB!$A$2:$AD$96,MATCH($C579,GB!$A$2:$A$96,0),MATCH(O$2,GB!$A$1:$AD$1,0))</f>
        <v>-15</v>
      </c>
      <c r="P579" s="65">
        <f>INDEX(GB!$A$2:$AD$96,MATCH($C579,GB!$A$2:$A$96,0),MATCH(P$2,GB!$A$1:$AD$1,0))</f>
        <v>-10</v>
      </c>
      <c r="Q579" s="65">
        <f>INDEX(GB!$A$2:$AD$96,MATCH($C579,GB!$A$2:$A$96,0),MATCH(Q$2,GB!$A$1:$AD$1,0))</f>
        <v>-15</v>
      </c>
      <c r="R579" s="65">
        <f>INDEX(Notes!$A$36:$N$47,MATCH(Binning!$B579,Notes!$A$36:$A$47,0),MATCH(Notes!$M$35,Notes!$A$35:$N$35,0))</f>
        <v>1924</v>
      </c>
      <c r="S579" s="65"/>
      <c r="T579" s="65">
        <f>INDEX(GB!$A$2:$AD$96,MATCH($C579,GB!$A$2:$A$96,0),MATCH(T$2,GB!$A$1:$AD$1,0))</f>
        <v>25</v>
      </c>
      <c r="U579" s="65">
        <f>INDEX(GB!$A$2:$AD$96,MATCH($C579,GB!$A$2:$A$96,0),MATCH(U$2,GB!$A$1:$AD$1,0))</f>
        <v>-35</v>
      </c>
      <c r="V579" s="65">
        <f>INDEX(GB!$A$2:$AD$96,MATCH($C579,GB!$A$2:$A$96,0),MATCH(V$2,GB!$A$1:$AD$1,0))</f>
        <v>0</v>
      </c>
      <c r="W579" s="65">
        <f>INDEX(GB!$A$2:$AD$96,MATCH($C579,GB!$A$2:$A$96,0),MATCH(W$2,GB!$A$1:$AD$1,0))</f>
        <v>-35</v>
      </c>
      <c r="X579" s="65">
        <f>INDEX(GB!$A$2:$AD$96,MATCH($C579,GB!$A$2:$A$96,0),MATCH(X$2,GB!$A$1:$AD$1,0))</f>
        <v>-40</v>
      </c>
      <c r="Y579" s="65">
        <v>5</v>
      </c>
      <c r="Z579" s="72">
        <v>1200</v>
      </c>
      <c r="AA579" s="72">
        <v>400</v>
      </c>
      <c r="AB579" s="65"/>
      <c r="AC579" s="65"/>
      <c r="AD579" s="65"/>
      <c r="AE579" s="65"/>
      <c r="AF579" s="65">
        <f t="shared" si="2204"/>
        <v>5</v>
      </c>
      <c r="AG579" s="65">
        <f t="shared" si="2061"/>
        <v>820</v>
      </c>
      <c r="AH579" s="65">
        <f t="shared" si="2210"/>
        <v>795</v>
      </c>
      <c r="AI579" s="65" t="str">
        <f t="shared" si="2211"/>
        <v/>
      </c>
      <c r="AJ579" s="65" t="str">
        <f t="shared" si="2212"/>
        <v/>
      </c>
      <c r="AK579" s="65" t="str">
        <f t="shared" si="2213"/>
        <v/>
      </c>
      <c r="AL579" s="65" t="str">
        <f t="shared" si="2214"/>
        <v/>
      </c>
      <c r="AM579" s="65" t="str">
        <f t="shared" si="1572"/>
        <v/>
      </c>
      <c r="AN579" s="65">
        <f t="shared" ref="AN579:AS579" si="2227">AN578</f>
        <v>0</v>
      </c>
      <c r="AO579" s="65">
        <f t="shared" si="2227"/>
        <v>0</v>
      </c>
      <c r="AP579" s="65">
        <f t="shared" si="2227"/>
        <v>0</v>
      </c>
      <c r="AQ579" s="65">
        <f t="shared" si="2227"/>
        <v>0</v>
      </c>
      <c r="AR579" s="65">
        <f t="shared" si="2227"/>
        <v>0</v>
      </c>
      <c r="AS579" s="65">
        <f t="shared" si="2227"/>
        <v>0</v>
      </c>
      <c r="AT579" s="65" t="str">
        <f t="shared" si="2216"/>
        <v>SOC</v>
      </c>
      <c r="AU579" s="65">
        <f t="shared" si="2217"/>
        <v>141</v>
      </c>
      <c r="AV579" s="65"/>
      <c r="AX579" s="65">
        <f t="shared" si="2218"/>
        <v>885</v>
      </c>
      <c r="AY579" s="65">
        <f t="shared" si="2219"/>
        <v>755</v>
      </c>
      <c r="AZ579" s="65">
        <f>INDEX(Notes!$A$36:$O$47,MATCH($B579,Notes!A$36:A$47,0),MATCH(AZ$2,Notes!A$35:O$35,0))</f>
        <v>112.7705130696</v>
      </c>
      <c r="BA579" s="65">
        <f t="shared" si="2220"/>
        <v>730</v>
      </c>
      <c r="BB579" s="65">
        <f t="shared" si="2221"/>
        <v>755</v>
      </c>
      <c r="BC579" s="65">
        <f t="shared" si="2222"/>
        <v>730</v>
      </c>
      <c r="BD579" s="65">
        <f t="shared" si="2223"/>
        <v>755</v>
      </c>
      <c r="BO579" s="72">
        <f t="shared" si="2205"/>
        <v>141</v>
      </c>
      <c r="BP579" s="72">
        <f t="shared" si="2079"/>
        <v>4</v>
      </c>
      <c r="BQ579" s="72" t="str">
        <f t="shared" si="2080"/>
        <v>10</v>
      </c>
      <c r="BR579" s="72">
        <f t="shared" ref="BR579:BV579" si="2228">IF(BR578="","",BR578)</f>
        <v>0</v>
      </c>
      <c r="BS579" s="72" t="str">
        <f t="shared" si="2228"/>
        <v>MS003</v>
      </c>
      <c r="BT579" s="72" t="str">
        <f t="shared" si="2228"/>
        <v>MS005</v>
      </c>
      <c r="BU579" s="72">
        <f t="shared" si="2228"/>
        <v>0.34166666666666667</v>
      </c>
      <c r="BV579" s="72">
        <f t="shared" si="2228"/>
        <v>15</v>
      </c>
    </row>
    <row r="580" spans="1:74" s="72" customFormat="1" x14ac:dyDescent="0.2">
      <c r="A580" s="72" t="b">
        <v>1</v>
      </c>
      <c r="B580" s="65" t="s">
        <v>47</v>
      </c>
      <c r="C580" s="65" t="s">
        <v>317</v>
      </c>
      <c r="D580" s="65" t="str">
        <f t="shared" si="2134"/>
        <v>E11</v>
      </c>
      <c r="E580" s="75">
        <f t="shared" ref="E580:E581" si="2229">1000000+BP580*1000+BQ580</f>
        <v>1004011</v>
      </c>
      <c r="F580" s="65" t="str">
        <f t="shared" ref="F580:F581" si="2230">CONCATENATE(C580,"_",D580)</f>
        <v>MS004_E11</v>
      </c>
      <c r="G580" s="65" t="s">
        <v>345</v>
      </c>
      <c r="H580" s="65">
        <f t="shared" si="2201"/>
        <v>905</v>
      </c>
      <c r="I580" s="65">
        <f t="shared" si="2202"/>
        <v>110</v>
      </c>
      <c r="J580" s="65">
        <f>INDEX(Notes!$A$36:$N$47,MATCH(Binning!$B580,Notes!$A$36:$A$47,0),MATCH(Notes!$K$35,Notes!$A$35:$N$35,0))</f>
        <v>141</v>
      </c>
      <c r="K580" s="65"/>
      <c r="L580" s="65">
        <f t="shared" si="2207"/>
        <v>860</v>
      </c>
      <c r="M580" s="65">
        <f t="shared" si="2203"/>
        <v>730</v>
      </c>
      <c r="N580" s="65">
        <f>INDEX(GB!$A$2:$AD$96,MATCH($C580,GB!$A$2:$A$96,0),MATCH(N$2,GB!$A$1:$AD$1,0))</f>
        <v>25</v>
      </c>
      <c r="O580" s="65">
        <f>INDEX(GB!$A$2:$AD$96,MATCH($C580,GB!$A$2:$A$96,0),MATCH(O$2,GB!$A$1:$AD$1,0))</f>
        <v>-15</v>
      </c>
      <c r="P580" s="65">
        <f>INDEX(GB!$A$2:$AD$96,MATCH($C580,GB!$A$2:$A$96,0),MATCH(P$2,GB!$A$1:$AD$1,0))</f>
        <v>-10</v>
      </c>
      <c r="Q580" s="65">
        <f>INDEX(GB!$A$2:$AD$96,MATCH($C580,GB!$A$2:$A$96,0),MATCH(Q$2,GB!$A$1:$AD$1,0))</f>
        <v>-15</v>
      </c>
      <c r="R580" s="65">
        <f>INDEX(Notes!$A$36:$N$47,MATCH(Binning!$B580,Notes!$A$36:$A$47,0),MATCH(Notes!$M$35,Notes!$A$35:$N$35,0))</f>
        <v>1924</v>
      </c>
      <c r="S580" s="65"/>
      <c r="T580" s="65">
        <f>INDEX(GB!$A$2:$AD$96,MATCH($C580,GB!$A$2:$A$96,0),MATCH(T$2,GB!$A$1:$AD$1,0))</f>
        <v>25</v>
      </c>
      <c r="U580" s="65">
        <f>INDEX(GB!$A$2:$AD$96,MATCH($C580,GB!$A$2:$A$96,0),MATCH(U$2,GB!$A$1:$AD$1,0))</f>
        <v>-35</v>
      </c>
      <c r="V580" s="65">
        <f>INDEX(GB!$A$2:$AD$96,MATCH($C580,GB!$A$2:$A$96,0),MATCH(V$2,GB!$A$1:$AD$1,0))</f>
        <v>0</v>
      </c>
      <c r="W580" s="65">
        <f>INDEX(GB!$A$2:$AD$96,MATCH($C580,GB!$A$2:$A$96,0),MATCH(W$2,GB!$A$1:$AD$1,0))</f>
        <v>-35</v>
      </c>
      <c r="X580" s="65">
        <f>INDEX(GB!$A$2:$AD$96,MATCH($C580,GB!$A$2:$A$96,0),MATCH(X$2,GB!$A$1:$AD$1,0))</f>
        <v>-40</v>
      </c>
      <c r="Y580" s="65">
        <v>5</v>
      </c>
      <c r="Z580" s="72">
        <v>1200</v>
      </c>
      <c r="AA580" s="72">
        <v>400</v>
      </c>
      <c r="AB580" s="65"/>
      <c r="AC580" s="65"/>
      <c r="AD580" s="65"/>
      <c r="AE580" s="65"/>
      <c r="AF580" s="65">
        <f t="shared" si="2204"/>
        <v>5</v>
      </c>
      <c r="AG580" s="65">
        <f t="shared" si="2061"/>
        <v>820</v>
      </c>
      <c r="AH580" s="65">
        <f t="shared" ref="AH580:AH581" si="2231">AG580-N580</f>
        <v>795</v>
      </c>
      <c r="AI580" s="65" t="str">
        <f t="shared" ref="AI580:AI581" si="2232">IF($BR580=1,BS580,"")</f>
        <v/>
      </c>
      <c r="AJ580" s="65" t="str">
        <f t="shared" ref="AJ580:AJ581" si="2233">IF($BR580=1,BT580,"")</f>
        <v/>
      </c>
      <c r="AK580" s="65" t="str">
        <f t="shared" ref="AK580:AK581" si="2234">IF($BR580=1,BU580,"")</f>
        <v/>
      </c>
      <c r="AL580" s="65" t="str">
        <f t="shared" ref="AL580:AL581" si="2235">IF($BR580=1,BV580,"")</f>
        <v/>
      </c>
      <c r="AM580" s="65" t="str">
        <f t="shared" si="1572"/>
        <v/>
      </c>
      <c r="AN580" s="65">
        <f t="shared" ref="AN580:AS580" si="2236">AN579</f>
        <v>0</v>
      </c>
      <c r="AO580" s="65">
        <f t="shared" si="2236"/>
        <v>0</v>
      </c>
      <c r="AP580" s="65">
        <f t="shared" si="2236"/>
        <v>0</v>
      </c>
      <c r="AQ580" s="65">
        <f t="shared" si="2236"/>
        <v>0</v>
      </c>
      <c r="AR580" s="65">
        <f t="shared" si="2236"/>
        <v>0</v>
      </c>
      <c r="AS580" s="65">
        <f t="shared" si="2236"/>
        <v>0</v>
      </c>
      <c r="AT580" s="65" t="str">
        <f t="shared" ref="AT580:AT581" si="2237">B580</f>
        <v>SOC</v>
      </c>
      <c r="AU580" s="65">
        <f t="shared" ref="AU580:AU581" si="2238">J580</f>
        <v>141</v>
      </c>
      <c r="AV580" s="65"/>
      <c r="AX580" s="65">
        <f t="shared" ref="AX580:AX581" si="2239">L580+N580</f>
        <v>885</v>
      </c>
      <c r="AY580" s="65">
        <f t="shared" ref="AY580:AY581" si="2240">M580+N580</f>
        <v>755</v>
      </c>
      <c r="AZ580" s="65">
        <f>INDEX(Notes!$A$36:$O$47,MATCH($B580,Notes!A$36:A$47,0),MATCH(AZ$2,Notes!A$35:O$35,0))</f>
        <v>112.7705130696</v>
      </c>
      <c r="BA580" s="65">
        <f t="shared" ref="BA580:BA581" si="2241">MAX(MIN(Y580*FLOOR((H580-I580*LOG10(AZ580))/Y580,1),L580),M580)</f>
        <v>730</v>
      </c>
      <c r="BB580" s="65">
        <f t="shared" ref="BB580:BB581" si="2242">BA580+N580</f>
        <v>755</v>
      </c>
      <c r="BC580" s="65">
        <f t="shared" ref="BC580:BC581" si="2243">MAX(MIN(Y580*FLOOR((H580-I580*LOG10(J580))/Y580,1),L580),M580)</f>
        <v>730</v>
      </c>
      <c r="BD580" s="65">
        <f t="shared" ref="BD580:BD581" si="2244">BC580+N580</f>
        <v>755</v>
      </c>
      <c r="BO580" s="72">
        <f t="shared" si="2205"/>
        <v>141</v>
      </c>
      <c r="BP580" s="72">
        <f t="shared" si="2079"/>
        <v>4</v>
      </c>
      <c r="BQ580" s="72" t="str">
        <f t="shared" si="2080"/>
        <v>11</v>
      </c>
      <c r="BR580" s="72">
        <f t="shared" ref="BR580:BV580" si="2245">IF(BR579="","",BR579)</f>
        <v>0</v>
      </c>
      <c r="BS580" s="72" t="str">
        <f t="shared" si="2245"/>
        <v>MS003</v>
      </c>
      <c r="BT580" s="72" t="str">
        <f t="shared" si="2245"/>
        <v>MS005</v>
      </c>
      <c r="BU580" s="72">
        <f t="shared" si="2245"/>
        <v>0.34166666666666667</v>
      </c>
      <c r="BV580" s="72">
        <f t="shared" si="2245"/>
        <v>15</v>
      </c>
    </row>
    <row r="581" spans="1:74" s="72" customFormat="1" x14ac:dyDescent="0.2">
      <c r="A581" s="72" t="b">
        <v>1</v>
      </c>
      <c r="B581" s="65" t="s">
        <v>47</v>
      </c>
      <c r="C581" s="65" t="s">
        <v>317</v>
      </c>
      <c r="D581" s="65" t="str">
        <f t="shared" si="2134"/>
        <v>E12</v>
      </c>
      <c r="E581" s="75">
        <f t="shared" si="2229"/>
        <v>1004012</v>
      </c>
      <c r="F581" s="65" t="str">
        <f t="shared" si="2230"/>
        <v>MS004_E12</v>
      </c>
      <c r="G581" s="65" t="s">
        <v>345</v>
      </c>
      <c r="H581" s="65">
        <f t="shared" si="2201"/>
        <v>890</v>
      </c>
      <c r="I581" s="65">
        <f t="shared" si="2202"/>
        <v>110</v>
      </c>
      <c r="J581" s="65">
        <f>INDEX(Notes!$A$36:$N$47,MATCH(Binning!$B581,Notes!$A$36:$A$47,0),MATCH(Notes!$K$35,Notes!$A$35:$N$35,0))</f>
        <v>141</v>
      </c>
      <c r="K581" s="65"/>
      <c r="L581" s="65">
        <f t="shared" si="2207"/>
        <v>860</v>
      </c>
      <c r="M581" s="65">
        <f t="shared" si="2203"/>
        <v>730</v>
      </c>
      <c r="N581" s="65">
        <f>INDEX(GB!$A$2:$AD$96,MATCH($C581,GB!$A$2:$A$96,0),MATCH(N$2,GB!$A$1:$AD$1,0))</f>
        <v>25</v>
      </c>
      <c r="O581" s="65">
        <f>INDEX(GB!$A$2:$AD$96,MATCH($C581,GB!$A$2:$A$96,0),MATCH(O$2,GB!$A$1:$AD$1,0))</f>
        <v>-15</v>
      </c>
      <c r="P581" s="65">
        <f>INDEX(GB!$A$2:$AD$96,MATCH($C581,GB!$A$2:$A$96,0),MATCH(P$2,GB!$A$1:$AD$1,0))</f>
        <v>-10</v>
      </c>
      <c r="Q581" s="65">
        <f>INDEX(GB!$A$2:$AD$96,MATCH($C581,GB!$A$2:$A$96,0),MATCH(Q$2,GB!$A$1:$AD$1,0))</f>
        <v>-15</v>
      </c>
      <c r="R581" s="65">
        <f>INDEX(Notes!$A$36:$N$47,MATCH(Binning!$B581,Notes!$A$36:$A$47,0),MATCH(Notes!$M$35,Notes!$A$35:$N$35,0))</f>
        <v>1924</v>
      </c>
      <c r="S581" s="65"/>
      <c r="T581" s="65">
        <f>INDEX(GB!$A$2:$AD$96,MATCH($C581,GB!$A$2:$A$96,0),MATCH(T$2,GB!$A$1:$AD$1,0))</f>
        <v>25</v>
      </c>
      <c r="U581" s="65">
        <f>INDEX(GB!$A$2:$AD$96,MATCH($C581,GB!$A$2:$A$96,0),MATCH(U$2,GB!$A$1:$AD$1,0))</f>
        <v>-35</v>
      </c>
      <c r="V581" s="65">
        <f>INDEX(GB!$A$2:$AD$96,MATCH($C581,GB!$A$2:$A$96,0),MATCH(V$2,GB!$A$1:$AD$1,0))</f>
        <v>0</v>
      </c>
      <c r="W581" s="65">
        <f>INDEX(GB!$A$2:$AD$96,MATCH($C581,GB!$A$2:$A$96,0),MATCH(W$2,GB!$A$1:$AD$1,0))</f>
        <v>-35</v>
      </c>
      <c r="X581" s="65">
        <f>INDEX(GB!$A$2:$AD$96,MATCH($C581,GB!$A$2:$A$96,0),MATCH(X$2,GB!$A$1:$AD$1,0))</f>
        <v>-40</v>
      </c>
      <c r="Y581" s="65">
        <v>5</v>
      </c>
      <c r="Z581" s="72">
        <v>1200</v>
      </c>
      <c r="AA581" s="72">
        <v>400</v>
      </c>
      <c r="AB581" s="65"/>
      <c r="AC581" s="65"/>
      <c r="AD581" s="65"/>
      <c r="AE581" s="65"/>
      <c r="AF581" s="65">
        <f t="shared" si="2204"/>
        <v>5</v>
      </c>
      <c r="AG581" s="65">
        <f t="shared" si="2061"/>
        <v>820</v>
      </c>
      <c r="AH581" s="65">
        <f t="shared" si="2231"/>
        <v>795</v>
      </c>
      <c r="AI581" s="65" t="str">
        <f t="shared" si="2232"/>
        <v/>
      </c>
      <c r="AJ581" s="65" t="str">
        <f t="shared" si="2233"/>
        <v/>
      </c>
      <c r="AK581" s="65" t="str">
        <f t="shared" si="2234"/>
        <v/>
      </c>
      <c r="AL581" s="65" t="str">
        <f t="shared" si="2235"/>
        <v/>
      </c>
      <c r="AM581" s="65" t="str">
        <f t="shared" si="1572"/>
        <v/>
      </c>
      <c r="AN581" s="65">
        <f t="shared" ref="AN581:AS581" si="2246">AN580</f>
        <v>0</v>
      </c>
      <c r="AO581" s="65">
        <f t="shared" si="2246"/>
        <v>0</v>
      </c>
      <c r="AP581" s="65">
        <f t="shared" si="2246"/>
        <v>0</v>
      </c>
      <c r="AQ581" s="65">
        <f t="shared" si="2246"/>
        <v>0</v>
      </c>
      <c r="AR581" s="65">
        <f t="shared" si="2246"/>
        <v>0</v>
      </c>
      <c r="AS581" s="65">
        <f t="shared" si="2246"/>
        <v>0</v>
      </c>
      <c r="AT581" s="65" t="str">
        <f t="shared" si="2237"/>
        <v>SOC</v>
      </c>
      <c r="AU581" s="65">
        <f t="shared" si="2238"/>
        <v>141</v>
      </c>
      <c r="AV581" s="65"/>
      <c r="AX581" s="65">
        <f t="shared" si="2239"/>
        <v>885</v>
      </c>
      <c r="AY581" s="65">
        <f t="shared" si="2240"/>
        <v>755</v>
      </c>
      <c r="AZ581" s="65">
        <f>INDEX(Notes!$A$36:$O$47,MATCH($B581,Notes!A$36:A$47,0),MATCH(AZ$2,Notes!A$35:O$35,0))</f>
        <v>112.7705130696</v>
      </c>
      <c r="BA581" s="65">
        <f t="shared" si="2241"/>
        <v>730</v>
      </c>
      <c r="BB581" s="65">
        <f t="shared" si="2242"/>
        <v>755</v>
      </c>
      <c r="BC581" s="65">
        <f t="shared" si="2243"/>
        <v>730</v>
      </c>
      <c r="BD581" s="65">
        <f t="shared" si="2244"/>
        <v>755</v>
      </c>
      <c r="BO581" s="72">
        <f t="shared" si="2205"/>
        <v>141</v>
      </c>
      <c r="BP581" s="72">
        <f t="shared" si="2079"/>
        <v>4</v>
      </c>
      <c r="BQ581" s="72" t="str">
        <f t="shared" si="2080"/>
        <v>12</v>
      </c>
      <c r="BR581" s="72">
        <f t="shared" ref="BR581:BV581" si="2247">IF(BR580="","",BR580)</f>
        <v>0</v>
      </c>
      <c r="BS581" s="72" t="str">
        <f t="shared" si="2247"/>
        <v>MS003</v>
      </c>
      <c r="BT581" s="72" t="str">
        <f t="shared" si="2247"/>
        <v>MS005</v>
      </c>
      <c r="BU581" s="72">
        <f t="shared" si="2247"/>
        <v>0.34166666666666667</v>
      </c>
      <c r="BV581" s="72">
        <f t="shared" si="2247"/>
        <v>15</v>
      </c>
    </row>
    <row r="582" spans="1:74" s="72" customFormat="1" x14ac:dyDescent="0.2">
      <c r="A582" s="72" t="b">
        <v>1</v>
      </c>
      <c r="B582" s="65" t="s">
        <v>47</v>
      </c>
      <c r="C582" s="65" t="s">
        <v>349</v>
      </c>
      <c r="D582" s="65" t="s">
        <v>44</v>
      </c>
      <c r="E582" s="75">
        <f t="shared" ref="E582:E587" si="2248">1000000+BP582*1000+BQ582</f>
        <v>1005001</v>
      </c>
      <c r="F582" s="65" t="str">
        <f t="shared" ref="F582:F587" si="2249">CONCATENATE(C582,"_",D582)</f>
        <v>MS005_E1</v>
      </c>
      <c r="G582" s="65" t="s">
        <v>345</v>
      </c>
      <c r="H582" s="184">
        <f>VLOOKUP(C582,BinningParamNotes!A:D,3,0)</f>
        <v>1150</v>
      </c>
      <c r="I582" s="69">
        <f>VLOOKUP(C582,BinningParamNotes!A:D,2,0)</f>
        <v>115</v>
      </c>
      <c r="J582" s="65">
        <f>INDEX(Notes!$A$36:$N$47,MATCH(Binning!$B582,Notes!$A$36:$A$47,0),MATCH(Notes!$K$35,Notes!$A$35:$N$35,0))</f>
        <v>141</v>
      </c>
      <c r="K582" s="65"/>
      <c r="L582" s="69">
        <f>VLOOKUP(C582,BinningParamNotes!A:D,4,0)</f>
        <v>965</v>
      </c>
      <c r="M582" s="188">
        <v>790</v>
      </c>
      <c r="N582" s="65">
        <f>INDEX(GB!$A$2:$AD$96,MATCH($C582,GB!$A$2:$A$96,0),MATCH(N$2,GB!$A$1:$AD$1,0))</f>
        <v>30</v>
      </c>
      <c r="O582" s="65">
        <f>INDEX(GB!$A$2:$AD$96,MATCH($C582,GB!$A$2:$A$96,0),MATCH(O$2,GB!$A$1:$AD$1,0))</f>
        <v>-20</v>
      </c>
      <c r="P582" s="65">
        <f>INDEX(GB!$A$2:$AD$96,MATCH($C582,GB!$A$2:$A$96,0),MATCH(P$2,GB!$A$1:$AD$1,0))</f>
        <v>-25</v>
      </c>
      <c r="Q582" s="65">
        <f>INDEX(GB!$A$2:$AD$96,MATCH($C582,GB!$A$2:$A$96,0),MATCH(Q$2,GB!$A$1:$AD$1,0))</f>
        <v>-25</v>
      </c>
      <c r="R582" s="65">
        <f>INDEX(Notes!$A$36:$N$47,MATCH(Binning!$B582,Notes!$A$36:$A$47,0),MATCH(Notes!$M$35,Notes!$A$35:$N$35,0))</f>
        <v>1924</v>
      </c>
      <c r="S582" s="65"/>
      <c r="T582" s="65">
        <f>INDEX(GB!$A$2:$AD$96,MATCH($C582,GB!$A$2:$A$96,0),MATCH(T$2,GB!$A$1:$AD$1,0))</f>
        <v>20</v>
      </c>
      <c r="U582" s="65">
        <f>INDEX(GB!$A$2:$AD$96,MATCH($C582,GB!$A$2:$A$96,0),MATCH(U$2,GB!$A$1:$AD$1,0))</f>
        <v>-45</v>
      </c>
      <c r="V582" s="65">
        <f>INDEX(GB!$A$2:$AD$96,MATCH($C582,GB!$A$2:$A$96,0),MATCH(V$2,GB!$A$1:$AD$1,0))</f>
        <v>0</v>
      </c>
      <c r="W582" s="65">
        <f>INDEX(GB!$A$2:$AD$96,MATCH($C582,GB!$A$2:$A$96,0),MATCH(W$2,GB!$A$1:$AD$1,0))</f>
        <v>-50</v>
      </c>
      <c r="X582" s="65">
        <f>INDEX(GB!$A$2:$AD$96,MATCH($C582,GB!$A$2:$A$96,0),MATCH(X$2,GB!$A$1:$AD$1,0))</f>
        <v>-50</v>
      </c>
      <c r="Y582" s="65">
        <v>5</v>
      </c>
      <c r="Z582" s="72">
        <v>1200</v>
      </c>
      <c r="AA582" s="72">
        <v>400</v>
      </c>
      <c r="AB582" s="65"/>
      <c r="AC582" s="65"/>
      <c r="AD582" s="65"/>
      <c r="AE582" s="65"/>
      <c r="AF582" s="65">
        <v>5</v>
      </c>
      <c r="AG582" s="65">
        <f t="shared" si="2061"/>
        <v>820</v>
      </c>
      <c r="AH582" s="65">
        <f t="shared" ref="AH582:AH587" si="2250">AG582-N582</f>
        <v>790</v>
      </c>
      <c r="AI582" s="65" t="str">
        <f t="shared" ref="AI582:AI587" si="2251">IF($BR582=1,BS582,"")</f>
        <v/>
      </c>
      <c r="AJ582" s="65" t="str">
        <f t="shared" ref="AJ582:AJ587" si="2252">IF($BR582=1,BT582,"")</f>
        <v/>
      </c>
      <c r="AK582" s="65" t="str">
        <f t="shared" ref="AK582:AK587" si="2253">IF($BR582=1,BU582,"")</f>
        <v/>
      </c>
      <c r="AL582" s="65" t="str">
        <f t="shared" ref="AL582:AL587" si="2254">IF($BR582=1,BV582,"")</f>
        <v/>
      </c>
      <c r="AM582" s="65" t="str">
        <f t="shared" si="1572"/>
        <v/>
      </c>
      <c r="AN582" s="65">
        <v>0</v>
      </c>
      <c r="AO582" s="65">
        <v>0</v>
      </c>
      <c r="AP582" s="65">
        <v>0</v>
      </c>
      <c r="AQ582" s="65">
        <v>0</v>
      </c>
      <c r="AR582" s="65">
        <v>0</v>
      </c>
      <c r="AS582" s="65">
        <v>0</v>
      </c>
      <c r="AT582" s="65" t="str">
        <f t="shared" ref="AT582:AT587" si="2255">B582</f>
        <v>SOC</v>
      </c>
      <c r="AU582" s="65">
        <f t="shared" ref="AU582:AU587" si="2256">J582</f>
        <v>141</v>
      </c>
      <c r="AV582" s="65"/>
      <c r="AX582" s="65">
        <f t="shared" ref="AX582:AX587" si="2257">L582+N582</f>
        <v>995</v>
      </c>
      <c r="AY582" s="65">
        <f t="shared" ref="AY582:AY587" si="2258">M582+N582</f>
        <v>820</v>
      </c>
      <c r="AZ582" s="65">
        <f>INDEX(Notes!$A$36:$O$47,MATCH($B582,Notes!A$36:A$47,0),MATCH(AZ$2,Notes!A$35:O$35,0))</f>
        <v>112.7705130696</v>
      </c>
      <c r="BA582" s="65">
        <f t="shared" ref="BA582:BA587" si="2259">MAX(MIN(Y582*FLOOR((H582-I582*LOG10(AZ582))/Y582,1),L582),M582)</f>
        <v>910</v>
      </c>
      <c r="BB582" s="65">
        <f t="shared" ref="BB582:BB587" si="2260">BA582+N582</f>
        <v>940</v>
      </c>
      <c r="BC582" s="65">
        <f t="shared" ref="BC582:BC587" si="2261">MAX(MIN(Y582*FLOOR((H582-I582*LOG10(J582))/Y582,1),L582),M582)</f>
        <v>900</v>
      </c>
      <c r="BD582" s="65">
        <f t="shared" ref="BD582:BD587" si="2262">BC582+N582</f>
        <v>930</v>
      </c>
      <c r="BO582" s="72">
        <f>MAX(J582:J587)</f>
        <v>141</v>
      </c>
      <c r="BP582" s="72">
        <f t="shared" si="2079"/>
        <v>5</v>
      </c>
      <c r="BQ582" s="72" t="str">
        <f t="shared" si="2080"/>
        <v>1</v>
      </c>
      <c r="BR582" s="72">
        <v>0</v>
      </c>
    </row>
    <row r="583" spans="1:74" s="72" customFormat="1" x14ac:dyDescent="0.2">
      <c r="A583" s="72" t="b">
        <v>1</v>
      </c>
      <c r="B583" s="65" t="s">
        <v>47</v>
      </c>
      <c r="C583" s="65" t="s">
        <v>349</v>
      </c>
      <c r="D583" s="65" t="str">
        <f t="shared" si="2134"/>
        <v>E2</v>
      </c>
      <c r="E583" s="75">
        <f t="shared" si="2248"/>
        <v>1005002</v>
      </c>
      <c r="F583" s="65" t="str">
        <f t="shared" si="2249"/>
        <v>MS005_E2</v>
      </c>
      <c r="G583" s="65" t="s">
        <v>345</v>
      </c>
      <c r="H583" s="65">
        <f>H582-15</f>
        <v>1135</v>
      </c>
      <c r="I583" s="65">
        <f>I582</f>
        <v>115</v>
      </c>
      <c r="J583" s="65">
        <f>INDEX(Notes!$A$36:$N$47,MATCH(Binning!$B583,Notes!$A$36:$A$47,0),MATCH(Notes!$K$35,Notes!$A$35:$N$35,0))</f>
        <v>141</v>
      </c>
      <c r="K583" s="65"/>
      <c r="L583" s="65">
        <f>L582-10</f>
        <v>955</v>
      </c>
      <c r="M583" s="65">
        <f>M582</f>
        <v>790</v>
      </c>
      <c r="N583" s="65">
        <f>INDEX(GB!$A$2:$AD$96,MATCH($C583,GB!$A$2:$A$96,0),MATCH(N$2,GB!$A$1:$AD$1,0))</f>
        <v>30</v>
      </c>
      <c r="O583" s="65">
        <f>INDEX(GB!$A$2:$AD$96,MATCH($C583,GB!$A$2:$A$96,0),MATCH(O$2,GB!$A$1:$AD$1,0))</f>
        <v>-20</v>
      </c>
      <c r="P583" s="65">
        <f>INDEX(GB!$A$2:$AD$96,MATCH($C583,GB!$A$2:$A$96,0),MATCH(P$2,GB!$A$1:$AD$1,0))</f>
        <v>-25</v>
      </c>
      <c r="Q583" s="65">
        <f>INDEX(GB!$A$2:$AD$96,MATCH($C583,GB!$A$2:$A$96,0),MATCH(Q$2,GB!$A$1:$AD$1,0))</f>
        <v>-25</v>
      </c>
      <c r="R583" s="65">
        <f>INDEX(Notes!$A$36:$N$47,MATCH(Binning!$B583,Notes!$A$36:$A$47,0),MATCH(Notes!$M$35,Notes!$A$35:$N$35,0))</f>
        <v>1924</v>
      </c>
      <c r="S583" s="65"/>
      <c r="T583" s="65">
        <f>INDEX(GB!$A$2:$AD$96,MATCH($C583,GB!$A$2:$A$96,0),MATCH(T$2,GB!$A$1:$AD$1,0))</f>
        <v>20</v>
      </c>
      <c r="U583" s="65">
        <f>INDEX(GB!$A$2:$AD$96,MATCH($C583,GB!$A$2:$A$96,0),MATCH(U$2,GB!$A$1:$AD$1,0))</f>
        <v>-45</v>
      </c>
      <c r="V583" s="65">
        <f>INDEX(GB!$A$2:$AD$96,MATCH($C583,GB!$A$2:$A$96,0),MATCH(V$2,GB!$A$1:$AD$1,0))</f>
        <v>0</v>
      </c>
      <c r="W583" s="65">
        <f>INDEX(GB!$A$2:$AD$96,MATCH($C583,GB!$A$2:$A$96,0),MATCH(W$2,GB!$A$1:$AD$1,0))</f>
        <v>-50</v>
      </c>
      <c r="X583" s="65">
        <f>INDEX(GB!$A$2:$AD$96,MATCH($C583,GB!$A$2:$A$96,0),MATCH(X$2,GB!$A$1:$AD$1,0))</f>
        <v>-50</v>
      </c>
      <c r="Y583" s="65">
        <v>5</v>
      </c>
      <c r="Z583" s="72">
        <v>1200</v>
      </c>
      <c r="AA583" s="72">
        <v>400</v>
      </c>
      <c r="AB583" s="65"/>
      <c r="AC583" s="65"/>
      <c r="AD583" s="65"/>
      <c r="AE583" s="65"/>
      <c r="AF583" s="65">
        <f>AF582</f>
        <v>5</v>
      </c>
      <c r="AG583" s="65">
        <f t="shared" si="2061"/>
        <v>820</v>
      </c>
      <c r="AH583" s="65">
        <f t="shared" si="2250"/>
        <v>790</v>
      </c>
      <c r="AI583" s="65" t="str">
        <f t="shared" si="2251"/>
        <v/>
      </c>
      <c r="AJ583" s="65" t="str">
        <f t="shared" si="2252"/>
        <v/>
      </c>
      <c r="AK583" s="65" t="str">
        <f t="shared" si="2253"/>
        <v/>
      </c>
      <c r="AL583" s="65" t="str">
        <f t="shared" si="2254"/>
        <v/>
      </c>
      <c r="AM583" s="65" t="str">
        <f t="shared" si="1572"/>
        <v/>
      </c>
      <c r="AN583" s="65">
        <f t="shared" ref="AN583:AS583" si="2263">AN582</f>
        <v>0</v>
      </c>
      <c r="AO583" s="65">
        <f t="shared" si="2263"/>
        <v>0</v>
      </c>
      <c r="AP583" s="65">
        <f t="shared" si="2263"/>
        <v>0</v>
      </c>
      <c r="AQ583" s="65">
        <f t="shared" si="2263"/>
        <v>0</v>
      </c>
      <c r="AR583" s="65">
        <f t="shared" si="2263"/>
        <v>0</v>
      </c>
      <c r="AS583" s="65">
        <f t="shared" si="2263"/>
        <v>0</v>
      </c>
      <c r="AT583" s="65" t="str">
        <f t="shared" si="2255"/>
        <v>SOC</v>
      </c>
      <c r="AU583" s="65">
        <f t="shared" si="2256"/>
        <v>141</v>
      </c>
      <c r="AV583" s="65"/>
      <c r="AX583" s="65">
        <f t="shared" si="2257"/>
        <v>985</v>
      </c>
      <c r="AY583" s="65">
        <f t="shared" si="2258"/>
        <v>820</v>
      </c>
      <c r="AZ583" s="65">
        <f>INDEX(Notes!$A$36:$O$47,MATCH($B583,Notes!A$36:A$47,0),MATCH(AZ$2,Notes!A$35:O$35,0))</f>
        <v>112.7705130696</v>
      </c>
      <c r="BA583" s="65">
        <f t="shared" si="2259"/>
        <v>895</v>
      </c>
      <c r="BB583" s="65">
        <f t="shared" si="2260"/>
        <v>925</v>
      </c>
      <c r="BC583" s="65">
        <f t="shared" si="2261"/>
        <v>885</v>
      </c>
      <c r="BD583" s="65">
        <f t="shared" si="2262"/>
        <v>915</v>
      </c>
      <c r="BO583" s="72">
        <f>BO582</f>
        <v>141</v>
      </c>
      <c r="BP583" s="72">
        <f t="shared" si="2079"/>
        <v>5</v>
      </c>
      <c r="BQ583" s="72" t="str">
        <f t="shared" si="2080"/>
        <v>2</v>
      </c>
      <c r="BR583" s="72">
        <f>IF(BR582="","",BR582)</f>
        <v>0</v>
      </c>
      <c r="BS583" s="72" t="str">
        <f t="shared" ref="BS583:BV583" si="2264">IF(BS582="","",BS582)</f>
        <v/>
      </c>
      <c r="BT583" s="72" t="str">
        <f t="shared" si="2264"/>
        <v/>
      </c>
      <c r="BU583" s="72" t="str">
        <f t="shared" si="2264"/>
        <v/>
      </c>
      <c r="BV583" s="72" t="str">
        <f t="shared" si="2264"/>
        <v/>
      </c>
    </row>
    <row r="584" spans="1:74" s="72" customFormat="1" x14ac:dyDescent="0.2">
      <c r="A584" s="72" t="b">
        <v>1</v>
      </c>
      <c r="B584" s="65" t="s">
        <v>47</v>
      </c>
      <c r="C584" s="65" t="s">
        <v>349</v>
      </c>
      <c r="D584" s="65" t="str">
        <f t="shared" si="2134"/>
        <v>E3</v>
      </c>
      <c r="E584" s="75">
        <f t="shared" si="2248"/>
        <v>1005003</v>
      </c>
      <c r="F584" s="65" t="str">
        <f t="shared" si="2249"/>
        <v>MS005_E3</v>
      </c>
      <c r="G584" s="65" t="s">
        <v>345</v>
      </c>
      <c r="H584" s="65">
        <f t="shared" ref="H584:H593" si="2265">H583-15</f>
        <v>1120</v>
      </c>
      <c r="I584" s="65">
        <f t="shared" ref="I584:I593" si="2266">I583</f>
        <v>115</v>
      </c>
      <c r="J584" s="65">
        <f>INDEX(Notes!$A$36:$N$47,MATCH(Binning!$B584,Notes!$A$36:$A$47,0),MATCH(Notes!$K$35,Notes!$A$35:$N$35,0))</f>
        <v>141</v>
      </c>
      <c r="K584" s="65"/>
      <c r="L584" s="65">
        <f>L583-10</f>
        <v>945</v>
      </c>
      <c r="M584" s="65">
        <f t="shared" ref="M584:M593" si="2267">M583</f>
        <v>790</v>
      </c>
      <c r="N584" s="65">
        <f>INDEX(GB!$A$2:$AD$96,MATCH($C584,GB!$A$2:$A$96,0),MATCH(N$2,GB!$A$1:$AD$1,0))</f>
        <v>30</v>
      </c>
      <c r="O584" s="65">
        <f>INDEX(GB!$A$2:$AD$96,MATCH($C584,GB!$A$2:$A$96,0),MATCH(O$2,GB!$A$1:$AD$1,0))</f>
        <v>-20</v>
      </c>
      <c r="P584" s="65">
        <f>INDEX(GB!$A$2:$AD$96,MATCH($C584,GB!$A$2:$A$96,0),MATCH(P$2,GB!$A$1:$AD$1,0))</f>
        <v>-25</v>
      </c>
      <c r="Q584" s="65">
        <f>INDEX(GB!$A$2:$AD$96,MATCH($C584,GB!$A$2:$A$96,0),MATCH(Q$2,GB!$A$1:$AD$1,0))</f>
        <v>-25</v>
      </c>
      <c r="R584" s="65">
        <f>INDEX(Notes!$A$36:$N$47,MATCH(Binning!$B584,Notes!$A$36:$A$47,0),MATCH(Notes!$M$35,Notes!$A$35:$N$35,0))</f>
        <v>1924</v>
      </c>
      <c r="S584" s="65"/>
      <c r="T584" s="65">
        <f>INDEX(GB!$A$2:$AD$96,MATCH($C584,GB!$A$2:$A$96,0),MATCH(T$2,GB!$A$1:$AD$1,0))</f>
        <v>20</v>
      </c>
      <c r="U584" s="65">
        <f>INDEX(GB!$A$2:$AD$96,MATCH($C584,GB!$A$2:$A$96,0),MATCH(U$2,GB!$A$1:$AD$1,0))</f>
        <v>-45</v>
      </c>
      <c r="V584" s="65">
        <f>INDEX(GB!$A$2:$AD$96,MATCH($C584,GB!$A$2:$A$96,0),MATCH(V$2,GB!$A$1:$AD$1,0))</f>
        <v>0</v>
      </c>
      <c r="W584" s="65">
        <f>INDEX(GB!$A$2:$AD$96,MATCH($C584,GB!$A$2:$A$96,0),MATCH(W$2,GB!$A$1:$AD$1,0))</f>
        <v>-50</v>
      </c>
      <c r="X584" s="65">
        <f>INDEX(GB!$A$2:$AD$96,MATCH($C584,GB!$A$2:$A$96,0),MATCH(X$2,GB!$A$1:$AD$1,0))</f>
        <v>-50</v>
      </c>
      <c r="Y584" s="65">
        <v>5</v>
      </c>
      <c r="Z584" s="72">
        <v>1200</v>
      </c>
      <c r="AA584" s="72">
        <v>400</v>
      </c>
      <c r="AB584" s="65"/>
      <c r="AC584" s="65"/>
      <c r="AD584" s="65"/>
      <c r="AE584" s="65"/>
      <c r="AF584" s="65">
        <f t="shared" ref="AF584:AF593" si="2268">AF583</f>
        <v>5</v>
      </c>
      <c r="AG584" s="65">
        <f t="shared" si="2061"/>
        <v>820</v>
      </c>
      <c r="AH584" s="65">
        <f t="shared" si="2250"/>
        <v>790</v>
      </c>
      <c r="AI584" s="65" t="str">
        <f t="shared" si="2251"/>
        <v/>
      </c>
      <c r="AJ584" s="65" t="str">
        <f t="shared" si="2252"/>
        <v/>
      </c>
      <c r="AK584" s="65" t="str">
        <f t="shared" si="2253"/>
        <v/>
      </c>
      <c r="AL584" s="65" t="str">
        <f t="shared" si="2254"/>
        <v/>
      </c>
      <c r="AM584" s="65" t="str">
        <f t="shared" si="1572"/>
        <v/>
      </c>
      <c r="AN584" s="65">
        <f t="shared" ref="AN584:AS584" si="2269">AN583</f>
        <v>0</v>
      </c>
      <c r="AO584" s="65">
        <f t="shared" si="2269"/>
        <v>0</v>
      </c>
      <c r="AP584" s="65">
        <f t="shared" si="2269"/>
        <v>0</v>
      </c>
      <c r="AQ584" s="65">
        <f t="shared" si="2269"/>
        <v>0</v>
      </c>
      <c r="AR584" s="65">
        <f t="shared" si="2269"/>
        <v>0</v>
      </c>
      <c r="AS584" s="65">
        <f t="shared" si="2269"/>
        <v>0</v>
      </c>
      <c r="AT584" s="65" t="str">
        <f t="shared" si="2255"/>
        <v>SOC</v>
      </c>
      <c r="AU584" s="65">
        <f t="shared" si="2256"/>
        <v>141</v>
      </c>
      <c r="AV584" s="65"/>
      <c r="AX584" s="65">
        <f t="shared" si="2257"/>
        <v>975</v>
      </c>
      <c r="AY584" s="65">
        <f t="shared" si="2258"/>
        <v>820</v>
      </c>
      <c r="AZ584" s="65">
        <f>INDEX(Notes!$A$36:$O$47,MATCH($B584,Notes!A$36:A$47,0),MATCH(AZ$2,Notes!A$35:O$35,0))</f>
        <v>112.7705130696</v>
      </c>
      <c r="BA584" s="65">
        <f t="shared" si="2259"/>
        <v>880</v>
      </c>
      <c r="BB584" s="65">
        <f t="shared" si="2260"/>
        <v>910</v>
      </c>
      <c r="BC584" s="65">
        <f t="shared" si="2261"/>
        <v>870</v>
      </c>
      <c r="BD584" s="65">
        <f t="shared" si="2262"/>
        <v>900</v>
      </c>
      <c r="BO584" s="72">
        <f t="shared" ref="BO584:BO593" si="2270">BO583</f>
        <v>141</v>
      </c>
      <c r="BP584" s="72">
        <f t="shared" si="2079"/>
        <v>5</v>
      </c>
      <c r="BQ584" s="72" t="str">
        <f t="shared" si="2080"/>
        <v>3</v>
      </c>
      <c r="BR584" s="72">
        <f t="shared" ref="BR584:BV587" si="2271">IF(BR583="","",BR583)</f>
        <v>0</v>
      </c>
      <c r="BS584" s="72" t="str">
        <f t="shared" si="2271"/>
        <v/>
      </c>
      <c r="BT584" s="72" t="str">
        <f t="shared" si="2271"/>
        <v/>
      </c>
      <c r="BU584" s="72" t="str">
        <f t="shared" si="2271"/>
        <v/>
      </c>
      <c r="BV584" s="72" t="str">
        <f t="shared" si="2271"/>
        <v/>
      </c>
    </row>
    <row r="585" spans="1:74" s="72" customFormat="1" x14ac:dyDescent="0.2">
      <c r="A585" s="72" t="b">
        <v>1</v>
      </c>
      <c r="B585" s="65" t="s">
        <v>47</v>
      </c>
      <c r="C585" s="65" t="s">
        <v>349</v>
      </c>
      <c r="D585" s="65" t="str">
        <f t="shared" si="2134"/>
        <v>E4</v>
      </c>
      <c r="E585" s="75">
        <f t="shared" si="2248"/>
        <v>1005004</v>
      </c>
      <c r="F585" s="65" t="str">
        <f t="shared" si="2249"/>
        <v>MS005_E4</v>
      </c>
      <c r="G585" s="65" t="s">
        <v>345</v>
      </c>
      <c r="H585" s="65">
        <f t="shared" si="2265"/>
        <v>1105</v>
      </c>
      <c r="I585" s="65">
        <f t="shared" si="2266"/>
        <v>115</v>
      </c>
      <c r="J585" s="65">
        <f>INDEX(Notes!$A$36:$N$47,MATCH(Binning!$B585,Notes!$A$36:$A$47,0),MATCH(Notes!$K$35,Notes!$A$35:$N$35,0))</f>
        <v>141</v>
      </c>
      <c r="K585" s="65"/>
      <c r="L585" s="65">
        <f t="shared" ref="L585:L593" si="2272">L584</f>
        <v>945</v>
      </c>
      <c r="M585" s="65">
        <f t="shared" si="2267"/>
        <v>790</v>
      </c>
      <c r="N585" s="65">
        <f>INDEX(GB!$A$2:$AD$96,MATCH($C585,GB!$A$2:$A$96,0),MATCH(N$2,GB!$A$1:$AD$1,0))</f>
        <v>30</v>
      </c>
      <c r="O585" s="65">
        <f>INDEX(GB!$A$2:$AD$96,MATCH($C585,GB!$A$2:$A$96,0),MATCH(O$2,GB!$A$1:$AD$1,0))</f>
        <v>-20</v>
      </c>
      <c r="P585" s="65">
        <f>INDEX(GB!$A$2:$AD$96,MATCH($C585,GB!$A$2:$A$96,0),MATCH(P$2,GB!$A$1:$AD$1,0))</f>
        <v>-25</v>
      </c>
      <c r="Q585" s="65">
        <f>INDEX(GB!$A$2:$AD$96,MATCH($C585,GB!$A$2:$A$96,0),MATCH(Q$2,GB!$A$1:$AD$1,0))</f>
        <v>-25</v>
      </c>
      <c r="R585" s="65">
        <f>INDEX(Notes!$A$36:$N$47,MATCH(Binning!$B585,Notes!$A$36:$A$47,0),MATCH(Notes!$M$35,Notes!$A$35:$N$35,0))</f>
        <v>1924</v>
      </c>
      <c r="S585" s="65"/>
      <c r="T585" s="65">
        <f>INDEX(GB!$A$2:$AD$96,MATCH($C585,GB!$A$2:$A$96,0),MATCH(T$2,GB!$A$1:$AD$1,0))</f>
        <v>20</v>
      </c>
      <c r="U585" s="65">
        <f>INDEX(GB!$A$2:$AD$96,MATCH($C585,GB!$A$2:$A$96,0),MATCH(U$2,GB!$A$1:$AD$1,0))</f>
        <v>-45</v>
      </c>
      <c r="V585" s="65">
        <f>INDEX(GB!$A$2:$AD$96,MATCH($C585,GB!$A$2:$A$96,0),MATCH(V$2,GB!$A$1:$AD$1,0))</f>
        <v>0</v>
      </c>
      <c r="W585" s="65">
        <f>INDEX(GB!$A$2:$AD$96,MATCH($C585,GB!$A$2:$A$96,0),MATCH(W$2,GB!$A$1:$AD$1,0))</f>
        <v>-50</v>
      </c>
      <c r="X585" s="65">
        <f>INDEX(GB!$A$2:$AD$96,MATCH($C585,GB!$A$2:$A$96,0),MATCH(X$2,GB!$A$1:$AD$1,0))</f>
        <v>-50</v>
      </c>
      <c r="Y585" s="65">
        <v>5</v>
      </c>
      <c r="Z585" s="72">
        <v>1200</v>
      </c>
      <c r="AA585" s="72">
        <v>400</v>
      </c>
      <c r="AB585" s="65"/>
      <c r="AC585" s="65"/>
      <c r="AD585" s="65"/>
      <c r="AE585" s="65"/>
      <c r="AF585" s="65">
        <f t="shared" si="2268"/>
        <v>5</v>
      </c>
      <c r="AG585" s="65">
        <f t="shared" si="2061"/>
        <v>820</v>
      </c>
      <c r="AH585" s="65">
        <f t="shared" si="2250"/>
        <v>790</v>
      </c>
      <c r="AI585" s="65" t="str">
        <f t="shared" si="2251"/>
        <v/>
      </c>
      <c r="AJ585" s="65" t="str">
        <f t="shared" si="2252"/>
        <v/>
      </c>
      <c r="AK585" s="65" t="str">
        <f t="shared" si="2253"/>
        <v/>
      </c>
      <c r="AL585" s="65" t="str">
        <f t="shared" si="2254"/>
        <v/>
      </c>
      <c r="AM585" s="65" t="str">
        <f t="shared" si="1572"/>
        <v/>
      </c>
      <c r="AN585" s="65">
        <f t="shared" ref="AN585:AS585" si="2273">AN584</f>
        <v>0</v>
      </c>
      <c r="AO585" s="65">
        <f t="shared" si="2273"/>
        <v>0</v>
      </c>
      <c r="AP585" s="65">
        <f t="shared" si="2273"/>
        <v>0</v>
      </c>
      <c r="AQ585" s="65">
        <f t="shared" si="2273"/>
        <v>0</v>
      </c>
      <c r="AR585" s="65">
        <f t="shared" si="2273"/>
        <v>0</v>
      </c>
      <c r="AS585" s="65">
        <f t="shared" si="2273"/>
        <v>0</v>
      </c>
      <c r="AT585" s="65" t="str">
        <f t="shared" si="2255"/>
        <v>SOC</v>
      </c>
      <c r="AU585" s="65">
        <f t="shared" si="2256"/>
        <v>141</v>
      </c>
      <c r="AV585" s="65"/>
      <c r="AX585" s="65">
        <f t="shared" si="2257"/>
        <v>975</v>
      </c>
      <c r="AY585" s="65">
        <f t="shared" si="2258"/>
        <v>820</v>
      </c>
      <c r="AZ585" s="65">
        <f>INDEX(Notes!$A$36:$O$47,MATCH($B585,Notes!A$36:A$47,0),MATCH(AZ$2,Notes!A$35:O$35,0))</f>
        <v>112.7705130696</v>
      </c>
      <c r="BA585" s="65">
        <f t="shared" si="2259"/>
        <v>865</v>
      </c>
      <c r="BB585" s="65">
        <f t="shared" si="2260"/>
        <v>895</v>
      </c>
      <c r="BC585" s="65">
        <f t="shared" si="2261"/>
        <v>855</v>
      </c>
      <c r="BD585" s="65">
        <f t="shared" si="2262"/>
        <v>885</v>
      </c>
      <c r="BO585" s="72">
        <f t="shared" si="2270"/>
        <v>141</v>
      </c>
      <c r="BP585" s="72">
        <f t="shared" si="2079"/>
        <v>5</v>
      </c>
      <c r="BQ585" s="72" t="str">
        <f t="shared" si="2080"/>
        <v>4</v>
      </c>
      <c r="BR585" s="72">
        <f t="shared" si="2271"/>
        <v>0</v>
      </c>
      <c r="BS585" s="72" t="str">
        <f t="shared" si="2271"/>
        <v/>
      </c>
      <c r="BT585" s="72" t="str">
        <f t="shared" si="2271"/>
        <v/>
      </c>
      <c r="BU585" s="72" t="str">
        <f t="shared" si="2271"/>
        <v/>
      </c>
      <c r="BV585" s="72" t="str">
        <f t="shared" si="2271"/>
        <v/>
      </c>
    </row>
    <row r="586" spans="1:74" s="72" customFormat="1" x14ac:dyDescent="0.2">
      <c r="A586" s="72" t="b">
        <v>1</v>
      </c>
      <c r="B586" s="65" t="s">
        <v>47</v>
      </c>
      <c r="C586" s="65" t="s">
        <v>349</v>
      </c>
      <c r="D586" s="65" t="str">
        <f t="shared" si="2134"/>
        <v>E5</v>
      </c>
      <c r="E586" s="75">
        <f t="shared" si="2248"/>
        <v>1005005</v>
      </c>
      <c r="F586" s="65" t="str">
        <f t="shared" si="2249"/>
        <v>MS005_E5</v>
      </c>
      <c r="G586" s="65" t="s">
        <v>345</v>
      </c>
      <c r="H586" s="65">
        <f t="shared" si="2265"/>
        <v>1090</v>
      </c>
      <c r="I586" s="65">
        <f t="shared" si="2266"/>
        <v>115</v>
      </c>
      <c r="J586" s="65">
        <f>INDEX(Notes!$A$36:$N$47,MATCH(Binning!$B586,Notes!$A$36:$A$47,0),MATCH(Notes!$K$35,Notes!$A$35:$N$35,0))</f>
        <v>141</v>
      </c>
      <c r="K586" s="65"/>
      <c r="L586" s="65">
        <f t="shared" si="2272"/>
        <v>945</v>
      </c>
      <c r="M586" s="65">
        <f t="shared" si="2267"/>
        <v>790</v>
      </c>
      <c r="N586" s="65">
        <f>INDEX(GB!$A$2:$AD$96,MATCH($C586,GB!$A$2:$A$96,0),MATCH(N$2,GB!$A$1:$AD$1,0))</f>
        <v>30</v>
      </c>
      <c r="O586" s="65">
        <f>INDEX(GB!$A$2:$AD$96,MATCH($C586,GB!$A$2:$A$96,0),MATCH(O$2,GB!$A$1:$AD$1,0))</f>
        <v>-20</v>
      </c>
      <c r="P586" s="65">
        <f>INDEX(GB!$A$2:$AD$96,MATCH($C586,GB!$A$2:$A$96,0),MATCH(P$2,GB!$A$1:$AD$1,0))</f>
        <v>-25</v>
      </c>
      <c r="Q586" s="65">
        <f>INDEX(GB!$A$2:$AD$96,MATCH($C586,GB!$A$2:$A$96,0),MATCH(Q$2,GB!$A$1:$AD$1,0))</f>
        <v>-25</v>
      </c>
      <c r="R586" s="65">
        <f>INDEX(Notes!$A$36:$N$47,MATCH(Binning!$B586,Notes!$A$36:$A$47,0),MATCH(Notes!$M$35,Notes!$A$35:$N$35,0))</f>
        <v>1924</v>
      </c>
      <c r="S586" s="65"/>
      <c r="T586" s="65">
        <f>INDEX(GB!$A$2:$AD$96,MATCH($C586,GB!$A$2:$A$96,0),MATCH(T$2,GB!$A$1:$AD$1,0))</f>
        <v>20</v>
      </c>
      <c r="U586" s="65">
        <f>INDEX(GB!$A$2:$AD$96,MATCH($C586,GB!$A$2:$A$96,0),MATCH(U$2,GB!$A$1:$AD$1,0))</f>
        <v>-45</v>
      </c>
      <c r="V586" s="65">
        <f>INDEX(GB!$A$2:$AD$96,MATCH($C586,GB!$A$2:$A$96,0),MATCH(V$2,GB!$A$1:$AD$1,0))</f>
        <v>0</v>
      </c>
      <c r="W586" s="65">
        <f>INDEX(GB!$A$2:$AD$96,MATCH($C586,GB!$A$2:$A$96,0),MATCH(W$2,GB!$A$1:$AD$1,0))</f>
        <v>-50</v>
      </c>
      <c r="X586" s="65">
        <f>INDEX(GB!$A$2:$AD$96,MATCH($C586,GB!$A$2:$A$96,0),MATCH(X$2,GB!$A$1:$AD$1,0))</f>
        <v>-50</v>
      </c>
      <c r="Y586" s="65">
        <v>5</v>
      </c>
      <c r="Z586" s="72">
        <v>1200</v>
      </c>
      <c r="AA586" s="72">
        <v>400</v>
      </c>
      <c r="AB586" s="65"/>
      <c r="AC586" s="65"/>
      <c r="AD586" s="65"/>
      <c r="AE586" s="65"/>
      <c r="AF586" s="65">
        <f t="shared" si="2268"/>
        <v>5</v>
      </c>
      <c r="AG586" s="65">
        <f t="shared" si="2061"/>
        <v>820</v>
      </c>
      <c r="AH586" s="65">
        <f t="shared" si="2250"/>
        <v>790</v>
      </c>
      <c r="AI586" s="65" t="str">
        <f t="shared" si="2251"/>
        <v/>
      </c>
      <c r="AJ586" s="65" t="str">
        <f t="shared" si="2252"/>
        <v/>
      </c>
      <c r="AK586" s="65" t="str">
        <f t="shared" si="2253"/>
        <v/>
      </c>
      <c r="AL586" s="65" t="str">
        <f t="shared" si="2254"/>
        <v/>
      </c>
      <c r="AM586" s="65" t="str">
        <f t="shared" si="1572"/>
        <v/>
      </c>
      <c r="AN586" s="65">
        <f t="shared" ref="AN586:AS586" si="2274">AN585</f>
        <v>0</v>
      </c>
      <c r="AO586" s="65">
        <f t="shared" si="2274"/>
        <v>0</v>
      </c>
      <c r="AP586" s="65">
        <f t="shared" si="2274"/>
        <v>0</v>
      </c>
      <c r="AQ586" s="65">
        <f t="shared" si="2274"/>
        <v>0</v>
      </c>
      <c r="AR586" s="65">
        <f t="shared" si="2274"/>
        <v>0</v>
      </c>
      <c r="AS586" s="65">
        <f t="shared" si="2274"/>
        <v>0</v>
      </c>
      <c r="AT586" s="65" t="str">
        <f t="shared" si="2255"/>
        <v>SOC</v>
      </c>
      <c r="AU586" s="65">
        <f t="shared" si="2256"/>
        <v>141</v>
      </c>
      <c r="AV586" s="65"/>
      <c r="AX586" s="65">
        <f t="shared" si="2257"/>
        <v>975</v>
      </c>
      <c r="AY586" s="65">
        <f t="shared" si="2258"/>
        <v>820</v>
      </c>
      <c r="AZ586" s="65">
        <f>INDEX(Notes!$A$36:$O$47,MATCH($B586,Notes!A$36:A$47,0),MATCH(AZ$2,Notes!A$35:O$35,0))</f>
        <v>112.7705130696</v>
      </c>
      <c r="BA586" s="65">
        <f t="shared" si="2259"/>
        <v>850</v>
      </c>
      <c r="BB586" s="65">
        <f t="shared" si="2260"/>
        <v>880</v>
      </c>
      <c r="BC586" s="65">
        <f t="shared" si="2261"/>
        <v>840</v>
      </c>
      <c r="BD586" s="65">
        <f t="shared" si="2262"/>
        <v>870</v>
      </c>
      <c r="BO586" s="72">
        <f t="shared" si="2270"/>
        <v>141</v>
      </c>
      <c r="BP586" s="72">
        <f t="shared" si="2079"/>
        <v>5</v>
      </c>
      <c r="BQ586" s="72" t="str">
        <f t="shared" si="2080"/>
        <v>5</v>
      </c>
      <c r="BR586" s="72">
        <f t="shared" si="2271"/>
        <v>0</v>
      </c>
      <c r="BS586" s="72" t="str">
        <f t="shared" si="2271"/>
        <v/>
      </c>
      <c r="BT586" s="72" t="str">
        <f t="shared" si="2271"/>
        <v/>
      </c>
      <c r="BU586" s="72" t="str">
        <f t="shared" si="2271"/>
        <v/>
      </c>
      <c r="BV586" s="72" t="str">
        <f t="shared" si="2271"/>
        <v/>
      </c>
    </row>
    <row r="587" spans="1:74" s="72" customFormat="1" x14ac:dyDescent="0.2">
      <c r="A587" s="72" t="b">
        <v>1</v>
      </c>
      <c r="B587" s="65" t="s">
        <v>47</v>
      </c>
      <c r="C587" s="65" t="s">
        <v>349</v>
      </c>
      <c r="D587" s="65" t="str">
        <f t="shared" si="2134"/>
        <v>E6</v>
      </c>
      <c r="E587" s="75">
        <f t="shared" si="2248"/>
        <v>1005006</v>
      </c>
      <c r="F587" s="65" t="str">
        <f t="shared" si="2249"/>
        <v>MS005_E6</v>
      </c>
      <c r="G587" s="65" t="s">
        <v>345</v>
      </c>
      <c r="H587" s="65">
        <f t="shared" si="2265"/>
        <v>1075</v>
      </c>
      <c r="I587" s="65">
        <f t="shared" si="2266"/>
        <v>115</v>
      </c>
      <c r="J587" s="65">
        <f>INDEX(Notes!$A$36:$N$47,MATCH(Binning!$B587,Notes!$A$36:$A$47,0),MATCH(Notes!$K$35,Notes!$A$35:$N$35,0))</f>
        <v>141</v>
      </c>
      <c r="K587" s="65"/>
      <c r="L587" s="65">
        <f t="shared" si="2272"/>
        <v>945</v>
      </c>
      <c r="M587" s="65">
        <f t="shared" si="2267"/>
        <v>790</v>
      </c>
      <c r="N587" s="65">
        <f>INDEX(GB!$A$2:$AD$96,MATCH($C587,GB!$A$2:$A$96,0),MATCH(N$2,GB!$A$1:$AD$1,0))</f>
        <v>30</v>
      </c>
      <c r="O587" s="65">
        <f>INDEX(GB!$A$2:$AD$96,MATCH($C587,GB!$A$2:$A$96,0),MATCH(O$2,GB!$A$1:$AD$1,0))</f>
        <v>-20</v>
      </c>
      <c r="P587" s="65">
        <f>INDEX(GB!$A$2:$AD$96,MATCH($C587,GB!$A$2:$A$96,0),MATCH(P$2,GB!$A$1:$AD$1,0))</f>
        <v>-25</v>
      </c>
      <c r="Q587" s="65">
        <f>INDEX(GB!$A$2:$AD$96,MATCH($C587,GB!$A$2:$A$96,0),MATCH(Q$2,GB!$A$1:$AD$1,0))</f>
        <v>-25</v>
      </c>
      <c r="R587" s="65">
        <f>INDEX(Notes!$A$36:$N$47,MATCH(Binning!$B587,Notes!$A$36:$A$47,0),MATCH(Notes!$M$35,Notes!$A$35:$N$35,0))</f>
        <v>1924</v>
      </c>
      <c r="S587" s="65"/>
      <c r="T587" s="65">
        <f>INDEX(GB!$A$2:$AD$96,MATCH($C587,GB!$A$2:$A$96,0),MATCH(T$2,GB!$A$1:$AD$1,0))</f>
        <v>20</v>
      </c>
      <c r="U587" s="65">
        <f>INDEX(GB!$A$2:$AD$96,MATCH($C587,GB!$A$2:$A$96,0),MATCH(U$2,GB!$A$1:$AD$1,0))</f>
        <v>-45</v>
      </c>
      <c r="V587" s="65">
        <f>INDEX(GB!$A$2:$AD$96,MATCH($C587,GB!$A$2:$A$96,0),MATCH(V$2,GB!$A$1:$AD$1,0))</f>
        <v>0</v>
      </c>
      <c r="W587" s="65">
        <f>INDEX(GB!$A$2:$AD$96,MATCH($C587,GB!$A$2:$A$96,0),MATCH(W$2,GB!$A$1:$AD$1,0))</f>
        <v>-50</v>
      </c>
      <c r="X587" s="65">
        <f>INDEX(GB!$A$2:$AD$96,MATCH($C587,GB!$A$2:$A$96,0),MATCH(X$2,GB!$A$1:$AD$1,0))</f>
        <v>-50</v>
      </c>
      <c r="Y587" s="65">
        <v>5</v>
      </c>
      <c r="Z587" s="72">
        <v>1200</v>
      </c>
      <c r="AA587" s="72">
        <v>400</v>
      </c>
      <c r="AB587" s="65"/>
      <c r="AC587" s="65"/>
      <c r="AD587" s="65"/>
      <c r="AE587" s="65"/>
      <c r="AF587" s="65">
        <f t="shared" si="2268"/>
        <v>5</v>
      </c>
      <c r="AG587" s="65">
        <f t="shared" si="2061"/>
        <v>820</v>
      </c>
      <c r="AH587" s="65">
        <f t="shared" si="2250"/>
        <v>790</v>
      </c>
      <c r="AI587" s="65" t="str">
        <f t="shared" si="2251"/>
        <v/>
      </c>
      <c r="AJ587" s="65" t="str">
        <f t="shared" si="2252"/>
        <v/>
      </c>
      <c r="AK587" s="65" t="str">
        <f t="shared" si="2253"/>
        <v/>
      </c>
      <c r="AL587" s="65" t="str">
        <f t="shared" si="2254"/>
        <v/>
      </c>
      <c r="AM587" s="65" t="str">
        <f t="shared" si="1572"/>
        <v/>
      </c>
      <c r="AN587" s="65">
        <f t="shared" ref="AN587:AS587" si="2275">AN586</f>
        <v>0</v>
      </c>
      <c r="AO587" s="65">
        <f t="shared" si="2275"/>
        <v>0</v>
      </c>
      <c r="AP587" s="65">
        <f t="shared" si="2275"/>
        <v>0</v>
      </c>
      <c r="AQ587" s="65">
        <f t="shared" si="2275"/>
        <v>0</v>
      </c>
      <c r="AR587" s="65">
        <f t="shared" si="2275"/>
        <v>0</v>
      </c>
      <c r="AS587" s="65">
        <f t="shared" si="2275"/>
        <v>0</v>
      </c>
      <c r="AT587" s="65" t="str">
        <f t="shared" si="2255"/>
        <v>SOC</v>
      </c>
      <c r="AU587" s="65">
        <f t="shared" si="2256"/>
        <v>141</v>
      </c>
      <c r="AV587" s="65"/>
      <c r="AX587" s="65">
        <f t="shared" si="2257"/>
        <v>975</v>
      </c>
      <c r="AY587" s="65">
        <f t="shared" si="2258"/>
        <v>820</v>
      </c>
      <c r="AZ587" s="65">
        <f>INDEX(Notes!$A$36:$O$47,MATCH($B587,Notes!A$36:A$47,0),MATCH(AZ$2,Notes!A$35:O$35,0))</f>
        <v>112.7705130696</v>
      </c>
      <c r="BA587" s="65">
        <f t="shared" si="2259"/>
        <v>835</v>
      </c>
      <c r="BB587" s="65">
        <f t="shared" si="2260"/>
        <v>865</v>
      </c>
      <c r="BC587" s="65">
        <f t="shared" si="2261"/>
        <v>825</v>
      </c>
      <c r="BD587" s="65">
        <f t="shared" si="2262"/>
        <v>855</v>
      </c>
      <c r="BO587" s="72">
        <f t="shared" si="2270"/>
        <v>141</v>
      </c>
      <c r="BP587" s="72">
        <f t="shared" si="2079"/>
        <v>5</v>
      </c>
      <c r="BQ587" s="72" t="str">
        <f t="shared" si="2080"/>
        <v>6</v>
      </c>
      <c r="BR587" s="72">
        <f t="shared" si="2271"/>
        <v>0</v>
      </c>
      <c r="BS587" s="72" t="str">
        <f t="shared" si="2271"/>
        <v/>
      </c>
      <c r="BT587" s="72" t="str">
        <f t="shared" si="2271"/>
        <v/>
      </c>
      <c r="BU587" s="72" t="str">
        <f t="shared" si="2271"/>
        <v/>
      </c>
      <c r="BV587" s="72" t="str">
        <f t="shared" si="2271"/>
        <v/>
      </c>
    </row>
    <row r="588" spans="1:74" s="72" customFormat="1" x14ac:dyDescent="0.2">
      <c r="A588" s="72" t="b">
        <v>1</v>
      </c>
      <c r="B588" s="65" t="s">
        <v>47</v>
      </c>
      <c r="C588" s="65" t="s">
        <v>349</v>
      </c>
      <c r="D588" s="65" t="str">
        <f t="shared" si="2134"/>
        <v>E7</v>
      </c>
      <c r="E588" s="75">
        <f t="shared" ref="E588:E590" si="2276">1000000+BP588*1000+BQ588</f>
        <v>1005007</v>
      </c>
      <c r="F588" s="65" t="str">
        <f t="shared" ref="F588:F590" si="2277">CONCATENATE(C588,"_",D588)</f>
        <v>MS005_E7</v>
      </c>
      <c r="G588" s="65" t="s">
        <v>345</v>
      </c>
      <c r="H588" s="65">
        <f t="shared" si="2265"/>
        <v>1060</v>
      </c>
      <c r="I588" s="65">
        <f t="shared" si="2266"/>
        <v>115</v>
      </c>
      <c r="J588" s="65">
        <f>INDEX(Notes!$A$36:$N$47,MATCH(Binning!$B588,Notes!$A$36:$A$47,0),MATCH(Notes!$K$35,Notes!$A$35:$N$35,0))</f>
        <v>141</v>
      </c>
      <c r="K588" s="65"/>
      <c r="L588" s="65">
        <f t="shared" si="2272"/>
        <v>945</v>
      </c>
      <c r="M588" s="65">
        <f t="shared" si="2267"/>
        <v>790</v>
      </c>
      <c r="N588" s="65">
        <f>INDEX(GB!$A$2:$AD$96,MATCH($C588,GB!$A$2:$A$96,0),MATCH(N$2,GB!$A$1:$AD$1,0))</f>
        <v>30</v>
      </c>
      <c r="O588" s="65">
        <f>INDEX(GB!$A$2:$AD$96,MATCH($C588,GB!$A$2:$A$96,0),MATCH(O$2,GB!$A$1:$AD$1,0))</f>
        <v>-20</v>
      </c>
      <c r="P588" s="65">
        <f>INDEX(GB!$A$2:$AD$96,MATCH($C588,GB!$A$2:$A$96,0),MATCH(P$2,GB!$A$1:$AD$1,0))</f>
        <v>-25</v>
      </c>
      <c r="Q588" s="65">
        <f>INDEX(GB!$A$2:$AD$96,MATCH($C588,GB!$A$2:$A$96,0),MATCH(Q$2,GB!$A$1:$AD$1,0))</f>
        <v>-25</v>
      </c>
      <c r="R588" s="65">
        <f>INDEX(Notes!$A$36:$N$47,MATCH(Binning!$B588,Notes!$A$36:$A$47,0),MATCH(Notes!$M$35,Notes!$A$35:$N$35,0))</f>
        <v>1924</v>
      </c>
      <c r="S588" s="65"/>
      <c r="T588" s="65">
        <f>INDEX(GB!$A$2:$AD$96,MATCH($C588,GB!$A$2:$A$96,0),MATCH(T$2,GB!$A$1:$AD$1,0))</f>
        <v>20</v>
      </c>
      <c r="U588" s="65">
        <f>INDEX(GB!$A$2:$AD$96,MATCH($C588,GB!$A$2:$A$96,0),MATCH(U$2,GB!$A$1:$AD$1,0))</f>
        <v>-45</v>
      </c>
      <c r="V588" s="65">
        <f>INDEX(GB!$A$2:$AD$96,MATCH($C588,GB!$A$2:$A$96,0),MATCH(V$2,GB!$A$1:$AD$1,0))</f>
        <v>0</v>
      </c>
      <c r="W588" s="65">
        <f>INDEX(GB!$A$2:$AD$96,MATCH($C588,GB!$A$2:$A$96,0),MATCH(W$2,GB!$A$1:$AD$1,0))</f>
        <v>-50</v>
      </c>
      <c r="X588" s="65">
        <f>INDEX(GB!$A$2:$AD$96,MATCH($C588,GB!$A$2:$A$96,0),MATCH(X$2,GB!$A$1:$AD$1,0))</f>
        <v>-50</v>
      </c>
      <c r="Y588" s="65">
        <v>5</v>
      </c>
      <c r="Z588" s="72">
        <v>1200</v>
      </c>
      <c r="AA588" s="72">
        <v>400</v>
      </c>
      <c r="AB588" s="65"/>
      <c r="AC588" s="65"/>
      <c r="AD588" s="65"/>
      <c r="AE588" s="65"/>
      <c r="AF588" s="65">
        <f t="shared" si="2268"/>
        <v>5</v>
      </c>
      <c r="AG588" s="65">
        <f t="shared" si="2061"/>
        <v>820</v>
      </c>
      <c r="AH588" s="65">
        <f t="shared" ref="AH588:AH590" si="2278">AG588-N588</f>
        <v>790</v>
      </c>
      <c r="AI588" s="65" t="str">
        <f t="shared" ref="AI588:AI590" si="2279">IF($BR588=1,BS588,"")</f>
        <v/>
      </c>
      <c r="AJ588" s="65" t="str">
        <f t="shared" ref="AJ588:AJ590" si="2280">IF($BR588=1,BT588,"")</f>
        <v/>
      </c>
      <c r="AK588" s="65" t="str">
        <f t="shared" ref="AK588:AK590" si="2281">IF($BR588=1,BU588,"")</f>
        <v/>
      </c>
      <c r="AL588" s="65" t="str">
        <f t="shared" ref="AL588:AL590" si="2282">IF($BR588=1,BV588,"")</f>
        <v/>
      </c>
      <c r="AM588" s="65" t="str">
        <f t="shared" si="1572"/>
        <v/>
      </c>
      <c r="AN588" s="65">
        <f t="shared" ref="AN588:AS588" si="2283">AN587</f>
        <v>0</v>
      </c>
      <c r="AO588" s="65">
        <f t="shared" si="2283"/>
        <v>0</v>
      </c>
      <c r="AP588" s="65">
        <f t="shared" si="2283"/>
        <v>0</v>
      </c>
      <c r="AQ588" s="65">
        <f t="shared" si="2283"/>
        <v>0</v>
      </c>
      <c r="AR588" s="65">
        <f t="shared" si="2283"/>
        <v>0</v>
      </c>
      <c r="AS588" s="65">
        <f t="shared" si="2283"/>
        <v>0</v>
      </c>
      <c r="AT588" s="65" t="str">
        <f t="shared" ref="AT588:AT590" si="2284">B588</f>
        <v>SOC</v>
      </c>
      <c r="AU588" s="65">
        <f t="shared" ref="AU588:AU590" si="2285">J588</f>
        <v>141</v>
      </c>
      <c r="AV588" s="65"/>
      <c r="AX588" s="65">
        <f t="shared" ref="AX588:AX590" si="2286">L588+N588</f>
        <v>975</v>
      </c>
      <c r="AY588" s="65">
        <f t="shared" ref="AY588:AY590" si="2287">M588+N588</f>
        <v>820</v>
      </c>
      <c r="AZ588" s="65">
        <f>INDEX(Notes!$A$36:$O$47,MATCH($B588,Notes!A$36:A$47,0),MATCH(AZ$2,Notes!A$35:O$35,0))</f>
        <v>112.7705130696</v>
      </c>
      <c r="BA588" s="65">
        <f t="shared" ref="BA588:BA590" si="2288">MAX(MIN(Y588*FLOOR((H588-I588*LOG10(AZ588))/Y588,1),L588),M588)</f>
        <v>820</v>
      </c>
      <c r="BB588" s="65">
        <f t="shared" ref="BB588:BB590" si="2289">BA588+N588</f>
        <v>850</v>
      </c>
      <c r="BC588" s="65">
        <f t="shared" ref="BC588:BC590" si="2290">MAX(MIN(Y588*FLOOR((H588-I588*LOG10(J588))/Y588,1),L588),M588)</f>
        <v>810</v>
      </c>
      <c r="BD588" s="65">
        <f t="shared" ref="BD588:BD590" si="2291">BC588+N588</f>
        <v>840</v>
      </c>
      <c r="BO588" s="72">
        <f t="shared" si="2270"/>
        <v>141</v>
      </c>
      <c r="BP588" s="72">
        <f t="shared" si="2079"/>
        <v>5</v>
      </c>
      <c r="BQ588" s="72" t="str">
        <f t="shared" si="2080"/>
        <v>7</v>
      </c>
      <c r="BR588" s="72">
        <f t="shared" ref="BR588:BV588" si="2292">IF(BR587="","",BR587)</f>
        <v>0</v>
      </c>
      <c r="BS588" s="72" t="str">
        <f t="shared" si="2292"/>
        <v/>
      </c>
      <c r="BT588" s="72" t="str">
        <f t="shared" si="2292"/>
        <v/>
      </c>
      <c r="BU588" s="72" t="str">
        <f t="shared" si="2292"/>
        <v/>
      </c>
      <c r="BV588" s="72" t="str">
        <f t="shared" si="2292"/>
        <v/>
      </c>
    </row>
    <row r="589" spans="1:74" s="72" customFormat="1" x14ac:dyDescent="0.2">
      <c r="A589" s="72" t="b">
        <v>1</v>
      </c>
      <c r="B589" s="65" t="s">
        <v>47</v>
      </c>
      <c r="C589" s="65" t="s">
        <v>349</v>
      </c>
      <c r="D589" s="65" t="str">
        <f t="shared" si="2134"/>
        <v>E8</v>
      </c>
      <c r="E589" s="75">
        <f t="shared" si="2276"/>
        <v>1005008</v>
      </c>
      <c r="F589" s="65" t="str">
        <f t="shared" si="2277"/>
        <v>MS005_E8</v>
      </c>
      <c r="G589" s="65" t="s">
        <v>345</v>
      </c>
      <c r="H589" s="65">
        <f t="shared" si="2265"/>
        <v>1045</v>
      </c>
      <c r="I589" s="65">
        <f t="shared" si="2266"/>
        <v>115</v>
      </c>
      <c r="J589" s="65">
        <f>INDEX(Notes!$A$36:$N$47,MATCH(Binning!$B589,Notes!$A$36:$A$47,0),MATCH(Notes!$K$35,Notes!$A$35:$N$35,0))</f>
        <v>141</v>
      </c>
      <c r="K589" s="65"/>
      <c r="L589" s="65">
        <f t="shared" si="2272"/>
        <v>945</v>
      </c>
      <c r="M589" s="65">
        <f t="shared" si="2267"/>
        <v>790</v>
      </c>
      <c r="N589" s="65">
        <f>INDEX(GB!$A$2:$AD$96,MATCH($C589,GB!$A$2:$A$96,0),MATCH(N$2,GB!$A$1:$AD$1,0))</f>
        <v>30</v>
      </c>
      <c r="O589" s="65">
        <f>INDEX(GB!$A$2:$AD$96,MATCH($C589,GB!$A$2:$A$96,0),MATCH(O$2,GB!$A$1:$AD$1,0))</f>
        <v>-20</v>
      </c>
      <c r="P589" s="65">
        <f>INDEX(GB!$A$2:$AD$96,MATCH($C589,GB!$A$2:$A$96,0),MATCH(P$2,GB!$A$1:$AD$1,0))</f>
        <v>-25</v>
      </c>
      <c r="Q589" s="65">
        <f>INDEX(GB!$A$2:$AD$96,MATCH($C589,GB!$A$2:$A$96,0),MATCH(Q$2,GB!$A$1:$AD$1,0))</f>
        <v>-25</v>
      </c>
      <c r="R589" s="65">
        <f>INDEX(Notes!$A$36:$N$47,MATCH(Binning!$B589,Notes!$A$36:$A$47,0),MATCH(Notes!$M$35,Notes!$A$35:$N$35,0))</f>
        <v>1924</v>
      </c>
      <c r="S589" s="65"/>
      <c r="T589" s="65">
        <f>INDEX(GB!$A$2:$AD$96,MATCH($C589,GB!$A$2:$A$96,0),MATCH(T$2,GB!$A$1:$AD$1,0))</f>
        <v>20</v>
      </c>
      <c r="U589" s="65">
        <f>INDEX(GB!$A$2:$AD$96,MATCH($C589,GB!$A$2:$A$96,0),MATCH(U$2,GB!$A$1:$AD$1,0))</f>
        <v>-45</v>
      </c>
      <c r="V589" s="65">
        <f>INDEX(GB!$A$2:$AD$96,MATCH($C589,GB!$A$2:$A$96,0),MATCH(V$2,GB!$A$1:$AD$1,0))</f>
        <v>0</v>
      </c>
      <c r="W589" s="65">
        <f>INDEX(GB!$A$2:$AD$96,MATCH($C589,GB!$A$2:$A$96,0),MATCH(W$2,GB!$A$1:$AD$1,0))</f>
        <v>-50</v>
      </c>
      <c r="X589" s="65">
        <f>INDEX(GB!$A$2:$AD$96,MATCH($C589,GB!$A$2:$A$96,0),MATCH(X$2,GB!$A$1:$AD$1,0))</f>
        <v>-50</v>
      </c>
      <c r="Y589" s="65">
        <v>5</v>
      </c>
      <c r="Z589" s="72">
        <v>1200</v>
      </c>
      <c r="AA589" s="72">
        <v>400</v>
      </c>
      <c r="AB589" s="65"/>
      <c r="AC589" s="65"/>
      <c r="AD589" s="65"/>
      <c r="AE589" s="65"/>
      <c r="AF589" s="65">
        <f t="shared" si="2268"/>
        <v>5</v>
      </c>
      <c r="AG589" s="65">
        <f t="shared" si="2061"/>
        <v>820</v>
      </c>
      <c r="AH589" s="65">
        <f t="shared" si="2278"/>
        <v>790</v>
      </c>
      <c r="AI589" s="65" t="str">
        <f t="shared" si="2279"/>
        <v/>
      </c>
      <c r="AJ589" s="65" t="str">
        <f t="shared" si="2280"/>
        <v/>
      </c>
      <c r="AK589" s="65" t="str">
        <f t="shared" si="2281"/>
        <v/>
      </c>
      <c r="AL589" s="65" t="str">
        <f t="shared" si="2282"/>
        <v/>
      </c>
      <c r="AM589" s="65" t="str">
        <f t="shared" si="1572"/>
        <v/>
      </c>
      <c r="AN589" s="65">
        <f t="shared" ref="AN589:AS589" si="2293">AN588</f>
        <v>0</v>
      </c>
      <c r="AO589" s="65">
        <f t="shared" si="2293"/>
        <v>0</v>
      </c>
      <c r="AP589" s="65">
        <f t="shared" si="2293"/>
        <v>0</v>
      </c>
      <c r="AQ589" s="65">
        <f t="shared" si="2293"/>
        <v>0</v>
      </c>
      <c r="AR589" s="65">
        <f t="shared" si="2293"/>
        <v>0</v>
      </c>
      <c r="AS589" s="65">
        <f t="shared" si="2293"/>
        <v>0</v>
      </c>
      <c r="AT589" s="65" t="str">
        <f t="shared" si="2284"/>
        <v>SOC</v>
      </c>
      <c r="AU589" s="65">
        <f t="shared" si="2285"/>
        <v>141</v>
      </c>
      <c r="AV589" s="65"/>
      <c r="AX589" s="65">
        <f t="shared" si="2286"/>
        <v>975</v>
      </c>
      <c r="AY589" s="65">
        <f t="shared" si="2287"/>
        <v>820</v>
      </c>
      <c r="AZ589" s="65">
        <f>INDEX(Notes!$A$36:$O$47,MATCH($B589,Notes!A$36:A$47,0),MATCH(AZ$2,Notes!A$35:O$35,0))</f>
        <v>112.7705130696</v>
      </c>
      <c r="BA589" s="65">
        <f t="shared" si="2288"/>
        <v>805</v>
      </c>
      <c r="BB589" s="65">
        <f t="shared" si="2289"/>
        <v>835</v>
      </c>
      <c r="BC589" s="65">
        <f t="shared" si="2290"/>
        <v>795</v>
      </c>
      <c r="BD589" s="65">
        <f t="shared" si="2291"/>
        <v>825</v>
      </c>
      <c r="BO589" s="72">
        <f t="shared" si="2270"/>
        <v>141</v>
      </c>
      <c r="BP589" s="72">
        <f t="shared" si="2079"/>
        <v>5</v>
      </c>
      <c r="BQ589" s="72" t="str">
        <f t="shared" si="2080"/>
        <v>8</v>
      </c>
      <c r="BR589" s="72">
        <f t="shared" ref="BR589:BV589" si="2294">IF(BR588="","",BR588)</f>
        <v>0</v>
      </c>
      <c r="BS589" s="72" t="str">
        <f t="shared" si="2294"/>
        <v/>
      </c>
      <c r="BT589" s="72" t="str">
        <f t="shared" si="2294"/>
        <v/>
      </c>
      <c r="BU589" s="72" t="str">
        <f t="shared" si="2294"/>
        <v/>
      </c>
      <c r="BV589" s="72" t="str">
        <f t="shared" si="2294"/>
        <v/>
      </c>
    </row>
    <row r="590" spans="1:74" s="72" customFormat="1" x14ac:dyDescent="0.2">
      <c r="A590" s="72" t="b">
        <v>1</v>
      </c>
      <c r="B590" s="65" t="s">
        <v>47</v>
      </c>
      <c r="C590" s="65" t="s">
        <v>349</v>
      </c>
      <c r="D590" s="65" t="str">
        <f t="shared" si="2134"/>
        <v>E9</v>
      </c>
      <c r="E590" s="75">
        <f t="shared" si="2276"/>
        <v>1005009</v>
      </c>
      <c r="F590" s="65" t="str">
        <f t="shared" si="2277"/>
        <v>MS005_E9</v>
      </c>
      <c r="G590" s="65" t="s">
        <v>345</v>
      </c>
      <c r="H590" s="65">
        <f t="shared" si="2265"/>
        <v>1030</v>
      </c>
      <c r="I590" s="65">
        <f t="shared" si="2266"/>
        <v>115</v>
      </c>
      <c r="J590" s="65">
        <f>INDEX(Notes!$A$36:$N$47,MATCH(Binning!$B590,Notes!$A$36:$A$47,0),MATCH(Notes!$K$35,Notes!$A$35:$N$35,0))</f>
        <v>141</v>
      </c>
      <c r="K590" s="65"/>
      <c r="L590" s="65">
        <f t="shared" si="2272"/>
        <v>945</v>
      </c>
      <c r="M590" s="65">
        <f t="shared" si="2267"/>
        <v>790</v>
      </c>
      <c r="N590" s="65">
        <f>INDEX(GB!$A$2:$AD$96,MATCH($C590,GB!$A$2:$A$96,0),MATCH(N$2,GB!$A$1:$AD$1,0))</f>
        <v>30</v>
      </c>
      <c r="O590" s="65">
        <f>INDEX(GB!$A$2:$AD$96,MATCH($C590,GB!$A$2:$A$96,0),MATCH(O$2,GB!$A$1:$AD$1,0))</f>
        <v>-20</v>
      </c>
      <c r="P590" s="65">
        <f>INDEX(GB!$A$2:$AD$96,MATCH($C590,GB!$A$2:$A$96,0),MATCH(P$2,GB!$A$1:$AD$1,0))</f>
        <v>-25</v>
      </c>
      <c r="Q590" s="65">
        <f>INDEX(GB!$A$2:$AD$96,MATCH($C590,GB!$A$2:$A$96,0),MATCH(Q$2,GB!$A$1:$AD$1,0))</f>
        <v>-25</v>
      </c>
      <c r="R590" s="65">
        <f>INDEX(Notes!$A$36:$N$47,MATCH(Binning!$B590,Notes!$A$36:$A$47,0),MATCH(Notes!$M$35,Notes!$A$35:$N$35,0))</f>
        <v>1924</v>
      </c>
      <c r="S590" s="65"/>
      <c r="T590" s="65">
        <f>INDEX(GB!$A$2:$AD$96,MATCH($C590,GB!$A$2:$A$96,0),MATCH(T$2,GB!$A$1:$AD$1,0))</f>
        <v>20</v>
      </c>
      <c r="U590" s="65">
        <f>INDEX(GB!$A$2:$AD$96,MATCH($C590,GB!$A$2:$A$96,0),MATCH(U$2,GB!$A$1:$AD$1,0))</f>
        <v>-45</v>
      </c>
      <c r="V590" s="65">
        <f>INDEX(GB!$A$2:$AD$96,MATCH($C590,GB!$A$2:$A$96,0),MATCH(V$2,GB!$A$1:$AD$1,0))</f>
        <v>0</v>
      </c>
      <c r="W590" s="65">
        <f>INDEX(GB!$A$2:$AD$96,MATCH($C590,GB!$A$2:$A$96,0),MATCH(W$2,GB!$A$1:$AD$1,0))</f>
        <v>-50</v>
      </c>
      <c r="X590" s="65">
        <f>INDEX(GB!$A$2:$AD$96,MATCH($C590,GB!$A$2:$A$96,0),MATCH(X$2,GB!$A$1:$AD$1,0))</f>
        <v>-50</v>
      </c>
      <c r="Y590" s="65">
        <v>5</v>
      </c>
      <c r="Z590" s="72">
        <v>1200</v>
      </c>
      <c r="AA590" s="72">
        <v>400</v>
      </c>
      <c r="AB590" s="65"/>
      <c r="AC590" s="65"/>
      <c r="AD590" s="65"/>
      <c r="AE590" s="65"/>
      <c r="AF590" s="65">
        <f t="shared" si="2268"/>
        <v>5</v>
      </c>
      <c r="AG590" s="65">
        <f t="shared" si="2061"/>
        <v>820</v>
      </c>
      <c r="AH590" s="65">
        <f t="shared" si="2278"/>
        <v>790</v>
      </c>
      <c r="AI590" s="65" t="str">
        <f t="shared" si="2279"/>
        <v/>
      </c>
      <c r="AJ590" s="65" t="str">
        <f t="shared" si="2280"/>
        <v/>
      </c>
      <c r="AK590" s="65" t="str">
        <f t="shared" si="2281"/>
        <v/>
      </c>
      <c r="AL590" s="65" t="str">
        <f t="shared" si="2282"/>
        <v/>
      </c>
      <c r="AM590" s="65" t="str">
        <f t="shared" si="1572"/>
        <v/>
      </c>
      <c r="AN590" s="65">
        <f t="shared" ref="AN590:AS590" si="2295">AN589</f>
        <v>0</v>
      </c>
      <c r="AO590" s="65">
        <f t="shared" si="2295"/>
        <v>0</v>
      </c>
      <c r="AP590" s="65">
        <f t="shared" si="2295"/>
        <v>0</v>
      </c>
      <c r="AQ590" s="65">
        <f t="shared" si="2295"/>
        <v>0</v>
      </c>
      <c r="AR590" s="65">
        <f t="shared" si="2295"/>
        <v>0</v>
      </c>
      <c r="AS590" s="65">
        <f t="shared" si="2295"/>
        <v>0</v>
      </c>
      <c r="AT590" s="65" t="str">
        <f t="shared" si="2284"/>
        <v>SOC</v>
      </c>
      <c r="AU590" s="65">
        <f t="shared" si="2285"/>
        <v>141</v>
      </c>
      <c r="AV590" s="65"/>
      <c r="AX590" s="65">
        <f t="shared" si="2286"/>
        <v>975</v>
      </c>
      <c r="AY590" s="65">
        <f t="shared" si="2287"/>
        <v>820</v>
      </c>
      <c r="AZ590" s="65">
        <f>INDEX(Notes!$A$36:$O$47,MATCH($B590,Notes!A$36:A$47,0),MATCH(AZ$2,Notes!A$35:O$35,0))</f>
        <v>112.7705130696</v>
      </c>
      <c r="BA590" s="65">
        <f t="shared" si="2288"/>
        <v>790</v>
      </c>
      <c r="BB590" s="65">
        <f t="shared" si="2289"/>
        <v>820</v>
      </c>
      <c r="BC590" s="65">
        <f t="shared" si="2290"/>
        <v>790</v>
      </c>
      <c r="BD590" s="65">
        <f t="shared" si="2291"/>
        <v>820</v>
      </c>
      <c r="BO590" s="72">
        <f t="shared" si="2270"/>
        <v>141</v>
      </c>
      <c r="BP590" s="72">
        <f t="shared" si="2079"/>
        <v>5</v>
      </c>
      <c r="BQ590" s="72" t="str">
        <f t="shared" si="2080"/>
        <v>9</v>
      </c>
      <c r="BR590" s="72">
        <f t="shared" ref="BR590:BV590" si="2296">IF(BR589="","",BR589)</f>
        <v>0</v>
      </c>
      <c r="BS590" s="72" t="str">
        <f t="shared" si="2296"/>
        <v/>
      </c>
      <c r="BT590" s="72" t="str">
        <f t="shared" si="2296"/>
        <v/>
      </c>
      <c r="BU590" s="72" t="str">
        <f t="shared" si="2296"/>
        <v/>
      </c>
      <c r="BV590" s="72" t="str">
        <f t="shared" si="2296"/>
        <v/>
      </c>
    </row>
    <row r="591" spans="1:74" s="72" customFormat="1" x14ac:dyDescent="0.2">
      <c r="A591" s="72" t="b">
        <v>1</v>
      </c>
      <c r="B591" s="65" t="s">
        <v>47</v>
      </c>
      <c r="C591" s="65" t="s">
        <v>349</v>
      </c>
      <c r="D591" s="65" t="str">
        <f t="shared" si="2134"/>
        <v>E10</v>
      </c>
      <c r="E591" s="75">
        <f t="shared" ref="E591:E593" si="2297">1000000+BP591*1000+BQ591</f>
        <v>1005010</v>
      </c>
      <c r="F591" s="65" t="str">
        <f t="shared" ref="F591:F593" si="2298">CONCATENATE(C591,"_",D591)</f>
        <v>MS005_E10</v>
      </c>
      <c r="G591" s="65" t="s">
        <v>345</v>
      </c>
      <c r="H591" s="65">
        <f t="shared" si="2265"/>
        <v>1015</v>
      </c>
      <c r="I591" s="65">
        <f t="shared" si="2266"/>
        <v>115</v>
      </c>
      <c r="J591" s="65">
        <f>INDEX(Notes!$A$36:$N$47,MATCH(Binning!$B591,Notes!$A$36:$A$47,0),MATCH(Notes!$K$35,Notes!$A$35:$N$35,0))</f>
        <v>141</v>
      </c>
      <c r="K591" s="65"/>
      <c r="L591" s="65">
        <f t="shared" si="2272"/>
        <v>945</v>
      </c>
      <c r="M591" s="65">
        <f t="shared" si="2267"/>
        <v>790</v>
      </c>
      <c r="N591" s="65">
        <f>INDEX(GB!$A$2:$AD$96,MATCH($C591,GB!$A$2:$A$96,0),MATCH(N$2,GB!$A$1:$AD$1,0))</f>
        <v>30</v>
      </c>
      <c r="O591" s="65">
        <f>INDEX(GB!$A$2:$AD$96,MATCH($C591,GB!$A$2:$A$96,0),MATCH(O$2,GB!$A$1:$AD$1,0))</f>
        <v>-20</v>
      </c>
      <c r="P591" s="65">
        <f>INDEX(GB!$A$2:$AD$96,MATCH($C591,GB!$A$2:$A$96,0),MATCH(P$2,GB!$A$1:$AD$1,0))</f>
        <v>-25</v>
      </c>
      <c r="Q591" s="65">
        <f>INDEX(GB!$A$2:$AD$96,MATCH($C591,GB!$A$2:$A$96,0),MATCH(Q$2,GB!$A$1:$AD$1,0))</f>
        <v>-25</v>
      </c>
      <c r="R591" s="65">
        <f>INDEX(Notes!$A$36:$N$47,MATCH(Binning!$B591,Notes!$A$36:$A$47,0),MATCH(Notes!$M$35,Notes!$A$35:$N$35,0))</f>
        <v>1924</v>
      </c>
      <c r="S591" s="65"/>
      <c r="T591" s="65">
        <f>INDEX(GB!$A$2:$AD$96,MATCH($C591,GB!$A$2:$A$96,0),MATCH(T$2,GB!$A$1:$AD$1,0))</f>
        <v>20</v>
      </c>
      <c r="U591" s="65">
        <f>INDEX(GB!$A$2:$AD$96,MATCH($C591,GB!$A$2:$A$96,0),MATCH(U$2,GB!$A$1:$AD$1,0))</f>
        <v>-45</v>
      </c>
      <c r="V591" s="65">
        <f>INDEX(GB!$A$2:$AD$96,MATCH($C591,GB!$A$2:$A$96,0),MATCH(V$2,GB!$A$1:$AD$1,0))</f>
        <v>0</v>
      </c>
      <c r="W591" s="65">
        <f>INDEX(GB!$A$2:$AD$96,MATCH($C591,GB!$A$2:$A$96,0),MATCH(W$2,GB!$A$1:$AD$1,0))</f>
        <v>-50</v>
      </c>
      <c r="X591" s="65">
        <f>INDEX(GB!$A$2:$AD$96,MATCH($C591,GB!$A$2:$A$96,0),MATCH(X$2,GB!$A$1:$AD$1,0))</f>
        <v>-50</v>
      </c>
      <c r="Y591" s="65">
        <v>5</v>
      </c>
      <c r="Z591" s="72">
        <v>1200</v>
      </c>
      <c r="AA591" s="72">
        <v>400</v>
      </c>
      <c r="AB591" s="65"/>
      <c r="AC591" s="65"/>
      <c r="AD591" s="65"/>
      <c r="AE591" s="65"/>
      <c r="AF591" s="65">
        <f t="shared" si="2268"/>
        <v>5</v>
      </c>
      <c r="AG591" s="65">
        <f t="shared" si="2061"/>
        <v>820</v>
      </c>
      <c r="AH591" s="65">
        <f t="shared" ref="AH591:AH593" si="2299">AG591-N591</f>
        <v>790</v>
      </c>
      <c r="AI591" s="65" t="str">
        <f t="shared" ref="AI591:AI593" si="2300">IF($BR591=1,BS591,"")</f>
        <v/>
      </c>
      <c r="AJ591" s="65" t="str">
        <f t="shared" ref="AJ591:AJ593" si="2301">IF($BR591=1,BT591,"")</f>
        <v/>
      </c>
      <c r="AK591" s="65" t="str">
        <f t="shared" ref="AK591:AK593" si="2302">IF($BR591=1,BU591,"")</f>
        <v/>
      </c>
      <c r="AL591" s="65" t="str">
        <f t="shared" ref="AL591:AL593" si="2303">IF($BR591=1,BV591,"")</f>
        <v/>
      </c>
      <c r="AM591" s="65" t="str">
        <f t="shared" si="1572"/>
        <v/>
      </c>
      <c r="AN591" s="65">
        <f t="shared" ref="AN591:AS591" si="2304">AN590</f>
        <v>0</v>
      </c>
      <c r="AO591" s="65">
        <f t="shared" si="2304"/>
        <v>0</v>
      </c>
      <c r="AP591" s="65">
        <f t="shared" si="2304"/>
        <v>0</v>
      </c>
      <c r="AQ591" s="65">
        <f t="shared" si="2304"/>
        <v>0</v>
      </c>
      <c r="AR591" s="65">
        <f t="shared" si="2304"/>
        <v>0</v>
      </c>
      <c r="AS591" s="65">
        <f t="shared" si="2304"/>
        <v>0</v>
      </c>
      <c r="AT591" s="65" t="str">
        <f t="shared" ref="AT591:AT593" si="2305">B591</f>
        <v>SOC</v>
      </c>
      <c r="AU591" s="65">
        <f t="shared" ref="AU591:AU593" si="2306">J591</f>
        <v>141</v>
      </c>
      <c r="AV591" s="65"/>
      <c r="AX591" s="65">
        <f t="shared" ref="AX591:AX593" si="2307">L591+N591</f>
        <v>975</v>
      </c>
      <c r="AY591" s="65">
        <f t="shared" ref="AY591:AY593" si="2308">M591+N591</f>
        <v>820</v>
      </c>
      <c r="AZ591" s="65">
        <f>INDEX(Notes!$A$36:$O$47,MATCH($B591,Notes!A$36:A$47,0),MATCH(AZ$2,Notes!A$35:O$35,0))</f>
        <v>112.7705130696</v>
      </c>
      <c r="BA591" s="65">
        <f t="shared" ref="BA591:BA593" si="2309">MAX(MIN(Y591*FLOOR((H591-I591*LOG10(AZ591))/Y591,1),L591),M591)</f>
        <v>790</v>
      </c>
      <c r="BB591" s="65">
        <f t="shared" ref="BB591:BB593" si="2310">BA591+N591</f>
        <v>820</v>
      </c>
      <c r="BC591" s="65">
        <f t="shared" ref="BC591:BC593" si="2311">MAX(MIN(Y591*FLOOR((H591-I591*LOG10(J591))/Y591,1),L591),M591)</f>
        <v>790</v>
      </c>
      <c r="BD591" s="65">
        <f t="shared" ref="BD591:BD593" si="2312">BC591+N591</f>
        <v>820</v>
      </c>
      <c r="BO591" s="72">
        <f t="shared" si="2270"/>
        <v>141</v>
      </c>
      <c r="BP591" s="72">
        <f t="shared" si="2079"/>
        <v>5</v>
      </c>
      <c r="BQ591" s="72" t="str">
        <f t="shared" si="2080"/>
        <v>10</v>
      </c>
      <c r="BR591" s="72">
        <f t="shared" ref="BR591:BV591" si="2313">IF(BR590="","",BR590)</f>
        <v>0</v>
      </c>
      <c r="BS591" s="72" t="str">
        <f t="shared" si="2313"/>
        <v/>
      </c>
      <c r="BT591" s="72" t="str">
        <f t="shared" si="2313"/>
        <v/>
      </c>
      <c r="BU591" s="72" t="str">
        <f t="shared" si="2313"/>
        <v/>
      </c>
      <c r="BV591" s="72" t="str">
        <f t="shared" si="2313"/>
        <v/>
      </c>
    </row>
    <row r="592" spans="1:74" s="72" customFormat="1" x14ac:dyDescent="0.2">
      <c r="A592" s="72" t="b">
        <v>1</v>
      </c>
      <c r="B592" s="65" t="s">
        <v>47</v>
      </c>
      <c r="C592" s="65" t="s">
        <v>349</v>
      </c>
      <c r="D592" s="65" t="str">
        <f t="shared" si="2134"/>
        <v>E11</v>
      </c>
      <c r="E592" s="75">
        <f t="shared" si="2297"/>
        <v>1005011</v>
      </c>
      <c r="F592" s="65" t="str">
        <f t="shared" si="2298"/>
        <v>MS005_E11</v>
      </c>
      <c r="G592" s="65" t="s">
        <v>345</v>
      </c>
      <c r="H592" s="65">
        <f t="shared" si="2265"/>
        <v>1000</v>
      </c>
      <c r="I592" s="65">
        <f t="shared" si="2266"/>
        <v>115</v>
      </c>
      <c r="J592" s="65">
        <f>INDEX(Notes!$A$36:$N$47,MATCH(Binning!$B592,Notes!$A$36:$A$47,0),MATCH(Notes!$K$35,Notes!$A$35:$N$35,0))</f>
        <v>141</v>
      </c>
      <c r="K592" s="65"/>
      <c r="L592" s="65">
        <f t="shared" si="2272"/>
        <v>945</v>
      </c>
      <c r="M592" s="65">
        <f t="shared" si="2267"/>
        <v>790</v>
      </c>
      <c r="N592" s="65">
        <f>INDEX(GB!$A$2:$AD$96,MATCH($C592,GB!$A$2:$A$96,0),MATCH(N$2,GB!$A$1:$AD$1,0))</f>
        <v>30</v>
      </c>
      <c r="O592" s="65">
        <f>INDEX(GB!$A$2:$AD$96,MATCH($C592,GB!$A$2:$A$96,0),MATCH(O$2,GB!$A$1:$AD$1,0))</f>
        <v>-20</v>
      </c>
      <c r="P592" s="65">
        <f>INDEX(GB!$A$2:$AD$96,MATCH($C592,GB!$A$2:$A$96,0),MATCH(P$2,GB!$A$1:$AD$1,0))</f>
        <v>-25</v>
      </c>
      <c r="Q592" s="65">
        <f>INDEX(GB!$A$2:$AD$96,MATCH($C592,GB!$A$2:$A$96,0),MATCH(Q$2,GB!$A$1:$AD$1,0))</f>
        <v>-25</v>
      </c>
      <c r="R592" s="65">
        <f>INDEX(Notes!$A$36:$N$47,MATCH(Binning!$B592,Notes!$A$36:$A$47,0),MATCH(Notes!$M$35,Notes!$A$35:$N$35,0))</f>
        <v>1924</v>
      </c>
      <c r="S592" s="65"/>
      <c r="T592" s="65">
        <f>INDEX(GB!$A$2:$AD$96,MATCH($C592,GB!$A$2:$A$96,0),MATCH(T$2,GB!$A$1:$AD$1,0))</f>
        <v>20</v>
      </c>
      <c r="U592" s="65">
        <f>INDEX(GB!$A$2:$AD$96,MATCH($C592,GB!$A$2:$A$96,0),MATCH(U$2,GB!$A$1:$AD$1,0))</f>
        <v>-45</v>
      </c>
      <c r="V592" s="65">
        <f>INDEX(GB!$A$2:$AD$96,MATCH($C592,GB!$A$2:$A$96,0),MATCH(V$2,GB!$A$1:$AD$1,0))</f>
        <v>0</v>
      </c>
      <c r="W592" s="65">
        <f>INDEX(GB!$A$2:$AD$96,MATCH($C592,GB!$A$2:$A$96,0),MATCH(W$2,GB!$A$1:$AD$1,0))</f>
        <v>-50</v>
      </c>
      <c r="X592" s="65">
        <f>INDEX(GB!$A$2:$AD$96,MATCH($C592,GB!$A$2:$A$96,0),MATCH(X$2,GB!$A$1:$AD$1,0))</f>
        <v>-50</v>
      </c>
      <c r="Y592" s="65">
        <v>5</v>
      </c>
      <c r="Z592" s="72">
        <v>1200</v>
      </c>
      <c r="AA592" s="72">
        <v>400</v>
      </c>
      <c r="AB592" s="65"/>
      <c r="AC592" s="65"/>
      <c r="AD592" s="65"/>
      <c r="AE592" s="65"/>
      <c r="AF592" s="65">
        <f t="shared" si="2268"/>
        <v>5</v>
      </c>
      <c r="AG592" s="65">
        <f t="shared" si="2061"/>
        <v>820</v>
      </c>
      <c r="AH592" s="65">
        <f t="shared" si="2299"/>
        <v>790</v>
      </c>
      <c r="AI592" s="65" t="str">
        <f t="shared" si="2300"/>
        <v/>
      </c>
      <c r="AJ592" s="65" t="str">
        <f t="shared" si="2301"/>
        <v/>
      </c>
      <c r="AK592" s="65" t="str">
        <f t="shared" si="2302"/>
        <v/>
      </c>
      <c r="AL592" s="65" t="str">
        <f t="shared" si="2303"/>
        <v/>
      </c>
      <c r="AM592" s="65" t="str">
        <f t="shared" si="1572"/>
        <v/>
      </c>
      <c r="AN592" s="65">
        <f t="shared" ref="AN592:AS592" si="2314">AN591</f>
        <v>0</v>
      </c>
      <c r="AO592" s="65">
        <f t="shared" si="2314"/>
        <v>0</v>
      </c>
      <c r="AP592" s="65">
        <f t="shared" si="2314"/>
        <v>0</v>
      </c>
      <c r="AQ592" s="65">
        <f t="shared" si="2314"/>
        <v>0</v>
      </c>
      <c r="AR592" s="65">
        <f t="shared" si="2314"/>
        <v>0</v>
      </c>
      <c r="AS592" s="65">
        <f t="shared" si="2314"/>
        <v>0</v>
      </c>
      <c r="AT592" s="65" t="str">
        <f t="shared" si="2305"/>
        <v>SOC</v>
      </c>
      <c r="AU592" s="65">
        <f t="shared" si="2306"/>
        <v>141</v>
      </c>
      <c r="AV592" s="65"/>
      <c r="AX592" s="65">
        <f t="shared" si="2307"/>
        <v>975</v>
      </c>
      <c r="AY592" s="65">
        <f t="shared" si="2308"/>
        <v>820</v>
      </c>
      <c r="AZ592" s="65">
        <f>INDEX(Notes!$A$36:$O$47,MATCH($B592,Notes!A$36:A$47,0),MATCH(AZ$2,Notes!A$35:O$35,0))</f>
        <v>112.7705130696</v>
      </c>
      <c r="BA592" s="65">
        <f t="shared" si="2309"/>
        <v>790</v>
      </c>
      <c r="BB592" s="65">
        <f t="shared" si="2310"/>
        <v>820</v>
      </c>
      <c r="BC592" s="65">
        <f t="shared" si="2311"/>
        <v>790</v>
      </c>
      <c r="BD592" s="65">
        <f t="shared" si="2312"/>
        <v>820</v>
      </c>
      <c r="BO592" s="72">
        <f t="shared" si="2270"/>
        <v>141</v>
      </c>
      <c r="BP592" s="72">
        <f t="shared" si="2079"/>
        <v>5</v>
      </c>
      <c r="BQ592" s="72" t="str">
        <f t="shared" si="2080"/>
        <v>11</v>
      </c>
      <c r="BR592" s="72">
        <f t="shared" ref="BR592:BV592" si="2315">IF(BR591="","",BR591)</f>
        <v>0</v>
      </c>
      <c r="BS592" s="72" t="str">
        <f t="shared" si="2315"/>
        <v/>
      </c>
      <c r="BT592" s="72" t="str">
        <f t="shared" si="2315"/>
        <v/>
      </c>
      <c r="BU592" s="72" t="str">
        <f t="shared" si="2315"/>
        <v/>
      </c>
      <c r="BV592" s="72" t="str">
        <f t="shared" si="2315"/>
        <v/>
      </c>
    </row>
    <row r="593" spans="1:74" s="72" customFormat="1" x14ac:dyDescent="0.2">
      <c r="A593" s="72" t="b">
        <v>1</v>
      </c>
      <c r="B593" s="65" t="s">
        <v>47</v>
      </c>
      <c r="C593" s="65" t="s">
        <v>349</v>
      </c>
      <c r="D593" s="65" t="str">
        <f t="shared" si="2134"/>
        <v>E12</v>
      </c>
      <c r="E593" s="75">
        <f t="shared" si="2297"/>
        <v>1005012</v>
      </c>
      <c r="F593" s="65" t="str">
        <f t="shared" si="2298"/>
        <v>MS005_E12</v>
      </c>
      <c r="G593" s="65" t="s">
        <v>345</v>
      </c>
      <c r="H593" s="65">
        <f t="shared" si="2265"/>
        <v>985</v>
      </c>
      <c r="I593" s="65">
        <f t="shared" si="2266"/>
        <v>115</v>
      </c>
      <c r="J593" s="65">
        <f>INDEX(Notes!$A$36:$N$47,MATCH(Binning!$B593,Notes!$A$36:$A$47,0),MATCH(Notes!$K$35,Notes!$A$35:$N$35,0))</f>
        <v>141</v>
      </c>
      <c r="K593" s="65"/>
      <c r="L593" s="65">
        <f t="shared" si="2272"/>
        <v>945</v>
      </c>
      <c r="M593" s="65">
        <f t="shared" si="2267"/>
        <v>790</v>
      </c>
      <c r="N593" s="65">
        <f>INDEX(GB!$A$2:$AD$96,MATCH($C593,GB!$A$2:$A$96,0),MATCH(N$2,GB!$A$1:$AD$1,0))</f>
        <v>30</v>
      </c>
      <c r="O593" s="65">
        <f>INDEX(GB!$A$2:$AD$96,MATCH($C593,GB!$A$2:$A$96,0),MATCH(O$2,GB!$A$1:$AD$1,0))</f>
        <v>-20</v>
      </c>
      <c r="P593" s="65">
        <f>INDEX(GB!$A$2:$AD$96,MATCH($C593,GB!$A$2:$A$96,0),MATCH(P$2,GB!$A$1:$AD$1,0))</f>
        <v>-25</v>
      </c>
      <c r="Q593" s="65">
        <f>INDEX(GB!$A$2:$AD$96,MATCH($C593,GB!$A$2:$A$96,0),MATCH(Q$2,GB!$A$1:$AD$1,0))</f>
        <v>-25</v>
      </c>
      <c r="R593" s="65">
        <f>INDEX(Notes!$A$36:$N$47,MATCH(Binning!$B593,Notes!$A$36:$A$47,0),MATCH(Notes!$M$35,Notes!$A$35:$N$35,0))</f>
        <v>1924</v>
      </c>
      <c r="S593" s="65"/>
      <c r="T593" s="65">
        <f>INDEX(GB!$A$2:$AD$96,MATCH($C593,GB!$A$2:$A$96,0),MATCH(T$2,GB!$A$1:$AD$1,0))</f>
        <v>20</v>
      </c>
      <c r="U593" s="65">
        <f>INDEX(GB!$A$2:$AD$96,MATCH($C593,GB!$A$2:$A$96,0),MATCH(U$2,GB!$A$1:$AD$1,0))</f>
        <v>-45</v>
      </c>
      <c r="V593" s="65">
        <f>INDEX(GB!$A$2:$AD$96,MATCH($C593,GB!$A$2:$A$96,0),MATCH(V$2,GB!$A$1:$AD$1,0))</f>
        <v>0</v>
      </c>
      <c r="W593" s="65">
        <f>INDEX(GB!$A$2:$AD$96,MATCH($C593,GB!$A$2:$A$96,0),MATCH(W$2,GB!$A$1:$AD$1,0))</f>
        <v>-50</v>
      </c>
      <c r="X593" s="65">
        <f>INDEX(GB!$A$2:$AD$96,MATCH($C593,GB!$A$2:$A$96,0),MATCH(X$2,GB!$A$1:$AD$1,0))</f>
        <v>-50</v>
      </c>
      <c r="Y593" s="65">
        <v>5</v>
      </c>
      <c r="Z593" s="72">
        <v>1200</v>
      </c>
      <c r="AA593" s="72">
        <v>400</v>
      </c>
      <c r="AB593" s="65"/>
      <c r="AC593" s="65"/>
      <c r="AD593" s="65"/>
      <c r="AE593" s="65"/>
      <c r="AF593" s="65">
        <f t="shared" si="2268"/>
        <v>5</v>
      </c>
      <c r="AG593" s="65">
        <f t="shared" si="2061"/>
        <v>820</v>
      </c>
      <c r="AH593" s="65">
        <f t="shared" si="2299"/>
        <v>790</v>
      </c>
      <c r="AI593" s="65" t="str">
        <f t="shared" si="2300"/>
        <v/>
      </c>
      <c r="AJ593" s="65" t="str">
        <f t="shared" si="2301"/>
        <v/>
      </c>
      <c r="AK593" s="65" t="str">
        <f t="shared" si="2302"/>
        <v/>
      </c>
      <c r="AL593" s="65" t="str">
        <f t="shared" si="2303"/>
        <v/>
      </c>
      <c r="AM593" s="65" t="str">
        <f t="shared" si="1572"/>
        <v/>
      </c>
      <c r="AN593" s="65">
        <f t="shared" ref="AN593:AS593" si="2316">AN592</f>
        <v>0</v>
      </c>
      <c r="AO593" s="65">
        <f t="shared" si="2316"/>
        <v>0</v>
      </c>
      <c r="AP593" s="65">
        <f t="shared" si="2316"/>
        <v>0</v>
      </c>
      <c r="AQ593" s="65">
        <f t="shared" si="2316"/>
        <v>0</v>
      </c>
      <c r="AR593" s="65">
        <f t="shared" si="2316"/>
        <v>0</v>
      </c>
      <c r="AS593" s="65">
        <f t="shared" si="2316"/>
        <v>0</v>
      </c>
      <c r="AT593" s="65" t="str">
        <f t="shared" si="2305"/>
        <v>SOC</v>
      </c>
      <c r="AU593" s="65">
        <f t="shared" si="2306"/>
        <v>141</v>
      </c>
      <c r="AV593" s="65"/>
      <c r="AX593" s="65">
        <f t="shared" si="2307"/>
        <v>975</v>
      </c>
      <c r="AY593" s="65">
        <f t="shared" si="2308"/>
        <v>820</v>
      </c>
      <c r="AZ593" s="65">
        <f>INDEX(Notes!$A$36:$O$47,MATCH($B593,Notes!A$36:A$47,0),MATCH(AZ$2,Notes!A$35:O$35,0))</f>
        <v>112.7705130696</v>
      </c>
      <c r="BA593" s="65">
        <f t="shared" si="2309"/>
        <v>790</v>
      </c>
      <c r="BB593" s="65">
        <f t="shared" si="2310"/>
        <v>820</v>
      </c>
      <c r="BC593" s="65">
        <f t="shared" si="2311"/>
        <v>790</v>
      </c>
      <c r="BD593" s="65">
        <f t="shared" si="2312"/>
        <v>820</v>
      </c>
      <c r="BO593" s="72">
        <f t="shared" si="2270"/>
        <v>141</v>
      </c>
      <c r="BP593" s="72">
        <f t="shared" si="2079"/>
        <v>5</v>
      </c>
      <c r="BQ593" s="72" t="str">
        <f t="shared" si="2080"/>
        <v>12</v>
      </c>
      <c r="BR593" s="72">
        <f t="shared" ref="BR593:BV593" si="2317">IF(BR592="","",BR592)</f>
        <v>0</v>
      </c>
      <c r="BS593" s="72" t="str">
        <f t="shared" si="2317"/>
        <v/>
      </c>
      <c r="BT593" s="72" t="str">
        <f t="shared" si="2317"/>
        <v/>
      </c>
      <c r="BU593" s="72" t="str">
        <f t="shared" si="2317"/>
        <v/>
      </c>
      <c r="BV593" s="72" t="str">
        <f t="shared" si="2317"/>
        <v/>
      </c>
    </row>
    <row r="594" spans="1:74" s="72" customFormat="1" x14ac:dyDescent="0.2">
      <c r="A594" s="72" t="b">
        <v>1</v>
      </c>
      <c r="B594" s="65" t="s">
        <v>68</v>
      </c>
      <c r="C594" s="65" t="s">
        <v>20</v>
      </c>
      <c r="D594" s="65" t="s">
        <v>44</v>
      </c>
      <c r="E594" s="75">
        <f t="shared" si="2078"/>
        <v>1001001</v>
      </c>
      <c r="F594" s="65" t="str">
        <f t="shared" ref="F594:F599" si="2318">CONCATENATE(C594,"_",D594)</f>
        <v>MD001_E1</v>
      </c>
      <c r="G594" s="65" t="s">
        <v>345</v>
      </c>
      <c r="H594" s="184">
        <f>VLOOKUP(C594,BinningParamNotes!A:D,3,0)</f>
        <v>670</v>
      </c>
      <c r="I594" s="69">
        <f>VLOOKUP(C594,BinningParamNotes!A:D,2,0)</f>
        <v>65</v>
      </c>
      <c r="J594" s="65">
        <f>INDEX(Notes!$A$36:$N$47,MATCH(Binning!$B594,Notes!$A$36:$A$47,0),MATCH(Notes!$K$35,Notes!$A$35:$N$35,0))</f>
        <v>12.9</v>
      </c>
      <c r="K594" s="65"/>
      <c r="L594" s="69">
        <f>VLOOKUP(C594,BinningParamNotes!A:D,4,0)</f>
        <v>630</v>
      </c>
      <c r="M594" s="65">
        <f>550-N594+30</f>
        <v>565</v>
      </c>
      <c r="N594" s="65">
        <f>INDEX(GB!$A$2:$AD$96,MATCH($C594,GB!$A$2:$A$96,0),MATCH(N$2,GB!$A$1:$AD$1,0))</f>
        <v>15</v>
      </c>
      <c r="O594" s="65">
        <f>INDEX(GB!$A$2:$AD$96,MATCH($C594,GB!$A$2:$A$96,0),MATCH(O$2,GB!$A$1:$AD$1,0))</f>
        <v>20</v>
      </c>
      <c r="P594" s="65">
        <f>INDEX(GB!$A$2:$AD$96,MATCH($C594,GB!$A$2:$A$96,0),MATCH(P$2,GB!$A$1:$AD$1,0))</f>
        <v>-15</v>
      </c>
      <c r="Q594" s="65">
        <f>INDEX(GB!$A$2:$AD$96,MATCH($C594,GB!$A$2:$A$96,0),MATCH(Q$2,GB!$A$1:$AD$1,0))</f>
        <v>-5</v>
      </c>
      <c r="R594" s="65">
        <f>INDEX(Notes!$A$36:$N$47,MATCH(Binning!$B594,Notes!$A$36:$A$47,0),MATCH(Notes!$M$35,Notes!$A$35:$N$35,0))</f>
        <v>167</v>
      </c>
      <c r="S594" s="65"/>
      <c r="T594" s="65">
        <f>INDEX(GB!$A$2:$AD$96,MATCH($C594,GB!$A$2:$A$96,0),MATCH(T$2,GB!$A$1:$AD$1,0))</f>
        <v>35</v>
      </c>
      <c r="U594" s="65">
        <f>INDEX(GB!$A$2:$AD$96,MATCH($C594,GB!$A$2:$A$96,0),MATCH(U$2,GB!$A$1:$AD$1,0))</f>
        <v>-35</v>
      </c>
      <c r="V594" s="65">
        <f>INDEX(GB!$A$2:$AD$96,MATCH($C594,GB!$A$2:$A$96,0),MATCH(V$2,GB!$A$1:$AD$1,0))</f>
        <v>0</v>
      </c>
      <c r="W594" s="65">
        <f>INDEX(GB!$A$2:$AD$96,MATCH($C594,GB!$A$2:$A$96,0),MATCH(W$2,GB!$A$1:$AD$1,0))</f>
        <v>-40</v>
      </c>
      <c r="X594" s="65">
        <f>INDEX(GB!$A$2:$AD$96,MATCH($C594,GB!$A$2:$A$96,0),MATCH(X$2,GB!$A$1:$AD$1,0))</f>
        <v>-30</v>
      </c>
      <c r="Y594" s="65">
        <v>5</v>
      </c>
      <c r="Z594" s="72">
        <v>1200</v>
      </c>
      <c r="AA594" s="72">
        <v>400</v>
      </c>
      <c r="AB594" s="65"/>
      <c r="AC594" s="65"/>
      <c r="AD594" s="65"/>
      <c r="AE594" s="65"/>
      <c r="AF594" s="65">
        <v>0</v>
      </c>
      <c r="AG594" s="65">
        <f t="shared" si="2061"/>
        <v>820</v>
      </c>
      <c r="AH594" s="65">
        <f t="shared" si="2135"/>
        <v>805</v>
      </c>
      <c r="AI594" s="65" t="str">
        <f t="shared" si="2097"/>
        <v/>
      </c>
      <c r="AJ594" s="65" t="str">
        <f t="shared" si="2098"/>
        <v/>
      </c>
      <c r="AK594" s="65" t="str">
        <f t="shared" si="2099"/>
        <v/>
      </c>
      <c r="AL594" s="65" t="str">
        <f t="shared" si="2100"/>
        <v/>
      </c>
      <c r="AM594" s="65" t="str">
        <f t="shared" si="1572"/>
        <v/>
      </c>
      <c r="AN594" s="65">
        <v>0</v>
      </c>
      <c r="AO594" s="65">
        <v>0</v>
      </c>
      <c r="AP594" s="65">
        <v>0</v>
      </c>
      <c r="AQ594" s="65">
        <v>0</v>
      </c>
      <c r="AR594" s="65">
        <v>0</v>
      </c>
      <c r="AS594" s="65">
        <v>0</v>
      </c>
      <c r="AT594" s="65" t="str">
        <f t="shared" si="1563"/>
        <v>DCS_DDR</v>
      </c>
      <c r="AU594" s="65">
        <f t="shared" si="1564"/>
        <v>12.9</v>
      </c>
      <c r="AV594" s="65"/>
      <c r="AW594" s="72" t="s">
        <v>85</v>
      </c>
      <c r="AX594" s="65">
        <f t="shared" ref="AX594:AX617" si="2319">L594+N594</f>
        <v>645</v>
      </c>
      <c r="AY594" s="65">
        <f t="shared" ref="AY594:AY617" si="2320">M594+N594</f>
        <v>580</v>
      </c>
      <c r="AZ594" s="65">
        <f>INDEX(Notes!$A$36:$O$47,MATCH($B594,Notes!A$36:A$47,0),MATCH(AZ$2,Notes!A$35:O$35,0))</f>
        <v>12.93</v>
      </c>
      <c r="BA594" s="65">
        <f t="shared" si="1529"/>
        <v>595</v>
      </c>
      <c r="BB594" s="65">
        <f t="shared" ref="BB594:BB617" si="2321">BA594+N594</f>
        <v>610</v>
      </c>
      <c r="BC594" s="65">
        <f t="shared" si="1530"/>
        <v>595</v>
      </c>
      <c r="BD594" s="65">
        <f t="shared" ref="BD594:BD617" si="2322">BC594+N594</f>
        <v>610</v>
      </c>
      <c r="BO594" s="72">
        <f>MAX(J$594:J$599)</f>
        <v>12.9</v>
      </c>
      <c r="BP594" s="72">
        <f t="shared" si="2079"/>
        <v>1</v>
      </c>
      <c r="BQ594" s="72" t="str">
        <f t="shared" si="2080"/>
        <v>1</v>
      </c>
      <c r="BR594" s="72">
        <v>0</v>
      </c>
    </row>
    <row r="595" spans="1:74" s="72" customFormat="1" x14ac:dyDescent="0.2">
      <c r="A595" s="72" t="b">
        <v>1</v>
      </c>
      <c r="B595" s="65" t="s">
        <v>68</v>
      </c>
      <c r="C595" s="65" t="s">
        <v>20</v>
      </c>
      <c r="D595" s="65" t="str">
        <f t="shared" ref="D595:D599" si="2323">CONCATENATE("E",MID(D594,2,2)+1)</f>
        <v>E2</v>
      </c>
      <c r="E595" s="75">
        <f t="shared" si="2078"/>
        <v>1001002</v>
      </c>
      <c r="F595" s="65" t="str">
        <f t="shared" si="2318"/>
        <v>MD001_E2</v>
      </c>
      <c r="G595" s="65" t="s">
        <v>345</v>
      </c>
      <c r="H595" s="65">
        <f>H594-15</f>
        <v>655</v>
      </c>
      <c r="I595" s="65">
        <f>I594</f>
        <v>65</v>
      </c>
      <c r="J595" s="65">
        <f>INDEX(Notes!$A$36:$N$47,MATCH(Binning!$B595,Notes!$A$36:$A$47,0),MATCH(Notes!$K$35,Notes!$A$35:$N$35,0))</f>
        <v>12.9</v>
      </c>
      <c r="K595" s="65"/>
      <c r="L595" s="65">
        <f>L594-10</f>
        <v>620</v>
      </c>
      <c r="M595" s="65">
        <f>M594</f>
        <v>565</v>
      </c>
      <c r="N595" s="65">
        <f>INDEX(GB!$A$2:$AD$96,MATCH($C595,GB!$A$2:$A$96,0),MATCH(N$2,GB!$A$1:$AD$1,0))</f>
        <v>15</v>
      </c>
      <c r="O595" s="65">
        <f>INDEX(GB!$A$2:$AD$96,MATCH($C595,GB!$A$2:$A$96,0),MATCH(O$2,GB!$A$1:$AD$1,0))</f>
        <v>20</v>
      </c>
      <c r="P595" s="65">
        <f>INDEX(GB!$A$2:$AD$96,MATCH($C595,GB!$A$2:$A$96,0),MATCH(P$2,GB!$A$1:$AD$1,0))</f>
        <v>-15</v>
      </c>
      <c r="Q595" s="65">
        <f>INDEX(GB!$A$2:$AD$96,MATCH($C595,GB!$A$2:$A$96,0),MATCH(Q$2,GB!$A$1:$AD$1,0))</f>
        <v>-5</v>
      </c>
      <c r="R595" s="65">
        <f>INDEX(Notes!$A$36:$N$47,MATCH(Binning!$B595,Notes!$A$36:$A$47,0),MATCH(Notes!$M$35,Notes!$A$35:$N$35,0))</f>
        <v>167</v>
      </c>
      <c r="S595" s="65"/>
      <c r="T595" s="65">
        <f>INDEX(GB!$A$2:$AD$96,MATCH($C595,GB!$A$2:$A$96,0),MATCH(T$2,GB!$A$1:$AD$1,0))</f>
        <v>35</v>
      </c>
      <c r="U595" s="65">
        <f>INDEX(GB!$A$2:$AD$96,MATCH($C595,GB!$A$2:$A$96,0),MATCH(U$2,GB!$A$1:$AD$1,0))</f>
        <v>-35</v>
      </c>
      <c r="V595" s="65">
        <f>INDEX(GB!$A$2:$AD$96,MATCH($C595,GB!$A$2:$A$96,0),MATCH(V$2,GB!$A$1:$AD$1,0))</f>
        <v>0</v>
      </c>
      <c r="W595" s="65">
        <f>INDEX(GB!$A$2:$AD$96,MATCH($C595,GB!$A$2:$A$96,0),MATCH(W$2,GB!$A$1:$AD$1,0))</f>
        <v>-40</v>
      </c>
      <c r="X595" s="65">
        <f>INDEX(GB!$A$2:$AD$96,MATCH($C595,GB!$A$2:$A$96,0),MATCH(X$2,GB!$A$1:$AD$1,0))</f>
        <v>-30</v>
      </c>
      <c r="Y595" s="65">
        <v>5</v>
      </c>
      <c r="Z595" s="72">
        <v>1200</v>
      </c>
      <c r="AA595" s="72">
        <v>400</v>
      </c>
      <c r="AB595" s="65"/>
      <c r="AC595" s="65"/>
      <c r="AD595" s="65"/>
      <c r="AE595" s="65"/>
      <c r="AF595" s="65">
        <f>AF594</f>
        <v>0</v>
      </c>
      <c r="AG595" s="65">
        <f t="shared" si="2061"/>
        <v>820</v>
      </c>
      <c r="AH595" s="65">
        <f t="shared" si="2135"/>
        <v>805</v>
      </c>
      <c r="AI595" s="65" t="str">
        <f t="shared" si="2097"/>
        <v/>
      </c>
      <c r="AJ595" s="65" t="str">
        <f t="shared" si="2098"/>
        <v/>
      </c>
      <c r="AK595" s="65" t="str">
        <f t="shared" si="2099"/>
        <v/>
      </c>
      <c r="AL595" s="65" t="str">
        <f t="shared" si="2100"/>
        <v/>
      </c>
      <c r="AM595" s="65" t="str">
        <f t="shared" si="1572"/>
        <v/>
      </c>
      <c r="AN595" s="65">
        <f t="shared" ref="AN595:AS595" si="2324">AN594</f>
        <v>0</v>
      </c>
      <c r="AO595" s="65">
        <f t="shared" si="2324"/>
        <v>0</v>
      </c>
      <c r="AP595" s="65">
        <f t="shared" si="2324"/>
        <v>0</v>
      </c>
      <c r="AQ595" s="65">
        <f t="shared" si="2324"/>
        <v>0</v>
      </c>
      <c r="AR595" s="65">
        <f t="shared" si="2324"/>
        <v>0</v>
      </c>
      <c r="AS595" s="65">
        <f t="shared" si="2324"/>
        <v>0</v>
      </c>
      <c r="AT595" s="65" t="str">
        <f t="shared" si="1563"/>
        <v>DCS_DDR</v>
      </c>
      <c r="AU595" s="65">
        <f t="shared" si="1564"/>
        <v>12.9</v>
      </c>
      <c r="AV595" s="65"/>
      <c r="AW595" s="72" t="s">
        <v>85</v>
      </c>
      <c r="AX595" s="65">
        <f t="shared" si="2319"/>
        <v>635</v>
      </c>
      <c r="AY595" s="65">
        <f t="shared" si="2320"/>
        <v>580</v>
      </c>
      <c r="AZ595" s="65">
        <f>INDEX(Notes!$A$36:$O$47,MATCH($B595,Notes!A$36:A$47,0),MATCH(AZ$2,Notes!A$35:O$35,0))</f>
        <v>12.93</v>
      </c>
      <c r="BA595" s="65">
        <f t="shared" si="1529"/>
        <v>580</v>
      </c>
      <c r="BB595" s="65">
        <f t="shared" si="2321"/>
        <v>595</v>
      </c>
      <c r="BC595" s="65">
        <f t="shared" si="1530"/>
        <v>580</v>
      </c>
      <c r="BD595" s="65">
        <f t="shared" si="2322"/>
        <v>595</v>
      </c>
      <c r="BO595" s="72">
        <f>BO594</f>
        <v>12.9</v>
      </c>
      <c r="BP595" s="72">
        <f t="shared" si="2079"/>
        <v>1</v>
      </c>
      <c r="BQ595" s="72" t="str">
        <f t="shared" si="2080"/>
        <v>2</v>
      </c>
      <c r="BR595" s="72">
        <f>IF(BR594="","",BR594)</f>
        <v>0</v>
      </c>
      <c r="BS595" s="72" t="str">
        <f t="shared" ref="BS595:BV599" si="2325">IF(BS594="","",BS594)</f>
        <v/>
      </c>
      <c r="BT595" s="72" t="str">
        <f t="shared" si="2325"/>
        <v/>
      </c>
      <c r="BU595" s="72" t="str">
        <f t="shared" si="2325"/>
        <v/>
      </c>
      <c r="BV595" s="72" t="str">
        <f t="shared" si="2325"/>
        <v/>
      </c>
    </row>
    <row r="596" spans="1:74" s="72" customFormat="1" x14ac:dyDescent="0.2">
      <c r="A596" s="72" t="b">
        <v>1</v>
      </c>
      <c r="B596" s="65" t="s">
        <v>68</v>
      </c>
      <c r="C596" s="65" t="s">
        <v>20</v>
      </c>
      <c r="D596" s="65" t="str">
        <f t="shared" si="2323"/>
        <v>E3</v>
      </c>
      <c r="E596" s="75">
        <f t="shared" si="2078"/>
        <v>1001003</v>
      </c>
      <c r="F596" s="65" t="str">
        <f t="shared" si="2318"/>
        <v>MD001_E3</v>
      </c>
      <c r="G596" s="65" t="s">
        <v>345</v>
      </c>
      <c r="H596" s="65">
        <f t="shared" ref="H596:H599" si="2326">H595-15</f>
        <v>640</v>
      </c>
      <c r="I596" s="65">
        <f t="shared" ref="I596:I599" si="2327">I595</f>
        <v>65</v>
      </c>
      <c r="J596" s="65">
        <f>INDEX(Notes!$A$36:$N$47,MATCH(Binning!$B596,Notes!$A$36:$A$47,0),MATCH(Notes!$K$35,Notes!$A$35:$N$35,0))</f>
        <v>12.9</v>
      </c>
      <c r="K596" s="65"/>
      <c r="L596" s="65">
        <f>L595-10</f>
        <v>610</v>
      </c>
      <c r="M596" s="65">
        <f t="shared" ref="M596:M599" si="2328">M595</f>
        <v>565</v>
      </c>
      <c r="N596" s="65">
        <f>INDEX(GB!$A$2:$AD$96,MATCH($C596,GB!$A$2:$A$96,0),MATCH(N$2,GB!$A$1:$AD$1,0))</f>
        <v>15</v>
      </c>
      <c r="O596" s="65">
        <f>INDEX(GB!$A$2:$AD$96,MATCH($C596,GB!$A$2:$A$96,0),MATCH(O$2,GB!$A$1:$AD$1,0))</f>
        <v>20</v>
      </c>
      <c r="P596" s="65">
        <f>INDEX(GB!$A$2:$AD$96,MATCH($C596,GB!$A$2:$A$96,0),MATCH(P$2,GB!$A$1:$AD$1,0))</f>
        <v>-15</v>
      </c>
      <c r="Q596" s="65">
        <f>INDEX(GB!$A$2:$AD$96,MATCH($C596,GB!$A$2:$A$96,0),MATCH(Q$2,GB!$A$1:$AD$1,0))</f>
        <v>-5</v>
      </c>
      <c r="R596" s="65">
        <f>INDEX(Notes!$A$36:$N$47,MATCH(Binning!$B596,Notes!$A$36:$A$47,0),MATCH(Notes!$M$35,Notes!$A$35:$N$35,0))</f>
        <v>167</v>
      </c>
      <c r="S596" s="65"/>
      <c r="T596" s="65">
        <f>INDEX(GB!$A$2:$AD$96,MATCH($C596,GB!$A$2:$A$96,0),MATCH(T$2,GB!$A$1:$AD$1,0))</f>
        <v>35</v>
      </c>
      <c r="U596" s="65">
        <f>INDEX(GB!$A$2:$AD$96,MATCH($C596,GB!$A$2:$A$96,0),MATCH(U$2,GB!$A$1:$AD$1,0))</f>
        <v>-35</v>
      </c>
      <c r="V596" s="65">
        <f>INDEX(GB!$A$2:$AD$96,MATCH($C596,GB!$A$2:$A$96,0),MATCH(V$2,GB!$A$1:$AD$1,0))</f>
        <v>0</v>
      </c>
      <c r="W596" s="65">
        <f>INDEX(GB!$A$2:$AD$96,MATCH($C596,GB!$A$2:$A$96,0),MATCH(W$2,GB!$A$1:$AD$1,0))</f>
        <v>-40</v>
      </c>
      <c r="X596" s="65">
        <f>INDEX(GB!$A$2:$AD$96,MATCH($C596,GB!$A$2:$A$96,0),MATCH(X$2,GB!$A$1:$AD$1,0))</f>
        <v>-30</v>
      </c>
      <c r="Y596" s="65">
        <v>5</v>
      </c>
      <c r="Z596" s="72">
        <v>1200</v>
      </c>
      <c r="AA596" s="72">
        <v>400</v>
      </c>
      <c r="AB596" s="65"/>
      <c r="AC596" s="65"/>
      <c r="AD596" s="65"/>
      <c r="AE596" s="65"/>
      <c r="AF596" s="65">
        <f t="shared" ref="AF596:AF599" si="2329">AF595</f>
        <v>0</v>
      </c>
      <c r="AG596" s="65">
        <f t="shared" si="2061"/>
        <v>820</v>
      </c>
      <c r="AH596" s="65">
        <f t="shared" si="2135"/>
        <v>805</v>
      </c>
      <c r="AI596" s="65" t="str">
        <f t="shared" si="2097"/>
        <v/>
      </c>
      <c r="AJ596" s="65" t="str">
        <f t="shared" si="2098"/>
        <v/>
      </c>
      <c r="AK596" s="65" t="str">
        <f t="shared" si="2099"/>
        <v/>
      </c>
      <c r="AL596" s="65" t="str">
        <f t="shared" si="2100"/>
        <v/>
      </c>
      <c r="AM596" s="65" t="str">
        <f t="shared" si="1572"/>
        <v/>
      </c>
      <c r="AN596" s="65">
        <f t="shared" ref="AN596:AN599" si="2330">AN595</f>
        <v>0</v>
      </c>
      <c r="AO596" s="65">
        <f t="shared" ref="AO596:AO599" si="2331">AO595</f>
        <v>0</v>
      </c>
      <c r="AP596" s="65">
        <f t="shared" ref="AP596:AP599" si="2332">AP595</f>
        <v>0</v>
      </c>
      <c r="AQ596" s="65">
        <f t="shared" ref="AQ596:AQ599" si="2333">AQ595</f>
        <v>0</v>
      </c>
      <c r="AR596" s="65">
        <f t="shared" ref="AR596:AR599" si="2334">AR595</f>
        <v>0</v>
      </c>
      <c r="AS596" s="65">
        <f t="shared" ref="AS596:AS599" si="2335">AS595</f>
        <v>0</v>
      </c>
      <c r="AT596" s="65" t="str">
        <f t="shared" si="1563"/>
        <v>DCS_DDR</v>
      </c>
      <c r="AU596" s="65">
        <f t="shared" si="1564"/>
        <v>12.9</v>
      </c>
      <c r="AV596" s="65"/>
      <c r="AW596" s="72" t="s">
        <v>85</v>
      </c>
      <c r="AX596" s="65">
        <f t="shared" si="2319"/>
        <v>625</v>
      </c>
      <c r="AY596" s="65">
        <f t="shared" si="2320"/>
        <v>580</v>
      </c>
      <c r="AZ596" s="65">
        <f>INDEX(Notes!$A$36:$O$47,MATCH($B596,Notes!A$36:A$47,0),MATCH(AZ$2,Notes!A$35:O$35,0))</f>
        <v>12.93</v>
      </c>
      <c r="BA596" s="65">
        <f t="shared" si="1529"/>
        <v>565</v>
      </c>
      <c r="BB596" s="65">
        <f t="shared" si="2321"/>
        <v>580</v>
      </c>
      <c r="BC596" s="65">
        <f t="shared" si="1530"/>
        <v>565</v>
      </c>
      <c r="BD596" s="65">
        <f t="shared" si="2322"/>
        <v>580</v>
      </c>
      <c r="BO596" s="72">
        <f t="shared" ref="BO596:BO599" si="2336">BO595</f>
        <v>12.9</v>
      </c>
      <c r="BP596" s="72">
        <f t="shared" si="2079"/>
        <v>1</v>
      </c>
      <c r="BQ596" s="72" t="str">
        <f t="shared" si="2080"/>
        <v>3</v>
      </c>
      <c r="BR596" s="72">
        <f t="shared" ref="BR596:BR599" si="2337">IF(BR595="","",BR595)</f>
        <v>0</v>
      </c>
      <c r="BS596" s="72" t="str">
        <f t="shared" si="2325"/>
        <v/>
      </c>
      <c r="BT596" s="72" t="str">
        <f t="shared" si="2325"/>
        <v/>
      </c>
      <c r="BU596" s="72" t="str">
        <f t="shared" si="2325"/>
        <v/>
      </c>
      <c r="BV596" s="72" t="str">
        <f t="shared" si="2325"/>
        <v/>
      </c>
    </row>
    <row r="597" spans="1:74" s="72" customFormat="1" x14ac:dyDescent="0.2">
      <c r="A597" s="72" t="b">
        <v>1</v>
      </c>
      <c r="B597" s="65" t="s">
        <v>68</v>
      </c>
      <c r="C597" s="65" t="s">
        <v>20</v>
      </c>
      <c r="D597" s="65" t="str">
        <f t="shared" si="2323"/>
        <v>E4</v>
      </c>
      <c r="E597" s="75">
        <f t="shared" si="2078"/>
        <v>1001004</v>
      </c>
      <c r="F597" s="65" t="str">
        <f t="shared" si="2318"/>
        <v>MD001_E4</v>
      </c>
      <c r="G597" s="65" t="s">
        <v>345</v>
      </c>
      <c r="H597" s="65">
        <f t="shared" si="2326"/>
        <v>625</v>
      </c>
      <c r="I597" s="65">
        <f t="shared" si="2327"/>
        <v>65</v>
      </c>
      <c r="J597" s="65">
        <f>INDEX(Notes!$A$36:$N$47,MATCH(Binning!$B597,Notes!$A$36:$A$47,0),MATCH(Notes!$K$35,Notes!$A$35:$N$35,0))</f>
        <v>12.9</v>
      </c>
      <c r="K597" s="65"/>
      <c r="L597" s="65">
        <f t="shared" ref="L597:L599" si="2338">L596</f>
        <v>610</v>
      </c>
      <c r="M597" s="65">
        <f t="shared" si="2328"/>
        <v>565</v>
      </c>
      <c r="N597" s="65">
        <f>INDEX(GB!$A$2:$AD$96,MATCH($C597,GB!$A$2:$A$96,0),MATCH(N$2,GB!$A$1:$AD$1,0))</f>
        <v>15</v>
      </c>
      <c r="O597" s="65">
        <f>INDEX(GB!$A$2:$AD$96,MATCH($C597,GB!$A$2:$A$96,0),MATCH(O$2,GB!$A$1:$AD$1,0))</f>
        <v>20</v>
      </c>
      <c r="P597" s="65">
        <f>INDEX(GB!$A$2:$AD$96,MATCH($C597,GB!$A$2:$A$96,0),MATCH(P$2,GB!$A$1:$AD$1,0))</f>
        <v>-15</v>
      </c>
      <c r="Q597" s="65">
        <f>INDEX(GB!$A$2:$AD$96,MATCH($C597,GB!$A$2:$A$96,0),MATCH(Q$2,GB!$A$1:$AD$1,0))</f>
        <v>-5</v>
      </c>
      <c r="R597" s="65">
        <f>INDEX(Notes!$A$36:$N$47,MATCH(Binning!$B597,Notes!$A$36:$A$47,0),MATCH(Notes!$M$35,Notes!$A$35:$N$35,0))</f>
        <v>167</v>
      </c>
      <c r="S597" s="65"/>
      <c r="T597" s="65">
        <f>INDEX(GB!$A$2:$AD$96,MATCH($C597,GB!$A$2:$A$96,0),MATCH(T$2,GB!$A$1:$AD$1,0))</f>
        <v>35</v>
      </c>
      <c r="U597" s="65">
        <f>INDEX(GB!$A$2:$AD$96,MATCH($C597,GB!$A$2:$A$96,0),MATCH(U$2,GB!$A$1:$AD$1,0))</f>
        <v>-35</v>
      </c>
      <c r="V597" s="65">
        <f>INDEX(GB!$A$2:$AD$96,MATCH($C597,GB!$A$2:$A$96,0),MATCH(V$2,GB!$A$1:$AD$1,0))</f>
        <v>0</v>
      </c>
      <c r="W597" s="65">
        <f>INDEX(GB!$A$2:$AD$96,MATCH($C597,GB!$A$2:$A$96,0),MATCH(W$2,GB!$A$1:$AD$1,0))</f>
        <v>-40</v>
      </c>
      <c r="X597" s="65">
        <f>INDEX(GB!$A$2:$AD$96,MATCH($C597,GB!$A$2:$A$96,0),MATCH(X$2,GB!$A$1:$AD$1,0))</f>
        <v>-30</v>
      </c>
      <c r="Y597" s="65">
        <v>5</v>
      </c>
      <c r="Z597" s="72">
        <v>1200</v>
      </c>
      <c r="AA597" s="72">
        <v>400</v>
      </c>
      <c r="AB597" s="65"/>
      <c r="AC597" s="65"/>
      <c r="AD597" s="65"/>
      <c r="AE597" s="65"/>
      <c r="AF597" s="65">
        <f t="shared" si="2329"/>
        <v>0</v>
      </c>
      <c r="AG597" s="65">
        <f t="shared" si="2061"/>
        <v>820</v>
      </c>
      <c r="AH597" s="65">
        <f t="shared" si="2135"/>
        <v>805</v>
      </c>
      <c r="AI597" s="65" t="str">
        <f t="shared" si="2097"/>
        <v/>
      </c>
      <c r="AJ597" s="65" t="str">
        <f t="shared" si="2098"/>
        <v/>
      </c>
      <c r="AK597" s="65" t="str">
        <f t="shared" si="2099"/>
        <v/>
      </c>
      <c r="AL597" s="65" t="str">
        <f t="shared" si="2100"/>
        <v/>
      </c>
      <c r="AM597" s="65" t="str">
        <f t="shared" si="1572"/>
        <v/>
      </c>
      <c r="AN597" s="65">
        <f t="shared" si="2330"/>
        <v>0</v>
      </c>
      <c r="AO597" s="65">
        <f t="shared" si="2331"/>
        <v>0</v>
      </c>
      <c r="AP597" s="65">
        <f t="shared" si="2332"/>
        <v>0</v>
      </c>
      <c r="AQ597" s="65">
        <f t="shared" si="2333"/>
        <v>0</v>
      </c>
      <c r="AR597" s="65">
        <f t="shared" si="2334"/>
        <v>0</v>
      </c>
      <c r="AS597" s="65">
        <f t="shared" si="2335"/>
        <v>0</v>
      </c>
      <c r="AT597" s="65" t="str">
        <f t="shared" si="1563"/>
        <v>DCS_DDR</v>
      </c>
      <c r="AU597" s="65">
        <f t="shared" si="1564"/>
        <v>12.9</v>
      </c>
      <c r="AV597" s="65"/>
      <c r="AW597" s="72" t="s">
        <v>85</v>
      </c>
      <c r="AX597" s="65">
        <f t="shared" si="2319"/>
        <v>625</v>
      </c>
      <c r="AY597" s="65">
        <f t="shared" si="2320"/>
        <v>580</v>
      </c>
      <c r="AZ597" s="65">
        <f>INDEX(Notes!$A$36:$O$47,MATCH($B597,Notes!A$36:A$47,0),MATCH(AZ$2,Notes!A$35:O$35,0))</f>
        <v>12.93</v>
      </c>
      <c r="BA597" s="65">
        <f t="shared" si="1529"/>
        <v>565</v>
      </c>
      <c r="BB597" s="65">
        <f t="shared" si="2321"/>
        <v>580</v>
      </c>
      <c r="BC597" s="65">
        <f t="shared" si="1530"/>
        <v>565</v>
      </c>
      <c r="BD597" s="65">
        <f t="shared" si="2322"/>
        <v>580</v>
      </c>
      <c r="BO597" s="72">
        <f t="shared" si="2336"/>
        <v>12.9</v>
      </c>
      <c r="BP597" s="72">
        <f t="shared" si="2079"/>
        <v>1</v>
      </c>
      <c r="BQ597" s="72" t="str">
        <f t="shared" si="2080"/>
        <v>4</v>
      </c>
      <c r="BR597" s="72">
        <f t="shared" si="2337"/>
        <v>0</v>
      </c>
      <c r="BS597" s="72" t="str">
        <f t="shared" si="2325"/>
        <v/>
      </c>
      <c r="BT597" s="72" t="str">
        <f t="shared" si="2325"/>
        <v/>
      </c>
      <c r="BU597" s="72" t="str">
        <f t="shared" si="2325"/>
        <v/>
      </c>
      <c r="BV597" s="72" t="str">
        <f t="shared" si="2325"/>
        <v/>
      </c>
    </row>
    <row r="598" spans="1:74" s="72" customFormat="1" x14ac:dyDescent="0.2">
      <c r="A598" s="72" t="b">
        <v>1</v>
      </c>
      <c r="B598" s="65" t="s">
        <v>68</v>
      </c>
      <c r="C598" s="65" t="s">
        <v>20</v>
      </c>
      <c r="D598" s="65" t="str">
        <f t="shared" si="2323"/>
        <v>E5</v>
      </c>
      <c r="E598" s="75">
        <f t="shared" si="2078"/>
        <v>1001005</v>
      </c>
      <c r="F598" s="65" t="str">
        <f t="shared" si="2318"/>
        <v>MD001_E5</v>
      </c>
      <c r="G598" s="65" t="s">
        <v>345</v>
      </c>
      <c r="H598" s="65">
        <f t="shared" si="2326"/>
        <v>610</v>
      </c>
      <c r="I598" s="65">
        <f t="shared" si="2327"/>
        <v>65</v>
      </c>
      <c r="J598" s="65">
        <f>INDEX(Notes!$A$36:$N$47,MATCH(Binning!$B598,Notes!$A$36:$A$47,0),MATCH(Notes!$K$35,Notes!$A$35:$N$35,0))</f>
        <v>12.9</v>
      </c>
      <c r="K598" s="65"/>
      <c r="L598" s="65">
        <f t="shared" si="2338"/>
        <v>610</v>
      </c>
      <c r="M598" s="65">
        <f t="shared" si="2328"/>
        <v>565</v>
      </c>
      <c r="N598" s="65">
        <f>INDEX(GB!$A$2:$AD$96,MATCH($C598,GB!$A$2:$A$96,0),MATCH(N$2,GB!$A$1:$AD$1,0))</f>
        <v>15</v>
      </c>
      <c r="O598" s="65">
        <f>INDEX(GB!$A$2:$AD$96,MATCH($C598,GB!$A$2:$A$96,0),MATCH(O$2,GB!$A$1:$AD$1,0))</f>
        <v>20</v>
      </c>
      <c r="P598" s="65">
        <f>INDEX(GB!$A$2:$AD$96,MATCH($C598,GB!$A$2:$A$96,0),MATCH(P$2,GB!$A$1:$AD$1,0))</f>
        <v>-15</v>
      </c>
      <c r="Q598" s="65">
        <f>INDEX(GB!$A$2:$AD$96,MATCH($C598,GB!$A$2:$A$96,0),MATCH(Q$2,GB!$A$1:$AD$1,0))</f>
        <v>-5</v>
      </c>
      <c r="R598" s="65">
        <f>INDEX(Notes!$A$36:$N$47,MATCH(Binning!$B598,Notes!$A$36:$A$47,0),MATCH(Notes!$M$35,Notes!$A$35:$N$35,0))</f>
        <v>167</v>
      </c>
      <c r="S598" s="65"/>
      <c r="T598" s="65">
        <f>INDEX(GB!$A$2:$AD$96,MATCH($C598,GB!$A$2:$A$96,0),MATCH(T$2,GB!$A$1:$AD$1,0))</f>
        <v>35</v>
      </c>
      <c r="U598" s="65">
        <f>INDEX(GB!$A$2:$AD$96,MATCH($C598,GB!$A$2:$A$96,0),MATCH(U$2,GB!$A$1:$AD$1,0))</f>
        <v>-35</v>
      </c>
      <c r="V598" s="65">
        <f>INDEX(GB!$A$2:$AD$96,MATCH($C598,GB!$A$2:$A$96,0),MATCH(V$2,GB!$A$1:$AD$1,0))</f>
        <v>0</v>
      </c>
      <c r="W598" s="65">
        <f>INDEX(GB!$A$2:$AD$96,MATCH($C598,GB!$A$2:$A$96,0),MATCH(W$2,GB!$A$1:$AD$1,0))</f>
        <v>-40</v>
      </c>
      <c r="X598" s="65">
        <f>INDEX(GB!$A$2:$AD$96,MATCH($C598,GB!$A$2:$A$96,0),MATCH(X$2,GB!$A$1:$AD$1,0))</f>
        <v>-30</v>
      </c>
      <c r="Y598" s="65">
        <v>5</v>
      </c>
      <c r="Z598" s="72">
        <v>1200</v>
      </c>
      <c r="AA598" s="72">
        <v>400</v>
      </c>
      <c r="AB598" s="65"/>
      <c r="AC598" s="65"/>
      <c r="AD598" s="65"/>
      <c r="AE598" s="65"/>
      <c r="AF598" s="65">
        <f t="shared" si="2329"/>
        <v>0</v>
      </c>
      <c r="AG598" s="65">
        <f t="shared" si="2061"/>
        <v>820</v>
      </c>
      <c r="AH598" s="65">
        <f t="shared" si="2135"/>
        <v>805</v>
      </c>
      <c r="AI598" s="65" t="str">
        <f t="shared" si="2097"/>
        <v/>
      </c>
      <c r="AJ598" s="65" t="str">
        <f t="shared" si="2098"/>
        <v/>
      </c>
      <c r="AK598" s="65" t="str">
        <f t="shared" si="2099"/>
        <v/>
      </c>
      <c r="AL598" s="65" t="str">
        <f t="shared" si="2100"/>
        <v/>
      </c>
      <c r="AM598" s="65" t="str">
        <f t="shared" ref="AM598:AM696" si="2339">IF($BR598=1,"YES","")</f>
        <v/>
      </c>
      <c r="AN598" s="65">
        <f t="shared" si="2330"/>
        <v>0</v>
      </c>
      <c r="AO598" s="65">
        <f t="shared" si="2331"/>
        <v>0</v>
      </c>
      <c r="AP598" s="65">
        <f t="shared" si="2332"/>
        <v>0</v>
      </c>
      <c r="AQ598" s="65">
        <f t="shared" si="2333"/>
        <v>0</v>
      </c>
      <c r="AR598" s="65">
        <f t="shared" si="2334"/>
        <v>0</v>
      </c>
      <c r="AS598" s="65">
        <f t="shared" si="2335"/>
        <v>0</v>
      </c>
      <c r="AT598" s="65" t="str">
        <f t="shared" si="1563"/>
        <v>DCS_DDR</v>
      </c>
      <c r="AU598" s="65">
        <f t="shared" si="1564"/>
        <v>12.9</v>
      </c>
      <c r="AV598" s="65"/>
      <c r="AW598" s="72" t="s">
        <v>85</v>
      </c>
      <c r="AX598" s="65">
        <f t="shared" si="2319"/>
        <v>625</v>
      </c>
      <c r="AY598" s="65">
        <f t="shared" si="2320"/>
        <v>580</v>
      </c>
      <c r="AZ598" s="65">
        <f>INDEX(Notes!$A$36:$O$47,MATCH($B598,Notes!A$36:A$47,0),MATCH(AZ$2,Notes!A$35:O$35,0))</f>
        <v>12.93</v>
      </c>
      <c r="BA598" s="65">
        <f t="shared" si="1529"/>
        <v>565</v>
      </c>
      <c r="BB598" s="65">
        <f t="shared" si="2321"/>
        <v>580</v>
      </c>
      <c r="BC598" s="65">
        <f t="shared" si="1530"/>
        <v>565</v>
      </c>
      <c r="BD598" s="65">
        <f t="shared" si="2322"/>
        <v>580</v>
      </c>
      <c r="BO598" s="72">
        <f t="shared" si="2336"/>
        <v>12.9</v>
      </c>
      <c r="BP598" s="72">
        <f t="shared" si="2079"/>
        <v>1</v>
      </c>
      <c r="BQ598" s="72" t="str">
        <f t="shared" si="2080"/>
        <v>5</v>
      </c>
      <c r="BR598" s="72">
        <f t="shared" si="2337"/>
        <v>0</v>
      </c>
      <c r="BS598" s="72" t="str">
        <f t="shared" si="2325"/>
        <v/>
      </c>
      <c r="BT598" s="72" t="str">
        <f t="shared" si="2325"/>
        <v/>
      </c>
      <c r="BU598" s="72" t="str">
        <f t="shared" si="2325"/>
        <v/>
      </c>
      <c r="BV598" s="72" t="str">
        <f t="shared" si="2325"/>
        <v/>
      </c>
    </row>
    <row r="599" spans="1:74" s="72" customFormat="1" x14ac:dyDescent="0.2">
      <c r="A599" s="72" t="b">
        <v>1</v>
      </c>
      <c r="B599" s="65" t="s">
        <v>68</v>
      </c>
      <c r="C599" s="65" t="s">
        <v>20</v>
      </c>
      <c r="D599" s="188" t="str">
        <f t="shared" si="2323"/>
        <v>E6</v>
      </c>
      <c r="E599" s="75">
        <f t="shared" si="2078"/>
        <v>1001006</v>
      </c>
      <c r="F599" s="65" t="str">
        <f t="shared" si="2318"/>
        <v>MD001_E6</v>
      </c>
      <c r="G599" s="65" t="s">
        <v>345</v>
      </c>
      <c r="H599" s="65">
        <f t="shared" si="2326"/>
        <v>595</v>
      </c>
      <c r="I599" s="65">
        <f t="shared" si="2327"/>
        <v>65</v>
      </c>
      <c r="J599" s="65">
        <f>INDEX(Notes!$A$36:$N$47,MATCH(Binning!$B599,Notes!$A$36:$A$47,0),MATCH(Notes!$K$35,Notes!$A$35:$N$35,0))</f>
        <v>12.9</v>
      </c>
      <c r="K599" s="65"/>
      <c r="L599" s="65">
        <f t="shared" si="2338"/>
        <v>610</v>
      </c>
      <c r="M599" s="65">
        <f t="shared" si="2328"/>
        <v>565</v>
      </c>
      <c r="N599" s="65">
        <f>INDEX(GB!$A$2:$AD$96,MATCH($C599,GB!$A$2:$A$96,0),MATCH(N$2,GB!$A$1:$AD$1,0))</f>
        <v>15</v>
      </c>
      <c r="O599" s="65">
        <f>INDEX(GB!$A$2:$AD$96,MATCH($C599,GB!$A$2:$A$96,0),MATCH(O$2,GB!$A$1:$AD$1,0))</f>
        <v>20</v>
      </c>
      <c r="P599" s="65">
        <f>INDEX(GB!$A$2:$AD$96,MATCH($C599,GB!$A$2:$A$96,0),MATCH(P$2,GB!$A$1:$AD$1,0))</f>
        <v>-15</v>
      </c>
      <c r="Q599" s="65">
        <f>INDEX(GB!$A$2:$AD$96,MATCH($C599,GB!$A$2:$A$96,0),MATCH(Q$2,GB!$A$1:$AD$1,0))</f>
        <v>-5</v>
      </c>
      <c r="R599" s="65">
        <f>INDEX(Notes!$A$36:$N$47,MATCH(Binning!$B599,Notes!$A$36:$A$47,0),MATCH(Notes!$M$35,Notes!$A$35:$N$35,0))</f>
        <v>167</v>
      </c>
      <c r="S599" s="65"/>
      <c r="T599" s="65">
        <f>INDEX(GB!$A$2:$AD$96,MATCH($C599,GB!$A$2:$A$96,0),MATCH(T$2,GB!$A$1:$AD$1,0))</f>
        <v>35</v>
      </c>
      <c r="U599" s="65">
        <f>INDEX(GB!$A$2:$AD$96,MATCH($C599,GB!$A$2:$A$96,0),MATCH(U$2,GB!$A$1:$AD$1,0))</f>
        <v>-35</v>
      </c>
      <c r="V599" s="65">
        <f>INDEX(GB!$A$2:$AD$96,MATCH($C599,GB!$A$2:$A$96,0),MATCH(V$2,GB!$A$1:$AD$1,0))</f>
        <v>0</v>
      </c>
      <c r="W599" s="65">
        <f>INDEX(GB!$A$2:$AD$96,MATCH($C599,GB!$A$2:$A$96,0),MATCH(W$2,GB!$A$1:$AD$1,0))</f>
        <v>-40</v>
      </c>
      <c r="X599" s="65">
        <f>INDEX(GB!$A$2:$AD$96,MATCH($C599,GB!$A$2:$A$96,0),MATCH(X$2,GB!$A$1:$AD$1,0))</f>
        <v>-30</v>
      </c>
      <c r="Y599" s="65">
        <v>5</v>
      </c>
      <c r="Z599" s="72">
        <v>1200</v>
      </c>
      <c r="AA599" s="72">
        <v>400</v>
      </c>
      <c r="AB599" s="65"/>
      <c r="AC599" s="65"/>
      <c r="AD599" s="65"/>
      <c r="AE599" s="65"/>
      <c r="AF599" s="65">
        <f t="shared" si="2329"/>
        <v>0</v>
      </c>
      <c r="AG599" s="65">
        <f t="shared" si="2061"/>
        <v>820</v>
      </c>
      <c r="AH599" s="65">
        <f t="shared" si="2135"/>
        <v>805</v>
      </c>
      <c r="AI599" s="65" t="str">
        <f t="shared" si="2097"/>
        <v/>
      </c>
      <c r="AJ599" s="65" t="str">
        <f t="shared" si="2098"/>
        <v/>
      </c>
      <c r="AK599" s="65" t="str">
        <f t="shared" si="2099"/>
        <v/>
      </c>
      <c r="AL599" s="65" t="str">
        <f t="shared" si="2100"/>
        <v/>
      </c>
      <c r="AM599" s="65" t="str">
        <f t="shared" si="2339"/>
        <v/>
      </c>
      <c r="AN599" s="65">
        <f t="shared" si="2330"/>
        <v>0</v>
      </c>
      <c r="AO599" s="65">
        <f t="shared" si="2331"/>
        <v>0</v>
      </c>
      <c r="AP599" s="65">
        <f t="shared" si="2332"/>
        <v>0</v>
      </c>
      <c r="AQ599" s="65">
        <f t="shared" si="2333"/>
        <v>0</v>
      </c>
      <c r="AR599" s="65">
        <f t="shared" si="2334"/>
        <v>0</v>
      </c>
      <c r="AS599" s="65">
        <f t="shared" si="2335"/>
        <v>0</v>
      </c>
      <c r="AT599" s="65" t="str">
        <f t="shared" si="1563"/>
        <v>DCS_DDR</v>
      </c>
      <c r="AU599" s="65">
        <f t="shared" si="1564"/>
        <v>12.9</v>
      </c>
      <c r="AV599" s="65"/>
      <c r="AW599" s="72" t="s">
        <v>85</v>
      </c>
      <c r="AX599" s="65">
        <f t="shared" si="2319"/>
        <v>625</v>
      </c>
      <c r="AY599" s="65">
        <f t="shared" si="2320"/>
        <v>580</v>
      </c>
      <c r="AZ599" s="65">
        <f>INDEX(Notes!$A$36:$O$47,MATCH($B599,Notes!A$36:A$47,0),MATCH(AZ$2,Notes!A$35:O$35,0))</f>
        <v>12.93</v>
      </c>
      <c r="BA599" s="65">
        <f t="shared" si="1529"/>
        <v>565</v>
      </c>
      <c r="BB599" s="65">
        <f t="shared" si="2321"/>
        <v>580</v>
      </c>
      <c r="BC599" s="65">
        <f t="shared" si="1530"/>
        <v>565</v>
      </c>
      <c r="BD599" s="65">
        <f t="shared" si="2322"/>
        <v>580</v>
      </c>
      <c r="BO599" s="72">
        <f t="shared" si="2336"/>
        <v>12.9</v>
      </c>
      <c r="BP599" s="72">
        <f t="shared" si="2079"/>
        <v>1</v>
      </c>
      <c r="BQ599" s="72" t="str">
        <f t="shared" si="2080"/>
        <v>6</v>
      </c>
      <c r="BR599" s="72">
        <f t="shared" si="2337"/>
        <v>0</v>
      </c>
      <c r="BS599" s="72" t="str">
        <f t="shared" si="2325"/>
        <v/>
      </c>
      <c r="BT599" s="72" t="str">
        <f t="shared" si="2325"/>
        <v/>
      </c>
      <c r="BU599" s="72" t="str">
        <f t="shared" si="2325"/>
        <v/>
      </c>
      <c r="BV599" s="72" t="str">
        <f t="shared" si="2325"/>
        <v/>
      </c>
    </row>
    <row r="600" spans="1:74" s="72" customFormat="1" x14ac:dyDescent="0.2">
      <c r="A600" s="72" t="b">
        <v>1</v>
      </c>
      <c r="B600" s="65" t="s">
        <v>68</v>
      </c>
      <c r="C600" s="65" t="s">
        <v>21</v>
      </c>
      <c r="D600" s="65" t="s">
        <v>44</v>
      </c>
      <c r="E600" s="75">
        <f t="shared" si="2078"/>
        <v>1002001</v>
      </c>
      <c r="F600" s="65" t="str">
        <f t="shared" ref="F600:F616" si="2340">CONCATENATE(C600,"_",D600)</f>
        <v>MD002_E1</v>
      </c>
      <c r="G600" s="65" t="s">
        <v>345</v>
      </c>
      <c r="H600" s="184">
        <f>VLOOKUP(C600,BinningParamNotes!A:D,3,0)</f>
        <v>735</v>
      </c>
      <c r="I600" s="69">
        <f>VLOOKUP(C600,BinningParamNotes!A:D,2,0)</f>
        <v>85</v>
      </c>
      <c r="J600" s="65">
        <f>INDEX(Notes!$A$36:$N$47,MATCH(Binning!$B600,Notes!$A$36:$A$47,0),MATCH(Notes!$K$35,Notes!$A$35:$N$35,0))</f>
        <v>12.9</v>
      </c>
      <c r="K600" s="65"/>
      <c r="L600" s="69">
        <f>VLOOKUP(C600,BinningParamNotes!A:D,4,0)</f>
        <v>680</v>
      </c>
      <c r="M600" s="65">
        <f>M594+N594-N600+10</f>
        <v>545</v>
      </c>
      <c r="N600" s="65">
        <f>INDEX(GB!$A$2:$AD$96,MATCH($C600,GB!$A$2:$A$96,0),MATCH(N$2,GB!$A$1:$AD$1,0))</f>
        <v>45</v>
      </c>
      <c r="O600" s="65">
        <f>INDEX(GB!$A$2:$AD$96,MATCH($C600,GB!$A$2:$A$96,0),MATCH(O$2,GB!$A$1:$AD$1,0))</f>
        <v>35</v>
      </c>
      <c r="P600" s="65">
        <f>INDEX(GB!$A$2:$AD$96,MATCH($C600,GB!$A$2:$A$96,0),MATCH(P$2,GB!$A$1:$AD$1,0))</f>
        <v>10</v>
      </c>
      <c r="Q600" s="65">
        <f>INDEX(GB!$A$2:$AD$96,MATCH($C600,GB!$A$2:$A$96,0),MATCH(Q$2,GB!$A$1:$AD$1,0))</f>
        <v>25</v>
      </c>
      <c r="R600" s="65">
        <f>INDEX(Notes!$A$36:$N$47,MATCH(Binning!$B600,Notes!$A$36:$A$47,0),MATCH(Notes!$M$35,Notes!$A$35:$N$35,0))</f>
        <v>167</v>
      </c>
      <c r="S600" s="65"/>
      <c r="T600" s="65">
        <f>INDEX(GB!$A$2:$AD$96,MATCH($C600,GB!$A$2:$A$96,0),MATCH(T$2,GB!$A$1:$AD$1,0))</f>
        <v>40</v>
      </c>
      <c r="U600" s="65">
        <f>INDEX(GB!$A$2:$AD$96,MATCH($C600,GB!$A$2:$A$96,0),MATCH(U$2,GB!$A$1:$AD$1,0))</f>
        <v>-10</v>
      </c>
      <c r="V600" s="65">
        <f>INDEX(GB!$A$2:$AD$96,MATCH($C600,GB!$A$2:$A$96,0),MATCH(V$2,GB!$A$1:$AD$1,0))</f>
        <v>0</v>
      </c>
      <c r="W600" s="65">
        <f>INDEX(GB!$A$2:$AD$96,MATCH($C600,GB!$A$2:$A$96,0),MATCH(W$2,GB!$A$1:$AD$1,0))</f>
        <v>-15</v>
      </c>
      <c r="X600" s="65">
        <f>INDEX(GB!$A$2:$AD$96,MATCH($C600,GB!$A$2:$A$96,0),MATCH(X$2,GB!$A$1:$AD$1,0))</f>
        <v>0</v>
      </c>
      <c r="Y600" s="65">
        <v>5</v>
      </c>
      <c r="Z600" s="72">
        <v>1200</v>
      </c>
      <c r="AA600" s="72">
        <v>400</v>
      </c>
      <c r="AB600" s="65"/>
      <c r="AC600" s="65"/>
      <c r="AD600" s="65"/>
      <c r="AE600" s="65"/>
      <c r="AF600" s="65">
        <v>10</v>
      </c>
      <c r="AG600" s="65">
        <f t="shared" si="2061"/>
        <v>820</v>
      </c>
      <c r="AH600" s="65">
        <f t="shared" si="2135"/>
        <v>775</v>
      </c>
      <c r="AI600" s="65" t="str">
        <f t="shared" si="2097"/>
        <v/>
      </c>
      <c r="AJ600" s="65" t="str">
        <f t="shared" si="2098"/>
        <v/>
      </c>
      <c r="AK600" s="65" t="str">
        <f t="shared" si="2099"/>
        <v/>
      </c>
      <c r="AL600" s="65" t="str">
        <f t="shared" si="2100"/>
        <v/>
      </c>
      <c r="AM600" s="65" t="str">
        <f t="shared" si="2339"/>
        <v/>
      </c>
      <c r="AN600" s="65">
        <v>0</v>
      </c>
      <c r="AO600" s="65">
        <v>0</v>
      </c>
      <c r="AP600" s="65">
        <v>0</v>
      </c>
      <c r="AQ600" s="65">
        <v>0</v>
      </c>
      <c r="AR600" s="65">
        <v>0</v>
      </c>
      <c r="AS600" s="65">
        <v>0</v>
      </c>
      <c r="AT600" s="65" t="str">
        <f t="shared" si="1563"/>
        <v>DCS_DDR</v>
      </c>
      <c r="AU600" s="65">
        <f t="shared" si="1564"/>
        <v>12.9</v>
      </c>
      <c r="AV600" s="65"/>
      <c r="AX600" s="65">
        <f t="shared" si="2319"/>
        <v>725</v>
      </c>
      <c r="AY600" s="65">
        <f t="shared" si="2320"/>
        <v>590</v>
      </c>
      <c r="AZ600" s="65">
        <f>INDEX(Notes!$A$36:$O$47,MATCH($B600,Notes!A$36:A$47,0),MATCH(AZ$2,Notes!A$35:O$35,0))</f>
        <v>12.93</v>
      </c>
      <c r="BA600" s="65">
        <f t="shared" si="1529"/>
        <v>640</v>
      </c>
      <c r="BB600" s="65">
        <f t="shared" si="2321"/>
        <v>685</v>
      </c>
      <c r="BC600" s="65">
        <f t="shared" si="1530"/>
        <v>640</v>
      </c>
      <c r="BD600" s="65">
        <f t="shared" si="2322"/>
        <v>685</v>
      </c>
      <c r="BO600" s="72">
        <f>MAX(J600:J606)</f>
        <v>12.9</v>
      </c>
      <c r="BP600" s="72">
        <f t="shared" si="2079"/>
        <v>2</v>
      </c>
      <c r="BQ600" s="72" t="str">
        <f t="shared" si="2080"/>
        <v>1</v>
      </c>
      <c r="BR600" s="72">
        <v>0</v>
      </c>
    </row>
    <row r="601" spans="1:74" s="72" customFormat="1" x14ac:dyDescent="0.2">
      <c r="A601" s="72" t="b">
        <v>1</v>
      </c>
      <c r="B601" s="65" t="s">
        <v>68</v>
      </c>
      <c r="C601" s="65" t="s">
        <v>21</v>
      </c>
      <c r="D601" s="65" t="str">
        <f t="shared" ref="D601:D611" si="2341">CONCATENATE("E",MID(D600,2,2)+1)</f>
        <v>E2</v>
      </c>
      <c r="E601" s="75">
        <f t="shared" si="2078"/>
        <v>1002002</v>
      </c>
      <c r="F601" s="65" t="str">
        <f t="shared" si="2340"/>
        <v>MD002_E2</v>
      </c>
      <c r="G601" s="65" t="s">
        <v>345</v>
      </c>
      <c r="H601" s="65">
        <f>H600-15</f>
        <v>720</v>
      </c>
      <c r="I601" s="65">
        <f>I600</f>
        <v>85</v>
      </c>
      <c r="J601" s="65">
        <f>INDEX(Notes!$A$36:$N$47,MATCH(Binning!$B601,Notes!$A$36:$A$47,0),MATCH(Notes!$K$35,Notes!$A$35:$N$35,0))</f>
        <v>12.9</v>
      </c>
      <c r="K601" s="65"/>
      <c r="L601" s="65">
        <f>L600-10</f>
        <v>670</v>
      </c>
      <c r="M601" s="65">
        <f>M600</f>
        <v>545</v>
      </c>
      <c r="N601" s="65">
        <f>INDEX(GB!$A$2:$AD$96,MATCH($C601,GB!$A$2:$A$96,0),MATCH(N$2,GB!$A$1:$AD$1,0))</f>
        <v>45</v>
      </c>
      <c r="O601" s="65">
        <f>INDEX(GB!$A$2:$AD$96,MATCH($C601,GB!$A$2:$A$96,0),MATCH(O$2,GB!$A$1:$AD$1,0))</f>
        <v>35</v>
      </c>
      <c r="P601" s="65">
        <f>INDEX(GB!$A$2:$AD$96,MATCH($C601,GB!$A$2:$A$96,0),MATCH(P$2,GB!$A$1:$AD$1,0))</f>
        <v>10</v>
      </c>
      <c r="Q601" s="65">
        <f>INDEX(GB!$A$2:$AD$96,MATCH($C601,GB!$A$2:$A$96,0),MATCH(Q$2,GB!$A$1:$AD$1,0))</f>
        <v>25</v>
      </c>
      <c r="R601" s="65">
        <f>INDEX(Notes!$A$36:$N$47,MATCH(Binning!$B601,Notes!$A$36:$A$47,0),MATCH(Notes!$M$35,Notes!$A$35:$N$35,0))</f>
        <v>167</v>
      </c>
      <c r="S601" s="65"/>
      <c r="T601" s="65">
        <f>INDEX(GB!$A$2:$AD$96,MATCH($C601,GB!$A$2:$A$96,0),MATCH(T$2,GB!$A$1:$AD$1,0))</f>
        <v>40</v>
      </c>
      <c r="U601" s="65">
        <f>INDEX(GB!$A$2:$AD$96,MATCH($C601,GB!$A$2:$A$96,0),MATCH(U$2,GB!$A$1:$AD$1,0))</f>
        <v>-10</v>
      </c>
      <c r="V601" s="65">
        <f>INDEX(GB!$A$2:$AD$96,MATCH($C601,GB!$A$2:$A$96,0),MATCH(V$2,GB!$A$1:$AD$1,0))</f>
        <v>0</v>
      </c>
      <c r="W601" s="65">
        <f>INDEX(GB!$A$2:$AD$96,MATCH($C601,GB!$A$2:$A$96,0),MATCH(W$2,GB!$A$1:$AD$1,0))</f>
        <v>-15</v>
      </c>
      <c r="X601" s="65">
        <f>INDEX(GB!$A$2:$AD$96,MATCH($C601,GB!$A$2:$A$96,0),MATCH(X$2,GB!$A$1:$AD$1,0))</f>
        <v>0</v>
      </c>
      <c r="Y601" s="65">
        <v>5</v>
      </c>
      <c r="Z601" s="72">
        <v>1200</v>
      </c>
      <c r="AA601" s="72">
        <v>400</v>
      </c>
      <c r="AB601" s="65"/>
      <c r="AC601" s="65"/>
      <c r="AD601" s="65"/>
      <c r="AE601" s="65"/>
      <c r="AF601" s="65">
        <f>AF600</f>
        <v>10</v>
      </c>
      <c r="AG601" s="65">
        <f t="shared" si="2061"/>
        <v>820</v>
      </c>
      <c r="AH601" s="65">
        <f t="shared" si="2135"/>
        <v>775</v>
      </c>
      <c r="AI601" s="65" t="str">
        <f t="shared" si="2097"/>
        <v/>
      </c>
      <c r="AJ601" s="65" t="str">
        <f t="shared" si="2098"/>
        <v/>
      </c>
      <c r="AK601" s="65" t="str">
        <f t="shared" si="2099"/>
        <v/>
      </c>
      <c r="AL601" s="65" t="str">
        <f t="shared" si="2100"/>
        <v/>
      </c>
      <c r="AM601" s="65" t="str">
        <f t="shared" si="2339"/>
        <v/>
      </c>
      <c r="AN601" s="65">
        <f t="shared" ref="AN601:AS601" si="2342">AN600</f>
        <v>0</v>
      </c>
      <c r="AO601" s="65">
        <f t="shared" si="2342"/>
        <v>0</v>
      </c>
      <c r="AP601" s="65">
        <f t="shared" si="2342"/>
        <v>0</v>
      </c>
      <c r="AQ601" s="65">
        <f t="shared" si="2342"/>
        <v>0</v>
      </c>
      <c r="AR601" s="65">
        <f t="shared" si="2342"/>
        <v>0</v>
      </c>
      <c r="AS601" s="65">
        <f t="shared" si="2342"/>
        <v>0</v>
      </c>
      <c r="AT601" s="65" t="str">
        <f t="shared" si="1563"/>
        <v>DCS_DDR</v>
      </c>
      <c r="AU601" s="65">
        <f t="shared" si="1564"/>
        <v>12.9</v>
      </c>
      <c r="AV601" s="65"/>
      <c r="AX601" s="65">
        <f t="shared" si="2319"/>
        <v>715</v>
      </c>
      <c r="AY601" s="65">
        <f t="shared" si="2320"/>
        <v>590</v>
      </c>
      <c r="AZ601" s="65">
        <f>INDEX(Notes!$A$36:$O$47,MATCH($B601,Notes!A$36:A$47,0),MATCH(AZ$2,Notes!A$35:O$35,0))</f>
        <v>12.93</v>
      </c>
      <c r="BA601" s="65">
        <f t="shared" si="1529"/>
        <v>625</v>
      </c>
      <c r="BB601" s="65">
        <f t="shared" si="2321"/>
        <v>670</v>
      </c>
      <c r="BC601" s="65">
        <f t="shared" si="1530"/>
        <v>625</v>
      </c>
      <c r="BD601" s="65">
        <f t="shared" si="2322"/>
        <v>670</v>
      </c>
      <c r="BO601" s="72">
        <f>BO600</f>
        <v>12.9</v>
      </c>
      <c r="BP601" s="72">
        <f t="shared" si="2079"/>
        <v>2</v>
      </c>
      <c r="BQ601" s="72" t="str">
        <f t="shared" si="2080"/>
        <v>2</v>
      </c>
      <c r="BR601" s="72">
        <f>IF(BR600="","",BR600)</f>
        <v>0</v>
      </c>
      <c r="BS601" s="72" t="str">
        <f t="shared" ref="BS601:BV606" si="2343">IF(BS600="","",BS600)</f>
        <v/>
      </c>
      <c r="BT601" s="72" t="str">
        <f t="shared" si="2343"/>
        <v/>
      </c>
      <c r="BU601" s="72" t="str">
        <f t="shared" si="2343"/>
        <v/>
      </c>
      <c r="BV601" s="72" t="str">
        <f t="shared" si="2343"/>
        <v/>
      </c>
    </row>
    <row r="602" spans="1:74" s="72" customFormat="1" x14ac:dyDescent="0.2">
      <c r="A602" s="72" t="b">
        <v>1</v>
      </c>
      <c r="B602" s="65" t="s">
        <v>68</v>
      </c>
      <c r="C602" s="65" t="s">
        <v>21</v>
      </c>
      <c r="D602" s="65" t="str">
        <f t="shared" si="2341"/>
        <v>E3</v>
      </c>
      <c r="E602" s="75">
        <f t="shared" si="2078"/>
        <v>1002003</v>
      </c>
      <c r="F602" s="65" t="str">
        <f t="shared" si="2340"/>
        <v>MD002_E3</v>
      </c>
      <c r="G602" s="65" t="s">
        <v>345</v>
      </c>
      <c r="H602" s="65">
        <f t="shared" ref="H602:H611" si="2344">H601-15</f>
        <v>705</v>
      </c>
      <c r="I602" s="65">
        <f t="shared" ref="I602:I611" si="2345">I601</f>
        <v>85</v>
      </c>
      <c r="J602" s="65">
        <f>INDEX(Notes!$A$36:$N$47,MATCH(Binning!$B602,Notes!$A$36:$A$47,0),MATCH(Notes!$K$35,Notes!$A$35:$N$35,0))</f>
        <v>12.9</v>
      </c>
      <c r="K602" s="65"/>
      <c r="L602" s="65">
        <f>L601-10</f>
        <v>660</v>
      </c>
      <c r="M602" s="65">
        <f t="shared" ref="M602:M611" si="2346">M601</f>
        <v>545</v>
      </c>
      <c r="N602" s="65">
        <f>INDEX(GB!$A$2:$AD$96,MATCH($C602,GB!$A$2:$A$96,0),MATCH(N$2,GB!$A$1:$AD$1,0))</f>
        <v>45</v>
      </c>
      <c r="O602" s="65">
        <f>INDEX(GB!$A$2:$AD$96,MATCH($C602,GB!$A$2:$A$96,0),MATCH(O$2,GB!$A$1:$AD$1,0))</f>
        <v>35</v>
      </c>
      <c r="P602" s="65">
        <f>INDEX(GB!$A$2:$AD$96,MATCH($C602,GB!$A$2:$A$96,0),MATCH(P$2,GB!$A$1:$AD$1,0))</f>
        <v>10</v>
      </c>
      <c r="Q602" s="65">
        <f>INDEX(GB!$A$2:$AD$96,MATCH($C602,GB!$A$2:$A$96,0),MATCH(Q$2,GB!$A$1:$AD$1,0))</f>
        <v>25</v>
      </c>
      <c r="R602" s="65">
        <f>INDEX(Notes!$A$36:$N$47,MATCH(Binning!$B602,Notes!$A$36:$A$47,0),MATCH(Notes!$M$35,Notes!$A$35:$N$35,0))</f>
        <v>167</v>
      </c>
      <c r="S602" s="65"/>
      <c r="T602" s="65">
        <f>INDEX(GB!$A$2:$AD$96,MATCH($C602,GB!$A$2:$A$96,0),MATCH(T$2,GB!$A$1:$AD$1,0))</f>
        <v>40</v>
      </c>
      <c r="U602" s="65">
        <f>INDEX(GB!$A$2:$AD$96,MATCH($C602,GB!$A$2:$A$96,0),MATCH(U$2,GB!$A$1:$AD$1,0))</f>
        <v>-10</v>
      </c>
      <c r="V602" s="65">
        <f>INDEX(GB!$A$2:$AD$96,MATCH($C602,GB!$A$2:$A$96,0),MATCH(V$2,GB!$A$1:$AD$1,0))</f>
        <v>0</v>
      </c>
      <c r="W602" s="65">
        <f>INDEX(GB!$A$2:$AD$96,MATCH($C602,GB!$A$2:$A$96,0),MATCH(W$2,GB!$A$1:$AD$1,0))</f>
        <v>-15</v>
      </c>
      <c r="X602" s="65">
        <f>INDEX(GB!$A$2:$AD$96,MATCH($C602,GB!$A$2:$A$96,0),MATCH(X$2,GB!$A$1:$AD$1,0))</f>
        <v>0</v>
      </c>
      <c r="Y602" s="65">
        <v>5</v>
      </c>
      <c r="Z602" s="72">
        <v>1200</v>
      </c>
      <c r="AA602" s="72">
        <v>400</v>
      </c>
      <c r="AB602" s="65"/>
      <c r="AC602" s="65"/>
      <c r="AD602" s="65"/>
      <c r="AE602" s="65"/>
      <c r="AF602" s="65">
        <f t="shared" ref="AF602:AF611" si="2347">AF601</f>
        <v>10</v>
      </c>
      <c r="AG602" s="65">
        <f t="shared" si="2061"/>
        <v>820</v>
      </c>
      <c r="AH602" s="65">
        <f t="shared" si="2135"/>
        <v>775</v>
      </c>
      <c r="AI602" s="65" t="str">
        <f t="shared" si="2097"/>
        <v/>
      </c>
      <c r="AJ602" s="65" t="str">
        <f t="shared" si="2098"/>
        <v/>
      </c>
      <c r="AK602" s="65" t="str">
        <f t="shared" si="2099"/>
        <v/>
      </c>
      <c r="AL602" s="65" t="str">
        <f t="shared" si="2100"/>
        <v/>
      </c>
      <c r="AM602" s="65" t="str">
        <f t="shared" si="2339"/>
        <v/>
      </c>
      <c r="AN602" s="65">
        <f t="shared" ref="AN602:AN611" si="2348">AN601</f>
        <v>0</v>
      </c>
      <c r="AO602" s="65">
        <f t="shared" ref="AO602:AO611" si="2349">AO601</f>
        <v>0</v>
      </c>
      <c r="AP602" s="65">
        <f t="shared" ref="AP602:AP611" si="2350">AP601</f>
        <v>0</v>
      </c>
      <c r="AQ602" s="65">
        <f t="shared" ref="AQ602:AQ611" si="2351">AQ601</f>
        <v>0</v>
      </c>
      <c r="AR602" s="65">
        <f t="shared" ref="AR602:AR611" si="2352">AR601</f>
        <v>0</v>
      </c>
      <c r="AS602" s="65">
        <f t="shared" ref="AS602:AS611" si="2353">AS601</f>
        <v>0</v>
      </c>
      <c r="AT602" s="65" t="str">
        <f t="shared" si="1563"/>
        <v>DCS_DDR</v>
      </c>
      <c r="AU602" s="65">
        <f t="shared" si="1564"/>
        <v>12.9</v>
      </c>
      <c r="AV602" s="65"/>
      <c r="AX602" s="65">
        <f t="shared" si="2319"/>
        <v>705</v>
      </c>
      <c r="AY602" s="65">
        <f t="shared" si="2320"/>
        <v>590</v>
      </c>
      <c r="AZ602" s="65">
        <f>INDEX(Notes!$A$36:$O$47,MATCH($B602,Notes!A$36:A$47,0),MATCH(AZ$2,Notes!A$35:O$35,0))</f>
        <v>12.93</v>
      </c>
      <c r="BA602" s="65">
        <f t="shared" si="1529"/>
        <v>610</v>
      </c>
      <c r="BB602" s="65">
        <f t="shared" si="2321"/>
        <v>655</v>
      </c>
      <c r="BC602" s="65">
        <f t="shared" si="1530"/>
        <v>610</v>
      </c>
      <c r="BD602" s="65">
        <f t="shared" si="2322"/>
        <v>655</v>
      </c>
      <c r="BO602" s="72">
        <f t="shared" ref="BO602:BO611" si="2354">BO601</f>
        <v>12.9</v>
      </c>
      <c r="BP602" s="72">
        <f t="shared" si="2079"/>
        <v>2</v>
      </c>
      <c r="BQ602" s="72" t="str">
        <f t="shared" si="2080"/>
        <v>3</v>
      </c>
      <c r="BR602" s="72">
        <f t="shared" ref="BR602:BV611" si="2355">IF(BR601="","",BR601)</f>
        <v>0</v>
      </c>
      <c r="BS602" s="72" t="str">
        <f t="shared" si="2343"/>
        <v/>
      </c>
      <c r="BT602" s="72" t="str">
        <f t="shared" si="2343"/>
        <v/>
      </c>
      <c r="BU602" s="72" t="str">
        <f t="shared" si="2343"/>
        <v/>
      </c>
      <c r="BV602" s="72" t="str">
        <f t="shared" si="2343"/>
        <v/>
      </c>
    </row>
    <row r="603" spans="1:74" s="72" customFormat="1" x14ac:dyDescent="0.2">
      <c r="A603" s="72" t="b">
        <v>1</v>
      </c>
      <c r="B603" s="65" t="s">
        <v>68</v>
      </c>
      <c r="C603" s="65" t="s">
        <v>21</v>
      </c>
      <c r="D603" s="65" t="str">
        <f t="shared" si="2341"/>
        <v>E4</v>
      </c>
      <c r="E603" s="75">
        <f t="shared" si="2078"/>
        <v>1002004</v>
      </c>
      <c r="F603" s="65" t="str">
        <f t="shared" si="2340"/>
        <v>MD002_E4</v>
      </c>
      <c r="G603" s="65" t="s">
        <v>345</v>
      </c>
      <c r="H603" s="65">
        <f t="shared" si="2344"/>
        <v>690</v>
      </c>
      <c r="I603" s="65">
        <f t="shared" si="2345"/>
        <v>85</v>
      </c>
      <c r="J603" s="65">
        <f>INDEX(Notes!$A$36:$N$47,MATCH(Binning!$B603,Notes!$A$36:$A$47,0),MATCH(Notes!$K$35,Notes!$A$35:$N$35,0))</f>
        <v>12.9</v>
      </c>
      <c r="K603" s="65"/>
      <c r="L603" s="65">
        <f t="shared" ref="L603:L611" si="2356">L602</f>
        <v>660</v>
      </c>
      <c r="M603" s="65">
        <f t="shared" si="2346"/>
        <v>545</v>
      </c>
      <c r="N603" s="65">
        <f>INDEX(GB!$A$2:$AD$96,MATCH($C603,GB!$A$2:$A$96,0),MATCH(N$2,GB!$A$1:$AD$1,0))</f>
        <v>45</v>
      </c>
      <c r="O603" s="65">
        <f>INDEX(GB!$A$2:$AD$96,MATCH($C603,GB!$A$2:$A$96,0),MATCH(O$2,GB!$A$1:$AD$1,0))</f>
        <v>35</v>
      </c>
      <c r="P603" s="65">
        <f>INDEX(GB!$A$2:$AD$96,MATCH($C603,GB!$A$2:$A$96,0),MATCH(P$2,GB!$A$1:$AD$1,0))</f>
        <v>10</v>
      </c>
      <c r="Q603" s="65">
        <f>INDEX(GB!$A$2:$AD$96,MATCH($C603,GB!$A$2:$A$96,0),MATCH(Q$2,GB!$A$1:$AD$1,0))</f>
        <v>25</v>
      </c>
      <c r="R603" s="65">
        <f>INDEX(Notes!$A$36:$N$47,MATCH(Binning!$B603,Notes!$A$36:$A$47,0),MATCH(Notes!$M$35,Notes!$A$35:$N$35,0))</f>
        <v>167</v>
      </c>
      <c r="S603" s="65"/>
      <c r="T603" s="65">
        <f>INDEX(GB!$A$2:$AD$96,MATCH($C603,GB!$A$2:$A$96,0),MATCH(T$2,GB!$A$1:$AD$1,0))</f>
        <v>40</v>
      </c>
      <c r="U603" s="65">
        <f>INDEX(GB!$A$2:$AD$96,MATCH($C603,GB!$A$2:$A$96,0),MATCH(U$2,GB!$A$1:$AD$1,0))</f>
        <v>-10</v>
      </c>
      <c r="V603" s="65">
        <f>INDEX(GB!$A$2:$AD$96,MATCH($C603,GB!$A$2:$A$96,0),MATCH(V$2,GB!$A$1:$AD$1,0))</f>
        <v>0</v>
      </c>
      <c r="W603" s="65">
        <f>INDEX(GB!$A$2:$AD$96,MATCH($C603,GB!$A$2:$A$96,0),MATCH(W$2,GB!$A$1:$AD$1,0))</f>
        <v>-15</v>
      </c>
      <c r="X603" s="65">
        <f>INDEX(GB!$A$2:$AD$96,MATCH($C603,GB!$A$2:$A$96,0),MATCH(X$2,GB!$A$1:$AD$1,0))</f>
        <v>0</v>
      </c>
      <c r="Y603" s="65">
        <v>5</v>
      </c>
      <c r="Z603" s="72">
        <v>1200</v>
      </c>
      <c r="AA603" s="72">
        <v>400</v>
      </c>
      <c r="AB603" s="65"/>
      <c r="AC603" s="65"/>
      <c r="AD603" s="65"/>
      <c r="AE603" s="65"/>
      <c r="AF603" s="65">
        <f t="shared" si="2347"/>
        <v>10</v>
      </c>
      <c r="AG603" s="65">
        <f t="shared" si="2061"/>
        <v>820</v>
      </c>
      <c r="AH603" s="65">
        <f t="shared" si="2135"/>
        <v>775</v>
      </c>
      <c r="AI603" s="65" t="str">
        <f t="shared" si="2097"/>
        <v/>
      </c>
      <c r="AJ603" s="65" t="str">
        <f t="shared" si="2098"/>
        <v/>
      </c>
      <c r="AK603" s="65" t="str">
        <f t="shared" si="2099"/>
        <v/>
      </c>
      <c r="AL603" s="65" t="str">
        <f t="shared" si="2100"/>
        <v/>
      </c>
      <c r="AM603" s="65" t="str">
        <f t="shared" si="2339"/>
        <v/>
      </c>
      <c r="AN603" s="65">
        <f t="shared" si="2348"/>
        <v>0</v>
      </c>
      <c r="AO603" s="65">
        <f t="shared" si="2349"/>
        <v>0</v>
      </c>
      <c r="AP603" s="65">
        <f t="shared" si="2350"/>
        <v>0</v>
      </c>
      <c r="AQ603" s="65">
        <f t="shared" si="2351"/>
        <v>0</v>
      </c>
      <c r="AR603" s="65">
        <f t="shared" si="2352"/>
        <v>0</v>
      </c>
      <c r="AS603" s="65">
        <f t="shared" si="2353"/>
        <v>0</v>
      </c>
      <c r="AT603" s="65" t="str">
        <f t="shared" si="1563"/>
        <v>DCS_DDR</v>
      </c>
      <c r="AU603" s="65">
        <f t="shared" si="1564"/>
        <v>12.9</v>
      </c>
      <c r="AV603" s="65"/>
      <c r="AX603" s="65">
        <f t="shared" si="2319"/>
        <v>705</v>
      </c>
      <c r="AY603" s="65">
        <f t="shared" si="2320"/>
        <v>590</v>
      </c>
      <c r="AZ603" s="65">
        <f>INDEX(Notes!$A$36:$O$47,MATCH($B603,Notes!A$36:A$47,0),MATCH(AZ$2,Notes!A$35:O$35,0))</f>
        <v>12.93</v>
      </c>
      <c r="BA603" s="65">
        <f t="shared" si="1529"/>
        <v>595</v>
      </c>
      <c r="BB603" s="65">
        <f t="shared" si="2321"/>
        <v>640</v>
      </c>
      <c r="BC603" s="65">
        <f t="shared" si="1530"/>
        <v>595</v>
      </c>
      <c r="BD603" s="65">
        <f t="shared" si="2322"/>
        <v>640</v>
      </c>
      <c r="BO603" s="72">
        <f t="shared" si="2354"/>
        <v>12.9</v>
      </c>
      <c r="BP603" s="72">
        <f t="shared" si="2079"/>
        <v>2</v>
      </c>
      <c r="BQ603" s="72" t="str">
        <f t="shared" si="2080"/>
        <v>4</v>
      </c>
      <c r="BR603" s="72">
        <f t="shared" si="2355"/>
        <v>0</v>
      </c>
      <c r="BS603" s="72" t="str">
        <f t="shared" si="2343"/>
        <v/>
      </c>
      <c r="BT603" s="72" t="str">
        <f t="shared" si="2343"/>
        <v/>
      </c>
      <c r="BU603" s="72" t="str">
        <f t="shared" si="2343"/>
        <v/>
      </c>
      <c r="BV603" s="72" t="str">
        <f t="shared" si="2343"/>
        <v/>
      </c>
    </row>
    <row r="604" spans="1:74" s="72" customFormat="1" x14ac:dyDescent="0.2">
      <c r="A604" s="72" t="b">
        <v>1</v>
      </c>
      <c r="B604" s="65" t="s">
        <v>68</v>
      </c>
      <c r="C604" s="65" t="s">
        <v>21</v>
      </c>
      <c r="D604" s="65" t="str">
        <f t="shared" si="2341"/>
        <v>E5</v>
      </c>
      <c r="E604" s="75">
        <f t="shared" si="2078"/>
        <v>1002005</v>
      </c>
      <c r="F604" s="65" t="str">
        <f t="shared" si="2340"/>
        <v>MD002_E5</v>
      </c>
      <c r="G604" s="65" t="s">
        <v>345</v>
      </c>
      <c r="H604" s="65">
        <f t="shared" si="2344"/>
        <v>675</v>
      </c>
      <c r="I604" s="65">
        <f t="shared" si="2345"/>
        <v>85</v>
      </c>
      <c r="J604" s="65">
        <f>INDEX(Notes!$A$36:$N$47,MATCH(Binning!$B604,Notes!$A$36:$A$47,0),MATCH(Notes!$K$35,Notes!$A$35:$N$35,0))</f>
        <v>12.9</v>
      </c>
      <c r="K604" s="65"/>
      <c r="L604" s="65">
        <f t="shared" si="2356"/>
        <v>660</v>
      </c>
      <c r="M604" s="65">
        <f t="shared" si="2346"/>
        <v>545</v>
      </c>
      <c r="N604" s="65">
        <f>INDEX(GB!$A$2:$AD$96,MATCH($C604,GB!$A$2:$A$96,0),MATCH(N$2,GB!$A$1:$AD$1,0))</f>
        <v>45</v>
      </c>
      <c r="O604" s="65">
        <f>INDEX(GB!$A$2:$AD$96,MATCH($C604,GB!$A$2:$A$96,0),MATCH(O$2,GB!$A$1:$AD$1,0))</f>
        <v>35</v>
      </c>
      <c r="P604" s="65">
        <f>INDEX(GB!$A$2:$AD$96,MATCH($C604,GB!$A$2:$A$96,0),MATCH(P$2,GB!$A$1:$AD$1,0))</f>
        <v>10</v>
      </c>
      <c r="Q604" s="65">
        <f>INDEX(GB!$A$2:$AD$96,MATCH($C604,GB!$A$2:$A$96,0),MATCH(Q$2,GB!$A$1:$AD$1,0))</f>
        <v>25</v>
      </c>
      <c r="R604" s="65">
        <f>INDEX(Notes!$A$36:$N$47,MATCH(Binning!$B604,Notes!$A$36:$A$47,0),MATCH(Notes!$M$35,Notes!$A$35:$N$35,0))</f>
        <v>167</v>
      </c>
      <c r="S604" s="65"/>
      <c r="T604" s="65">
        <f>INDEX(GB!$A$2:$AD$96,MATCH($C604,GB!$A$2:$A$96,0),MATCH(T$2,GB!$A$1:$AD$1,0))</f>
        <v>40</v>
      </c>
      <c r="U604" s="65">
        <f>INDEX(GB!$A$2:$AD$96,MATCH($C604,GB!$A$2:$A$96,0),MATCH(U$2,GB!$A$1:$AD$1,0))</f>
        <v>-10</v>
      </c>
      <c r="V604" s="65">
        <f>INDEX(GB!$A$2:$AD$96,MATCH($C604,GB!$A$2:$A$96,0),MATCH(V$2,GB!$A$1:$AD$1,0))</f>
        <v>0</v>
      </c>
      <c r="W604" s="65">
        <f>INDEX(GB!$A$2:$AD$96,MATCH($C604,GB!$A$2:$A$96,0),MATCH(W$2,GB!$A$1:$AD$1,0))</f>
        <v>-15</v>
      </c>
      <c r="X604" s="65">
        <f>INDEX(GB!$A$2:$AD$96,MATCH($C604,GB!$A$2:$A$96,0),MATCH(X$2,GB!$A$1:$AD$1,0))</f>
        <v>0</v>
      </c>
      <c r="Y604" s="65">
        <v>5</v>
      </c>
      <c r="Z604" s="72">
        <v>1200</v>
      </c>
      <c r="AA604" s="72">
        <v>400</v>
      </c>
      <c r="AB604" s="65"/>
      <c r="AC604" s="65"/>
      <c r="AD604" s="65"/>
      <c r="AE604" s="65"/>
      <c r="AF604" s="65">
        <f t="shared" si="2347"/>
        <v>10</v>
      </c>
      <c r="AG604" s="65">
        <f t="shared" si="2061"/>
        <v>820</v>
      </c>
      <c r="AH604" s="65">
        <f t="shared" si="2135"/>
        <v>775</v>
      </c>
      <c r="AI604" s="65" t="str">
        <f t="shared" si="2097"/>
        <v/>
      </c>
      <c r="AJ604" s="65" t="str">
        <f t="shared" si="2098"/>
        <v/>
      </c>
      <c r="AK604" s="65" t="str">
        <f t="shared" si="2099"/>
        <v/>
      </c>
      <c r="AL604" s="65" t="str">
        <f t="shared" si="2100"/>
        <v/>
      </c>
      <c r="AM604" s="65" t="str">
        <f t="shared" si="2339"/>
        <v/>
      </c>
      <c r="AN604" s="65">
        <f t="shared" si="2348"/>
        <v>0</v>
      </c>
      <c r="AO604" s="65">
        <f t="shared" si="2349"/>
        <v>0</v>
      </c>
      <c r="AP604" s="65">
        <f t="shared" si="2350"/>
        <v>0</v>
      </c>
      <c r="AQ604" s="65">
        <f t="shared" si="2351"/>
        <v>0</v>
      </c>
      <c r="AR604" s="65">
        <f t="shared" si="2352"/>
        <v>0</v>
      </c>
      <c r="AS604" s="65">
        <f t="shared" si="2353"/>
        <v>0</v>
      </c>
      <c r="AT604" s="65" t="str">
        <f t="shared" si="1563"/>
        <v>DCS_DDR</v>
      </c>
      <c r="AU604" s="65">
        <f t="shared" si="1564"/>
        <v>12.9</v>
      </c>
      <c r="AV604" s="65"/>
      <c r="AX604" s="65">
        <f t="shared" si="2319"/>
        <v>705</v>
      </c>
      <c r="AY604" s="65">
        <f t="shared" si="2320"/>
        <v>590</v>
      </c>
      <c r="AZ604" s="65">
        <f>INDEX(Notes!$A$36:$O$47,MATCH($B604,Notes!A$36:A$47,0),MATCH(AZ$2,Notes!A$35:O$35,0))</f>
        <v>12.93</v>
      </c>
      <c r="BA604" s="65">
        <f t="shared" si="1529"/>
        <v>580</v>
      </c>
      <c r="BB604" s="65">
        <f t="shared" si="2321"/>
        <v>625</v>
      </c>
      <c r="BC604" s="65">
        <f t="shared" si="1530"/>
        <v>580</v>
      </c>
      <c r="BD604" s="65">
        <f t="shared" si="2322"/>
        <v>625</v>
      </c>
      <c r="BO604" s="72">
        <f t="shared" si="2354"/>
        <v>12.9</v>
      </c>
      <c r="BP604" s="72">
        <f t="shared" si="2079"/>
        <v>2</v>
      </c>
      <c r="BQ604" s="72" t="str">
        <f t="shared" si="2080"/>
        <v>5</v>
      </c>
      <c r="BR604" s="72">
        <f t="shared" si="2355"/>
        <v>0</v>
      </c>
      <c r="BS604" s="72" t="str">
        <f t="shared" si="2343"/>
        <v/>
      </c>
      <c r="BT604" s="72" t="str">
        <f t="shared" si="2343"/>
        <v/>
      </c>
      <c r="BU604" s="72" t="str">
        <f t="shared" si="2343"/>
        <v/>
      </c>
      <c r="BV604" s="72" t="str">
        <f t="shared" si="2343"/>
        <v/>
      </c>
    </row>
    <row r="605" spans="1:74" s="72" customFormat="1" x14ac:dyDescent="0.2">
      <c r="A605" s="72" t="b">
        <v>1</v>
      </c>
      <c r="B605" s="65" t="s">
        <v>68</v>
      </c>
      <c r="C605" s="65" t="s">
        <v>21</v>
      </c>
      <c r="D605" s="65" t="str">
        <f t="shared" si="2341"/>
        <v>E6</v>
      </c>
      <c r="E605" s="75">
        <f t="shared" si="2078"/>
        <v>1002006</v>
      </c>
      <c r="F605" s="65" t="str">
        <f t="shared" ref="F605:F608" si="2357">CONCATENATE(C605,"_",D605)</f>
        <v>MD002_E6</v>
      </c>
      <c r="G605" s="65" t="s">
        <v>345</v>
      </c>
      <c r="H605" s="65">
        <f t="shared" si="2344"/>
        <v>660</v>
      </c>
      <c r="I605" s="65">
        <f t="shared" si="2345"/>
        <v>85</v>
      </c>
      <c r="J605" s="65">
        <f>INDEX(Notes!$A$36:$N$47,MATCH(Binning!$B605,Notes!$A$36:$A$47,0),MATCH(Notes!$K$35,Notes!$A$35:$N$35,0))</f>
        <v>12.9</v>
      </c>
      <c r="K605" s="65"/>
      <c r="L605" s="65">
        <f t="shared" si="2356"/>
        <v>660</v>
      </c>
      <c r="M605" s="65">
        <f t="shared" si="2346"/>
        <v>545</v>
      </c>
      <c r="N605" s="65">
        <f>INDEX(GB!$A$2:$AD$96,MATCH($C605,GB!$A$2:$A$96,0),MATCH(N$2,GB!$A$1:$AD$1,0))</f>
        <v>45</v>
      </c>
      <c r="O605" s="65">
        <f>INDEX(GB!$A$2:$AD$96,MATCH($C605,GB!$A$2:$A$96,0),MATCH(O$2,GB!$A$1:$AD$1,0))</f>
        <v>35</v>
      </c>
      <c r="P605" s="65">
        <f>INDEX(GB!$A$2:$AD$96,MATCH($C605,GB!$A$2:$A$96,0),MATCH(P$2,GB!$A$1:$AD$1,0))</f>
        <v>10</v>
      </c>
      <c r="Q605" s="65">
        <f>INDEX(GB!$A$2:$AD$96,MATCH($C605,GB!$A$2:$A$96,0),MATCH(Q$2,GB!$A$1:$AD$1,0))</f>
        <v>25</v>
      </c>
      <c r="R605" s="65">
        <f>INDEX(Notes!$A$36:$N$47,MATCH(Binning!$B605,Notes!$A$36:$A$47,0),MATCH(Notes!$M$35,Notes!$A$35:$N$35,0))</f>
        <v>167</v>
      </c>
      <c r="S605" s="65"/>
      <c r="T605" s="65">
        <f>INDEX(GB!$A$2:$AD$96,MATCH($C605,GB!$A$2:$A$96,0),MATCH(T$2,GB!$A$1:$AD$1,0))</f>
        <v>40</v>
      </c>
      <c r="U605" s="65">
        <f>INDEX(GB!$A$2:$AD$96,MATCH($C605,GB!$A$2:$A$96,0),MATCH(U$2,GB!$A$1:$AD$1,0))</f>
        <v>-10</v>
      </c>
      <c r="V605" s="65">
        <f>INDEX(GB!$A$2:$AD$96,MATCH($C605,GB!$A$2:$A$96,0),MATCH(V$2,GB!$A$1:$AD$1,0))</f>
        <v>0</v>
      </c>
      <c r="W605" s="65">
        <f>INDEX(GB!$A$2:$AD$96,MATCH($C605,GB!$A$2:$A$96,0),MATCH(W$2,GB!$A$1:$AD$1,0))</f>
        <v>-15</v>
      </c>
      <c r="X605" s="65">
        <f>INDEX(GB!$A$2:$AD$96,MATCH($C605,GB!$A$2:$A$96,0),MATCH(X$2,GB!$A$1:$AD$1,0))</f>
        <v>0</v>
      </c>
      <c r="Y605" s="65">
        <v>5</v>
      </c>
      <c r="Z605" s="72">
        <v>1200</v>
      </c>
      <c r="AA605" s="72">
        <v>400</v>
      </c>
      <c r="AB605" s="65"/>
      <c r="AC605" s="65"/>
      <c r="AD605" s="65"/>
      <c r="AE605" s="65"/>
      <c r="AF605" s="65">
        <f t="shared" si="2347"/>
        <v>10</v>
      </c>
      <c r="AG605" s="65">
        <f t="shared" si="2061"/>
        <v>820</v>
      </c>
      <c r="AH605" s="65">
        <f t="shared" si="2135"/>
        <v>775</v>
      </c>
      <c r="AI605" s="65" t="str">
        <f t="shared" si="2097"/>
        <v/>
      </c>
      <c r="AJ605" s="65" t="str">
        <f t="shared" si="2098"/>
        <v/>
      </c>
      <c r="AK605" s="65" t="str">
        <f t="shared" si="2099"/>
        <v/>
      </c>
      <c r="AL605" s="65" t="str">
        <f t="shared" si="2100"/>
        <v/>
      </c>
      <c r="AM605" s="65" t="str">
        <f t="shared" si="2339"/>
        <v/>
      </c>
      <c r="AN605" s="65">
        <f t="shared" si="2348"/>
        <v>0</v>
      </c>
      <c r="AO605" s="65">
        <f t="shared" si="2349"/>
        <v>0</v>
      </c>
      <c r="AP605" s="65">
        <f t="shared" si="2350"/>
        <v>0</v>
      </c>
      <c r="AQ605" s="65">
        <f t="shared" si="2351"/>
        <v>0</v>
      </c>
      <c r="AR605" s="65">
        <f t="shared" si="2352"/>
        <v>0</v>
      </c>
      <c r="AS605" s="65">
        <f t="shared" si="2353"/>
        <v>0</v>
      </c>
      <c r="AT605" s="65" t="str">
        <f t="shared" ref="AT605:AT712" si="2358">B605</f>
        <v>DCS_DDR</v>
      </c>
      <c r="AU605" s="65">
        <f t="shared" ref="AU605:AU712" si="2359">J605</f>
        <v>12.9</v>
      </c>
      <c r="AV605" s="65"/>
      <c r="AX605" s="65">
        <f t="shared" si="2319"/>
        <v>705</v>
      </c>
      <c r="AY605" s="65">
        <f t="shared" si="2320"/>
        <v>590</v>
      </c>
      <c r="AZ605" s="65">
        <f>INDEX(Notes!$A$36:$O$47,MATCH($B605,Notes!A$36:A$47,0),MATCH(AZ$2,Notes!A$35:O$35,0))</f>
        <v>12.93</v>
      </c>
      <c r="BA605" s="65">
        <f t="shared" si="1529"/>
        <v>565</v>
      </c>
      <c r="BB605" s="65">
        <f t="shared" si="2321"/>
        <v>610</v>
      </c>
      <c r="BC605" s="65">
        <f t="shared" si="1530"/>
        <v>565</v>
      </c>
      <c r="BD605" s="65">
        <f t="shared" si="2322"/>
        <v>610</v>
      </c>
      <c r="BO605" s="72">
        <f t="shared" si="2354"/>
        <v>12.9</v>
      </c>
      <c r="BP605" s="72">
        <f t="shared" si="2079"/>
        <v>2</v>
      </c>
      <c r="BQ605" s="72" t="str">
        <f t="shared" si="2080"/>
        <v>6</v>
      </c>
      <c r="BR605" s="72">
        <f t="shared" si="2355"/>
        <v>0</v>
      </c>
      <c r="BS605" s="72" t="str">
        <f t="shared" si="2343"/>
        <v/>
      </c>
      <c r="BT605" s="72" t="str">
        <f t="shared" si="2343"/>
        <v/>
      </c>
      <c r="BU605" s="72" t="str">
        <f t="shared" si="2343"/>
        <v/>
      </c>
      <c r="BV605" s="72" t="str">
        <f t="shared" si="2343"/>
        <v/>
      </c>
    </row>
    <row r="606" spans="1:74" s="72" customFormat="1" x14ac:dyDescent="0.2">
      <c r="A606" s="72" t="b">
        <v>1</v>
      </c>
      <c r="B606" s="65" t="s">
        <v>68</v>
      </c>
      <c r="C606" s="65" t="s">
        <v>21</v>
      </c>
      <c r="D606" s="65" t="str">
        <f t="shared" si="2341"/>
        <v>E7</v>
      </c>
      <c r="E606" s="75">
        <f t="shared" si="2078"/>
        <v>1002007</v>
      </c>
      <c r="F606" s="65" t="str">
        <f t="shared" si="2357"/>
        <v>MD002_E7</v>
      </c>
      <c r="G606" s="65" t="s">
        <v>345</v>
      </c>
      <c r="H606" s="65">
        <f t="shared" si="2344"/>
        <v>645</v>
      </c>
      <c r="I606" s="65">
        <f t="shared" si="2345"/>
        <v>85</v>
      </c>
      <c r="J606" s="65">
        <f>INDEX(Notes!$A$36:$N$47,MATCH(Binning!$B606,Notes!$A$36:$A$47,0),MATCH(Notes!$K$35,Notes!$A$35:$N$35,0))</f>
        <v>12.9</v>
      </c>
      <c r="K606" s="65"/>
      <c r="L606" s="65">
        <f t="shared" si="2356"/>
        <v>660</v>
      </c>
      <c r="M606" s="65">
        <f t="shared" si="2346"/>
        <v>545</v>
      </c>
      <c r="N606" s="65">
        <f>INDEX(GB!$A$2:$AD$96,MATCH($C606,GB!$A$2:$A$96,0),MATCH(N$2,GB!$A$1:$AD$1,0))</f>
        <v>45</v>
      </c>
      <c r="O606" s="65">
        <f>INDEX(GB!$A$2:$AD$96,MATCH($C606,GB!$A$2:$A$96,0),MATCH(O$2,GB!$A$1:$AD$1,0))</f>
        <v>35</v>
      </c>
      <c r="P606" s="65">
        <f>INDEX(GB!$A$2:$AD$96,MATCH($C606,GB!$A$2:$A$96,0),MATCH(P$2,GB!$A$1:$AD$1,0))</f>
        <v>10</v>
      </c>
      <c r="Q606" s="65">
        <f>INDEX(GB!$A$2:$AD$96,MATCH($C606,GB!$A$2:$A$96,0),MATCH(Q$2,GB!$A$1:$AD$1,0))</f>
        <v>25</v>
      </c>
      <c r="R606" s="65">
        <f>INDEX(Notes!$A$36:$N$47,MATCH(Binning!$B606,Notes!$A$36:$A$47,0),MATCH(Notes!$M$35,Notes!$A$35:$N$35,0))</f>
        <v>167</v>
      </c>
      <c r="S606" s="65"/>
      <c r="T606" s="65">
        <f>INDEX(GB!$A$2:$AD$96,MATCH($C606,GB!$A$2:$A$96,0),MATCH(T$2,GB!$A$1:$AD$1,0))</f>
        <v>40</v>
      </c>
      <c r="U606" s="65">
        <f>INDEX(GB!$A$2:$AD$96,MATCH($C606,GB!$A$2:$A$96,0),MATCH(U$2,GB!$A$1:$AD$1,0))</f>
        <v>-10</v>
      </c>
      <c r="V606" s="65">
        <f>INDEX(GB!$A$2:$AD$96,MATCH($C606,GB!$A$2:$A$96,0),MATCH(V$2,GB!$A$1:$AD$1,0))</f>
        <v>0</v>
      </c>
      <c r="W606" s="65">
        <f>INDEX(GB!$A$2:$AD$96,MATCH($C606,GB!$A$2:$A$96,0),MATCH(W$2,GB!$A$1:$AD$1,0))</f>
        <v>-15</v>
      </c>
      <c r="X606" s="65">
        <f>INDEX(GB!$A$2:$AD$96,MATCH($C606,GB!$A$2:$A$96,0),MATCH(X$2,GB!$A$1:$AD$1,0))</f>
        <v>0</v>
      </c>
      <c r="Y606" s="65">
        <v>5</v>
      </c>
      <c r="Z606" s="72">
        <v>1200</v>
      </c>
      <c r="AA606" s="72">
        <v>400</v>
      </c>
      <c r="AB606" s="65"/>
      <c r="AC606" s="65"/>
      <c r="AD606" s="65"/>
      <c r="AE606" s="65"/>
      <c r="AF606" s="65">
        <f t="shared" si="2347"/>
        <v>10</v>
      </c>
      <c r="AG606" s="65">
        <f t="shared" si="2061"/>
        <v>820</v>
      </c>
      <c r="AH606" s="65">
        <f t="shared" si="2135"/>
        <v>775</v>
      </c>
      <c r="AI606" s="65" t="str">
        <f t="shared" si="2097"/>
        <v/>
      </c>
      <c r="AJ606" s="65" t="str">
        <f t="shared" si="2098"/>
        <v/>
      </c>
      <c r="AK606" s="65" t="str">
        <f t="shared" si="2099"/>
        <v/>
      </c>
      <c r="AL606" s="65" t="str">
        <f t="shared" si="2100"/>
        <v/>
      </c>
      <c r="AM606" s="65" t="str">
        <f t="shared" si="2339"/>
        <v/>
      </c>
      <c r="AN606" s="65">
        <f t="shared" si="2348"/>
        <v>0</v>
      </c>
      <c r="AO606" s="65">
        <f t="shared" si="2349"/>
        <v>0</v>
      </c>
      <c r="AP606" s="65">
        <f t="shared" si="2350"/>
        <v>0</v>
      </c>
      <c r="AQ606" s="65">
        <f t="shared" si="2351"/>
        <v>0</v>
      </c>
      <c r="AR606" s="65">
        <f t="shared" si="2352"/>
        <v>0</v>
      </c>
      <c r="AS606" s="65">
        <f t="shared" si="2353"/>
        <v>0</v>
      </c>
      <c r="AT606" s="65" t="str">
        <f t="shared" si="2358"/>
        <v>DCS_DDR</v>
      </c>
      <c r="AU606" s="65">
        <f t="shared" si="2359"/>
        <v>12.9</v>
      </c>
      <c r="AV606" s="65"/>
      <c r="AX606" s="65">
        <f t="shared" si="2319"/>
        <v>705</v>
      </c>
      <c r="AY606" s="65">
        <f t="shared" si="2320"/>
        <v>590</v>
      </c>
      <c r="AZ606" s="65">
        <f>INDEX(Notes!$A$36:$O$47,MATCH($B606,Notes!A$36:A$47,0),MATCH(AZ$2,Notes!A$35:O$35,0))</f>
        <v>12.93</v>
      </c>
      <c r="BA606" s="65">
        <f t="shared" si="1529"/>
        <v>550</v>
      </c>
      <c r="BB606" s="65">
        <f t="shared" si="2321"/>
        <v>595</v>
      </c>
      <c r="BC606" s="65">
        <f t="shared" si="1530"/>
        <v>550</v>
      </c>
      <c r="BD606" s="65">
        <f t="shared" si="2322"/>
        <v>595</v>
      </c>
      <c r="BO606" s="72">
        <f t="shared" si="2354"/>
        <v>12.9</v>
      </c>
      <c r="BP606" s="72">
        <f t="shared" si="2079"/>
        <v>2</v>
      </c>
      <c r="BQ606" s="72" t="str">
        <f t="shared" si="2080"/>
        <v>7</v>
      </c>
      <c r="BR606" s="72">
        <f t="shared" si="2355"/>
        <v>0</v>
      </c>
      <c r="BS606" s="72" t="str">
        <f t="shared" si="2343"/>
        <v/>
      </c>
      <c r="BT606" s="72" t="str">
        <f t="shared" si="2343"/>
        <v/>
      </c>
      <c r="BU606" s="72" t="str">
        <f t="shared" si="2343"/>
        <v/>
      </c>
      <c r="BV606" s="72" t="str">
        <f t="shared" si="2343"/>
        <v/>
      </c>
    </row>
    <row r="607" spans="1:74" s="72" customFormat="1" x14ac:dyDescent="0.2">
      <c r="A607" s="72" t="b">
        <v>1</v>
      </c>
      <c r="B607" s="65" t="s">
        <v>68</v>
      </c>
      <c r="C607" s="65" t="s">
        <v>21</v>
      </c>
      <c r="D607" s="65" t="str">
        <f t="shared" si="2341"/>
        <v>E8</v>
      </c>
      <c r="E607" s="75">
        <f t="shared" ref="E607:E610" si="2360">1000000+BP607*1000+BQ607</f>
        <v>1002008</v>
      </c>
      <c r="F607" s="65" t="str">
        <f t="shared" si="2357"/>
        <v>MD002_E8</v>
      </c>
      <c r="G607" s="65" t="s">
        <v>345</v>
      </c>
      <c r="H607" s="65">
        <f t="shared" si="2344"/>
        <v>630</v>
      </c>
      <c r="I607" s="65">
        <f t="shared" si="2345"/>
        <v>85</v>
      </c>
      <c r="J607" s="65">
        <f>INDEX(Notes!$A$36:$N$47,MATCH(Binning!$B607,Notes!$A$36:$A$47,0),MATCH(Notes!$K$35,Notes!$A$35:$N$35,0))</f>
        <v>12.9</v>
      </c>
      <c r="K607" s="65"/>
      <c r="L607" s="65">
        <f t="shared" si="2356"/>
        <v>660</v>
      </c>
      <c r="M607" s="65">
        <f t="shared" si="2346"/>
        <v>545</v>
      </c>
      <c r="N607" s="65">
        <f>INDEX(GB!$A$2:$AD$96,MATCH($C607,GB!$A$2:$A$96,0),MATCH(N$2,GB!$A$1:$AD$1,0))</f>
        <v>45</v>
      </c>
      <c r="O607" s="65">
        <f>INDEX(GB!$A$2:$AD$96,MATCH($C607,GB!$A$2:$A$96,0),MATCH(O$2,GB!$A$1:$AD$1,0))</f>
        <v>35</v>
      </c>
      <c r="P607" s="65">
        <f>INDEX(GB!$A$2:$AD$96,MATCH($C607,GB!$A$2:$A$96,0),MATCH(P$2,GB!$A$1:$AD$1,0))</f>
        <v>10</v>
      </c>
      <c r="Q607" s="65">
        <f>INDEX(GB!$A$2:$AD$96,MATCH($C607,GB!$A$2:$A$96,0),MATCH(Q$2,GB!$A$1:$AD$1,0))</f>
        <v>25</v>
      </c>
      <c r="R607" s="65">
        <f>INDEX(Notes!$A$36:$N$47,MATCH(Binning!$B607,Notes!$A$36:$A$47,0),MATCH(Notes!$M$35,Notes!$A$35:$N$35,0))</f>
        <v>167</v>
      </c>
      <c r="S607" s="65"/>
      <c r="T607" s="65">
        <f>INDEX(GB!$A$2:$AD$96,MATCH($C607,GB!$A$2:$A$96,0),MATCH(T$2,GB!$A$1:$AD$1,0))</f>
        <v>40</v>
      </c>
      <c r="U607" s="65">
        <f>INDEX(GB!$A$2:$AD$96,MATCH($C607,GB!$A$2:$A$96,0),MATCH(U$2,GB!$A$1:$AD$1,0))</f>
        <v>-10</v>
      </c>
      <c r="V607" s="65">
        <f>INDEX(GB!$A$2:$AD$96,MATCH($C607,GB!$A$2:$A$96,0),MATCH(V$2,GB!$A$1:$AD$1,0))</f>
        <v>0</v>
      </c>
      <c r="W607" s="65">
        <f>INDEX(GB!$A$2:$AD$96,MATCH($C607,GB!$A$2:$A$96,0),MATCH(W$2,GB!$A$1:$AD$1,0))</f>
        <v>-15</v>
      </c>
      <c r="X607" s="65">
        <f>INDEX(GB!$A$2:$AD$96,MATCH($C607,GB!$A$2:$A$96,0),MATCH(X$2,GB!$A$1:$AD$1,0))</f>
        <v>0</v>
      </c>
      <c r="Y607" s="65">
        <v>5</v>
      </c>
      <c r="Z607" s="72">
        <v>1200</v>
      </c>
      <c r="AA607" s="72">
        <v>400</v>
      </c>
      <c r="AB607" s="65"/>
      <c r="AC607" s="65"/>
      <c r="AD607" s="65"/>
      <c r="AE607" s="65"/>
      <c r="AF607" s="65">
        <f t="shared" si="2347"/>
        <v>10</v>
      </c>
      <c r="AG607" s="65">
        <f t="shared" ref="AG607:AG670" si="2361">$L$776+$N$776</f>
        <v>820</v>
      </c>
      <c r="AH607" s="65">
        <f t="shared" ref="AH607:AH610" si="2362">AG607-N607</f>
        <v>775</v>
      </c>
      <c r="AI607" s="65" t="str">
        <f t="shared" ref="AI607:AI610" si="2363">IF($BR607=1,BS607,"")</f>
        <v/>
      </c>
      <c r="AJ607" s="65" t="str">
        <f t="shared" ref="AJ607:AJ610" si="2364">IF($BR607=1,BT607,"")</f>
        <v/>
      </c>
      <c r="AK607" s="65" t="str">
        <f t="shared" ref="AK607:AK610" si="2365">IF($BR607=1,BU607,"")</f>
        <v/>
      </c>
      <c r="AL607" s="65" t="str">
        <f t="shared" ref="AL607:AL610" si="2366">IF($BR607=1,BV607,"")</f>
        <v/>
      </c>
      <c r="AM607" s="65" t="str">
        <f t="shared" si="2339"/>
        <v/>
      </c>
      <c r="AN607" s="65">
        <f t="shared" si="2348"/>
        <v>0</v>
      </c>
      <c r="AO607" s="65">
        <f t="shared" si="2349"/>
        <v>0</v>
      </c>
      <c r="AP607" s="65">
        <f t="shared" si="2350"/>
        <v>0</v>
      </c>
      <c r="AQ607" s="65">
        <f t="shared" si="2351"/>
        <v>0</v>
      </c>
      <c r="AR607" s="65">
        <f t="shared" si="2352"/>
        <v>0</v>
      </c>
      <c r="AS607" s="65">
        <f t="shared" si="2353"/>
        <v>0</v>
      </c>
      <c r="AT607" s="65" t="str">
        <f t="shared" si="2358"/>
        <v>DCS_DDR</v>
      </c>
      <c r="AU607" s="65">
        <f t="shared" si="2359"/>
        <v>12.9</v>
      </c>
      <c r="AV607" s="65"/>
      <c r="AX607" s="65">
        <f t="shared" ref="AX607:AX610" si="2367">L607+N607</f>
        <v>705</v>
      </c>
      <c r="AY607" s="65">
        <f t="shared" ref="AY607:AY610" si="2368">M607+N607</f>
        <v>590</v>
      </c>
      <c r="AZ607" s="65">
        <f>INDEX(Notes!$A$36:$O$47,MATCH($B607,Notes!A$36:A$47,0),MATCH(AZ$2,Notes!A$35:O$35,0))</f>
        <v>12.93</v>
      </c>
      <c r="BA607" s="65">
        <f t="shared" ref="BA607:BA610" si="2369">MAX(MIN(Y607*FLOOR((H607-I607*LOG10(AZ607))/Y607,1),L607),M607)</f>
        <v>545</v>
      </c>
      <c r="BB607" s="65">
        <f t="shared" ref="BB607:BB610" si="2370">BA607+N607</f>
        <v>590</v>
      </c>
      <c r="BC607" s="65">
        <f t="shared" ref="BC607:BC610" si="2371">MAX(MIN(Y607*FLOOR((H607-I607*LOG10(J607))/Y607,1),L607),M607)</f>
        <v>545</v>
      </c>
      <c r="BD607" s="65">
        <f t="shared" ref="BD607:BD610" si="2372">BC607+N607</f>
        <v>590</v>
      </c>
      <c r="BO607" s="72">
        <f t="shared" si="2354"/>
        <v>12.9</v>
      </c>
      <c r="BP607" s="72">
        <f t="shared" si="2079"/>
        <v>2</v>
      </c>
      <c r="BQ607" s="72" t="str">
        <f t="shared" si="2080"/>
        <v>8</v>
      </c>
      <c r="BR607" s="72">
        <f t="shared" si="2355"/>
        <v>0</v>
      </c>
      <c r="BS607" s="72" t="str">
        <f t="shared" si="2355"/>
        <v/>
      </c>
      <c r="BT607" s="72" t="str">
        <f t="shared" si="2355"/>
        <v/>
      </c>
      <c r="BU607" s="72" t="str">
        <f t="shared" si="2355"/>
        <v/>
      </c>
      <c r="BV607" s="72" t="str">
        <f t="shared" si="2355"/>
        <v/>
      </c>
    </row>
    <row r="608" spans="1:74" s="72" customFormat="1" x14ac:dyDescent="0.2">
      <c r="A608" s="72" t="b">
        <v>1</v>
      </c>
      <c r="B608" s="65" t="s">
        <v>68</v>
      </c>
      <c r="C608" s="65" t="s">
        <v>21</v>
      </c>
      <c r="D608" s="65" t="str">
        <f t="shared" si="2341"/>
        <v>E9</v>
      </c>
      <c r="E608" s="75">
        <f t="shared" si="2360"/>
        <v>1002009</v>
      </c>
      <c r="F608" s="65" t="str">
        <f t="shared" si="2357"/>
        <v>MD002_E9</v>
      </c>
      <c r="G608" s="65" t="s">
        <v>345</v>
      </c>
      <c r="H608" s="65">
        <f t="shared" si="2344"/>
        <v>615</v>
      </c>
      <c r="I608" s="65">
        <f t="shared" si="2345"/>
        <v>85</v>
      </c>
      <c r="J608" s="65">
        <f>INDEX(Notes!$A$36:$N$47,MATCH(Binning!$B608,Notes!$A$36:$A$47,0),MATCH(Notes!$K$35,Notes!$A$35:$N$35,0))</f>
        <v>12.9</v>
      </c>
      <c r="K608" s="65"/>
      <c r="L608" s="65">
        <f t="shared" si="2356"/>
        <v>660</v>
      </c>
      <c r="M608" s="65">
        <f t="shared" si="2346"/>
        <v>545</v>
      </c>
      <c r="N608" s="65">
        <f>INDEX(GB!$A$2:$AD$96,MATCH($C608,GB!$A$2:$A$96,0),MATCH(N$2,GB!$A$1:$AD$1,0))</f>
        <v>45</v>
      </c>
      <c r="O608" s="65">
        <f>INDEX(GB!$A$2:$AD$96,MATCH($C608,GB!$A$2:$A$96,0),MATCH(O$2,GB!$A$1:$AD$1,0))</f>
        <v>35</v>
      </c>
      <c r="P608" s="65">
        <f>INDEX(GB!$A$2:$AD$96,MATCH($C608,GB!$A$2:$A$96,0),MATCH(P$2,GB!$A$1:$AD$1,0))</f>
        <v>10</v>
      </c>
      <c r="Q608" s="65">
        <f>INDEX(GB!$A$2:$AD$96,MATCH($C608,GB!$A$2:$A$96,0),MATCH(Q$2,GB!$A$1:$AD$1,0))</f>
        <v>25</v>
      </c>
      <c r="R608" s="65">
        <f>INDEX(Notes!$A$36:$N$47,MATCH(Binning!$B608,Notes!$A$36:$A$47,0),MATCH(Notes!$M$35,Notes!$A$35:$N$35,0))</f>
        <v>167</v>
      </c>
      <c r="S608" s="65"/>
      <c r="T608" s="65">
        <f>INDEX(GB!$A$2:$AD$96,MATCH($C608,GB!$A$2:$A$96,0),MATCH(T$2,GB!$A$1:$AD$1,0))</f>
        <v>40</v>
      </c>
      <c r="U608" s="65">
        <f>INDEX(GB!$A$2:$AD$96,MATCH($C608,GB!$A$2:$A$96,0),MATCH(U$2,GB!$A$1:$AD$1,0))</f>
        <v>-10</v>
      </c>
      <c r="V608" s="65">
        <f>INDEX(GB!$A$2:$AD$96,MATCH($C608,GB!$A$2:$A$96,0),MATCH(V$2,GB!$A$1:$AD$1,0))</f>
        <v>0</v>
      </c>
      <c r="W608" s="65">
        <f>INDEX(GB!$A$2:$AD$96,MATCH($C608,GB!$A$2:$A$96,0),MATCH(W$2,GB!$A$1:$AD$1,0))</f>
        <v>-15</v>
      </c>
      <c r="X608" s="65">
        <f>INDEX(GB!$A$2:$AD$96,MATCH($C608,GB!$A$2:$A$96,0),MATCH(X$2,GB!$A$1:$AD$1,0))</f>
        <v>0</v>
      </c>
      <c r="Y608" s="65">
        <v>5</v>
      </c>
      <c r="Z608" s="72">
        <v>1200</v>
      </c>
      <c r="AA608" s="72">
        <v>400</v>
      </c>
      <c r="AB608" s="65"/>
      <c r="AC608" s="65"/>
      <c r="AD608" s="65"/>
      <c r="AE608" s="65"/>
      <c r="AF608" s="65">
        <f t="shared" si="2347"/>
        <v>10</v>
      </c>
      <c r="AG608" s="65">
        <f t="shared" si="2361"/>
        <v>820</v>
      </c>
      <c r="AH608" s="65">
        <f t="shared" si="2362"/>
        <v>775</v>
      </c>
      <c r="AI608" s="65" t="str">
        <f t="shared" si="2363"/>
        <v/>
      </c>
      <c r="AJ608" s="65" t="str">
        <f t="shared" si="2364"/>
        <v/>
      </c>
      <c r="AK608" s="65" t="str">
        <f t="shared" si="2365"/>
        <v/>
      </c>
      <c r="AL608" s="65" t="str">
        <f t="shared" si="2366"/>
        <v/>
      </c>
      <c r="AM608" s="65" t="str">
        <f t="shared" si="2339"/>
        <v/>
      </c>
      <c r="AN608" s="65">
        <f t="shared" si="2348"/>
        <v>0</v>
      </c>
      <c r="AO608" s="65">
        <f t="shared" si="2349"/>
        <v>0</v>
      </c>
      <c r="AP608" s="65">
        <f t="shared" si="2350"/>
        <v>0</v>
      </c>
      <c r="AQ608" s="65">
        <f t="shared" si="2351"/>
        <v>0</v>
      </c>
      <c r="AR608" s="65">
        <f t="shared" si="2352"/>
        <v>0</v>
      </c>
      <c r="AS608" s="65">
        <f t="shared" si="2353"/>
        <v>0</v>
      </c>
      <c r="AT608" s="65" t="str">
        <f t="shared" si="2358"/>
        <v>DCS_DDR</v>
      </c>
      <c r="AU608" s="65">
        <f t="shared" si="2359"/>
        <v>12.9</v>
      </c>
      <c r="AV608" s="65"/>
      <c r="AX608" s="65">
        <f t="shared" si="2367"/>
        <v>705</v>
      </c>
      <c r="AY608" s="65">
        <f t="shared" si="2368"/>
        <v>590</v>
      </c>
      <c r="AZ608" s="65">
        <f>INDEX(Notes!$A$36:$O$47,MATCH($B608,Notes!A$36:A$47,0),MATCH(AZ$2,Notes!A$35:O$35,0))</f>
        <v>12.93</v>
      </c>
      <c r="BA608" s="65">
        <f t="shared" si="2369"/>
        <v>545</v>
      </c>
      <c r="BB608" s="65">
        <f t="shared" si="2370"/>
        <v>590</v>
      </c>
      <c r="BC608" s="65">
        <f t="shared" si="2371"/>
        <v>545</v>
      </c>
      <c r="BD608" s="65">
        <f t="shared" si="2372"/>
        <v>590</v>
      </c>
      <c r="BO608" s="72">
        <f t="shared" si="2354"/>
        <v>12.9</v>
      </c>
      <c r="BP608" s="72">
        <f t="shared" si="2079"/>
        <v>2</v>
      </c>
      <c r="BQ608" s="72" t="str">
        <f t="shared" si="2080"/>
        <v>9</v>
      </c>
      <c r="BR608" s="72">
        <f t="shared" si="2355"/>
        <v>0</v>
      </c>
      <c r="BS608" s="72" t="str">
        <f t="shared" si="2355"/>
        <v/>
      </c>
      <c r="BT608" s="72" t="str">
        <f t="shared" si="2355"/>
        <v/>
      </c>
      <c r="BU608" s="72" t="str">
        <f t="shared" si="2355"/>
        <v/>
      </c>
      <c r="BV608" s="72" t="str">
        <f t="shared" si="2355"/>
        <v/>
      </c>
    </row>
    <row r="609" spans="1:74" s="72" customFormat="1" x14ac:dyDescent="0.2">
      <c r="A609" s="72" t="b">
        <v>1</v>
      </c>
      <c r="B609" s="65" t="s">
        <v>68</v>
      </c>
      <c r="C609" s="65" t="s">
        <v>21</v>
      </c>
      <c r="D609" s="65" t="str">
        <f t="shared" si="2341"/>
        <v>E10</v>
      </c>
      <c r="E609" s="75">
        <f t="shared" si="2360"/>
        <v>1002010</v>
      </c>
      <c r="F609" s="65" t="str">
        <f t="shared" ref="F609:F610" si="2373">CONCATENATE(C609,"_",D609)</f>
        <v>MD002_E10</v>
      </c>
      <c r="G609" s="65" t="s">
        <v>345</v>
      </c>
      <c r="H609" s="65">
        <f t="shared" si="2344"/>
        <v>600</v>
      </c>
      <c r="I609" s="65">
        <f t="shared" si="2345"/>
        <v>85</v>
      </c>
      <c r="J609" s="65">
        <f>INDEX(Notes!$A$36:$N$47,MATCH(Binning!$B609,Notes!$A$36:$A$47,0),MATCH(Notes!$K$35,Notes!$A$35:$N$35,0))</f>
        <v>12.9</v>
      </c>
      <c r="K609" s="65"/>
      <c r="L609" s="65">
        <f t="shared" si="2356"/>
        <v>660</v>
      </c>
      <c r="M609" s="65">
        <f t="shared" si="2346"/>
        <v>545</v>
      </c>
      <c r="N609" s="65">
        <f>INDEX(GB!$A$2:$AD$96,MATCH($C609,GB!$A$2:$A$96,0),MATCH(N$2,GB!$A$1:$AD$1,0))</f>
        <v>45</v>
      </c>
      <c r="O609" s="65">
        <f>INDEX(GB!$A$2:$AD$96,MATCH($C609,GB!$A$2:$A$96,0),MATCH(O$2,GB!$A$1:$AD$1,0))</f>
        <v>35</v>
      </c>
      <c r="P609" s="65">
        <f>INDEX(GB!$A$2:$AD$96,MATCH($C609,GB!$A$2:$A$96,0),MATCH(P$2,GB!$A$1:$AD$1,0))</f>
        <v>10</v>
      </c>
      <c r="Q609" s="65">
        <f>INDEX(GB!$A$2:$AD$96,MATCH($C609,GB!$A$2:$A$96,0),MATCH(Q$2,GB!$A$1:$AD$1,0))</f>
        <v>25</v>
      </c>
      <c r="R609" s="65">
        <f>INDEX(Notes!$A$36:$N$47,MATCH(Binning!$B609,Notes!$A$36:$A$47,0),MATCH(Notes!$M$35,Notes!$A$35:$N$35,0))</f>
        <v>167</v>
      </c>
      <c r="S609" s="65"/>
      <c r="T609" s="65">
        <f>INDEX(GB!$A$2:$AD$96,MATCH($C609,GB!$A$2:$A$96,0),MATCH(T$2,GB!$A$1:$AD$1,0))</f>
        <v>40</v>
      </c>
      <c r="U609" s="65">
        <f>INDEX(GB!$A$2:$AD$96,MATCH($C609,GB!$A$2:$A$96,0),MATCH(U$2,GB!$A$1:$AD$1,0))</f>
        <v>-10</v>
      </c>
      <c r="V609" s="65">
        <f>INDEX(GB!$A$2:$AD$96,MATCH($C609,GB!$A$2:$A$96,0),MATCH(V$2,GB!$A$1:$AD$1,0))</f>
        <v>0</v>
      </c>
      <c r="W609" s="65">
        <f>INDEX(GB!$A$2:$AD$96,MATCH($C609,GB!$A$2:$A$96,0),MATCH(W$2,GB!$A$1:$AD$1,0))</f>
        <v>-15</v>
      </c>
      <c r="X609" s="65">
        <f>INDEX(GB!$A$2:$AD$96,MATCH($C609,GB!$A$2:$A$96,0),MATCH(X$2,GB!$A$1:$AD$1,0))</f>
        <v>0</v>
      </c>
      <c r="Y609" s="65">
        <v>5</v>
      </c>
      <c r="Z609" s="72">
        <v>1200</v>
      </c>
      <c r="AA609" s="72">
        <v>400</v>
      </c>
      <c r="AB609" s="65"/>
      <c r="AC609" s="65"/>
      <c r="AD609" s="65"/>
      <c r="AE609" s="65"/>
      <c r="AF609" s="65">
        <f t="shared" si="2347"/>
        <v>10</v>
      </c>
      <c r="AG609" s="65">
        <f t="shared" si="2361"/>
        <v>820</v>
      </c>
      <c r="AH609" s="65">
        <f t="shared" si="2362"/>
        <v>775</v>
      </c>
      <c r="AI609" s="65" t="str">
        <f t="shared" si="2363"/>
        <v/>
      </c>
      <c r="AJ609" s="65" t="str">
        <f t="shared" si="2364"/>
        <v/>
      </c>
      <c r="AK609" s="65" t="str">
        <f t="shared" si="2365"/>
        <v/>
      </c>
      <c r="AL609" s="65" t="str">
        <f t="shared" si="2366"/>
        <v/>
      </c>
      <c r="AM609" s="65" t="str">
        <f t="shared" si="2339"/>
        <v/>
      </c>
      <c r="AN609" s="65">
        <f t="shared" si="2348"/>
        <v>0</v>
      </c>
      <c r="AO609" s="65">
        <f t="shared" si="2349"/>
        <v>0</v>
      </c>
      <c r="AP609" s="65">
        <f t="shared" si="2350"/>
        <v>0</v>
      </c>
      <c r="AQ609" s="65">
        <f t="shared" si="2351"/>
        <v>0</v>
      </c>
      <c r="AR609" s="65">
        <f t="shared" si="2352"/>
        <v>0</v>
      </c>
      <c r="AS609" s="65">
        <f t="shared" si="2353"/>
        <v>0</v>
      </c>
      <c r="AT609" s="65" t="str">
        <f t="shared" ref="AT609:AT610" si="2374">B609</f>
        <v>DCS_DDR</v>
      </c>
      <c r="AU609" s="65">
        <f t="shared" ref="AU609:AU610" si="2375">J609</f>
        <v>12.9</v>
      </c>
      <c r="AV609" s="65"/>
      <c r="AX609" s="65">
        <f t="shared" si="2367"/>
        <v>705</v>
      </c>
      <c r="AY609" s="65">
        <f t="shared" si="2368"/>
        <v>590</v>
      </c>
      <c r="AZ609" s="65">
        <f>INDEX(Notes!$A$36:$O$47,MATCH($B609,Notes!A$36:A$47,0),MATCH(AZ$2,Notes!A$35:O$35,0))</f>
        <v>12.93</v>
      </c>
      <c r="BA609" s="65">
        <f t="shared" si="2369"/>
        <v>545</v>
      </c>
      <c r="BB609" s="65">
        <f t="shared" si="2370"/>
        <v>590</v>
      </c>
      <c r="BC609" s="65">
        <f t="shared" si="2371"/>
        <v>545</v>
      </c>
      <c r="BD609" s="65">
        <f t="shared" si="2372"/>
        <v>590</v>
      </c>
      <c r="BO609" s="72">
        <f t="shared" si="2354"/>
        <v>12.9</v>
      </c>
      <c r="BP609" s="72">
        <f t="shared" si="2079"/>
        <v>2</v>
      </c>
      <c r="BQ609" s="72" t="str">
        <f t="shared" si="2080"/>
        <v>10</v>
      </c>
      <c r="BR609" s="72">
        <f t="shared" si="2355"/>
        <v>0</v>
      </c>
      <c r="BS609" s="72" t="str">
        <f t="shared" si="2355"/>
        <v/>
      </c>
      <c r="BT609" s="72" t="str">
        <f t="shared" si="2355"/>
        <v/>
      </c>
      <c r="BU609" s="72" t="str">
        <f t="shared" si="2355"/>
        <v/>
      </c>
      <c r="BV609" s="72" t="str">
        <f t="shared" si="2355"/>
        <v/>
      </c>
    </row>
    <row r="610" spans="1:74" s="72" customFormat="1" x14ac:dyDescent="0.2">
      <c r="A610" s="72" t="b">
        <v>1</v>
      </c>
      <c r="B610" s="65" t="s">
        <v>68</v>
      </c>
      <c r="C610" s="65" t="s">
        <v>21</v>
      </c>
      <c r="D610" s="65" t="str">
        <f t="shared" si="2341"/>
        <v>E11</v>
      </c>
      <c r="E610" s="75">
        <f t="shared" si="2360"/>
        <v>1002011</v>
      </c>
      <c r="F610" s="65" t="str">
        <f t="shared" si="2373"/>
        <v>MD002_E11</v>
      </c>
      <c r="G610" s="65" t="s">
        <v>345</v>
      </c>
      <c r="H610" s="65">
        <f t="shared" si="2344"/>
        <v>585</v>
      </c>
      <c r="I610" s="65">
        <f t="shared" si="2345"/>
        <v>85</v>
      </c>
      <c r="J610" s="65">
        <f>INDEX(Notes!$A$36:$N$47,MATCH(Binning!$B610,Notes!$A$36:$A$47,0),MATCH(Notes!$K$35,Notes!$A$35:$N$35,0))</f>
        <v>12.9</v>
      </c>
      <c r="K610" s="65"/>
      <c r="L610" s="65">
        <f t="shared" si="2356"/>
        <v>660</v>
      </c>
      <c r="M610" s="65">
        <f t="shared" si="2346"/>
        <v>545</v>
      </c>
      <c r="N610" s="65">
        <f>INDEX(GB!$A$2:$AD$96,MATCH($C610,GB!$A$2:$A$96,0),MATCH(N$2,GB!$A$1:$AD$1,0))</f>
        <v>45</v>
      </c>
      <c r="O610" s="65">
        <f>INDEX(GB!$A$2:$AD$96,MATCH($C610,GB!$A$2:$A$96,0),MATCH(O$2,GB!$A$1:$AD$1,0))</f>
        <v>35</v>
      </c>
      <c r="P610" s="65">
        <f>INDEX(GB!$A$2:$AD$96,MATCH($C610,GB!$A$2:$A$96,0),MATCH(P$2,GB!$A$1:$AD$1,0))</f>
        <v>10</v>
      </c>
      <c r="Q610" s="65">
        <f>INDEX(GB!$A$2:$AD$96,MATCH($C610,GB!$A$2:$A$96,0),MATCH(Q$2,GB!$A$1:$AD$1,0))</f>
        <v>25</v>
      </c>
      <c r="R610" s="65">
        <f>INDEX(Notes!$A$36:$N$47,MATCH(Binning!$B610,Notes!$A$36:$A$47,0),MATCH(Notes!$M$35,Notes!$A$35:$N$35,0))</f>
        <v>167</v>
      </c>
      <c r="S610" s="65"/>
      <c r="T610" s="65">
        <f>INDEX(GB!$A$2:$AD$96,MATCH($C610,GB!$A$2:$A$96,0),MATCH(T$2,GB!$A$1:$AD$1,0))</f>
        <v>40</v>
      </c>
      <c r="U610" s="65">
        <f>INDEX(GB!$A$2:$AD$96,MATCH($C610,GB!$A$2:$A$96,0),MATCH(U$2,GB!$A$1:$AD$1,0))</f>
        <v>-10</v>
      </c>
      <c r="V610" s="65">
        <f>INDEX(GB!$A$2:$AD$96,MATCH($C610,GB!$A$2:$A$96,0),MATCH(V$2,GB!$A$1:$AD$1,0))</f>
        <v>0</v>
      </c>
      <c r="W610" s="65">
        <f>INDEX(GB!$A$2:$AD$96,MATCH($C610,GB!$A$2:$A$96,0),MATCH(W$2,GB!$A$1:$AD$1,0))</f>
        <v>-15</v>
      </c>
      <c r="X610" s="65">
        <f>INDEX(GB!$A$2:$AD$96,MATCH($C610,GB!$A$2:$A$96,0),MATCH(X$2,GB!$A$1:$AD$1,0))</f>
        <v>0</v>
      </c>
      <c r="Y610" s="65">
        <v>5</v>
      </c>
      <c r="Z610" s="72">
        <v>1200</v>
      </c>
      <c r="AA610" s="72">
        <v>400</v>
      </c>
      <c r="AB610" s="65"/>
      <c r="AC610" s="65"/>
      <c r="AD610" s="65"/>
      <c r="AE610" s="65"/>
      <c r="AF610" s="65">
        <f t="shared" si="2347"/>
        <v>10</v>
      </c>
      <c r="AG610" s="65">
        <f t="shared" si="2361"/>
        <v>820</v>
      </c>
      <c r="AH610" s="65">
        <f t="shared" si="2362"/>
        <v>775</v>
      </c>
      <c r="AI610" s="65" t="str">
        <f t="shared" si="2363"/>
        <v/>
      </c>
      <c r="AJ610" s="65" t="str">
        <f t="shared" si="2364"/>
        <v/>
      </c>
      <c r="AK610" s="65" t="str">
        <f t="shared" si="2365"/>
        <v/>
      </c>
      <c r="AL610" s="65" t="str">
        <f t="shared" si="2366"/>
        <v/>
      </c>
      <c r="AM610" s="65" t="str">
        <f t="shared" si="2339"/>
        <v/>
      </c>
      <c r="AN610" s="65">
        <f t="shared" si="2348"/>
        <v>0</v>
      </c>
      <c r="AO610" s="65">
        <f t="shared" si="2349"/>
        <v>0</v>
      </c>
      <c r="AP610" s="65">
        <f t="shared" si="2350"/>
        <v>0</v>
      </c>
      <c r="AQ610" s="65">
        <f t="shared" si="2351"/>
        <v>0</v>
      </c>
      <c r="AR610" s="65">
        <f t="shared" si="2352"/>
        <v>0</v>
      </c>
      <c r="AS610" s="65">
        <f t="shared" si="2353"/>
        <v>0</v>
      </c>
      <c r="AT610" s="65" t="str">
        <f t="shared" si="2374"/>
        <v>DCS_DDR</v>
      </c>
      <c r="AU610" s="65">
        <f t="shared" si="2375"/>
        <v>12.9</v>
      </c>
      <c r="AV610" s="65"/>
      <c r="AX610" s="65">
        <f t="shared" si="2367"/>
        <v>705</v>
      </c>
      <c r="AY610" s="65">
        <f t="shared" si="2368"/>
        <v>590</v>
      </c>
      <c r="AZ610" s="65">
        <f>INDEX(Notes!$A$36:$O$47,MATCH($B610,Notes!A$36:A$47,0),MATCH(AZ$2,Notes!A$35:O$35,0))</f>
        <v>12.93</v>
      </c>
      <c r="BA610" s="65">
        <f t="shared" si="2369"/>
        <v>545</v>
      </c>
      <c r="BB610" s="65">
        <f t="shared" si="2370"/>
        <v>590</v>
      </c>
      <c r="BC610" s="65">
        <f t="shared" si="2371"/>
        <v>545</v>
      </c>
      <c r="BD610" s="65">
        <f t="shared" si="2372"/>
        <v>590</v>
      </c>
      <c r="BO610" s="72">
        <f t="shared" si="2354"/>
        <v>12.9</v>
      </c>
      <c r="BP610" s="72">
        <f t="shared" si="2079"/>
        <v>2</v>
      </c>
      <c r="BQ610" s="72" t="str">
        <f t="shared" si="2080"/>
        <v>11</v>
      </c>
      <c r="BR610" s="72">
        <f t="shared" si="2355"/>
        <v>0</v>
      </c>
      <c r="BS610" s="72" t="str">
        <f t="shared" si="2355"/>
        <v/>
      </c>
      <c r="BT610" s="72" t="str">
        <f t="shared" si="2355"/>
        <v/>
      </c>
      <c r="BU610" s="72" t="str">
        <f t="shared" si="2355"/>
        <v/>
      </c>
      <c r="BV610" s="72" t="str">
        <f t="shared" si="2355"/>
        <v/>
      </c>
    </row>
    <row r="611" spans="1:74" s="72" customFormat="1" x14ac:dyDescent="0.2">
      <c r="A611" s="72" t="b">
        <v>1</v>
      </c>
      <c r="B611" s="65" t="s">
        <v>68</v>
      </c>
      <c r="C611" s="65" t="s">
        <v>21</v>
      </c>
      <c r="D611" s="65" t="str">
        <f t="shared" si="2341"/>
        <v>E12</v>
      </c>
      <c r="E611" s="75">
        <f t="shared" ref="E611" si="2376">1000000+BP611*1000+BQ611</f>
        <v>1002012</v>
      </c>
      <c r="F611" s="65" t="str">
        <f t="shared" ref="F611" si="2377">CONCATENATE(C611,"_",D611)</f>
        <v>MD002_E12</v>
      </c>
      <c r="G611" s="65" t="s">
        <v>345</v>
      </c>
      <c r="H611" s="65">
        <f t="shared" si="2344"/>
        <v>570</v>
      </c>
      <c r="I611" s="65">
        <f t="shared" si="2345"/>
        <v>85</v>
      </c>
      <c r="J611" s="65">
        <f>INDEX(Notes!$A$36:$N$47,MATCH(Binning!$B611,Notes!$A$36:$A$47,0),MATCH(Notes!$K$35,Notes!$A$35:$N$35,0))</f>
        <v>12.9</v>
      </c>
      <c r="K611" s="65"/>
      <c r="L611" s="65">
        <f t="shared" si="2356"/>
        <v>660</v>
      </c>
      <c r="M611" s="65">
        <f t="shared" si="2346"/>
        <v>545</v>
      </c>
      <c r="N611" s="65">
        <f>INDEX(GB!$A$2:$AD$96,MATCH($C611,GB!$A$2:$A$96,0),MATCH(N$2,GB!$A$1:$AD$1,0))</f>
        <v>45</v>
      </c>
      <c r="O611" s="65">
        <f>INDEX(GB!$A$2:$AD$96,MATCH($C611,GB!$A$2:$A$96,0),MATCH(O$2,GB!$A$1:$AD$1,0))</f>
        <v>35</v>
      </c>
      <c r="P611" s="65">
        <f>INDEX(GB!$A$2:$AD$96,MATCH($C611,GB!$A$2:$A$96,0),MATCH(P$2,GB!$A$1:$AD$1,0))</f>
        <v>10</v>
      </c>
      <c r="Q611" s="65">
        <f>INDEX(GB!$A$2:$AD$96,MATCH($C611,GB!$A$2:$A$96,0),MATCH(Q$2,GB!$A$1:$AD$1,0))</f>
        <v>25</v>
      </c>
      <c r="R611" s="65">
        <f>INDEX(Notes!$A$36:$N$47,MATCH(Binning!$B611,Notes!$A$36:$A$47,0),MATCH(Notes!$M$35,Notes!$A$35:$N$35,0))</f>
        <v>167</v>
      </c>
      <c r="S611" s="65"/>
      <c r="T611" s="65">
        <f>INDEX(GB!$A$2:$AD$96,MATCH($C611,GB!$A$2:$A$96,0),MATCH(T$2,GB!$A$1:$AD$1,0))</f>
        <v>40</v>
      </c>
      <c r="U611" s="65">
        <f>INDEX(GB!$A$2:$AD$96,MATCH($C611,GB!$A$2:$A$96,0),MATCH(U$2,GB!$A$1:$AD$1,0))</f>
        <v>-10</v>
      </c>
      <c r="V611" s="65">
        <f>INDEX(GB!$A$2:$AD$96,MATCH($C611,GB!$A$2:$A$96,0),MATCH(V$2,GB!$A$1:$AD$1,0))</f>
        <v>0</v>
      </c>
      <c r="W611" s="65">
        <f>INDEX(GB!$A$2:$AD$96,MATCH($C611,GB!$A$2:$A$96,0),MATCH(W$2,GB!$A$1:$AD$1,0))</f>
        <v>-15</v>
      </c>
      <c r="X611" s="65">
        <f>INDEX(GB!$A$2:$AD$96,MATCH($C611,GB!$A$2:$A$96,0),MATCH(X$2,GB!$A$1:$AD$1,0))</f>
        <v>0</v>
      </c>
      <c r="Y611" s="65">
        <v>5</v>
      </c>
      <c r="Z611" s="72">
        <v>1200</v>
      </c>
      <c r="AA611" s="72">
        <v>400</v>
      </c>
      <c r="AB611" s="65"/>
      <c r="AC611" s="65"/>
      <c r="AD611" s="65"/>
      <c r="AE611" s="65"/>
      <c r="AF611" s="65">
        <f t="shared" si="2347"/>
        <v>10</v>
      </c>
      <c r="AG611" s="65">
        <f t="shared" si="2361"/>
        <v>820</v>
      </c>
      <c r="AH611" s="65">
        <f t="shared" ref="AH611" si="2378">AG611-N611</f>
        <v>775</v>
      </c>
      <c r="AI611" s="65" t="str">
        <f t="shared" ref="AI611" si="2379">IF($BR611=1,BS611,"")</f>
        <v/>
      </c>
      <c r="AJ611" s="65" t="str">
        <f t="shared" ref="AJ611" si="2380">IF($BR611=1,BT611,"")</f>
        <v/>
      </c>
      <c r="AK611" s="65" t="str">
        <f t="shared" ref="AK611" si="2381">IF($BR611=1,BU611,"")</f>
        <v/>
      </c>
      <c r="AL611" s="65" t="str">
        <f t="shared" ref="AL611" si="2382">IF($BR611=1,BV611,"")</f>
        <v/>
      </c>
      <c r="AM611" s="65" t="str">
        <f t="shared" si="2339"/>
        <v/>
      </c>
      <c r="AN611" s="65">
        <f t="shared" si="2348"/>
        <v>0</v>
      </c>
      <c r="AO611" s="65">
        <f t="shared" si="2349"/>
        <v>0</v>
      </c>
      <c r="AP611" s="65">
        <f t="shared" si="2350"/>
        <v>0</v>
      </c>
      <c r="AQ611" s="65">
        <f t="shared" si="2351"/>
        <v>0</v>
      </c>
      <c r="AR611" s="65">
        <f t="shared" si="2352"/>
        <v>0</v>
      </c>
      <c r="AS611" s="65">
        <f t="shared" si="2353"/>
        <v>0</v>
      </c>
      <c r="AT611" s="65" t="str">
        <f t="shared" ref="AT611" si="2383">B611</f>
        <v>DCS_DDR</v>
      </c>
      <c r="AU611" s="65">
        <f t="shared" ref="AU611" si="2384">J611</f>
        <v>12.9</v>
      </c>
      <c r="AV611" s="65"/>
      <c r="AX611" s="65">
        <f t="shared" ref="AX611" si="2385">L611+N611</f>
        <v>705</v>
      </c>
      <c r="AY611" s="65">
        <f t="shared" ref="AY611" si="2386">M611+N611</f>
        <v>590</v>
      </c>
      <c r="AZ611" s="65">
        <f>INDEX(Notes!$A$36:$O$47,MATCH($B611,Notes!A$36:A$47,0),MATCH(AZ$2,Notes!A$35:O$35,0))</f>
        <v>12.93</v>
      </c>
      <c r="BA611" s="65">
        <f t="shared" ref="BA611" si="2387">MAX(MIN(Y611*FLOOR((H611-I611*LOG10(AZ611))/Y611,1),L611),M611)</f>
        <v>545</v>
      </c>
      <c r="BB611" s="65">
        <f t="shared" ref="BB611" si="2388">BA611+N611</f>
        <v>590</v>
      </c>
      <c r="BC611" s="65">
        <f t="shared" ref="BC611" si="2389">MAX(MIN(Y611*FLOOR((H611-I611*LOG10(J611))/Y611,1),L611),M611)</f>
        <v>545</v>
      </c>
      <c r="BD611" s="65">
        <f t="shared" ref="BD611" si="2390">BC611+N611</f>
        <v>590</v>
      </c>
      <c r="BO611" s="72">
        <f t="shared" si="2354"/>
        <v>12.9</v>
      </c>
      <c r="BP611" s="72">
        <f t="shared" si="2079"/>
        <v>2</v>
      </c>
      <c r="BQ611" s="72" t="str">
        <f t="shared" si="2080"/>
        <v>12</v>
      </c>
      <c r="BR611" s="72">
        <f t="shared" si="2355"/>
        <v>0</v>
      </c>
      <c r="BS611" s="72" t="str">
        <f t="shared" si="2355"/>
        <v/>
      </c>
      <c r="BT611" s="72" t="str">
        <f t="shared" si="2355"/>
        <v/>
      </c>
      <c r="BU611" s="72" t="str">
        <f t="shared" si="2355"/>
        <v/>
      </c>
      <c r="BV611" s="72" t="str">
        <f t="shared" si="2355"/>
        <v/>
      </c>
    </row>
    <row r="612" spans="1:74" s="72" customFormat="1" x14ac:dyDescent="0.2">
      <c r="A612" s="72" t="b">
        <v>1</v>
      </c>
      <c r="B612" s="65" t="s">
        <v>68</v>
      </c>
      <c r="C612" s="65" t="s">
        <v>22</v>
      </c>
      <c r="D612" s="65" t="s">
        <v>44</v>
      </c>
      <c r="E612" s="75">
        <f t="shared" si="2078"/>
        <v>1003001</v>
      </c>
      <c r="F612" s="65" t="str">
        <f t="shared" si="2340"/>
        <v>MD003_E1</v>
      </c>
      <c r="G612" s="65" t="s">
        <v>345</v>
      </c>
      <c r="H612" s="184">
        <f>VLOOKUP(C612,BinningParamNotes!A:D,3,0)</f>
        <v>820</v>
      </c>
      <c r="I612" s="69">
        <f>VLOOKUP(C612,BinningParamNotes!A:D,2,0)</f>
        <v>110</v>
      </c>
      <c r="J612" s="65">
        <f>INDEX(Notes!$A$36:$N$47,MATCH(Binning!$B612,Notes!$A$36:$A$47,0),MATCH(Notes!$K$35,Notes!$A$35:$N$35,0))</f>
        <v>12.9</v>
      </c>
      <c r="K612" s="65"/>
      <c r="L612" s="69">
        <f>VLOOKUP(C612,BinningParamNotes!A:D,4,0)</f>
        <v>740</v>
      </c>
      <c r="M612" s="65">
        <v>560</v>
      </c>
      <c r="N612" s="65">
        <f>INDEX(GB!$A$2:$AD$96,MATCH($C612,GB!$A$2:$A$96,0),MATCH(N$2,GB!$A$1:$AD$1,0))</f>
        <v>20</v>
      </c>
      <c r="O612" s="65">
        <f>INDEX(GB!$A$2:$AD$96,MATCH($C612,GB!$A$2:$A$96,0),MATCH(O$2,GB!$A$1:$AD$1,0))</f>
        <v>5</v>
      </c>
      <c r="P612" s="65">
        <f>INDEX(GB!$A$2:$AD$96,MATCH($C612,GB!$A$2:$A$96,0),MATCH(P$2,GB!$A$1:$AD$1,0))</f>
        <v>-15</v>
      </c>
      <c r="Q612" s="65">
        <f>INDEX(GB!$A$2:$AD$96,MATCH($C612,GB!$A$2:$A$96,0),MATCH(Q$2,GB!$A$1:$AD$1,0))</f>
        <v>-5</v>
      </c>
      <c r="R612" s="65">
        <f>INDEX(Notes!$A$36:$N$47,MATCH(Binning!$B612,Notes!$A$36:$A$47,0),MATCH(Notes!$M$35,Notes!$A$35:$N$35,0))</f>
        <v>167</v>
      </c>
      <c r="S612" s="65"/>
      <c r="T612" s="65">
        <f>INDEX(GB!$A$2:$AD$96,MATCH($C612,GB!$A$2:$A$96,0),MATCH(T$2,GB!$A$1:$AD$1,0))</f>
        <v>35</v>
      </c>
      <c r="U612" s="65">
        <f>INDEX(GB!$A$2:$AD$96,MATCH($C612,GB!$A$2:$A$96,0),MATCH(U$2,GB!$A$1:$AD$1,0))</f>
        <v>-35</v>
      </c>
      <c r="V612" s="65">
        <f>INDEX(GB!$A$2:$AD$96,MATCH($C612,GB!$A$2:$A$96,0),MATCH(V$2,GB!$A$1:$AD$1,0))</f>
        <v>0</v>
      </c>
      <c r="W612" s="65">
        <f>INDEX(GB!$A$2:$AD$96,MATCH($C612,GB!$A$2:$A$96,0),MATCH(W$2,GB!$A$1:$AD$1,0))</f>
        <v>-40</v>
      </c>
      <c r="X612" s="65">
        <f>INDEX(GB!$A$2:$AD$96,MATCH($C612,GB!$A$2:$A$96,0),MATCH(X$2,GB!$A$1:$AD$1,0))</f>
        <v>-30</v>
      </c>
      <c r="Y612" s="65">
        <v>5</v>
      </c>
      <c r="Z612" s="72">
        <v>1200</v>
      </c>
      <c r="AA612" s="72">
        <v>400</v>
      </c>
      <c r="AB612" s="65"/>
      <c r="AC612" s="65"/>
      <c r="AD612" s="65"/>
      <c r="AE612" s="65"/>
      <c r="AF612" s="65">
        <v>10</v>
      </c>
      <c r="AG612" s="65">
        <f t="shared" si="2361"/>
        <v>820</v>
      </c>
      <c r="AH612" s="65">
        <f t="shared" si="2135"/>
        <v>800</v>
      </c>
      <c r="AI612" s="65" t="str">
        <f t="shared" si="2097"/>
        <v/>
      </c>
      <c r="AJ612" s="65" t="str">
        <f t="shared" si="2098"/>
        <v/>
      </c>
      <c r="AK612" s="65" t="str">
        <f t="shared" si="2099"/>
        <v/>
      </c>
      <c r="AL612" s="65" t="str">
        <f t="shared" si="2100"/>
        <v/>
      </c>
      <c r="AM612" s="65" t="str">
        <f t="shared" si="2339"/>
        <v/>
      </c>
      <c r="AN612" s="65">
        <v>0</v>
      </c>
      <c r="AO612" s="65">
        <v>0</v>
      </c>
      <c r="AP612" s="65">
        <v>0</v>
      </c>
      <c r="AQ612" s="65">
        <v>0</v>
      </c>
      <c r="AR612" s="65">
        <v>0</v>
      </c>
      <c r="AS612" s="65">
        <v>0</v>
      </c>
      <c r="AT612" s="65" t="str">
        <f t="shared" si="2358"/>
        <v>DCS_DDR</v>
      </c>
      <c r="AU612" s="65">
        <f t="shared" si="2359"/>
        <v>12.9</v>
      </c>
      <c r="AV612" s="65"/>
      <c r="AX612" s="65">
        <f t="shared" si="2319"/>
        <v>760</v>
      </c>
      <c r="AY612" s="65">
        <f t="shared" si="2320"/>
        <v>580</v>
      </c>
      <c r="AZ612" s="65">
        <f>INDEX(Notes!$A$36:$O$47,MATCH($B612,Notes!A$36:A$47,0),MATCH(AZ$2,Notes!A$35:O$35,0))</f>
        <v>12.93</v>
      </c>
      <c r="BA612" s="65">
        <f t="shared" si="1529"/>
        <v>695</v>
      </c>
      <c r="BB612" s="65">
        <f t="shared" si="2321"/>
        <v>715</v>
      </c>
      <c r="BC612" s="65">
        <f t="shared" si="1530"/>
        <v>695</v>
      </c>
      <c r="BD612" s="65">
        <f t="shared" si="2322"/>
        <v>715</v>
      </c>
      <c r="BO612" s="72">
        <f>MAX(J612:J617)</f>
        <v>12.9</v>
      </c>
      <c r="BP612" s="72">
        <f t="shared" si="2079"/>
        <v>3</v>
      </c>
      <c r="BQ612" s="72" t="str">
        <f t="shared" si="2080"/>
        <v>1</v>
      </c>
      <c r="BR612" s="72">
        <v>0</v>
      </c>
      <c r="BS612" s="72" t="s">
        <v>21</v>
      </c>
      <c r="BT612" s="72" t="s">
        <v>200</v>
      </c>
      <c r="BU612" s="72">
        <v>0.38430467397576457</v>
      </c>
      <c r="BV612" s="72">
        <v>12</v>
      </c>
    </row>
    <row r="613" spans="1:74" s="72" customFormat="1" x14ac:dyDescent="0.2">
      <c r="A613" s="72" t="b">
        <v>1</v>
      </c>
      <c r="B613" s="65" t="s">
        <v>68</v>
      </c>
      <c r="C613" s="65" t="s">
        <v>22</v>
      </c>
      <c r="D613" s="65" t="str">
        <f t="shared" ref="D613:D623" si="2391">CONCATENATE("E",MID(D612,2,2)+1)</f>
        <v>E2</v>
      </c>
      <c r="E613" s="75">
        <f t="shared" si="2078"/>
        <v>1003002</v>
      </c>
      <c r="F613" s="65" t="str">
        <f t="shared" si="2340"/>
        <v>MD003_E2</v>
      </c>
      <c r="G613" s="65" t="s">
        <v>345</v>
      </c>
      <c r="H613" s="65">
        <f>H612-15</f>
        <v>805</v>
      </c>
      <c r="I613" s="65">
        <f>I612</f>
        <v>110</v>
      </c>
      <c r="J613" s="65">
        <f>INDEX(Notes!$A$36:$N$47,MATCH(Binning!$B613,Notes!$A$36:$A$47,0),MATCH(Notes!$K$35,Notes!$A$35:$N$35,0))</f>
        <v>12.9</v>
      </c>
      <c r="K613" s="65"/>
      <c r="L613" s="65">
        <f>L612-10</f>
        <v>730</v>
      </c>
      <c r="M613" s="65">
        <f>M612</f>
        <v>560</v>
      </c>
      <c r="N613" s="65">
        <f>INDEX(GB!$A$2:$AD$96,MATCH($C613,GB!$A$2:$A$96,0),MATCH(N$2,GB!$A$1:$AD$1,0))</f>
        <v>20</v>
      </c>
      <c r="O613" s="65">
        <f>INDEX(GB!$A$2:$AD$96,MATCH($C613,GB!$A$2:$A$96,0),MATCH(O$2,GB!$A$1:$AD$1,0))</f>
        <v>5</v>
      </c>
      <c r="P613" s="65">
        <f>INDEX(GB!$A$2:$AD$96,MATCH($C613,GB!$A$2:$A$96,0),MATCH(P$2,GB!$A$1:$AD$1,0))</f>
        <v>-15</v>
      </c>
      <c r="Q613" s="65">
        <f>INDEX(GB!$A$2:$AD$96,MATCH($C613,GB!$A$2:$A$96,0),MATCH(Q$2,GB!$A$1:$AD$1,0))</f>
        <v>-5</v>
      </c>
      <c r="R613" s="65">
        <f>INDEX(Notes!$A$36:$N$47,MATCH(Binning!$B613,Notes!$A$36:$A$47,0),MATCH(Notes!$M$35,Notes!$A$35:$N$35,0))</f>
        <v>167</v>
      </c>
      <c r="S613" s="65"/>
      <c r="T613" s="65">
        <f>INDEX(GB!$A$2:$AD$96,MATCH($C613,GB!$A$2:$A$96,0),MATCH(T$2,GB!$A$1:$AD$1,0))</f>
        <v>35</v>
      </c>
      <c r="U613" s="65">
        <f>INDEX(GB!$A$2:$AD$96,MATCH($C613,GB!$A$2:$A$96,0),MATCH(U$2,GB!$A$1:$AD$1,0))</f>
        <v>-35</v>
      </c>
      <c r="V613" s="65">
        <f>INDEX(GB!$A$2:$AD$96,MATCH($C613,GB!$A$2:$A$96,0),MATCH(V$2,GB!$A$1:$AD$1,0))</f>
        <v>0</v>
      </c>
      <c r="W613" s="65">
        <f>INDEX(GB!$A$2:$AD$96,MATCH($C613,GB!$A$2:$A$96,0),MATCH(W$2,GB!$A$1:$AD$1,0))</f>
        <v>-40</v>
      </c>
      <c r="X613" s="65">
        <f>INDEX(GB!$A$2:$AD$96,MATCH($C613,GB!$A$2:$A$96,0),MATCH(X$2,GB!$A$1:$AD$1,0))</f>
        <v>-30</v>
      </c>
      <c r="Y613" s="65">
        <v>5</v>
      </c>
      <c r="Z613" s="72">
        <v>1200</v>
      </c>
      <c r="AA613" s="72">
        <v>400</v>
      </c>
      <c r="AB613" s="65"/>
      <c r="AC613" s="65"/>
      <c r="AD613" s="65"/>
      <c r="AE613" s="65"/>
      <c r="AF613" s="65">
        <f>AF612</f>
        <v>10</v>
      </c>
      <c r="AG613" s="65">
        <f t="shared" si="2361"/>
        <v>820</v>
      </c>
      <c r="AH613" s="65">
        <f t="shared" si="2135"/>
        <v>800</v>
      </c>
      <c r="AI613" s="65" t="str">
        <f t="shared" si="2097"/>
        <v/>
      </c>
      <c r="AJ613" s="65" t="str">
        <f t="shared" si="2098"/>
        <v/>
      </c>
      <c r="AK613" s="65" t="str">
        <f t="shared" si="2099"/>
        <v/>
      </c>
      <c r="AL613" s="65" t="str">
        <f t="shared" si="2100"/>
        <v/>
      </c>
      <c r="AM613" s="65" t="str">
        <f t="shared" si="2339"/>
        <v/>
      </c>
      <c r="AN613" s="65">
        <f t="shared" ref="AN613:AS613" si="2392">AN612</f>
        <v>0</v>
      </c>
      <c r="AO613" s="65">
        <f t="shared" si="2392"/>
        <v>0</v>
      </c>
      <c r="AP613" s="65">
        <f t="shared" si="2392"/>
        <v>0</v>
      </c>
      <c r="AQ613" s="65">
        <f t="shared" si="2392"/>
        <v>0</v>
      </c>
      <c r="AR613" s="65">
        <f t="shared" si="2392"/>
        <v>0</v>
      </c>
      <c r="AS613" s="65">
        <f t="shared" si="2392"/>
        <v>0</v>
      </c>
      <c r="AT613" s="65" t="str">
        <f t="shared" si="2358"/>
        <v>DCS_DDR</v>
      </c>
      <c r="AU613" s="65">
        <f t="shared" si="2359"/>
        <v>12.9</v>
      </c>
      <c r="AV613" s="65"/>
      <c r="AX613" s="65">
        <f t="shared" si="2319"/>
        <v>750</v>
      </c>
      <c r="AY613" s="65">
        <f t="shared" si="2320"/>
        <v>580</v>
      </c>
      <c r="AZ613" s="65">
        <f>INDEX(Notes!$A$36:$O$47,MATCH($B613,Notes!A$36:A$47,0),MATCH(AZ$2,Notes!A$35:O$35,0))</f>
        <v>12.93</v>
      </c>
      <c r="BA613" s="65">
        <f t="shared" si="1529"/>
        <v>680</v>
      </c>
      <c r="BB613" s="65">
        <f t="shared" si="2321"/>
        <v>700</v>
      </c>
      <c r="BC613" s="65">
        <f t="shared" si="1530"/>
        <v>680</v>
      </c>
      <c r="BD613" s="65">
        <f t="shared" si="2322"/>
        <v>700</v>
      </c>
      <c r="BO613" s="72">
        <f>BO612</f>
        <v>12.9</v>
      </c>
      <c r="BP613" s="72">
        <f t="shared" si="2079"/>
        <v>3</v>
      </c>
      <c r="BQ613" s="72" t="str">
        <f t="shared" si="2080"/>
        <v>2</v>
      </c>
      <c r="BR613" s="72">
        <f>IF(BR612="","",BR612)</f>
        <v>0</v>
      </c>
      <c r="BS613" s="72" t="str">
        <f t="shared" ref="BS613:BV617" si="2393">IF(BS612="","",BS612)</f>
        <v>MD002</v>
      </c>
      <c r="BT613" s="72" t="str">
        <f t="shared" si="2393"/>
        <v>MD005</v>
      </c>
      <c r="BU613" s="72">
        <f t="shared" si="2393"/>
        <v>0.38430467397576457</v>
      </c>
      <c r="BV613" s="72">
        <f t="shared" si="2393"/>
        <v>12</v>
      </c>
    </row>
    <row r="614" spans="1:74" s="72" customFormat="1" x14ac:dyDescent="0.2">
      <c r="A614" s="72" t="b">
        <v>1</v>
      </c>
      <c r="B614" s="65" t="s">
        <v>68</v>
      </c>
      <c r="C614" s="65" t="s">
        <v>22</v>
      </c>
      <c r="D614" s="65" t="str">
        <f t="shared" si="2391"/>
        <v>E3</v>
      </c>
      <c r="E614" s="75">
        <f t="shared" si="2078"/>
        <v>1003003</v>
      </c>
      <c r="F614" s="65" t="str">
        <f t="shared" si="2340"/>
        <v>MD003_E3</v>
      </c>
      <c r="G614" s="65" t="s">
        <v>345</v>
      </c>
      <c r="H614" s="65">
        <f t="shared" ref="H614:H623" si="2394">H613-15</f>
        <v>790</v>
      </c>
      <c r="I614" s="65">
        <f t="shared" ref="I614:I623" si="2395">I613</f>
        <v>110</v>
      </c>
      <c r="J614" s="65">
        <f>INDEX(Notes!$A$36:$N$47,MATCH(Binning!$B614,Notes!$A$36:$A$47,0),MATCH(Notes!$K$35,Notes!$A$35:$N$35,0))</f>
        <v>12.9</v>
      </c>
      <c r="K614" s="65"/>
      <c r="L614" s="65">
        <f>L613-10</f>
        <v>720</v>
      </c>
      <c r="M614" s="65">
        <f t="shared" ref="M614:M623" si="2396">M613</f>
        <v>560</v>
      </c>
      <c r="N614" s="65">
        <f>INDEX(GB!$A$2:$AD$96,MATCH($C614,GB!$A$2:$A$96,0),MATCH(N$2,GB!$A$1:$AD$1,0))</f>
        <v>20</v>
      </c>
      <c r="O614" s="65">
        <f>INDEX(GB!$A$2:$AD$96,MATCH($C614,GB!$A$2:$A$96,0),MATCH(O$2,GB!$A$1:$AD$1,0))</f>
        <v>5</v>
      </c>
      <c r="P614" s="65">
        <f>INDEX(GB!$A$2:$AD$96,MATCH($C614,GB!$A$2:$A$96,0),MATCH(P$2,GB!$A$1:$AD$1,0))</f>
        <v>-15</v>
      </c>
      <c r="Q614" s="65">
        <f>INDEX(GB!$A$2:$AD$96,MATCH($C614,GB!$A$2:$A$96,0),MATCH(Q$2,GB!$A$1:$AD$1,0))</f>
        <v>-5</v>
      </c>
      <c r="R614" s="65">
        <f>INDEX(Notes!$A$36:$N$47,MATCH(Binning!$B614,Notes!$A$36:$A$47,0),MATCH(Notes!$M$35,Notes!$A$35:$N$35,0))</f>
        <v>167</v>
      </c>
      <c r="S614" s="65"/>
      <c r="T614" s="65">
        <f>INDEX(GB!$A$2:$AD$96,MATCH($C614,GB!$A$2:$A$96,0),MATCH(T$2,GB!$A$1:$AD$1,0))</f>
        <v>35</v>
      </c>
      <c r="U614" s="65">
        <f>INDEX(GB!$A$2:$AD$96,MATCH($C614,GB!$A$2:$A$96,0),MATCH(U$2,GB!$A$1:$AD$1,0))</f>
        <v>-35</v>
      </c>
      <c r="V614" s="65">
        <f>INDEX(GB!$A$2:$AD$96,MATCH($C614,GB!$A$2:$A$96,0),MATCH(V$2,GB!$A$1:$AD$1,0))</f>
        <v>0</v>
      </c>
      <c r="W614" s="65">
        <f>INDEX(GB!$A$2:$AD$96,MATCH($C614,GB!$A$2:$A$96,0),MATCH(W$2,GB!$A$1:$AD$1,0))</f>
        <v>-40</v>
      </c>
      <c r="X614" s="65">
        <f>INDEX(GB!$A$2:$AD$96,MATCH($C614,GB!$A$2:$A$96,0),MATCH(X$2,GB!$A$1:$AD$1,0))</f>
        <v>-30</v>
      </c>
      <c r="Y614" s="65">
        <v>5</v>
      </c>
      <c r="Z614" s="72">
        <v>1200</v>
      </c>
      <c r="AA614" s="72">
        <v>400</v>
      </c>
      <c r="AB614" s="65"/>
      <c r="AC614" s="65"/>
      <c r="AD614" s="65"/>
      <c r="AE614" s="65"/>
      <c r="AF614" s="65">
        <f t="shared" ref="AF614:AF623" si="2397">AF613</f>
        <v>10</v>
      </c>
      <c r="AG614" s="65">
        <f t="shared" si="2361"/>
        <v>820</v>
      </c>
      <c r="AH614" s="65">
        <f t="shared" si="2135"/>
        <v>800</v>
      </c>
      <c r="AI614" s="65" t="str">
        <f t="shared" si="2097"/>
        <v/>
      </c>
      <c r="AJ614" s="65" t="str">
        <f t="shared" si="2098"/>
        <v/>
      </c>
      <c r="AK614" s="65" t="str">
        <f t="shared" si="2099"/>
        <v/>
      </c>
      <c r="AL614" s="65" t="str">
        <f t="shared" si="2100"/>
        <v/>
      </c>
      <c r="AM614" s="65" t="str">
        <f t="shared" si="2339"/>
        <v/>
      </c>
      <c r="AN614" s="65">
        <f t="shared" ref="AN614:AN623" si="2398">AN613</f>
        <v>0</v>
      </c>
      <c r="AO614" s="65">
        <f t="shared" ref="AO614:AO623" si="2399">AO613</f>
        <v>0</v>
      </c>
      <c r="AP614" s="65">
        <f t="shared" ref="AP614:AP623" si="2400">AP613</f>
        <v>0</v>
      </c>
      <c r="AQ614" s="65">
        <f t="shared" ref="AQ614:AQ623" si="2401">AQ613</f>
        <v>0</v>
      </c>
      <c r="AR614" s="65">
        <f t="shared" ref="AR614:AR623" si="2402">AR613</f>
        <v>0</v>
      </c>
      <c r="AS614" s="65">
        <f t="shared" ref="AS614:AS623" si="2403">AS613</f>
        <v>0</v>
      </c>
      <c r="AT614" s="65" t="str">
        <f t="shared" si="2358"/>
        <v>DCS_DDR</v>
      </c>
      <c r="AU614" s="65">
        <f t="shared" si="2359"/>
        <v>12.9</v>
      </c>
      <c r="AV614" s="65"/>
      <c r="AX614" s="65">
        <f t="shared" si="2319"/>
        <v>740</v>
      </c>
      <c r="AY614" s="65">
        <f t="shared" si="2320"/>
        <v>580</v>
      </c>
      <c r="AZ614" s="65">
        <f>INDEX(Notes!$A$36:$O$47,MATCH($B614,Notes!A$36:A$47,0),MATCH(AZ$2,Notes!A$35:O$35,0))</f>
        <v>12.93</v>
      </c>
      <c r="BA614" s="65">
        <f t="shared" ref="BA614:BA712" si="2404">MAX(MIN(Y614*FLOOR((H614-I614*LOG10(AZ614))/Y614,1),L614),M614)</f>
        <v>665</v>
      </c>
      <c r="BB614" s="65">
        <f t="shared" si="2321"/>
        <v>685</v>
      </c>
      <c r="BC614" s="65">
        <f t="shared" ref="BC614:BC712" si="2405">MAX(MIN(Y614*FLOOR((H614-I614*LOG10(J614))/Y614,1),L614),M614)</f>
        <v>665</v>
      </c>
      <c r="BD614" s="65">
        <f t="shared" si="2322"/>
        <v>685</v>
      </c>
      <c r="BO614" s="72">
        <f t="shared" ref="BO614:BO623" si="2406">BO613</f>
        <v>12.9</v>
      </c>
      <c r="BP614" s="72">
        <f t="shared" si="2079"/>
        <v>3</v>
      </c>
      <c r="BQ614" s="72" t="str">
        <f t="shared" si="2080"/>
        <v>3</v>
      </c>
      <c r="BR614" s="72">
        <f t="shared" ref="BR614:BV618" si="2407">IF(BR613="","",BR613)</f>
        <v>0</v>
      </c>
      <c r="BS614" s="72" t="str">
        <f t="shared" si="2393"/>
        <v>MD002</v>
      </c>
      <c r="BT614" s="72" t="str">
        <f t="shared" si="2393"/>
        <v>MD005</v>
      </c>
      <c r="BU614" s="72">
        <f t="shared" si="2393"/>
        <v>0.38430467397576457</v>
      </c>
      <c r="BV614" s="72">
        <f t="shared" si="2393"/>
        <v>12</v>
      </c>
    </row>
    <row r="615" spans="1:74" s="72" customFormat="1" x14ac:dyDescent="0.2">
      <c r="A615" s="72" t="b">
        <v>1</v>
      </c>
      <c r="B615" s="65" t="s">
        <v>68</v>
      </c>
      <c r="C615" s="65" t="s">
        <v>22</v>
      </c>
      <c r="D615" s="65" t="str">
        <f t="shared" si="2391"/>
        <v>E4</v>
      </c>
      <c r="E615" s="75">
        <f t="shared" si="2078"/>
        <v>1003004</v>
      </c>
      <c r="F615" s="65" t="str">
        <f t="shared" si="2340"/>
        <v>MD003_E4</v>
      </c>
      <c r="G615" s="65" t="s">
        <v>345</v>
      </c>
      <c r="H615" s="65">
        <f t="shared" si="2394"/>
        <v>775</v>
      </c>
      <c r="I615" s="65">
        <f t="shared" si="2395"/>
        <v>110</v>
      </c>
      <c r="J615" s="65">
        <f>INDEX(Notes!$A$36:$N$47,MATCH(Binning!$B615,Notes!$A$36:$A$47,0),MATCH(Notes!$K$35,Notes!$A$35:$N$35,0))</f>
        <v>12.9</v>
      </c>
      <c r="K615" s="65"/>
      <c r="L615" s="65">
        <f t="shared" ref="L615:L623" si="2408">L614</f>
        <v>720</v>
      </c>
      <c r="M615" s="65">
        <f t="shared" si="2396"/>
        <v>560</v>
      </c>
      <c r="N615" s="65">
        <f>INDEX(GB!$A$2:$AD$96,MATCH($C615,GB!$A$2:$A$96,0),MATCH(N$2,GB!$A$1:$AD$1,0))</f>
        <v>20</v>
      </c>
      <c r="O615" s="65">
        <f>INDEX(GB!$A$2:$AD$96,MATCH($C615,GB!$A$2:$A$96,0),MATCH(O$2,GB!$A$1:$AD$1,0))</f>
        <v>5</v>
      </c>
      <c r="P615" s="65">
        <f>INDEX(GB!$A$2:$AD$96,MATCH($C615,GB!$A$2:$A$96,0),MATCH(P$2,GB!$A$1:$AD$1,0))</f>
        <v>-15</v>
      </c>
      <c r="Q615" s="65">
        <f>INDEX(GB!$A$2:$AD$96,MATCH($C615,GB!$A$2:$A$96,0),MATCH(Q$2,GB!$A$1:$AD$1,0))</f>
        <v>-5</v>
      </c>
      <c r="R615" s="65">
        <f>INDEX(Notes!$A$36:$N$47,MATCH(Binning!$B615,Notes!$A$36:$A$47,0),MATCH(Notes!$M$35,Notes!$A$35:$N$35,0))</f>
        <v>167</v>
      </c>
      <c r="S615" s="65"/>
      <c r="T615" s="65">
        <f>INDEX(GB!$A$2:$AD$96,MATCH($C615,GB!$A$2:$A$96,0),MATCH(T$2,GB!$A$1:$AD$1,0))</f>
        <v>35</v>
      </c>
      <c r="U615" s="65">
        <f>INDEX(GB!$A$2:$AD$96,MATCH($C615,GB!$A$2:$A$96,0),MATCH(U$2,GB!$A$1:$AD$1,0))</f>
        <v>-35</v>
      </c>
      <c r="V615" s="65">
        <f>INDEX(GB!$A$2:$AD$96,MATCH($C615,GB!$A$2:$A$96,0),MATCH(V$2,GB!$A$1:$AD$1,0))</f>
        <v>0</v>
      </c>
      <c r="W615" s="65">
        <f>INDEX(GB!$A$2:$AD$96,MATCH($C615,GB!$A$2:$A$96,0),MATCH(W$2,GB!$A$1:$AD$1,0))</f>
        <v>-40</v>
      </c>
      <c r="X615" s="65">
        <f>INDEX(GB!$A$2:$AD$96,MATCH($C615,GB!$A$2:$A$96,0),MATCH(X$2,GB!$A$1:$AD$1,0))</f>
        <v>-30</v>
      </c>
      <c r="Y615" s="65">
        <v>5</v>
      </c>
      <c r="Z615" s="72">
        <v>1200</v>
      </c>
      <c r="AA615" s="72">
        <v>400</v>
      </c>
      <c r="AB615" s="65"/>
      <c r="AC615" s="65"/>
      <c r="AD615" s="65"/>
      <c r="AE615" s="65"/>
      <c r="AF615" s="65">
        <f t="shared" si="2397"/>
        <v>10</v>
      </c>
      <c r="AG615" s="65">
        <f t="shared" si="2361"/>
        <v>820</v>
      </c>
      <c r="AH615" s="65">
        <f t="shared" si="2135"/>
        <v>800</v>
      </c>
      <c r="AI615" s="65" t="str">
        <f t="shared" si="2097"/>
        <v/>
      </c>
      <c r="AJ615" s="65" t="str">
        <f t="shared" si="2098"/>
        <v/>
      </c>
      <c r="AK615" s="65" t="str">
        <f t="shared" si="2099"/>
        <v/>
      </c>
      <c r="AL615" s="65" t="str">
        <f t="shared" si="2100"/>
        <v/>
      </c>
      <c r="AM615" s="65" t="str">
        <f t="shared" si="2339"/>
        <v/>
      </c>
      <c r="AN615" s="65">
        <f t="shared" si="2398"/>
        <v>0</v>
      </c>
      <c r="AO615" s="65">
        <f t="shared" si="2399"/>
        <v>0</v>
      </c>
      <c r="AP615" s="65">
        <f t="shared" si="2400"/>
        <v>0</v>
      </c>
      <c r="AQ615" s="65">
        <f t="shared" si="2401"/>
        <v>0</v>
      </c>
      <c r="AR615" s="65">
        <f t="shared" si="2402"/>
        <v>0</v>
      </c>
      <c r="AS615" s="65">
        <f t="shared" si="2403"/>
        <v>0</v>
      </c>
      <c r="AT615" s="65" t="str">
        <f t="shared" si="2358"/>
        <v>DCS_DDR</v>
      </c>
      <c r="AU615" s="65">
        <f t="shared" si="2359"/>
        <v>12.9</v>
      </c>
      <c r="AV615" s="65"/>
      <c r="AX615" s="65">
        <f t="shared" si="2319"/>
        <v>740</v>
      </c>
      <c r="AY615" s="65">
        <f t="shared" si="2320"/>
        <v>580</v>
      </c>
      <c r="AZ615" s="65">
        <f>INDEX(Notes!$A$36:$O$47,MATCH($B615,Notes!A$36:A$47,0),MATCH(AZ$2,Notes!A$35:O$35,0))</f>
        <v>12.93</v>
      </c>
      <c r="BA615" s="65">
        <f t="shared" si="2404"/>
        <v>650</v>
      </c>
      <c r="BB615" s="65">
        <f t="shared" si="2321"/>
        <v>670</v>
      </c>
      <c r="BC615" s="65">
        <f t="shared" si="2405"/>
        <v>650</v>
      </c>
      <c r="BD615" s="65">
        <f t="shared" si="2322"/>
        <v>670</v>
      </c>
      <c r="BO615" s="72">
        <f t="shared" si="2406"/>
        <v>12.9</v>
      </c>
      <c r="BP615" s="72">
        <f t="shared" si="2079"/>
        <v>3</v>
      </c>
      <c r="BQ615" s="72" t="str">
        <f t="shared" si="2080"/>
        <v>4</v>
      </c>
      <c r="BR615" s="72">
        <f t="shared" si="2407"/>
        <v>0</v>
      </c>
      <c r="BS615" s="72" t="str">
        <f t="shared" si="2393"/>
        <v>MD002</v>
      </c>
      <c r="BT615" s="72" t="str">
        <f t="shared" si="2393"/>
        <v>MD005</v>
      </c>
      <c r="BU615" s="72">
        <f t="shared" si="2393"/>
        <v>0.38430467397576457</v>
      </c>
      <c r="BV615" s="72">
        <f t="shared" si="2393"/>
        <v>12</v>
      </c>
    </row>
    <row r="616" spans="1:74" s="72" customFormat="1" x14ac:dyDescent="0.2">
      <c r="A616" s="72" t="b">
        <v>1</v>
      </c>
      <c r="B616" s="65" t="s">
        <v>68</v>
      </c>
      <c r="C616" s="65" t="s">
        <v>22</v>
      </c>
      <c r="D616" s="65" t="str">
        <f t="shared" si="2391"/>
        <v>E5</v>
      </c>
      <c r="E616" s="75">
        <f t="shared" si="2078"/>
        <v>1003005</v>
      </c>
      <c r="F616" s="65" t="str">
        <f t="shared" si="2340"/>
        <v>MD003_E5</v>
      </c>
      <c r="G616" s="65" t="s">
        <v>345</v>
      </c>
      <c r="H616" s="65">
        <f t="shared" si="2394"/>
        <v>760</v>
      </c>
      <c r="I616" s="65">
        <f t="shared" si="2395"/>
        <v>110</v>
      </c>
      <c r="J616" s="65">
        <f>INDEX(Notes!$A$36:$N$47,MATCH(Binning!$B616,Notes!$A$36:$A$47,0),MATCH(Notes!$K$35,Notes!$A$35:$N$35,0))</f>
        <v>12.9</v>
      </c>
      <c r="K616" s="65"/>
      <c r="L616" s="65">
        <f t="shared" si="2408"/>
        <v>720</v>
      </c>
      <c r="M616" s="65">
        <f t="shared" si="2396"/>
        <v>560</v>
      </c>
      <c r="N616" s="65">
        <f>INDEX(GB!$A$2:$AD$96,MATCH($C616,GB!$A$2:$A$96,0),MATCH(N$2,GB!$A$1:$AD$1,0))</f>
        <v>20</v>
      </c>
      <c r="O616" s="65">
        <f>INDEX(GB!$A$2:$AD$96,MATCH($C616,GB!$A$2:$A$96,0),MATCH(O$2,GB!$A$1:$AD$1,0))</f>
        <v>5</v>
      </c>
      <c r="P616" s="65">
        <f>INDEX(GB!$A$2:$AD$96,MATCH($C616,GB!$A$2:$A$96,0),MATCH(P$2,GB!$A$1:$AD$1,0))</f>
        <v>-15</v>
      </c>
      <c r="Q616" s="65">
        <f>INDEX(GB!$A$2:$AD$96,MATCH($C616,GB!$A$2:$A$96,0),MATCH(Q$2,GB!$A$1:$AD$1,0))</f>
        <v>-5</v>
      </c>
      <c r="R616" s="65">
        <f>INDEX(Notes!$A$36:$N$47,MATCH(Binning!$B616,Notes!$A$36:$A$47,0),MATCH(Notes!$M$35,Notes!$A$35:$N$35,0))</f>
        <v>167</v>
      </c>
      <c r="S616" s="65"/>
      <c r="T616" s="65">
        <f>INDEX(GB!$A$2:$AD$96,MATCH($C616,GB!$A$2:$A$96,0),MATCH(T$2,GB!$A$1:$AD$1,0))</f>
        <v>35</v>
      </c>
      <c r="U616" s="65">
        <f>INDEX(GB!$A$2:$AD$96,MATCH($C616,GB!$A$2:$A$96,0),MATCH(U$2,GB!$A$1:$AD$1,0))</f>
        <v>-35</v>
      </c>
      <c r="V616" s="65">
        <f>INDEX(GB!$A$2:$AD$96,MATCH($C616,GB!$A$2:$A$96,0),MATCH(V$2,GB!$A$1:$AD$1,0))</f>
        <v>0</v>
      </c>
      <c r="W616" s="65">
        <f>INDEX(GB!$A$2:$AD$96,MATCH($C616,GB!$A$2:$A$96,0),MATCH(W$2,GB!$A$1:$AD$1,0))</f>
        <v>-40</v>
      </c>
      <c r="X616" s="65">
        <f>INDEX(GB!$A$2:$AD$96,MATCH($C616,GB!$A$2:$A$96,0),MATCH(X$2,GB!$A$1:$AD$1,0))</f>
        <v>-30</v>
      </c>
      <c r="Y616" s="65">
        <v>5</v>
      </c>
      <c r="Z616" s="72">
        <v>1200</v>
      </c>
      <c r="AA616" s="72">
        <v>400</v>
      </c>
      <c r="AB616" s="65"/>
      <c r="AC616" s="65"/>
      <c r="AD616" s="65"/>
      <c r="AE616" s="65"/>
      <c r="AF616" s="65">
        <f t="shared" si="2397"/>
        <v>10</v>
      </c>
      <c r="AG616" s="65">
        <f t="shared" si="2361"/>
        <v>820</v>
      </c>
      <c r="AH616" s="65">
        <f t="shared" si="2135"/>
        <v>800</v>
      </c>
      <c r="AI616" s="65" t="str">
        <f t="shared" si="2097"/>
        <v/>
      </c>
      <c r="AJ616" s="65" t="str">
        <f t="shared" si="2098"/>
        <v/>
      </c>
      <c r="AK616" s="65" t="str">
        <f t="shared" si="2099"/>
        <v/>
      </c>
      <c r="AL616" s="65" t="str">
        <f t="shared" si="2100"/>
        <v/>
      </c>
      <c r="AM616" s="65" t="str">
        <f t="shared" si="2339"/>
        <v/>
      </c>
      <c r="AN616" s="65">
        <f t="shared" si="2398"/>
        <v>0</v>
      </c>
      <c r="AO616" s="65">
        <f t="shared" si="2399"/>
        <v>0</v>
      </c>
      <c r="AP616" s="65">
        <f t="shared" si="2400"/>
        <v>0</v>
      </c>
      <c r="AQ616" s="65">
        <f t="shared" si="2401"/>
        <v>0</v>
      </c>
      <c r="AR616" s="65">
        <f t="shared" si="2402"/>
        <v>0</v>
      </c>
      <c r="AS616" s="65">
        <f t="shared" si="2403"/>
        <v>0</v>
      </c>
      <c r="AT616" s="65" t="str">
        <f t="shared" si="2358"/>
        <v>DCS_DDR</v>
      </c>
      <c r="AU616" s="65">
        <f t="shared" si="2359"/>
        <v>12.9</v>
      </c>
      <c r="AV616" s="65"/>
      <c r="AX616" s="65">
        <f t="shared" si="2319"/>
        <v>740</v>
      </c>
      <c r="AY616" s="65">
        <f t="shared" si="2320"/>
        <v>580</v>
      </c>
      <c r="AZ616" s="65">
        <f>INDEX(Notes!$A$36:$O$47,MATCH($B616,Notes!A$36:A$47,0),MATCH(AZ$2,Notes!A$35:O$35,0))</f>
        <v>12.93</v>
      </c>
      <c r="BA616" s="65">
        <f t="shared" si="2404"/>
        <v>635</v>
      </c>
      <c r="BB616" s="65">
        <f t="shared" si="2321"/>
        <v>655</v>
      </c>
      <c r="BC616" s="65">
        <f t="shared" si="2405"/>
        <v>635</v>
      </c>
      <c r="BD616" s="65">
        <f t="shared" si="2322"/>
        <v>655</v>
      </c>
      <c r="BO616" s="72">
        <f t="shared" si="2406"/>
        <v>12.9</v>
      </c>
      <c r="BP616" s="72">
        <f t="shared" si="2079"/>
        <v>3</v>
      </c>
      <c r="BQ616" s="72" t="str">
        <f t="shared" si="2080"/>
        <v>5</v>
      </c>
      <c r="BR616" s="72">
        <f t="shared" si="2407"/>
        <v>0</v>
      </c>
      <c r="BS616" s="72" t="str">
        <f t="shared" si="2393"/>
        <v>MD002</v>
      </c>
      <c r="BT616" s="72" t="str">
        <f t="shared" si="2393"/>
        <v>MD005</v>
      </c>
      <c r="BU616" s="72">
        <f t="shared" si="2393"/>
        <v>0.38430467397576457</v>
      </c>
      <c r="BV616" s="72">
        <f t="shared" si="2393"/>
        <v>12</v>
      </c>
    </row>
    <row r="617" spans="1:74" s="72" customFormat="1" x14ac:dyDescent="0.2">
      <c r="A617" s="72" t="b">
        <v>1</v>
      </c>
      <c r="B617" s="65" t="s">
        <v>68</v>
      </c>
      <c r="C617" s="65" t="s">
        <v>22</v>
      </c>
      <c r="D617" s="65" t="str">
        <f t="shared" si="2391"/>
        <v>E6</v>
      </c>
      <c r="E617" s="75">
        <f t="shared" si="2078"/>
        <v>1003006</v>
      </c>
      <c r="F617" s="65" t="str">
        <f t="shared" ref="F617:F640" si="2409">CONCATENATE(C617,"_",D617)</f>
        <v>MD003_E6</v>
      </c>
      <c r="G617" s="65" t="s">
        <v>345</v>
      </c>
      <c r="H617" s="65">
        <f t="shared" si="2394"/>
        <v>745</v>
      </c>
      <c r="I617" s="65">
        <f t="shared" si="2395"/>
        <v>110</v>
      </c>
      <c r="J617" s="65">
        <f>INDEX(Notes!$A$36:$N$47,MATCH(Binning!$B617,Notes!$A$36:$A$47,0),MATCH(Notes!$K$35,Notes!$A$35:$N$35,0))</f>
        <v>12.9</v>
      </c>
      <c r="K617" s="65"/>
      <c r="L617" s="65">
        <f t="shared" si="2408"/>
        <v>720</v>
      </c>
      <c r="M617" s="65">
        <f t="shared" si="2396"/>
        <v>560</v>
      </c>
      <c r="N617" s="65">
        <f>INDEX(GB!$A$2:$AD$96,MATCH($C617,GB!$A$2:$A$96,0),MATCH(N$2,GB!$A$1:$AD$1,0))</f>
        <v>20</v>
      </c>
      <c r="O617" s="65">
        <f>INDEX(GB!$A$2:$AD$96,MATCH($C617,GB!$A$2:$A$96,0),MATCH(O$2,GB!$A$1:$AD$1,0))</f>
        <v>5</v>
      </c>
      <c r="P617" s="65">
        <f>INDEX(GB!$A$2:$AD$96,MATCH($C617,GB!$A$2:$A$96,0),MATCH(P$2,GB!$A$1:$AD$1,0))</f>
        <v>-15</v>
      </c>
      <c r="Q617" s="65">
        <f>INDEX(GB!$A$2:$AD$96,MATCH($C617,GB!$A$2:$A$96,0),MATCH(Q$2,GB!$A$1:$AD$1,0))</f>
        <v>-5</v>
      </c>
      <c r="R617" s="65">
        <f>INDEX(Notes!$A$36:$N$47,MATCH(Binning!$B617,Notes!$A$36:$A$47,0),MATCH(Notes!$M$35,Notes!$A$35:$N$35,0))</f>
        <v>167</v>
      </c>
      <c r="S617" s="65"/>
      <c r="T617" s="65">
        <f>INDEX(GB!$A$2:$AD$96,MATCH($C617,GB!$A$2:$A$96,0),MATCH(T$2,GB!$A$1:$AD$1,0))</f>
        <v>35</v>
      </c>
      <c r="U617" s="65">
        <f>INDEX(GB!$A$2:$AD$96,MATCH($C617,GB!$A$2:$A$96,0),MATCH(U$2,GB!$A$1:$AD$1,0))</f>
        <v>-35</v>
      </c>
      <c r="V617" s="65">
        <f>INDEX(GB!$A$2:$AD$96,MATCH($C617,GB!$A$2:$A$96,0),MATCH(V$2,GB!$A$1:$AD$1,0))</f>
        <v>0</v>
      </c>
      <c r="W617" s="65">
        <f>INDEX(GB!$A$2:$AD$96,MATCH($C617,GB!$A$2:$A$96,0),MATCH(W$2,GB!$A$1:$AD$1,0))</f>
        <v>-40</v>
      </c>
      <c r="X617" s="65">
        <f>INDEX(GB!$A$2:$AD$96,MATCH($C617,GB!$A$2:$A$96,0),MATCH(X$2,GB!$A$1:$AD$1,0))</f>
        <v>-30</v>
      </c>
      <c r="Y617" s="65">
        <v>5</v>
      </c>
      <c r="Z617" s="72">
        <v>1200</v>
      </c>
      <c r="AA617" s="72">
        <v>400</v>
      </c>
      <c r="AB617" s="65"/>
      <c r="AC617" s="65"/>
      <c r="AD617" s="65"/>
      <c r="AE617" s="65"/>
      <c r="AF617" s="65">
        <f t="shared" si="2397"/>
        <v>10</v>
      </c>
      <c r="AG617" s="65">
        <f t="shared" si="2361"/>
        <v>820</v>
      </c>
      <c r="AH617" s="65">
        <f t="shared" ref="AH617:AH640" si="2410">AG617-N617</f>
        <v>800</v>
      </c>
      <c r="AI617" s="65" t="str">
        <f t="shared" si="2097"/>
        <v/>
      </c>
      <c r="AJ617" s="65" t="str">
        <f t="shared" si="2098"/>
        <v/>
      </c>
      <c r="AK617" s="65" t="str">
        <f t="shared" si="2099"/>
        <v/>
      </c>
      <c r="AL617" s="65" t="str">
        <f t="shared" si="2100"/>
        <v/>
      </c>
      <c r="AM617" s="65" t="str">
        <f t="shared" si="2339"/>
        <v/>
      </c>
      <c r="AN617" s="65">
        <f t="shared" si="2398"/>
        <v>0</v>
      </c>
      <c r="AO617" s="65">
        <f t="shared" si="2399"/>
        <v>0</v>
      </c>
      <c r="AP617" s="65">
        <f t="shared" si="2400"/>
        <v>0</v>
      </c>
      <c r="AQ617" s="65">
        <f t="shared" si="2401"/>
        <v>0</v>
      </c>
      <c r="AR617" s="65">
        <f t="shared" si="2402"/>
        <v>0</v>
      </c>
      <c r="AS617" s="65">
        <f t="shared" si="2403"/>
        <v>0</v>
      </c>
      <c r="AT617" s="65" t="str">
        <f t="shared" si="2358"/>
        <v>DCS_DDR</v>
      </c>
      <c r="AU617" s="65">
        <f t="shared" si="2359"/>
        <v>12.9</v>
      </c>
      <c r="AV617" s="65"/>
      <c r="AX617" s="65">
        <f t="shared" si="2319"/>
        <v>740</v>
      </c>
      <c r="AY617" s="65">
        <f t="shared" si="2320"/>
        <v>580</v>
      </c>
      <c r="AZ617" s="65">
        <f>INDEX(Notes!$A$36:$O$47,MATCH($B617,Notes!A$36:A$47,0),MATCH(AZ$2,Notes!A$35:O$35,0))</f>
        <v>12.93</v>
      </c>
      <c r="BA617" s="65">
        <f t="shared" si="2404"/>
        <v>620</v>
      </c>
      <c r="BB617" s="65">
        <f t="shared" si="2321"/>
        <v>640</v>
      </c>
      <c r="BC617" s="65">
        <f t="shared" si="2405"/>
        <v>620</v>
      </c>
      <c r="BD617" s="65">
        <f t="shared" si="2322"/>
        <v>640</v>
      </c>
      <c r="BO617" s="72">
        <f t="shared" si="2406"/>
        <v>12.9</v>
      </c>
      <c r="BP617" s="72">
        <f t="shared" si="2079"/>
        <v>3</v>
      </c>
      <c r="BQ617" s="72" t="str">
        <f t="shared" si="2080"/>
        <v>6</v>
      </c>
      <c r="BR617" s="72">
        <f t="shared" si="2407"/>
        <v>0</v>
      </c>
      <c r="BS617" s="72" t="str">
        <f t="shared" si="2393"/>
        <v>MD002</v>
      </c>
      <c r="BT617" s="72" t="str">
        <f t="shared" si="2393"/>
        <v>MD005</v>
      </c>
      <c r="BU617" s="72">
        <f t="shared" si="2393"/>
        <v>0.38430467397576457</v>
      </c>
      <c r="BV617" s="72">
        <f t="shared" si="2393"/>
        <v>12</v>
      </c>
    </row>
    <row r="618" spans="1:74" s="72" customFormat="1" x14ac:dyDescent="0.2">
      <c r="A618" s="72" t="b">
        <v>1</v>
      </c>
      <c r="B618" s="65" t="s">
        <v>68</v>
      </c>
      <c r="C618" s="65" t="s">
        <v>22</v>
      </c>
      <c r="D618" s="65" t="str">
        <f t="shared" si="2391"/>
        <v>E7</v>
      </c>
      <c r="E618" s="75">
        <f t="shared" ref="E618:E621" si="2411">1000000+BP618*1000+BQ618</f>
        <v>1003007</v>
      </c>
      <c r="F618" s="65" t="str">
        <f t="shared" si="2409"/>
        <v>MD003_E7</v>
      </c>
      <c r="G618" s="65" t="s">
        <v>345</v>
      </c>
      <c r="H618" s="65">
        <f t="shared" si="2394"/>
        <v>730</v>
      </c>
      <c r="I618" s="65">
        <f t="shared" si="2395"/>
        <v>110</v>
      </c>
      <c r="J618" s="65">
        <f>INDEX(Notes!$A$36:$N$47,MATCH(Binning!$B618,Notes!$A$36:$A$47,0),MATCH(Notes!$K$35,Notes!$A$35:$N$35,0))</f>
        <v>12.9</v>
      </c>
      <c r="K618" s="65"/>
      <c r="L618" s="65">
        <f t="shared" si="2408"/>
        <v>720</v>
      </c>
      <c r="M618" s="65">
        <f t="shared" si="2396"/>
        <v>560</v>
      </c>
      <c r="N618" s="65">
        <f>INDEX(GB!$A$2:$AD$96,MATCH($C618,GB!$A$2:$A$96,0),MATCH(N$2,GB!$A$1:$AD$1,0))</f>
        <v>20</v>
      </c>
      <c r="O618" s="65">
        <f>INDEX(GB!$A$2:$AD$96,MATCH($C618,GB!$A$2:$A$96,0),MATCH(O$2,GB!$A$1:$AD$1,0))</f>
        <v>5</v>
      </c>
      <c r="P618" s="65">
        <f>INDEX(GB!$A$2:$AD$96,MATCH($C618,GB!$A$2:$A$96,0),MATCH(P$2,GB!$A$1:$AD$1,0))</f>
        <v>-15</v>
      </c>
      <c r="Q618" s="65">
        <f>INDEX(GB!$A$2:$AD$96,MATCH($C618,GB!$A$2:$A$96,0),MATCH(Q$2,GB!$A$1:$AD$1,0))</f>
        <v>-5</v>
      </c>
      <c r="R618" s="65">
        <f>INDEX(Notes!$A$36:$N$47,MATCH(Binning!$B618,Notes!$A$36:$A$47,0),MATCH(Notes!$M$35,Notes!$A$35:$N$35,0))</f>
        <v>167</v>
      </c>
      <c r="S618" s="65"/>
      <c r="T618" s="65">
        <f>INDEX(GB!$A$2:$AD$96,MATCH($C618,GB!$A$2:$A$96,0),MATCH(T$2,GB!$A$1:$AD$1,0))</f>
        <v>35</v>
      </c>
      <c r="U618" s="65">
        <f>INDEX(GB!$A$2:$AD$96,MATCH($C618,GB!$A$2:$A$96,0),MATCH(U$2,GB!$A$1:$AD$1,0))</f>
        <v>-35</v>
      </c>
      <c r="V618" s="65">
        <f>INDEX(GB!$A$2:$AD$96,MATCH($C618,GB!$A$2:$A$96,0),MATCH(V$2,GB!$A$1:$AD$1,0))</f>
        <v>0</v>
      </c>
      <c r="W618" s="65">
        <f>INDEX(GB!$A$2:$AD$96,MATCH($C618,GB!$A$2:$A$96,0),MATCH(W$2,GB!$A$1:$AD$1,0))</f>
        <v>-40</v>
      </c>
      <c r="X618" s="65">
        <f>INDEX(GB!$A$2:$AD$96,MATCH($C618,GB!$A$2:$A$96,0),MATCH(X$2,GB!$A$1:$AD$1,0))</f>
        <v>-30</v>
      </c>
      <c r="Y618" s="65">
        <v>5</v>
      </c>
      <c r="Z618" s="72">
        <v>1200</v>
      </c>
      <c r="AA618" s="72">
        <v>400</v>
      </c>
      <c r="AB618" s="65"/>
      <c r="AC618" s="65"/>
      <c r="AD618" s="65"/>
      <c r="AE618" s="65"/>
      <c r="AF618" s="65">
        <f t="shared" si="2397"/>
        <v>10</v>
      </c>
      <c r="AG618" s="65">
        <f t="shared" si="2361"/>
        <v>820</v>
      </c>
      <c r="AH618" s="65">
        <f t="shared" si="2410"/>
        <v>800</v>
      </c>
      <c r="AI618" s="65" t="str">
        <f t="shared" ref="AI618:AI621" si="2412">IF($BR618=1,BS618,"")</f>
        <v/>
      </c>
      <c r="AJ618" s="65" t="str">
        <f t="shared" ref="AJ618:AJ621" si="2413">IF($BR618=1,BT618,"")</f>
        <v/>
      </c>
      <c r="AK618" s="65" t="str">
        <f t="shared" ref="AK618:AK621" si="2414">IF($BR618=1,BU618,"")</f>
        <v/>
      </c>
      <c r="AL618" s="65" t="str">
        <f t="shared" ref="AL618:AL621" si="2415">IF($BR618=1,BV618,"")</f>
        <v/>
      </c>
      <c r="AM618" s="65" t="str">
        <f t="shared" si="2339"/>
        <v/>
      </c>
      <c r="AN618" s="65">
        <f t="shared" si="2398"/>
        <v>0</v>
      </c>
      <c r="AO618" s="65">
        <f t="shared" si="2399"/>
        <v>0</v>
      </c>
      <c r="AP618" s="65">
        <f t="shared" si="2400"/>
        <v>0</v>
      </c>
      <c r="AQ618" s="65">
        <f t="shared" si="2401"/>
        <v>0</v>
      </c>
      <c r="AR618" s="65">
        <f t="shared" si="2402"/>
        <v>0</v>
      </c>
      <c r="AS618" s="65">
        <f t="shared" si="2403"/>
        <v>0</v>
      </c>
      <c r="AT618" s="65" t="str">
        <f t="shared" ref="AT618:AT621" si="2416">B618</f>
        <v>DCS_DDR</v>
      </c>
      <c r="AU618" s="65">
        <f t="shared" ref="AU618:AU621" si="2417">J618</f>
        <v>12.9</v>
      </c>
      <c r="AV618" s="65"/>
      <c r="AX618" s="65">
        <f t="shared" ref="AX618:AX621" si="2418">L618+N618</f>
        <v>740</v>
      </c>
      <c r="AY618" s="65">
        <f t="shared" ref="AY618:AY621" si="2419">M618+N618</f>
        <v>580</v>
      </c>
      <c r="AZ618" s="65">
        <f>INDEX(Notes!$A$36:$O$47,MATCH($B618,Notes!A$36:A$47,0),MATCH(AZ$2,Notes!A$35:O$35,0))</f>
        <v>12.93</v>
      </c>
      <c r="BA618" s="65">
        <f t="shared" ref="BA618:BA621" si="2420">MAX(MIN(Y618*FLOOR((H618-I618*LOG10(AZ618))/Y618,1),L618),M618)</f>
        <v>605</v>
      </c>
      <c r="BB618" s="65">
        <f t="shared" ref="BB618:BB621" si="2421">BA618+N618</f>
        <v>625</v>
      </c>
      <c r="BC618" s="65">
        <f t="shared" ref="BC618:BC621" si="2422">MAX(MIN(Y618*FLOOR((H618-I618*LOG10(J618))/Y618,1),L618),M618)</f>
        <v>605</v>
      </c>
      <c r="BD618" s="65">
        <f t="shared" ref="BD618:BD621" si="2423">BC618+N618</f>
        <v>625</v>
      </c>
      <c r="BO618" s="72">
        <f t="shared" si="2406"/>
        <v>12.9</v>
      </c>
      <c r="BP618" s="72">
        <f t="shared" si="2079"/>
        <v>3</v>
      </c>
      <c r="BQ618" s="72" t="str">
        <f t="shared" si="2080"/>
        <v>7</v>
      </c>
      <c r="BR618" s="72">
        <f t="shared" si="2407"/>
        <v>0</v>
      </c>
      <c r="BS618" s="72" t="str">
        <f t="shared" si="2407"/>
        <v>MD002</v>
      </c>
      <c r="BT618" s="72" t="str">
        <f t="shared" si="2407"/>
        <v>MD005</v>
      </c>
      <c r="BU618" s="72">
        <f t="shared" si="2407"/>
        <v>0.38430467397576457</v>
      </c>
      <c r="BV618" s="72">
        <f t="shared" si="2407"/>
        <v>12</v>
      </c>
    </row>
    <row r="619" spans="1:74" s="72" customFormat="1" x14ac:dyDescent="0.2">
      <c r="A619" s="72" t="b">
        <v>1</v>
      </c>
      <c r="B619" s="65" t="s">
        <v>68</v>
      </c>
      <c r="C619" s="65" t="s">
        <v>22</v>
      </c>
      <c r="D619" s="65" t="str">
        <f t="shared" si="2391"/>
        <v>E8</v>
      </c>
      <c r="E619" s="75">
        <f t="shared" si="2411"/>
        <v>1003008</v>
      </c>
      <c r="F619" s="65" t="str">
        <f t="shared" si="2409"/>
        <v>MD003_E8</v>
      </c>
      <c r="G619" s="65" t="s">
        <v>345</v>
      </c>
      <c r="H619" s="65">
        <f t="shared" si="2394"/>
        <v>715</v>
      </c>
      <c r="I619" s="65">
        <f t="shared" si="2395"/>
        <v>110</v>
      </c>
      <c r="J619" s="65">
        <f>INDEX(Notes!$A$36:$N$47,MATCH(Binning!$B619,Notes!$A$36:$A$47,0),MATCH(Notes!$K$35,Notes!$A$35:$N$35,0))</f>
        <v>12.9</v>
      </c>
      <c r="K619" s="65"/>
      <c r="L619" s="65">
        <f t="shared" si="2408"/>
        <v>720</v>
      </c>
      <c r="M619" s="65">
        <f t="shared" si="2396"/>
        <v>560</v>
      </c>
      <c r="N619" s="65">
        <f>INDEX(GB!$A$2:$AD$96,MATCH($C619,GB!$A$2:$A$96,0),MATCH(N$2,GB!$A$1:$AD$1,0))</f>
        <v>20</v>
      </c>
      <c r="O619" s="65">
        <f>INDEX(GB!$A$2:$AD$96,MATCH($C619,GB!$A$2:$A$96,0),MATCH(O$2,GB!$A$1:$AD$1,0))</f>
        <v>5</v>
      </c>
      <c r="P619" s="65">
        <f>INDEX(GB!$A$2:$AD$96,MATCH($C619,GB!$A$2:$A$96,0),MATCH(P$2,GB!$A$1:$AD$1,0))</f>
        <v>-15</v>
      </c>
      <c r="Q619" s="65">
        <f>INDEX(GB!$A$2:$AD$96,MATCH($C619,GB!$A$2:$A$96,0),MATCH(Q$2,GB!$A$1:$AD$1,0))</f>
        <v>-5</v>
      </c>
      <c r="R619" s="65">
        <f>INDEX(Notes!$A$36:$N$47,MATCH(Binning!$B619,Notes!$A$36:$A$47,0),MATCH(Notes!$M$35,Notes!$A$35:$N$35,0))</f>
        <v>167</v>
      </c>
      <c r="S619" s="65"/>
      <c r="T619" s="65">
        <f>INDEX(GB!$A$2:$AD$96,MATCH($C619,GB!$A$2:$A$96,0),MATCH(T$2,GB!$A$1:$AD$1,0))</f>
        <v>35</v>
      </c>
      <c r="U619" s="65">
        <f>INDEX(GB!$A$2:$AD$96,MATCH($C619,GB!$A$2:$A$96,0),MATCH(U$2,GB!$A$1:$AD$1,0))</f>
        <v>-35</v>
      </c>
      <c r="V619" s="65">
        <f>INDEX(GB!$A$2:$AD$96,MATCH($C619,GB!$A$2:$A$96,0),MATCH(V$2,GB!$A$1:$AD$1,0))</f>
        <v>0</v>
      </c>
      <c r="W619" s="65">
        <f>INDEX(GB!$A$2:$AD$96,MATCH($C619,GB!$A$2:$A$96,0),MATCH(W$2,GB!$A$1:$AD$1,0))</f>
        <v>-40</v>
      </c>
      <c r="X619" s="65">
        <f>INDEX(GB!$A$2:$AD$96,MATCH($C619,GB!$A$2:$A$96,0),MATCH(X$2,GB!$A$1:$AD$1,0))</f>
        <v>-30</v>
      </c>
      <c r="Y619" s="65">
        <v>5</v>
      </c>
      <c r="Z619" s="72">
        <v>1200</v>
      </c>
      <c r="AA619" s="72">
        <v>400</v>
      </c>
      <c r="AB619" s="65"/>
      <c r="AC619" s="65"/>
      <c r="AD619" s="65"/>
      <c r="AE619" s="65"/>
      <c r="AF619" s="65">
        <f t="shared" si="2397"/>
        <v>10</v>
      </c>
      <c r="AG619" s="65">
        <f t="shared" si="2361"/>
        <v>820</v>
      </c>
      <c r="AH619" s="65">
        <f t="shared" si="2410"/>
        <v>800</v>
      </c>
      <c r="AI619" s="65" t="str">
        <f t="shared" si="2412"/>
        <v/>
      </c>
      <c r="AJ619" s="65" t="str">
        <f t="shared" si="2413"/>
        <v/>
      </c>
      <c r="AK619" s="65" t="str">
        <f t="shared" si="2414"/>
        <v/>
      </c>
      <c r="AL619" s="65" t="str">
        <f t="shared" si="2415"/>
        <v/>
      </c>
      <c r="AM619" s="65" t="str">
        <f t="shared" si="2339"/>
        <v/>
      </c>
      <c r="AN619" s="65">
        <f t="shared" si="2398"/>
        <v>0</v>
      </c>
      <c r="AO619" s="65">
        <f t="shared" si="2399"/>
        <v>0</v>
      </c>
      <c r="AP619" s="65">
        <f t="shared" si="2400"/>
        <v>0</v>
      </c>
      <c r="AQ619" s="65">
        <f t="shared" si="2401"/>
        <v>0</v>
      </c>
      <c r="AR619" s="65">
        <f t="shared" si="2402"/>
        <v>0</v>
      </c>
      <c r="AS619" s="65">
        <f t="shared" si="2403"/>
        <v>0</v>
      </c>
      <c r="AT619" s="65" t="str">
        <f t="shared" si="2416"/>
        <v>DCS_DDR</v>
      </c>
      <c r="AU619" s="65">
        <f t="shared" si="2417"/>
        <v>12.9</v>
      </c>
      <c r="AV619" s="65"/>
      <c r="AX619" s="65">
        <f t="shared" si="2418"/>
        <v>740</v>
      </c>
      <c r="AY619" s="65">
        <f t="shared" si="2419"/>
        <v>580</v>
      </c>
      <c r="AZ619" s="65">
        <f>INDEX(Notes!$A$36:$O$47,MATCH($B619,Notes!A$36:A$47,0),MATCH(AZ$2,Notes!A$35:O$35,0))</f>
        <v>12.93</v>
      </c>
      <c r="BA619" s="65">
        <f t="shared" si="2420"/>
        <v>590</v>
      </c>
      <c r="BB619" s="65">
        <f t="shared" si="2421"/>
        <v>610</v>
      </c>
      <c r="BC619" s="65">
        <f t="shared" si="2422"/>
        <v>590</v>
      </c>
      <c r="BD619" s="65">
        <f t="shared" si="2423"/>
        <v>610</v>
      </c>
      <c r="BO619" s="72">
        <f t="shared" si="2406"/>
        <v>12.9</v>
      </c>
      <c r="BP619" s="72">
        <f t="shared" si="2079"/>
        <v>3</v>
      </c>
      <c r="BQ619" s="72" t="str">
        <f t="shared" si="2080"/>
        <v>8</v>
      </c>
      <c r="BR619" s="72">
        <f t="shared" ref="BR619:BV619" si="2424">IF(BR618="","",BR618)</f>
        <v>0</v>
      </c>
      <c r="BS619" s="72" t="str">
        <f t="shared" si="2424"/>
        <v>MD002</v>
      </c>
      <c r="BT619" s="72" t="str">
        <f t="shared" si="2424"/>
        <v>MD005</v>
      </c>
      <c r="BU619" s="72">
        <f t="shared" si="2424"/>
        <v>0.38430467397576457</v>
      </c>
      <c r="BV619" s="72">
        <f t="shared" si="2424"/>
        <v>12</v>
      </c>
    </row>
    <row r="620" spans="1:74" s="72" customFormat="1" x14ac:dyDescent="0.2">
      <c r="A620" s="72" t="b">
        <v>1</v>
      </c>
      <c r="B620" s="65" t="s">
        <v>68</v>
      </c>
      <c r="C620" s="65" t="s">
        <v>22</v>
      </c>
      <c r="D620" s="65" t="str">
        <f t="shared" si="2391"/>
        <v>E9</v>
      </c>
      <c r="E620" s="75">
        <f t="shared" si="2411"/>
        <v>1003009</v>
      </c>
      <c r="F620" s="65" t="str">
        <f t="shared" si="2409"/>
        <v>MD003_E9</v>
      </c>
      <c r="G620" s="65" t="s">
        <v>345</v>
      </c>
      <c r="H620" s="65">
        <f t="shared" si="2394"/>
        <v>700</v>
      </c>
      <c r="I620" s="65">
        <f t="shared" si="2395"/>
        <v>110</v>
      </c>
      <c r="J620" s="65">
        <f>INDEX(Notes!$A$36:$N$47,MATCH(Binning!$B620,Notes!$A$36:$A$47,0),MATCH(Notes!$K$35,Notes!$A$35:$N$35,0))</f>
        <v>12.9</v>
      </c>
      <c r="K620" s="65"/>
      <c r="L620" s="65">
        <f t="shared" si="2408"/>
        <v>720</v>
      </c>
      <c r="M620" s="65">
        <f t="shared" si="2396"/>
        <v>560</v>
      </c>
      <c r="N620" s="65">
        <f>INDEX(GB!$A$2:$AD$96,MATCH($C620,GB!$A$2:$A$96,0),MATCH(N$2,GB!$A$1:$AD$1,0))</f>
        <v>20</v>
      </c>
      <c r="O620" s="65">
        <f>INDEX(GB!$A$2:$AD$96,MATCH($C620,GB!$A$2:$A$96,0),MATCH(O$2,GB!$A$1:$AD$1,0))</f>
        <v>5</v>
      </c>
      <c r="P620" s="65">
        <f>INDEX(GB!$A$2:$AD$96,MATCH($C620,GB!$A$2:$A$96,0),MATCH(P$2,GB!$A$1:$AD$1,0))</f>
        <v>-15</v>
      </c>
      <c r="Q620" s="65">
        <f>INDEX(GB!$A$2:$AD$96,MATCH($C620,GB!$A$2:$A$96,0),MATCH(Q$2,GB!$A$1:$AD$1,0))</f>
        <v>-5</v>
      </c>
      <c r="R620" s="65">
        <f>INDEX(Notes!$A$36:$N$47,MATCH(Binning!$B620,Notes!$A$36:$A$47,0),MATCH(Notes!$M$35,Notes!$A$35:$N$35,0))</f>
        <v>167</v>
      </c>
      <c r="S620" s="65"/>
      <c r="T620" s="65">
        <f>INDEX(GB!$A$2:$AD$96,MATCH($C620,GB!$A$2:$A$96,0),MATCH(T$2,GB!$A$1:$AD$1,0))</f>
        <v>35</v>
      </c>
      <c r="U620" s="65">
        <f>INDEX(GB!$A$2:$AD$96,MATCH($C620,GB!$A$2:$A$96,0),MATCH(U$2,GB!$A$1:$AD$1,0))</f>
        <v>-35</v>
      </c>
      <c r="V620" s="65">
        <f>INDEX(GB!$A$2:$AD$96,MATCH($C620,GB!$A$2:$A$96,0),MATCH(V$2,GB!$A$1:$AD$1,0))</f>
        <v>0</v>
      </c>
      <c r="W620" s="65">
        <f>INDEX(GB!$A$2:$AD$96,MATCH($C620,GB!$A$2:$A$96,0),MATCH(W$2,GB!$A$1:$AD$1,0))</f>
        <v>-40</v>
      </c>
      <c r="X620" s="65">
        <f>INDEX(GB!$A$2:$AD$96,MATCH($C620,GB!$A$2:$A$96,0),MATCH(X$2,GB!$A$1:$AD$1,0))</f>
        <v>-30</v>
      </c>
      <c r="Y620" s="65">
        <v>5</v>
      </c>
      <c r="Z620" s="72">
        <v>1200</v>
      </c>
      <c r="AA620" s="72">
        <v>400</v>
      </c>
      <c r="AB620" s="65"/>
      <c r="AC620" s="65"/>
      <c r="AD620" s="65"/>
      <c r="AE620" s="65"/>
      <c r="AF620" s="65">
        <f t="shared" si="2397"/>
        <v>10</v>
      </c>
      <c r="AG620" s="65">
        <f t="shared" si="2361"/>
        <v>820</v>
      </c>
      <c r="AH620" s="65">
        <f t="shared" si="2410"/>
        <v>800</v>
      </c>
      <c r="AI620" s="65" t="str">
        <f t="shared" si="2412"/>
        <v/>
      </c>
      <c r="AJ620" s="65" t="str">
        <f t="shared" si="2413"/>
        <v/>
      </c>
      <c r="AK620" s="65" t="str">
        <f t="shared" si="2414"/>
        <v/>
      </c>
      <c r="AL620" s="65" t="str">
        <f t="shared" si="2415"/>
        <v/>
      </c>
      <c r="AM620" s="65" t="str">
        <f t="shared" si="2339"/>
        <v/>
      </c>
      <c r="AN620" s="65">
        <f t="shared" si="2398"/>
        <v>0</v>
      </c>
      <c r="AO620" s="65">
        <f t="shared" si="2399"/>
        <v>0</v>
      </c>
      <c r="AP620" s="65">
        <f t="shared" si="2400"/>
        <v>0</v>
      </c>
      <c r="AQ620" s="65">
        <f t="shared" si="2401"/>
        <v>0</v>
      </c>
      <c r="AR620" s="65">
        <f t="shared" si="2402"/>
        <v>0</v>
      </c>
      <c r="AS620" s="65">
        <f t="shared" si="2403"/>
        <v>0</v>
      </c>
      <c r="AT620" s="65" t="str">
        <f t="shared" si="2416"/>
        <v>DCS_DDR</v>
      </c>
      <c r="AU620" s="65">
        <f t="shared" si="2417"/>
        <v>12.9</v>
      </c>
      <c r="AV620" s="65"/>
      <c r="AX620" s="65">
        <f t="shared" si="2418"/>
        <v>740</v>
      </c>
      <c r="AY620" s="65">
        <f t="shared" si="2419"/>
        <v>580</v>
      </c>
      <c r="AZ620" s="65">
        <f>INDEX(Notes!$A$36:$O$47,MATCH($B620,Notes!A$36:A$47,0),MATCH(AZ$2,Notes!A$35:O$35,0))</f>
        <v>12.93</v>
      </c>
      <c r="BA620" s="65">
        <f t="shared" si="2420"/>
        <v>575</v>
      </c>
      <c r="BB620" s="65">
        <f t="shared" si="2421"/>
        <v>595</v>
      </c>
      <c r="BC620" s="65">
        <f t="shared" si="2422"/>
        <v>575</v>
      </c>
      <c r="BD620" s="65">
        <f t="shared" si="2423"/>
        <v>595</v>
      </c>
      <c r="BO620" s="72">
        <f t="shared" si="2406"/>
        <v>12.9</v>
      </c>
      <c r="BP620" s="72">
        <f t="shared" si="2079"/>
        <v>3</v>
      </c>
      <c r="BQ620" s="72" t="str">
        <f t="shared" si="2080"/>
        <v>9</v>
      </c>
      <c r="BR620" s="72">
        <f t="shared" ref="BR620:BV620" si="2425">IF(BR619="","",BR619)</f>
        <v>0</v>
      </c>
      <c r="BS620" s="72" t="str">
        <f t="shared" si="2425"/>
        <v>MD002</v>
      </c>
      <c r="BT620" s="72" t="str">
        <f t="shared" si="2425"/>
        <v>MD005</v>
      </c>
      <c r="BU620" s="72">
        <f t="shared" si="2425"/>
        <v>0.38430467397576457</v>
      </c>
      <c r="BV620" s="72">
        <f t="shared" si="2425"/>
        <v>12</v>
      </c>
    </row>
    <row r="621" spans="1:74" s="72" customFormat="1" x14ac:dyDescent="0.2">
      <c r="A621" s="72" t="b">
        <v>1</v>
      </c>
      <c r="B621" s="65" t="s">
        <v>68</v>
      </c>
      <c r="C621" s="65" t="s">
        <v>22</v>
      </c>
      <c r="D621" s="65" t="str">
        <f t="shared" si="2391"/>
        <v>E10</v>
      </c>
      <c r="E621" s="75">
        <f t="shared" si="2411"/>
        <v>1003010</v>
      </c>
      <c r="F621" s="65" t="str">
        <f t="shared" ref="F621:F622" si="2426">CONCATENATE(C621,"_",D621)</f>
        <v>MD003_E10</v>
      </c>
      <c r="G621" s="65" t="s">
        <v>345</v>
      </c>
      <c r="H621" s="65">
        <f t="shared" si="2394"/>
        <v>685</v>
      </c>
      <c r="I621" s="65">
        <f t="shared" si="2395"/>
        <v>110</v>
      </c>
      <c r="J621" s="65">
        <f>INDEX(Notes!$A$36:$N$47,MATCH(Binning!$B621,Notes!$A$36:$A$47,0),MATCH(Notes!$K$35,Notes!$A$35:$N$35,0))</f>
        <v>12.9</v>
      </c>
      <c r="K621" s="65"/>
      <c r="L621" s="65">
        <f t="shared" si="2408"/>
        <v>720</v>
      </c>
      <c r="M621" s="65">
        <f t="shared" si="2396"/>
        <v>560</v>
      </c>
      <c r="N621" s="65">
        <f>INDEX(GB!$A$2:$AD$96,MATCH($C621,GB!$A$2:$A$96,0),MATCH(N$2,GB!$A$1:$AD$1,0))</f>
        <v>20</v>
      </c>
      <c r="O621" s="65">
        <f>INDEX(GB!$A$2:$AD$96,MATCH($C621,GB!$A$2:$A$96,0),MATCH(O$2,GB!$A$1:$AD$1,0))</f>
        <v>5</v>
      </c>
      <c r="P621" s="65">
        <f>INDEX(GB!$A$2:$AD$96,MATCH($C621,GB!$A$2:$A$96,0),MATCH(P$2,GB!$A$1:$AD$1,0))</f>
        <v>-15</v>
      </c>
      <c r="Q621" s="65">
        <f>INDEX(GB!$A$2:$AD$96,MATCH($C621,GB!$A$2:$A$96,0),MATCH(Q$2,GB!$A$1:$AD$1,0))</f>
        <v>-5</v>
      </c>
      <c r="R621" s="65">
        <f>INDEX(Notes!$A$36:$N$47,MATCH(Binning!$B621,Notes!$A$36:$A$47,0),MATCH(Notes!$M$35,Notes!$A$35:$N$35,0))</f>
        <v>167</v>
      </c>
      <c r="S621" s="65"/>
      <c r="T621" s="65">
        <f>INDEX(GB!$A$2:$AD$96,MATCH($C621,GB!$A$2:$A$96,0),MATCH(T$2,GB!$A$1:$AD$1,0))</f>
        <v>35</v>
      </c>
      <c r="U621" s="65">
        <f>INDEX(GB!$A$2:$AD$96,MATCH($C621,GB!$A$2:$A$96,0),MATCH(U$2,GB!$A$1:$AD$1,0))</f>
        <v>-35</v>
      </c>
      <c r="V621" s="65">
        <f>INDEX(GB!$A$2:$AD$96,MATCH($C621,GB!$A$2:$A$96,0),MATCH(V$2,GB!$A$1:$AD$1,0))</f>
        <v>0</v>
      </c>
      <c r="W621" s="65">
        <f>INDEX(GB!$A$2:$AD$96,MATCH($C621,GB!$A$2:$A$96,0),MATCH(W$2,GB!$A$1:$AD$1,0))</f>
        <v>-40</v>
      </c>
      <c r="X621" s="65">
        <f>INDEX(GB!$A$2:$AD$96,MATCH($C621,GB!$A$2:$A$96,0),MATCH(X$2,GB!$A$1:$AD$1,0))</f>
        <v>-30</v>
      </c>
      <c r="Y621" s="65">
        <v>5</v>
      </c>
      <c r="Z621" s="72">
        <v>1200</v>
      </c>
      <c r="AA621" s="72">
        <v>400</v>
      </c>
      <c r="AB621" s="65"/>
      <c r="AC621" s="65"/>
      <c r="AD621" s="65"/>
      <c r="AE621" s="65"/>
      <c r="AF621" s="65">
        <f t="shared" si="2397"/>
        <v>10</v>
      </c>
      <c r="AG621" s="65">
        <f t="shared" si="2361"/>
        <v>820</v>
      </c>
      <c r="AH621" s="65">
        <f t="shared" ref="AH621:AH622" si="2427">AG621-N621</f>
        <v>800</v>
      </c>
      <c r="AI621" s="65" t="str">
        <f t="shared" si="2412"/>
        <v/>
      </c>
      <c r="AJ621" s="65" t="str">
        <f t="shared" si="2413"/>
        <v/>
      </c>
      <c r="AK621" s="65" t="str">
        <f t="shared" si="2414"/>
        <v/>
      </c>
      <c r="AL621" s="65" t="str">
        <f t="shared" si="2415"/>
        <v/>
      </c>
      <c r="AM621" s="65" t="str">
        <f t="shared" si="2339"/>
        <v/>
      </c>
      <c r="AN621" s="65">
        <f t="shared" si="2398"/>
        <v>0</v>
      </c>
      <c r="AO621" s="65">
        <f t="shared" si="2399"/>
        <v>0</v>
      </c>
      <c r="AP621" s="65">
        <f t="shared" si="2400"/>
        <v>0</v>
      </c>
      <c r="AQ621" s="65">
        <f t="shared" si="2401"/>
        <v>0</v>
      </c>
      <c r="AR621" s="65">
        <f t="shared" si="2402"/>
        <v>0</v>
      </c>
      <c r="AS621" s="65">
        <f t="shared" si="2403"/>
        <v>0</v>
      </c>
      <c r="AT621" s="65" t="str">
        <f t="shared" si="2416"/>
        <v>DCS_DDR</v>
      </c>
      <c r="AU621" s="65">
        <f t="shared" si="2417"/>
        <v>12.9</v>
      </c>
      <c r="AV621" s="65"/>
      <c r="AX621" s="65">
        <f t="shared" si="2418"/>
        <v>740</v>
      </c>
      <c r="AY621" s="65">
        <f t="shared" si="2419"/>
        <v>580</v>
      </c>
      <c r="AZ621" s="65">
        <f>INDEX(Notes!$A$36:$O$47,MATCH($B621,Notes!A$36:A$47,0),MATCH(AZ$2,Notes!A$35:O$35,0))</f>
        <v>12.93</v>
      </c>
      <c r="BA621" s="65">
        <f t="shared" si="2420"/>
        <v>560</v>
      </c>
      <c r="BB621" s="65">
        <f t="shared" si="2421"/>
        <v>580</v>
      </c>
      <c r="BC621" s="65">
        <f t="shared" si="2422"/>
        <v>560</v>
      </c>
      <c r="BD621" s="65">
        <f t="shared" si="2423"/>
        <v>580</v>
      </c>
      <c r="BO621" s="72">
        <f t="shared" si="2406"/>
        <v>12.9</v>
      </c>
      <c r="BP621" s="72">
        <f t="shared" si="2079"/>
        <v>3</v>
      </c>
      <c r="BQ621" s="72" t="str">
        <f t="shared" si="2080"/>
        <v>10</v>
      </c>
      <c r="BR621" s="72">
        <f t="shared" ref="BR621:BV621" si="2428">IF(BR620="","",BR620)</f>
        <v>0</v>
      </c>
      <c r="BS621" s="72" t="str">
        <f t="shared" si="2428"/>
        <v>MD002</v>
      </c>
      <c r="BT621" s="72" t="str">
        <f t="shared" si="2428"/>
        <v>MD005</v>
      </c>
      <c r="BU621" s="72">
        <f t="shared" si="2428"/>
        <v>0.38430467397576457</v>
      </c>
      <c r="BV621" s="72">
        <f t="shared" si="2428"/>
        <v>12</v>
      </c>
    </row>
    <row r="622" spans="1:74" s="72" customFormat="1" x14ac:dyDescent="0.2">
      <c r="A622" s="72" t="b">
        <v>1</v>
      </c>
      <c r="B622" s="65" t="s">
        <v>68</v>
      </c>
      <c r="C622" s="65" t="s">
        <v>22</v>
      </c>
      <c r="D622" s="65" t="str">
        <f t="shared" si="2391"/>
        <v>E11</v>
      </c>
      <c r="E622" s="75">
        <f t="shared" ref="E622" si="2429">1000000+BP622*1000+BQ622</f>
        <v>1003011</v>
      </c>
      <c r="F622" s="65" t="str">
        <f t="shared" si="2426"/>
        <v>MD003_E11</v>
      </c>
      <c r="G622" s="65" t="s">
        <v>345</v>
      </c>
      <c r="H622" s="65">
        <f t="shared" si="2394"/>
        <v>670</v>
      </c>
      <c r="I622" s="65">
        <f t="shared" si="2395"/>
        <v>110</v>
      </c>
      <c r="J622" s="65">
        <f>INDEX(Notes!$A$36:$N$47,MATCH(Binning!$B622,Notes!$A$36:$A$47,0),MATCH(Notes!$K$35,Notes!$A$35:$N$35,0))</f>
        <v>12.9</v>
      </c>
      <c r="K622" s="65"/>
      <c r="L622" s="65">
        <f t="shared" si="2408"/>
        <v>720</v>
      </c>
      <c r="M622" s="65">
        <f t="shared" si="2396"/>
        <v>560</v>
      </c>
      <c r="N622" s="65">
        <f>INDEX(GB!$A$2:$AD$96,MATCH($C622,GB!$A$2:$A$96,0),MATCH(N$2,GB!$A$1:$AD$1,0))</f>
        <v>20</v>
      </c>
      <c r="O622" s="65">
        <f>INDEX(GB!$A$2:$AD$96,MATCH($C622,GB!$A$2:$A$96,0),MATCH(O$2,GB!$A$1:$AD$1,0))</f>
        <v>5</v>
      </c>
      <c r="P622" s="65">
        <f>INDEX(GB!$A$2:$AD$96,MATCH($C622,GB!$A$2:$A$96,0),MATCH(P$2,GB!$A$1:$AD$1,0))</f>
        <v>-15</v>
      </c>
      <c r="Q622" s="65">
        <f>INDEX(GB!$A$2:$AD$96,MATCH($C622,GB!$A$2:$A$96,0),MATCH(Q$2,GB!$A$1:$AD$1,0))</f>
        <v>-5</v>
      </c>
      <c r="R622" s="65">
        <f>INDEX(Notes!$A$36:$N$47,MATCH(Binning!$B622,Notes!$A$36:$A$47,0),MATCH(Notes!$M$35,Notes!$A$35:$N$35,0))</f>
        <v>167</v>
      </c>
      <c r="S622" s="65"/>
      <c r="T622" s="65">
        <f>INDEX(GB!$A$2:$AD$96,MATCH($C622,GB!$A$2:$A$96,0),MATCH(T$2,GB!$A$1:$AD$1,0))</f>
        <v>35</v>
      </c>
      <c r="U622" s="65">
        <f>INDEX(GB!$A$2:$AD$96,MATCH($C622,GB!$A$2:$A$96,0),MATCH(U$2,GB!$A$1:$AD$1,0))</f>
        <v>-35</v>
      </c>
      <c r="V622" s="65">
        <f>INDEX(GB!$A$2:$AD$96,MATCH($C622,GB!$A$2:$A$96,0),MATCH(V$2,GB!$A$1:$AD$1,0))</f>
        <v>0</v>
      </c>
      <c r="W622" s="65">
        <f>INDEX(GB!$A$2:$AD$96,MATCH($C622,GB!$A$2:$A$96,0),MATCH(W$2,GB!$A$1:$AD$1,0))</f>
        <v>-40</v>
      </c>
      <c r="X622" s="65">
        <f>INDEX(GB!$A$2:$AD$96,MATCH($C622,GB!$A$2:$A$96,0),MATCH(X$2,GB!$A$1:$AD$1,0))</f>
        <v>-30</v>
      </c>
      <c r="Y622" s="65">
        <v>5</v>
      </c>
      <c r="Z622" s="72">
        <v>1200</v>
      </c>
      <c r="AA622" s="72">
        <v>400</v>
      </c>
      <c r="AB622" s="65"/>
      <c r="AC622" s="65"/>
      <c r="AD622" s="65"/>
      <c r="AE622" s="65"/>
      <c r="AF622" s="65">
        <f t="shared" si="2397"/>
        <v>10</v>
      </c>
      <c r="AG622" s="65">
        <f t="shared" si="2361"/>
        <v>820</v>
      </c>
      <c r="AH622" s="65">
        <f t="shared" si="2427"/>
        <v>800</v>
      </c>
      <c r="AI622" s="65" t="str">
        <f t="shared" ref="AI622" si="2430">IF($BR622=1,BS622,"")</f>
        <v/>
      </c>
      <c r="AJ622" s="65" t="str">
        <f t="shared" ref="AJ622" si="2431">IF($BR622=1,BT622,"")</f>
        <v/>
      </c>
      <c r="AK622" s="65" t="str">
        <f t="shared" ref="AK622" si="2432">IF($BR622=1,BU622,"")</f>
        <v/>
      </c>
      <c r="AL622" s="65" t="str">
        <f t="shared" ref="AL622" si="2433">IF($BR622=1,BV622,"")</f>
        <v/>
      </c>
      <c r="AM622" s="65" t="str">
        <f t="shared" si="2339"/>
        <v/>
      </c>
      <c r="AN622" s="65">
        <f t="shared" si="2398"/>
        <v>0</v>
      </c>
      <c r="AO622" s="65">
        <f t="shared" si="2399"/>
        <v>0</v>
      </c>
      <c r="AP622" s="65">
        <f t="shared" si="2400"/>
        <v>0</v>
      </c>
      <c r="AQ622" s="65">
        <f t="shared" si="2401"/>
        <v>0</v>
      </c>
      <c r="AR622" s="65">
        <f t="shared" si="2402"/>
        <v>0</v>
      </c>
      <c r="AS622" s="65">
        <f t="shared" si="2403"/>
        <v>0</v>
      </c>
      <c r="AT622" s="65" t="str">
        <f t="shared" ref="AT622" si="2434">B622</f>
        <v>DCS_DDR</v>
      </c>
      <c r="AU622" s="65">
        <f t="shared" ref="AU622" si="2435">J622</f>
        <v>12.9</v>
      </c>
      <c r="AV622" s="65"/>
      <c r="AX622" s="65">
        <f t="shared" ref="AX622" si="2436">L622+N622</f>
        <v>740</v>
      </c>
      <c r="AY622" s="65">
        <f t="shared" ref="AY622" si="2437">M622+N622</f>
        <v>580</v>
      </c>
      <c r="AZ622" s="65">
        <f>INDEX(Notes!$A$36:$O$47,MATCH($B622,Notes!A$36:A$47,0),MATCH(AZ$2,Notes!A$35:O$35,0))</f>
        <v>12.93</v>
      </c>
      <c r="BA622" s="65">
        <f t="shared" ref="BA622" si="2438">MAX(MIN(Y622*FLOOR((H622-I622*LOG10(AZ622))/Y622,1),L622),M622)</f>
        <v>560</v>
      </c>
      <c r="BB622" s="65">
        <f t="shared" ref="BB622" si="2439">BA622+N622</f>
        <v>580</v>
      </c>
      <c r="BC622" s="65">
        <f t="shared" ref="BC622" si="2440">MAX(MIN(Y622*FLOOR((H622-I622*LOG10(J622))/Y622,1),L622),M622)</f>
        <v>560</v>
      </c>
      <c r="BD622" s="65">
        <f t="shared" ref="BD622" si="2441">BC622+N622</f>
        <v>580</v>
      </c>
      <c r="BO622" s="72">
        <f t="shared" si="2406"/>
        <v>12.9</v>
      </c>
      <c r="BP622" s="72">
        <f t="shared" si="2079"/>
        <v>3</v>
      </c>
      <c r="BQ622" s="72" t="str">
        <f t="shared" si="2080"/>
        <v>11</v>
      </c>
      <c r="BR622" s="72">
        <f t="shared" ref="BR622:BV623" si="2442">IF(BR621="","",BR621)</f>
        <v>0</v>
      </c>
      <c r="BS622" s="72" t="str">
        <f t="shared" si="2442"/>
        <v>MD002</v>
      </c>
      <c r="BT622" s="72" t="str">
        <f t="shared" si="2442"/>
        <v>MD005</v>
      </c>
      <c r="BU622" s="72">
        <f t="shared" si="2442"/>
        <v>0.38430467397576457</v>
      </c>
      <c r="BV622" s="72">
        <f t="shared" si="2442"/>
        <v>12</v>
      </c>
    </row>
    <row r="623" spans="1:74" s="72" customFormat="1" x14ac:dyDescent="0.2">
      <c r="A623" s="72" t="b">
        <v>1</v>
      </c>
      <c r="B623" s="65" t="s">
        <v>68</v>
      </c>
      <c r="C623" s="65" t="s">
        <v>22</v>
      </c>
      <c r="D623" s="65" t="str">
        <f t="shared" si="2391"/>
        <v>E12</v>
      </c>
      <c r="E623" s="75">
        <f t="shared" ref="E623" si="2443">1000000+BP623*1000+BQ623</f>
        <v>1003012</v>
      </c>
      <c r="F623" s="65" t="str">
        <f t="shared" ref="F623" si="2444">CONCATENATE(C623,"_",D623)</f>
        <v>MD003_E12</v>
      </c>
      <c r="G623" s="65" t="s">
        <v>345</v>
      </c>
      <c r="H623" s="65">
        <f t="shared" si="2394"/>
        <v>655</v>
      </c>
      <c r="I623" s="65">
        <f t="shared" si="2395"/>
        <v>110</v>
      </c>
      <c r="J623" s="65">
        <f>INDEX(Notes!$A$36:$N$47,MATCH(Binning!$B623,Notes!$A$36:$A$47,0),MATCH(Notes!$K$35,Notes!$A$35:$N$35,0))</f>
        <v>12.9</v>
      </c>
      <c r="K623" s="65"/>
      <c r="L623" s="65">
        <f t="shared" si="2408"/>
        <v>720</v>
      </c>
      <c r="M623" s="65">
        <f t="shared" si="2396"/>
        <v>560</v>
      </c>
      <c r="N623" s="65">
        <f>INDEX(GB!$A$2:$AD$96,MATCH($C623,GB!$A$2:$A$96,0),MATCH(N$2,GB!$A$1:$AD$1,0))</f>
        <v>20</v>
      </c>
      <c r="O623" s="65">
        <f>INDEX(GB!$A$2:$AD$96,MATCH($C623,GB!$A$2:$A$96,0),MATCH(O$2,GB!$A$1:$AD$1,0))</f>
        <v>5</v>
      </c>
      <c r="P623" s="65">
        <f>INDEX(GB!$A$2:$AD$96,MATCH($C623,GB!$A$2:$A$96,0),MATCH(P$2,GB!$A$1:$AD$1,0))</f>
        <v>-15</v>
      </c>
      <c r="Q623" s="65">
        <f>INDEX(GB!$A$2:$AD$96,MATCH($C623,GB!$A$2:$A$96,0),MATCH(Q$2,GB!$A$1:$AD$1,0))</f>
        <v>-5</v>
      </c>
      <c r="R623" s="65">
        <f>INDEX(Notes!$A$36:$N$47,MATCH(Binning!$B623,Notes!$A$36:$A$47,0),MATCH(Notes!$M$35,Notes!$A$35:$N$35,0))</f>
        <v>167</v>
      </c>
      <c r="S623" s="65"/>
      <c r="T623" s="65">
        <f>INDEX(GB!$A$2:$AD$96,MATCH($C623,GB!$A$2:$A$96,0),MATCH(T$2,GB!$A$1:$AD$1,0))</f>
        <v>35</v>
      </c>
      <c r="U623" s="65">
        <f>INDEX(GB!$A$2:$AD$96,MATCH($C623,GB!$A$2:$A$96,0),MATCH(U$2,GB!$A$1:$AD$1,0))</f>
        <v>-35</v>
      </c>
      <c r="V623" s="65">
        <f>INDEX(GB!$A$2:$AD$96,MATCH($C623,GB!$A$2:$A$96,0),MATCH(V$2,GB!$A$1:$AD$1,0))</f>
        <v>0</v>
      </c>
      <c r="W623" s="65">
        <f>INDEX(GB!$A$2:$AD$96,MATCH($C623,GB!$A$2:$A$96,0),MATCH(W$2,GB!$A$1:$AD$1,0))</f>
        <v>-40</v>
      </c>
      <c r="X623" s="65">
        <f>INDEX(GB!$A$2:$AD$96,MATCH($C623,GB!$A$2:$A$96,0),MATCH(X$2,GB!$A$1:$AD$1,0))</f>
        <v>-30</v>
      </c>
      <c r="Y623" s="65">
        <v>5</v>
      </c>
      <c r="Z623" s="72">
        <v>1200</v>
      </c>
      <c r="AA623" s="72">
        <v>400</v>
      </c>
      <c r="AB623" s="65"/>
      <c r="AC623" s="65"/>
      <c r="AD623" s="65"/>
      <c r="AE623" s="65"/>
      <c r="AF623" s="65">
        <f t="shared" si="2397"/>
        <v>10</v>
      </c>
      <c r="AG623" s="65">
        <f t="shared" si="2361"/>
        <v>820</v>
      </c>
      <c r="AH623" s="65">
        <f t="shared" ref="AH623" si="2445">AG623-N623</f>
        <v>800</v>
      </c>
      <c r="AI623" s="65" t="str">
        <f t="shared" ref="AI623" si="2446">IF($BR623=1,BS623,"")</f>
        <v/>
      </c>
      <c r="AJ623" s="65" t="str">
        <f t="shared" ref="AJ623" si="2447">IF($BR623=1,BT623,"")</f>
        <v/>
      </c>
      <c r="AK623" s="65" t="str">
        <f t="shared" ref="AK623" si="2448">IF($BR623=1,BU623,"")</f>
        <v/>
      </c>
      <c r="AL623" s="65" t="str">
        <f t="shared" ref="AL623" si="2449">IF($BR623=1,BV623,"")</f>
        <v/>
      </c>
      <c r="AM623" s="65" t="str">
        <f t="shared" si="2339"/>
        <v/>
      </c>
      <c r="AN623" s="65">
        <f t="shared" si="2398"/>
        <v>0</v>
      </c>
      <c r="AO623" s="65">
        <f t="shared" si="2399"/>
        <v>0</v>
      </c>
      <c r="AP623" s="65">
        <f t="shared" si="2400"/>
        <v>0</v>
      </c>
      <c r="AQ623" s="65">
        <f t="shared" si="2401"/>
        <v>0</v>
      </c>
      <c r="AR623" s="65">
        <f t="shared" si="2402"/>
        <v>0</v>
      </c>
      <c r="AS623" s="65">
        <f t="shared" si="2403"/>
        <v>0</v>
      </c>
      <c r="AT623" s="65" t="str">
        <f t="shared" ref="AT623" si="2450">B623</f>
        <v>DCS_DDR</v>
      </c>
      <c r="AU623" s="65">
        <f t="shared" ref="AU623" si="2451">J623</f>
        <v>12.9</v>
      </c>
      <c r="AV623" s="65"/>
      <c r="AX623" s="65">
        <f t="shared" ref="AX623" si="2452">L623+N623</f>
        <v>740</v>
      </c>
      <c r="AY623" s="65">
        <f t="shared" ref="AY623" si="2453">M623+N623</f>
        <v>580</v>
      </c>
      <c r="AZ623" s="65">
        <f>INDEX(Notes!$A$36:$O$47,MATCH($B623,Notes!A$36:A$47,0),MATCH(AZ$2,Notes!A$35:O$35,0))</f>
        <v>12.93</v>
      </c>
      <c r="BA623" s="65">
        <f t="shared" ref="BA623" si="2454">MAX(MIN(Y623*FLOOR((H623-I623*LOG10(AZ623))/Y623,1),L623),M623)</f>
        <v>560</v>
      </c>
      <c r="BB623" s="65">
        <f t="shared" ref="BB623" si="2455">BA623+N623</f>
        <v>580</v>
      </c>
      <c r="BC623" s="65">
        <f t="shared" ref="BC623" si="2456">MAX(MIN(Y623*FLOOR((H623-I623*LOG10(J623))/Y623,1),L623),M623)</f>
        <v>560</v>
      </c>
      <c r="BD623" s="65">
        <f t="shared" ref="BD623" si="2457">BC623+N623</f>
        <v>580</v>
      </c>
      <c r="BO623" s="72">
        <f t="shared" si="2406"/>
        <v>12.9</v>
      </c>
      <c r="BP623" s="72">
        <f t="shared" si="2079"/>
        <v>3</v>
      </c>
      <c r="BQ623" s="72" t="str">
        <f t="shared" si="2080"/>
        <v>12</v>
      </c>
      <c r="BR623" s="72">
        <f t="shared" si="2442"/>
        <v>0</v>
      </c>
      <c r="BS623" s="72" t="str">
        <f t="shared" si="2442"/>
        <v>MD002</v>
      </c>
      <c r="BT623" s="72" t="str">
        <f t="shared" si="2442"/>
        <v>MD005</v>
      </c>
      <c r="BU623" s="72">
        <f t="shared" si="2442"/>
        <v>0.38430467397576457</v>
      </c>
      <c r="BV623" s="72">
        <f t="shared" si="2442"/>
        <v>12</v>
      </c>
    </row>
    <row r="624" spans="1:74" s="72" customFormat="1" x14ac:dyDescent="0.2">
      <c r="A624" s="72" t="b">
        <v>1</v>
      </c>
      <c r="B624" s="65" t="s">
        <v>68</v>
      </c>
      <c r="C624" s="65" t="s">
        <v>199</v>
      </c>
      <c r="D624" s="65" t="s">
        <v>44</v>
      </c>
      <c r="E624" s="75">
        <f t="shared" si="2078"/>
        <v>1004001</v>
      </c>
      <c r="F624" s="65" t="str">
        <f t="shared" si="2409"/>
        <v>MD004_E1</v>
      </c>
      <c r="G624" s="65" t="s">
        <v>345</v>
      </c>
      <c r="H624" s="184">
        <f>VLOOKUP(C624,BinningParamNotes!A:D,3,0)</f>
        <v>880</v>
      </c>
      <c r="I624" s="69">
        <f>VLOOKUP(C624,BinningParamNotes!A:D,2,0)</f>
        <v>115</v>
      </c>
      <c r="J624" s="65">
        <f>INDEX(Notes!$A$36:$N$47,MATCH(Binning!$B624,Notes!$A$36:$A$47,0),MATCH(Notes!$K$35,Notes!$A$35:$N$35,0))</f>
        <v>12.9</v>
      </c>
      <c r="K624" s="65"/>
      <c r="L624" s="69">
        <f>VLOOKUP(C624,BinningParamNotes!A:D,4,0)</f>
        <v>795</v>
      </c>
      <c r="M624" s="65">
        <v>570</v>
      </c>
      <c r="N624" s="65">
        <f>INDEX(GB!$A$2:$AD$96,MATCH($C624,GB!$A$2:$A$96,0),MATCH(N$2,GB!$A$1:$AD$1,0))</f>
        <v>15</v>
      </c>
      <c r="O624" s="65">
        <f>INDEX(GB!$A$2:$AD$96,MATCH($C624,GB!$A$2:$A$96,0),MATCH(O$2,GB!$A$1:$AD$1,0))</f>
        <v>-5</v>
      </c>
      <c r="P624" s="65">
        <f>INDEX(GB!$A$2:$AD$96,MATCH($C624,GB!$A$2:$A$96,0),MATCH(P$2,GB!$A$1:$AD$1,0))</f>
        <v>-25</v>
      </c>
      <c r="Q624" s="65">
        <f>INDEX(GB!$A$2:$AD$96,MATCH($C624,GB!$A$2:$A$96,0),MATCH(Q$2,GB!$A$1:$AD$1,0))</f>
        <v>-15</v>
      </c>
      <c r="R624" s="65">
        <f>INDEX(Notes!$A$36:$N$47,MATCH(Binning!$B624,Notes!$A$36:$A$47,0),MATCH(Notes!$M$35,Notes!$A$35:$N$35,0))</f>
        <v>167</v>
      </c>
      <c r="S624" s="65"/>
      <c r="T624" s="65">
        <f>INDEX(GB!$A$2:$AD$96,MATCH($C624,GB!$A$2:$A$96,0),MATCH(T$2,GB!$A$1:$AD$1,0))</f>
        <v>35</v>
      </c>
      <c r="U624" s="65">
        <f>INDEX(GB!$A$2:$AD$96,MATCH($C624,GB!$A$2:$A$96,0),MATCH(U$2,GB!$A$1:$AD$1,0))</f>
        <v>-45</v>
      </c>
      <c r="V624" s="65">
        <f>INDEX(GB!$A$2:$AD$96,MATCH($C624,GB!$A$2:$A$96,0),MATCH(V$2,GB!$A$1:$AD$1,0))</f>
        <v>0</v>
      </c>
      <c r="W624" s="65">
        <f>INDEX(GB!$A$2:$AD$96,MATCH($C624,GB!$A$2:$A$96,0),MATCH(W$2,GB!$A$1:$AD$1,0))</f>
        <v>-50</v>
      </c>
      <c r="X624" s="65">
        <f>INDEX(GB!$A$2:$AD$96,MATCH($C624,GB!$A$2:$A$96,0),MATCH(X$2,GB!$A$1:$AD$1,0))</f>
        <v>-40</v>
      </c>
      <c r="Y624" s="65">
        <v>5</v>
      </c>
      <c r="Z624" s="72">
        <v>1200</v>
      </c>
      <c r="AA624" s="72">
        <v>400</v>
      </c>
      <c r="AB624" s="65"/>
      <c r="AC624" s="65"/>
      <c r="AD624" s="65"/>
      <c r="AE624" s="65"/>
      <c r="AF624" s="65">
        <v>10</v>
      </c>
      <c r="AG624" s="65">
        <f t="shared" si="2361"/>
        <v>820</v>
      </c>
      <c r="AH624" s="65">
        <f t="shared" si="2410"/>
        <v>805</v>
      </c>
      <c r="AI624" s="65" t="str">
        <f t="shared" si="2097"/>
        <v/>
      </c>
      <c r="AJ624" s="65" t="str">
        <f t="shared" si="2098"/>
        <v/>
      </c>
      <c r="AK624" s="65" t="str">
        <f t="shared" si="2099"/>
        <v/>
      </c>
      <c r="AL624" s="65" t="str">
        <f t="shared" si="2100"/>
        <v/>
      </c>
      <c r="AM624" s="65" t="str">
        <f t="shared" si="2339"/>
        <v/>
      </c>
      <c r="AN624" s="65">
        <v>0</v>
      </c>
      <c r="AO624" s="65">
        <v>0</v>
      </c>
      <c r="AP624" s="65">
        <v>0</v>
      </c>
      <c r="AQ624" s="65">
        <v>0</v>
      </c>
      <c r="AR624" s="65">
        <v>0</v>
      </c>
      <c r="AS624" s="65">
        <v>0</v>
      </c>
      <c r="AT624" s="65" t="str">
        <f t="shared" si="2358"/>
        <v>DCS_DDR</v>
      </c>
      <c r="AU624" s="65">
        <f t="shared" si="2359"/>
        <v>12.9</v>
      </c>
      <c r="AV624" s="65"/>
      <c r="AX624" s="65">
        <f t="shared" ref="AX624:AX642" si="2458">L624+N624</f>
        <v>810</v>
      </c>
      <c r="AY624" s="65">
        <f t="shared" ref="AY624:AY642" si="2459">M624+N624</f>
        <v>585</v>
      </c>
      <c r="AZ624" s="65">
        <f>INDEX(Notes!$A$36:$O$47,MATCH($B624,Notes!A$36:A$47,0),MATCH(AZ$2,Notes!A$35:O$35,0))</f>
        <v>12.93</v>
      </c>
      <c r="BA624" s="65">
        <f t="shared" si="2404"/>
        <v>750</v>
      </c>
      <c r="BB624" s="65">
        <f t="shared" ref="BB624:BB642" si="2460">BA624+N624</f>
        <v>765</v>
      </c>
      <c r="BC624" s="65">
        <f t="shared" si="2405"/>
        <v>750</v>
      </c>
      <c r="BD624" s="65">
        <f t="shared" ref="BD624:BD642" si="2461">BC624+N624</f>
        <v>765</v>
      </c>
      <c r="BO624" s="72">
        <f>MAX(J624:J630)</f>
        <v>12.9</v>
      </c>
      <c r="BP624" s="72">
        <f t="shared" si="2079"/>
        <v>4</v>
      </c>
      <c r="BQ624" s="72" t="str">
        <f t="shared" si="2080"/>
        <v>1</v>
      </c>
      <c r="BR624" s="72">
        <v>0</v>
      </c>
      <c r="BS624" s="72" t="s">
        <v>21</v>
      </c>
      <c r="BT624" s="72" t="s">
        <v>200</v>
      </c>
      <c r="BU624" s="72">
        <v>0.73052510098095791</v>
      </c>
      <c r="BV624" s="72">
        <v>6</v>
      </c>
    </row>
    <row r="625" spans="1:74" s="72" customFormat="1" x14ac:dyDescent="0.2">
      <c r="A625" s="72" t="b">
        <v>1</v>
      </c>
      <c r="B625" s="65" t="s">
        <v>68</v>
      </c>
      <c r="C625" s="65" t="s">
        <v>199</v>
      </c>
      <c r="D625" s="65" t="str">
        <f t="shared" ref="D625:D635" si="2462">CONCATENATE("E",MID(D624,2,2)+1)</f>
        <v>E2</v>
      </c>
      <c r="E625" s="75">
        <f t="shared" si="2078"/>
        <v>1004002</v>
      </c>
      <c r="F625" s="65" t="str">
        <f t="shared" si="2409"/>
        <v>MD004_E2</v>
      </c>
      <c r="G625" s="65" t="s">
        <v>345</v>
      </c>
      <c r="H625" s="65">
        <f>H624-15</f>
        <v>865</v>
      </c>
      <c r="I625" s="65">
        <f>I624</f>
        <v>115</v>
      </c>
      <c r="J625" s="65">
        <f>INDEX(Notes!$A$36:$N$47,MATCH(Binning!$B625,Notes!$A$36:$A$47,0),MATCH(Notes!$K$35,Notes!$A$35:$N$35,0))</f>
        <v>12.9</v>
      </c>
      <c r="K625" s="65"/>
      <c r="L625" s="65">
        <f>L624-10</f>
        <v>785</v>
      </c>
      <c r="M625" s="65">
        <f>M624</f>
        <v>570</v>
      </c>
      <c r="N625" s="65">
        <f>INDEX(GB!$A$2:$AD$96,MATCH($C625,GB!$A$2:$A$96,0),MATCH(N$2,GB!$A$1:$AD$1,0))</f>
        <v>15</v>
      </c>
      <c r="O625" s="65">
        <f>INDEX(GB!$A$2:$AD$96,MATCH($C625,GB!$A$2:$A$96,0),MATCH(O$2,GB!$A$1:$AD$1,0))</f>
        <v>-5</v>
      </c>
      <c r="P625" s="65">
        <f>INDEX(GB!$A$2:$AD$96,MATCH($C625,GB!$A$2:$A$96,0),MATCH(P$2,GB!$A$1:$AD$1,0))</f>
        <v>-25</v>
      </c>
      <c r="Q625" s="65">
        <f>INDEX(GB!$A$2:$AD$96,MATCH($C625,GB!$A$2:$A$96,0),MATCH(Q$2,GB!$A$1:$AD$1,0))</f>
        <v>-15</v>
      </c>
      <c r="R625" s="65">
        <f>INDEX(Notes!$A$36:$N$47,MATCH(Binning!$B625,Notes!$A$36:$A$47,0),MATCH(Notes!$M$35,Notes!$A$35:$N$35,0))</f>
        <v>167</v>
      </c>
      <c r="S625" s="65"/>
      <c r="T625" s="65">
        <f>INDEX(GB!$A$2:$AD$96,MATCH($C625,GB!$A$2:$A$96,0),MATCH(T$2,GB!$A$1:$AD$1,0))</f>
        <v>35</v>
      </c>
      <c r="U625" s="65">
        <f>INDEX(GB!$A$2:$AD$96,MATCH($C625,GB!$A$2:$A$96,0),MATCH(U$2,GB!$A$1:$AD$1,0))</f>
        <v>-45</v>
      </c>
      <c r="V625" s="65">
        <f>INDEX(GB!$A$2:$AD$96,MATCH($C625,GB!$A$2:$A$96,0),MATCH(V$2,GB!$A$1:$AD$1,0))</f>
        <v>0</v>
      </c>
      <c r="W625" s="65">
        <f>INDEX(GB!$A$2:$AD$96,MATCH($C625,GB!$A$2:$A$96,0),MATCH(W$2,GB!$A$1:$AD$1,0))</f>
        <v>-50</v>
      </c>
      <c r="X625" s="65">
        <f>INDEX(GB!$A$2:$AD$96,MATCH($C625,GB!$A$2:$A$96,0),MATCH(X$2,GB!$A$1:$AD$1,0))</f>
        <v>-40</v>
      </c>
      <c r="Y625" s="65">
        <v>5</v>
      </c>
      <c r="Z625" s="72">
        <v>1200</v>
      </c>
      <c r="AA625" s="72">
        <v>400</v>
      </c>
      <c r="AB625" s="65"/>
      <c r="AC625" s="65"/>
      <c r="AD625" s="65"/>
      <c r="AE625" s="65"/>
      <c r="AF625" s="65">
        <f>AF624</f>
        <v>10</v>
      </c>
      <c r="AG625" s="65">
        <f t="shared" si="2361"/>
        <v>820</v>
      </c>
      <c r="AH625" s="65">
        <f t="shared" si="2410"/>
        <v>805</v>
      </c>
      <c r="AI625" s="65" t="str">
        <f t="shared" si="2097"/>
        <v/>
      </c>
      <c r="AJ625" s="65" t="str">
        <f t="shared" si="2098"/>
        <v/>
      </c>
      <c r="AK625" s="65" t="str">
        <f t="shared" si="2099"/>
        <v/>
      </c>
      <c r="AL625" s="65" t="str">
        <f t="shared" si="2100"/>
        <v/>
      </c>
      <c r="AM625" s="65" t="str">
        <f t="shared" si="2339"/>
        <v/>
      </c>
      <c r="AN625" s="65">
        <f t="shared" ref="AN625:AS630" si="2463">AN624</f>
        <v>0</v>
      </c>
      <c r="AO625" s="65">
        <f t="shared" si="2463"/>
        <v>0</v>
      </c>
      <c r="AP625" s="65">
        <f t="shared" si="2463"/>
        <v>0</v>
      </c>
      <c r="AQ625" s="65">
        <f t="shared" si="2463"/>
        <v>0</v>
      </c>
      <c r="AR625" s="65">
        <f t="shared" si="2463"/>
        <v>0</v>
      </c>
      <c r="AS625" s="65">
        <f t="shared" si="2463"/>
        <v>0</v>
      </c>
      <c r="AT625" s="65" t="str">
        <f t="shared" si="2358"/>
        <v>DCS_DDR</v>
      </c>
      <c r="AU625" s="65">
        <f t="shared" si="2359"/>
        <v>12.9</v>
      </c>
      <c r="AV625" s="65"/>
      <c r="AX625" s="65">
        <f t="shared" si="2458"/>
        <v>800</v>
      </c>
      <c r="AY625" s="65">
        <f t="shared" si="2459"/>
        <v>585</v>
      </c>
      <c r="AZ625" s="65">
        <f>INDEX(Notes!$A$36:$O$47,MATCH($B625,Notes!A$36:A$47,0),MATCH(AZ$2,Notes!A$35:O$35,0))</f>
        <v>12.93</v>
      </c>
      <c r="BA625" s="65">
        <f t="shared" si="2404"/>
        <v>735</v>
      </c>
      <c r="BB625" s="65">
        <f t="shared" si="2460"/>
        <v>750</v>
      </c>
      <c r="BC625" s="65">
        <f t="shared" si="2405"/>
        <v>735</v>
      </c>
      <c r="BD625" s="65">
        <f t="shared" si="2461"/>
        <v>750</v>
      </c>
      <c r="BO625" s="72">
        <f>BO624</f>
        <v>12.9</v>
      </c>
      <c r="BP625" s="72">
        <f t="shared" si="2079"/>
        <v>4</v>
      </c>
      <c r="BQ625" s="72" t="str">
        <f t="shared" si="2080"/>
        <v>2</v>
      </c>
      <c r="BR625" s="72">
        <f>IF(BR624="","",BR624)</f>
        <v>0</v>
      </c>
      <c r="BS625" s="72" t="str">
        <f t="shared" ref="BS625:BV630" si="2464">IF(BS624="","",BS624)</f>
        <v>MD002</v>
      </c>
      <c r="BT625" s="72" t="str">
        <f t="shared" si="2464"/>
        <v>MD005</v>
      </c>
      <c r="BU625" s="72">
        <f t="shared" si="2464"/>
        <v>0.73052510098095791</v>
      </c>
      <c r="BV625" s="72">
        <f t="shared" si="2464"/>
        <v>6</v>
      </c>
    </row>
    <row r="626" spans="1:74" s="72" customFormat="1" x14ac:dyDescent="0.2">
      <c r="A626" s="72" t="b">
        <v>1</v>
      </c>
      <c r="B626" s="65" t="s">
        <v>68</v>
      </c>
      <c r="C626" s="65" t="s">
        <v>199</v>
      </c>
      <c r="D626" s="65" t="str">
        <f t="shared" si="2462"/>
        <v>E3</v>
      </c>
      <c r="E626" s="75">
        <f t="shared" si="2078"/>
        <v>1004003</v>
      </c>
      <c r="F626" s="65" t="str">
        <f t="shared" si="2409"/>
        <v>MD004_E3</v>
      </c>
      <c r="G626" s="65" t="s">
        <v>345</v>
      </c>
      <c r="H626" s="65">
        <f t="shared" ref="H626:H635" si="2465">H625-15</f>
        <v>850</v>
      </c>
      <c r="I626" s="65">
        <f t="shared" ref="I626:I635" si="2466">I625</f>
        <v>115</v>
      </c>
      <c r="J626" s="65">
        <f>INDEX(Notes!$A$36:$N$47,MATCH(Binning!$B626,Notes!$A$36:$A$47,0),MATCH(Notes!$K$35,Notes!$A$35:$N$35,0))</f>
        <v>12.9</v>
      </c>
      <c r="K626" s="65"/>
      <c r="L626" s="65">
        <f>L625-10</f>
        <v>775</v>
      </c>
      <c r="M626" s="65">
        <f t="shared" ref="M626:M635" si="2467">M625</f>
        <v>570</v>
      </c>
      <c r="N626" s="65">
        <f>INDEX(GB!$A$2:$AD$96,MATCH($C626,GB!$A$2:$A$96,0),MATCH(N$2,GB!$A$1:$AD$1,0))</f>
        <v>15</v>
      </c>
      <c r="O626" s="65">
        <f>INDEX(GB!$A$2:$AD$96,MATCH($C626,GB!$A$2:$A$96,0),MATCH(O$2,GB!$A$1:$AD$1,0))</f>
        <v>-5</v>
      </c>
      <c r="P626" s="65">
        <f>INDEX(GB!$A$2:$AD$96,MATCH($C626,GB!$A$2:$A$96,0),MATCH(P$2,GB!$A$1:$AD$1,0))</f>
        <v>-25</v>
      </c>
      <c r="Q626" s="65">
        <f>INDEX(GB!$A$2:$AD$96,MATCH($C626,GB!$A$2:$A$96,0),MATCH(Q$2,GB!$A$1:$AD$1,0))</f>
        <v>-15</v>
      </c>
      <c r="R626" s="65">
        <f>INDEX(Notes!$A$36:$N$47,MATCH(Binning!$B626,Notes!$A$36:$A$47,0),MATCH(Notes!$M$35,Notes!$A$35:$N$35,0))</f>
        <v>167</v>
      </c>
      <c r="S626" s="65"/>
      <c r="T626" s="65">
        <f>INDEX(GB!$A$2:$AD$96,MATCH($C626,GB!$A$2:$A$96,0),MATCH(T$2,GB!$A$1:$AD$1,0))</f>
        <v>35</v>
      </c>
      <c r="U626" s="65">
        <f>INDEX(GB!$A$2:$AD$96,MATCH($C626,GB!$A$2:$A$96,0),MATCH(U$2,GB!$A$1:$AD$1,0))</f>
        <v>-45</v>
      </c>
      <c r="V626" s="65">
        <f>INDEX(GB!$A$2:$AD$96,MATCH($C626,GB!$A$2:$A$96,0),MATCH(V$2,GB!$A$1:$AD$1,0))</f>
        <v>0</v>
      </c>
      <c r="W626" s="65">
        <f>INDEX(GB!$A$2:$AD$96,MATCH($C626,GB!$A$2:$A$96,0),MATCH(W$2,GB!$A$1:$AD$1,0))</f>
        <v>-50</v>
      </c>
      <c r="X626" s="65">
        <f>INDEX(GB!$A$2:$AD$96,MATCH($C626,GB!$A$2:$A$96,0),MATCH(X$2,GB!$A$1:$AD$1,0))</f>
        <v>-40</v>
      </c>
      <c r="Y626" s="65">
        <v>5</v>
      </c>
      <c r="Z626" s="72">
        <v>1200</v>
      </c>
      <c r="AA626" s="72">
        <v>400</v>
      </c>
      <c r="AB626" s="65"/>
      <c r="AC626" s="65"/>
      <c r="AD626" s="65"/>
      <c r="AE626" s="65"/>
      <c r="AF626" s="65">
        <f t="shared" ref="AF626:AF635" si="2468">AF625</f>
        <v>10</v>
      </c>
      <c r="AG626" s="65">
        <f t="shared" si="2361"/>
        <v>820</v>
      </c>
      <c r="AH626" s="65">
        <f t="shared" si="2410"/>
        <v>805</v>
      </c>
      <c r="AI626" s="65" t="str">
        <f t="shared" si="2097"/>
        <v/>
      </c>
      <c r="AJ626" s="65" t="str">
        <f t="shared" si="2098"/>
        <v/>
      </c>
      <c r="AK626" s="65" t="str">
        <f t="shared" si="2099"/>
        <v/>
      </c>
      <c r="AL626" s="65" t="str">
        <f t="shared" si="2100"/>
        <v/>
      </c>
      <c r="AM626" s="65" t="str">
        <f t="shared" si="2339"/>
        <v/>
      </c>
      <c r="AN626" s="65">
        <f t="shared" si="2463"/>
        <v>0</v>
      </c>
      <c r="AO626" s="65">
        <f t="shared" si="2463"/>
        <v>0</v>
      </c>
      <c r="AP626" s="65">
        <f t="shared" si="2463"/>
        <v>0</v>
      </c>
      <c r="AQ626" s="65">
        <f t="shared" si="2463"/>
        <v>0</v>
      </c>
      <c r="AR626" s="65">
        <f t="shared" si="2463"/>
        <v>0</v>
      </c>
      <c r="AS626" s="65">
        <f t="shared" si="2463"/>
        <v>0</v>
      </c>
      <c r="AT626" s="65" t="str">
        <f t="shared" si="2358"/>
        <v>DCS_DDR</v>
      </c>
      <c r="AU626" s="65">
        <f t="shared" si="2359"/>
        <v>12.9</v>
      </c>
      <c r="AV626" s="65"/>
      <c r="AX626" s="65">
        <f t="shared" si="2458"/>
        <v>790</v>
      </c>
      <c r="AY626" s="65">
        <f t="shared" si="2459"/>
        <v>585</v>
      </c>
      <c r="AZ626" s="65">
        <f>INDEX(Notes!$A$36:$O$47,MATCH($B626,Notes!A$36:A$47,0),MATCH(AZ$2,Notes!A$35:O$35,0))</f>
        <v>12.93</v>
      </c>
      <c r="BA626" s="65">
        <f t="shared" si="2404"/>
        <v>720</v>
      </c>
      <c r="BB626" s="65">
        <f t="shared" si="2460"/>
        <v>735</v>
      </c>
      <c r="BC626" s="65">
        <f t="shared" si="2405"/>
        <v>720</v>
      </c>
      <c r="BD626" s="65">
        <f t="shared" si="2461"/>
        <v>735</v>
      </c>
      <c r="BO626" s="72">
        <f t="shared" ref="BO626:BO635" si="2469">BO625</f>
        <v>12.9</v>
      </c>
      <c r="BP626" s="72">
        <f t="shared" si="2079"/>
        <v>4</v>
      </c>
      <c r="BQ626" s="72" t="str">
        <f t="shared" si="2080"/>
        <v>3</v>
      </c>
      <c r="BR626" s="72">
        <f t="shared" ref="BR626:BV635" si="2470">IF(BR625="","",BR625)</f>
        <v>0</v>
      </c>
      <c r="BS626" s="72" t="str">
        <f t="shared" si="2464"/>
        <v>MD002</v>
      </c>
      <c r="BT626" s="72" t="str">
        <f t="shared" si="2464"/>
        <v>MD005</v>
      </c>
      <c r="BU626" s="72">
        <f t="shared" si="2464"/>
        <v>0.73052510098095791</v>
      </c>
      <c r="BV626" s="72">
        <f t="shared" si="2464"/>
        <v>6</v>
      </c>
    </row>
    <row r="627" spans="1:74" s="72" customFormat="1" x14ac:dyDescent="0.2">
      <c r="A627" s="72" t="b">
        <v>1</v>
      </c>
      <c r="B627" s="65" t="s">
        <v>68</v>
      </c>
      <c r="C627" s="65" t="s">
        <v>199</v>
      </c>
      <c r="D627" s="65" t="str">
        <f t="shared" si="2462"/>
        <v>E4</v>
      </c>
      <c r="E627" s="75">
        <f t="shared" si="2078"/>
        <v>1004004</v>
      </c>
      <c r="F627" s="65" t="str">
        <f t="shared" si="2409"/>
        <v>MD004_E4</v>
      </c>
      <c r="G627" s="65" t="s">
        <v>345</v>
      </c>
      <c r="H627" s="65">
        <f t="shared" si="2465"/>
        <v>835</v>
      </c>
      <c r="I627" s="65">
        <f t="shared" si="2466"/>
        <v>115</v>
      </c>
      <c r="J627" s="65">
        <f>INDEX(Notes!$A$36:$N$47,MATCH(Binning!$B627,Notes!$A$36:$A$47,0),MATCH(Notes!$K$35,Notes!$A$35:$N$35,0))</f>
        <v>12.9</v>
      </c>
      <c r="K627" s="65"/>
      <c r="L627" s="65">
        <f t="shared" ref="L627:L635" si="2471">L626</f>
        <v>775</v>
      </c>
      <c r="M627" s="65">
        <f t="shared" si="2467"/>
        <v>570</v>
      </c>
      <c r="N627" s="65">
        <f>INDEX(GB!$A$2:$AD$96,MATCH($C627,GB!$A$2:$A$96,0),MATCH(N$2,GB!$A$1:$AD$1,0))</f>
        <v>15</v>
      </c>
      <c r="O627" s="65">
        <f>INDEX(GB!$A$2:$AD$96,MATCH($C627,GB!$A$2:$A$96,0),MATCH(O$2,GB!$A$1:$AD$1,0))</f>
        <v>-5</v>
      </c>
      <c r="P627" s="65">
        <f>INDEX(GB!$A$2:$AD$96,MATCH($C627,GB!$A$2:$A$96,0),MATCH(P$2,GB!$A$1:$AD$1,0))</f>
        <v>-25</v>
      </c>
      <c r="Q627" s="65">
        <f>INDEX(GB!$A$2:$AD$96,MATCH($C627,GB!$A$2:$A$96,0),MATCH(Q$2,GB!$A$1:$AD$1,0))</f>
        <v>-15</v>
      </c>
      <c r="R627" s="65">
        <f>INDEX(Notes!$A$36:$N$47,MATCH(Binning!$B627,Notes!$A$36:$A$47,0),MATCH(Notes!$M$35,Notes!$A$35:$N$35,0))</f>
        <v>167</v>
      </c>
      <c r="S627" s="65"/>
      <c r="T627" s="65">
        <f>INDEX(GB!$A$2:$AD$96,MATCH($C627,GB!$A$2:$A$96,0),MATCH(T$2,GB!$A$1:$AD$1,0))</f>
        <v>35</v>
      </c>
      <c r="U627" s="65">
        <f>INDEX(GB!$A$2:$AD$96,MATCH($C627,GB!$A$2:$A$96,0),MATCH(U$2,GB!$A$1:$AD$1,0))</f>
        <v>-45</v>
      </c>
      <c r="V627" s="65">
        <f>INDEX(GB!$A$2:$AD$96,MATCH($C627,GB!$A$2:$A$96,0),MATCH(V$2,GB!$A$1:$AD$1,0))</f>
        <v>0</v>
      </c>
      <c r="W627" s="65">
        <f>INDEX(GB!$A$2:$AD$96,MATCH($C627,GB!$A$2:$A$96,0),MATCH(W$2,GB!$A$1:$AD$1,0))</f>
        <v>-50</v>
      </c>
      <c r="X627" s="65">
        <f>INDEX(GB!$A$2:$AD$96,MATCH($C627,GB!$A$2:$A$96,0),MATCH(X$2,GB!$A$1:$AD$1,0))</f>
        <v>-40</v>
      </c>
      <c r="Y627" s="65">
        <v>5</v>
      </c>
      <c r="Z627" s="72">
        <v>1200</v>
      </c>
      <c r="AA627" s="72">
        <v>400</v>
      </c>
      <c r="AB627" s="65"/>
      <c r="AC627" s="65"/>
      <c r="AD627" s="65"/>
      <c r="AE627" s="65"/>
      <c r="AF627" s="65">
        <f t="shared" si="2468"/>
        <v>10</v>
      </c>
      <c r="AG627" s="65">
        <f t="shared" si="2361"/>
        <v>820</v>
      </c>
      <c r="AH627" s="65">
        <f t="shared" si="2410"/>
        <v>805</v>
      </c>
      <c r="AI627" s="65" t="str">
        <f t="shared" si="2097"/>
        <v/>
      </c>
      <c r="AJ627" s="65" t="str">
        <f t="shared" si="2098"/>
        <v/>
      </c>
      <c r="AK627" s="65" t="str">
        <f t="shared" si="2099"/>
        <v/>
      </c>
      <c r="AL627" s="65" t="str">
        <f t="shared" si="2100"/>
        <v/>
      </c>
      <c r="AM627" s="65" t="str">
        <f t="shared" si="2339"/>
        <v/>
      </c>
      <c r="AN627" s="65">
        <f t="shared" si="2463"/>
        <v>0</v>
      </c>
      <c r="AO627" s="65">
        <f t="shared" si="2463"/>
        <v>0</v>
      </c>
      <c r="AP627" s="65">
        <f t="shared" si="2463"/>
        <v>0</v>
      </c>
      <c r="AQ627" s="65">
        <f t="shared" si="2463"/>
        <v>0</v>
      </c>
      <c r="AR627" s="65">
        <f t="shared" si="2463"/>
        <v>0</v>
      </c>
      <c r="AS627" s="65">
        <f t="shared" si="2463"/>
        <v>0</v>
      </c>
      <c r="AT627" s="65" t="str">
        <f t="shared" si="2358"/>
        <v>DCS_DDR</v>
      </c>
      <c r="AU627" s="65">
        <f t="shared" si="2359"/>
        <v>12.9</v>
      </c>
      <c r="AV627" s="65"/>
      <c r="AX627" s="65">
        <f t="shared" si="2458"/>
        <v>790</v>
      </c>
      <c r="AY627" s="65">
        <f t="shared" si="2459"/>
        <v>585</v>
      </c>
      <c r="AZ627" s="65">
        <f>INDEX(Notes!$A$36:$O$47,MATCH($B627,Notes!A$36:A$47,0),MATCH(AZ$2,Notes!A$35:O$35,0))</f>
        <v>12.93</v>
      </c>
      <c r="BA627" s="65">
        <f t="shared" si="2404"/>
        <v>705</v>
      </c>
      <c r="BB627" s="65">
        <f t="shared" si="2460"/>
        <v>720</v>
      </c>
      <c r="BC627" s="65">
        <f t="shared" si="2405"/>
        <v>705</v>
      </c>
      <c r="BD627" s="65">
        <f t="shared" si="2461"/>
        <v>720</v>
      </c>
      <c r="BO627" s="72">
        <f t="shared" si="2469"/>
        <v>12.9</v>
      </c>
      <c r="BP627" s="72">
        <f t="shared" si="2079"/>
        <v>4</v>
      </c>
      <c r="BQ627" s="72" t="str">
        <f t="shared" si="2080"/>
        <v>4</v>
      </c>
      <c r="BR627" s="72">
        <f t="shared" si="2470"/>
        <v>0</v>
      </c>
      <c r="BS627" s="72" t="str">
        <f t="shared" si="2464"/>
        <v>MD002</v>
      </c>
      <c r="BT627" s="72" t="str">
        <f t="shared" si="2464"/>
        <v>MD005</v>
      </c>
      <c r="BU627" s="72">
        <f t="shared" si="2464"/>
        <v>0.73052510098095791</v>
      </c>
      <c r="BV627" s="72">
        <f t="shared" si="2464"/>
        <v>6</v>
      </c>
    </row>
    <row r="628" spans="1:74" s="72" customFormat="1" x14ac:dyDescent="0.2">
      <c r="A628" s="72" t="b">
        <v>1</v>
      </c>
      <c r="B628" s="65" t="s">
        <v>68</v>
      </c>
      <c r="C628" s="65" t="s">
        <v>199</v>
      </c>
      <c r="D628" s="65" t="str">
        <f t="shared" si="2462"/>
        <v>E5</v>
      </c>
      <c r="E628" s="75">
        <f t="shared" si="2078"/>
        <v>1004005</v>
      </c>
      <c r="F628" s="65" t="str">
        <f t="shared" si="2409"/>
        <v>MD004_E5</v>
      </c>
      <c r="G628" s="65" t="s">
        <v>345</v>
      </c>
      <c r="H628" s="65">
        <f t="shared" si="2465"/>
        <v>820</v>
      </c>
      <c r="I628" s="65">
        <f t="shared" si="2466"/>
        <v>115</v>
      </c>
      <c r="J628" s="65">
        <f>INDEX(Notes!$A$36:$N$47,MATCH(Binning!$B628,Notes!$A$36:$A$47,0),MATCH(Notes!$K$35,Notes!$A$35:$N$35,0))</f>
        <v>12.9</v>
      </c>
      <c r="K628" s="65"/>
      <c r="L628" s="65">
        <f t="shared" si="2471"/>
        <v>775</v>
      </c>
      <c r="M628" s="65">
        <f t="shared" si="2467"/>
        <v>570</v>
      </c>
      <c r="N628" s="65">
        <f>INDEX(GB!$A$2:$AD$96,MATCH($C628,GB!$A$2:$A$96,0),MATCH(N$2,GB!$A$1:$AD$1,0))</f>
        <v>15</v>
      </c>
      <c r="O628" s="65">
        <f>INDEX(GB!$A$2:$AD$96,MATCH($C628,GB!$A$2:$A$96,0),MATCH(O$2,GB!$A$1:$AD$1,0))</f>
        <v>-5</v>
      </c>
      <c r="P628" s="65">
        <f>INDEX(GB!$A$2:$AD$96,MATCH($C628,GB!$A$2:$A$96,0),MATCH(P$2,GB!$A$1:$AD$1,0))</f>
        <v>-25</v>
      </c>
      <c r="Q628" s="65">
        <f>INDEX(GB!$A$2:$AD$96,MATCH($C628,GB!$A$2:$A$96,0),MATCH(Q$2,GB!$A$1:$AD$1,0))</f>
        <v>-15</v>
      </c>
      <c r="R628" s="65">
        <f>INDEX(Notes!$A$36:$N$47,MATCH(Binning!$B628,Notes!$A$36:$A$47,0),MATCH(Notes!$M$35,Notes!$A$35:$N$35,0))</f>
        <v>167</v>
      </c>
      <c r="S628" s="65"/>
      <c r="T628" s="65">
        <f>INDEX(GB!$A$2:$AD$96,MATCH($C628,GB!$A$2:$A$96,0),MATCH(T$2,GB!$A$1:$AD$1,0))</f>
        <v>35</v>
      </c>
      <c r="U628" s="65">
        <f>INDEX(GB!$A$2:$AD$96,MATCH($C628,GB!$A$2:$A$96,0),MATCH(U$2,GB!$A$1:$AD$1,0))</f>
        <v>-45</v>
      </c>
      <c r="V628" s="65">
        <f>INDEX(GB!$A$2:$AD$96,MATCH($C628,GB!$A$2:$A$96,0),MATCH(V$2,GB!$A$1:$AD$1,0))</f>
        <v>0</v>
      </c>
      <c r="W628" s="65">
        <f>INDEX(GB!$A$2:$AD$96,MATCH($C628,GB!$A$2:$A$96,0),MATCH(W$2,GB!$A$1:$AD$1,0))</f>
        <v>-50</v>
      </c>
      <c r="X628" s="65">
        <f>INDEX(GB!$A$2:$AD$96,MATCH($C628,GB!$A$2:$A$96,0),MATCH(X$2,GB!$A$1:$AD$1,0))</f>
        <v>-40</v>
      </c>
      <c r="Y628" s="65">
        <v>5</v>
      </c>
      <c r="Z628" s="72">
        <v>1200</v>
      </c>
      <c r="AA628" s="72">
        <v>400</v>
      </c>
      <c r="AB628" s="65"/>
      <c r="AC628" s="65"/>
      <c r="AD628" s="65"/>
      <c r="AE628" s="65"/>
      <c r="AF628" s="65">
        <f t="shared" si="2468"/>
        <v>10</v>
      </c>
      <c r="AG628" s="65">
        <f t="shared" si="2361"/>
        <v>820</v>
      </c>
      <c r="AH628" s="65">
        <f t="shared" si="2410"/>
        <v>805</v>
      </c>
      <c r="AI628" s="65" t="str">
        <f t="shared" si="2097"/>
        <v/>
      </c>
      <c r="AJ628" s="65" t="str">
        <f t="shared" si="2098"/>
        <v/>
      </c>
      <c r="AK628" s="65" t="str">
        <f t="shared" si="2099"/>
        <v/>
      </c>
      <c r="AL628" s="65" t="str">
        <f t="shared" si="2100"/>
        <v/>
      </c>
      <c r="AM628" s="65" t="str">
        <f t="shared" si="2339"/>
        <v/>
      </c>
      <c r="AN628" s="65">
        <f t="shared" si="2463"/>
        <v>0</v>
      </c>
      <c r="AO628" s="65">
        <f t="shared" si="2463"/>
        <v>0</v>
      </c>
      <c r="AP628" s="65">
        <f t="shared" si="2463"/>
        <v>0</v>
      </c>
      <c r="AQ628" s="65">
        <f t="shared" si="2463"/>
        <v>0</v>
      </c>
      <c r="AR628" s="65">
        <f t="shared" si="2463"/>
        <v>0</v>
      </c>
      <c r="AS628" s="65">
        <f t="shared" si="2463"/>
        <v>0</v>
      </c>
      <c r="AT628" s="65" t="str">
        <f t="shared" si="2358"/>
        <v>DCS_DDR</v>
      </c>
      <c r="AU628" s="65">
        <f t="shared" si="2359"/>
        <v>12.9</v>
      </c>
      <c r="AV628" s="65"/>
      <c r="AX628" s="65">
        <f t="shared" si="2458"/>
        <v>790</v>
      </c>
      <c r="AY628" s="65">
        <f t="shared" si="2459"/>
        <v>585</v>
      </c>
      <c r="AZ628" s="65">
        <f>INDEX(Notes!$A$36:$O$47,MATCH($B628,Notes!A$36:A$47,0),MATCH(AZ$2,Notes!A$35:O$35,0))</f>
        <v>12.93</v>
      </c>
      <c r="BA628" s="65">
        <f t="shared" si="2404"/>
        <v>690</v>
      </c>
      <c r="BB628" s="65">
        <f t="shared" si="2460"/>
        <v>705</v>
      </c>
      <c r="BC628" s="65">
        <f t="shared" si="2405"/>
        <v>690</v>
      </c>
      <c r="BD628" s="65">
        <f t="shared" si="2461"/>
        <v>705</v>
      </c>
      <c r="BO628" s="72">
        <f t="shared" si="2469"/>
        <v>12.9</v>
      </c>
      <c r="BP628" s="72">
        <f t="shared" si="2079"/>
        <v>4</v>
      </c>
      <c r="BQ628" s="72" t="str">
        <f t="shared" si="2080"/>
        <v>5</v>
      </c>
      <c r="BR628" s="72">
        <f t="shared" si="2470"/>
        <v>0</v>
      </c>
      <c r="BS628" s="72" t="str">
        <f t="shared" si="2464"/>
        <v>MD002</v>
      </c>
      <c r="BT628" s="72" t="str">
        <f t="shared" si="2464"/>
        <v>MD005</v>
      </c>
      <c r="BU628" s="72">
        <f t="shared" si="2464"/>
        <v>0.73052510098095791</v>
      </c>
      <c r="BV628" s="72">
        <f t="shared" si="2464"/>
        <v>6</v>
      </c>
    </row>
    <row r="629" spans="1:74" s="72" customFormat="1" x14ac:dyDescent="0.2">
      <c r="A629" s="72" t="b">
        <v>1</v>
      </c>
      <c r="B629" s="65" t="s">
        <v>68</v>
      </c>
      <c r="C629" s="65" t="s">
        <v>199</v>
      </c>
      <c r="D629" s="65" t="str">
        <f t="shared" si="2462"/>
        <v>E6</v>
      </c>
      <c r="E629" s="75">
        <f t="shared" si="2078"/>
        <v>1004006</v>
      </c>
      <c r="F629" s="65" t="str">
        <f t="shared" si="2409"/>
        <v>MD004_E6</v>
      </c>
      <c r="G629" s="65" t="s">
        <v>345</v>
      </c>
      <c r="H629" s="65">
        <f t="shared" si="2465"/>
        <v>805</v>
      </c>
      <c r="I629" s="65">
        <f t="shared" si="2466"/>
        <v>115</v>
      </c>
      <c r="J629" s="65">
        <f>INDEX(Notes!$A$36:$N$47,MATCH(Binning!$B629,Notes!$A$36:$A$47,0),MATCH(Notes!$K$35,Notes!$A$35:$N$35,0))</f>
        <v>12.9</v>
      </c>
      <c r="K629" s="65"/>
      <c r="L629" s="65">
        <f t="shared" si="2471"/>
        <v>775</v>
      </c>
      <c r="M629" s="65">
        <f t="shared" si="2467"/>
        <v>570</v>
      </c>
      <c r="N629" s="65">
        <f>INDEX(GB!$A$2:$AD$96,MATCH($C629,GB!$A$2:$A$96,0),MATCH(N$2,GB!$A$1:$AD$1,0))</f>
        <v>15</v>
      </c>
      <c r="O629" s="65">
        <f>INDEX(GB!$A$2:$AD$96,MATCH($C629,GB!$A$2:$A$96,0),MATCH(O$2,GB!$A$1:$AD$1,0))</f>
        <v>-5</v>
      </c>
      <c r="P629" s="65">
        <f>INDEX(GB!$A$2:$AD$96,MATCH($C629,GB!$A$2:$A$96,0),MATCH(P$2,GB!$A$1:$AD$1,0))</f>
        <v>-25</v>
      </c>
      <c r="Q629" s="65">
        <f>INDEX(GB!$A$2:$AD$96,MATCH($C629,GB!$A$2:$A$96,0),MATCH(Q$2,GB!$A$1:$AD$1,0))</f>
        <v>-15</v>
      </c>
      <c r="R629" s="65">
        <f>INDEX(Notes!$A$36:$N$47,MATCH(Binning!$B629,Notes!$A$36:$A$47,0),MATCH(Notes!$M$35,Notes!$A$35:$N$35,0))</f>
        <v>167</v>
      </c>
      <c r="S629" s="65"/>
      <c r="T629" s="65">
        <f>INDEX(GB!$A$2:$AD$96,MATCH($C629,GB!$A$2:$A$96,0),MATCH(T$2,GB!$A$1:$AD$1,0))</f>
        <v>35</v>
      </c>
      <c r="U629" s="65">
        <f>INDEX(GB!$A$2:$AD$96,MATCH($C629,GB!$A$2:$A$96,0),MATCH(U$2,GB!$A$1:$AD$1,0))</f>
        <v>-45</v>
      </c>
      <c r="V629" s="65">
        <f>INDEX(GB!$A$2:$AD$96,MATCH($C629,GB!$A$2:$A$96,0),MATCH(V$2,GB!$A$1:$AD$1,0))</f>
        <v>0</v>
      </c>
      <c r="W629" s="65">
        <f>INDEX(GB!$A$2:$AD$96,MATCH($C629,GB!$A$2:$A$96,0),MATCH(W$2,GB!$A$1:$AD$1,0))</f>
        <v>-50</v>
      </c>
      <c r="X629" s="65">
        <f>INDEX(GB!$A$2:$AD$96,MATCH($C629,GB!$A$2:$A$96,0),MATCH(X$2,GB!$A$1:$AD$1,0))</f>
        <v>-40</v>
      </c>
      <c r="Y629" s="65">
        <v>5</v>
      </c>
      <c r="Z629" s="72">
        <v>1200</v>
      </c>
      <c r="AA629" s="72">
        <v>400</v>
      </c>
      <c r="AB629" s="65"/>
      <c r="AC629" s="65"/>
      <c r="AD629" s="65"/>
      <c r="AE629" s="65"/>
      <c r="AF629" s="65">
        <f t="shared" si="2468"/>
        <v>10</v>
      </c>
      <c r="AG629" s="65">
        <f t="shared" si="2361"/>
        <v>820</v>
      </c>
      <c r="AH629" s="65">
        <f t="shared" si="2410"/>
        <v>805</v>
      </c>
      <c r="AI629" s="65" t="str">
        <f t="shared" ref="AI629:AI744" si="2472">IF($BR629=1,BS629,"")</f>
        <v/>
      </c>
      <c r="AJ629" s="65" t="str">
        <f t="shared" ref="AJ629:AJ744" si="2473">IF($BR629=1,BT629,"")</f>
        <v/>
      </c>
      <c r="AK629" s="65" t="str">
        <f t="shared" ref="AK629:AK744" si="2474">IF($BR629=1,BU629,"")</f>
        <v/>
      </c>
      <c r="AL629" s="65" t="str">
        <f t="shared" ref="AL629:AL744" si="2475">IF($BR629=1,BV629,"")</f>
        <v/>
      </c>
      <c r="AM629" s="65" t="str">
        <f t="shared" si="2339"/>
        <v/>
      </c>
      <c r="AN629" s="65">
        <f t="shared" si="2463"/>
        <v>0</v>
      </c>
      <c r="AO629" s="65">
        <f t="shared" si="2463"/>
        <v>0</v>
      </c>
      <c r="AP629" s="65">
        <f t="shared" si="2463"/>
        <v>0</v>
      </c>
      <c r="AQ629" s="65">
        <f t="shared" si="2463"/>
        <v>0</v>
      </c>
      <c r="AR629" s="65">
        <f t="shared" si="2463"/>
        <v>0</v>
      </c>
      <c r="AS629" s="65">
        <f t="shared" si="2463"/>
        <v>0</v>
      </c>
      <c r="AT629" s="65" t="str">
        <f t="shared" si="2358"/>
        <v>DCS_DDR</v>
      </c>
      <c r="AU629" s="65">
        <f t="shared" si="2359"/>
        <v>12.9</v>
      </c>
      <c r="AV629" s="65"/>
      <c r="AX629" s="65">
        <f t="shared" si="2458"/>
        <v>790</v>
      </c>
      <c r="AY629" s="65">
        <f t="shared" si="2459"/>
        <v>585</v>
      </c>
      <c r="AZ629" s="65">
        <f>INDEX(Notes!$A$36:$O$47,MATCH($B629,Notes!A$36:A$47,0),MATCH(AZ$2,Notes!A$35:O$35,0))</f>
        <v>12.93</v>
      </c>
      <c r="BA629" s="65">
        <f t="shared" si="2404"/>
        <v>675</v>
      </c>
      <c r="BB629" s="65">
        <f t="shared" si="2460"/>
        <v>690</v>
      </c>
      <c r="BC629" s="65">
        <f t="shared" si="2405"/>
        <v>675</v>
      </c>
      <c r="BD629" s="65">
        <f t="shared" si="2461"/>
        <v>690</v>
      </c>
      <c r="BO629" s="72">
        <f t="shared" si="2469"/>
        <v>12.9</v>
      </c>
      <c r="BP629" s="72">
        <f t="shared" si="2079"/>
        <v>4</v>
      </c>
      <c r="BQ629" s="72" t="str">
        <f t="shared" si="2080"/>
        <v>6</v>
      </c>
      <c r="BR629" s="72">
        <f t="shared" si="2470"/>
        <v>0</v>
      </c>
      <c r="BS629" s="72" t="str">
        <f t="shared" si="2464"/>
        <v>MD002</v>
      </c>
      <c r="BT629" s="72" t="str">
        <f t="shared" si="2464"/>
        <v>MD005</v>
      </c>
      <c r="BU629" s="72">
        <f t="shared" si="2464"/>
        <v>0.73052510098095791</v>
      </c>
      <c r="BV629" s="72">
        <f t="shared" si="2464"/>
        <v>6</v>
      </c>
    </row>
    <row r="630" spans="1:74" s="72" customFormat="1" x14ac:dyDescent="0.2">
      <c r="A630" s="72" t="b">
        <v>1</v>
      </c>
      <c r="B630" s="65" t="s">
        <v>68</v>
      </c>
      <c r="C630" s="65" t="s">
        <v>199</v>
      </c>
      <c r="D630" s="65" t="str">
        <f t="shared" si="2462"/>
        <v>E7</v>
      </c>
      <c r="E630" s="75">
        <f t="shared" si="2078"/>
        <v>1004007</v>
      </c>
      <c r="F630" s="65" t="str">
        <f t="shared" si="2409"/>
        <v>MD004_E7</v>
      </c>
      <c r="G630" s="65" t="s">
        <v>345</v>
      </c>
      <c r="H630" s="65">
        <f t="shared" si="2465"/>
        <v>790</v>
      </c>
      <c r="I630" s="65">
        <f t="shared" si="2466"/>
        <v>115</v>
      </c>
      <c r="J630" s="65">
        <f>INDEX(Notes!$A$36:$N$47,MATCH(Binning!$B630,Notes!$A$36:$A$47,0),MATCH(Notes!$K$35,Notes!$A$35:$N$35,0))</f>
        <v>12.9</v>
      </c>
      <c r="K630" s="65"/>
      <c r="L630" s="65">
        <f t="shared" si="2471"/>
        <v>775</v>
      </c>
      <c r="M630" s="65">
        <f t="shared" si="2467"/>
        <v>570</v>
      </c>
      <c r="N630" s="65">
        <f>INDEX(GB!$A$2:$AD$96,MATCH($C630,GB!$A$2:$A$96,0),MATCH(N$2,GB!$A$1:$AD$1,0))</f>
        <v>15</v>
      </c>
      <c r="O630" s="65">
        <f>INDEX(GB!$A$2:$AD$96,MATCH($C630,GB!$A$2:$A$96,0),MATCH(O$2,GB!$A$1:$AD$1,0))</f>
        <v>-5</v>
      </c>
      <c r="P630" s="65">
        <f>INDEX(GB!$A$2:$AD$96,MATCH($C630,GB!$A$2:$A$96,0),MATCH(P$2,GB!$A$1:$AD$1,0))</f>
        <v>-25</v>
      </c>
      <c r="Q630" s="65">
        <f>INDEX(GB!$A$2:$AD$96,MATCH($C630,GB!$A$2:$A$96,0),MATCH(Q$2,GB!$A$1:$AD$1,0))</f>
        <v>-15</v>
      </c>
      <c r="R630" s="65">
        <f>INDEX(Notes!$A$36:$N$47,MATCH(Binning!$B630,Notes!$A$36:$A$47,0),MATCH(Notes!$M$35,Notes!$A$35:$N$35,0))</f>
        <v>167</v>
      </c>
      <c r="S630" s="65"/>
      <c r="T630" s="65">
        <f>INDEX(GB!$A$2:$AD$96,MATCH($C630,GB!$A$2:$A$96,0),MATCH(T$2,GB!$A$1:$AD$1,0))</f>
        <v>35</v>
      </c>
      <c r="U630" s="65">
        <f>INDEX(GB!$A$2:$AD$96,MATCH($C630,GB!$A$2:$A$96,0),MATCH(U$2,GB!$A$1:$AD$1,0))</f>
        <v>-45</v>
      </c>
      <c r="V630" s="65">
        <f>INDEX(GB!$A$2:$AD$96,MATCH($C630,GB!$A$2:$A$96,0),MATCH(V$2,GB!$A$1:$AD$1,0))</f>
        <v>0</v>
      </c>
      <c r="W630" s="65">
        <f>INDEX(GB!$A$2:$AD$96,MATCH($C630,GB!$A$2:$A$96,0),MATCH(W$2,GB!$A$1:$AD$1,0))</f>
        <v>-50</v>
      </c>
      <c r="X630" s="65">
        <f>INDEX(GB!$A$2:$AD$96,MATCH($C630,GB!$A$2:$A$96,0),MATCH(X$2,GB!$A$1:$AD$1,0))</f>
        <v>-40</v>
      </c>
      <c r="Y630" s="65">
        <v>5</v>
      </c>
      <c r="Z630" s="72">
        <v>1200</v>
      </c>
      <c r="AA630" s="72">
        <v>400</v>
      </c>
      <c r="AB630" s="65"/>
      <c r="AC630" s="65"/>
      <c r="AD630" s="65"/>
      <c r="AE630" s="65"/>
      <c r="AF630" s="65">
        <f t="shared" si="2468"/>
        <v>10</v>
      </c>
      <c r="AG630" s="65">
        <f t="shared" si="2361"/>
        <v>820</v>
      </c>
      <c r="AH630" s="65">
        <f t="shared" si="2410"/>
        <v>805</v>
      </c>
      <c r="AI630" s="65" t="str">
        <f t="shared" si="2472"/>
        <v/>
      </c>
      <c r="AJ630" s="65" t="str">
        <f t="shared" si="2473"/>
        <v/>
      </c>
      <c r="AK630" s="65" t="str">
        <f t="shared" si="2474"/>
        <v/>
      </c>
      <c r="AL630" s="65" t="str">
        <f t="shared" si="2475"/>
        <v/>
      </c>
      <c r="AM630" s="65" t="str">
        <f t="shared" si="2339"/>
        <v/>
      </c>
      <c r="AN630" s="65">
        <f t="shared" si="2463"/>
        <v>0</v>
      </c>
      <c r="AO630" s="65">
        <f t="shared" si="2463"/>
        <v>0</v>
      </c>
      <c r="AP630" s="65">
        <f t="shared" si="2463"/>
        <v>0</v>
      </c>
      <c r="AQ630" s="65">
        <f t="shared" si="2463"/>
        <v>0</v>
      </c>
      <c r="AR630" s="65">
        <f t="shared" si="2463"/>
        <v>0</v>
      </c>
      <c r="AS630" s="65">
        <f t="shared" si="2463"/>
        <v>0</v>
      </c>
      <c r="AT630" s="65" t="str">
        <f t="shared" si="2358"/>
        <v>DCS_DDR</v>
      </c>
      <c r="AU630" s="65">
        <f t="shared" si="2359"/>
        <v>12.9</v>
      </c>
      <c r="AV630" s="65"/>
      <c r="AX630" s="65">
        <f t="shared" si="2458"/>
        <v>790</v>
      </c>
      <c r="AY630" s="65">
        <f t="shared" si="2459"/>
        <v>585</v>
      </c>
      <c r="AZ630" s="65">
        <f>INDEX(Notes!$A$36:$O$47,MATCH($B630,Notes!A$36:A$47,0),MATCH(AZ$2,Notes!A$35:O$35,0))</f>
        <v>12.93</v>
      </c>
      <c r="BA630" s="65">
        <f t="shared" si="2404"/>
        <v>660</v>
      </c>
      <c r="BB630" s="65">
        <f t="shared" si="2460"/>
        <v>675</v>
      </c>
      <c r="BC630" s="65">
        <f t="shared" si="2405"/>
        <v>660</v>
      </c>
      <c r="BD630" s="65">
        <f t="shared" si="2461"/>
        <v>675</v>
      </c>
      <c r="BO630" s="72">
        <f t="shared" si="2469"/>
        <v>12.9</v>
      </c>
      <c r="BP630" s="72">
        <f t="shared" si="2079"/>
        <v>4</v>
      </c>
      <c r="BQ630" s="72" t="str">
        <f t="shared" si="2080"/>
        <v>7</v>
      </c>
      <c r="BR630" s="72">
        <f t="shared" si="2470"/>
        <v>0</v>
      </c>
      <c r="BS630" s="72" t="str">
        <f t="shared" si="2464"/>
        <v>MD002</v>
      </c>
      <c r="BT630" s="72" t="str">
        <f t="shared" si="2464"/>
        <v>MD005</v>
      </c>
      <c r="BU630" s="72">
        <f t="shared" si="2464"/>
        <v>0.73052510098095791</v>
      </c>
      <c r="BV630" s="72">
        <f t="shared" si="2464"/>
        <v>6</v>
      </c>
    </row>
    <row r="631" spans="1:74" s="72" customFormat="1" x14ac:dyDescent="0.2">
      <c r="A631" s="72" t="b">
        <v>1</v>
      </c>
      <c r="B631" s="65" t="s">
        <v>68</v>
      </c>
      <c r="C631" s="65" t="s">
        <v>199</v>
      </c>
      <c r="D631" s="65" t="str">
        <f t="shared" si="2462"/>
        <v>E8</v>
      </c>
      <c r="E631" s="75">
        <f t="shared" ref="E631:E634" si="2476">1000000+BP631*1000+BQ631</f>
        <v>1004008</v>
      </c>
      <c r="F631" s="65" t="str">
        <f t="shared" ref="F631:F634" si="2477">CONCATENATE(C631,"_",D631)</f>
        <v>MD004_E8</v>
      </c>
      <c r="G631" s="65" t="s">
        <v>345</v>
      </c>
      <c r="H631" s="65">
        <f t="shared" si="2465"/>
        <v>775</v>
      </c>
      <c r="I631" s="65">
        <f t="shared" si="2466"/>
        <v>115</v>
      </c>
      <c r="J631" s="65">
        <f>INDEX(Notes!$A$36:$N$47,MATCH(Binning!$B631,Notes!$A$36:$A$47,0),MATCH(Notes!$K$35,Notes!$A$35:$N$35,0))</f>
        <v>12.9</v>
      </c>
      <c r="K631" s="65"/>
      <c r="L631" s="65">
        <f t="shared" si="2471"/>
        <v>775</v>
      </c>
      <c r="M631" s="65">
        <f t="shared" si="2467"/>
        <v>570</v>
      </c>
      <c r="N631" s="65">
        <f>INDEX(GB!$A$2:$AD$96,MATCH($C631,GB!$A$2:$A$96,0),MATCH(N$2,GB!$A$1:$AD$1,0))</f>
        <v>15</v>
      </c>
      <c r="O631" s="65">
        <f>INDEX(GB!$A$2:$AD$96,MATCH($C631,GB!$A$2:$A$96,0),MATCH(O$2,GB!$A$1:$AD$1,0))</f>
        <v>-5</v>
      </c>
      <c r="P631" s="65">
        <f>INDEX(GB!$A$2:$AD$96,MATCH($C631,GB!$A$2:$A$96,0),MATCH(P$2,GB!$A$1:$AD$1,0))</f>
        <v>-25</v>
      </c>
      <c r="Q631" s="65">
        <f>INDEX(GB!$A$2:$AD$96,MATCH($C631,GB!$A$2:$A$96,0),MATCH(Q$2,GB!$A$1:$AD$1,0))</f>
        <v>-15</v>
      </c>
      <c r="R631" s="65">
        <f>INDEX(Notes!$A$36:$N$47,MATCH(Binning!$B631,Notes!$A$36:$A$47,0),MATCH(Notes!$M$35,Notes!$A$35:$N$35,0))</f>
        <v>167</v>
      </c>
      <c r="S631" s="65"/>
      <c r="T631" s="65">
        <f>INDEX(GB!$A$2:$AD$96,MATCH($C631,GB!$A$2:$A$96,0),MATCH(T$2,GB!$A$1:$AD$1,0))</f>
        <v>35</v>
      </c>
      <c r="U631" s="65">
        <f>INDEX(GB!$A$2:$AD$96,MATCH($C631,GB!$A$2:$A$96,0),MATCH(U$2,GB!$A$1:$AD$1,0))</f>
        <v>-45</v>
      </c>
      <c r="V631" s="65">
        <f>INDEX(GB!$A$2:$AD$96,MATCH($C631,GB!$A$2:$A$96,0),MATCH(V$2,GB!$A$1:$AD$1,0))</f>
        <v>0</v>
      </c>
      <c r="W631" s="65">
        <f>INDEX(GB!$A$2:$AD$96,MATCH($C631,GB!$A$2:$A$96,0),MATCH(W$2,GB!$A$1:$AD$1,0))</f>
        <v>-50</v>
      </c>
      <c r="X631" s="65">
        <f>INDEX(GB!$A$2:$AD$96,MATCH($C631,GB!$A$2:$A$96,0),MATCH(X$2,GB!$A$1:$AD$1,0))</f>
        <v>-40</v>
      </c>
      <c r="Y631" s="65">
        <v>5</v>
      </c>
      <c r="Z631" s="72">
        <v>1200</v>
      </c>
      <c r="AA631" s="72">
        <v>400</v>
      </c>
      <c r="AB631" s="65"/>
      <c r="AC631" s="65"/>
      <c r="AD631" s="65"/>
      <c r="AE631" s="65"/>
      <c r="AF631" s="65">
        <f t="shared" si="2468"/>
        <v>10</v>
      </c>
      <c r="AG631" s="65">
        <f t="shared" si="2361"/>
        <v>820</v>
      </c>
      <c r="AH631" s="65">
        <f t="shared" ref="AH631:AH634" si="2478">AG631-N631</f>
        <v>805</v>
      </c>
      <c r="AI631" s="65" t="str">
        <f t="shared" si="2472"/>
        <v/>
      </c>
      <c r="AJ631" s="65" t="str">
        <f t="shared" si="2473"/>
        <v/>
      </c>
      <c r="AK631" s="65" t="str">
        <f t="shared" si="2474"/>
        <v/>
      </c>
      <c r="AL631" s="65" t="str">
        <f t="shared" si="2475"/>
        <v/>
      </c>
      <c r="AM631" s="65" t="str">
        <f t="shared" si="2339"/>
        <v/>
      </c>
      <c r="AN631" s="65">
        <f t="shared" ref="AN631:AS631" si="2479">AN630</f>
        <v>0</v>
      </c>
      <c r="AO631" s="65">
        <f t="shared" si="2479"/>
        <v>0</v>
      </c>
      <c r="AP631" s="65">
        <f t="shared" si="2479"/>
        <v>0</v>
      </c>
      <c r="AQ631" s="65">
        <f t="shared" si="2479"/>
        <v>0</v>
      </c>
      <c r="AR631" s="65">
        <f t="shared" si="2479"/>
        <v>0</v>
      </c>
      <c r="AS631" s="65">
        <f t="shared" si="2479"/>
        <v>0</v>
      </c>
      <c r="AT631" s="65" t="str">
        <f t="shared" ref="AT631:AT634" si="2480">B631</f>
        <v>DCS_DDR</v>
      </c>
      <c r="AU631" s="65">
        <f t="shared" ref="AU631:AU634" si="2481">J631</f>
        <v>12.9</v>
      </c>
      <c r="AV631" s="65"/>
      <c r="AX631" s="65">
        <f t="shared" ref="AX631:AX634" si="2482">L631+N631</f>
        <v>790</v>
      </c>
      <c r="AY631" s="65">
        <f t="shared" ref="AY631:AY634" si="2483">M631+N631</f>
        <v>585</v>
      </c>
      <c r="AZ631" s="65">
        <f>INDEX(Notes!$A$36:$O$47,MATCH($B631,Notes!A$36:A$47,0),MATCH(AZ$2,Notes!A$35:O$35,0))</f>
        <v>12.93</v>
      </c>
      <c r="BA631" s="65">
        <f t="shared" ref="BA631:BA634" si="2484">MAX(MIN(Y631*FLOOR((H631-I631*LOG10(AZ631))/Y631,1),L631),M631)</f>
        <v>645</v>
      </c>
      <c r="BB631" s="65">
        <f t="shared" ref="BB631:BB634" si="2485">BA631+N631</f>
        <v>660</v>
      </c>
      <c r="BC631" s="65">
        <f t="shared" ref="BC631:BC634" si="2486">MAX(MIN(Y631*FLOOR((H631-I631*LOG10(J631))/Y631,1),L631),M631)</f>
        <v>645</v>
      </c>
      <c r="BD631" s="65">
        <f t="shared" ref="BD631:BD634" si="2487">BC631+N631</f>
        <v>660</v>
      </c>
      <c r="BO631" s="72">
        <f t="shared" si="2469"/>
        <v>12.9</v>
      </c>
      <c r="BP631" s="72">
        <f t="shared" si="2079"/>
        <v>4</v>
      </c>
      <c r="BQ631" s="72" t="str">
        <f t="shared" si="2080"/>
        <v>8</v>
      </c>
      <c r="BR631" s="72">
        <f t="shared" si="2470"/>
        <v>0</v>
      </c>
      <c r="BS631" s="72" t="str">
        <f t="shared" si="2470"/>
        <v>MD002</v>
      </c>
      <c r="BT631" s="72" t="str">
        <f t="shared" si="2470"/>
        <v>MD005</v>
      </c>
      <c r="BU631" s="72">
        <f t="shared" si="2470"/>
        <v>0.73052510098095791</v>
      </c>
      <c r="BV631" s="72">
        <f t="shared" si="2470"/>
        <v>6</v>
      </c>
    </row>
    <row r="632" spans="1:74" s="72" customFormat="1" x14ac:dyDescent="0.2">
      <c r="A632" s="72" t="b">
        <v>1</v>
      </c>
      <c r="B632" s="65" t="s">
        <v>68</v>
      </c>
      <c r="C632" s="65" t="s">
        <v>199</v>
      </c>
      <c r="D632" s="65" t="str">
        <f t="shared" si="2462"/>
        <v>E9</v>
      </c>
      <c r="E632" s="75">
        <f t="shared" si="2476"/>
        <v>1004009</v>
      </c>
      <c r="F632" s="65" t="str">
        <f t="shared" si="2477"/>
        <v>MD004_E9</v>
      </c>
      <c r="G632" s="65" t="s">
        <v>345</v>
      </c>
      <c r="H632" s="65">
        <f t="shared" si="2465"/>
        <v>760</v>
      </c>
      <c r="I632" s="65">
        <f t="shared" si="2466"/>
        <v>115</v>
      </c>
      <c r="J632" s="65">
        <f>INDEX(Notes!$A$36:$N$47,MATCH(Binning!$B632,Notes!$A$36:$A$47,0),MATCH(Notes!$K$35,Notes!$A$35:$N$35,0))</f>
        <v>12.9</v>
      </c>
      <c r="K632" s="65"/>
      <c r="L632" s="65">
        <f t="shared" si="2471"/>
        <v>775</v>
      </c>
      <c r="M632" s="65">
        <f t="shared" si="2467"/>
        <v>570</v>
      </c>
      <c r="N632" s="65">
        <f>INDEX(GB!$A$2:$AD$96,MATCH($C632,GB!$A$2:$A$96,0),MATCH(N$2,GB!$A$1:$AD$1,0))</f>
        <v>15</v>
      </c>
      <c r="O632" s="65">
        <f>INDEX(GB!$A$2:$AD$96,MATCH($C632,GB!$A$2:$A$96,0),MATCH(O$2,GB!$A$1:$AD$1,0))</f>
        <v>-5</v>
      </c>
      <c r="P632" s="65">
        <f>INDEX(GB!$A$2:$AD$96,MATCH($C632,GB!$A$2:$A$96,0),MATCH(P$2,GB!$A$1:$AD$1,0))</f>
        <v>-25</v>
      </c>
      <c r="Q632" s="65">
        <f>INDEX(GB!$A$2:$AD$96,MATCH($C632,GB!$A$2:$A$96,0),MATCH(Q$2,GB!$A$1:$AD$1,0))</f>
        <v>-15</v>
      </c>
      <c r="R632" s="65">
        <f>INDEX(Notes!$A$36:$N$47,MATCH(Binning!$B632,Notes!$A$36:$A$47,0),MATCH(Notes!$M$35,Notes!$A$35:$N$35,0))</f>
        <v>167</v>
      </c>
      <c r="S632" s="65"/>
      <c r="T632" s="65">
        <f>INDEX(GB!$A$2:$AD$96,MATCH($C632,GB!$A$2:$A$96,0),MATCH(T$2,GB!$A$1:$AD$1,0))</f>
        <v>35</v>
      </c>
      <c r="U632" s="65">
        <f>INDEX(GB!$A$2:$AD$96,MATCH($C632,GB!$A$2:$A$96,0),MATCH(U$2,GB!$A$1:$AD$1,0))</f>
        <v>-45</v>
      </c>
      <c r="V632" s="65">
        <f>INDEX(GB!$A$2:$AD$96,MATCH($C632,GB!$A$2:$A$96,0),MATCH(V$2,GB!$A$1:$AD$1,0))</f>
        <v>0</v>
      </c>
      <c r="W632" s="65">
        <f>INDEX(GB!$A$2:$AD$96,MATCH($C632,GB!$A$2:$A$96,0),MATCH(W$2,GB!$A$1:$AD$1,0))</f>
        <v>-50</v>
      </c>
      <c r="X632" s="65">
        <f>INDEX(GB!$A$2:$AD$96,MATCH($C632,GB!$A$2:$A$96,0),MATCH(X$2,GB!$A$1:$AD$1,0))</f>
        <v>-40</v>
      </c>
      <c r="Y632" s="65">
        <v>5</v>
      </c>
      <c r="Z632" s="72">
        <v>1200</v>
      </c>
      <c r="AA632" s="72">
        <v>400</v>
      </c>
      <c r="AB632" s="65"/>
      <c r="AC632" s="65"/>
      <c r="AD632" s="65"/>
      <c r="AE632" s="65"/>
      <c r="AF632" s="65">
        <f t="shared" si="2468"/>
        <v>10</v>
      </c>
      <c r="AG632" s="65">
        <f t="shared" si="2361"/>
        <v>820</v>
      </c>
      <c r="AH632" s="65">
        <f t="shared" si="2478"/>
        <v>805</v>
      </c>
      <c r="AI632" s="65" t="str">
        <f t="shared" si="2472"/>
        <v/>
      </c>
      <c r="AJ632" s="65" t="str">
        <f t="shared" si="2473"/>
        <v/>
      </c>
      <c r="AK632" s="65" t="str">
        <f t="shared" si="2474"/>
        <v/>
      </c>
      <c r="AL632" s="65" t="str">
        <f t="shared" si="2475"/>
        <v/>
      </c>
      <c r="AM632" s="65" t="str">
        <f t="shared" si="2339"/>
        <v/>
      </c>
      <c r="AN632" s="65">
        <f t="shared" ref="AN632:AS632" si="2488">AN631</f>
        <v>0</v>
      </c>
      <c r="AO632" s="65">
        <f t="shared" si="2488"/>
        <v>0</v>
      </c>
      <c r="AP632" s="65">
        <f t="shared" si="2488"/>
        <v>0</v>
      </c>
      <c r="AQ632" s="65">
        <f t="shared" si="2488"/>
        <v>0</v>
      </c>
      <c r="AR632" s="65">
        <f t="shared" si="2488"/>
        <v>0</v>
      </c>
      <c r="AS632" s="65">
        <f t="shared" si="2488"/>
        <v>0</v>
      </c>
      <c r="AT632" s="65" t="str">
        <f t="shared" si="2480"/>
        <v>DCS_DDR</v>
      </c>
      <c r="AU632" s="65">
        <f t="shared" si="2481"/>
        <v>12.9</v>
      </c>
      <c r="AV632" s="65"/>
      <c r="AX632" s="65">
        <f t="shared" si="2482"/>
        <v>790</v>
      </c>
      <c r="AY632" s="65">
        <f t="shared" si="2483"/>
        <v>585</v>
      </c>
      <c r="AZ632" s="65">
        <f>INDEX(Notes!$A$36:$O$47,MATCH($B632,Notes!A$36:A$47,0),MATCH(AZ$2,Notes!A$35:O$35,0))</f>
        <v>12.93</v>
      </c>
      <c r="BA632" s="65">
        <f t="shared" si="2484"/>
        <v>630</v>
      </c>
      <c r="BB632" s="65">
        <f t="shared" si="2485"/>
        <v>645</v>
      </c>
      <c r="BC632" s="65">
        <f t="shared" si="2486"/>
        <v>630</v>
      </c>
      <c r="BD632" s="65">
        <f t="shared" si="2487"/>
        <v>645</v>
      </c>
      <c r="BO632" s="72">
        <f t="shared" si="2469"/>
        <v>12.9</v>
      </c>
      <c r="BP632" s="72">
        <f t="shared" si="2079"/>
        <v>4</v>
      </c>
      <c r="BQ632" s="72" t="str">
        <f t="shared" si="2080"/>
        <v>9</v>
      </c>
      <c r="BR632" s="72">
        <f t="shared" si="2470"/>
        <v>0</v>
      </c>
      <c r="BS632" s="72" t="str">
        <f t="shared" si="2470"/>
        <v>MD002</v>
      </c>
      <c r="BT632" s="72" t="str">
        <f t="shared" si="2470"/>
        <v>MD005</v>
      </c>
      <c r="BU632" s="72">
        <f t="shared" si="2470"/>
        <v>0.73052510098095791</v>
      </c>
      <c r="BV632" s="72">
        <f t="shared" si="2470"/>
        <v>6</v>
      </c>
    </row>
    <row r="633" spans="1:74" s="72" customFormat="1" x14ac:dyDescent="0.2">
      <c r="A633" s="72" t="b">
        <v>1</v>
      </c>
      <c r="B633" s="65" t="s">
        <v>68</v>
      </c>
      <c r="C633" s="65" t="s">
        <v>199</v>
      </c>
      <c r="D633" s="65" t="str">
        <f t="shared" si="2462"/>
        <v>E10</v>
      </c>
      <c r="E633" s="75">
        <f t="shared" si="2476"/>
        <v>1004010</v>
      </c>
      <c r="F633" s="65" t="str">
        <f t="shared" si="2477"/>
        <v>MD004_E10</v>
      </c>
      <c r="G633" s="65" t="s">
        <v>345</v>
      </c>
      <c r="H633" s="65">
        <f t="shared" si="2465"/>
        <v>745</v>
      </c>
      <c r="I633" s="65">
        <f t="shared" si="2466"/>
        <v>115</v>
      </c>
      <c r="J633" s="65">
        <f>INDEX(Notes!$A$36:$N$47,MATCH(Binning!$B633,Notes!$A$36:$A$47,0),MATCH(Notes!$K$35,Notes!$A$35:$N$35,0))</f>
        <v>12.9</v>
      </c>
      <c r="K633" s="65"/>
      <c r="L633" s="65">
        <f t="shared" si="2471"/>
        <v>775</v>
      </c>
      <c r="M633" s="65">
        <f t="shared" si="2467"/>
        <v>570</v>
      </c>
      <c r="N633" s="65">
        <f>INDEX(GB!$A$2:$AD$96,MATCH($C633,GB!$A$2:$A$96,0),MATCH(N$2,GB!$A$1:$AD$1,0))</f>
        <v>15</v>
      </c>
      <c r="O633" s="65">
        <f>INDEX(GB!$A$2:$AD$96,MATCH($C633,GB!$A$2:$A$96,0),MATCH(O$2,GB!$A$1:$AD$1,0))</f>
        <v>-5</v>
      </c>
      <c r="P633" s="65">
        <f>INDEX(GB!$A$2:$AD$96,MATCH($C633,GB!$A$2:$A$96,0),MATCH(P$2,GB!$A$1:$AD$1,0))</f>
        <v>-25</v>
      </c>
      <c r="Q633" s="65">
        <f>INDEX(GB!$A$2:$AD$96,MATCH($C633,GB!$A$2:$A$96,0),MATCH(Q$2,GB!$A$1:$AD$1,0))</f>
        <v>-15</v>
      </c>
      <c r="R633" s="65">
        <f>INDEX(Notes!$A$36:$N$47,MATCH(Binning!$B633,Notes!$A$36:$A$47,0),MATCH(Notes!$M$35,Notes!$A$35:$N$35,0))</f>
        <v>167</v>
      </c>
      <c r="S633" s="65"/>
      <c r="T633" s="65">
        <f>INDEX(GB!$A$2:$AD$96,MATCH($C633,GB!$A$2:$A$96,0),MATCH(T$2,GB!$A$1:$AD$1,0))</f>
        <v>35</v>
      </c>
      <c r="U633" s="65">
        <f>INDEX(GB!$A$2:$AD$96,MATCH($C633,GB!$A$2:$A$96,0),MATCH(U$2,GB!$A$1:$AD$1,0))</f>
        <v>-45</v>
      </c>
      <c r="V633" s="65">
        <f>INDEX(GB!$A$2:$AD$96,MATCH($C633,GB!$A$2:$A$96,0),MATCH(V$2,GB!$A$1:$AD$1,0))</f>
        <v>0</v>
      </c>
      <c r="W633" s="65">
        <f>INDEX(GB!$A$2:$AD$96,MATCH($C633,GB!$A$2:$A$96,0),MATCH(W$2,GB!$A$1:$AD$1,0))</f>
        <v>-50</v>
      </c>
      <c r="X633" s="65">
        <f>INDEX(GB!$A$2:$AD$96,MATCH($C633,GB!$A$2:$A$96,0),MATCH(X$2,GB!$A$1:$AD$1,0))</f>
        <v>-40</v>
      </c>
      <c r="Y633" s="65">
        <v>5</v>
      </c>
      <c r="Z633" s="72">
        <v>1200</v>
      </c>
      <c r="AA633" s="72">
        <v>400</v>
      </c>
      <c r="AB633" s="65"/>
      <c r="AC633" s="65"/>
      <c r="AD633" s="65"/>
      <c r="AE633" s="65"/>
      <c r="AF633" s="65">
        <f t="shared" si="2468"/>
        <v>10</v>
      </c>
      <c r="AG633" s="65">
        <f t="shared" si="2361"/>
        <v>820</v>
      </c>
      <c r="AH633" s="65">
        <f t="shared" si="2478"/>
        <v>805</v>
      </c>
      <c r="AI633" s="65" t="str">
        <f t="shared" ref="AI633:AI634" si="2489">IF($BR633=1,BS633,"")</f>
        <v/>
      </c>
      <c r="AJ633" s="65" t="str">
        <f t="shared" ref="AJ633:AJ634" si="2490">IF($BR633=1,BT633,"")</f>
        <v/>
      </c>
      <c r="AK633" s="65" t="str">
        <f t="shared" ref="AK633:AK634" si="2491">IF($BR633=1,BU633,"")</f>
        <v/>
      </c>
      <c r="AL633" s="65" t="str">
        <f t="shared" ref="AL633:AL634" si="2492">IF($BR633=1,BV633,"")</f>
        <v/>
      </c>
      <c r="AM633" s="65" t="str">
        <f t="shared" si="2339"/>
        <v/>
      </c>
      <c r="AN633" s="65">
        <f t="shared" ref="AN633:AS633" si="2493">AN632</f>
        <v>0</v>
      </c>
      <c r="AO633" s="65">
        <f t="shared" si="2493"/>
        <v>0</v>
      </c>
      <c r="AP633" s="65">
        <f t="shared" si="2493"/>
        <v>0</v>
      </c>
      <c r="AQ633" s="65">
        <f t="shared" si="2493"/>
        <v>0</v>
      </c>
      <c r="AR633" s="65">
        <f t="shared" si="2493"/>
        <v>0</v>
      </c>
      <c r="AS633" s="65">
        <f t="shared" si="2493"/>
        <v>0</v>
      </c>
      <c r="AT633" s="65" t="str">
        <f t="shared" si="2480"/>
        <v>DCS_DDR</v>
      </c>
      <c r="AU633" s="65">
        <f t="shared" si="2481"/>
        <v>12.9</v>
      </c>
      <c r="AV633" s="65"/>
      <c r="AX633" s="65">
        <f t="shared" si="2482"/>
        <v>790</v>
      </c>
      <c r="AY633" s="65">
        <f t="shared" si="2483"/>
        <v>585</v>
      </c>
      <c r="AZ633" s="65">
        <f>INDEX(Notes!$A$36:$O$47,MATCH($B633,Notes!A$36:A$47,0),MATCH(AZ$2,Notes!A$35:O$35,0))</f>
        <v>12.93</v>
      </c>
      <c r="BA633" s="65">
        <f t="shared" si="2484"/>
        <v>615</v>
      </c>
      <c r="BB633" s="65">
        <f t="shared" si="2485"/>
        <v>630</v>
      </c>
      <c r="BC633" s="65">
        <f t="shared" si="2486"/>
        <v>615</v>
      </c>
      <c r="BD633" s="65">
        <f t="shared" si="2487"/>
        <v>630</v>
      </c>
      <c r="BO633" s="72">
        <f t="shared" si="2469"/>
        <v>12.9</v>
      </c>
      <c r="BP633" s="72">
        <f t="shared" si="2079"/>
        <v>4</v>
      </c>
      <c r="BQ633" s="72" t="str">
        <f t="shared" si="2080"/>
        <v>10</v>
      </c>
      <c r="BR633" s="72">
        <f t="shared" si="2470"/>
        <v>0</v>
      </c>
      <c r="BS633" s="72" t="str">
        <f t="shared" si="2470"/>
        <v>MD002</v>
      </c>
      <c r="BT633" s="72" t="str">
        <f t="shared" si="2470"/>
        <v>MD005</v>
      </c>
      <c r="BU633" s="72">
        <f t="shared" si="2470"/>
        <v>0.73052510098095791</v>
      </c>
      <c r="BV633" s="72">
        <f t="shared" si="2470"/>
        <v>6</v>
      </c>
    </row>
    <row r="634" spans="1:74" s="72" customFormat="1" x14ac:dyDescent="0.2">
      <c r="A634" s="72" t="b">
        <v>1</v>
      </c>
      <c r="B634" s="65" t="s">
        <v>68</v>
      </c>
      <c r="C634" s="65" t="s">
        <v>199</v>
      </c>
      <c r="D634" s="65" t="str">
        <f t="shared" si="2462"/>
        <v>E11</v>
      </c>
      <c r="E634" s="75">
        <f t="shared" si="2476"/>
        <v>1004011</v>
      </c>
      <c r="F634" s="65" t="str">
        <f t="shared" si="2477"/>
        <v>MD004_E11</v>
      </c>
      <c r="G634" s="65" t="s">
        <v>345</v>
      </c>
      <c r="H634" s="65">
        <f t="shared" si="2465"/>
        <v>730</v>
      </c>
      <c r="I634" s="65">
        <f t="shared" si="2466"/>
        <v>115</v>
      </c>
      <c r="J634" s="65">
        <f>INDEX(Notes!$A$36:$N$47,MATCH(Binning!$B634,Notes!$A$36:$A$47,0),MATCH(Notes!$K$35,Notes!$A$35:$N$35,0))</f>
        <v>12.9</v>
      </c>
      <c r="K634" s="65"/>
      <c r="L634" s="65">
        <f t="shared" si="2471"/>
        <v>775</v>
      </c>
      <c r="M634" s="65">
        <f t="shared" si="2467"/>
        <v>570</v>
      </c>
      <c r="N634" s="65">
        <f>INDEX(GB!$A$2:$AD$96,MATCH($C634,GB!$A$2:$A$96,0),MATCH(N$2,GB!$A$1:$AD$1,0))</f>
        <v>15</v>
      </c>
      <c r="O634" s="65">
        <f>INDEX(GB!$A$2:$AD$96,MATCH($C634,GB!$A$2:$A$96,0),MATCH(O$2,GB!$A$1:$AD$1,0))</f>
        <v>-5</v>
      </c>
      <c r="P634" s="65">
        <f>INDEX(GB!$A$2:$AD$96,MATCH($C634,GB!$A$2:$A$96,0),MATCH(P$2,GB!$A$1:$AD$1,0))</f>
        <v>-25</v>
      </c>
      <c r="Q634" s="65">
        <f>INDEX(GB!$A$2:$AD$96,MATCH($C634,GB!$A$2:$A$96,0),MATCH(Q$2,GB!$A$1:$AD$1,0))</f>
        <v>-15</v>
      </c>
      <c r="R634" s="65">
        <f>INDEX(Notes!$A$36:$N$47,MATCH(Binning!$B634,Notes!$A$36:$A$47,0),MATCH(Notes!$M$35,Notes!$A$35:$N$35,0))</f>
        <v>167</v>
      </c>
      <c r="S634" s="65"/>
      <c r="T634" s="65">
        <f>INDEX(GB!$A$2:$AD$96,MATCH($C634,GB!$A$2:$A$96,0),MATCH(T$2,GB!$A$1:$AD$1,0))</f>
        <v>35</v>
      </c>
      <c r="U634" s="65">
        <f>INDEX(GB!$A$2:$AD$96,MATCH($C634,GB!$A$2:$A$96,0),MATCH(U$2,GB!$A$1:$AD$1,0))</f>
        <v>-45</v>
      </c>
      <c r="V634" s="65">
        <f>INDEX(GB!$A$2:$AD$96,MATCH($C634,GB!$A$2:$A$96,0),MATCH(V$2,GB!$A$1:$AD$1,0))</f>
        <v>0</v>
      </c>
      <c r="W634" s="65">
        <f>INDEX(GB!$A$2:$AD$96,MATCH($C634,GB!$A$2:$A$96,0),MATCH(W$2,GB!$A$1:$AD$1,0))</f>
        <v>-50</v>
      </c>
      <c r="X634" s="65">
        <f>INDEX(GB!$A$2:$AD$96,MATCH($C634,GB!$A$2:$A$96,0),MATCH(X$2,GB!$A$1:$AD$1,0))</f>
        <v>-40</v>
      </c>
      <c r="Y634" s="65">
        <v>5</v>
      </c>
      <c r="Z634" s="72">
        <v>1200</v>
      </c>
      <c r="AA634" s="72">
        <v>400</v>
      </c>
      <c r="AB634" s="65"/>
      <c r="AC634" s="65"/>
      <c r="AD634" s="65"/>
      <c r="AE634" s="65"/>
      <c r="AF634" s="65">
        <f t="shared" si="2468"/>
        <v>10</v>
      </c>
      <c r="AG634" s="65">
        <f t="shared" si="2361"/>
        <v>820</v>
      </c>
      <c r="AH634" s="65">
        <f t="shared" si="2478"/>
        <v>805</v>
      </c>
      <c r="AI634" s="65" t="str">
        <f t="shared" si="2489"/>
        <v/>
      </c>
      <c r="AJ634" s="65" t="str">
        <f t="shared" si="2490"/>
        <v/>
      </c>
      <c r="AK634" s="65" t="str">
        <f t="shared" si="2491"/>
        <v/>
      </c>
      <c r="AL634" s="65" t="str">
        <f t="shared" si="2492"/>
        <v/>
      </c>
      <c r="AM634" s="65" t="str">
        <f t="shared" si="2339"/>
        <v/>
      </c>
      <c r="AN634" s="65">
        <f t="shared" ref="AN634:AS635" si="2494">AN633</f>
        <v>0</v>
      </c>
      <c r="AO634" s="65">
        <f t="shared" si="2494"/>
        <v>0</v>
      </c>
      <c r="AP634" s="65">
        <f t="shared" si="2494"/>
        <v>0</v>
      </c>
      <c r="AQ634" s="65">
        <f t="shared" si="2494"/>
        <v>0</v>
      </c>
      <c r="AR634" s="65">
        <f t="shared" si="2494"/>
        <v>0</v>
      </c>
      <c r="AS634" s="65">
        <f t="shared" si="2494"/>
        <v>0</v>
      </c>
      <c r="AT634" s="65" t="str">
        <f t="shared" si="2480"/>
        <v>DCS_DDR</v>
      </c>
      <c r="AU634" s="65">
        <f t="shared" si="2481"/>
        <v>12.9</v>
      </c>
      <c r="AV634" s="65"/>
      <c r="AX634" s="65">
        <f t="shared" si="2482"/>
        <v>790</v>
      </c>
      <c r="AY634" s="65">
        <f t="shared" si="2483"/>
        <v>585</v>
      </c>
      <c r="AZ634" s="65">
        <f>INDEX(Notes!$A$36:$O$47,MATCH($B634,Notes!A$36:A$47,0),MATCH(AZ$2,Notes!A$35:O$35,0))</f>
        <v>12.93</v>
      </c>
      <c r="BA634" s="65">
        <f t="shared" si="2484"/>
        <v>600</v>
      </c>
      <c r="BB634" s="65">
        <f t="shared" si="2485"/>
        <v>615</v>
      </c>
      <c r="BC634" s="65">
        <f t="shared" si="2486"/>
        <v>600</v>
      </c>
      <c r="BD634" s="65">
        <f t="shared" si="2487"/>
        <v>615</v>
      </c>
      <c r="BO634" s="72">
        <f t="shared" si="2469"/>
        <v>12.9</v>
      </c>
      <c r="BP634" s="72">
        <f t="shared" si="2079"/>
        <v>4</v>
      </c>
      <c r="BQ634" s="72" t="str">
        <f t="shared" si="2080"/>
        <v>11</v>
      </c>
      <c r="BR634" s="72">
        <f t="shared" si="2470"/>
        <v>0</v>
      </c>
      <c r="BS634" s="72" t="str">
        <f t="shared" si="2470"/>
        <v>MD002</v>
      </c>
      <c r="BT634" s="72" t="str">
        <f t="shared" si="2470"/>
        <v>MD005</v>
      </c>
      <c r="BU634" s="72">
        <f t="shared" si="2470"/>
        <v>0.73052510098095791</v>
      </c>
      <c r="BV634" s="72">
        <f t="shared" si="2470"/>
        <v>6</v>
      </c>
    </row>
    <row r="635" spans="1:74" s="72" customFormat="1" x14ac:dyDescent="0.2">
      <c r="A635" s="72" t="b">
        <v>1</v>
      </c>
      <c r="B635" s="65" t="s">
        <v>68</v>
      </c>
      <c r="C635" s="65" t="s">
        <v>199</v>
      </c>
      <c r="D635" s="65" t="str">
        <f t="shared" si="2462"/>
        <v>E12</v>
      </c>
      <c r="E635" s="75">
        <f t="shared" ref="E635" si="2495">1000000+BP635*1000+BQ635</f>
        <v>1004012</v>
      </c>
      <c r="F635" s="65" t="str">
        <f t="shared" ref="F635" si="2496">CONCATENATE(C635,"_",D635)</f>
        <v>MD004_E12</v>
      </c>
      <c r="G635" s="65" t="s">
        <v>345</v>
      </c>
      <c r="H635" s="65">
        <f t="shared" si="2465"/>
        <v>715</v>
      </c>
      <c r="I635" s="65">
        <f t="shared" si="2466"/>
        <v>115</v>
      </c>
      <c r="J635" s="65">
        <f>INDEX(Notes!$A$36:$N$47,MATCH(Binning!$B635,Notes!$A$36:$A$47,0),MATCH(Notes!$K$35,Notes!$A$35:$N$35,0))</f>
        <v>12.9</v>
      </c>
      <c r="K635" s="65"/>
      <c r="L635" s="65">
        <f t="shared" si="2471"/>
        <v>775</v>
      </c>
      <c r="M635" s="65">
        <f t="shared" si="2467"/>
        <v>570</v>
      </c>
      <c r="N635" s="65">
        <f>INDEX(GB!$A$2:$AD$96,MATCH($C635,GB!$A$2:$A$96,0),MATCH(N$2,GB!$A$1:$AD$1,0))</f>
        <v>15</v>
      </c>
      <c r="O635" s="65">
        <f>INDEX(GB!$A$2:$AD$96,MATCH($C635,GB!$A$2:$A$96,0),MATCH(O$2,GB!$A$1:$AD$1,0))</f>
        <v>-5</v>
      </c>
      <c r="P635" s="65">
        <f>INDEX(GB!$A$2:$AD$96,MATCH($C635,GB!$A$2:$A$96,0),MATCH(P$2,GB!$A$1:$AD$1,0))</f>
        <v>-25</v>
      </c>
      <c r="Q635" s="65">
        <f>INDEX(GB!$A$2:$AD$96,MATCH($C635,GB!$A$2:$A$96,0),MATCH(Q$2,GB!$A$1:$AD$1,0))</f>
        <v>-15</v>
      </c>
      <c r="R635" s="65">
        <f>INDEX(Notes!$A$36:$N$47,MATCH(Binning!$B635,Notes!$A$36:$A$47,0),MATCH(Notes!$M$35,Notes!$A$35:$N$35,0))</f>
        <v>167</v>
      </c>
      <c r="S635" s="65"/>
      <c r="T635" s="65">
        <f>INDEX(GB!$A$2:$AD$96,MATCH($C635,GB!$A$2:$A$96,0),MATCH(T$2,GB!$A$1:$AD$1,0))</f>
        <v>35</v>
      </c>
      <c r="U635" s="65">
        <f>INDEX(GB!$A$2:$AD$96,MATCH($C635,GB!$A$2:$A$96,0),MATCH(U$2,GB!$A$1:$AD$1,0))</f>
        <v>-45</v>
      </c>
      <c r="V635" s="65">
        <f>INDEX(GB!$A$2:$AD$96,MATCH($C635,GB!$A$2:$A$96,0),MATCH(V$2,GB!$A$1:$AD$1,0))</f>
        <v>0</v>
      </c>
      <c r="W635" s="65">
        <f>INDEX(GB!$A$2:$AD$96,MATCH($C635,GB!$A$2:$A$96,0),MATCH(W$2,GB!$A$1:$AD$1,0))</f>
        <v>-50</v>
      </c>
      <c r="X635" s="65">
        <f>INDEX(GB!$A$2:$AD$96,MATCH($C635,GB!$A$2:$A$96,0),MATCH(X$2,GB!$A$1:$AD$1,0))</f>
        <v>-40</v>
      </c>
      <c r="Y635" s="65">
        <v>5</v>
      </c>
      <c r="Z635" s="72">
        <v>1200</v>
      </c>
      <c r="AA635" s="72">
        <v>400</v>
      </c>
      <c r="AB635" s="65"/>
      <c r="AC635" s="65"/>
      <c r="AD635" s="65"/>
      <c r="AE635" s="65"/>
      <c r="AF635" s="65">
        <f t="shared" si="2468"/>
        <v>10</v>
      </c>
      <c r="AG635" s="65">
        <f t="shared" si="2361"/>
        <v>820</v>
      </c>
      <c r="AH635" s="65">
        <f t="shared" ref="AH635" si="2497">AG635-N635</f>
        <v>805</v>
      </c>
      <c r="AI635" s="65" t="str">
        <f t="shared" ref="AI635" si="2498">IF($BR635=1,BS635,"")</f>
        <v/>
      </c>
      <c r="AJ635" s="65" t="str">
        <f t="shared" ref="AJ635" si="2499">IF($BR635=1,BT635,"")</f>
        <v/>
      </c>
      <c r="AK635" s="65" t="str">
        <f t="shared" ref="AK635" si="2500">IF($BR635=1,BU635,"")</f>
        <v/>
      </c>
      <c r="AL635" s="65" t="str">
        <f t="shared" ref="AL635" si="2501">IF($BR635=1,BV635,"")</f>
        <v/>
      </c>
      <c r="AM635" s="65" t="str">
        <f t="shared" si="2339"/>
        <v/>
      </c>
      <c r="AN635" s="65">
        <f t="shared" si="2494"/>
        <v>0</v>
      </c>
      <c r="AO635" s="65">
        <f t="shared" si="2494"/>
        <v>0</v>
      </c>
      <c r="AP635" s="65">
        <f t="shared" si="2494"/>
        <v>0</v>
      </c>
      <c r="AQ635" s="65">
        <f t="shared" si="2494"/>
        <v>0</v>
      </c>
      <c r="AR635" s="65">
        <f t="shared" si="2494"/>
        <v>0</v>
      </c>
      <c r="AS635" s="65">
        <f t="shared" si="2494"/>
        <v>0</v>
      </c>
      <c r="AT635" s="65" t="str">
        <f t="shared" ref="AT635" si="2502">B635</f>
        <v>DCS_DDR</v>
      </c>
      <c r="AU635" s="65">
        <f t="shared" ref="AU635" si="2503">J635</f>
        <v>12.9</v>
      </c>
      <c r="AV635" s="65"/>
      <c r="AX635" s="65">
        <f t="shared" ref="AX635" si="2504">L635+N635</f>
        <v>790</v>
      </c>
      <c r="AY635" s="65">
        <f t="shared" ref="AY635" si="2505">M635+N635</f>
        <v>585</v>
      </c>
      <c r="AZ635" s="65">
        <f>INDEX(Notes!$A$36:$O$47,MATCH($B635,Notes!A$36:A$47,0),MATCH(AZ$2,Notes!A$35:O$35,0))</f>
        <v>12.93</v>
      </c>
      <c r="BA635" s="65">
        <f t="shared" ref="BA635" si="2506">MAX(MIN(Y635*FLOOR((H635-I635*LOG10(AZ635))/Y635,1),L635),M635)</f>
        <v>585</v>
      </c>
      <c r="BB635" s="65">
        <f t="shared" ref="BB635" si="2507">BA635+N635</f>
        <v>600</v>
      </c>
      <c r="BC635" s="65">
        <f t="shared" ref="BC635" si="2508">MAX(MIN(Y635*FLOOR((H635-I635*LOG10(J635))/Y635,1),L635),M635)</f>
        <v>585</v>
      </c>
      <c r="BD635" s="65">
        <f t="shared" ref="BD635" si="2509">BC635+N635</f>
        <v>600</v>
      </c>
      <c r="BO635" s="72">
        <f t="shared" si="2469"/>
        <v>12.9</v>
      </c>
      <c r="BP635" s="72">
        <f t="shared" si="2079"/>
        <v>4</v>
      </c>
      <c r="BQ635" s="72" t="str">
        <f t="shared" si="2080"/>
        <v>12</v>
      </c>
      <c r="BR635" s="72">
        <f t="shared" si="2470"/>
        <v>0</v>
      </c>
      <c r="BS635" s="72" t="str">
        <f t="shared" si="2470"/>
        <v>MD002</v>
      </c>
      <c r="BT635" s="72" t="str">
        <f t="shared" si="2470"/>
        <v>MD005</v>
      </c>
      <c r="BU635" s="72">
        <f t="shared" si="2470"/>
        <v>0.73052510098095791</v>
      </c>
      <c r="BV635" s="72">
        <f t="shared" si="2470"/>
        <v>6</v>
      </c>
    </row>
    <row r="636" spans="1:74" s="72" customFormat="1" x14ac:dyDescent="0.2">
      <c r="A636" s="72" t="b">
        <v>1</v>
      </c>
      <c r="B636" s="65" t="s">
        <v>68</v>
      </c>
      <c r="C636" s="65" t="s">
        <v>200</v>
      </c>
      <c r="D636" s="65" t="s">
        <v>44</v>
      </c>
      <c r="E636" s="75">
        <f t="shared" si="2078"/>
        <v>1005001</v>
      </c>
      <c r="F636" s="65" t="str">
        <f t="shared" si="2409"/>
        <v>MD005_E1</v>
      </c>
      <c r="G636" s="65" t="s">
        <v>345</v>
      </c>
      <c r="H636" s="184">
        <f>VLOOKUP(C636,BinningParamNotes!A:D,3,0)</f>
        <v>920</v>
      </c>
      <c r="I636" s="69">
        <f>VLOOKUP(C636,BinningParamNotes!A:D,2,0)</f>
        <v>125</v>
      </c>
      <c r="J636" s="65">
        <f>INDEX(Notes!$A$36:$N$47,MATCH(Binning!$B636,Notes!$A$36:$A$47,0),MATCH(Notes!$K$35,Notes!$A$35:$N$35,0))</f>
        <v>12.9</v>
      </c>
      <c r="K636" s="65"/>
      <c r="L636" s="69">
        <f>VLOOKUP(C636,BinningParamNotes!A:D,4,0)</f>
        <v>830</v>
      </c>
      <c r="M636" s="65">
        <v>620</v>
      </c>
      <c r="N636" s="65">
        <f>INDEX(GB!$A$2:$AD$96,MATCH($C636,GB!$A$2:$A$96,0),MATCH(N$2,GB!$A$1:$AD$1,0))</f>
        <v>10</v>
      </c>
      <c r="O636" s="65">
        <f>INDEX(GB!$A$2:$AD$96,MATCH($C636,GB!$A$2:$A$96,0),MATCH(O$2,GB!$A$1:$AD$1,0))</f>
        <v>-15</v>
      </c>
      <c r="P636" s="65">
        <f>INDEX(GB!$A$2:$AD$96,MATCH($C636,GB!$A$2:$A$96,0),MATCH(P$2,GB!$A$1:$AD$1,0))</f>
        <v>-30</v>
      </c>
      <c r="Q636" s="65">
        <f>INDEX(GB!$A$2:$AD$96,MATCH($C636,GB!$A$2:$A$96,0),MATCH(Q$2,GB!$A$1:$AD$1,0))</f>
        <v>-25</v>
      </c>
      <c r="R636" s="65">
        <f>INDEX(Notes!$A$36:$N$47,MATCH(Binning!$B636,Notes!$A$36:$A$47,0),MATCH(Notes!$M$35,Notes!$A$35:$N$35,0))</f>
        <v>167</v>
      </c>
      <c r="S636" s="65"/>
      <c r="T636" s="65">
        <f>INDEX(GB!$A$2:$AD$96,MATCH($C636,GB!$A$2:$A$96,0),MATCH(T$2,GB!$A$1:$AD$1,0))</f>
        <v>25</v>
      </c>
      <c r="U636" s="65">
        <f>INDEX(GB!$A$2:$AD$96,MATCH($C636,GB!$A$2:$A$96,0),MATCH(U$2,GB!$A$1:$AD$1,0))</f>
        <v>-50</v>
      </c>
      <c r="V636" s="65">
        <f>INDEX(GB!$A$2:$AD$96,MATCH($C636,GB!$A$2:$A$96,0),MATCH(V$2,GB!$A$1:$AD$1,0))</f>
        <v>0</v>
      </c>
      <c r="W636" s="65">
        <f>INDEX(GB!$A$2:$AD$96,MATCH($C636,GB!$A$2:$A$96,0),MATCH(W$2,GB!$A$1:$AD$1,0))</f>
        <v>-55</v>
      </c>
      <c r="X636" s="65">
        <f>INDEX(GB!$A$2:$AD$96,MATCH($C636,GB!$A$2:$A$96,0),MATCH(X$2,GB!$A$1:$AD$1,0))</f>
        <v>-50</v>
      </c>
      <c r="Y636" s="65">
        <v>5</v>
      </c>
      <c r="Z636" s="72">
        <v>1200</v>
      </c>
      <c r="AA636" s="72">
        <v>400</v>
      </c>
      <c r="AB636" s="65"/>
      <c r="AC636" s="65"/>
      <c r="AD636" s="65"/>
      <c r="AE636" s="65"/>
      <c r="AF636" s="65">
        <v>10</v>
      </c>
      <c r="AG636" s="65">
        <f t="shared" si="2361"/>
        <v>820</v>
      </c>
      <c r="AH636" s="65">
        <f t="shared" si="2410"/>
        <v>810</v>
      </c>
      <c r="AI636" s="65" t="str">
        <f t="shared" si="2472"/>
        <v/>
      </c>
      <c r="AJ636" s="65" t="str">
        <f t="shared" si="2473"/>
        <v/>
      </c>
      <c r="AK636" s="65" t="str">
        <f t="shared" si="2474"/>
        <v/>
      </c>
      <c r="AL636" s="65" t="str">
        <f t="shared" si="2475"/>
        <v/>
      </c>
      <c r="AM636" s="65" t="str">
        <f t="shared" si="2339"/>
        <v/>
      </c>
      <c r="AN636" s="65">
        <v>0</v>
      </c>
      <c r="AO636" s="65">
        <v>0</v>
      </c>
      <c r="AP636" s="65">
        <v>0</v>
      </c>
      <c r="AQ636" s="65">
        <v>0</v>
      </c>
      <c r="AR636" s="65">
        <v>0</v>
      </c>
      <c r="AS636" s="65">
        <v>0</v>
      </c>
      <c r="AT636" s="65" t="str">
        <f t="shared" si="2358"/>
        <v>DCS_DDR</v>
      </c>
      <c r="AU636" s="65">
        <f t="shared" si="2359"/>
        <v>12.9</v>
      </c>
      <c r="AV636" s="65"/>
      <c r="AX636" s="65">
        <f t="shared" si="2458"/>
        <v>840</v>
      </c>
      <c r="AY636" s="65">
        <f t="shared" si="2459"/>
        <v>630</v>
      </c>
      <c r="AZ636" s="65">
        <f>INDEX(Notes!$A$36:$O$47,MATCH($B636,Notes!A$36:A$47,0),MATCH(AZ$2,Notes!A$35:O$35,0))</f>
        <v>12.93</v>
      </c>
      <c r="BA636" s="65">
        <f t="shared" si="2404"/>
        <v>780</v>
      </c>
      <c r="BB636" s="65">
        <f t="shared" si="2460"/>
        <v>790</v>
      </c>
      <c r="BC636" s="65">
        <f t="shared" si="2405"/>
        <v>780</v>
      </c>
      <c r="BD636" s="65">
        <f t="shared" si="2461"/>
        <v>790</v>
      </c>
      <c r="BO636" s="72">
        <f>MAX(J636:J642)</f>
        <v>12.9</v>
      </c>
      <c r="BP636" s="72">
        <f t="shared" si="2079"/>
        <v>5</v>
      </c>
      <c r="BQ636" s="72" t="str">
        <f t="shared" si="2080"/>
        <v>1</v>
      </c>
      <c r="BR636" s="72">
        <v>0</v>
      </c>
    </row>
    <row r="637" spans="1:74" s="72" customFormat="1" x14ac:dyDescent="0.2">
      <c r="A637" s="72" t="b">
        <v>1</v>
      </c>
      <c r="B637" s="65" t="s">
        <v>68</v>
      </c>
      <c r="C637" s="65" t="s">
        <v>200</v>
      </c>
      <c r="D637" s="65" t="str">
        <f t="shared" ref="D637:D695" si="2510">CONCATENATE("E",MID(D636,2,2)+1)</f>
        <v>E2</v>
      </c>
      <c r="E637" s="75">
        <f t="shared" si="2078"/>
        <v>1005002</v>
      </c>
      <c r="F637" s="65" t="str">
        <f t="shared" si="2409"/>
        <v>MD005_E2</v>
      </c>
      <c r="G637" s="65" t="s">
        <v>345</v>
      </c>
      <c r="H637" s="65">
        <f>H636-15</f>
        <v>905</v>
      </c>
      <c r="I637" s="65">
        <f>I636</f>
        <v>125</v>
      </c>
      <c r="J637" s="65">
        <f>INDEX(Notes!$A$36:$N$47,MATCH(Binning!$B637,Notes!$A$36:$A$47,0),MATCH(Notes!$K$35,Notes!$A$35:$N$35,0))</f>
        <v>12.9</v>
      </c>
      <c r="K637" s="65"/>
      <c r="L637" s="65">
        <f>L636-10</f>
        <v>820</v>
      </c>
      <c r="M637" s="65">
        <f>M636</f>
        <v>620</v>
      </c>
      <c r="N637" s="65">
        <f>INDEX(GB!$A$2:$AD$96,MATCH($C637,GB!$A$2:$A$96,0),MATCH(N$2,GB!$A$1:$AD$1,0))</f>
        <v>10</v>
      </c>
      <c r="O637" s="65">
        <f>INDEX(GB!$A$2:$AD$96,MATCH($C637,GB!$A$2:$A$96,0),MATCH(O$2,GB!$A$1:$AD$1,0))</f>
        <v>-15</v>
      </c>
      <c r="P637" s="65">
        <f>INDEX(GB!$A$2:$AD$96,MATCH($C637,GB!$A$2:$A$96,0),MATCH(P$2,GB!$A$1:$AD$1,0))</f>
        <v>-30</v>
      </c>
      <c r="Q637" s="65">
        <f>INDEX(GB!$A$2:$AD$96,MATCH($C637,GB!$A$2:$A$96,0),MATCH(Q$2,GB!$A$1:$AD$1,0))</f>
        <v>-25</v>
      </c>
      <c r="R637" s="65">
        <f>INDEX(Notes!$A$36:$N$47,MATCH(Binning!$B637,Notes!$A$36:$A$47,0),MATCH(Notes!$M$35,Notes!$A$35:$N$35,0))</f>
        <v>167</v>
      </c>
      <c r="S637" s="65"/>
      <c r="T637" s="65">
        <f>INDEX(GB!$A$2:$AD$96,MATCH($C637,GB!$A$2:$A$96,0),MATCH(T$2,GB!$A$1:$AD$1,0))</f>
        <v>25</v>
      </c>
      <c r="U637" s="65">
        <f>INDEX(GB!$A$2:$AD$96,MATCH($C637,GB!$A$2:$A$96,0),MATCH(U$2,GB!$A$1:$AD$1,0))</f>
        <v>-50</v>
      </c>
      <c r="V637" s="65">
        <f>INDEX(GB!$A$2:$AD$96,MATCH($C637,GB!$A$2:$A$96,0),MATCH(V$2,GB!$A$1:$AD$1,0))</f>
        <v>0</v>
      </c>
      <c r="W637" s="65">
        <f>INDEX(GB!$A$2:$AD$96,MATCH($C637,GB!$A$2:$A$96,0),MATCH(W$2,GB!$A$1:$AD$1,0))</f>
        <v>-55</v>
      </c>
      <c r="X637" s="65">
        <f>INDEX(GB!$A$2:$AD$96,MATCH($C637,GB!$A$2:$A$96,0),MATCH(X$2,GB!$A$1:$AD$1,0))</f>
        <v>-50</v>
      </c>
      <c r="Y637" s="65">
        <v>5</v>
      </c>
      <c r="Z637" s="72">
        <v>1200</v>
      </c>
      <c r="AA637" s="72">
        <v>400</v>
      </c>
      <c r="AB637" s="65"/>
      <c r="AC637" s="65"/>
      <c r="AD637" s="65"/>
      <c r="AE637" s="65"/>
      <c r="AF637" s="65">
        <f>AF636</f>
        <v>10</v>
      </c>
      <c r="AG637" s="65">
        <f t="shared" si="2361"/>
        <v>820</v>
      </c>
      <c r="AH637" s="65">
        <f t="shared" si="2410"/>
        <v>810</v>
      </c>
      <c r="AI637" s="65" t="str">
        <f t="shared" si="2472"/>
        <v/>
      </c>
      <c r="AJ637" s="65" t="str">
        <f t="shared" si="2473"/>
        <v/>
      </c>
      <c r="AK637" s="65" t="str">
        <f t="shared" si="2474"/>
        <v/>
      </c>
      <c r="AL637" s="65" t="str">
        <f t="shared" si="2475"/>
        <v/>
      </c>
      <c r="AM637" s="65" t="str">
        <f t="shared" si="2339"/>
        <v/>
      </c>
      <c r="AN637" s="65">
        <f t="shared" ref="AN637:AS642" si="2511">AN636</f>
        <v>0</v>
      </c>
      <c r="AO637" s="65">
        <f t="shared" si="2511"/>
        <v>0</v>
      </c>
      <c r="AP637" s="65">
        <f t="shared" si="2511"/>
        <v>0</v>
      </c>
      <c r="AQ637" s="65">
        <f t="shared" si="2511"/>
        <v>0</v>
      </c>
      <c r="AR637" s="65">
        <f t="shared" si="2511"/>
        <v>0</v>
      </c>
      <c r="AS637" s="65">
        <f t="shared" si="2511"/>
        <v>0</v>
      </c>
      <c r="AT637" s="65" t="str">
        <f t="shared" si="2358"/>
        <v>DCS_DDR</v>
      </c>
      <c r="AU637" s="65">
        <f t="shared" si="2359"/>
        <v>12.9</v>
      </c>
      <c r="AV637" s="65"/>
      <c r="AX637" s="65">
        <f t="shared" si="2458"/>
        <v>830</v>
      </c>
      <c r="AY637" s="65">
        <f t="shared" si="2459"/>
        <v>630</v>
      </c>
      <c r="AZ637" s="65">
        <f>INDEX(Notes!$A$36:$O$47,MATCH($B637,Notes!A$36:A$47,0),MATCH(AZ$2,Notes!A$35:O$35,0))</f>
        <v>12.93</v>
      </c>
      <c r="BA637" s="65">
        <f t="shared" si="2404"/>
        <v>765</v>
      </c>
      <c r="BB637" s="65">
        <f t="shared" si="2460"/>
        <v>775</v>
      </c>
      <c r="BC637" s="65">
        <f t="shared" si="2405"/>
        <v>765</v>
      </c>
      <c r="BD637" s="65">
        <f t="shared" si="2461"/>
        <v>775</v>
      </c>
      <c r="BO637" s="72">
        <f>BO636</f>
        <v>12.9</v>
      </c>
      <c r="BP637" s="72">
        <f t="shared" si="2079"/>
        <v>5</v>
      </c>
      <c r="BQ637" s="72" t="str">
        <f t="shared" si="2080"/>
        <v>2</v>
      </c>
      <c r="BR637" s="72">
        <f>IF(BR636="","",BR636)</f>
        <v>0</v>
      </c>
      <c r="BS637" s="72" t="str">
        <f t="shared" ref="BS637:BV642" si="2512">IF(BS636="","",BS636)</f>
        <v/>
      </c>
      <c r="BT637" s="72" t="str">
        <f t="shared" si="2512"/>
        <v/>
      </c>
      <c r="BU637" s="72" t="str">
        <f t="shared" si="2512"/>
        <v/>
      </c>
      <c r="BV637" s="72" t="str">
        <f t="shared" si="2512"/>
        <v/>
      </c>
    </row>
    <row r="638" spans="1:74" s="72" customFormat="1" x14ac:dyDescent="0.2">
      <c r="A638" s="72" t="b">
        <v>1</v>
      </c>
      <c r="B638" s="65" t="s">
        <v>68</v>
      </c>
      <c r="C638" s="65" t="s">
        <v>200</v>
      </c>
      <c r="D638" s="65" t="str">
        <f t="shared" si="2510"/>
        <v>E3</v>
      </c>
      <c r="E638" s="75">
        <f t="shared" si="2078"/>
        <v>1005003</v>
      </c>
      <c r="F638" s="65" t="str">
        <f t="shared" si="2409"/>
        <v>MD005_E3</v>
      </c>
      <c r="G638" s="65" t="s">
        <v>345</v>
      </c>
      <c r="H638" s="65">
        <f t="shared" ref="H638:H647" si="2513">H637-15</f>
        <v>890</v>
      </c>
      <c r="I638" s="65">
        <f t="shared" ref="I638:I647" si="2514">I637</f>
        <v>125</v>
      </c>
      <c r="J638" s="65">
        <f>INDEX(Notes!$A$36:$N$47,MATCH(Binning!$B638,Notes!$A$36:$A$47,0),MATCH(Notes!$K$35,Notes!$A$35:$N$35,0))</f>
        <v>12.9</v>
      </c>
      <c r="K638" s="65"/>
      <c r="L638" s="65">
        <f>L637-10</f>
        <v>810</v>
      </c>
      <c r="M638" s="65">
        <f t="shared" ref="M638:M647" si="2515">M637</f>
        <v>620</v>
      </c>
      <c r="N638" s="65">
        <f>INDEX(GB!$A$2:$AD$96,MATCH($C638,GB!$A$2:$A$96,0),MATCH(N$2,GB!$A$1:$AD$1,0))</f>
        <v>10</v>
      </c>
      <c r="O638" s="65">
        <f>INDEX(GB!$A$2:$AD$96,MATCH($C638,GB!$A$2:$A$96,0),MATCH(O$2,GB!$A$1:$AD$1,0))</f>
        <v>-15</v>
      </c>
      <c r="P638" s="65">
        <f>INDEX(GB!$A$2:$AD$96,MATCH($C638,GB!$A$2:$A$96,0),MATCH(P$2,GB!$A$1:$AD$1,0))</f>
        <v>-30</v>
      </c>
      <c r="Q638" s="65">
        <f>INDEX(GB!$A$2:$AD$96,MATCH($C638,GB!$A$2:$A$96,0),MATCH(Q$2,GB!$A$1:$AD$1,0))</f>
        <v>-25</v>
      </c>
      <c r="R638" s="65">
        <f>INDEX(Notes!$A$36:$N$47,MATCH(Binning!$B638,Notes!$A$36:$A$47,0),MATCH(Notes!$M$35,Notes!$A$35:$N$35,0))</f>
        <v>167</v>
      </c>
      <c r="S638" s="65"/>
      <c r="T638" s="65">
        <f>INDEX(GB!$A$2:$AD$96,MATCH($C638,GB!$A$2:$A$96,0),MATCH(T$2,GB!$A$1:$AD$1,0))</f>
        <v>25</v>
      </c>
      <c r="U638" s="65">
        <f>INDEX(GB!$A$2:$AD$96,MATCH($C638,GB!$A$2:$A$96,0),MATCH(U$2,GB!$A$1:$AD$1,0))</f>
        <v>-50</v>
      </c>
      <c r="V638" s="65">
        <f>INDEX(GB!$A$2:$AD$96,MATCH($C638,GB!$A$2:$A$96,0),MATCH(V$2,GB!$A$1:$AD$1,0))</f>
        <v>0</v>
      </c>
      <c r="W638" s="65">
        <f>INDEX(GB!$A$2:$AD$96,MATCH($C638,GB!$A$2:$A$96,0),MATCH(W$2,GB!$A$1:$AD$1,0))</f>
        <v>-55</v>
      </c>
      <c r="X638" s="65">
        <f>INDEX(GB!$A$2:$AD$96,MATCH($C638,GB!$A$2:$A$96,0),MATCH(X$2,GB!$A$1:$AD$1,0))</f>
        <v>-50</v>
      </c>
      <c r="Y638" s="65">
        <v>5</v>
      </c>
      <c r="Z638" s="72">
        <v>1200</v>
      </c>
      <c r="AA638" s="72">
        <v>400</v>
      </c>
      <c r="AB638" s="65"/>
      <c r="AC638" s="65"/>
      <c r="AD638" s="65"/>
      <c r="AE638" s="65"/>
      <c r="AF638" s="65">
        <f t="shared" ref="AF638:AF647" si="2516">AF637</f>
        <v>10</v>
      </c>
      <c r="AG638" s="65">
        <f t="shared" si="2361"/>
        <v>820</v>
      </c>
      <c r="AH638" s="65">
        <f t="shared" si="2410"/>
        <v>810</v>
      </c>
      <c r="AI638" s="65" t="str">
        <f t="shared" si="2472"/>
        <v/>
      </c>
      <c r="AJ638" s="65" t="str">
        <f t="shared" si="2473"/>
        <v/>
      </c>
      <c r="AK638" s="65" t="str">
        <f t="shared" si="2474"/>
        <v/>
      </c>
      <c r="AL638" s="65" t="str">
        <f t="shared" si="2475"/>
        <v/>
      </c>
      <c r="AM638" s="65" t="str">
        <f t="shared" si="2339"/>
        <v/>
      </c>
      <c r="AN638" s="65">
        <f t="shared" si="2511"/>
        <v>0</v>
      </c>
      <c r="AO638" s="65">
        <f t="shared" si="2511"/>
        <v>0</v>
      </c>
      <c r="AP638" s="65">
        <f t="shared" si="2511"/>
        <v>0</v>
      </c>
      <c r="AQ638" s="65">
        <f t="shared" si="2511"/>
        <v>0</v>
      </c>
      <c r="AR638" s="65">
        <f t="shared" si="2511"/>
        <v>0</v>
      </c>
      <c r="AS638" s="65">
        <f t="shared" si="2511"/>
        <v>0</v>
      </c>
      <c r="AT638" s="65" t="str">
        <f t="shared" si="2358"/>
        <v>DCS_DDR</v>
      </c>
      <c r="AU638" s="65">
        <f t="shared" si="2359"/>
        <v>12.9</v>
      </c>
      <c r="AV638" s="65"/>
      <c r="AX638" s="65">
        <f t="shared" si="2458"/>
        <v>820</v>
      </c>
      <c r="AY638" s="65">
        <f t="shared" si="2459"/>
        <v>630</v>
      </c>
      <c r="AZ638" s="65">
        <f>INDEX(Notes!$A$36:$O$47,MATCH($B638,Notes!A$36:A$47,0),MATCH(AZ$2,Notes!A$35:O$35,0))</f>
        <v>12.93</v>
      </c>
      <c r="BA638" s="65">
        <f t="shared" si="2404"/>
        <v>750</v>
      </c>
      <c r="BB638" s="65">
        <f t="shared" si="2460"/>
        <v>760</v>
      </c>
      <c r="BC638" s="65">
        <f t="shared" si="2405"/>
        <v>750</v>
      </c>
      <c r="BD638" s="65">
        <f t="shared" si="2461"/>
        <v>760</v>
      </c>
      <c r="BO638" s="72">
        <f t="shared" ref="BO638:BO647" si="2517">BO637</f>
        <v>12.9</v>
      </c>
      <c r="BP638" s="72">
        <f t="shared" si="2079"/>
        <v>5</v>
      </c>
      <c r="BQ638" s="72" t="str">
        <f t="shared" si="2080"/>
        <v>3</v>
      </c>
      <c r="BR638" s="72">
        <f t="shared" ref="BR638:BV643" si="2518">IF(BR637="","",BR637)</f>
        <v>0</v>
      </c>
      <c r="BS638" s="72" t="str">
        <f t="shared" si="2512"/>
        <v/>
      </c>
      <c r="BT638" s="72" t="str">
        <f t="shared" si="2512"/>
        <v/>
      </c>
      <c r="BU638" s="72" t="str">
        <f t="shared" si="2512"/>
        <v/>
      </c>
      <c r="BV638" s="72" t="str">
        <f t="shared" si="2512"/>
        <v/>
      </c>
    </row>
    <row r="639" spans="1:74" s="72" customFormat="1" x14ac:dyDescent="0.2">
      <c r="A639" s="72" t="b">
        <v>1</v>
      </c>
      <c r="B639" s="65" t="s">
        <v>68</v>
      </c>
      <c r="C639" s="65" t="s">
        <v>200</v>
      </c>
      <c r="D639" s="65" t="str">
        <f t="shared" si="2510"/>
        <v>E4</v>
      </c>
      <c r="E639" s="75">
        <f t="shared" ref="E639:E770" si="2519">1000000+BP639*1000+BQ639</f>
        <v>1005004</v>
      </c>
      <c r="F639" s="65" t="str">
        <f t="shared" si="2409"/>
        <v>MD005_E4</v>
      </c>
      <c r="G639" s="65" t="s">
        <v>345</v>
      </c>
      <c r="H639" s="65">
        <f t="shared" si="2513"/>
        <v>875</v>
      </c>
      <c r="I639" s="65">
        <f t="shared" si="2514"/>
        <v>125</v>
      </c>
      <c r="J639" s="65">
        <f>INDEX(Notes!$A$36:$N$47,MATCH(Binning!$B639,Notes!$A$36:$A$47,0),MATCH(Notes!$K$35,Notes!$A$35:$N$35,0))</f>
        <v>12.9</v>
      </c>
      <c r="K639" s="65"/>
      <c r="L639" s="65">
        <f t="shared" ref="L639:L647" si="2520">L638</f>
        <v>810</v>
      </c>
      <c r="M639" s="65">
        <f t="shared" si="2515"/>
        <v>620</v>
      </c>
      <c r="N639" s="65">
        <f>INDEX(GB!$A$2:$AD$96,MATCH($C639,GB!$A$2:$A$96,0),MATCH(N$2,GB!$A$1:$AD$1,0))</f>
        <v>10</v>
      </c>
      <c r="O639" s="65">
        <f>INDEX(GB!$A$2:$AD$96,MATCH($C639,GB!$A$2:$A$96,0),MATCH(O$2,GB!$A$1:$AD$1,0))</f>
        <v>-15</v>
      </c>
      <c r="P639" s="65">
        <f>INDEX(GB!$A$2:$AD$96,MATCH($C639,GB!$A$2:$A$96,0),MATCH(P$2,GB!$A$1:$AD$1,0))</f>
        <v>-30</v>
      </c>
      <c r="Q639" s="65">
        <f>INDEX(GB!$A$2:$AD$96,MATCH($C639,GB!$A$2:$A$96,0),MATCH(Q$2,GB!$A$1:$AD$1,0))</f>
        <v>-25</v>
      </c>
      <c r="R639" s="65">
        <f>INDEX(Notes!$A$36:$N$47,MATCH(Binning!$B639,Notes!$A$36:$A$47,0),MATCH(Notes!$M$35,Notes!$A$35:$N$35,0))</f>
        <v>167</v>
      </c>
      <c r="S639" s="65"/>
      <c r="T639" s="65">
        <f>INDEX(GB!$A$2:$AD$96,MATCH($C639,GB!$A$2:$A$96,0),MATCH(T$2,GB!$A$1:$AD$1,0))</f>
        <v>25</v>
      </c>
      <c r="U639" s="65">
        <f>INDEX(GB!$A$2:$AD$96,MATCH($C639,GB!$A$2:$A$96,0),MATCH(U$2,GB!$A$1:$AD$1,0))</f>
        <v>-50</v>
      </c>
      <c r="V639" s="65">
        <f>INDEX(GB!$A$2:$AD$96,MATCH($C639,GB!$A$2:$A$96,0),MATCH(V$2,GB!$A$1:$AD$1,0))</f>
        <v>0</v>
      </c>
      <c r="W639" s="65">
        <f>INDEX(GB!$A$2:$AD$96,MATCH($C639,GB!$A$2:$A$96,0),MATCH(W$2,GB!$A$1:$AD$1,0))</f>
        <v>-55</v>
      </c>
      <c r="X639" s="65">
        <f>INDEX(GB!$A$2:$AD$96,MATCH($C639,GB!$A$2:$A$96,0),MATCH(X$2,GB!$A$1:$AD$1,0))</f>
        <v>-50</v>
      </c>
      <c r="Y639" s="65">
        <v>5</v>
      </c>
      <c r="Z639" s="72">
        <v>1200</v>
      </c>
      <c r="AA639" s="72">
        <v>400</v>
      </c>
      <c r="AB639" s="65"/>
      <c r="AC639" s="65"/>
      <c r="AD639" s="65"/>
      <c r="AE639" s="65"/>
      <c r="AF639" s="65">
        <f t="shared" si="2516"/>
        <v>10</v>
      </c>
      <c r="AG639" s="65">
        <f t="shared" si="2361"/>
        <v>820</v>
      </c>
      <c r="AH639" s="65">
        <f t="shared" si="2410"/>
        <v>810</v>
      </c>
      <c r="AI639" s="65" t="str">
        <f t="shared" si="2472"/>
        <v/>
      </c>
      <c r="AJ639" s="65" t="str">
        <f t="shared" si="2473"/>
        <v/>
      </c>
      <c r="AK639" s="65" t="str">
        <f t="shared" si="2474"/>
        <v/>
      </c>
      <c r="AL639" s="65" t="str">
        <f t="shared" si="2475"/>
        <v/>
      </c>
      <c r="AM639" s="65" t="str">
        <f t="shared" si="2339"/>
        <v/>
      </c>
      <c r="AN639" s="65">
        <f t="shared" si="2511"/>
        <v>0</v>
      </c>
      <c r="AO639" s="65">
        <f t="shared" si="2511"/>
        <v>0</v>
      </c>
      <c r="AP639" s="65">
        <f t="shared" si="2511"/>
        <v>0</v>
      </c>
      <c r="AQ639" s="65">
        <f t="shared" si="2511"/>
        <v>0</v>
      </c>
      <c r="AR639" s="65">
        <f t="shared" si="2511"/>
        <v>0</v>
      </c>
      <c r="AS639" s="65">
        <f t="shared" si="2511"/>
        <v>0</v>
      </c>
      <c r="AT639" s="65" t="str">
        <f t="shared" si="2358"/>
        <v>DCS_DDR</v>
      </c>
      <c r="AU639" s="65">
        <f t="shared" si="2359"/>
        <v>12.9</v>
      </c>
      <c r="AV639" s="65"/>
      <c r="AX639" s="65">
        <f t="shared" si="2458"/>
        <v>820</v>
      </c>
      <c r="AY639" s="65">
        <f t="shared" si="2459"/>
        <v>630</v>
      </c>
      <c r="AZ639" s="65">
        <f>INDEX(Notes!$A$36:$O$47,MATCH($B639,Notes!A$36:A$47,0),MATCH(AZ$2,Notes!A$35:O$35,0))</f>
        <v>12.93</v>
      </c>
      <c r="BA639" s="65">
        <f t="shared" si="2404"/>
        <v>735</v>
      </c>
      <c r="BB639" s="65">
        <f t="shared" si="2460"/>
        <v>745</v>
      </c>
      <c r="BC639" s="65">
        <f t="shared" si="2405"/>
        <v>735</v>
      </c>
      <c r="BD639" s="65">
        <f t="shared" si="2461"/>
        <v>745</v>
      </c>
      <c r="BO639" s="72">
        <f t="shared" si="2517"/>
        <v>12.9</v>
      </c>
      <c r="BP639" s="72">
        <f t="shared" si="2079"/>
        <v>5</v>
      </c>
      <c r="BQ639" s="72" t="str">
        <f t="shared" si="2080"/>
        <v>4</v>
      </c>
      <c r="BR639" s="72">
        <f t="shared" si="2518"/>
        <v>0</v>
      </c>
      <c r="BS639" s="72" t="str">
        <f t="shared" si="2512"/>
        <v/>
      </c>
      <c r="BT639" s="72" t="str">
        <f t="shared" si="2512"/>
        <v/>
      </c>
      <c r="BU639" s="72" t="str">
        <f t="shared" si="2512"/>
        <v/>
      </c>
      <c r="BV639" s="72" t="str">
        <f t="shared" si="2512"/>
        <v/>
      </c>
    </row>
    <row r="640" spans="1:74" s="72" customFormat="1" x14ac:dyDescent="0.2">
      <c r="A640" s="72" t="b">
        <v>1</v>
      </c>
      <c r="B640" s="65" t="s">
        <v>68</v>
      </c>
      <c r="C640" s="65" t="s">
        <v>200</v>
      </c>
      <c r="D640" s="65" t="str">
        <f t="shared" si="2510"/>
        <v>E5</v>
      </c>
      <c r="E640" s="75">
        <f t="shared" si="2519"/>
        <v>1005005</v>
      </c>
      <c r="F640" s="65" t="str">
        <f t="shared" si="2409"/>
        <v>MD005_E5</v>
      </c>
      <c r="G640" s="65" t="s">
        <v>345</v>
      </c>
      <c r="H640" s="65">
        <f t="shared" si="2513"/>
        <v>860</v>
      </c>
      <c r="I640" s="65">
        <f t="shared" si="2514"/>
        <v>125</v>
      </c>
      <c r="J640" s="65">
        <f>INDEX(Notes!$A$36:$N$47,MATCH(Binning!$B640,Notes!$A$36:$A$47,0),MATCH(Notes!$K$35,Notes!$A$35:$N$35,0))</f>
        <v>12.9</v>
      </c>
      <c r="K640" s="65"/>
      <c r="L640" s="65">
        <f t="shared" si="2520"/>
        <v>810</v>
      </c>
      <c r="M640" s="65">
        <f t="shared" si="2515"/>
        <v>620</v>
      </c>
      <c r="N640" s="65">
        <f>INDEX(GB!$A$2:$AD$96,MATCH($C640,GB!$A$2:$A$96,0),MATCH(N$2,GB!$A$1:$AD$1,0))</f>
        <v>10</v>
      </c>
      <c r="O640" s="65">
        <f>INDEX(GB!$A$2:$AD$96,MATCH($C640,GB!$A$2:$A$96,0),MATCH(O$2,GB!$A$1:$AD$1,0))</f>
        <v>-15</v>
      </c>
      <c r="P640" s="65">
        <f>INDEX(GB!$A$2:$AD$96,MATCH($C640,GB!$A$2:$A$96,0),MATCH(P$2,GB!$A$1:$AD$1,0))</f>
        <v>-30</v>
      </c>
      <c r="Q640" s="65">
        <f>INDEX(GB!$A$2:$AD$96,MATCH($C640,GB!$A$2:$A$96,0),MATCH(Q$2,GB!$A$1:$AD$1,0))</f>
        <v>-25</v>
      </c>
      <c r="R640" s="65">
        <f>INDEX(Notes!$A$36:$N$47,MATCH(Binning!$B640,Notes!$A$36:$A$47,0),MATCH(Notes!$M$35,Notes!$A$35:$N$35,0))</f>
        <v>167</v>
      </c>
      <c r="S640" s="65"/>
      <c r="T640" s="65">
        <f>INDEX(GB!$A$2:$AD$96,MATCH($C640,GB!$A$2:$A$96,0),MATCH(T$2,GB!$A$1:$AD$1,0))</f>
        <v>25</v>
      </c>
      <c r="U640" s="65">
        <f>INDEX(GB!$A$2:$AD$96,MATCH($C640,GB!$A$2:$A$96,0),MATCH(U$2,GB!$A$1:$AD$1,0))</f>
        <v>-50</v>
      </c>
      <c r="V640" s="65">
        <f>INDEX(GB!$A$2:$AD$96,MATCH($C640,GB!$A$2:$A$96,0),MATCH(V$2,GB!$A$1:$AD$1,0))</f>
        <v>0</v>
      </c>
      <c r="W640" s="65">
        <f>INDEX(GB!$A$2:$AD$96,MATCH($C640,GB!$A$2:$A$96,0),MATCH(W$2,GB!$A$1:$AD$1,0))</f>
        <v>-55</v>
      </c>
      <c r="X640" s="65">
        <f>INDEX(GB!$A$2:$AD$96,MATCH($C640,GB!$A$2:$A$96,0),MATCH(X$2,GB!$A$1:$AD$1,0))</f>
        <v>-50</v>
      </c>
      <c r="Y640" s="65">
        <v>5</v>
      </c>
      <c r="Z640" s="72">
        <v>1200</v>
      </c>
      <c r="AA640" s="72">
        <v>400</v>
      </c>
      <c r="AB640" s="65"/>
      <c r="AC640" s="65"/>
      <c r="AD640" s="65"/>
      <c r="AE640" s="65"/>
      <c r="AF640" s="65">
        <f t="shared" si="2516"/>
        <v>10</v>
      </c>
      <c r="AG640" s="65">
        <f t="shared" si="2361"/>
        <v>820</v>
      </c>
      <c r="AH640" s="65">
        <f t="shared" si="2410"/>
        <v>810</v>
      </c>
      <c r="AI640" s="65" t="str">
        <f t="shared" si="2472"/>
        <v/>
      </c>
      <c r="AJ640" s="65" t="str">
        <f t="shared" si="2473"/>
        <v/>
      </c>
      <c r="AK640" s="65" t="str">
        <f t="shared" si="2474"/>
        <v/>
      </c>
      <c r="AL640" s="65" t="str">
        <f t="shared" si="2475"/>
        <v/>
      </c>
      <c r="AM640" s="65" t="str">
        <f t="shared" si="2339"/>
        <v/>
      </c>
      <c r="AN640" s="65">
        <f t="shared" si="2511"/>
        <v>0</v>
      </c>
      <c r="AO640" s="65">
        <f t="shared" si="2511"/>
        <v>0</v>
      </c>
      <c r="AP640" s="65">
        <f t="shared" si="2511"/>
        <v>0</v>
      </c>
      <c r="AQ640" s="65">
        <f t="shared" si="2511"/>
        <v>0</v>
      </c>
      <c r="AR640" s="65">
        <f t="shared" si="2511"/>
        <v>0</v>
      </c>
      <c r="AS640" s="65">
        <f t="shared" si="2511"/>
        <v>0</v>
      </c>
      <c r="AT640" s="65" t="str">
        <f t="shared" si="2358"/>
        <v>DCS_DDR</v>
      </c>
      <c r="AU640" s="65">
        <f t="shared" si="2359"/>
        <v>12.9</v>
      </c>
      <c r="AV640" s="65"/>
      <c r="AX640" s="65">
        <f t="shared" si="2458"/>
        <v>820</v>
      </c>
      <c r="AY640" s="65">
        <f t="shared" si="2459"/>
        <v>630</v>
      </c>
      <c r="AZ640" s="65">
        <f>INDEX(Notes!$A$36:$O$47,MATCH($B640,Notes!A$36:A$47,0),MATCH(AZ$2,Notes!A$35:O$35,0))</f>
        <v>12.93</v>
      </c>
      <c r="BA640" s="65">
        <f t="shared" si="2404"/>
        <v>720</v>
      </c>
      <c r="BB640" s="65">
        <f t="shared" si="2460"/>
        <v>730</v>
      </c>
      <c r="BC640" s="65">
        <f t="shared" si="2405"/>
        <v>720</v>
      </c>
      <c r="BD640" s="65">
        <f t="shared" si="2461"/>
        <v>730</v>
      </c>
      <c r="BO640" s="72">
        <f t="shared" si="2517"/>
        <v>12.9</v>
      </c>
      <c r="BP640" s="72">
        <f t="shared" ref="BP640:BP772" si="2521">IF(CODE(RIGHT($C640,1))&lt;58,CODE(RIGHT($C640,1))-48,CODE(RIGHT($C640,1))-55)</f>
        <v>5</v>
      </c>
      <c r="BQ640" s="72" t="str">
        <f t="shared" ref="BQ640:BQ772" si="2522">MID($D640,2,2)</f>
        <v>5</v>
      </c>
      <c r="BR640" s="72">
        <f t="shared" si="2518"/>
        <v>0</v>
      </c>
      <c r="BS640" s="72" t="str">
        <f t="shared" si="2512"/>
        <v/>
      </c>
      <c r="BT640" s="72" t="str">
        <f t="shared" si="2512"/>
        <v/>
      </c>
      <c r="BU640" s="72" t="str">
        <f t="shared" si="2512"/>
        <v/>
      </c>
      <c r="BV640" s="72" t="str">
        <f t="shared" si="2512"/>
        <v/>
      </c>
    </row>
    <row r="641" spans="1:74" s="72" customFormat="1" x14ac:dyDescent="0.2">
      <c r="A641" s="72" t="b">
        <v>1</v>
      </c>
      <c r="B641" s="65" t="s">
        <v>68</v>
      </c>
      <c r="C641" s="65" t="s">
        <v>200</v>
      </c>
      <c r="D641" s="65" t="str">
        <f t="shared" si="2510"/>
        <v>E6</v>
      </c>
      <c r="E641" s="75">
        <f t="shared" si="2519"/>
        <v>1005006</v>
      </c>
      <c r="F641" s="65" t="str">
        <f>CONCATENATE(C641,"_",D641)</f>
        <v>MD005_E6</v>
      </c>
      <c r="G641" s="65" t="s">
        <v>345</v>
      </c>
      <c r="H641" s="65">
        <f t="shared" si="2513"/>
        <v>845</v>
      </c>
      <c r="I641" s="65">
        <f t="shared" si="2514"/>
        <v>125</v>
      </c>
      <c r="J641" s="65">
        <f>INDEX(Notes!$A$36:$N$47,MATCH(Binning!$B641,Notes!$A$36:$A$47,0),MATCH(Notes!$K$35,Notes!$A$35:$N$35,0))</f>
        <v>12.9</v>
      </c>
      <c r="K641" s="65"/>
      <c r="L641" s="65">
        <f t="shared" si="2520"/>
        <v>810</v>
      </c>
      <c r="M641" s="65">
        <f t="shared" si="2515"/>
        <v>620</v>
      </c>
      <c r="N641" s="65">
        <f>INDEX(GB!$A$2:$AD$96,MATCH($C641,GB!$A$2:$A$96,0),MATCH(N$2,GB!$A$1:$AD$1,0))</f>
        <v>10</v>
      </c>
      <c r="O641" s="65">
        <f>INDEX(GB!$A$2:$AD$96,MATCH($C641,GB!$A$2:$A$96,0),MATCH(O$2,GB!$A$1:$AD$1,0))</f>
        <v>-15</v>
      </c>
      <c r="P641" s="65">
        <f>INDEX(GB!$A$2:$AD$96,MATCH($C641,GB!$A$2:$A$96,0),MATCH(P$2,GB!$A$1:$AD$1,0))</f>
        <v>-30</v>
      </c>
      <c r="Q641" s="65">
        <f>INDEX(GB!$A$2:$AD$96,MATCH($C641,GB!$A$2:$A$96,0),MATCH(Q$2,GB!$A$1:$AD$1,0))</f>
        <v>-25</v>
      </c>
      <c r="R641" s="65">
        <f>INDEX(Notes!$A$36:$N$47,MATCH(Binning!$B641,Notes!$A$36:$A$47,0),MATCH(Notes!$M$35,Notes!$A$35:$N$35,0))</f>
        <v>167</v>
      </c>
      <c r="S641" s="65"/>
      <c r="T641" s="65">
        <f>INDEX(GB!$A$2:$AD$96,MATCH($C641,GB!$A$2:$A$96,0),MATCH(T$2,GB!$A$1:$AD$1,0))</f>
        <v>25</v>
      </c>
      <c r="U641" s="65">
        <f>INDEX(GB!$A$2:$AD$96,MATCH($C641,GB!$A$2:$A$96,0),MATCH(U$2,GB!$A$1:$AD$1,0))</f>
        <v>-50</v>
      </c>
      <c r="V641" s="65">
        <f>INDEX(GB!$A$2:$AD$96,MATCH($C641,GB!$A$2:$A$96,0),MATCH(V$2,GB!$A$1:$AD$1,0))</f>
        <v>0</v>
      </c>
      <c r="W641" s="65">
        <f>INDEX(GB!$A$2:$AD$96,MATCH($C641,GB!$A$2:$A$96,0),MATCH(W$2,GB!$A$1:$AD$1,0))</f>
        <v>-55</v>
      </c>
      <c r="X641" s="65">
        <f>INDEX(GB!$A$2:$AD$96,MATCH($C641,GB!$A$2:$A$96,0),MATCH(X$2,GB!$A$1:$AD$1,0))</f>
        <v>-50</v>
      </c>
      <c r="Y641" s="65">
        <v>5</v>
      </c>
      <c r="Z641" s="72">
        <v>1200</v>
      </c>
      <c r="AA641" s="72">
        <v>400</v>
      </c>
      <c r="AB641" s="65"/>
      <c r="AC641" s="65"/>
      <c r="AD641" s="65"/>
      <c r="AE641" s="65"/>
      <c r="AF641" s="65">
        <f t="shared" si="2516"/>
        <v>10</v>
      </c>
      <c r="AG641" s="65">
        <f t="shared" si="2361"/>
        <v>820</v>
      </c>
      <c r="AH641" s="65">
        <f>AG641-N641</f>
        <v>810</v>
      </c>
      <c r="AI641" s="65" t="str">
        <f t="shared" si="2472"/>
        <v/>
      </c>
      <c r="AJ641" s="65" t="str">
        <f t="shared" si="2473"/>
        <v/>
      </c>
      <c r="AK641" s="65" t="str">
        <f t="shared" si="2474"/>
        <v/>
      </c>
      <c r="AL641" s="65" t="str">
        <f t="shared" si="2475"/>
        <v/>
      </c>
      <c r="AM641" s="65" t="str">
        <f t="shared" si="2339"/>
        <v/>
      </c>
      <c r="AN641" s="65">
        <f t="shared" si="2511"/>
        <v>0</v>
      </c>
      <c r="AO641" s="65">
        <f t="shared" si="2511"/>
        <v>0</v>
      </c>
      <c r="AP641" s="65">
        <f t="shared" si="2511"/>
        <v>0</v>
      </c>
      <c r="AQ641" s="65">
        <f t="shared" si="2511"/>
        <v>0</v>
      </c>
      <c r="AR641" s="65">
        <f t="shared" si="2511"/>
        <v>0</v>
      </c>
      <c r="AS641" s="65">
        <f t="shared" si="2511"/>
        <v>0</v>
      </c>
      <c r="AT641" s="65" t="str">
        <f t="shared" si="2358"/>
        <v>DCS_DDR</v>
      </c>
      <c r="AU641" s="65">
        <f t="shared" si="2359"/>
        <v>12.9</v>
      </c>
      <c r="AV641" s="65"/>
      <c r="AX641" s="65">
        <f t="shared" si="2458"/>
        <v>820</v>
      </c>
      <c r="AY641" s="65">
        <f t="shared" si="2459"/>
        <v>630</v>
      </c>
      <c r="AZ641" s="65">
        <f>INDEX(Notes!$A$36:$O$47,MATCH($B641,Notes!A$36:A$47,0),MATCH(AZ$2,Notes!A$35:O$35,0))</f>
        <v>12.93</v>
      </c>
      <c r="BA641" s="65">
        <f t="shared" si="2404"/>
        <v>705</v>
      </c>
      <c r="BB641" s="65">
        <f t="shared" si="2460"/>
        <v>715</v>
      </c>
      <c r="BC641" s="65">
        <f t="shared" si="2405"/>
        <v>705</v>
      </c>
      <c r="BD641" s="65">
        <f t="shared" si="2461"/>
        <v>715</v>
      </c>
      <c r="BO641" s="72">
        <f t="shared" si="2517"/>
        <v>12.9</v>
      </c>
      <c r="BP641" s="72">
        <f t="shared" si="2521"/>
        <v>5</v>
      </c>
      <c r="BQ641" s="72" t="str">
        <f t="shared" si="2522"/>
        <v>6</v>
      </c>
      <c r="BR641" s="72">
        <f t="shared" si="2518"/>
        <v>0</v>
      </c>
      <c r="BS641" s="72" t="str">
        <f t="shared" si="2512"/>
        <v/>
      </c>
      <c r="BT641" s="72" t="str">
        <f t="shared" si="2512"/>
        <v/>
      </c>
      <c r="BU641" s="72" t="str">
        <f t="shared" si="2512"/>
        <v/>
      </c>
      <c r="BV641" s="72" t="str">
        <f t="shared" si="2512"/>
        <v/>
      </c>
    </row>
    <row r="642" spans="1:74" s="72" customFormat="1" x14ac:dyDescent="0.2">
      <c r="A642" s="72" t="b">
        <v>1</v>
      </c>
      <c r="B642" s="65" t="s">
        <v>68</v>
      </c>
      <c r="C642" s="65" t="s">
        <v>200</v>
      </c>
      <c r="D642" s="65" t="str">
        <f t="shared" si="2510"/>
        <v>E7</v>
      </c>
      <c r="E642" s="75">
        <f t="shared" si="2519"/>
        <v>1005007</v>
      </c>
      <c r="F642" s="65" t="str">
        <f>CONCATENATE(C642,"_",D642)</f>
        <v>MD005_E7</v>
      </c>
      <c r="G642" s="65" t="s">
        <v>345</v>
      </c>
      <c r="H642" s="65">
        <f t="shared" si="2513"/>
        <v>830</v>
      </c>
      <c r="I642" s="65">
        <f t="shared" si="2514"/>
        <v>125</v>
      </c>
      <c r="J642" s="65">
        <f>INDEX(Notes!$A$36:$N$47,MATCH(Binning!$B642,Notes!$A$36:$A$47,0),MATCH(Notes!$K$35,Notes!$A$35:$N$35,0))</f>
        <v>12.9</v>
      </c>
      <c r="K642" s="65"/>
      <c r="L642" s="65">
        <f t="shared" si="2520"/>
        <v>810</v>
      </c>
      <c r="M642" s="65">
        <f t="shared" si="2515"/>
        <v>620</v>
      </c>
      <c r="N642" s="65">
        <f>INDEX(GB!$A$2:$AD$96,MATCH($C642,GB!$A$2:$A$96,0),MATCH(N$2,GB!$A$1:$AD$1,0))</f>
        <v>10</v>
      </c>
      <c r="O642" s="65">
        <f>INDEX(GB!$A$2:$AD$96,MATCH($C642,GB!$A$2:$A$96,0),MATCH(O$2,GB!$A$1:$AD$1,0))</f>
        <v>-15</v>
      </c>
      <c r="P642" s="65">
        <f>INDEX(GB!$A$2:$AD$96,MATCH($C642,GB!$A$2:$A$96,0),MATCH(P$2,GB!$A$1:$AD$1,0))</f>
        <v>-30</v>
      </c>
      <c r="Q642" s="65">
        <f>INDEX(GB!$A$2:$AD$96,MATCH($C642,GB!$A$2:$A$96,0),MATCH(Q$2,GB!$A$1:$AD$1,0))</f>
        <v>-25</v>
      </c>
      <c r="R642" s="65">
        <f>INDEX(Notes!$A$36:$N$47,MATCH(Binning!$B642,Notes!$A$36:$A$47,0),MATCH(Notes!$M$35,Notes!$A$35:$N$35,0))</f>
        <v>167</v>
      </c>
      <c r="S642" s="65"/>
      <c r="T642" s="65">
        <f>INDEX(GB!$A$2:$AD$96,MATCH($C642,GB!$A$2:$A$96,0),MATCH(T$2,GB!$A$1:$AD$1,0))</f>
        <v>25</v>
      </c>
      <c r="U642" s="65">
        <f>INDEX(GB!$A$2:$AD$96,MATCH($C642,GB!$A$2:$A$96,0),MATCH(U$2,GB!$A$1:$AD$1,0))</f>
        <v>-50</v>
      </c>
      <c r="V642" s="65">
        <f>INDEX(GB!$A$2:$AD$96,MATCH($C642,GB!$A$2:$A$96,0),MATCH(V$2,GB!$A$1:$AD$1,0))</f>
        <v>0</v>
      </c>
      <c r="W642" s="65">
        <f>INDEX(GB!$A$2:$AD$96,MATCH($C642,GB!$A$2:$A$96,0),MATCH(W$2,GB!$A$1:$AD$1,0))</f>
        <v>-55</v>
      </c>
      <c r="X642" s="65">
        <f>INDEX(GB!$A$2:$AD$96,MATCH($C642,GB!$A$2:$A$96,0),MATCH(X$2,GB!$A$1:$AD$1,0))</f>
        <v>-50</v>
      </c>
      <c r="Y642" s="65">
        <v>5</v>
      </c>
      <c r="Z642" s="72">
        <v>1200</v>
      </c>
      <c r="AA642" s="72">
        <v>400</v>
      </c>
      <c r="AB642" s="65"/>
      <c r="AC642" s="65"/>
      <c r="AD642" s="65"/>
      <c r="AE642" s="65"/>
      <c r="AF642" s="65">
        <f t="shared" si="2516"/>
        <v>10</v>
      </c>
      <c r="AG642" s="65">
        <f t="shared" si="2361"/>
        <v>820</v>
      </c>
      <c r="AH642" s="65">
        <f>AG642-N642</f>
        <v>810</v>
      </c>
      <c r="AI642" s="65" t="str">
        <f t="shared" si="2472"/>
        <v/>
      </c>
      <c r="AJ642" s="65" t="str">
        <f t="shared" si="2473"/>
        <v/>
      </c>
      <c r="AK642" s="65" t="str">
        <f t="shared" si="2474"/>
        <v/>
      </c>
      <c r="AL642" s="65" t="str">
        <f t="shared" si="2475"/>
        <v/>
      </c>
      <c r="AM642" s="65" t="str">
        <f t="shared" si="2339"/>
        <v/>
      </c>
      <c r="AN642" s="65">
        <f t="shared" si="2511"/>
        <v>0</v>
      </c>
      <c r="AO642" s="65">
        <f t="shared" si="2511"/>
        <v>0</v>
      </c>
      <c r="AP642" s="65">
        <f t="shared" si="2511"/>
        <v>0</v>
      </c>
      <c r="AQ642" s="65">
        <f t="shared" si="2511"/>
        <v>0</v>
      </c>
      <c r="AR642" s="65">
        <f t="shared" si="2511"/>
        <v>0</v>
      </c>
      <c r="AS642" s="65">
        <f t="shared" si="2511"/>
        <v>0</v>
      </c>
      <c r="AT642" s="65" t="str">
        <f t="shared" si="2358"/>
        <v>DCS_DDR</v>
      </c>
      <c r="AU642" s="65">
        <f t="shared" si="2359"/>
        <v>12.9</v>
      </c>
      <c r="AV642" s="65"/>
      <c r="AX642" s="65">
        <f t="shared" si="2458"/>
        <v>820</v>
      </c>
      <c r="AY642" s="65">
        <f t="shared" si="2459"/>
        <v>630</v>
      </c>
      <c r="AZ642" s="65">
        <f>INDEX(Notes!$A$36:$O$47,MATCH($B642,Notes!A$36:A$47,0),MATCH(AZ$2,Notes!A$35:O$35,0))</f>
        <v>12.93</v>
      </c>
      <c r="BA642" s="65">
        <f t="shared" si="2404"/>
        <v>690</v>
      </c>
      <c r="BB642" s="65">
        <f t="shared" si="2460"/>
        <v>700</v>
      </c>
      <c r="BC642" s="65">
        <f t="shared" si="2405"/>
        <v>690</v>
      </c>
      <c r="BD642" s="65">
        <f t="shared" si="2461"/>
        <v>700</v>
      </c>
      <c r="BO642" s="72">
        <f t="shared" si="2517"/>
        <v>12.9</v>
      </c>
      <c r="BP642" s="72">
        <f t="shared" si="2521"/>
        <v>5</v>
      </c>
      <c r="BQ642" s="72" t="str">
        <f t="shared" si="2522"/>
        <v>7</v>
      </c>
      <c r="BR642" s="72">
        <f t="shared" si="2518"/>
        <v>0</v>
      </c>
      <c r="BS642" s="72" t="str">
        <f t="shared" si="2512"/>
        <v/>
      </c>
      <c r="BT642" s="72" t="str">
        <f t="shared" si="2512"/>
        <v/>
      </c>
      <c r="BU642" s="72" t="str">
        <f t="shared" si="2512"/>
        <v/>
      </c>
      <c r="BV642" s="72" t="str">
        <f t="shared" si="2512"/>
        <v/>
      </c>
    </row>
    <row r="643" spans="1:74" s="72" customFormat="1" x14ac:dyDescent="0.2">
      <c r="A643" s="72" t="b">
        <v>1</v>
      </c>
      <c r="B643" s="65" t="s">
        <v>68</v>
      </c>
      <c r="C643" s="65" t="s">
        <v>200</v>
      </c>
      <c r="D643" s="65" t="str">
        <f t="shared" si="2510"/>
        <v>E8</v>
      </c>
      <c r="E643" s="75">
        <f t="shared" ref="E643:E646" si="2523">1000000+BP643*1000+BQ643</f>
        <v>1005008</v>
      </c>
      <c r="F643" s="65" t="str">
        <f t="shared" ref="F643:F644" si="2524">CONCATENATE(C643,"_",D643)</f>
        <v>MD005_E8</v>
      </c>
      <c r="G643" s="65" t="s">
        <v>345</v>
      </c>
      <c r="H643" s="65">
        <f t="shared" si="2513"/>
        <v>815</v>
      </c>
      <c r="I643" s="65">
        <f t="shared" si="2514"/>
        <v>125</v>
      </c>
      <c r="J643" s="65">
        <f>INDEX(Notes!$A$36:$N$47,MATCH(Binning!$B643,Notes!$A$36:$A$47,0),MATCH(Notes!$K$35,Notes!$A$35:$N$35,0))</f>
        <v>12.9</v>
      </c>
      <c r="K643" s="65"/>
      <c r="L643" s="65">
        <f t="shared" si="2520"/>
        <v>810</v>
      </c>
      <c r="M643" s="65">
        <f t="shared" si="2515"/>
        <v>620</v>
      </c>
      <c r="N643" s="65">
        <f>INDEX(GB!$A$2:$AD$96,MATCH($C643,GB!$A$2:$A$96,0),MATCH(N$2,GB!$A$1:$AD$1,0))</f>
        <v>10</v>
      </c>
      <c r="O643" s="65">
        <f>INDEX(GB!$A$2:$AD$96,MATCH($C643,GB!$A$2:$A$96,0),MATCH(O$2,GB!$A$1:$AD$1,0))</f>
        <v>-15</v>
      </c>
      <c r="P643" s="65">
        <f>INDEX(GB!$A$2:$AD$96,MATCH($C643,GB!$A$2:$A$96,0),MATCH(P$2,GB!$A$1:$AD$1,0))</f>
        <v>-30</v>
      </c>
      <c r="Q643" s="65">
        <f>INDEX(GB!$A$2:$AD$96,MATCH($C643,GB!$A$2:$A$96,0),MATCH(Q$2,GB!$A$1:$AD$1,0))</f>
        <v>-25</v>
      </c>
      <c r="R643" s="65">
        <f>INDEX(Notes!$A$36:$N$47,MATCH(Binning!$B643,Notes!$A$36:$A$47,0),MATCH(Notes!$M$35,Notes!$A$35:$N$35,0))</f>
        <v>167</v>
      </c>
      <c r="S643" s="65"/>
      <c r="T643" s="65">
        <f>INDEX(GB!$A$2:$AD$96,MATCH($C643,GB!$A$2:$A$96,0),MATCH(T$2,GB!$A$1:$AD$1,0))</f>
        <v>25</v>
      </c>
      <c r="U643" s="65">
        <f>INDEX(GB!$A$2:$AD$96,MATCH($C643,GB!$A$2:$A$96,0),MATCH(U$2,GB!$A$1:$AD$1,0))</f>
        <v>-50</v>
      </c>
      <c r="V643" s="65">
        <f>INDEX(GB!$A$2:$AD$96,MATCH($C643,GB!$A$2:$A$96,0),MATCH(V$2,GB!$A$1:$AD$1,0))</f>
        <v>0</v>
      </c>
      <c r="W643" s="65">
        <f>INDEX(GB!$A$2:$AD$96,MATCH($C643,GB!$A$2:$A$96,0),MATCH(W$2,GB!$A$1:$AD$1,0))</f>
        <v>-55</v>
      </c>
      <c r="X643" s="65">
        <f>INDEX(GB!$A$2:$AD$96,MATCH($C643,GB!$A$2:$A$96,0),MATCH(X$2,GB!$A$1:$AD$1,0))</f>
        <v>-50</v>
      </c>
      <c r="Y643" s="65">
        <v>5</v>
      </c>
      <c r="Z643" s="72">
        <v>1200</v>
      </c>
      <c r="AA643" s="72">
        <v>400</v>
      </c>
      <c r="AB643" s="65"/>
      <c r="AC643" s="65"/>
      <c r="AD643" s="65"/>
      <c r="AE643" s="65"/>
      <c r="AF643" s="65">
        <f t="shared" si="2516"/>
        <v>10</v>
      </c>
      <c r="AG643" s="65">
        <f t="shared" si="2361"/>
        <v>820</v>
      </c>
      <c r="AH643" s="65">
        <f t="shared" ref="AH643:AH644" si="2525">AG643-N643</f>
        <v>810</v>
      </c>
      <c r="AI643" s="65" t="str">
        <f t="shared" ref="AI643:AI646" si="2526">IF($BR643=1,BS643,"")</f>
        <v/>
      </c>
      <c r="AJ643" s="65" t="str">
        <f t="shared" ref="AJ643:AJ646" si="2527">IF($BR643=1,BT643,"")</f>
        <v/>
      </c>
      <c r="AK643" s="65" t="str">
        <f t="shared" ref="AK643:AK646" si="2528">IF($BR643=1,BU643,"")</f>
        <v/>
      </c>
      <c r="AL643" s="65" t="str">
        <f t="shared" ref="AL643:AL646" si="2529">IF($BR643=1,BV643,"")</f>
        <v/>
      </c>
      <c r="AM643" s="65" t="str">
        <f t="shared" si="2339"/>
        <v/>
      </c>
      <c r="AN643" s="65">
        <f t="shared" ref="AN643:AS643" si="2530">AN642</f>
        <v>0</v>
      </c>
      <c r="AO643" s="65">
        <f t="shared" si="2530"/>
        <v>0</v>
      </c>
      <c r="AP643" s="65">
        <f t="shared" si="2530"/>
        <v>0</v>
      </c>
      <c r="AQ643" s="65">
        <f t="shared" si="2530"/>
        <v>0</v>
      </c>
      <c r="AR643" s="65">
        <f t="shared" si="2530"/>
        <v>0</v>
      </c>
      <c r="AS643" s="65">
        <f t="shared" si="2530"/>
        <v>0</v>
      </c>
      <c r="AT643" s="65" t="str">
        <f t="shared" ref="AT643:AT646" si="2531">B643</f>
        <v>DCS_DDR</v>
      </c>
      <c r="AU643" s="65">
        <f t="shared" ref="AU643:AU646" si="2532">J643</f>
        <v>12.9</v>
      </c>
      <c r="AV643" s="65"/>
      <c r="AX643" s="65">
        <f t="shared" ref="AX643:AX646" si="2533">L643+N643</f>
        <v>820</v>
      </c>
      <c r="AY643" s="65">
        <f t="shared" ref="AY643:AY646" si="2534">M643+N643</f>
        <v>630</v>
      </c>
      <c r="AZ643" s="65">
        <f>INDEX(Notes!$A$36:$O$47,MATCH($B643,Notes!A$36:A$47,0),MATCH(AZ$2,Notes!A$35:O$35,0))</f>
        <v>12.93</v>
      </c>
      <c r="BA643" s="65">
        <f t="shared" ref="BA643:BA646" si="2535">MAX(MIN(Y643*FLOOR((H643-I643*LOG10(AZ643))/Y643,1),L643),M643)</f>
        <v>675</v>
      </c>
      <c r="BB643" s="65">
        <f t="shared" ref="BB643:BB646" si="2536">BA643+N643</f>
        <v>685</v>
      </c>
      <c r="BC643" s="65">
        <f t="shared" ref="BC643:BC646" si="2537">MAX(MIN(Y643*FLOOR((H643-I643*LOG10(J643))/Y643,1),L643),M643)</f>
        <v>675</v>
      </c>
      <c r="BD643" s="65">
        <f t="shared" ref="BD643:BD646" si="2538">BC643+N643</f>
        <v>685</v>
      </c>
      <c r="BO643" s="72">
        <f t="shared" si="2517"/>
        <v>12.9</v>
      </c>
      <c r="BP643" s="72">
        <f t="shared" si="2521"/>
        <v>5</v>
      </c>
      <c r="BQ643" s="72" t="str">
        <f t="shared" si="2522"/>
        <v>8</v>
      </c>
      <c r="BR643" s="72">
        <f t="shared" si="2518"/>
        <v>0</v>
      </c>
      <c r="BS643" s="72" t="str">
        <f t="shared" si="2518"/>
        <v/>
      </c>
      <c r="BT643" s="72" t="str">
        <f t="shared" si="2518"/>
        <v/>
      </c>
      <c r="BU643" s="72" t="str">
        <f t="shared" si="2518"/>
        <v/>
      </c>
      <c r="BV643" s="72" t="str">
        <f t="shared" si="2518"/>
        <v/>
      </c>
    </row>
    <row r="644" spans="1:74" s="72" customFormat="1" x14ac:dyDescent="0.2">
      <c r="A644" s="72" t="b">
        <v>1</v>
      </c>
      <c r="B644" s="65" t="s">
        <v>68</v>
      </c>
      <c r="C644" s="65" t="s">
        <v>200</v>
      </c>
      <c r="D644" s="65" t="str">
        <f t="shared" si="2510"/>
        <v>E9</v>
      </c>
      <c r="E644" s="75">
        <f t="shared" si="2523"/>
        <v>1005009</v>
      </c>
      <c r="F644" s="65" t="str">
        <f t="shared" si="2524"/>
        <v>MD005_E9</v>
      </c>
      <c r="G644" s="65" t="s">
        <v>345</v>
      </c>
      <c r="H644" s="65">
        <f t="shared" si="2513"/>
        <v>800</v>
      </c>
      <c r="I644" s="65">
        <f t="shared" si="2514"/>
        <v>125</v>
      </c>
      <c r="J644" s="65">
        <f>INDEX(Notes!$A$36:$N$47,MATCH(Binning!$B644,Notes!$A$36:$A$47,0),MATCH(Notes!$K$35,Notes!$A$35:$N$35,0))</f>
        <v>12.9</v>
      </c>
      <c r="K644" s="65"/>
      <c r="L644" s="65">
        <f t="shared" si="2520"/>
        <v>810</v>
      </c>
      <c r="M644" s="65">
        <f t="shared" si="2515"/>
        <v>620</v>
      </c>
      <c r="N644" s="65">
        <f>INDEX(GB!$A$2:$AD$96,MATCH($C644,GB!$A$2:$A$96,0),MATCH(N$2,GB!$A$1:$AD$1,0))</f>
        <v>10</v>
      </c>
      <c r="O644" s="65">
        <f>INDEX(GB!$A$2:$AD$96,MATCH($C644,GB!$A$2:$A$96,0),MATCH(O$2,GB!$A$1:$AD$1,0))</f>
        <v>-15</v>
      </c>
      <c r="P644" s="65">
        <f>INDEX(GB!$A$2:$AD$96,MATCH($C644,GB!$A$2:$A$96,0),MATCH(P$2,GB!$A$1:$AD$1,0))</f>
        <v>-30</v>
      </c>
      <c r="Q644" s="65">
        <f>INDEX(GB!$A$2:$AD$96,MATCH($C644,GB!$A$2:$A$96,0),MATCH(Q$2,GB!$A$1:$AD$1,0))</f>
        <v>-25</v>
      </c>
      <c r="R644" s="65">
        <f>INDEX(Notes!$A$36:$N$47,MATCH(Binning!$B644,Notes!$A$36:$A$47,0),MATCH(Notes!$M$35,Notes!$A$35:$N$35,0))</f>
        <v>167</v>
      </c>
      <c r="S644" s="65"/>
      <c r="T644" s="65">
        <f>INDEX(GB!$A$2:$AD$96,MATCH($C644,GB!$A$2:$A$96,0),MATCH(T$2,GB!$A$1:$AD$1,0))</f>
        <v>25</v>
      </c>
      <c r="U644" s="65">
        <f>INDEX(GB!$A$2:$AD$96,MATCH($C644,GB!$A$2:$A$96,0),MATCH(U$2,GB!$A$1:$AD$1,0))</f>
        <v>-50</v>
      </c>
      <c r="V644" s="65">
        <f>INDEX(GB!$A$2:$AD$96,MATCH($C644,GB!$A$2:$A$96,0),MATCH(V$2,GB!$A$1:$AD$1,0))</f>
        <v>0</v>
      </c>
      <c r="W644" s="65">
        <f>INDEX(GB!$A$2:$AD$96,MATCH($C644,GB!$A$2:$A$96,0),MATCH(W$2,GB!$A$1:$AD$1,0))</f>
        <v>-55</v>
      </c>
      <c r="X644" s="65">
        <f>INDEX(GB!$A$2:$AD$96,MATCH($C644,GB!$A$2:$A$96,0),MATCH(X$2,GB!$A$1:$AD$1,0))</f>
        <v>-50</v>
      </c>
      <c r="Y644" s="65">
        <v>5</v>
      </c>
      <c r="Z644" s="72">
        <v>1200</v>
      </c>
      <c r="AA644" s="72">
        <v>400</v>
      </c>
      <c r="AB644" s="65"/>
      <c r="AC644" s="65"/>
      <c r="AD644" s="65"/>
      <c r="AE644" s="65"/>
      <c r="AF644" s="65">
        <f t="shared" si="2516"/>
        <v>10</v>
      </c>
      <c r="AG644" s="65">
        <f t="shared" si="2361"/>
        <v>820</v>
      </c>
      <c r="AH644" s="65">
        <f t="shared" si="2525"/>
        <v>810</v>
      </c>
      <c r="AI644" s="65" t="str">
        <f t="shared" si="2526"/>
        <v/>
      </c>
      <c r="AJ644" s="65" t="str">
        <f t="shared" si="2527"/>
        <v/>
      </c>
      <c r="AK644" s="65" t="str">
        <f t="shared" si="2528"/>
        <v/>
      </c>
      <c r="AL644" s="65" t="str">
        <f t="shared" si="2529"/>
        <v/>
      </c>
      <c r="AM644" s="65" t="str">
        <f t="shared" si="2339"/>
        <v/>
      </c>
      <c r="AN644" s="65">
        <f t="shared" ref="AN644:AS644" si="2539">AN643</f>
        <v>0</v>
      </c>
      <c r="AO644" s="65">
        <f t="shared" si="2539"/>
        <v>0</v>
      </c>
      <c r="AP644" s="65">
        <f t="shared" si="2539"/>
        <v>0</v>
      </c>
      <c r="AQ644" s="65">
        <f t="shared" si="2539"/>
        <v>0</v>
      </c>
      <c r="AR644" s="65">
        <f t="shared" si="2539"/>
        <v>0</v>
      </c>
      <c r="AS644" s="65">
        <f t="shared" si="2539"/>
        <v>0</v>
      </c>
      <c r="AT644" s="65" t="str">
        <f t="shared" si="2531"/>
        <v>DCS_DDR</v>
      </c>
      <c r="AU644" s="65">
        <f t="shared" si="2532"/>
        <v>12.9</v>
      </c>
      <c r="AV644" s="65"/>
      <c r="AX644" s="65">
        <f t="shared" si="2533"/>
        <v>820</v>
      </c>
      <c r="AY644" s="65">
        <f t="shared" si="2534"/>
        <v>630</v>
      </c>
      <c r="AZ644" s="65">
        <f>INDEX(Notes!$A$36:$O$47,MATCH($B644,Notes!A$36:A$47,0),MATCH(AZ$2,Notes!A$35:O$35,0))</f>
        <v>12.93</v>
      </c>
      <c r="BA644" s="65">
        <f t="shared" si="2535"/>
        <v>660</v>
      </c>
      <c r="BB644" s="65">
        <f t="shared" si="2536"/>
        <v>670</v>
      </c>
      <c r="BC644" s="65">
        <f t="shared" si="2537"/>
        <v>660</v>
      </c>
      <c r="BD644" s="65">
        <f t="shared" si="2538"/>
        <v>670</v>
      </c>
      <c r="BO644" s="72">
        <f t="shared" si="2517"/>
        <v>12.9</v>
      </c>
      <c r="BP644" s="72">
        <f t="shared" si="2521"/>
        <v>5</v>
      </c>
      <c r="BQ644" s="72" t="str">
        <f t="shared" si="2522"/>
        <v>9</v>
      </c>
      <c r="BR644" s="72">
        <f t="shared" ref="BR644:BV644" si="2540">IF(BR643="","",BR643)</f>
        <v>0</v>
      </c>
      <c r="BS644" s="72" t="str">
        <f t="shared" si="2540"/>
        <v/>
      </c>
      <c r="BT644" s="72" t="str">
        <f t="shared" si="2540"/>
        <v/>
      </c>
      <c r="BU644" s="72" t="str">
        <f t="shared" si="2540"/>
        <v/>
      </c>
      <c r="BV644" s="72" t="str">
        <f t="shared" si="2540"/>
        <v/>
      </c>
    </row>
    <row r="645" spans="1:74" s="72" customFormat="1" x14ac:dyDescent="0.2">
      <c r="A645" s="72" t="b">
        <v>1</v>
      </c>
      <c r="B645" s="65" t="s">
        <v>68</v>
      </c>
      <c r="C645" s="65" t="s">
        <v>200</v>
      </c>
      <c r="D645" s="65" t="str">
        <f t="shared" si="2510"/>
        <v>E10</v>
      </c>
      <c r="E645" s="75">
        <f t="shared" si="2523"/>
        <v>1005010</v>
      </c>
      <c r="F645" s="65" t="str">
        <f>CONCATENATE(C645,"_",D645)</f>
        <v>MD005_E10</v>
      </c>
      <c r="G645" s="65" t="s">
        <v>345</v>
      </c>
      <c r="H645" s="65">
        <f t="shared" si="2513"/>
        <v>785</v>
      </c>
      <c r="I645" s="65">
        <f t="shared" si="2514"/>
        <v>125</v>
      </c>
      <c r="J645" s="65">
        <f>INDEX(Notes!$A$36:$N$47,MATCH(Binning!$B645,Notes!$A$36:$A$47,0),MATCH(Notes!$K$35,Notes!$A$35:$N$35,0))</f>
        <v>12.9</v>
      </c>
      <c r="K645" s="65"/>
      <c r="L645" s="65">
        <f t="shared" si="2520"/>
        <v>810</v>
      </c>
      <c r="M645" s="65">
        <f t="shared" si="2515"/>
        <v>620</v>
      </c>
      <c r="N645" s="65">
        <f>INDEX(GB!$A$2:$AD$96,MATCH($C645,GB!$A$2:$A$96,0),MATCH(N$2,GB!$A$1:$AD$1,0))</f>
        <v>10</v>
      </c>
      <c r="O645" s="65">
        <f>INDEX(GB!$A$2:$AD$96,MATCH($C645,GB!$A$2:$A$96,0),MATCH(O$2,GB!$A$1:$AD$1,0))</f>
        <v>-15</v>
      </c>
      <c r="P645" s="65">
        <f>INDEX(GB!$A$2:$AD$96,MATCH($C645,GB!$A$2:$A$96,0),MATCH(P$2,GB!$A$1:$AD$1,0))</f>
        <v>-30</v>
      </c>
      <c r="Q645" s="65">
        <f>INDEX(GB!$A$2:$AD$96,MATCH($C645,GB!$A$2:$A$96,0),MATCH(Q$2,GB!$A$1:$AD$1,0))</f>
        <v>-25</v>
      </c>
      <c r="R645" s="65">
        <f>INDEX(Notes!$A$36:$N$47,MATCH(Binning!$B645,Notes!$A$36:$A$47,0),MATCH(Notes!$M$35,Notes!$A$35:$N$35,0))</f>
        <v>167</v>
      </c>
      <c r="S645" s="65"/>
      <c r="T645" s="65">
        <f>INDEX(GB!$A$2:$AD$96,MATCH($C645,GB!$A$2:$A$96,0),MATCH(T$2,GB!$A$1:$AD$1,0))</f>
        <v>25</v>
      </c>
      <c r="U645" s="65">
        <f>INDEX(GB!$A$2:$AD$96,MATCH($C645,GB!$A$2:$A$96,0),MATCH(U$2,GB!$A$1:$AD$1,0))</f>
        <v>-50</v>
      </c>
      <c r="V645" s="65">
        <f>INDEX(GB!$A$2:$AD$96,MATCH($C645,GB!$A$2:$A$96,0),MATCH(V$2,GB!$A$1:$AD$1,0))</f>
        <v>0</v>
      </c>
      <c r="W645" s="65">
        <f>INDEX(GB!$A$2:$AD$96,MATCH($C645,GB!$A$2:$A$96,0),MATCH(W$2,GB!$A$1:$AD$1,0))</f>
        <v>-55</v>
      </c>
      <c r="X645" s="65">
        <f>INDEX(GB!$A$2:$AD$96,MATCH($C645,GB!$A$2:$A$96,0),MATCH(X$2,GB!$A$1:$AD$1,0))</f>
        <v>-50</v>
      </c>
      <c r="Y645" s="65">
        <v>5</v>
      </c>
      <c r="Z645" s="72">
        <v>1200</v>
      </c>
      <c r="AA645" s="72">
        <v>400</v>
      </c>
      <c r="AB645" s="65"/>
      <c r="AC645" s="65"/>
      <c r="AD645" s="65"/>
      <c r="AE645" s="65"/>
      <c r="AF645" s="65">
        <f t="shared" si="2516"/>
        <v>10</v>
      </c>
      <c r="AG645" s="65">
        <f t="shared" si="2361"/>
        <v>820</v>
      </c>
      <c r="AH645" s="65">
        <f>AG645-N645</f>
        <v>810</v>
      </c>
      <c r="AI645" s="65" t="str">
        <f t="shared" si="2526"/>
        <v/>
      </c>
      <c r="AJ645" s="65" t="str">
        <f t="shared" si="2527"/>
        <v/>
      </c>
      <c r="AK645" s="65" t="str">
        <f t="shared" si="2528"/>
        <v/>
      </c>
      <c r="AL645" s="65" t="str">
        <f t="shared" si="2529"/>
        <v/>
      </c>
      <c r="AM645" s="65" t="str">
        <f t="shared" si="2339"/>
        <v/>
      </c>
      <c r="AN645" s="65">
        <f t="shared" ref="AN645:AS645" si="2541">AN644</f>
        <v>0</v>
      </c>
      <c r="AO645" s="65">
        <f t="shared" si="2541"/>
        <v>0</v>
      </c>
      <c r="AP645" s="65">
        <f t="shared" si="2541"/>
        <v>0</v>
      </c>
      <c r="AQ645" s="65">
        <f t="shared" si="2541"/>
        <v>0</v>
      </c>
      <c r="AR645" s="65">
        <f t="shared" si="2541"/>
        <v>0</v>
      </c>
      <c r="AS645" s="65">
        <f t="shared" si="2541"/>
        <v>0</v>
      </c>
      <c r="AT645" s="65" t="str">
        <f t="shared" si="2531"/>
        <v>DCS_DDR</v>
      </c>
      <c r="AU645" s="65">
        <f t="shared" si="2532"/>
        <v>12.9</v>
      </c>
      <c r="AV645" s="65"/>
      <c r="AX645" s="65">
        <f t="shared" si="2533"/>
        <v>820</v>
      </c>
      <c r="AY645" s="65">
        <f t="shared" si="2534"/>
        <v>630</v>
      </c>
      <c r="AZ645" s="65">
        <f>INDEX(Notes!$A$36:$O$47,MATCH($B645,Notes!A$36:A$47,0),MATCH(AZ$2,Notes!A$35:O$35,0))</f>
        <v>12.93</v>
      </c>
      <c r="BA645" s="65">
        <f t="shared" si="2535"/>
        <v>645</v>
      </c>
      <c r="BB645" s="65">
        <f t="shared" si="2536"/>
        <v>655</v>
      </c>
      <c r="BC645" s="65">
        <f t="shared" si="2537"/>
        <v>645</v>
      </c>
      <c r="BD645" s="65">
        <f t="shared" si="2538"/>
        <v>655</v>
      </c>
      <c r="BO645" s="72">
        <f t="shared" si="2517"/>
        <v>12.9</v>
      </c>
      <c r="BP645" s="72">
        <f t="shared" si="2521"/>
        <v>5</v>
      </c>
      <c r="BQ645" s="72" t="str">
        <f t="shared" si="2522"/>
        <v>10</v>
      </c>
      <c r="BR645" s="72">
        <f t="shared" ref="BR645:BV645" si="2542">IF(BR644="","",BR644)</f>
        <v>0</v>
      </c>
      <c r="BS645" s="72" t="str">
        <f t="shared" si="2542"/>
        <v/>
      </c>
      <c r="BT645" s="72" t="str">
        <f t="shared" si="2542"/>
        <v/>
      </c>
      <c r="BU645" s="72" t="str">
        <f t="shared" si="2542"/>
        <v/>
      </c>
      <c r="BV645" s="72" t="str">
        <f t="shared" si="2542"/>
        <v/>
      </c>
    </row>
    <row r="646" spans="1:74" s="72" customFormat="1" x14ac:dyDescent="0.2">
      <c r="A646" s="72" t="b">
        <v>1</v>
      </c>
      <c r="B646" s="65" t="s">
        <v>68</v>
      </c>
      <c r="C646" s="65" t="s">
        <v>200</v>
      </c>
      <c r="D646" s="65" t="str">
        <f t="shared" si="2510"/>
        <v>E11</v>
      </c>
      <c r="E646" s="75">
        <f t="shared" si="2523"/>
        <v>1005011</v>
      </c>
      <c r="F646" s="65" t="str">
        <f>CONCATENATE(C646,"_",D646)</f>
        <v>MD005_E11</v>
      </c>
      <c r="G646" s="65" t="s">
        <v>345</v>
      </c>
      <c r="H646" s="65">
        <f t="shared" si="2513"/>
        <v>770</v>
      </c>
      <c r="I646" s="65">
        <f t="shared" si="2514"/>
        <v>125</v>
      </c>
      <c r="J646" s="65">
        <f>INDEX(Notes!$A$36:$N$47,MATCH(Binning!$B646,Notes!$A$36:$A$47,0),MATCH(Notes!$K$35,Notes!$A$35:$N$35,0))</f>
        <v>12.9</v>
      </c>
      <c r="K646" s="65"/>
      <c r="L646" s="65">
        <f t="shared" si="2520"/>
        <v>810</v>
      </c>
      <c r="M646" s="65">
        <f t="shared" si="2515"/>
        <v>620</v>
      </c>
      <c r="N646" s="65">
        <f>INDEX(GB!$A$2:$AD$96,MATCH($C646,GB!$A$2:$A$96,0),MATCH(N$2,GB!$A$1:$AD$1,0))</f>
        <v>10</v>
      </c>
      <c r="O646" s="65">
        <f>INDEX(GB!$A$2:$AD$96,MATCH($C646,GB!$A$2:$A$96,0),MATCH(O$2,GB!$A$1:$AD$1,0))</f>
        <v>-15</v>
      </c>
      <c r="P646" s="65">
        <f>INDEX(GB!$A$2:$AD$96,MATCH($C646,GB!$A$2:$A$96,0),MATCH(P$2,GB!$A$1:$AD$1,0))</f>
        <v>-30</v>
      </c>
      <c r="Q646" s="65">
        <f>INDEX(GB!$A$2:$AD$96,MATCH($C646,GB!$A$2:$A$96,0),MATCH(Q$2,GB!$A$1:$AD$1,0))</f>
        <v>-25</v>
      </c>
      <c r="R646" s="65">
        <f>INDEX(Notes!$A$36:$N$47,MATCH(Binning!$B646,Notes!$A$36:$A$47,0),MATCH(Notes!$M$35,Notes!$A$35:$N$35,0))</f>
        <v>167</v>
      </c>
      <c r="S646" s="65"/>
      <c r="T646" s="65">
        <f>INDEX(GB!$A$2:$AD$96,MATCH($C646,GB!$A$2:$A$96,0),MATCH(T$2,GB!$A$1:$AD$1,0))</f>
        <v>25</v>
      </c>
      <c r="U646" s="65">
        <f>INDEX(GB!$A$2:$AD$96,MATCH($C646,GB!$A$2:$A$96,0),MATCH(U$2,GB!$A$1:$AD$1,0))</f>
        <v>-50</v>
      </c>
      <c r="V646" s="65">
        <f>INDEX(GB!$A$2:$AD$96,MATCH($C646,GB!$A$2:$A$96,0),MATCH(V$2,GB!$A$1:$AD$1,0))</f>
        <v>0</v>
      </c>
      <c r="W646" s="65">
        <f>INDEX(GB!$A$2:$AD$96,MATCH($C646,GB!$A$2:$A$96,0),MATCH(W$2,GB!$A$1:$AD$1,0))</f>
        <v>-55</v>
      </c>
      <c r="X646" s="65">
        <f>INDEX(GB!$A$2:$AD$96,MATCH($C646,GB!$A$2:$A$96,0),MATCH(X$2,GB!$A$1:$AD$1,0))</f>
        <v>-50</v>
      </c>
      <c r="Y646" s="65">
        <v>5</v>
      </c>
      <c r="Z646" s="72">
        <v>1200</v>
      </c>
      <c r="AA646" s="72">
        <v>400</v>
      </c>
      <c r="AB646" s="65"/>
      <c r="AC646" s="65"/>
      <c r="AD646" s="65"/>
      <c r="AE646" s="65"/>
      <c r="AF646" s="65">
        <f t="shared" si="2516"/>
        <v>10</v>
      </c>
      <c r="AG646" s="65">
        <f t="shared" si="2361"/>
        <v>820</v>
      </c>
      <c r="AH646" s="65">
        <f>AG646-N646</f>
        <v>810</v>
      </c>
      <c r="AI646" s="65" t="str">
        <f t="shared" si="2526"/>
        <v/>
      </c>
      <c r="AJ646" s="65" t="str">
        <f t="shared" si="2527"/>
        <v/>
      </c>
      <c r="AK646" s="65" t="str">
        <f t="shared" si="2528"/>
        <v/>
      </c>
      <c r="AL646" s="65" t="str">
        <f t="shared" si="2529"/>
        <v/>
      </c>
      <c r="AM646" s="65" t="str">
        <f t="shared" si="2339"/>
        <v/>
      </c>
      <c r="AN646" s="65">
        <f t="shared" ref="AN646:AS646" si="2543">AN645</f>
        <v>0</v>
      </c>
      <c r="AO646" s="65">
        <f t="shared" si="2543"/>
        <v>0</v>
      </c>
      <c r="AP646" s="65">
        <f t="shared" si="2543"/>
        <v>0</v>
      </c>
      <c r="AQ646" s="65">
        <f t="shared" si="2543"/>
        <v>0</v>
      </c>
      <c r="AR646" s="65">
        <f t="shared" si="2543"/>
        <v>0</v>
      </c>
      <c r="AS646" s="65">
        <f t="shared" si="2543"/>
        <v>0</v>
      </c>
      <c r="AT646" s="65" t="str">
        <f t="shared" si="2531"/>
        <v>DCS_DDR</v>
      </c>
      <c r="AU646" s="65">
        <f t="shared" si="2532"/>
        <v>12.9</v>
      </c>
      <c r="AV646" s="65"/>
      <c r="AX646" s="65">
        <f t="shared" si="2533"/>
        <v>820</v>
      </c>
      <c r="AY646" s="65">
        <f t="shared" si="2534"/>
        <v>630</v>
      </c>
      <c r="AZ646" s="65">
        <f>INDEX(Notes!$A$36:$O$47,MATCH($B646,Notes!A$36:A$47,0),MATCH(AZ$2,Notes!A$35:O$35,0))</f>
        <v>12.93</v>
      </c>
      <c r="BA646" s="65">
        <f t="shared" si="2535"/>
        <v>630</v>
      </c>
      <c r="BB646" s="65">
        <f t="shared" si="2536"/>
        <v>640</v>
      </c>
      <c r="BC646" s="65">
        <f t="shared" si="2537"/>
        <v>630</v>
      </c>
      <c r="BD646" s="65">
        <f t="shared" si="2538"/>
        <v>640</v>
      </c>
      <c r="BO646" s="72">
        <f t="shared" si="2517"/>
        <v>12.9</v>
      </c>
      <c r="BP646" s="72">
        <f t="shared" si="2521"/>
        <v>5</v>
      </c>
      <c r="BQ646" s="72" t="str">
        <f t="shared" si="2522"/>
        <v>11</v>
      </c>
      <c r="BR646" s="72">
        <f t="shared" ref="BR646:BV646" si="2544">IF(BR645="","",BR645)</f>
        <v>0</v>
      </c>
      <c r="BS646" s="72" t="str">
        <f t="shared" si="2544"/>
        <v/>
      </c>
      <c r="BT646" s="72" t="str">
        <f t="shared" si="2544"/>
        <v/>
      </c>
      <c r="BU646" s="72" t="str">
        <f t="shared" si="2544"/>
        <v/>
      </c>
      <c r="BV646" s="72" t="str">
        <f t="shared" si="2544"/>
        <v/>
      </c>
    </row>
    <row r="647" spans="1:74" s="72" customFormat="1" x14ac:dyDescent="0.2">
      <c r="A647" s="72" t="b">
        <v>1</v>
      </c>
      <c r="B647" s="65" t="s">
        <v>68</v>
      </c>
      <c r="C647" s="65" t="s">
        <v>200</v>
      </c>
      <c r="D647" s="65" t="str">
        <f t="shared" si="2510"/>
        <v>E12</v>
      </c>
      <c r="E647" s="75">
        <f t="shared" ref="E647" si="2545">1000000+BP647*1000+BQ647</f>
        <v>1005012</v>
      </c>
      <c r="F647" s="65" t="str">
        <f t="shared" ref="F647" si="2546">CONCATENATE(C647,"_",D647)</f>
        <v>MD005_E12</v>
      </c>
      <c r="G647" s="65" t="s">
        <v>345</v>
      </c>
      <c r="H647" s="65">
        <f t="shared" si="2513"/>
        <v>755</v>
      </c>
      <c r="I647" s="65">
        <f t="shared" si="2514"/>
        <v>125</v>
      </c>
      <c r="J647" s="65">
        <f>INDEX(Notes!$A$36:$N$47,MATCH(Binning!$B647,Notes!$A$36:$A$47,0),MATCH(Notes!$K$35,Notes!$A$35:$N$35,0))</f>
        <v>12.9</v>
      </c>
      <c r="K647" s="65"/>
      <c r="L647" s="65">
        <f t="shared" si="2520"/>
        <v>810</v>
      </c>
      <c r="M647" s="65">
        <f t="shared" si="2515"/>
        <v>620</v>
      </c>
      <c r="N647" s="65">
        <f>INDEX(GB!$A$2:$AD$96,MATCH($C647,GB!$A$2:$A$96,0),MATCH(N$2,GB!$A$1:$AD$1,0))</f>
        <v>10</v>
      </c>
      <c r="O647" s="65">
        <f>INDEX(GB!$A$2:$AD$96,MATCH($C647,GB!$A$2:$A$96,0),MATCH(O$2,GB!$A$1:$AD$1,0))</f>
        <v>-15</v>
      </c>
      <c r="P647" s="65">
        <f>INDEX(GB!$A$2:$AD$96,MATCH($C647,GB!$A$2:$A$96,0),MATCH(P$2,GB!$A$1:$AD$1,0))</f>
        <v>-30</v>
      </c>
      <c r="Q647" s="65">
        <f>INDEX(GB!$A$2:$AD$96,MATCH($C647,GB!$A$2:$A$96,0),MATCH(Q$2,GB!$A$1:$AD$1,0))</f>
        <v>-25</v>
      </c>
      <c r="R647" s="65">
        <f>INDEX(Notes!$A$36:$N$47,MATCH(Binning!$B647,Notes!$A$36:$A$47,0),MATCH(Notes!$M$35,Notes!$A$35:$N$35,0))</f>
        <v>167</v>
      </c>
      <c r="S647" s="65"/>
      <c r="T647" s="65">
        <f>INDEX(GB!$A$2:$AD$96,MATCH($C647,GB!$A$2:$A$96,0),MATCH(T$2,GB!$A$1:$AD$1,0))</f>
        <v>25</v>
      </c>
      <c r="U647" s="65">
        <f>INDEX(GB!$A$2:$AD$96,MATCH($C647,GB!$A$2:$A$96,0),MATCH(U$2,GB!$A$1:$AD$1,0))</f>
        <v>-50</v>
      </c>
      <c r="V647" s="65">
        <f>INDEX(GB!$A$2:$AD$96,MATCH($C647,GB!$A$2:$A$96,0),MATCH(V$2,GB!$A$1:$AD$1,0))</f>
        <v>0</v>
      </c>
      <c r="W647" s="65">
        <f>INDEX(GB!$A$2:$AD$96,MATCH($C647,GB!$A$2:$A$96,0),MATCH(W$2,GB!$A$1:$AD$1,0))</f>
        <v>-55</v>
      </c>
      <c r="X647" s="65">
        <f>INDEX(GB!$A$2:$AD$96,MATCH($C647,GB!$A$2:$A$96,0),MATCH(X$2,GB!$A$1:$AD$1,0))</f>
        <v>-50</v>
      </c>
      <c r="Y647" s="65">
        <v>5</v>
      </c>
      <c r="Z647" s="72">
        <v>1200</v>
      </c>
      <c r="AA647" s="72">
        <v>400</v>
      </c>
      <c r="AB647" s="65"/>
      <c r="AC647" s="65"/>
      <c r="AD647" s="65"/>
      <c r="AE647" s="65"/>
      <c r="AF647" s="65">
        <f t="shared" si="2516"/>
        <v>10</v>
      </c>
      <c r="AG647" s="65">
        <f t="shared" si="2361"/>
        <v>820</v>
      </c>
      <c r="AH647" s="65">
        <f t="shared" ref="AH647" si="2547">AG647-N647</f>
        <v>810</v>
      </c>
      <c r="AI647" s="65" t="str">
        <f t="shared" ref="AI647" si="2548">IF($BR647=1,BS647,"")</f>
        <v/>
      </c>
      <c r="AJ647" s="65" t="str">
        <f t="shared" ref="AJ647" si="2549">IF($BR647=1,BT647,"")</f>
        <v/>
      </c>
      <c r="AK647" s="65" t="str">
        <f t="shared" ref="AK647" si="2550">IF($BR647=1,BU647,"")</f>
        <v/>
      </c>
      <c r="AL647" s="65" t="str">
        <f t="shared" ref="AL647" si="2551">IF($BR647=1,BV647,"")</f>
        <v/>
      </c>
      <c r="AM647" s="65" t="str">
        <f t="shared" si="2339"/>
        <v/>
      </c>
      <c r="AN647" s="65">
        <f t="shared" ref="AN647:AS647" si="2552">AN646</f>
        <v>0</v>
      </c>
      <c r="AO647" s="65">
        <f t="shared" si="2552"/>
        <v>0</v>
      </c>
      <c r="AP647" s="65">
        <f t="shared" si="2552"/>
        <v>0</v>
      </c>
      <c r="AQ647" s="65">
        <f t="shared" si="2552"/>
        <v>0</v>
      </c>
      <c r="AR647" s="65">
        <f t="shared" si="2552"/>
        <v>0</v>
      </c>
      <c r="AS647" s="65">
        <f t="shared" si="2552"/>
        <v>0</v>
      </c>
      <c r="AT647" s="65" t="str">
        <f t="shared" ref="AT647" si="2553">B647</f>
        <v>DCS_DDR</v>
      </c>
      <c r="AU647" s="65">
        <f t="shared" ref="AU647" si="2554">J647</f>
        <v>12.9</v>
      </c>
      <c r="AV647" s="65"/>
      <c r="AX647" s="65">
        <f t="shared" ref="AX647" si="2555">L647+N647</f>
        <v>820</v>
      </c>
      <c r="AY647" s="65">
        <f t="shared" ref="AY647" si="2556">M647+N647</f>
        <v>630</v>
      </c>
      <c r="AZ647" s="65">
        <f>INDEX(Notes!$A$36:$O$47,MATCH($B647,Notes!A$36:A$47,0),MATCH(AZ$2,Notes!A$35:O$35,0))</f>
        <v>12.93</v>
      </c>
      <c r="BA647" s="65">
        <f t="shared" ref="BA647" si="2557">MAX(MIN(Y647*FLOOR((H647-I647*LOG10(AZ647))/Y647,1),L647),M647)</f>
        <v>620</v>
      </c>
      <c r="BB647" s="65">
        <f t="shared" ref="BB647" si="2558">BA647+N647</f>
        <v>630</v>
      </c>
      <c r="BC647" s="65">
        <f t="shared" ref="BC647" si="2559">MAX(MIN(Y647*FLOOR((H647-I647*LOG10(J647))/Y647,1),L647),M647)</f>
        <v>620</v>
      </c>
      <c r="BD647" s="65">
        <f t="shared" ref="BD647" si="2560">BC647+N647</f>
        <v>630</v>
      </c>
      <c r="BO647" s="72">
        <f t="shared" si="2517"/>
        <v>12.9</v>
      </c>
      <c r="BP647" s="72">
        <f t="shared" si="2521"/>
        <v>5</v>
      </c>
      <c r="BQ647" s="72" t="str">
        <f t="shared" si="2522"/>
        <v>12</v>
      </c>
      <c r="BR647" s="72">
        <f t="shared" ref="BR647:BV647" si="2561">IF(BR646="","",BR646)</f>
        <v>0</v>
      </c>
      <c r="BS647" s="72" t="str">
        <f t="shared" si="2561"/>
        <v/>
      </c>
      <c r="BT647" s="72" t="str">
        <f t="shared" si="2561"/>
        <v/>
      </c>
      <c r="BU647" s="72" t="str">
        <f t="shared" si="2561"/>
        <v/>
      </c>
      <c r="BV647" s="72" t="str">
        <f t="shared" si="2561"/>
        <v/>
      </c>
    </row>
    <row r="648" spans="1:74" s="72" customFormat="1" x14ac:dyDescent="0.2">
      <c r="A648" s="72" t="b">
        <v>1</v>
      </c>
      <c r="B648" s="65" t="s">
        <v>68</v>
      </c>
      <c r="C648" s="65" t="s">
        <v>318</v>
      </c>
      <c r="D648" s="65" t="s">
        <v>44</v>
      </c>
      <c r="E648" s="75">
        <f t="shared" si="2519"/>
        <v>1006001</v>
      </c>
      <c r="F648" s="65" t="str">
        <f t="shared" ref="F648:F654" si="2562">CONCATENATE(C648,"_",D648)</f>
        <v>MD006_E1</v>
      </c>
      <c r="G648" s="65" t="s">
        <v>345</v>
      </c>
      <c r="H648" s="184">
        <f>VLOOKUP(C648,BinningParamNotes!A:D,3,0)</f>
        <v>970</v>
      </c>
      <c r="I648" s="69">
        <f>VLOOKUP(C648,BinningParamNotes!A:D,2,0)</f>
        <v>130</v>
      </c>
      <c r="J648" s="65">
        <f>INDEX(Notes!$A$36:$N$47,MATCH(Binning!$B648,Notes!$A$36:$A$47,0),MATCH(Notes!$K$35,Notes!$A$35:$N$35,0))</f>
        <v>12.9</v>
      </c>
      <c r="K648" s="65"/>
      <c r="L648" s="69">
        <f>VLOOKUP(C648,BinningParamNotes!A:D,4,0)</f>
        <v>875</v>
      </c>
      <c r="M648" s="65">
        <v>660</v>
      </c>
      <c r="N648" s="65">
        <f>INDEX(GB!$A$2:$AD$96,MATCH($C648,GB!$A$2:$A$96,0),MATCH(N$2,GB!$A$1:$AD$1,0))</f>
        <v>10</v>
      </c>
      <c r="O648" s="65">
        <f>INDEX(GB!$A$2:$AD$96,MATCH($C648,GB!$A$2:$A$96,0),MATCH(O$2,GB!$A$1:$AD$1,0))</f>
        <v>-20</v>
      </c>
      <c r="P648" s="65">
        <f>INDEX(GB!$A$2:$AD$96,MATCH($C648,GB!$A$2:$A$96,0),MATCH(P$2,GB!$A$1:$AD$1,0))</f>
        <v>-35</v>
      </c>
      <c r="Q648" s="65">
        <f>INDEX(GB!$A$2:$AD$96,MATCH($C648,GB!$A$2:$A$96,0),MATCH(Q$2,GB!$A$1:$AD$1,0))</f>
        <v>-30</v>
      </c>
      <c r="R648" s="65">
        <f>INDEX(Notes!$A$36:$N$47,MATCH(Binning!$B648,Notes!$A$36:$A$47,0),MATCH(Notes!$M$35,Notes!$A$35:$N$35,0))</f>
        <v>167</v>
      </c>
      <c r="S648" s="65"/>
      <c r="T648" s="65">
        <f>INDEX(GB!$A$2:$AD$96,MATCH($C648,GB!$A$2:$A$96,0),MATCH(T$2,GB!$A$1:$AD$1,0))</f>
        <v>30</v>
      </c>
      <c r="U648" s="65">
        <f>INDEX(GB!$A$2:$AD$96,MATCH($C648,GB!$A$2:$A$96,0),MATCH(U$2,GB!$A$1:$AD$1,0))</f>
        <v>-55</v>
      </c>
      <c r="V648" s="65">
        <f>INDEX(GB!$A$2:$AD$96,MATCH($C648,GB!$A$2:$A$96,0),MATCH(V$2,GB!$A$1:$AD$1,0))</f>
        <v>0</v>
      </c>
      <c r="W648" s="65">
        <f>INDEX(GB!$A$2:$AD$96,MATCH($C648,GB!$A$2:$A$96,0),MATCH(W$2,GB!$A$1:$AD$1,0))</f>
        <v>-60</v>
      </c>
      <c r="X648" s="65">
        <f>INDEX(GB!$A$2:$AD$96,MATCH($C648,GB!$A$2:$A$96,0),MATCH(X$2,GB!$A$1:$AD$1,0))</f>
        <v>-55</v>
      </c>
      <c r="Y648" s="65">
        <v>5</v>
      </c>
      <c r="Z648" s="72">
        <v>1200</v>
      </c>
      <c r="AA648" s="72">
        <v>400</v>
      </c>
      <c r="AB648" s="65"/>
      <c r="AC648" s="65"/>
      <c r="AD648" s="65"/>
      <c r="AE648" s="65"/>
      <c r="AF648" s="65">
        <v>10</v>
      </c>
      <c r="AG648" s="65">
        <f t="shared" si="2361"/>
        <v>820</v>
      </c>
      <c r="AH648" s="65">
        <f t="shared" ref="AH648:AH654" si="2563">AG648-N648</f>
        <v>810</v>
      </c>
      <c r="AI648" s="65" t="str">
        <f t="shared" si="2472"/>
        <v/>
      </c>
      <c r="AJ648" s="65" t="str">
        <f t="shared" si="2473"/>
        <v/>
      </c>
      <c r="AK648" s="65" t="str">
        <f t="shared" si="2474"/>
        <v/>
      </c>
      <c r="AL648" s="65" t="str">
        <f t="shared" si="2475"/>
        <v/>
      </c>
      <c r="AM648" s="65" t="str">
        <f t="shared" si="2339"/>
        <v/>
      </c>
      <c r="AN648" s="65">
        <v>0</v>
      </c>
      <c r="AO648" s="65">
        <v>0</v>
      </c>
      <c r="AP648" s="65">
        <v>0</v>
      </c>
      <c r="AQ648" s="65">
        <v>0</v>
      </c>
      <c r="AR648" s="65">
        <v>0</v>
      </c>
      <c r="AS648" s="65">
        <v>0</v>
      </c>
      <c r="AT648" s="65" t="str">
        <f t="shared" ref="AT648:AT654" si="2564">B648</f>
        <v>DCS_DDR</v>
      </c>
      <c r="AU648" s="65">
        <f t="shared" ref="AU648:AU654" si="2565">J648</f>
        <v>12.9</v>
      </c>
      <c r="AV648" s="65"/>
      <c r="AX648" s="65">
        <f t="shared" ref="AX648:AX654" si="2566">L648+N648</f>
        <v>885</v>
      </c>
      <c r="AY648" s="65">
        <f t="shared" ref="AY648:AY654" si="2567">M648+N648</f>
        <v>670</v>
      </c>
      <c r="AZ648" s="65">
        <f>INDEX(Notes!$A$36:$O$47,MATCH($B648,Notes!A$36:A$47,0),MATCH(AZ$2,Notes!A$35:O$35,0))</f>
        <v>12.93</v>
      </c>
      <c r="BA648" s="65">
        <f t="shared" ref="BA648:BA654" si="2568">MAX(MIN(Y648*FLOOR((H648-I648*LOG10(AZ648))/Y648,1),L648),M648)</f>
        <v>825</v>
      </c>
      <c r="BB648" s="65">
        <f t="shared" ref="BB648:BB654" si="2569">BA648+N648</f>
        <v>835</v>
      </c>
      <c r="BC648" s="65">
        <f t="shared" ref="BC648:BC654" si="2570">MAX(MIN(Y648*FLOOR((H648-I648*LOG10(J648))/Y648,1),L648),M648)</f>
        <v>825</v>
      </c>
      <c r="BD648" s="65">
        <f t="shared" ref="BD648:BD654" si="2571">BC648+N648</f>
        <v>835</v>
      </c>
      <c r="BO648" s="72">
        <f>MAX(J648:J654)</f>
        <v>12.9</v>
      </c>
      <c r="BP648" s="72">
        <f t="shared" si="2521"/>
        <v>6</v>
      </c>
      <c r="BQ648" s="72" t="str">
        <f t="shared" si="2522"/>
        <v>1</v>
      </c>
      <c r="BR648" s="72">
        <v>0</v>
      </c>
      <c r="BS648" s="72" t="s">
        <v>200</v>
      </c>
      <c r="BT648" s="72" t="s">
        <v>379</v>
      </c>
      <c r="BU648" s="72">
        <v>0.333125</v>
      </c>
      <c r="BV648" s="72">
        <v>2</v>
      </c>
    </row>
    <row r="649" spans="1:74" s="72" customFormat="1" x14ac:dyDescent="0.2">
      <c r="A649" s="72" t="b">
        <v>1</v>
      </c>
      <c r="B649" s="65" t="s">
        <v>68</v>
      </c>
      <c r="C649" s="65" t="s">
        <v>318</v>
      </c>
      <c r="D649" s="65" t="str">
        <f t="shared" si="2510"/>
        <v>E2</v>
      </c>
      <c r="E649" s="75">
        <f t="shared" si="2519"/>
        <v>1006002</v>
      </c>
      <c r="F649" s="65" t="str">
        <f t="shared" si="2562"/>
        <v>MD006_E2</v>
      </c>
      <c r="G649" s="65" t="s">
        <v>345</v>
      </c>
      <c r="H649" s="65">
        <f>H648-15</f>
        <v>955</v>
      </c>
      <c r="I649" s="65">
        <f>I648</f>
        <v>130</v>
      </c>
      <c r="J649" s="65">
        <f>INDEX(Notes!$A$36:$N$47,MATCH(Binning!$B649,Notes!$A$36:$A$47,0),MATCH(Notes!$K$35,Notes!$A$35:$N$35,0))</f>
        <v>12.9</v>
      </c>
      <c r="K649" s="65"/>
      <c r="L649" s="65">
        <f>L648-10</f>
        <v>865</v>
      </c>
      <c r="M649" s="65">
        <f>M648</f>
        <v>660</v>
      </c>
      <c r="N649" s="65">
        <f>INDEX(GB!$A$2:$AD$96,MATCH($C649,GB!$A$2:$A$96,0),MATCH(N$2,GB!$A$1:$AD$1,0))</f>
        <v>10</v>
      </c>
      <c r="O649" s="65">
        <f>INDEX(GB!$A$2:$AD$96,MATCH($C649,GB!$A$2:$A$96,0),MATCH(O$2,GB!$A$1:$AD$1,0))</f>
        <v>-20</v>
      </c>
      <c r="P649" s="65">
        <f>INDEX(GB!$A$2:$AD$96,MATCH($C649,GB!$A$2:$A$96,0),MATCH(P$2,GB!$A$1:$AD$1,0))</f>
        <v>-35</v>
      </c>
      <c r="Q649" s="65">
        <f>INDEX(GB!$A$2:$AD$96,MATCH($C649,GB!$A$2:$A$96,0),MATCH(Q$2,GB!$A$1:$AD$1,0))</f>
        <v>-30</v>
      </c>
      <c r="R649" s="65">
        <f>INDEX(Notes!$A$36:$N$47,MATCH(Binning!$B649,Notes!$A$36:$A$47,0),MATCH(Notes!$M$35,Notes!$A$35:$N$35,0))</f>
        <v>167</v>
      </c>
      <c r="S649" s="65"/>
      <c r="T649" s="65">
        <f>INDEX(GB!$A$2:$AD$96,MATCH($C649,GB!$A$2:$A$96,0),MATCH(T$2,GB!$A$1:$AD$1,0))</f>
        <v>30</v>
      </c>
      <c r="U649" s="65">
        <f>INDEX(GB!$A$2:$AD$96,MATCH($C649,GB!$A$2:$A$96,0),MATCH(U$2,GB!$A$1:$AD$1,0))</f>
        <v>-55</v>
      </c>
      <c r="V649" s="65">
        <f>INDEX(GB!$A$2:$AD$96,MATCH($C649,GB!$A$2:$A$96,0),MATCH(V$2,GB!$A$1:$AD$1,0))</f>
        <v>0</v>
      </c>
      <c r="W649" s="65">
        <f>INDEX(GB!$A$2:$AD$96,MATCH($C649,GB!$A$2:$A$96,0),MATCH(W$2,GB!$A$1:$AD$1,0))</f>
        <v>-60</v>
      </c>
      <c r="X649" s="65">
        <f>INDEX(GB!$A$2:$AD$96,MATCH($C649,GB!$A$2:$A$96,0),MATCH(X$2,GB!$A$1:$AD$1,0))</f>
        <v>-55</v>
      </c>
      <c r="Y649" s="65">
        <v>5</v>
      </c>
      <c r="Z649" s="72">
        <v>1200</v>
      </c>
      <c r="AA649" s="72">
        <v>400</v>
      </c>
      <c r="AB649" s="65"/>
      <c r="AC649" s="65"/>
      <c r="AD649" s="65"/>
      <c r="AE649" s="65"/>
      <c r="AF649" s="65">
        <f>AF648</f>
        <v>10</v>
      </c>
      <c r="AG649" s="65">
        <f t="shared" si="2361"/>
        <v>820</v>
      </c>
      <c r="AH649" s="65">
        <f t="shared" si="2563"/>
        <v>810</v>
      </c>
      <c r="AI649" s="65" t="str">
        <f t="shared" si="2472"/>
        <v/>
      </c>
      <c r="AJ649" s="65" t="str">
        <f t="shared" si="2473"/>
        <v/>
      </c>
      <c r="AK649" s="65" t="str">
        <f t="shared" si="2474"/>
        <v/>
      </c>
      <c r="AL649" s="65" t="str">
        <f t="shared" si="2475"/>
        <v/>
      </c>
      <c r="AM649" s="65" t="str">
        <f t="shared" si="2339"/>
        <v/>
      </c>
      <c r="AN649" s="65">
        <f t="shared" ref="AN649:AS649" si="2572">AN648</f>
        <v>0</v>
      </c>
      <c r="AO649" s="65">
        <f t="shared" si="2572"/>
        <v>0</v>
      </c>
      <c r="AP649" s="65">
        <f t="shared" si="2572"/>
        <v>0</v>
      </c>
      <c r="AQ649" s="65">
        <f t="shared" si="2572"/>
        <v>0</v>
      </c>
      <c r="AR649" s="65">
        <f t="shared" si="2572"/>
        <v>0</v>
      </c>
      <c r="AS649" s="65">
        <f t="shared" si="2572"/>
        <v>0</v>
      </c>
      <c r="AT649" s="65" t="str">
        <f t="shared" si="2564"/>
        <v>DCS_DDR</v>
      </c>
      <c r="AU649" s="65">
        <f t="shared" si="2565"/>
        <v>12.9</v>
      </c>
      <c r="AV649" s="65"/>
      <c r="AX649" s="65">
        <f t="shared" si="2566"/>
        <v>875</v>
      </c>
      <c r="AY649" s="65">
        <f t="shared" si="2567"/>
        <v>670</v>
      </c>
      <c r="AZ649" s="65">
        <f>INDEX(Notes!$A$36:$O$47,MATCH($B649,Notes!A$36:A$47,0),MATCH(AZ$2,Notes!A$35:O$35,0))</f>
        <v>12.93</v>
      </c>
      <c r="BA649" s="65">
        <f t="shared" si="2568"/>
        <v>810</v>
      </c>
      <c r="BB649" s="65">
        <f t="shared" si="2569"/>
        <v>820</v>
      </c>
      <c r="BC649" s="65">
        <f t="shared" si="2570"/>
        <v>810</v>
      </c>
      <c r="BD649" s="65">
        <f t="shared" si="2571"/>
        <v>820</v>
      </c>
      <c r="BO649" s="72">
        <f>BO648</f>
        <v>12.9</v>
      </c>
      <c r="BP649" s="72">
        <f t="shared" si="2521"/>
        <v>6</v>
      </c>
      <c r="BQ649" s="72" t="str">
        <f t="shared" si="2522"/>
        <v>2</v>
      </c>
      <c r="BR649" s="72">
        <f>IF(BR648="","",BR648)</f>
        <v>0</v>
      </c>
      <c r="BS649" s="72" t="str">
        <f t="shared" ref="BS649:BV655" si="2573">IF(BS648="","",BS648)</f>
        <v>MD005</v>
      </c>
      <c r="BT649" s="72" t="str">
        <f t="shared" si="2573"/>
        <v>MD008</v>
      </c>
      <c r="BU649" s="72">
        <f t="shared" si="2573"/>
        <v>0.333125</v>
      </c>
      <c r="BV649" s="72">
        <f t="shared" si="2573"/>
        <v>2</v>
      </c>
    </row>
    <row r="650" spans="1:74" s="72" customFormat="1" x14ac:dyDescent="0.2">
      <c r="A650" s="72" t="b">
        <v>1</v>
      </c>
      <c r="B650" s="65" t="s">
        <v>68</v>
      </c>
      <c r="C650" s="65" t="s">
        <v>318</v>
      </c>
      <c r="D650" s="65" t="str">
        <f t="shared" si="2510"/>
        <v>E3</v>
      </c>
      <c r="E650" s="75">
        <f t="shared" si="2519"/>
        <v>1006003</v>
      </c>
      <c r="F650" s="65" t="str">
        <f t="shared" si="2562"/>
        <v>MD006_E3</v>
      </c>
      <c r="G650" s="65" t="s">
        <v>345</v>
      </c>
      <c r="H650" s="65">
        <f t="shared" ref="H650:H659" si="2574">H649-15</f>
        <v>940</v>
      </c>
      <c r="I650" s="65">
        <f t="shared" ref="I650:I659" si="2575">I649</f>
        <v>130</v>
      </c>
      <c r="J650" s="65">
        <f>INDEX(Notes!$A$36:$N$47,MATCH(Binning!$B650,Notes!$A$36:$A$47,0),MATCH(Notes!$K$35,Notes!$A$35:$N$35,0))</f>
        <v>12.9</v>
      </c>
      <c r="K650" s="65"/>
      <c r="L650" s="65">
        <f>L649-10</f>
        <v>855</v>
      </c>
      <c r="M650" s="65">
        <f t="shared" ref="M650:M659" si="2576">M649</f>
        <v>660</v>
      </c>
      <c r="N650" s="65">
        <f>INDEX(GB!$A$2:$AD$96,MATCH($C650,GB!$A$2:$A$96,0),MATCH(N$2,GB!$A$1:$AD$1,0))</f>
        <v>10</v>
      </c>
      <c r="O650" s="65">
        <f>INDEX(GB!$A$2:$AD$96,MATCH($C650,GB!$A$2:$A$96,0),MATCH(O$2,GB!$A$1:$AD$1,0))</f>
        <v>-20</v>
      </c>
      <c r="P650" s="65">
        <f>INDEX(GB!$A$2:$AD$96,MATCH($C650,GB!$A$2:$A$96,0),MATCH(P$2,GB!$A$1:$AD$1,0))</f>
        <v>-35</v>
      </c>
      <c r="Q650" s="65">
        <f>INDEX(GB!$A$2:$AD$96,MATCH($C650,GB!$A$2:$A$96,0),MATCH(Q$2,GB!$A$1:$AD$1,0))</f>
        <v>-30</v>
      </c>
      <c r="R650" s="65">
        <f>INDEX(Notes!$A$36:$N$47,MATCH(Binning!$B650,Notes!$A$36:$A$47,0),MATCH(Notes!$M$35,Notes!$A$35:$N$35,0))</f>
        <v>167</v>
      </c>
      <c r="S650" s="65"/>
      <c r="T650" s="65">
        <f>INDEX(GB!$A$2:$AD$96,MATCH($C650,GB!$A$2:$A$96,0),MATCH(T$2,GB!$A$1:$AD$1,0))</f>
        <v>30</v>
      </c>
      <c r="U650" s="65">
        <f>INDEX(GB!$A$2:$AD$96,MATCH($C650,GB!$A$2:$A$96,0),MATCH(U$2,GB!$A$1:$AD$1,0))</f>
        <v>-55</v>
      </c>
      <c r="V650" s="65">
        <f>INDEX(GB!$A$2:$AD$96,MATCH($C650,GB!$A$2:$A$96,0),MATCH(V$2,GB!$A$1:$AD$1,0))</f>
        <v>0</v>
      </c>
      <c r="W650" s="65">
        <f>INDEX(GB!$A$2:$AD$96,MATCH($C650,GB!$A$2:$A$96,0),MATCH(W$2,GB!$A$1:$AD$1,0))</f>
        <v>-60</v>
      </c>
      <c r="X650" s="65">
        <f>INDEX(GB!$A$2:$AD$96,MATCH($C650,GB!$A$2:$A$96,0),MATCH(X$2,GB!$A$1:$AD$1,0))</f>
        <v>-55</v>
      </c>
      <c r="Y650" s="65">
        <v>5</v>
      </c>
      <c r="Z650" s="72">
        <v>1200</v>
      </c>
      <c r="AA650" s="72">
        <v>400</v>
      </c>
      <c r="AB650" s="65"/>
      <c r="AC650" s="65"/>
      <c r="AD650" s="65"/>
      <c r="AE650" s="65"/>
      <c r="AF650" s="65">
        <f t="shared" ref="AF650:AF659" si="2577">AF649</f>
        <v>10</v>
      </c>
      <c r="AG650" s="65">
        <f t="shared" si="2361"/>
        <v>820</v>
      </c>
      <c r="AH650" s="65">
        <f t="shared" si="2563"/>
        <v>810</v>
      </c>
      <c r="AI650" s="65" t="str">
        <f t="shared" si="2472"/>
        <v/>
      </c>
      <c r="AJ650" s="65" t="str">
        <f t="shared" si="2473"/>
        <v/>
      </c>
      <c r="AK650" s="65" t="str">
        <f t="shared" si="2474"/>
        <v/>
      </c>
      <c r="AL650" s="65" t="str">
        <f t="shared" si="2475"/>
        <v/>
      </c>
      <c r="AM650" s="65" t="str">
        <f t="shared" si="2339"/>
        <v/>
      </c>
      <c r="AN650" s="65">
        <f t="shared" ref="AN650:AS650" si="2578">AN649</f>
        <v>0</v>
      </c>
      <c r="AO650" s="65">
        <f t="shared" si="2578"/>
        <v>0</v>
      </c>
      <c r="AP650" s="65">
        <f t="shared" si="2578"/>
        <v>0</v>
      </c>
      <c r="AQ650" s="65">
        <f t="shared" si="2578"/>
        <v>0</v>
      </c>
      <c r="AR650" s="65">
        <f t="shared" si="2578"/>
        <v>0</v>
      </c>
      <c r="AS650" s="65">
        <f t="shared" si="2578"/>
        <v>0</v>
      </c>
      <c r="AT650" s="65" t="str">
        <f t="shared" si="2564"/>
        <v>DCS_DDR</v>
      </c>
      <c r="AU650" s="65">
        <f t="shared" si="2565"/>
        <v>12.9</v>
      </c>
      <c r="AV650" s="65"/>
      <c r="AX650" s="65">
        <f t="shared" si="2566"/>
        <v>865</v>
      </c>
      <c r="AY650" s="65">
        <f t="shared" si="2567"/>
        <v>670</v>
      </c>
      <c r="AZ650" s="65">
        <f>INDEX(Notes!$A$36:$O$47,MATCH($B650,Notes!A$36:A$47,0),MATCH(AZ$2,Notes!A$35:O$35,0))</f>
        <v>12.93</v>
      </c>
      <c r="BA650" s="65">
        <f t="shared" si="2568"/>
        <v>795</v>
      </c>
      <c r="BB650" s="65">
        <f t="shared" si="2569"/>
        <v>805</v>
      </c>
      <c r="BC650" s="65">
        <f t="shared" si="2570"/>
        <v>795</v>
      </c>
      <c r="BD650" s="65">
        <f t="shared" si="2571"/>
        <v>805</v>
      </c>
      <c r="BO650" s="72">
        <f t="shared" ref="BO650:BO659" si="2579">BO649</f>
        <v>12.9</v>
      </c>
      <c r="BP650" s="72">
        <f t="shared" si="2521"/>
        <v>6</v>
      </c>
      <c r="BQ650" s="72" t="str">
        <f t="shared" si="2522"/>
        <v>3</v>
      </c>
      <c r="BR650" s="72">
        <f t="shared" ref="BR650:BV659" si="2580">IF(BR649="","",BR649)</f>
        <v>0</v>
      </c>
      <c r="BS650" s="72" t="str">
        <f t="shared" si="2573"/>
        <v>MD005</v>
      </c>
      <c r="BT650" s="72" t="str">
        <f t="shared" si="2573"/>
        <v>MD008</v>
      </c>
      <c r="BU650" s="72">
        <f t="shared" si="2573"/>
        <v>0.333125</v>
      </c>
      <c r="BV650" s="72">
        <f t="shared" si="2573"/>
        <v>2</v>
      </c>
    </row>
    <row r="651" spans="1:74" s="72" customFormat="1" x14ac:dyDescent="0.2">
      <c r="A651" s="72" t="b">
        <v>1</v>
      </c>
      <c r="B651" s="65" t="s">
        <v>68</v>
      </c>
      <c r="C651" s="65" t="s">
        <v>318</v>
      </c>
      <c r="D651" s="65" t="str">
        <f t="shared" si="2510"/>
        <v>E4</v>
      </c>
      <c r="E651" s="75">
        <f t="shared" ref="E651:E654" si="2581">1000000+BP651*1000+BQ651</f>
        <v>1006004</v>
      </c>
      <c r="F651" s="65" t="str">
        <f t="shared" si="2562"/>
        <v>MD006_E4</v>
      </c>
      <c r="G651" s="65" t="s">
        <v>345</v>
      </c>
      <c r="H651" s="65">
        <f t="shared" si="2574"/>
        <v>925</v>
      </c>
      <c r="I651" s="65">
        <f t="shared" si="2575"/>
        <v>130</v>
      </c>
      <c r="J651" s="65">
        <f>INDEX(Notes!$A$36:$N$47,MATCH(Binning!$B651,Notes!$A$36:$A$47,0),MATCH(Notes!$K$35,Notes!$A$35:$N$35,0))</f>
        <v>12.9</v>
      </c>
      <c r="K651" s="65"/>
      <c r="L651" s="65">
        <f t="shared" ref="L651:L659" si="2582">L650</f>
        <v>855</v>
      </c>
      <c r="M651" s="65">
        <f t="shared" si="2576"/>
        <v>660</v>
      </c>
      <c r="N651" s="65">
        <f>INDEX(GB!$A$2:$AD$96,MATCH($C651,GB!$A$2:$A$96,0),MATCH(N$2,GB!$A$1:$AD$1,0))</f>
        <v>10</v>
      </c>
      <c r="O651" s="65">
        <f>INDEX(GB!$A$2:$AD$96,MATCH($C651,GB!$A$2:$A$96,0),MATCH(O$2,GB!$A$1:$AD$1,0))</f>
        <v>-20</v>
      </c>
      <c r="P651" s="65">
        <f>INDEX(GB!$A$2:$AD$96,MATCH($C651,GB!$A$2:$A$96,0),MATCH(P$2,GB!$A$1:$AD$1,0))</f>
        <v>-35</v>
      </c>
      <c r="Q651" s="65">
        <f>INDEX(GB!$A$2:$AD$96,MATCH($C651,GB!$A$2:$A$96,0),MATCH(Q$2,GB!$A$1:$AD$1,0))</f>
        <v>-30</v>
      </c>
      <c r="R651" s="65">
        <f>INDEX(Notes!$A$36:$N$47,MATCH(Binning!$B651,Notes!$A$36:$A$47,0),MATCH(Notes!$M$35,Notes!$A$35:$N$35,0))</f>
        <v>167</v>
      </c>
      <c r="S651" s="65"/>
      <c r="T651" s="65">
        <f>INDEX(GB!$A$2:$AD$96,MATCH($C651,GB!$A$2:$A$96,0),MATCH(T$2,GB!$A$1:$AD$1,0))</f>
        <v>30</v>
      </c>
      <c r="U651" s="65">
        <f>INDEX(GB!$A$2:$AD$96,MATCH($C651,GB!$A$2:$A$96,0),MATCH(U$2,GB!$A$1:$AD$1,0))</f>
        <v>-55</v>
      </c>
      <c r="V651" s="65">
        <f>INDEX(GB!$A$2:$AD$96,MATCH($C651,GB!$A$2:$A$96,0),MATCH(V$2,GB!$A$1:$AD$1,0))</f>
        <v>0</v>
      </c>
      <c r="W651" s="65">
        <f>INDEX(GB!$A$2:$AD$96,MATCH($C651,GB!$A$2:$A$96,0),MATCH(W$2,GB!$A$1:$AD$1,0))</f>
        <v>-60</v>
      </c>
      <c r="X651" s="65">
        <f>INDEX(GB!$A$2:$AD$96,MATCH($C651,GB!$A$2:$A$96,0),MATCH(X$2,GB!$A$1:$AD$1,0))</f>
        <v>-55</v>
      </c>
      <c r="Y651" s="65">
        <v>5</v>
      </c>
      <c r="Z651" s="72">
        <v>1200</v>
      </c>
      <c r="AA651" s="72">
        <v>400</v>
      </c>
      <c r="AB651" s="65"/>
      <c r="AC651" s="65"/>
      <c r="AD651" s="65"/>
      <c r="AE651" s="65"/>
      <c r="AF651" s="65">
        <f t="shared" si="2577"/>
        <v>10</v>
      </c>
      <c r="AG651" s="65">
        <f t="shared" si="2361"/>
        <v>820</v>
      </c>
      <c r="AH651" s="65">
        <f t="shared" si="2563"/>
        <v>810</v>
      </c>
      <c r="AI651" s="65" t="str">
        <f t="shared" si="2472"/>
        <v/>
      </c>
      <c r="AJ651" s="65" t="str">
        <f t="shared" si="2473"/>
        <v/>
      </c>
      <c r="AK651" s="65" t="str">
        <f t="shared" si="2474"/>
        <v/>
      </c>
      <c r="AL651" s="65" t="str">
        <f t="shared" si="2475"/>
        <v/>
      </c>
      <c r="AM651" s="65" t="str">
        <f t="shared" si="2339"/>
        <v/>
      </c>
      <c r="AN651" s="65">
        <f t="shared" ref="AN651:AS651" si="2583">AN650</f>
        <v>0</v>
      </c>
      <c r="AO651" s="65">
        <f t="shared" si="2583"/>
        <v>0</v>
      </c>
      <c r="AP651" s="65">
        <f t="shared" si="2583"/>
        <v>0</v>
      </c>
      <c r="AQ651" s="65">
        <f t="shared" si="2583"/>
        <v>0</v>
      </c>
      <c r="AR651" s="65">
        <f t="shared" si="2583"/>
        <v>0</v>
      </c>
      <c r="AS651" s="65">
        <f t="shared" si="2583"/>
        <v>0</v>
      </c>
      <c r="AT651" s="65" t="str">
        <f t="shared" si="2564"/>
        <v>DCS_DDR</v>
      </c>
      <c r="AU651" s="65">
        <f t="shared" si="2565"/>
        <v>12.9</v>
      </c>
      <c r="AV651" s="65"/>
      <c r="AX651" s="65">
        <f t="shared" si="2566"/>
        <v>865</v>
      </c>
      <c r="AY651" s="65">
        <f t="shared" si="2567"/>
        <v>670</v>
      </c>
      <c r="AZ651" s="65">
        <f>INDEX(Notes!$A$36:$O$47,MATCH($B651,Notes!A$36:A$47,0),MATCH(AZ$2,Notes!A$35:O$35,0))</f>
        <v>12.93</v>
      </c>
      <c r="BA651" s="65">
        <f t="shared" si="2568"/>
        <v>780</v>
      </c>
      <c r="BB651" s="65">
        <f t="shared" si="2569"/>
        <v>790</v>
      </c>
      <c r="BC651" s="65">
        <f t="shared" si="2570"/>
        <v>780</v>
      </c>
      <c r="BD651" s="65">
        <f t="shared" si="2571"/>
        <v>790</v>
      </c>
      <c r="BO651" s="72">
        <f t="shared" si="2579"/>
        <v>12.9</v>
      </c>
      <c r="BP651" s="72">
        <f t="shared" si="2521"/>
        <v>6</v>
      </c>
      <c r="BQ651" s="72" t="str">
        <f t="shared" si="2522"/>
        <v>4</v>
      </c>
      <c r="BR651" s="72">
        <f t="shared" si="2580"/>
        <v>0</v>
      </c>
      <c r="BS651" s="72" t="str">
        <f t="shared" si="2573"/>
        <v>MD005</v>
      </c>
      <c r="BT651" s="72" t="str">
        <f t="shared" si="2573"/>
        <v>MD008</v>
      </c>
      <c r="BU651" s="72">
        <f t="shared" si="2573"/>
        <v>0.333125</v>
      </c>
      <c r="BV651" s="72">
        <f t="shared" si="2573"/>
        <v>2</v>
      </c>
    </row>
    <row r="652" spans="1:74" s="72" customFormat="1" x14ac:dyDescent="0.2">
      <c r="A652" s="72" t="b">
        <v>1</v>
      </c>
      <c r="B652" s="65" t="s">
        <v>68</v>
      </c>
      <c r="C652" s="65" t="s">
        <v>318</v>
      </c>
      <c r="D652" s="65" t="str">
        <f t="shared" si="2510"/>
        <v>E5</v>
      </c>
      <c r="E652" s="75">
        <f t="shared" si="2581"/>
        <v>1006005</v>
      </c>
      <c r="F652" s="65" t="str">
        <f t="shared" si="2562"/>
        <v>MD006_E5</v>
      </c>
      <c r="G652" s="65" t="s">
        <v>345</v>
      </c>
      <c r="H652" s="65">
        <f t="shared" si="2574"/>
        <v>910</v>
      </c>
      <c r="I652" s="65">
        <f t="shared" si="2575"/>
        <v>130</v>
      </c>
      <c r="J652" s="65">
        <f>INDEX(Notes!$A$36:$N$47,MATCH(Binning!$B652,Notes!$A$36:$A$47,0),MATCH(Notes!$K$35,Notes!$A$35:$N$35,0))</f>
        <v>12.9</v>
      </c>
      <c r="K652" s="65"/>
      <c r="L652" s="65">
        <f t="shared" si="2582"/>
        <v>855</v>
      </c>
      <c r="M652" s="65">
        <f t="shared" si="2576"/>
        <v>660</v>
      </c>
      <c r="N652" s="65">
        <f>INDEX(GB!$A$2:$AD$96,MATCH($C652,GB!$A$2:$A$96,0),MATCH(N$2,GB!$A$1:$AD$1,0))</f>
        <v>10</v>
      </c>
      <c r="O652" s="65">
        <f>INDEX(GB!$A$2:$AD$96,MATCH($C652,GB!$A$2:$A$96,0),MATCH(O$2,GB!$A$1:$AD$1,0))</f>
        <v>-20</v>
      </c>
      <c r="P652" s="65">
        <f>INDEX(GB!$A$2:$AD$96,MATCH($C652,GB!$A$2:$A$96,0),MATCH(P$2,GB!$A$1:$AD$1,0))</f>
        <v>-35</v>
      </c>
      <c r="Q652" s="65">
        <f>INDEX(GB!$A$2:$AD$96,MATCH($C652,GB!$A$2:$A$96,0),MATCH(Q$2,GB!$A$1:$AD$1,0))</f>
        <v>-30</v>
      </c>
      <c r="R652" s="65">
        <f>INDEX(Notes!$A$36:$N$47,MATCH(Binning!$B652,Notes!$A$36:$A$47,0),MATCH(Notes!$M$35,Notes!$A$35:$N$35,0))</f>
        <v>167</v>
      </c>
      <c r="S652" s="65"/>
      <c r="T652" s="65">
        <f>INDEX(GB!$A$2:$AD$96,MATCH($C652,GB!$A$2:$A$96,0),MATCH(T$2,GB!$A$1:$AD$1,0))</f>
        <v>30</v>
      </c>
      <c r="U652" s="65">
        <f>INDEX(GB!$A$2:$AD$96,MATCH($C652,GB!$A$2:$A$96,0),MATCH(U$2,GB!$A$1:$AD$1,0))</f>
        <v>-55</v>
      </c>
      <c r="V652" s="65">
        <f>INDEX(GB!$A$2:$AD$96,MATCH($C652,GB!$A$2:$A$96,0),MATCH(V$2,GB!$A$1:$AD$1,0))</f>
        <v>0</v>
      </c>
      <c r="W652" s="65">
        <f>INDEX(GB!$A$2:$AD$96,MATCH($C652,GB!$A$2:$A$96,0),MATCH(W$2,GB!$A$1:$AD$1,0))</f>
        <v>-60</v>
      </c>
      <c r="X652" s="65">
        <f>INDEX(GB!$A$2:$AD$96,MATCH($C652,GB!$A$2:$A$96,0),MATCH(X$2,GB!$A$1:$AD$1,0))</f>
        <v>-55</v>
      </c>
      <c r="Y652" s="65">
        <v>5</v>
      </c>
      <c r="Z652" s="72">
        <v>1200</v>
      </c>
      <c r="AA652" s="72">
        <v>400</v>
      </c>
      <c r="AB652" s="65"/>
      <c r="AC652" s="65"/>
      <c r="AD652" s="65"/>
      <c r="AE652" s="65"/>
      <c r="AF652" s="65">
        <f t="shared" si="2577"/>
        <v>10</v>
      </c>
      <c r="AG652" s="65">
        <f t="shared" si="2361"/>
        <v>820</v>
      </c>
      <c r="AH652" s="65">
        <f t="shared" si="2563"/>
        <v>810</v>
      </c>
      <c r="AI652" s="65" t="str">
        <f t="shared" si="2472"/>
        <v/>
      </c>
      <c r="AJ652" s="65" t="str">
        <f t="shared" si="2473"/>
        <v/>
      </c>
      <c r="AK652" s="65" t="str">
        <f t="shared" si="2474"/>
        <v/>
      </c>
      <c r="AL652" s="65" t="str">
        <f t="shared" si="2475"/>
        <v/>
      </c>
      <c r="AM652" s="65" t="str">
        <f t="shared" si="2339"/>
        <v/>
      </c>
      <c r="AN652" s="65">
        <f t="shared" ref="AN652:AS652" si="2584">AN651</f>
        <v>0</v>
      </c>
      <c r="AO652" s="65">
        <f t="shared" si="2584"/>
        <v>0</v>
      </c>
      <c r="AP652" s="65">
        <f t="shared" si="2584"/>
        <v>0</v>
      </c>
      <c r="AQ652" s="65">
        <f t="shared" si="2584"/>
        <v>0</v>
      </c>
      <c r="AR652" s="65">
        <f t="shared" si="2584"/>
        <v>0</v>
      </c>
      <c r="AS652" s="65">
        <f t="shared" si="2584"/>
        <v>0</v>
      </c>
      <c r="AT652" s="65" t="str">
        <f t="shared" si="2564"/>
        <v>DCS_DDR</v>
      </c>
      <c r="AU652" s="65">
        <f t="shared" si="2565"/>
        <v>12.9</v>
      </c>
      <c r="AV652" s="65"/>
      <c r="AX652" s="65">
        <f t="shared" si="2566"/>
        <v>865</v>
      </c>
      <c r="AY652" s="65">
        <f t="shared" si="2567"/>
        <v>670</v>
      </c>
      <c r="AZ652" s="65">
        <f>INDEX(Notes!$A$36:$O$47,MATCH($B652,Notes!A$36:A$47,0),MATCH(AZ$2,Notes!A$35:O$35,0))</f>
        <v>12.93</v>
      </c>
      <c r="BA652" s="65">
        <f t="shared" si="2568"/>
        <v>765</v>
      </c>
      <c r="BB652" s="65">
        <f t="shared" si="2569"/>
        <v>775</v>
      </c>
      <c r="BC652" s="65">
        <f t="shared" si="2570"/>
        <v>765</v>
      </c>
      <c r="BD652" s="65">
        <f t="shared" si="2571"/>
        <v>775</v>
      </c>
      <c r="BO652" s="72">
        <f t="shared" si="2579"/>
        <v>12.9</v>
      </c>
      <c r="BP652" s="72">
        <f t="shared" si="2521"/>
        <v>6</v>
      </c>
      <c r="BQ652" s="72" t="str">
        <f t="shared" si="2522"/>
        <v>5</v>
      </c>
      <c r="BR652" s="72">
        <f t="shared" si="2580"/>
        <v>0</v>
      </c>
      <c r="BS652" s="72" t="str">
        <f t="shared" si="2573"/>
        <v>MD005</v>
      </c>
      <c r="BT652" s="72" t="str">
        <f t="shared" si="2573"/>
        <v>MD008</v>
      </c>
      <c r="BU652" s="72">
        <f t="shared" si="2573"/>
        <v>0.333125</v>
      </c>
      <c r="BV652" s="72">
        <f t="shared" si="2573"/>
        <v>2</v>
      </c>
    </row>
    <row r="653" spans="1:74" s="72" customFormat="1" x14ac:dyDescent="0.2">
      <c r="A653" s="72" t="b">
        <v>1</v>
      </c>
      <c r="B653" s="65" t="s">
        <v>68</v>
      </c>
      <c r="C653" s="65" t="s">
        <v>318</v>
      </c>
      <c r="D653" s="65" t="str">
        <f t="shared" si="2510"/>
        <v>E6</v>
      </c>
      <c r="E653" s="75">
        <f t="shared" si="2581"/>
        <v>1006006</v>
      </c>
      <c r="F653" s="65" t="str">
        <f t="shared" si="2562"/>
        <v>MD006_E6</v>
      </c>
      <c r="G653" s="65" t="s">
        <v>345</v>
      </c>
      <c r="H653" s="65">
        <f t="shared" si="2574"/>
        <v>895</v>
      </c>
      <c r="I653" s="65">
        <f t="shared" si="2575"/>
        <v>130</v>
      </c>
      <c r="J653" s="65">
        <f>INDEX(Notes!$A$36:$N$47,MATCH(Binning!$B653,Notes!$A$36:$A$47,0),MATCH(Notes!$K$35,Notes!$A$35:$N$35,0))</f>
        <v>12.9</v>
      </c>
      <c r="K653" s="65"/>
      <c r="L653" s="65">
        <f t="shared" si="2582"/>
        <v>855</v>
      </c>
      <c r="M653" s="65">
        <f t="shared" si="2576"/>
        <v>660</v>
      </c>
      <c r="N653" s="65">
        <f>INDEX(GB!$A$2:$AD$96,MATCH($C653,GB!$A$2:$A$96,0),MATCH(N$2,GB!$A$1:$AD$1,0))</f>
        <v>10</v>
      </c>
      <c r="O653" s="65">
        <f>INDEX(GB!$A$2:$AD$96,MATCH($C653,GB!$A$2:$A$96,0),MATCH(O$2,GB!$A$1:$AD$1,0))</f>
        <v>-20</v>
      </c>
      <c r="P653" s="65">
        <f>INDEX(GB!$A$2:$AD$96,MATCH($C653,GB!$A$2:$A$96,0),MATCH(P$2,GB!$A$1:$AD$1,0))</f>
        <v>-35</v>
      </c>
      <c r="Q653" s="65">
        <f>INDEX(GB!$A$2:$AD$96,MATCH($C653,GB!$A$2:$A$96,0),MATCH(Q$2,GB!$A$1:$AD$1,0))</f>
        <v>-30</v>
      </c>
      <c r="R653" s="65">
        <f>INDEX(Notes!$A$36:$N$47,MATCH(Binning!$B653,Notes!$A$36:$A$47,0),MATCH(Notes!$M$35,Notes!$A$35:$N$35,0))</f>
        <v>167</v>
      </c>
      <c r="S653" s="65"/>
      <c r="T653" s="65">
        <f>INDEX(GB!$A$2:$AD$96,MATCH($C653,GB!$A$2:$A$96,0),MATCH(T$2,GB!$A$1:$AD$1,0))</f>
        <v>30</v>
      </c>
      <c r="U653" s="65">
        <f>INDEX(GB!$A$2:$AD$96,MATCH($C653,GB!$A$2:$A$96,0),MATCH(U$2,GB!$A$1:$AD$1,0))</f>
        <v>-55</v>
      </c>
      <c r="V653" s="65">
        <f>INDEX(GB!$A$2:$AD$96,MATCH($C653,GB!$A$2:$A$96,0),MATCH(V$2,GB!$A$1:$AD$1,0))</f>
        <v>0</v>
      </c>
      <c r="W653" s="65">
        <f>INDEX(GB!$A$2:$AD$96,MATCH($C653,GB!$A$2:$A$96,0),MATCH(W$2,GB!$A$1:$AD$1,0))</f>
        <v>-60</v>
      </c>
      <c r="X653" s="65">
        <f>INDEX(GB!$A$2:$AD$96,MATCH($C653,GB!$A$2:$A$96,0),MATCH(X$2,GB!$A$1:$AD$1,0))</f>
        <v>-55</v>
      </c>
      <c r="Y653" s="65">
        <v>5</v>
      </c>
      <c r="Z653" s="72">
        <v>1200</v>
      </c>
      <c r="AA653" s="72">
        <v>400</v>
      </c>
      <c r="AB653" s="65"/>
      <c r="AC653" s="65"/>
      <c r="AD653" s="65"/>
      <c r="AE653" s="65"/>
      <c r="AF653" s="65">
        <f t="shared" si="2577"/>
        <v>10</v>
      </c>
      <c r="AG653" s="65">
        <f t="shared" si="2361"/>
        <v>820</v>
      </c>
      <c r="AH653" s="65">
        <f t="shared" si="2563"/>
        <v>810</v>
      </c>
      <c r="AI653" s="65" t="str">
        <f t="shared" si="2472"/>
        <v/>
      </c>
      <c r="AJ653" s="65" t="str">
        <f t="shared" si="2473"/>
        <v/>
      </c>
      <c r="AK653" s="65" t="str">
        <f t="shared" si="2474"/>
        <v/>
      </c>
      <c r="AL653" s="65" t="str">
        <f t="shared" si="2475"/>
        <v/>
      </c>
      <c r="AM653" s="65" t="str">
        <f t="shared" si="2339"/>
        <v/>
      </c>
      <c r="AN653" s="65">
        <f t="shared" ref="AN653:AS653" si="2585">AN652</f>
        <v>0</v>
      </c>
      <c r="AO653" s="65">
        <f t="shared" si="2585"/>
        <v>0</v>
      </c>
      <c r="AP653" s="65">
        <f t="shared" si="2585"/>
        <v>0</v>
      </c>
      <c r="AQ653" s="65">
        <f t="shared" si="2585"/>
        <v>0</v>
      </c>
      <c r="AR653" s="65">
        <f t="shared" si="2585"/>
        <v>0</v>
      </c>
      <c r="AS653" s="65">
        <f t="shared" si="2585"/>
        <v>0</v>
      </c>
      <c r="AT653" s="65" t="str">
        <f t="shared" si="2564"/>
        <v>DCS_DDR</v>
      </c>
      <c r="AU653" s="65">
        <f t="shared" si="2565"/>
        <v>12.9</v>
      </c>
      <c r="AV653" s="65"/>
      <c r="AX653" s="65">
        <f t="shared" si="2566"/>
        <v>865</v>
      </c>
      <c r="AY653" s="65">
        <f t="shared" si="2567"/>
        <v>670</v>
      </c>
      <c r="AZ653" s="65">
        <f>INDEX(Notes!$A$36:$O$47,MATCH($B653,Notes!A$36:A$47,0),MATCH(AZ$2,Notes!A$35:O$35,0))</f>
        <v>12.93</v>
      </c>
      <c r="BA653" s="65">
        <f t="shared" si="2568"/>
        <v>750</v>
      </c>
      <c r="BB653" s="65">
        <f t="shared" si="2569"/>
        <v>760</v>
      </c>
      <c r="BC653" s="65">
        <f t="shared" si="2570"/>
        <v>750</v>
      </c>
      <c r="BD653" s="65">
        <f t="shared" si="2571"/>
        <v>760</v>
      </c>
      <c r="BO653" s="72">
        <f t="shared" si="2579"/>
        <v>12.9</v>
      </c>
      <c r="BP653" s="72">
        <f t="shared" si="2521"/>
        <v>6</v>
      </c>
      <c r="BQ653" s="72" t="str">
        <f t="shared" si="2522"/>
        <v>6</v>
      </c>
      <c r="BR653" s="72">
        <f t="shared" si="2580"/>
        <v>0</v>
      </c>
      <c r="BS653" s="72" t="str">
        <f t="shared" si="2573"/>
        <v>MD005</v>
      </c>
      <c r="BT653" s="72" t="str">
        <f t="shared" si="2573"/>
        <v>MD008</v>
      </c>
      <c r="BU653" s="72">
        <f t="shared" si="2573"/>
        <v>0.333125</v>
      </c>
      <c r="BV653" s="72">
        <f t="shared" si="2573"/>
        <v>2</v>
      </c>
    </row>
    <row r="654" spans="1:74" s="72" customFormat="1" x14ac:dyDescent="0.2">
      <c r="A654" s="72" t="b">
        <v>1</v>
      </c>
      <c r="B654" s="65" t="s">
        <v>68</v>
      </c>
      <c r="C654" s="65" t="s">
        <v>318</v>
      </c>
      <c r="D654" s="65" t="str">
        <f t="shared" si="2510"/>
        <v>E7</v>
      </c>
      <c r="E654" s="75">
        <f t="shared" si="2581"/>
        <v>1006007</v>
      </c>
      <c r="F654" s="65" t="str">
        <f t="shared" si="2562"/>
        <v>MD006_E7</v>
      </c>
      <c r="G654" s="65" t="s">
        <v>345</v>
      </c>
      <c r="H654" s="65">
        <f t="shared" si="2574"/>
        <v>880</v>
      </c>
      <c r="I654" s="65">
        <f t="shared" si="2575"/>
        <v>130</v>
      </c>
      <c r="J654" s="65">
        <f>INDEX(Notes!$A$36:$N$47,MATCH(Binning!$B654,Notes!$A$36:$A$47,0),MATCH(Notes!$K$35,Notes!$A$35:$N$35,0))</f>
        <v>12.9</v>
      </c>
      <c r="K654" s="65"/>
      <c r="L654" s="65">
        <f t="shared" si="2582"/>
        <v>855</v>
      </c>
      <c r="M654" s="65">
        <f t="shared" si="2576"/>
        <v>660</v>
      </c>
      <c r="N654" s="65">
        <f>INDEX(GB!$A$2:$AD$96,MATCH($C654,GB!$A$2:$A$96,0),MATCH(N$2,GB!$A$1:$AD$1,0))</f>
        <v>10</v>
      </c>
      <c r="O654" s="65">
        <f>INDEX(GB!$A$2:$AD$96,MATCH($C654,GB!$A$2:$A$96,0),MATCH(O$2,GB!$A$1:$AD$1,0))</f>
        <v>-20</v>
      </c>
      <c r="P654" s="65">
        <f>INDEX(GB!$A$2:$AD$96,MATCH($C654,GB!$A$2:$A$96,0),MATCH(P$2,GB!$A$1:$AD$1,0))</f>
        <v>-35</v>
      </c>
      <c r="Q654" s="65">
        <f>INDEX(GB!$A$2:$AD$96,MATCH($C654,GB!$A$2:$A$96,0),MATCH(Q$2,GB!$A$1:$AD$1,0))</f>
        <v>-30</v>
      </c>
      <c r="R654" s="65">
        <f>INDEX(Notes!$A$36:$N$47,MATCH(Binning!$B654,Notes!$A$36:$A$47,0),MATCH(Notes!$M$35,Notes!$A$35:$N$35,0))</f>
        <v>167</v>
      </c>
      <c r="S654" s="65"/>
      <c r="T654" s="65">
        <f>INDEX(GB!$A$2:$AD$96,MATCH($C654,GB!$A$2:$A$96,0),MATCH(T$2,GB!$A$1:$AD$1,0))</f>
        <v>30</v>
      </c>
      <c r="U654" s="65">
        <f>INDEX(GB!$A$2:$AD$96,MATCH($C654,GB!$A$2:$A$96,0),MATCH(U$2,GB!$A$1:$AD$1,0))</f>
        <v>-55</v>
      </c>
      <c r="V654" s="65">
        <f>INDEX(GB!$A$2:$AD$96,MATCH($C654,GB!$A$2:$A$96,0),MATCH(V$2,GB!$A$1:$AD$1,0))</f>
        <v>0</v>
      </c>
      <c r="W654" s="65">
        <f>INDEX(GB!$A$2:$AD$96,MATCH($C654,GB!$A$2:$A$96,0),MATCH(W$2,GB!$A$1:$AD$1,0))</f>
        <v>-60</v>
      </c>
      <c r="X654" s="65">
        <f>INDEX(GB!$A$2:$AD$96,MATCH($C654,GB!$A$2:$A$96,0),MATCH(X$2,GB!$A$1:$AD$1,0))</f>
        <v>-55</v>
      </c>
      <c r="Y654" s="65">
        <v>5</v>
      </c>
      <c r="Z654" s="72">
        <v>1200</v>
      </c>
      <c r="AA654" s="72">
        <v>400</v>
      </c>
      <c r="AB654" s="65"/>
      <c r="AC654" s="65"/>
      <c r="AD654" s="65"/>
      <c r="AE654" s="65"/>
      <c r="AF654" s="65">
        <f t="shared" si="2577"/>
        <v>10</v>
      </c>
      <c r="AG654" s="65">
        <f t="shared" si="2361"/>
        <v>820</v>
      </c>
      <c r="AH654" s="65">
        <f t="shared" si="2563"/>
        <v>810</v>
      </c>
      <c r="AI654" s="65" t="str">
        <f t="shared" si="2472"/>
        <v/>
      </c>
      <c r="AJ654" s="65" t="str">
        <f t="shared" si="2473"/>
        <v/>
      </c>
      <c r="AK654" s="65" t="str">
        <f t="shared" si="2474"/>
        <v/>
      </c>
      <c r="AL654" s="65" t="str">
        <f t="shared" si="2475"/>
        <v/>
      </c>
      <c r="AM654" s="65" t="str">
        <f t="shared" si="2339"/>
        <v/>
      </c>
      <c r="AN654" s="65">
        <f t="shared" ref="AN654:AS655" si="2586">AN653</f>
        <v>0</v>
      </c>
      <c r="AO654" s="65">
        <f t="shared" si="2586"/>
        <v>0</v>
      </c>
      <c r="AP654" s="65">
        <f t="shared" si="2586"/>
        <v>0</v>
      </c>
      <c r="AQ654" s="65">
        <f t="shared" si="2586"/>
        <v>0</v>
      </c>
      <c r="AR654" s="65">
        <f t="shared" si="2586"/>
        <v>0</v>
      </c>
      <c r="AS654" s="65">
        <f t="shared" si="2586"/>
        <v>0</v>
      </c>
      <c r="AT654" s="65" t="str">
        <f t="shared" si="2564"/>
        <v>DCS_DDR</v>
      </c>
      <c r="AU654" s="65">
        <f t="shared" si="2565"/>
        <v>12.9</v>
      </c>
      <c r="AV654" s="65"/>
      <c r="AX654" s="65">
        <f t="shared" si="2566"/>
        <v>865</v>
      </c>
      <c r="AY654" s="65">
        <f t="shared" si="2567"/>
        <v>670</v>
      </c>
      <c r="AZ654" s="65">
        <f>INDEX(Notes!$A$36:$O$47,MATCH($B654,Notes!A$36:A$47,0),MATCH(AZ$2,Notes!A$35:O$35,0))</f>
        <v>12.93</v>
      </c>
      <c r="BA654" s="65">
        <f t="shared" si="2568"/>
        <v>735</v>
      </c>
      <c r="BB654" s="65">
        <f t="shared" si="2569"/>
        <v>745</v>
      </c>
      <c r="BC654" s="65">
        <f t="shared" si="2570"/>
        <v>735</v>
      </c>
      <c r="BD654" s="65">
        <f t="shared" si="2571"/>
        <v>745</v>
      </c>
      <c r="BO654" s="72">
        <f t="shared" si="2579"/>
        <v>12.9</v>
      </c>
      <c r="BP654" s="72">
        <f t="shared" si="2521"/>
        <v>6</v>
      </c>
      <c r="BQ654" s="72" t="str">
        <f t="shared" si="2522"/>
        <v>7</v>
      </c>
      <c r="BR654" s="72">
        <f t="shared" si="2580"/>
        <v>0</v>
      </c>
      <c r="BS654" s="72" t="str">
        <f t="shared" si="2573"/>
        <v>MD005</v>
      </c>
      <c r="BT654" s="72" t="str">
        <f t="shared" si="2573"/>
        <v>MD008</v>
      </c>
      <c r="BU654" s="72">
        <f t="shared" si="2573"/>
        <v>0.333125</v>
      </c>
      <c r="BV654" s="72">
        <f t="shared" si="2573"/>
        <v>2</v>
      </c>
    </row>
    <row r="655" spans="1:74" s="72" customFormat="1" x14ac:dyDescent="0.2">
      <c r="A655" s="72" t="b">
        <v>1</v>
      </c>
      <c r="B655" s="65" t="s">
        <v>68</v>
      </c>
      <c r="C655" s="65" t="s">
        <v>318</v>
      </c>
      <c r="D655" s="65" t="str">
        <f t="shared" si="2510"/>
        <v>E8</v>
      </c>
      <c r="E655" s="75">
        <f t="shared" ref="E655:E666" si="2587">1000000+BP655*1000+BQ655</f>
        <v>1006008</v>
      </c>
      <c r="F655" s="65" t="str">
        <f t="shared" ref="F655:F666" si="2588">CONCATENATE(C655,"_",D655)</f>
        <v>MD006_E8</v>
      </c>
      <c r="G655" s="65" t="s">
        <v>345</v>
      </c>
      <c r="H655" s="65">
        <f t="shared" si="2574"/>
        <v>865</v>
      </c>
      <c r="I655" s="65">
        <f t="shared" si="2575"/>
        <v>130</v>
      </c>
      <c r="J655" s="65">
        <f>INDEX(Notes!$A$36:$N$47,MATCH(Binning!$B655,Notes!$A$36:$A$47,0),MATCH(Notes!$K$35,Notes!$A$35:$N$35,0))</f>
        <v>12.9</v>
      </c>
      <c r="K655" s="65"/>
      <c r="L655" s="65">
        <f t="shared" si="2582"/>
        <v>855</v>
      </c>
      <c r="M655" s="65">
        <f t="shared" si="2576"/>
        <v>660</v>
      </c>
      <c r="N655" s="65">
        <f>INDEX(GB!$A$2:$AD$96,MATCH($C655,GB!$A$2:$A$96,0),MATCH(N$2,GB!$A$1:$AD$1,0))</f>
        <v>10</v>
      </c>
      <c r="O655" s="65">
        <f>INDEX(GB!$A$2:$AD$96,MATCH($C655,GB!$A$2:$A$96,0),MATCH(O$2,GB!$A$1:$AD$1,0))</f>
        <v>-20</v>
      </c>
      <c r="P655" s="65">
        <f>INDEX(GB!$A$2:$AD$96,MATCH($C655,GB!$A$2:$A$96,0),MATCH(P$2,GB!$A$1:$AD$1,0))</f>
        <v>-35</v>
      </c>
      <c r="Q655" s="65">
        <f>INDEX(GB!$A$2:$AD$96,MATCH($C655,GB!$A$2:$A$96,0),MATCH(Q$2,GB!$A$1:$AD$1,0))</f>
        <v>-30</v>
      </c>
      <c r="R655" s="65">
        <f>INDEX(Notes!$A$36:$N$47,MATCH(Binning!$B655,Notes!$A$36:$A$47,0),MATCH(Notes!$M$35,Notes!$A$35:$N$35,0))</f>
        <v>167</v>
      </c>
      <c r="S655" s="65"/>
      <c r="T655" s="65">
        <f>INDEX(GB!$A$2:$AD$96,MATCH($C655,GB!$A$2:$A$96,0),MATCH(T$2,GB!$A$1:$AD$1,0))</f>
        <v>30</v>
      </c>
      <c r="U655" s="65">
        <f>INDEX(GB!$A$2:$AD$96,MATCH($C655,GB!$A$2:$A$96,0),MATCH(U$2,GB!$A$1:$AD$1,0))</f>
        <v>-55</v>
      </c>
      <c r="V655" s="65">
        <f>INDEX(GB!$A$2:$AD$96,MATCH($C655,GB!$A$2:$A$96,0),MATCH(V$2,GB!$A$1:$AD$1,0))</f>
        <v>0</v>
      </c>
      <c r="W655" s="65">
        <f>INDEX(GB!$A$2:$AD$96,MATCH($C655,GB!$A$2:$A$96,0),MATCH(W$2,GB!$A$1:$AD$1,0))</f>
        <v>-60</v>
      </c>
      <c r="X655" s="65">
        <f>INDEX(GB!$A$2:$AD$96,MATCH($C655,GB!$A$2:$A$96,0),MATCH(X$2,GB!$A$1:$AD$1,0))</f>
        <v>-55</v>
      </c>
      <c r="Y655" s="65">
        <v>5</v>
      </c>
      <c r="Z655" s="72">
        <v>1200</v>
      </c>
      <c r="AA655" s="72">
        <v>400</v>
      </c>
      <c r="AB655" s="65"/>
      <c r="AC655" s="65"/>
      <c r="AD655" s="65"/>
      <c r="AE655" s="65"/>
      <c r="AF655" s="65">
        <f t="shared" si="2577"/>
        <v>10</v>
      </c>
      <c r="AG655" s="65">
        <f t="shared" si="2361"/>
        <v>820</v>
      </c>
      <c r="AH655" s="65">
        <f t="shared" ref="AH655:AH666" si="2589">AG655-N655</f>
        <v>810</v>
      </c>
      <c r="AI655" s="65" t="str">
        <f t="shared" ref="AI655:AI666" si="2590">IF($BR655=1,BS655,"")</f>
        <v/>
      </c>
      <c r="AJ655" s="65" t="str">
        <f t="shared" ref="AJ655:AJ666" si="2591">IF($BR655=1,BT655,"")</f>
        <v/>
      </c>
      <c r="AK655" s="65" t="str">
        <f t="shared" ref="AK655:AK666" si="2592">IF($BR655=1,BU655,"")</f>
        <v/>
      </c>
      <c r="AL655" s="65" t="str">
        <f t="shared" ref="AL655:AL666" si="2593">IF($BR655=1,BV655,"")</f>
        <v/>
      </c>
      <c r="AM655" s="65" t="str">
        <f t="shared" si="2339"/>
        <v/>
      </c>
      <c r="AN655" s="65">
        <f t="shared" si="2586"/>
        <v>0</v>
      </c>
      <c r="AO655" s="65">
        <f t="shared" si="2586"/>
        <v>0</v>
      </c>
      <c r="AP655" s="65">
        <f t="shared" si="2586"/>
        <v>0</v>
      </c>
      <c r="AQ655" s="65">
        <f t="shared" si="2586"/>
        <v>0</v>
      </c>
      <c r="AR655" s="65">
        <f t="shared" si="2586"/>
        <v>0</v>
      </c>
      <c r="AS655" s="65">
        <f t="shared" si="2586"/>
        <v>0</v>
      </c>
      <c r="AT655" s="65" t="str">
        <f t="shared" ref="AT655:AT666" si="2594">B655</f>
        <v>DCS_DDR</v>
      </c>
      <c r="AU655" s="65">
        <f t="shared" ref="AU655:AU666" si="2595">J655</f>
        <v>12.9</v>
      </c>
      <c r="AV655" s="65"/>
      <c r="AX655" s="65">
        <f t="shared" ref="AX655:AX666" si="2596">L655+N655</f>
        <v>865</v>
      </c>
      <c r="AY655" s="65">
        <f t="shared" ref="AY655:AY666" si="2597">M655+N655</f>
        <v>670</v>
      </c>
      <c r="AZ655" s="65">
        <f>INDEX(Notes!$A$36:$O$47,MATCH($B655,Notes!A$36:A$47,0),MATCH(AZ$2,Notes!A$35:O$35,0))</f>
        <v>12.93</v>
      </c>
      <c r="BA655" s="65">
        <f t="shared" ref="BA655:BA666" si="2598">MAX(MIN(Y655*FLOOR((H655-I655*LOG10(AZ655))/Y655,1),L655),M655)</f>
        <v>720</v>
      </c>
      <c r="BB655" s="65">
        <f t="shared" ref="BB655:BB666" si="2599">BA655+N655</f>
        <v>730</v>
      </c>
      <c r="BC655" s="65">
        <f t="shared" ref="BC655:BC666" si="2600">MAX(MIN(Y655*FLOOR((H655-I655*LOG10(J655))/Y655,1),L655),M655)</f>
        <v>720</v>
      </c>
      <c r="BD655" s="65">
        <f t="shared" ref="BD655:BD666" si="2601">BC655+N655</f>
        <v>730</v>
      </c>
      <c r="BO655" s="72">
        <f t="shared" si="2579"/>
        <v>12.9</v>
      </c>
      <c r="BP655" s="72">
        <f t="shared" si="2521"/>
        <v>6</v>
      </c>
      <c r="BQ655" s="72" t="str">
        <f t="shared" si="2522"/>
        <v>8</v>
      </c>
      <c r="BR655" s="72">
        <f t="shared" si="2580"/>
        <v>0</v>
      </c>
      <c r="BS655" s="72" t="str">
        <f t="shared" si="2573"/>
        <v>MD005</v>
      </c>
      <c r="BT655" s="72" t="str">
        <f t="shared" si="2573"/>
        <v>MD008</v>
      </c>
      <c r="BU655" s="72">
        <f t="shared" si="2573"/>
        <v>0.333125</v>
      </c>
      <c r="BV655" s="72">
        <f t="shared" si="2573"/>
        <v>2</v>
      </c>
    </row>
    <row r="656" spans="1:74" s="72" customFormat="1" x14ac:dyDescent="0.2">
      <c r="A656" s="72" t="b">
        <v>1</v>
      </c>
      <c r="B656" s="65" t="s">
        <v>68</v>
      </c>
      <c r="C656" s="65" t="s">
        <v>318</v>
      </c>
      <c r="D656" s="65" t="str">
        <f t="shared" si="2510"/>
        <v>E9</v>
      </c>
      <c r="E656" s="75">
        <f t="shared" si="2587"/>
        <v>1006009</v>
      </c>
      <c r="F656" s="65" t="str">
        <f t="shared" si="2588"/>
        <v>MD006_E9</v>
      </c>
      <c r="G656" s="65" t="s">
        <v>345</v>
      </c>
      <c r="H656" s="65">
        <f t="shared" si="2574"/>
        <v>850</v>
      </c>
      <c r="I656" s="65">
        <f t="shared" si="2575"/>
        <v>130</v>
      </c>
      <c r="J656" s="65">
        <f>INDEX(Notes!$A$36:$N$47,MATCH(Binning!$B656,Notes!$A$36:$A$47,0),MATCH(Notes!$K$35,Notes!$A$35:$N$35,0))</f>
        <v>12.9</v>
      </c>
      <c r="K656" s="65"/>
      <c r="L656" s="65">
        <f t="shared" si="2582"/>
        <v>855</v>
      </c>
      <c r="M656" s="65">
        <f t="shared" si="2576"/>
        <v>660</v>
      </c>
      <c r="N656" s="65">
        <f>INDEX(GB!$A$2:$AD$96,MATCH($C656,GB!$A$2:$A$96,0),MATCH(N$2,GB!$A$1:$AD$1,0))</f>
        <v>10</v>
      </c>
      <c r="O656" s="65">
        <f>INDEX(GB!$A$2:$AD$96,MATCH($C656,GB!$A$2:$A$96,0),MATCH(O$2,GB!$A$1:$AD$1,0))</f>
        <v>-20</v>
      </c>
      <c r="P656" s="65">
        <f>INDEX(GB!$A$2:$AD$96,MATCH($C656,GB!$A$2:$A$96,0),MATCH(P$2,GB!$A$1:$AD$1,0))</f>
        <v>-35</v>
      </c>
      <c r="Q656" s="65">
        <f>INDEX(GB!$A$2:$AD$96,MATCH($C656,GB!$A$2:$A$96,0),MATCH(Q$2,GB!$A$1:$AD$1,0))</f>
        <v>-30</v>
      </c>
      <c r="R656" s="65">
        <f>INDEX(Notes!$A$36:$N$47,MATCH(Binning!$B656,Notes!$A$36:$A$47,0),MATCH(Notes!$M$35,Notes!$A$35:$N$35,0))</f>
        <v>167</v>
      </c>
      <c r="S656" s="65"/>
      <c r="T656" s="65">
        <f>INDEX(GB!$A$2:$AD$96,MATCH($C656,GB!$A$2:$A$96,0),MATCH(T$2,GB!$A$1:$AD$1,0))</f>
        <v>30</v>
      </c>
      <c r="U656" s="65">
        <f>INDEX(GB!$A$2:$AD$96,MATCH($C656,GB!$A$2:$A$96,0),MATCH(U$2,GB!$A$1:$AD$1,0))</f>
        <v>-55</v>
      </c>
      <c r="V656" s="65">
        <f>INDEX(GB!$A$2:$AD$96,MATCH($C656,GB!$A$2:$A$96,0),MATCH(V$2,GB!$A$1:$AD$1,0))</f>
        <v>0</v>
      </c>
      <c r="W656" s="65">
        <f>INDEX(GB!$A$2:$AD$96,MATCH($C656,GB!$A$2:$A$96,0),MATCH(W$2,GB!$A$1:$AD$1,0))</f>
        <v>-60</v>
      </c>
      <c r="X656" s="65">
        <f>INDEX(GB!$A$2:$AD$96,MATCH($C656,GB!$A$2:$A$96,0),MATCH(X$2,GB!$A$1:$AD$1,0))</f>
        <v>-55</v>
      </c>
      <c r="Y656" s="65">
        <v>5</v>
      </c>
      <c r="Z656" s="72">
        <v>1200</v>
      </c>
      <c r="AA656" s="72">
        <v>400</v>
      </c>
      <c r="AB656" s="65"/>
      <c r="AC656" s="65"/>
      <c r="AD656" s="65"/>
      <c r="AE656" s="65"/>
      <c r="AF656" s="65">
        <f t="shared" si="2577"/>
        <v>10</v>
      </c>
      <c r="AG656" s="65">
        <f t="shared" si="2361"/>
        <v>820</v>
      </c>
      <c r="AH656" s="65">
        <f t="shared" si="2589"/>
        <v>810</v>
      </c>
      <c r="AI656" s="65" t="str">
        <f t="shared" si="2590"/>
        <v/>
      </c>
      <c r="AJ656" s="65" t="str">
        <f t="shared" si="2591"/>
        <v/>
      </c>
      <c r="AK656" s="65" t="str">
        <f t="shared" si="2592"/>
        <v/>
      </c>
      <c r="AL656" s="65" t="str">
        <f t="shared" si="2593"/>
        <v/>
      </c>
      <c r="AM656" s="65" t="str">
        <f t="shared" si="2339"/>
        <v/>
      </c>
      <c r="AN656" s="65">
        <f t="shared" ref="AN656:AS656" si="2602">AN655</f>
        <v>0</v>
      </c>
      <c r="AO656" s="65">
        <f t="shared" si="2602"/>
        <v>0</v>
      </c>
      <c r="AP656" s="65">
        <f t="shared" si="2602"/>
        <v>0</v>
      </c>
      <c r="AQ656" s="65">
        <f t="shared" si="2602"/>
        <v>0</v>
      </c>
      <c r="AR656" s="65">
        <f t="shared" si="2602"/>
        <v>0</v>
      </c>
      <c r="AS656" s="65">
        <f t="shared" si="2602"/>
        <v>0</v>
      </c>
      <c r="AT656" s="65" t="str">
        <f t="shared" si="2594"/>
        <v>DCS_DDR</v>
      </c>
      <c r="AU656" s="65">
        <f t="shared" si="2595"/>
        <v>12.9</v>
      </c>
      <c r="AV656" s="65"/>
      <c r="AX656" s="65">
        <f t="shared" si="2596"/>
        <v>865</v>
      </c>
      <c r="AY656" s="65">
        <f t="shared" si="2597"/>
        <v>670</v>
      </c>
      <c r="AZ656" s="65">
        <f>INDEX(Notes!$A$36:$O$47,MATCH($B656,Notes!A$36:A$47,0),MATCH(AZ$2,Notes!A$35:O$35,0))</f>
        <v>12.93</v>
      </c>
      <c r="BA656" s="65">
        <f t="shared" si="2598"/>
        <v>705</v>
      </c>
      <c r="BB656" s="65">
        <f t="shared" si="2599"/>
        <v>715</v>
      </c>
      <c r="BC656" s="65">
        <f t="shared" si="2600"/>
        <v>705</v>
      </c>
      <c r="BD656" s="65">
        <f t="shared" si="2601"/>
        <v>715</v>
      </c>
      <c r="BO656" s="72">
        <f t="shared" si="2579"/>
        <v>12.9</v>
      </c>
      <c r="BP656" s="72">
        <f t="shared" si="2521"/>
        <v>6</v>
      </c>
      <c r="BQ656" s="72" t="str">
        <f t="shared" si="2522"/>
        <v>9</v>
      </c>
      <c r="BR656" s="72">
        <f t="shared" si="2580"/>
        <v>0</v>
      </c>
      <c r="BS656" s="72" t="str">
        <f t="shared" si="2580"/>
        <v>MD005</v>
      </c>
      <c r="BT656" s="72" t="str">
        <f t="shared" si="2580"/>
        <v>MD008</v>
      </c>
      <c r="BU656" s="72">
        <f t="shared" si="2580"/>
        <v>0.333125</v>
      </c>
      <c r="BV656" s="72">
        <f t="shared" si="2580"/>
        <v>2</v>
      </c>
    </row>
    <row r="657" spans="1:74" s="72" customFormat="1" x14ac:dyDescent="0.2">
      <c r="A657" s="72" t="b">
        <v>1</v>
      </c>
      <c r="B657" s="65" t="s">
        <v>68</v>
      </c>
      <c r="C657" s="65" t="s">
        <v>318</v>
      </c>
      <c r="D657" s="65" t="str">
        <f t="shared" si="2510"/>
        <v>E10</v>
      </c>
      <c r="E657" s="75">
        <f t="shared" si="2587"/>
        <v>1006010</v>
      </c>
      <c r="F657" s="65" t="str">
        <f t="shared" si="2588"/>
        <v>MD006_E10</v>
      </c>
      <c r="G657" s="65" t="s">
        <v>345</v>
      </c>
      <c r="H657" s="65">
        <f t="shared" si="2574"/>
        <v>835</v>
      </c>
      <c r="I657" s="65">
        <f t="shared" si="2575"/>
        <v>130</v>
      </c>
      <c r="J657" s="65">
        <f>INDEX(Notes!$A$36:$N$47,MATCH(Binning!$B657,Notes!$A$36:$A$47,0),MATCH(Notes!$K$35,Notes!$A$35:$N$35,0))</f>
        <v>12.9</v>
      </c>
      <c r="K657" s="65"/>
      <c r="L657" s="65">
        <f t="shared" si="2582"/>
        <v>855</v>
      </c>
      <c r="M657" s="65">
        <f t="shared" si="2576"/>
        <v>660</v>
      </c>
      <c r="N657" s="65">
        <f>INDEX(GB!$A$2:$AD$96,MATCH($C657,GB!$A$2:$A$96,0),MATCH(N$2,GB!$A$1:$AD$1,0))</f>
        <v>10</v>
      </c>
      <c r="O657" s="65">
        <f>INDEX(GB!$A$2:$AD$96,MATCH($C657,GB!$A$2:$A$96,0),MATCH(O$2,GB!$A$1:$AD$1,0))</f>
        <v>-20</v>
      </c>
      <c r="P657" s="65">
        <f>INDEX(GB!$A$2:$AD$96,MATCH($C657,GB!$A$2:$A$96,0),MATCH(P$2,GB!$A$1:$AD$1,0))</f>
        <v>-35</v>
      </c>
      <c r="Q657" s="65">
        <f>INDEX(GB!$A$2:$AD$96,MATCH($C657,GB!$A$2:$A$96,0),MATCH(Q$2,GB!$A$1:$AD$1,0))</f>
        <v>-30</v>
      </c>
      <c r="R657" s="65">
        <f>INDEX(Notes!$A$36:$N$47,MATCH(Binning!$B657,Notes!$A$36:$A$47,0),MATCH(Notes!$M$35,Notes!$A$35:$N$35,0))</f>
        <v>167</v>
      </c>
      <c r="S657" s="65"/>
      <c r="T657" s="65">
        <f>INDEX(GB!$A$2:$AD$96,MATCH($C657,GB!$A$2:$A$96,0),MATCH(T$2,GB!$A$1:$AD$1,0))</f>
        <v>30</v>
      </c>
      <c r="U657" s="65">
        <f>INDEX(GB!$A$2:$AD$96,MATCH($C657,GB!$A$2:$A$96,0),MATCH(U$2,GB!$A$1:$AD$1,0))</f>
        <v>-55</v>
      </c>
      <c r="V657" s="65">
        <f>INDEX(GB!$A$2:$AD$96,MATCH($C657,GB!$A$2:$A$96,0),MATCH(V$2,GB!$A$1:$AD$1,0))</f>
        <v>0</v>
      </c>
      <c r="W657" s="65">
        <f>INDEX(GB!$A$2:$AD$96,MATCH($C657,GB!$A$2:$A$96,0),MATCH(W$2,GB!$A$1:$AD$1,0))</f>
        <v>-60</v>
      </c>
      <c r="X657" s="65">
        <f>INDEX(GB!$A$2:$AD$96,MATCH($C657,GB!$A$2:$A$96,0),MATCH(X$2,GB!$A$1:$AD$1,0))</f>
        <v>-55</v>
      </c>
      <c r="Y657" s="65">
        <v>5</v>
      </c>
      <c r="Z657" s="72">
        <v>1200</v>
      </c>
      <c r="AA657" s="72">
        <v>400</v>
      </c>
      <c r="AB657" s="65"/>
      <c r="AC657" s="65"/>
      <c r="AD657" s="65"/>
      <c r="AE657" s="65"/>
      <c r="AF657" s="65">
        <f t="shared" si="2577"/>
        <v>10</v>
      </c>
      <c r="AG657" s="65">
        <f t="shared" si="2361"/>
        <v>820</v>
      </c>
      <c r="AH657" s="65">
        <f t="shared" si="2589"/>
        <v>810</v>
      </c>
      <c r="AI657" s="65" t="str">
        <f t="shared" si="2590"/>
        <v/>
      </c>
      <c r="AJ657" s="65" t="str">
        <f t="shared" si="2591"/>
        <v/>
      </c>
      <c r="AK657" s="65" t="str">
        <f t="shared" si="2592"/>
        <v/>
      </c>
      <c r="AL657" s="65" t="str">
        <f t="shared" si="2593"/>
        <v/>
      </c>
      <c r="AM657" s="65" t="str">
        <f t="shared" si="2339"/>
        <v/>
      </c>
      <c r="AN657" s="65">
        <f t="shared" ref="AN657:AS657" si="2603">AN656</f>
        <v>0</v>
      </c>
      <c r="AO657" s="65">
        <f t="shared" si="2603"/>
        <v>0</v>
      </c>
      <c r="AP657" s="65">
        <f t="shared" si="2603"/>
        <v>0</v>
      </c>
      <c r="AQ657" s="65">
        <f t="shared" si="2603"/>
        <v>0</v>
      </c>
      <c r="AR657" s="65">
        <f t="shared" si="2603"/>
        <v>0</v>
      </c>
      <c r="AS657" s="65">
        <f t="shared" si="2603"/>
        <v>0</v>
      </c>
      <c r="AT657" s="65" t="str">
        <f t="shared" si="2594"/>
        <v>DCS_DDR</v>
      </c>
      <c r="AU657" s="65">
        <f t="shared" si="2595"/>
        <v>12.9</v>
      </c>
      <c r="AV657" s="65"/>
      <c r="AX657" s="65">
        <f t="shared" si="2596"/>
        <v>865</v>
      </c>
      <c r="AY657" s="65">
        <f t="shared" si="2597"/>
        <v>670</v>
      </c>
      <c r="AZ657" s="65">
        <f>INDEX(Notes!$A$36:$O$47,MATCH($B657,Notes!A$36:A$47,0),MATCH(AZ$2,Notes!A$35:O$35,0))</f>
        <v>12.93</v>
      </c>
      <c r="BA657" s="65">
        <f t="shared" si="2598"/>
        <v>690</v>
      </c>
      <c r="BB657" s="65">
        <f t="shared" si="2599"/>
        <v>700</v>
      </c>
      <c r="BC657" s="65">
        <f t="shared" si="2600"/>
        <v>690</v>
      </c>
      <c r="BD657" s="65">
        <f t="shared" si="2601"/>
        <v>700</v>
      </c>
      <c r="BO657" s="72">
        <f t="shared" si="2579"/>
        <v>12.9</v>
      </c>
      <c r="BP657" s="72">
        <f t="shared" si="2521"/>
        <v>6</v>
      </c>
      <c r="BQ657" s="72" t="str">
        <f t="shared" si="2522"/>
        <v>10</v>
      </c>
      <c r="BR657" s="72">
        <f t="shared" si="2580"/>
        <v>0</v>
      </c>
      <c r="BS657" s="72" t="str">
        <f t="shared" si="2580"/>
        <v>MD005</v>
      </c>
      <c r="BT657" s="72" t="str">
        <f t="shared" si="2580"/>
        <v>MD008</v>
      </c>
      <c r="BU657" s="72">
        <f t="shared" si="2580"/>
        <v>0.333125</v>
      </c>
      <c r="BV657" s="72">
        <f t="shared" si="2580"/>
        <v>2</v>
      </c>
    </row>
    <row r="658" spans="1:74" s="72" customFormat="1" x14ac:dyDescent="0.2">
      <c r="A658" s="72" t="b">
        <v>1</v>
      </c>
      <c r="B658" s="65" t="s">
        <v>68</v>
      </c>
      <c r="C658" s="65" t="s">
        <v>318</v>
      </c>
      <c r="D658" s="65" t="str">
        <f t="shared" si="2510"/>
        <v>E11</v>
      </c>
      <c r="E658" s="75">
        <f t="shared" si="2587"/>
        <v>1006011</v>
      </c>
      <c r="F658" s="65" t="str">
        <f t="shared" si="2588"/>
        <v>MD006_E11</v>
      </c>
      <c r="G658" s="65" t="s">
        <v>345</v>
      </c>
      <c r="H658" s="65">
        <f t="shared" si="2574"/>
        <v>820</v>
      </c>
      <c r="I658" s="65">
        <f t="shared" si="2575"/>
        <v>130</v>
      </c>
      <c r="J658" s="65">
        <f>INDEX(Notes!$A$36:$N$47,MATCH(Binning!$B658,Notes!$A$36:$A$47,0),MATCH(Notes!$K$35,Notes!$A$35:$N$35,0))</f>
        <v>12.9</v>
      </c>
      <c r="K658" s="65"/>
      <c r="L658" s="65">
        <f t="shared" si="2582"/>
        <v>855</v>
      </c>
      <c r="M658" s="65">
        <f t="shared" si="2576"/>
        <v>660</v>
      </c>
      <c r="N658" s="65">
        <f>INDEX(GB!$A$2:$AD$96,MATCH($C658,GB!$A$2:$A$96,0),MATCH(N$2,GB!$A$1:$AD$1,0))</f>
        <v>10</v>
      </c>
      <c r="O658" s="65">
        <f>INDEX(GB!$A$2:$AD$96,MATCH($C658,GB!$A$2:$A$96,0),MATCH(O$2,GB!$A$1:$AD$1,0))</f>
        <v>-20</v>
      </c>
      <c r="P658" s="65">
        <f>INDEX(GB!$A$2:$AD$96,MATCH($C658,GB!$A$2:$A$96,0),MATCH(P$2,GB!$A$1:$AD$1,0))</f>
        <v>-35</v>
      </c>
      <c r="Q658" s="65">
        <f>INDEX(GB!$A$2:$AD$96,MATCH($C658,GB!$A$2:$A$96,0),MATCH(Q$2,GB!$A$1:$AD$1,0))</f>
        <v>-30</v>
      </c>
      <c r="R658" s="65">
        <f>INDEX(Notes!$A$36:$N$47,MATCH(Binning!$B658,Notes!$A$36:$A$47,0),MATCH(Notes!$M$35,Notes!$A$35:$N$35,0))</f>
        <v>167</v>
      </c>
      <c r="S658" s="65"/>
      <c r="T658" s="65">
        <f>INDEX(GB!$A$2:$AD$96,MATCH($C658,GB!$A$2:$A$96,0),MATCH(T$2,GB!$A$1:$AD$1,0))</f>
        <v>30</v>
      </c>
      <c r="U658" s="65">
        <f>INDEX(GB!$A$2:$AD$96,MATCH($C658,GB!$A$2:$A$96,0),MATCH(U$2,GB!$A$1:$AD$1,0))</f>
        <v>-55</v>
      </c>
      <c r="V658" s="65">
        <f>INDEX(GB!$A$2:$AD$96,MATCH($C658,GB!$A$2:$A$96,0),MATCH(V$2,GB!$A$1:$AD$1,0))</f>
        <v>0</v>
      </c>
      <c r="W658" s="65">
        <f>INDEX(GB!$A$2:$AD$96,MATCH($C658,GB!$A$2:$A$96,0),MATCH(W$2,GB!$A$1:$AD$1,0))</f>
        <v>-60</v>
      </c>
      <c r="X658" s="65">
        <f>INDEX(GB!$A$2:$AD$96,MATCH($C658,GB!$A$2:$A$96,0),MATCH(X$2,GB!$A$1:$AD$1,0))</f>
        <v>-55</v>
      </c>
      <c r="Y658" s="65">
        <v>5</v>
      </c>
      <c r="Z658" s="72">
        <v>1200</v>
      </c>
      <c r="AA658" s="72">
        <v>400</v>
      </c>
      <c r="AB658" s="65"/>
      <c r="AC658" s="65"/>
      <c r="AD658" s="65"/>
      <c r="AE658" s="65"/>
      <c r="AF658" s="65">
        <f t="shared" si="2577"/>
        <v>10</v>
      </c>
      <c r="AG658" s="65">
        <f t="shared" si="2361"/>
        <v>820</v>
      </c>
      <c r="AH658" s="65">
        <f t="shared" si="2589"/>
        <v>810</v>
      </c>
      <c r="AI658" s="65" t="str">
        <f t="shared" si="2590"/>
        <v/>
      </c>
      <c r="AJ658" s="65" t="str">
        <f t="shared" si="2591"/>
        <v/>
      </c>
      <c r="AK658" s="65" t="str">
        <f t="shared" si="2592"/>
        <v/>
      </c>
      <c r="AL658" s="65" t="str">
        <f t="shared" si="2593"/>
        <v/>
      </c>
      <c r="AM658" s="65" t="str">
        <f t="shared" si="2339"/>
        <v/>
      </c>
      <c r="AN658" s="65">
        <f t="shared" ref="AN658:AS658" si="2604">AN657</f>
        <v>0</v>
      </c>
      <c r="AO658" s="65">
        <f t="shared" si="2604"/>
        <v>0</v>
      </c>
      <c r="AP658" s="65">
        <f t="shared" si="2604"/>
        <v>0</v>
      </c>
      <c r="AQ658" s="65">
        <f t="shared" si="2604"/>
        <v>0</v>
      </c>
      <c r="AR658" s="65">
        <f t="shared" si="2604"/>
        <v>0</v>
      </c>
      <c r="AS658" s="65">
        <f t="shared" si="2604"/>
        <v>0</v>
      </c>
      <c r="AT658" s="65" t="str">
        <f t="shared" si="2594"/>
        <v>DCS_DDR</v>
      </c>
      <c r="AU658" s="65">
        <f t="shared" si="2595"/>
        <v>12.9</v>
      </c>
      <c r="AV658" s="65"/>
      <c r="AX658" s="65">
        <f t="shared" si="2596"/>
        <v>865</v>
      </c>
      <c r="AY658" s="65">
        <f t="shared" si="2597"/>
        <v>670</v>
      </c>
      <c r="AZ658" s="65">
        <f>INDEX(Notes!$A$36:$O$47,MATCH($B658,Notes!A$36:A$47,0),MATCH(AZ$2,Notes!A$35:O$35,0))</f>
        <v>12.93</v>
      </c>
      <c r="BA658" s="65">
        <f t="shared" si="2598"/>
        <v>675</v>
      </c>
      <c r="BB658" s="65">
        <f t="shared" si="2599"/>
        <v>685</v>
      </c>
      <c r="BC658" s="65">
        <f t="shared" si="2600"/>
        <v>675</v>
      </c>
      <c r="BD658" s="65">
        <f t="shared" si="2601"/>
        <v>685</v>
      </c>
      <c r="BO658" s="72">
        <f t="shared" si="2579"/>
        <v>12.9</v>
      </c>
      <c r="BP658" s="72">
        <f t="shared" si="2521"/>
        <v>6</v>
      </c>
      <c r="BQ658" s="72" t="str">
        <f t="shared" si="2522"/>
        <v>11</v>
      </c>
      <c r="BR658" s="72">
        <f t="shared" si="2580"/>
        <v>0</v>
      </c>
      <c r="BS658" s="72" t="str">
        <f t="shared" si="2580"/>
        <v>MD005</v>
      </c>
      <c r="BT658" s="72" t="str">
        <f t="shared" si="2580"/>
        <v>MD008</v>
      </c>
      <c r="BU658" s="72">
        <f t="shared" si="2580"/>
        <v>0.333125</v>
      </c>
      <c r="BV658" s="72">
        <f t="shared" si="2580"/>
        <v>2</v>
      </c>
    </row>
    <row r="659" spans="1:74" s="72" customFormat="1" x14ac:dyDescent="0.2">
      <c r="A659" s="72" t="b">
        <v>1</v>
      </c>
      <c r="B659" s="65" t="s">
        <v>68</v>
      </c>
      <c r="C659" s="65" t="s">
        <v>318</v>
      </c>
      <c r="D659" s="65" t="str">
        <f t="shared" si="2510"/>
        <v>E12</v>
      </c>
      <c r="E659" s="75">
        <f t="shared" ref="E659" si="2605">1000000+BP659*1000+BQ659</f>
        <v>1006012</v>
      </c>
      <c r="F659" s="65" t="str">
        <f t="shared" ref="F659" si="2606">CONCATENATE(C659,"_",D659)</f>
        <v>MD006_E12</v>
      </c>
      <c r="G659" s="65" t="s">
        <v>345</v>
      </c>
      <c r="H659" s="65">
        <f t="shared" si="2574"/>
        <v>805</v>
      </c>
      <c r="I659" s="65">
        <f t="shared" si="2575"/>
        <v>130</v>
      </c>
      <c r="J659" s="65">
        <f>INDEX(Notes!$A$36:$N$47,MATCH(Binning!$B659,Notes!$A$36:$A$47,0),MATCH(Notes!$K$35,Notes!$A$35:$N$35,0))</f>
        <v>12.9</v>
      </c>
      <c r="K659" s="65"/>
      <c r="L659" s="65">
        <f t="shared" si="2582"/>
        <v>855</v>
      </c>
      <c r="M659" s="65">
        <f t="shared" si="2576"/>
        <v>660</v>
      </c>
      <c r="N659" s="65">
        <f>INDEX(GB!$A$2:$AD$96,MATCH($C659,GB!$A$2:$A$96,0),MATCH(N$2,GB!$A$1:$AD$1,0))</f>
        <v>10</v>
      </c>
      <c r="O659" s="65">
        <f>INDEX(GB!$A$2:$AD$96,MATCH($C659,GB!$A$2:$A$96,0),MATCH(O$2,GB!$A$1:$AD$1,0))</f>
        <v>-20</v>
      </c>
      <c r="P659" s="65">
        <f>INDEX(GB!$A$2:$AD$96,MATCH($C659,GB!$A$2:$A$96,0),MATCH(P$2,GB!$A$1:$AD$1,0))</f>
        <v>-35</v>
      </c>
      <c r="Q659" s="65">
        <f>INDEX(GB!$A$2:$AD$96,MATCH($C659,GB!$A$2:$A$96,0),MATCH(Q$2,GB!$A$1:$AD$1,0))</f>
        <v>-30</v>
      </c>
      <c r="R659" s="65">
        <f>INDEX(Notes!$A$36:$N$47,MATCH(Binning!$B659,Notes!$A$36:$A$47,0),MATCH(Notes!$M$35,Notes!$A$35:$N$35,0))</f>
        <v>167</v>
      </c>
      <c r="S659" s="65"/>
      <c r="T659" s="65">
        <f>INDEX(GB!$A$2:$AD$96,MATCH($C659,GB!$A$2:$A$96,0),MATCH(T$2,GB!$A$1:$AD$1,0))</f>
        <v>30</v>
      </c>
      <c r="U659" s="65">
        <f>INDEX(GB!$A$2:$AD$96,MATCH($C659,GB!$A$2:$A$96,0),MATCH(U$2,GB!$A$1:$AD$1,0))</f>
        <v>-55</v>
      </c>
      <c r="V659" s="65">
        <f>INDEX(GB!$A$2:$AD$96,MATCH($C659,GB!$A$2:$A$96,0),MATCH(V$2,GB!$A$1:$AD$1,0))</f>
        <v>0</v>
      </c>
      <c r="W659" s="65">
        <f>INDEX(GB!$A$2:$AD$96,MATCH($C659,GB!$A$2:$A$96,0),MATCH(W$2,GB!$A$1:$AD$1,0))</f>
        <v>-60</v>
      </c>
      <c r="X659" s="65">
        <f>INDEX(GB!$A$2:$AD$96,MATCH($C659,GB!$A$2:$A$96,0),MATCH(X$2,GB!$A$1:$AD$1,0))</f>
        <v>-55</v>
      </c>
      <c r="Y659" s="65">
        <v>5</v>
      </c>
      <c r="Z659" s="72">
        <v>1200</v>
      </c>
      <c r="AA659" s="72">
        <v>400</v>
      </c>
      <c r="AB659" s="65"/>
      <c r="AC659" s="65"/>
      <c r="AD659" s="65"/>
      <c r="AE659" s="65"/>
      <c r="AF659" s="65">
        <f t="shared" si="2577"/>
        <v>10</v>
      </c>
      <c r="AG659" s="65">
        <f t="shared" si="2361"/>
        <v>820</v>
      </c>
      <c r="AH659" s="65">
        <f t="shared" ref="AH659" si="2607">AG659-N659</f>
        <v>810</v>
      </c>
      <c r="AI659" s="65" t="str">
        <f t="shared" ref="AI659" si="2608">IF($BR659=1,BS659,"")</f>
        <v/>
      </c>
      <c r="AJ659" s="65" t="str">
        <f t="shared" ref="AJ659" si="2609">IF($BR659=1,BT659,"")</f>
        <v/>
      </c>
      <c r="AK659" s="65" t="str">
        <f t="shared" ref="AK659" si="2610">IF($BR659=1,BU659,"")</f>
        <v/>
      </c>
      <c r="AL659" s="65" t="str">
        <f t="shared" ref="AL659" si="2611">IF($BR659=1,BV659,"")</f>
        <v/>
      </c>
      <c r="AM659" s="65" t="str">
        <f t="shared" si="2339"/>
        <v/>
      </c>
      <c r="AN659" s="65">
        <f t="shared" ref="AN659:AS659" si="2612">AN658</f>
        <v>0</v>
      </c>
      <c r="AO659" s="65">
        <f t="shared" si="2612"/>
        <v>0</v>
      </c>
      <c r="AP659" s="65">
        <f t="shared" si="2612"/>
        <v>0</v>
      </c>
      <c r="AQ659" s="65">
        <f t="shared" si="2612"/>
        <v>0</v>
      </c>
      <c r="AR659" s="65">
        <f t="shared" si="2612"/>
        <v>0</v>
      </c>
      <c r="AS659" s="65">
        <f t="shared" si="2612"/>
        <v>0</v>
      </c>
      <c r="AT659" s="65" t="str">
        <f t="shared" ref="AT659" si="2613">B659</f>
        <v>DCS_DDR</v>
      </c>
      <c r="AU659" s="65">
        <f t="shared" ref="AU659" si="2614">J659</f>
        <v>12.9</v>
      </c>
      <c r="AV659" s="65"/>
      <c r="AX659" s="65">
        <f t="shared" ref="AX659" si="2615">L659+N659</f>
        <v>865</v>
      </c>
      <c r="AY659" s="65">
        <f t="shared" ref="AY659" si="2616">M659+N659</f>
        <v>670</v>
      </c>
      <c r="AZ659" s="65">
        <f>INDEX(Notes!$A$36:$O$47,MATCH($B659,Notes!A$36:A$47,0),MATCH(AZ$2,Notes!A$35:O$35,0))</f>
        <v>12.93</v>
      </c>
      <c r="BA659" s="65">
        <f t="shared" ref="BA659" si="2617">MAX(MIN(Y659*FLOOR((H659-I659*LOG10(AZ659))/Y659,1),L659),M659)</f>
        <v>660</v>
      </c>
      <c r="BB659" s="65">
        <f t="shared" ref="BB659" si="2618">BA659+N659</f>
        <v>670</v>
      </c>
      <c r="BC659" s="65">
        <f t="shared" ref="BC659" si="2619">MAX(MIN(Y659*FLOOR((H659-I659*LOG10(J659))/Y659,1),L659),M659)</f>
        <v>660</v>
      </c>
      <c r="BD659" s="65">
        <f t="shared" ref="BD659" si="2620">BC659+N659</f>
        <v>670</v>
      </c>
      <c r="BO659" s="72">
        <f t="shared" si="2579"/>
        <v>12.9</v>
      </c>
      <c r="BP659" s="72">
        <f t="shared" si="2521"/>
        <v>6</v>
      </c>
      <c r="BQ659" s="72" t="str">
        <f t="shared" si="2522"/>
        <v>12</v>
      </c>
      <c r="BR659" s="72">
        <f t="shared" si="2580"/>
        <v>0</v>
      </c>
      <c r="BS659" s="72" t="str">
        <f t="shared" si="2580"/>
        <v>MD005</v>
      </c>
      <c r="BT659" s="72" t="str">
        <f t="shared" si="2580"/>
        <v>MD008</v>
      </c>
      <c r="BU659" s="72">
        <f t="shared" si="2580"/>
        <v>0.333125</v>
      </c>
      <c r="BV659" s="72">
        <f t="shared" si="2580"/>
        <v>2</v>
      </c>
    </row>
    <row r="660" spans="1:74" s="72" customFormat="1" x14ac:dyDescent="0.2">
      <c r="A660" s="72" t="b">
        <v>1</v>
      </c>
      <c r="B660" s="65" t="s">
        <v>68</v>
      </c>
      <c r="C660" s="65" t="s">
        <v>348</v>
      </c>
      <c r="D660" s="65" t="s">
        <v>44</v>
      </c>
      <c r="E660" s="75">
        <f t="shared" si="2587"/>
        <v>1007001</v>
      </c>
      <c r="F660" s="65" t="str">
        <f t="shared" si="2588"/>
        <v>MD007_E1</v>
      </c>
      <c r="G660" s="65" t="s">
        <v>345</v>
      </c>
      <c r="H660" s="184">
        <f>VLOOKUP(C660,BinningParamNotes!A:D,3,0)</f>
        <v>1015</v>
      </c>
      <c r="I660" s="69">
        <f>VLOOKUP(C660,BinningParamNotes!A:D,2,0)</f>
        <v>135</v>
      </c>
      <c r="J660" s="65">
        <f>INDEX(Notes!$A$36:$N$47,MATCH(Binning!$B660,Notes!$A$36:$A$47,0),MATCH(Notes!$K$35,Notes!$A$35:$N$35,0))</f>
        <v>12.9</v>
      </c>
      <c r="K660" s="65"/>
      <c r="L660" s="69">
        <f>VLOOKUP(C660,BinningParamNotes!A:D,4,0)</f>
        <v>920</v>
      </c>
      <c r="M660" s="65">
        <v>710</v>
      </c>
      <c r="N660" s="65">
        <f>INDEX(GB!$A$2:$AD$96,MATCH($C660,GB!$A$2:$A$96,0),MATCH(N$2,GB!$A$1:$AD$1,0))</f>
        <v>0</v>
      </c>
      <c r="O660" s="65">
        <f>INDEX(GB!$A$2:$AD$96,MATCH($C660,GB!$A$2:$A$96,0),MATCH(O$2,GB!$A$1:$AD$1,0))</f>
        <v>-45</v>
      </c>
      <c r="P660" s="65">
        <f>INDEX(GB!$A$2:$AD$96,MATCH($C660,GB!$A$2:$A$96,0),MATCH(P$2,GB!$A$1:$AD$1,0))</f>
        <v>-45</v>
      </c>
      <c r="Q660" s="65">
        <f>INDEX(GB!$A$2:$AD$96,MATCH($C660,GB!$A$2:$A$96,0),MATCH(Q$2,GB!$A$1:$AD$1,0))</f>
        <v>-45</v>
      </c>
      <c r="R660" s="65">
        <f>INDEX(Notes!$A$36:$N$47,MATCH(Binning!$B660,Notes!$A$36:$A$47,0),MATCH(Notes!$M$35,Notes!$A$35:$N$35,0))</f>
        <v>167</v>
      </c>
      <c r="S660" s="65"/>
      <c r="T660" s="65">
        <f>INDEX(GB!$A$2:$AD$96,MATCH($C660,GB!$A$2:$A$96,0),MATCH(T$2,GB!$A$1:$AD$1,0))</f>
        <v>15</v>
      </c>
      <c r="U660" s="65">
        <f>INDEX(GB!$A$2:$AD$96,MATCH($C660,GB!$A$2:$A$96,0),MATCH(U$2,GB!$A$1:$AD$1,0))</f>
        <v>-65</v>
      </c>
      <c r="V660" s="65">
        <f>INDEX(GB!$A$2:$AD$96,MATCH($C660,GB!$A$2:$A$96,0),MATCH(V$2,GB!$A$1:$AD$1,0))</f>
        <v>0</v>
      </c>
      <c r="W660" s="65">
        <f>INDEX(GB!$A$2:$AD$96,MATCH($C660,GB!$A$2:$A$96,0),MATCH(W$2,GB!$A$1:$AD$1,0))</f>
        <v>-70</v>
      </c>
      <c r="X660" s="65">
        <f>INDEX(GB!$A$2:$AD$96,MATCH($C660,GB!$A$2:$A$96,0),MATCH(X$2,GB!$A$1:$AD$1,0))</f>
        <v>-70</v>
      </c>
      <c r="Y660" s="65">
        <v>5</v>
      </c>
      <c r="Z660" s="72">
        <v>1200</v>
      </c>
      <c r="AA660" s="72">
        <v>400</v>
      </c>
      <c r="AB660" s="65"/>
      <c r="AC660" s="65"/>
      <c r="AD660" s="65"/>
      <c r="AE660" s="65"/>
      <c r="AF660" s="65">
        <v>10</v>
      </c>
      <c r="AG660" s="65">
        <f t="shared" si="2361"/>
        <v>820</v>
      </c>
      <c r="AH660" s="65">
        <f t="shared" si="2589"/>
        <v>820</v>
      </c>
      <c r="AI660" s="65" t="str">
        <f t="shared" si="2590"/>
        <v/>
      </c>
      <c r="AJ660" s="65" t="str">
        <f t="shared" si="2591"/>
        <v/>
      </c>
      <c r="AK660" s="65" t="str">
        <f t="shared" si="2592"/>
        <v/>
      </c>
      <c r="AL660" s="65" t="str">
        <f t="shared" si="2593"/>
        <v/>
      </c>
      <c r="AM660" s="65" t="str">
        <f t="shared" si="2339"/>
        <v/>
      </c>
      <c r="AN660" s="65">
        <v>0</v>
      </c>
      <c r="AO660" s="65">
        <v>0</v>
      </c>
      <c r="AP660" s="65">
        <v>0</v>
      </c>
      <c r="AQ660" s="65">
        <v>0</v>
      </c>
      <c r="AR660" s="65">
        <v>0</v>
      </c>
      <c r="AS660" s="65">
        <v>0</v>
      </c>
      <c r="AT660" s="65" t="str">
        <f t="shared" si="2594"/>
        <v>DCS_DDR</v>
      </c>
      <c r="AU660" s="65">
        <f t="shared" si="2595"/>
        <v>12.9</v>
      </c>
      <c r="AV660" s="65"/>
      <c r="AX660" s="65">
        <f t="shared" si="2596"/>
        <v>920</v>
      </c>
      <c r="AY660" s="65">
        <f t="shared" si="2597"/>
        <v>710</v>
      </c>
      <c r="AZ660" s="65">
        <f>INDEX(Notes!$A$36:$O$47,MATCH($B660,Notes!A$36:A$47,0),MATCH(AZ$2,Notes!A$35:O$35,0))</f>
        <v>12.93</v>
      </c>
      <c r="BA660" s="65">
        <f t="shared" si="2598"/>
        <v>860</v>
      </c>
      <c r="BB660" s="65">
        <f t="shared" si="2599"/>
        <v>860</v>
      </c>
      <c r="BC660" s="65">
        <f t="shared" si="2600"/>
        <v>865</v>
      </c>
      <c r="BD660" s="65">
        <f t="shared" si="2601"/>
        <v>865</v>
      </c>
      <c r="BO660" s="72">
        <f>MAX(J660:J666)</f>
        <v>12.9</v>
      </c>
      <c r="BP660" s="72">
        <f t="shared" si="2521"/>
        <v>7</v>
      </c>
      <c r="BQ660" s="72" t="str">
        <f t="shared" si="2522"/>
        <v>1</v>
      </c>
      <c r="BR660" s="72">
        <v>0</v>
      </c>
      <c r="BS660" s="72" t="s">
        <v>200</v>
      </c>
      <c r="BT660" s="72" t="s">
        <v>379</v>
      </c>
      <c r="BU660" s="72">
        <v>0.666875</v>
      </c>
      <c r="BV660" s="72">
        <v>-1</v>
      </c>
    </row>
    <row r="661" spans="1:74" s="72" customFormat="1" x14ac:dyDescent="0.2">
      <c r="A661" s="72" t="b">
        <v>1</v>
      </c>
      <c r="B661" s="65" t="s">
        <v>68</v>
      </c>
      <c r="C661" s="65" t="s">
        <v>348</v>
      </c>
      <c r="D661" s="65" t="str">
        <f t="shared" si="2510"/>
        <v>E2</v>
      </c>
      <c r="E661" s="75">
        <f t="shared" si="2587"/>
        <v>1007002</v>
      </c>
      <c r="F661" s="65" t="str">
        <f t="shared" si="2588"/>
        <v>MD007_E2</v>
      </c>
      <c r="G661" s="65" t="s">
        <v>345</v>
      </c>
      <c r="H661" s="65">
        <f>H660-15</f>
        <v>1000</v>
      </c>
      <c r="I661" s="65">
        <f>I660</f>
        <v>135</v>
      </c>
      <c r="J661" s="65">
        <f>INDEX(Notes!$A$36:$N$47,MATCH(Binning!$B661,Notes!$A$36:$A$47,0),MATCH(Notes!$K$35,Notes!$A$35:$N$35,0))</f>
        <v>12.9</v>
      </c>
      <c r="K661" s="65"/>
      <c r="L661" s="65">
        <f>L660-10</f>
        <v>910</v>
      </c>
      <c r="M661" s="65">
        <f>M660</f>
        <v>710</v>
      </c>
      <c r="N661" s="65">
        <f>INDEX(GB!$A$2:$AD$96,MATCH($C661,GB!$A$2:$A$96,0),MATCH(N$2,GB!$A$1:$AD$1,0))</f>
        <v>0</v>
      </c>
      <c r="O661" s="65">
        <f>INDEX(GB!$A$2:$AD$96,MATCH($C661,GB!$A$2:$A$96,0),MATCH(O$2,GB!$A$1:$AD$1,0))</f>
        <v>-45</v>
      </c>
      <c r="P661" s="65">
        <f>INDEX(GB!$A$2:$AD$96,MATCH($C661,GB!$A$2:$A$96,0),MATCH(P$2,GB!$A$1:$AD$1,0))</f>
        <v>-45</v>
      </c>
      <c r="Q661" s="65">
        <f>INDEX(GB!$A$2:$AD$96,MATCH($C661,GB!$A$2:$A$96,0),MATCH(Q$2,GB!$A$1:$AD$1,0))</f>
        <v>-45</v>
      </c>
      <c r="R661" s="65">
        <f>INDEX(Notes!$A$36:$N$47,MATCH(Binning!$B661,Notes!$A$36:$A$47,0),MATCH(Notes!$M$35,Notes!$A$35:$N$35,0))</f>
        <v>167</v>
      </c>
      <c r="S661" s="65"/>
      <c r="T661" s="65">
        <f>INDEX(GB!$A$2:$AD$96,MATCH($C661,GB!$A$2:$A$96,0),MATCH(T$2,GB!$A$1:$AD$1,0))</f>
        <v>15</v>
      </c>
      <c r="U661" s="65">
        <f>INDEX(GB!$A$2:$AD$96,MATCH($C661,GB!$A$2:$A$96,0),MATCH(U$2,GB!$A$1:$AD$1,0))</f>
        <v>-65</v>
      </c>
      <c r="V661" s="65">
        <f>INDEX(GB!$A$2:$AD$96,MATCH($C661,GB!$A$2:$A$96,0),MATCH(V$2,GB!$A$1:$AD$1,0))</f>
        <v>0</v>
      </c>
      <c r="W661" s="65">
        <f>INDEX(GB!$A$2:$AD$96,MATCH($C661,GB!$A$2:$A$96,0),MATCH(W$2,GB!$A$1:$AD$1,0))</f>
        <v>-70</v>
      </c>
      <c r="X661" s="65">
        <f>INDEX(GB!$A$2:$AD$96,MATCH($C661,GB!$A$2:$A$96,0),MATCH(X$2,GB!$A$1:$AD$1,0))</f>
        <v>-70</v>
      </c>
      <c r="Y661" s="65">
        <v>5</v>
      </c>
      <c r="Z661" s="72">
        <v>1200</v>
      </c>
      <c r="AA661" s="72">
        <v>400</v>
      </c>
      <c r="AB661" s="65"/>
      <c r="AC661" s="65"/>
      <c r="AD661" s="65"/>
      <c r="AE661" s="65"/>
      <c r="AF661" s="65">
        <f>AF660</f>
        <v>10</v>
      </c>
      <c r="AG661" s="65">
        <f t="shared" si="2361"/>
        <v>820</v>
      </c>
      <c r="AH661" s="65">
        <f t="shared" si="2589"/>
        <v>820</v>
      </c>
      <c r="AI661" s="65" t="str">
        <f t="shared" si="2590"/>
        <v/>
      </c>
      <c r="AJ661" s="65" t="str">
        <f t="shared" si="2591"/>
        <v/>
      </c>
      <c r="AK661" s="65" t="str">
        <f t="shared" si="2592"/>
        <v/>
      </c>
      <c r="AL661" s="65" t="str">
        <f t="shared" si="2593"/>
        <v/>
      </c>
      <c r="AM661" s="65" t="str">
        <f t="shared" si="2339"/>
        <v/>
      </c>
      <c r="AN661" s="65">
        <f t="shared" ref="AN661:AS661" si="2621">AN660</f>
        <v>0</v>
      </c>
      <c r="AO661" s="65">
        <f t="shared" si="2621"/>
        <v>0</v>
      </c>
      <c r="AP661" s="65">
        <f t="shared" si="2621"/>
        <v>0</v>
      </c>
      <c r="AQ661" s="65">
        <f t="shared" si="2621"/>
        <v>0</v>
      </c>
      <c r="AR661" s="65">
        <f t="shared" si="2621"/>
        <v>0</v>
      </c>
      <c r="AS661" s="65">
        <f t="shared" si="2621"/>
        <v>0</v>
      </c>
      <c r="AT661" s="65" t="str">
        <f t="shared" si="2594"/>
        <v>DCS_DDR</v>
      </c>
      <c r="AU661" s="65">
        <f t="shared" si="2595"/>
        <v>12.9</v>
      </c>
      <c r="AV661" s="65"/>
      <c r="AX661" s="65">
        <f t="shared" si="2596"/>
        <v>910</v>
      </c>
      <c r="AY661" s="65">
        <f t="shared" si="2597"/>
        <v>710</v>
      </c>
      <c r="AZ661" s="65">
        <f>INDEX(Notes!$A$36:$O$47,MATCH($B661,Notes!A$36:A$47,0),MATCH(AZ$2,Notes!A$35:O$35,0))</f>
        <v>12.93</v>
      </c>
      <c r="BA661" s="65">
        <f t="shared" si="2598"/>
        <v>845</v>
      </c>
      <c r="BB661" s="65">
        <f t="shared" si="2599"/>
        <v>845</v>
      </c>
      <c r="BC661" s="65">
        <f t="shared" si="2600"/>
        <v>850</v>
      </c>
      <c r="BD661" s="65">
        <f t="shared" si="2601"/>
        <v>850</v>
      </c>
      <c r="BO661" s="72">
        <f>BO660</f>
        <v>12.9</v>
      </c>
      <c r="BP661" s="72">
        <f t="shared" si="2521"/>
        <v>7</v>
      </c>
      <c r="BQ661" s="72" t="str">
        <f t="shared" si="2522"/>
        <v>2</v>
      </c>
      <c r="BR661" s="72">
        <f>IF(BR660="","",BR660)</f>
        <v>0</v>
      </c>
      <c r="BS661" s="72" t="str">
        <f t="shared" ref="BS661:BV661" si="2622">IF(BS660="","",BS660)</f>
        <v>MD005</v>
      </c>
      <c r="BT661" s="72" t="str">
        <f t="shared" si="2622"/>
        <v>MD008</v>
      </c>
      <c r="BU661" s="72">
        <f t="shared" si="2622"/>
        <v>0.666875</v>
      </c>
      <c r="BV661" s="72">
        <f t="shared" si="2622"/>
        <v>-1</v>
      </c>
    </row>
    <row r="662" spans="1:74" s="72" customFormat="1" x14ac:dyDescent="0.2">
      <c r="A662" s="72" t="b">
        <v>1</v>
      </c>
      <c r="B662" s="65" t="s">
        <v>68</v>
      </c>
      <c r="C662" s="65" t="s">
        <v>348</v>
      </c>
      <c r="D662" s="65" t="str">
        <f t="shared" si="2510"/>
        <v>E3</v>
      </c>
      <c r="E662" s="75">
        <f t="shared" si="2587"/>
        <v>1007003</v>
      </c>
      <c r="F662" s="65" t="str">
        <f t="shared" si="2588"/>
        <v>MD007_E3</v>
      </c>
      <c r="G662" s="65" t="s">
        <v>345</v>
      </c>
      <c r="H662" s="65">
        <f t="shared" ref="H662:H671" si="2623">H661-15</f>
        <v>985</v>
      </c>
      <c r="I662" s="65">
        <f t="shared" ref="I662:I671" si="2624">I661</f>
        <v>135</v>
      </c>
      <c r="J662" s="65">
        <f>INDEX(Notes!$A$36:$N$47,MATCH(Binning!$B662,Notes!$A$36:$A$47,0),MATCH(Notes!$K$35,Notes!$A$35:$N$35,0))</f>
        <v>12.9</v>
      </c>
      <c r="K662" s="65"/>
      <c r="L662" s="65">
        <f>L661-10</f>
        <v>900</v>
      </c>
      <c r="M662" s="65">
        <f t="shared" ref="M662:M671" si="2625">M661</f>
        <v>710</v>
      </c>
      <c r="N662" s="65">
        <f>INDEX(GB!$A$2:$AD$96,MATCH($C662,GB!$A$2:$A$96,0),MATCH(N$2,GB!$A$1:$AD$1,0))</f>
        <v>0</v>
      </c>
      <c r="O662" s="65">
        <f>INDEX(GB!$A$2:$AD$96,MATCH($C662,GB!$A$2:$A$96,0),MATCH(O$2,GB!$A$1:$AD$1,0))</f>
        <v>-45</v>
      </c>
      <c r="P662" s="65">
        <f>INDEX(GB!$A$2:$AD$96,MATCH($C662,GB!$A$2:$A$96,0),MATCH(P$2,GB!$A$1:$AD$1,0))</f>
        <v>-45</v>
      </c>
      <c r="Q662" s="65">
        <f>INDEX(GB!$A$2:$AD$96,MATCH($C662,GB!$A$2:$A$96,0),MATCH(Q$2,GB!$A$1:$AD$1,0))</f>
        <v>-45</v>
      </c>
      <c r="R662" s="65">
        <f>INDEX(Notes!$A$36:$N$47,MATCH(Binning!$B662,Notes!$A$36:$A$47,0),MATCH(Notes!$M$35,Notes!$A$35:$N$35,0))</f>
        <v>167</v>
      </c>
      <c r="S662" s="65"/>
      <c r="T662" s="65">
        <f>INDEX(GB!$A$2:$AD$96,MATCH($C662,GB!$A$2:$A$96,0),MATCH(T$2,GB!$A$1:$AD$1,0))</f>
        <v>15</v>
      </c>
      <c r="U662" s="65">
        <f>INDEX(GB!$A$2:$AD$96,MATCH($C662,GB!$A$2:$A$96,0),MATCH(U$2,GB!$A$1:$AD$1,0))</f>
        <v>-65</v>
      </c>
      <c r="V662" s="65">
        <f>INDEX(GB!$A$2:$AD$96,MATCH($C662,GB!$A$2:$A$96,0),MATCH(V$2,GB!$A$1:$AD$1,0))</f>
        <v>0</v>
      </c>
      <c r="W662" s="65">
        <f>INDEX(GB!$A$2:$AD$96,MATCH($C662,GB!$A$2:$A$96,0),MATCH(W$2,GB!$A$1:$AD$1,0))</f>
        <v>-70</v>
      </c>
      <c r="X662" s="65">
        <f>INDEX(GB!$A$2:$AD$96,MATCH($C662,GB!$A$2:$A$96,0),MATCH(X$2,GB!$A$1:$AD$1,0))</f>
        <v>-70</v>
      </c>
      <c r="Y662" s="65">
        <v>5</v>
      </c>
      <c r="Z662" s="72">
        <v>1200</v>
      </c>
      <c r="AA662" s="72">
        <v>400</v>
      </c>
      <c r="AB662" s="65"/>
      <c r="AC662" s="65"/>
      <c r="AD662" s="65"/>
      <c r="AE662" s="65"/>
      <c r="AF662" s="65">
        <f t="shared" ref="AF662:AF671" si="2626">AF661</f>
        <v>10</v>
      </c>
      <c r="AG662" s="65">
        <f t="shared" si="2361"/>
        <v>820</v>
      </c>
      <c r="AH662" s="65">
        <f t="shared" si="2589"/>
        <v>820</v>
      </c>
      <c r="AI662" s="65" t="str">
        <f t="shared" si="2590"/>
        <v/>
      </c>
      <c r="AJ662" s="65" t="str">
        <f t="shared" si="2591"/>
        <v/>
      </c>
      <c r="AK662" s="65" t="str">
        <f t="shared" si="2592"/>
        <v/>
      </c>
      <c r="AL662" s="65" t="str">
        <f t="shared" si="2593"/>
        <v/>
      </c>
      <c r="AM662" s="65" t="str">
        <f t="shared" si="2339"/>
        <v/>
      </c>
      <c r="AN662" s="65">
        <f t="shared" ref="AN662:AS662" si="2627">AN661</f>
        <v>0</v>
      </c>
      <c r="AO662" s="65">
        <f t="shared" si="2627"/>
        <v>0</v>
      </c>
      <c r="AP662" s="65">
        <f t="shared" si="2627"/>
        <v>0</v>
      </c>
      <c r="AQ662" s="65">
        <f t="shared" si="2627"/>
        <v>0</v>
      </c>
      <c r="AR662" s="65">
        <f t="shared" si="2627"/>
        <v>0</v>
      </c>
      <c r="AS662" s="65">
        <f t="shared" si="2627"/>
        <v>0</v>
      </c>
      <c r="AT662" s="65" t="str">
        <f t="shared" si="2594"/>
        <v>DCS_DDR</v>
      </c>
      <c r="AU662" s="65">
        <f t="shared" si="2595"/>
        <v>12.9</v>
      </c>
      <c r="AV662" s="65"/>
      <c r="AX662" s="65">
        <f t="shared" si="2596"/>
        <v>900</v>
      </c>
      <c r="AY662" s="65">
        <f t="shared" si="2597"/>
        <v>710</v>
      </c>
      <c r="AZ662" s="65">
        <f>INDEX(Notes!$A$36:$O$47,MATCH($B662,Notes!A$36:A$47,0),MATCH(AZ$2,Notes!A$35:O$35,0))</f>
        <v>12.93</v>
      </c>
      <c r="BA662" s="65">
        <f t="shared" si="2598"/>
        <v>830</v>
      </c>
      <c r="BB662" s="65">
        <f t="shared" si="2599"/>
        <v>830</v>
      </c>
      <c r="BC662" s="65">
        <f t="shared" si="2600"/>
        <v>835</v>
      </c>
      <c r="BD662" s="65">
        <f t="shared" si="2601"/>
        <v>835</v>
      </c>
      <c r="BO662" s="72">
        <f t="shared" ref="BO662:BO671" si="2628">BO661</f>
        <v>12.9</v>
      </c>
      <c r="BP662" s="72">
        <f t="shared" si="2521"/>
        <v>7</v>
      </c>
      <c r="BQ662" s="72" t="str">
        <f t="shared" si="2522"/>
        <v>3</v>
      </c>
      <c r="BR662" s="72">
        <f t="shared" ref="BR662:BV667" si="2629">IF(BR661="","",BR661)</f>
        <v>0</v>
      </c>
      <c r="BS662" s="72" t="str">
        <f t="shared" si="2629"/>
        <v>MD005</v>
      </c>
      <c r="BT662" s="72" t="str">
        <f t="shared" si="2629"/>
        <v>MD008</v>
      </c>
      <c r="BU662" s="72">
        <f t="shared" si="2629"/>
        <v>0.666875</v>
      </c>
      <c r="BV662" s="72">
        <f t="shared" si="2629"/>
        <v>-1</v>
      </c>
    </row>
    <row r="663" spans="1:74" s="72" customFormat="1" x14ac:dyDescent="0.2">
      <c r="A663" s="72" t="b">
        <v>1</v>
      </c>
      <c r="B663" s="65" t="s">
        <v>68</v>
      </c>
      <c r="C663" s="65" t="s">
        <v>348</v>
      </c>
      <c r="D663" s="65" t="str">
        <f t="shared" si="2510"/>
        <v>E4</v>
      </c>
      <c r="E663" s="75">
        <f t="shared" si="2587"/>
        <v>1007004</v>
      </c>
      <c r="F663" s="65" t="str">
        <f t="shared" si="2588"/>
        <v>MD007_E4</v>
      </c>
      <c r="G663" s="65" t="s">
        <v>345</v>
      </c>
      <c r="H663" s="65">
        <f t="shared" si="2623"/>
        <v>970</v>
      </c>
      <c r="I663" s="65">
        <f t="shared" si="2624"/>
        <v>135</v>
      </c>
      <c r="J663" s="65">
        <f>INDEX(Notes!$A$36:$N$47,MATCH(Binning!$B663,Notes!$A$36:$A$47,0),MATCH(Notes!$K$35,Notes!$A$35:$N$35,0))</f>
        <v>12.9</v>
      </c>
      <c r="K663" s="65"/>
      <c r="L663" s="65">
        <f t="shared" ref="L663:L671" si="2630">L662</f>
        <v>900</v>
      </c>
      <c r="M663" s="65">
        <f t="shared" si="2625"/>
        <v>710</v>
      </c>
      <c r="N663" s="65">
        <f>INDEX(GB!$A$2:$AD$96,MATCH($C663,GB!$A$2:$A$96,0),MATCH(N$2,GB!$A$1:$AD$1,0))</f>
        <v>0</v>
      </c>
      <c r="O663" s="65">
        <f>INDEX(GB!$A$2:$AD$96,MATCH($C663,GB!$A$2:$A$96,0),MATCH(O$2,GB!$A$1:$AD$1,0))</f>
        <v>-45</v>
      </c>
      <c r="P663" s="65">
        <f>INDEX(GB!$A$2:$AD$96,MATCH($C663,GB!$A$2:$A$96,0),MATCH(P$2,GB!$A$1:$AD$1,0))</f>
        <v>-45</v>
      </c>
      <c r="Q663" s="65">
        <f>INDEX(GB!$A$2:$AD$96,MATCH($C663,GB!$A$2:$A$96,0),MATCH(Q$2,GB!$A$1:$AD$1,0))</f>
        <v>-45</v>
      </c>
      <c r="R663" s="65">
        <f>INDEX(Notes!$A$36:$N$47,MATCH(Binning!$B663,Notes!$A$36:$A$47,0),MATCH(Notes!$M$35,Notes!$A$35:$N$35,0))</f>
        <v>167</v>
      </c>
      <c r="S663" s="65"/>
      <c r="T663" s="65">
        <f>INDEX(GB!$A$2:$AD$96,MATCH($C663,GB!$A$2:$A$96,0),MATCH(T$2,GB!$A$1:$AD$1,0))</f>
        <v>15</v>
      </c>
      <c r="U663" s="65">
        <f>INDEX(GB!$A$2:$AD$96,MATCH($C663,GB!$A$2:$A$96,0),MATCH(U$2,GB!$A$1:$AD$1,0))</f>
        <v>-65</v>
      </c>
      <c r="V663" s="65">
        <f>INDEX(GB!$A$2:$AD$96,MATCH($C663,GB!$A$2:$A$96,0),MATCH(V$2,GB!$A$1:$AD$1,0))</f>
        <v>0</v>
      </c>
      <c r="W663" s="65">
        <f>INDEX(GB!$A$2:$AD$96,MATCH($C663,GB!$A$2:$A$96,0),MATCH(W$2,GB!$A$1:$AD$1,0))</f>
        <v>-70</v>
      </c>
      <c r="X663" s="65">
        <f>INDEX(GB!$A$2:$AD$96,MATCH($C663,GB!$A$2:$A$96,0),MATCH(X$2,GB!$A$1:$AD$1,0))</f>
        <v>-70</v>
      </c>
      <c r="Y663" s="65">
        <v>5</v>
      </c>
      <c r="Z663" s="72">
        <v>1200</v>
      </c>
      <c r="AA663" s="72">
        <v>400</v>
      </c>
      <c r="AB663" s="65"/>
      <c r="AC663" s="65"/>
      <c r="AD663" s="65"/>
      <c r="AE663" s="65"/>
      <c r="AF663" s="65">
        <f t="shared" si="2626"/>
        <v>10</v>
      </c>
      <c r="AG663" s="65">
        <f t="shared" si="2361"/>
        <v>820</v>
      </c>
      <c r="AH663" s="65">
        <f t="shared" si="2589"/>
        <v>820</v>
      </c>
      <c r="AI663" s="65" t="str">
        <f t="shared" si="2590"/>
        <v/>
      </c>
      <c r="AJ663" s="65" t="str">
        <f t="shared" si="2591"/>
        <v/>
      </c>
      <c r="AK663" s="65" t="str">
        <f t="shared" si="2592"/>
        <v/>
      </c>
      <c r="AL663" s="65" t="str">
        <f t="shared" si="2593"/>
        <v/>
      </c>
      <c r="AM663" s="65" t="str">
        <f t="shared" si="2339"/>
        <v/>
      </c>
      <c r="AN663" s="65">
        <f t="shared" ref="AN663:AS663" si="2631">AN662</f>
        <v>0</v>
      </c>
      <c r="AO663" s="65">
        <f t="shared" si="2631"/>
        <v>0</v>
      </c>
      <c r="AP663" s="65">
        <f t="shared" si="2631"/>
        <v>0</v>
      </c>
      <c r="AQ663" s="65">
        <f t="shared" si="2631"/>
        <v>0</v>
      </c>
      <c r="AR663" s="65">
        <f t="shared" si="2631"/>
        <v>0</v>
      </c>
      <c r="AS663" s="65">
        <f t="shared" si="2631"/>
        <v>0</v>
      </c>
      <c r="AT663" s="65" t="str">
        <f t="shared" si="2594"/>
        <v>DCS_DDR</v>
      </c>
      <c r="AU663" s="65">
        <f t="shared" si="2595"/>
        <v>12.9</v>
      </c>
      <c r="AV663" s="65"/>
      <c r="AX663" s="65">
        <f t="shared" si="2596"/>
        <v>900</v>
      </c>
      <c r="AY663" s="65">
        <f t="shared" si="2597"/>
        <v>710</v>
      </c>
      <c r="AZ663" s="65">
        <f>INDEX(Notes!$A$36:$O$47,MATCH($B663,Notes!A$36:A$47,0),MATCH(AZ$2,Notes!A$35:O$35,0))</f>
        <v>12.93</v>
      </c>
      <c r="BA663" s="65">
        <f t="shared" si="2598"/>
        <v>815</v>
      </c>
      <c r="BB663" s="65">
        <f t="shared" si="2599"/>
        <v>815</v>
      </c>
      <c r="BC663" s="65">
        <f t="shared" si="2600"/>
        <v>820</v>
      </c>
      <c r="BD663" s="65">
        <f t="shared" si="2601"/>
        <v>820</v>
      </c>
      <c r="BO663" s="72">
        <f t="shared" si="2628"/>
        <v>12.9</v>
      </c>
      <c r="BP663" s="72">
        <f t="shared" si="2521"/>
        <v>7</v>
      </c>
      <c r="BQ663" s="72" t="str">
        <f t="shared" si="2522"/>
        <v>4</v>
      </c>
      <c r="BR663" s="72">
        <f t="shared" si="2629"/>
        <v>0</v>
      </c>
      <c r="BS663" s="72" t="str">
        <f t="shared" si="2629"/>
        <v>MD005</v>
      </c>
      <c r="BT663" s="72" t="str">
        <f t="shared" si="2629"/>
        <v>MD008</v>
      </c>
      <c r="BU663" s="72">
        <f t="shared" si="2629"/>
        <v>0.666875</v>
      </c>
      <c r="BV663" s="72">
        <f t="shared" si="2629"/>
        <v>-1</v>
      </c>
    </row>
    <row r="664" spans="1:74" s="72" customFormat="1" x14ac:dyDescent="0.2">
      <c r="A664" s="72" t="b">
        <v>1</v>
      </c>
      <c r="B664" s="65" t="s">
        <v>68</v>
      </c>
      <c r="C664" s="65" t="s">
        <v>348</v>
      </c>
      <c r="D664" s="65" t="str">
        <f t="shared" si="2510"/>
        <v>E5</v>
      </c>
      <c r="E664" s="75">
        <f t="shared" si="2587"/>
        <v>1007005</v>
      </c>
      <c r="F664" s="65" t="str">
        <f t="shared" si="2588"/>
        <v>MD007_E5</v>
      </c>
      <c r="G664" s="65" t="s">
        <v>345</v>
      </c>
      <c r="H664" s="65">
        <f t="shared" si="2623"/>
        <v>955</v>
      </c>
      <c r="I664" s="65">
        <f t="shared" si="2624"/>
        <v>135</v>
      </c>
      <c r="J664" s="65">
        <f>INDEX(Notes!$A$36:$N$47,MATCH(Binning!$B664,Notes!$A$36:$A$47,0),MATCH(Notes!$K$35,Notes!$A$35:$N$35,0))</f>
        <v>12.9</v>
      </c>
      <c r="K664" s="65"/>
      <c r="L664" s="65">
        <f t="shared" si="2630"/>
        <v>900</v>
      </c>
      <c r="M664" s="65">
        <f t="shared" si="2625"/>
        <v>710</v>
      </c>
      <c r="N664" s="65">
        <f>INDEX(GB!$A$2:$AD$96,MATCH($C664,GB!$A$2:$A$96,0),MATCH(N$2,GB!$A$1:$AD$1,0))</f>
        <v>0</v>
      </c>
      <c r="O664" s="65">
        <f>INDEX(GB!$A$2:$AD$96,MATCH($C664,GB!$A$2:$A$96,0),MATCH(O$2,GB!$A$1:$AD$1,0))</f>
        <v>-45</v>
      </c>
      <c r="P664" s="65">
        <f>INDEX(GB!$A$2:$AD$96,MATCH($C664,GB!$A$2:$A$96,0),MATCH(P$2,GB!$A$1:$AD$1,0))</f>
        <v>-45</v>
      </c>
      <c r="Q664" s="65">
        <f>INDEX(GB!$A$2:$AD$96,MATCH($C664,GB!$A$2:$A$96,0),MATCH(Q$2,GB!$A$1:$AD$1,0))</f>
        <v>-45</v>
      </c>
      <c r="R664" s="65">
        <f>INDEX(Notes!$A$36:$N$47,MATCH(Binning!$B664,Notes!$A$36:$A$47,0),MATCH(Notes!$M$35,Notes!$A$35:$N$35,0))</f>
        <v>167</v>
      </c>
      <c r="S664" s="65"/>
      <c r="T664" s="65">
        <f>INDEX(GB!$A$2:$AD$96,MATCH($C664,GB!$A$2:$A$96,0),MATCH(T$2,GB!$A$1:$AD$1,0))</f>
        <v>15</v>
      </c>
      <c r="U664" s="65">
        <f>INDEX(GB!$A$2:$AD$96,MATCH($C664,GB!$A$2:$A$96,0),MATCH(U$2,GB!$A$1:$AD$1,0))</f>
        <v>-65</v>
      </c>
      <c r="V664" s="65">
        <f>INDEX(GB!$A$2:$AD$96,MATCH($C664,GB!$A$2:$A$96,0),MATCH(V$2,GB!$A$1:$AD$1,0))</f>
        <v>0</v>
      </c>
      <c r="W664" s="65">
        <f>INDEX(GB!$A$2:$AD$96,MATCH($C664,GB!$A$2:$A$96,0),MATCH(W$2,GB!$A$1:$AD$1,0))</f>
        <v>-70</v>
      </c>
      <c r="X664" s="65">
        <f>INDEX(GB!$A$2:$AD$96,MATCH($C664,GB!$A$2:$A$96,0),MATCH(X$2,GB!$A$1:$AD$1,0))</f>
        <v>-70</v>
      </c>
      <c r="Y664" s="65">
        <v>5</v>
      </c>
      <c r="Z664" s="72">
        <v>1200</v>
      </c>
      <c r="AA664" s="72">
        <v>400</v>
      </c>
      <c r="AB664" s="65"/>
      <c r="AC664" s="65"/>
      <c r="AD664" s="65"/>
      <c r="AE664" s="65"/>
      <c r="AF664" s="65">
        <f t="shared" si="2626"/>
        <v>10</v>
      </c>
      <c r="AG664" s="65">
        <f t="shared" si="2361"/>
        <v>820</v>
      </c>
      <c r="AH664" s="65">
        <f t="shared" si="2589"/>
        <v>820</v>
      </c>
      <c r="AI664" s="65" t="str">
        <f t="shared" si="2590"/>
        <v/>
      </c>
      <c r="AJ664" s="65" t="str">
        <f t="shared" si="2591"/>
        <v/>
      </c>
      <c r="AK664" s="65" t="str">
        <f t="shared" si="2592"/>
        <v/>
      </c>
      <c r="AL664" s="65" t="str">
        <f t="shared" si="2593"/>
        <v/>
      </c>
      <c r="AM664" s="65" t="str">
        <f t="shared" si="2339"/>
        <v/>
      </c>
      <c r="AN664" s="65">
        <f t="shared" ref="AN664:AS664" si="2632">AN663</f>
        <v>0</v>
      </c>
      <c r="AO664" s="65">
        <f t="shared" si="2632"/>
        <v>0</v>
      </c>
      <c r="AP664" s="65">
        <f t="shared" si="2632"/>
        <v>0</v>
      </c>
      <c r="AQ664" s="65">
        <f t="shared" si="2632"/>
        <v>0</v>
      </c>
      <c r="AR664" s="65">
        <f t="shared" si="2632"/>
        <v>0</v>
      </c>
      <c r="AS664" s="65">
        <f t="shared" si="2632"/>
        <v>0</v>
      </c>
      <c r="AT664" s="65" t="str">
        <f t="shared" si="2594"/>
        <v>DCS_DDR</v>
      </c>
      <c r="AU664" s="65">
        <f t="shared" si="2595"/>
        <v>12.9</v>
      </c>
      <c r="AV664" s="65"/>
      <c r="AX664" s="65">
        <f t="shared" si="2596"/>
        <v>900</v>
      </c>
      <c r="AY664" s="65">
        <f t="shared" si="2597"/>
        <v>710</v>
      </c>
      <c r="AZ664" s="65">
        <f>INDEX(Notes!$A$36:$O$47,MATCH($B664,Notes!A$36:A$47,0),MATCH(AZ$2,Notes!A$35:O$35,0))</f>
        <v>12.93</v>
      </c>
      <c r="BA664" s="65">
        <f t="shared" si="2598"/>
        <v>800</v>
      </c>
      <c r="BB664" s="65">
        <f t="shared" si="2599"/>
        <v>800</v>
      </c>
      <c r="BC664" s="65">
        <f t="shared" si="2600"/>
        <v>805</v>
      </c>
      <c r="BD664" s="65">
        <f t="shared" si="2601"/>
        <v>805</v>
      </c>
      <c r="BO664" s="72">
        <f t="shared" si="2628"/>
        <v>12.9</v>
      </c>
      <c r="BP664" s="72">
        <f t="shared" si="2521"/>
        <v>7</v>
      </c>
      <c r="BQ664" s="72" t="str">
        <f t="shared" si="2522"/>
        <v>5</v>
      </c>
      <c r="BR664" s="72">
        <f t="shared" si="2629"/>
        <v>0</v>
      </c>
      <c r="BS664" s="72" t="str">
        <f t="shared" si="2629"/>
        <v>MD005</v>
      </c>
      <c r="BT664" s="72" t="str">
        <f t="shared" si="2629"/>
        <v>MD008</v>
      </c>
      <c r="BU664" s="72">
        <f t="shared" si="2629"/>
        <v>0.666875</v>
      </c>
      <c r="BV664" s="72">
        <f t="shared" si="2629"/>
        <v>-1</v>
      </c>
    </row>
    <row r="665" spans="1:74" s="72" customFormat="1" x14ac:dyDescent="0.2">
      <c r="A665" s="72" t="b">
        <v>1</v>
      </c>
      <c r="B665" s="65" t="s">
        <v>68</v>
      </c>
      <c r="C665" s="65" t="s">
        <v>348</v>
      </c>
      <c r="D665" s="65" t="str">
        <f t="shared" si="2510"/>
        <v>E6</v>
      </c>
      <c r="E665" s="75">
        <f t="shared" si="2587"/>
        <v>1007006</v>
      </c>
      <c r="F665" s="65" t="str">
        <f t="shared" si="2588"/>
        <v>MD007_E6</v>
      </c>
      <c r="G665" s="65" t="s">
        <v>345</v>
      </c>
      <c r="H665" s="65">
        <f t="shared" si="2623"/>
        <v>940</v>
      </c>
      <c r="I665" s="65">
        <f t="shared" si="2624"/>
        <v>135</v>
      </c>
      <c r="J665" s="65">
        <f>INDEX(Notes!$A$36:$N$47,MATCH(Binning!$B665,Notes!$A$36:$A$47,0),MATCH(Notes!$K$35,Notes!$A$35:$N$35,0))</f>
        <v>12.9</v>
      </c>
      <c r="K665" s="65"/>
      <c r="L665" s="65">
        <f t="shared" si="2630"/>
        <v>900</v>
      </c>
      <c r="M665" s="65">
        <f t="shared" si="2625"/>
        <v>710</v>
      </c>
      <c r="N665" s="65">
        <f>INDEX(GB!$A$2:$AD$96,MATCH($C665,GB!$A$2:$A$96,0),MATCH(N$2,GB!$A$1:$AD$1,0))</f>
        <v>0</v>
      </c>
      <c r="O665" s="65">
        <f>INDEX(GB!$A$2:$AD$96,MATCH($C665,GB!$A$2:$A$96,0),MATCH(O$2,GB!$A$1:$AD$1,0))</f>
        <v>-45</v>
      </c>
      <c r="P665" s="65">
        <f>INDEX(GB!$A$2:$AD$96,MATCH($C665,GB!$A$2:$A$96,0),MATCH(P$2,GB!$A$1:$AD$1,0))</f>
        <v>-45</v>
      </c>
      <c r="Q665" s="65">
        <f>INDEX(GB!$A$2:$AD$96,MATCH($C665,GB!$A$2:$A$96,0),MATCH(Q$2,GB!$A$1:$AD$1,0))</f>
        <v>-45</v>
      </c>
      <c r="R665" s="65">
        <f>INDEX(Notes!$A$36:$N$47,MATCH(Binning!$B665,Notes!$A$36:$A$47,0),MATCH(Notes!$M$35,Notes!$A$35:$N$35,0))</f>
        <v>167</v>
      </c>
      <c r="S665" s="65"/>
      <c r="T665" s="65">
        <f>INDEX(GB!$A$2:$AD$96,MATCH($C665,GB!$A$2:$A$96,0),MATCH(T$2,GB!$A$1:$AD$1,0))</f>
        <v>15</v>
      </c>
      <c r="U665" s="65">
        <f>INDEX(GB!$A$2:$AD$96,MATCH($C665,GB!$A$2:$A$96,0),MATCH(U$2,GB!$A$1:$AD$1,0))</f>
        <v>-65</v>
      </c>
      <c r="V665" s="65">
        <f>INDEX(GB!$A$2:$AD$96,MATCH($C665,GB!$A$2:$A$96,0),MATCH(V$2,GB!$A$1:$AD$1,0))</f>
        <v>0</v>
      </c>
      <c r="W665" s="65">
        <f>INDEX(GB!$A$2:$AD$96,MATCH($C665,GB!$A$2:$A$96,0),MATCH(W$2,GB!$A$1:$AD$1,0))</f>
        <v>-70</v>
      </c>
      <c r="X665" s="65">
        <f>INDEX(GB!$A$2:$AD$96,MATCH($C665,GB!$A$2:$A$96,0),MATCH(X$2,GB!$A$1:$AD$1,0))</f>
        <v>-70</v>
      </c>
      <c r="Y665" s="65">
        <v>5</v>
      </c>
      <c r="Z665" s="72">
        <v>1200</v>
      </c>
      <c r="AA665" s="72">
        <v>400</v>
      </c>
      <c r="AB665" s="65"/>
      <c r="AC665" s="65"/>
      <c r="AD665" s="65"/>
      <c r="AE665" s="65"/>
      <c r="AF665" s="65">
        <f t="shared" si="2626"/>
        <v>10</v>
      </c>
      <c r="AG665" s="65">
        <f t="shared" si="2361"/>
        <v>820</v>
      </c>
      <c r="AH665" s="65">
        <f t="shared" si="2589"/>
        <v>820</v>
      </c>
      <c r="AI665" s="65" t="str">
        <f t="shared" si="2590"/>
        <v/>
      </c>
      <c r="AJ665" s="65" t="str">
        <f t="shared" si="2591"/>
        <v/>
      </c>
      <c r="AK665" s="65" t="str">
        <f t="shared" si="2592"/>
        <v/>
      </c>
      <c r="AL665" s="65" t="str">
        <f t="shared" si="2593"/>
        <v/>
      </c>
      <c r="AM665" s="65" t="str">
        <f t="shared" si="2339"/>
        <v/>
      </c>
      <c r="AN665" s="65">
        <f t="shared" ref="AN665:AS665" si="2633">AN664</f>
        <v>0</v>
      </c>
      <c r="AO665" s="65">
        <f t="shared" si="2633"/>
        <v>0</v>
      </c>
      <c r="AP665" s="65">
        <f t="shared" si="2633"/>
        <v>0</v>
      </c>
      <c r="AQ665" s="65">
        <f t="shared" si="2633"/>
        <v>0</v>
      </c>
      <c r="AR665" s="65">
        <f t="shared" si="2633"/>
        <v>0</v>
      </c>
      <c r="AS665" s="65">
        <f t="shared" si="2633"/>
        <v>0</v>
      </c>
      <c r="AT665" s="65" t="str">
        <f t="shared" si="2594"/>
        <v>DCS_DDR</v>
      </c>
      <c r="AU665" s="65">
        <f t="shared" si="2595"/>
        <v>12.9</v>
      </c>
      <c r="AV665" s="65"/>
      <c r="AX665" s="65">
        <f t="shared" si="2596"/>
        <v>900</v>
      </c>
      <c r="AY665" s="65">
        <f t="shared" si="2597"/>
        <v>710</v>
      </c>
      <c r="AZ665" s="65">
        <f>INDEX(Notes!$A$36:$O$47,MATCH($B665,Notes!A$36:A$47,0),MATCH(AZ$2,Notes!A$35:O$35,0))</f>
        <v>12.93</v>
      </c>
      <c r="BA665" s="65">
        <f t="shared" si="2598"/>
        <v>785</v>
      </c>
      <c r="BB665" s="65">
        <f t="shared" si="2599"/>
        <v>785</v>
      </c>
      <c r="BC665" s="65">
        <f t="shared" si="2600"/>
        <v>790</v>
      </c>
      <c r="BD665" s="65">
        <f t="shared" si="2601"/>
        <v>790</v>
      </c>
      <c r="BO665" s="72">
        <f t="shared" si="2628"/>
        <v>12.9</v>
      </c>
      <c r="BP665" s="72">
        <f t="shared" si="2521"/>
        <v>7</v>
      </c>
      <c r="BQ665" s="72" t="str">
        <f t="shared" si="2522"/>
        <v>6</v>
      </c>
      <c r="BR665" s="72">
        <f t="shared" si="2629"/>
        <v>0</v>
      </c>
      <c r="BS665" s="72" t="str">
        <f t="shared" si="2629"/>
        <v>MD005</v>
      </c>
      <c r="BT665" s="72" t="str">
        <f t="shared" si="2629"/>
        <v>MD008</v>
      </c>
      <c r="BU665" s="72">
        <f t="shared" si="2629"/>
        <v>0.666875</v>
      </c>
      <c r="BV665" s="72">
        <f t="shared" si="2629"/>
        <v>-1</v>
      </c>
    </row>
    <row r="666" spans="1:74" s="72" customFormat="1" x14ac:dyDescent="0.2">
      <c r="A666" s="72" t="b">
        <v>1</v>
      </c>
      <c r="B666" s="65" t="s">
        <v>68</v>
      </c>
      <c r="C666" s="65" t="s">
        <v>348</v>
      </c>
      <c r="D666" s="65" t="str">
        <f t="shared" si="2510"/>
        <v>E7</v>
      </c>
      <c r="E666" s="75">
        <f t="shared" si="2587"/>
        <v>1007007</v>
      </c>
      <c r="F666" s="65" t="str">
        <f t="shared" si="2588"/>
        <v>MD007_E7</v>
      </c>
      <c r="G666" s="65" t="s">
        <v>345</v>
      </c>
      <c r="H666" s="65">
        <f t="shared" si="2623"/>
        <v>925</v>
      </c>
      <c r="I666" s="65">
        <f t="shared" si="2624"/>
        <v>135</v>
      </c>
      <c r="J666" s="65">
        <f>INDEX(Notes!$A$36:$N$47,MATCH(Binning!$B666,Notes!$A$36:$A$47,0),MATCH(Notes!$K$35,Notes!$A$35:$N$35,0))</f>
        <v>12.9</v>
      </c>
      <c r="K666" s="65"/>
      <c r="L666" s="65">
        <f t="shared" si="2630"/>
        <v>900</v>
      </c>
      <c r="M666" s="65">
        <f t="shared" si="2625"/>
        <v>710</v>
      </c>
      <c r="N666" s="65">
        <f>INDEX(GB!$A$2:$AD$96,MATCH($C666,GB!$A$2:$A$96,0),MATCH(N$2,GB!$A$1:$AD$1,0))</f>
        <v>0</v>
      </c>
      <c r="O666" s="65">
        <f>INDEX(GB!$A$2:$AD$96,MATCH($C666,GB!$A$2:$A$96,0),MATCH(O$2,GB!$A$1:$AD$1,0))</f>
        <v>-45</v>
      </c>
      <c r="P666" s="65">
        <f>INDEX(GB!$A$2:$AD$96,MATCH($C666,GB!$A$2:$A$96,0),MATCH(P$2,GB!$A$1:$AD$1,0))</f>
        <v>-45</v>
      </c>
      <c r="Q666" s="65">
        <f>INDEX(GB!$A$2:$AD$96,MATCH($C666,GB!$A$2:$A$96,0),MATCH(Q$2,GB!$A$1:$AD$1,0))</f>
        <v>-45</v>
      </c>
      <c r="R666" s="65">
        <f>INDEX(Notes!$A$36:$N$47,MATCH(Binning!$B666,Notes!$A$36:$A$47,0),MATCH(Notes!$M$35,Notes!$A$35:$N$35,0))</f>
        <v>167</v>
      </c>
      <c r="S666" s="65"/>
      <c r="T666" s="65">
        <f>INDEX(GB!$A$2:$AD$96,MATCH($C666,GB!$A$2:$A$96,0),MATCH(T$2,GB!$A$1:$AD$1,0))</f>
        <v>15</v>
      </c>
      <c r="U666" s="65">
        <f>INDEX(GB!$A$2:$AD$96,MATCH($C666,GB!$A$2:$A$96,0),MATCH(U$2,GB!$A$1:$AD$1,0))</f>
        <v>-65</v>
      </c>
      <c r="V666" s="65">
        <f>INDEX(GB!$A$2:$AD$96,MATCH($C666,GB!$A$2:$A$96,0),MATCH(V$2,GB!$A$1:$AD$1,0))</f>
        <v>0</v>
      </c>
      <c r="W666" s="65">
        <f>INDEX(GB!$A$2:$AD$96,MATCH($C666,GB!$A$2:$A$96,0),MATCH(W$2,GB!$A$1:$AD$1,0))</f>
        <v>-70</v>
      </c>
      <c r="X666" s="65">
        <f>INDEX(GB!$A$2:$AD$96,MATCH($C666,GB!$A$2:$A$96,0),MATCH(X$2,GB!$A$1:$AD$1,0))</f>
        <v>-70</v>
      </c>
      <c r="Y666" s="65">
        <v>5</v>
      </c>
      <c r="Z666" s="72">
        <v>1200</v>
      </c>
      <c r="AA666" s="72">
        <v>400</v>
      </c>
      <c r="AB666" s="65"/>
      <c r="AC666" s="65"/>
      <c r="AD666" s="65"/>
      <c r="AE666" s="65"/>
      <c r="AF666" s="65">
        <f t="shared" si="2626"/>
        <v>10</v>
      </c>
      <c r="AG666" s="65">
        <f t="shared" si="2361"/>
        <v>820</v>
      </c>
      <c r="AH666" s="65">
        <f t="shared" si="2589"/>
        <v>820</v>
      </c>
      <c r="AI666" s="65" t="str">
        <f t="shared" si="2590"/>
        <v/>
      </c>
      <c r="AJ666" s="65" t="str">
        <f t="shared" si="2591"/>
        <v/>
      </c>
      <c r="AK666" s="65" t="str">
        <f t="shared" si="2592"/>
        <v/>
      </c>
      <c r="AL666" s="65" t="str">
        <f t="shared" si="2593"/>
        <v/>
      </c>
      <c r="AM666" s="65" t="str">
        <f t="shared" si="2339"/>
        <v/>
      </c>
      <c r="AN666" s="65">
        <f t="shared" ref="AN666:AS666" si="2634">AN665</f>
        <v>0</v>
      </c>
      <c r="AO666" s="65">
        <f t="shared" si="2634"/>
        <v>0</v>
      </c>
      <c r="AP666" s="65">
        <f t="shared" si="2634"/>
        <v>0</v>
      </c>
      <c r="AQ666" s="65">
        <f t="shared" si="2634"/>
        <v>0</v>
      </c>
      <c r="AR666" s="65">
        <f t="shared" si="2634"/>
        <v>0</v>
      </c>
      <c r="AS666" s="65">
        <f t="shared" si="2634"/>
        <v>0</v>
      </c>
      <c r="AT666" s="65" t="str">
        <f t="shared" si="2594"/>
        <v>DCS_DDR</v>
      </c>
      <c r="AU666" s="65">
        <f t="shared" si="2595"/>
        <v>12.9</v>
      </c>
      <c r="AV666" s="65"/>
      <c r="AX666" s="65">
        <f t="shared" si="2596"/>
        <v>900</v>
      </c>
      <c r="AY666" s="65">
        <f t="shared" si="2597"/>
        <v>710</v>
      </c>
      <c r="AZ666" s="65">
        <f>INDEX(Notes!$A$36:$O$47,MATCH($B666,Notes!A$36:A$47,0),MATCH(AZ$2,Notes!A$35:O$35,0))</f>
        <v>12.93</v>
      </c>
      <c r="BA666" s="65">
        <f t="shared" si="2598"/>
        <v>770</v>
      </c>
      <c r="BB666" s="65">
        <f t="shared" si="2599"/>
        <v>770</v>
      </c>
      <c r="BC666" s="65">
        <f t="shared" si="2600"/>
        <v>775</v>
      </c>
      <c r="BD666" s="65">
        <f t="shared" si="2601"/>
        <v>775</v>
      </c>
      <c r="BO666" s="72">
        <f t="shared" si="2628"/>
        <v>12.9</v>
      </c>
      <c r="BP666" s="72">
        <f t="shared" si="2521"/>
        <v>7</v>
      </c>
      <c r="BQ666" s="72" t="str">
        <f t="shared" si="2522"/>
        <v>7</v>
      </c>
      <c r="BR666" s="72">
        <f t="shared" si="2629"/>
        <v>0</v>
      </c>
      <c r="BS666" s="72" t="str">
        <f t="shared" si="2629"/>
        <v>MD005</v>
      </c>
      <c r="BT666" s="72" t="str">
        <f t="shared" si="2629"/>
        <v>MD008</v>
      </c>
      <c r="BU666" s="72">
        <f t="shared" si="2629"/>
        <v>0.666875</v>
      </c>
      <c r="BV666" s="72">
        <f t="shared" si="2629"/>
        <v>-1</v>
      </c>
    </row>
    <row r="667" spans="1:74" s="72" customFormat="1" x14ac:dyDescent="0.2">
      <c r="A667" s="72" t="b">
        <v>1</v>
      </c>
      <c r="B667" s="65" t="s">
        <v>68</v>
      </c>
      <c r="C667" s="65" t="s">
        <v>348</v>
      </c>
      <c r="D667" s="65" t="str">
        <f t="shared" si="2510"/>
        <v>E8</v>
      </c>
      <c r="E667" s="75">
        <f t="shared" ref="E667:E670" si="2635">1000000+BP667*1000+BQ667</f>
        <v>1007008</v>
      </c>
      <c r="F667" s="65" t="str">
        <f t="shared" ref="F667:F670" si="2636">CONCATENATE(C667,"_",D667)</f>
        <v>MD007_E8</v>
      </c>
      <c r="G667" s="65" t="s">
        <v>345</v>
      </c>
      <c r="H667" s="65">
        <f t="shared" si="2623"/>
        <v>910</v>
      </c>
      <c r="I667" s="65">
        <f t="shared" si="2624"/>
        <v>135</v>
      </c>
      <c r="J667" s="65">
        <f>INDEX(Notes!$A$36:$N$47,MATCH(Binning!$B667,Notes!$A$36:$A$47,0),MATCH(Notes!$K$35,Notes!$A$35:$N$35,0))</f>
        <v>12.9</v>
      </c>
      <c r="K667" s="65"/>
      <c r="L667" s="65">
        <f t="shared" si="2630"/>
        <v>900</v>
      </c>
      <c r="M667" s="65">
        <f t="shared" si="2625"/>
        <v>710</v>
      </c>
      <c r="N667" s="65">
        <f>INDEX(GB!$A$2:$AD$96,MATCH($C667,GB!$A$2:$A$96,0),MATCH(N$2,GB!$A$1:$AD$1,0))</f>
        <v>0</v>
      </c>
      <c r="O667" s="65">
        <f>INDEX(GB!$A$2:$AD$96,MATCH($C667,GB!$A$2:$A$96,0),MATCH(O$2,GB!$A$1:$AD$1,0))</f>
        <v>-45</v>
      </c>
      <c r="P667" s="65">
        <f>INDEX(GB!$A$2:$AD$96,MATCH($C667,GB!$A$2:$A$96,0),MATCH(P$2,GB!$A$1:$AD$1,0))</f>
        <v>-45</v>
      </c>
      <c r="Q667" s="65">
        <f>INDEX(GB!$A$2:$AD$96,MATCH($C667,GB!$A$2:$A$96,0),MATCH(Q$2,GB!$A$1:$AD$1,0))</f>
        <v>-45</v>
      </c>
      <c r="R667" s="65">
        <f>INDEX(Notes!$A$36:$N$47,MATCH(Binning!$B667,Notes!$A$36:$A$47,0),MATCH(Notes!$M$35,Notes!$A$35:$N$35,0))</f>
        <v>167</v>
      </c>
      <c r="S667" s="65"/>
      <c r="T667" s="65">
        <f>INDEX(GB!$A$2:$AD$96,MATCH($C667,GB!$A$2:$A$96,0),MATCH(T$2,GB!$A$1:$AD$1,0))</f>
        <v>15</v>
      </c>
      <c r="U667" s="65">
        <f>INDEX(GB!$A$2:$AD$96,MATCH($C667,GB!$A$2:$A$96,0),MATCH(U$2,GB!$A$1:$AD$1,0))</f>
        <v>-65</v>
      </c>
      <c r="V667" s="65">
        <f>INDEX(GB!$A$2:$AD$96,MATCH($C667,GB!$A$2:$A$96,0),MATCH(V$2,GB!$A$1:$AD$1,0))</f>
        <v>0</v>
      </c>
      <c r="W667" s="65">
        <f>INDEX(GB!$A$2:$AD$96,MATCH($C667,GB!$A$2:$A$96,0),MATCH(W$2,GB!$A$1:$AD$1,0))</f>
        <v>-70</v>
      </c>
      <c r="X667" s="65">
        <f>INDEX(GB!$A$2:$AD$96,MATCH($C667,GB!$A$2:$A$96,0),MATCH(X$2,GB!$A$1:$AD$1,0))</f>
        <v>-70</v>
      </c>
      <c r="Y667" s="65">
        <v>5</v>
      </c>
      <c r="Z667" s="72">
        <v>1200</v>
      </c>
      <c r="AA667" s="72">
        <v>400</v>
      </c>
      <c r="AB667" s="65"/>
      <c r="AC667" s="65"/>
      <c r="AD667" s="65"/>
      <c r="AE667" s="65"/>
      <c r="AF667" s="65">
        <f t="shared" si="2626"/>
        <v>10</v>
      </c>
      <c r="AG667" s="65">
        <f t="shared" si="2361"/>
        <v>820</v>
      </c>
      <c r="AH667" s="65">
        <f t="shared" ref="AH667:AH670" si="2637">AG667-N667</f>
        <v>820</v>
      </c>
      <c r="AI667" s="65" t="str">
        <f t="shared" ref="AI667:AI670" si="2638">IF($BR667=1,BS667,"")</f>
        <v/>
      </c>
      <c r="AJ667" s="65" t="str">
        <f t="shared" ref="AJ667:AJ670" si="2639">IF($BR667=1,BT667,"")</f>
        <v/>
      </c>
      <c r="AK667" s="65" t="str">
        <f t="shared" ref="AK667:AK670" si="2640">IF($BR667=1,BU667,"")</f>
        <v/>
      </c>
      <c r="AL667" s="65" t="str">
        <f t="shared" ref="AL667:AL670" si="2641">IF($BR667=1,BV667,"")</f>
        <v/>
      </c>
      <c r="AM667" s="65" t="str">
        <f t="shared" si="2339"/>
        <v/>
      </c>
      <c r="AN667" s="65">
        <f t="shared" ref="AN667:AS667" si="2642">AN666</f>
        <v>0</v>
      </c>
      <c r="AO667" s="65">
        <f t="shared" si="2642"/>
        <v>0</v>
      </c>
      <c r="AP667" s="65">
        <f t="shared" si="2642"/>
        <v>0</v>
      </c>
      <c r="AQ667" s="65">
        <f t="shared" si="2642"/>
        <v>0</v>
      </c>
      <c r="AR667" s="65">
        <f t="shared" si="2642"/>
        <v>0</v>
      </c>
      <c r="AS667" s="65">
        <f t="shared" si="2642"/>
        <v>0</v>
      </c>
      <c r="AT667" s="65" t="str">
        <f t="shared" ref="AT667:AT670" si="2643">B667</f>
        <v>DCS_DDR</v>
      </c>
      <c r="AU667" s="65">
        <f t="shared" ref="AU667:AU670" si="2644">J667</f>
        <v>12.9</v>
      </c>
      <c r="AV667" s="65"/>
      <c r="AX667" s="65">
        <f t="shared" ref="AX667:AX670" si="2645">L667+N667</f>
        <v>900</v>
      </c>
      <c r="AY667" s="65">
        <f t="shared" ref="AY667:AY670" si="2646">M667+N667</f>
        <v>710</v>
      </c>
      <c r="AZ667" s="65">
        <f>INDEX(Notes!$A$36:$O$47,MATCH($B667,Notes!A$36:A$47,0),MATCH(AZ$2,Notes!A$35:O$35,0))</f>
        <v>12.93</v>
      </c>
      <c r="BA667" s="65">
        <f t="shared" ref="BA667:BA670" si="2647">MAX(MIN(Y667*FLOOR((H667-I667*LOG10(AZ667))/Y667,1),L667),M667)</f>
        <v>755</v>
      </c>
      <c r="BB667" s="65">
        <f t="shared" ref="BB667:BB670" si="2648">BA667+N667</f>
        <v>755</v>
      </c>
      <c r="BC667" s="65">
        <f t="shared" ref="BC667:BC670" si="2649">MAX(MIN(Y667*FLOOR((H667-I667*LOG10(J667))/Y667,1),L667),M667)</f>
        <v>760</v>
      </c>
      <c r="BD667" s="65">
        <f t="shared" ref="BD667:BD670" si="2650">BC667+N667</f>
        <v>760</v>
      </c>
      <c r="BO667" s="72">
        <f t="shared" si="2628"/>
        <v>12.9</v>
      </c>
      <c r="BP667" s="72">
        <f t="shared" si="2521"/>
        <v>7</v>
      </c>
      <c r="BQ667" s="72" t="str">
        <f t="shared" si="2522"/>
        <v>8</v>
      </c>
      <c r="BR667" s="72">
        <f t="shared" si="2629"/>
        <v>0</v>
      </c>
      <c r="BS667" s="72" t="str">
        <f t="shared" si="2629"/>
        <v>MD005</v>
      </c>
      <c r="BT667" s="72" t="str">
        <f t="shared" si="2629"/>
        <v>MD008</v>
      </c>
      <c r="BU667" s="72">
        <f t="shared" si="2629"/>
        <v>0.666875</v>
      </c>
      <c r="BV667" s="72">
        <f t="shared" si="2629"/>
        <v>-1</v>
      </c>
    </row>
    <row r="668" spans="1:74" s="72" customFormat="1" x14ac:dyDescent="0.2">
      <c r="A668" s="72" t="b">
        <v>1</v>
      </c>
      <c r="B668" s="65" t="s">
        <v>68</v>
      </c>
      <c r="C668" s="65" t="s">
        <v>348</v>
      </c>
      <c r="D668" s="65" t="str">
        <f t="shared" si="2510"/>
        <v>E9</v>
      </c>
      <c r="E668" s="75">
        <f t="shared" si="2635"/>
        <v>1007009</v>
      </c>
      <c r="F668" s="65" t="str">
        <f t="shared" si="2636"/>
        <v>MD007_E9</v>
      </c>
      <c r="G668" s="65" t="s">
        <v>345</v>
      </c>
      <c r="H668" s="65">
        <f t="shared" si="2623"/>
        <v>895</v>
      </c>
      <c r="I668" s="65">
        <f t="shared" si="2624"/>
        <v>135</v>
      </c>
      <c r="J668" s="65">
        <f>INDEX(Notes!$A$36:$N$47,MATCH(Binning!$B668,Notes!$A$36:$A$47,0),MATCH(Notes!$K$35,Notes!$A$35:$N$35,0))</f>
        <v>12.9</v>
      </c>
      <c r="K668" s="65"/>
      <c r="L668" s="65">
        <f t="shared" si="2630"/>
        <v>900</v>
      </c>
      <c r="M668" s="65">
        <f t="shared" si="2625"/>
        <v>710</v>
      </c>
      <c r="N668" s="65">
        <f>INDEX(GB!$A$2:$AD$96,MATCH($C668,GB!$A$2:$A$96,0),MATCH(N$2,GB!$A$1:$AD$1,0))</f>
        <v>0</v>
      </c>
      <c r="O668" s="65">
        <f>INDEX(GB!$A$2:$AD$96,MATCH($C668,GB!$A$2:$A$96,0),MATCH(O$2,GB!$A$1:$AD$1,0))</f>
        <v>-45</v>
      </c>
      <c r="P668" s="65">
        <f>INDEX(GB!$A$2:$AD$96,MATCH($C668,GB!$A$2:$A$96,0),MATCH(P$2,GB!$A$1:$AD$1,0))</f>
        <v>-45</v>
      </c>
      <c r="Q668" s="65">
        <f>INDEX(GB!$A$2:$AD$96,MATCH($C668,GB!$A$2:$A$96,0),MATCH(Q$2,GB!$A$1:$AD$1,0))</f>
        <v>-45</v>
      </c>
      <c r="R668" s="65">
        <f>INDEX(Notes!$A$36:$N$47,MATCH(Binning!$B668,Notes!$A$36:$A$47,0),MATCH(Notes!$M$35,Notes!$A$35:$N$35,0))</f>
        <v>167</v>
      </c>
      <c r="S668" s="65"/>
      <c r="T668" s="65">
        <f>INDEX(GB!$A$2:$AD$96,MATCH($C668,GB!$A$2:$A$96,0),MATCH(T$2,GB!$A$1:$AD$1,0))</f>
        <v>15</v>
      </c>
      <c r="U668" s="65">
        <f>INDEX(GB!$A$2:$AD$96,MATCH($C668,GB!$A$2:$A$96,0),MATCH(U$2,GB!$A$1:$AD$1,0))</f>
        <v>-65</v>
      </c>
      <c r="V668" s="65">
        <f>INDEX(GB!$A$2:$AD$96,MATCH($C668,GB!$A$2:$A$96,0),MATCH(V$2,GB!$A$1:$AD$1,0))</f>
        <v>0</v>
      </c>
      <c r="W668" s="65">
        <f>INDEX(GB!$A$2:$AD$96,MATCH($C668,GB!$A$2:$A$96,0),MATCH(W$2,GB!$A$1:$AD$1,0))</f>
        <v>-70</v>
      </c>
      <c r="X668" s="65">
        <f>INDEX(GB!$A$2:$AD$96,MATCH($C668,GB!$A$2:$A$96,0),MATCH(X$2,GB!$A$1:$AD$1,0))</f>
        <v>-70</v>
      </c>
      <c r="Y668" s="65">
        <v>5</v>
      </c>
      <c r="Z668" s="72">
        <v>1200</v>
      </c>
      <c r="AA668" s="72">
        <v>400</v>
      </c>
      <c r="AB668" s="65"/>
      <c r="AC668" s="65"/>
      <c r="AD668" s="65"/>
      <c r="AE668" s="65"/>
      <c r="AF668" s="65">
        <f t="shared" si="2626"/>
        <v>10</v>
      </c>
      <c r="AG668" s="65">
        <f t="shared" si="2361"/>
        <v>820</v>
      </c>
      <c r="AH668" s="65">
        <f t="shared" si="2637"/>
        <v>820</v>
      </c>
      <c r="AI668" s="65" t="str">
        <f t="shared" si="2638"/>
        <v/>
      </c>
      <c r="AJ668" s="65" t="str">
        <f t="shared" si="2639"/>
        <v/>
      </c>
      <c r="AK668" s="65" t="str">
        <f t="shared" si="2640"/>
        <v/>
      </c>
      <c r="AL668" s="65" t="str">
        <f t="shared" si="2641"/>
        <v/>
      </c>
      <c r="AM668" s="65" t="str">
        <f t="shared" si="2339"/>
        <v/>
      </c>
      <c r="AN668" s="65">
        <f t="shared" ref="AN668:AS668" si="2651">AN667</f>
        <v>0</v>
      </c>
      <c r="AO668" s="65">
        <f t="shared" si="2651"/>
        <v>0</v>
      </c>
      <c r="AP668" s="65">
        <f t="shared" si="2651"/>
        <v>0</v>
      </c>
      <c r="AQ668" s="65">
        <f t="shared" si="2651"/>
        <v>0</v>
      </c>
      <c r="AR668" s="65">
        <f t="shared" si="2651"/>
        <v>0</v>
      </c>
      <c r="AS668" s="65">
        <f t="shared" si="2651"/>
        <v>0</v>
      </c>
      <c r="AT668" s="65" t="str">
        <f t="shared" si="2643"/>
        <v>DCS_DDR</v>
      </c>
      <c r="AU668" s="65">
        <f t="shared" si="2644"/>
        <v>12.9</v>
      </c>
      <c r="AV668" s="65"/>
      <c r="AX668" s="65">
        <f t="shared" si="2645"/>
        <v>900</v>
      </c>
      <c r="AY668" s="65">
        <f t="shared" si="2646"/>
        <v>710</v>
      </c>
      <c r="AZ668" s="65">
        <f>INDEX(Notes!$A$36:$O$47,MATCH($B668,Notes!A$36:A$47,0),MATCH(AZ$2,Notes!A$35:O$35,0))</f>
        <v>12.93</v>
      </c>
      <c r="BA668" s="65">
        <f t="shared" si="2647"/>
        <v>740</v>
      </c>
      <c r="BB668" s="65">
        <f t="shared" si="2648"/>
        <v>740</v>
      </c>
      <c r="BC668" s="65">
        <f t="shared" si="2649"/>
        <v>745</v>
      </c>
      <c r="BD668" s="65">
        <f t="shared" si="2650"/>
        <v>745</v>
      </c>
      <c r="BO668" s="72">
        <f t="shared" si="2628"/>
        <v>12.9</v>
      </c>
      <c r="BP668" s="72">
        <f t="shared" si="2521"/>
        <v>7</v>
      </c>
      <c r="BQ668" s="72" t="str">
        <f t="shared" si="2522"/>
        <v>9</v>
      </c>
      <c r="BR668" s="72">
        <f t="shared" ref="BR668:BV668" si="2652">IF(BR667="","",BR667)</f>
        <v>0</v>
      </c>
      <c r="BS668" s="72" t="str">
        <f t="shared" si="2652"/>
        <v>MD005</v>
      </c>
      <c r="BT668" s="72" t="str">
        <f t="shared" si="2652"/>
        <v>MD008</v>
      </c>
      <c r="BU668" s="72">
        <f t="shared" si="2652"/>
        <v>0.666875</v>
      </c>
      <c r="BV668" s="72">
        <f t="shared" si="2652"/>
        <v>-1</v>
      </c>
    </row>
    <row r="669" spans="1:74" s="72" customFormat="1" x14ac:dyDescent="0.2">
      <c r="A669" s="72" t="b">
        <v>1</v>
      </c>
      <c r="B669" s="65" t="s">
        <v>68</v>
      </c>
      <c r="C669" s="65" t="s">
        <v>348</v>
      </c>
      <c r="D669" s="65" t="str">
        <f t="shared" si="2510"/>
        <v>E10</v>
      </c>
      <c r="E669" s="75">
        <f t="shared" si="2635"/>
        <v>1007010</v>
      </c>
      <c r="F669" s="65" t="str">
        <f t="shared" si="2636"/>
        <v>MD007_E10</v>
      </c>
      <c r="G669" s="65" t="s">
        <v>345</v>
      </c>
      <c r="H669" s="65">
        <f t="shared" si="2623"/>
        <v>880</v>
      </c>
      <c r="I669" s="65">
        <f t="shared" si="2624"/>
        <v>135</v>
      </c>
      <c r="J669" s="65">
        <f>INDEX(Notes!$A$36:$N$47,MATCH(Binning!$B669,Notes!$A$36:$A$47,0),MATCH(Notes!$K$35,Notes!$A$35:$N$35,0))</f>
        <v>12.9</v>
      </c>
      <c r="K669" s="65"/>
      <c r="L669" s="65">
        <f t="shared" si="2630"/>
        <v>900</v>
      </c>
      <c r="M669" s="65">
        <f t="shared" si="2625"/>
        <v>710</v>
      </c>
      <c r="N669" s="65">
        <f>INDEX(GB!$A$2:$AD$96,MATCH($C669,GB!$A$2:$A$96,0),MATCH(N$2,GB!$A$1:$AD$1,0))</f>
        <v>0</v>
      </c>
      <c r="O669" s="65">
        <f>INDEX(GB!$A$2:$AD$96,MATCH($C669,GB!$A$2:$A$96,0),MATCH(O$2,GB!$A$1:$AD$1,0))</f>
        <v>-45</v>
      </c>
      <c r="P669" s="65">
        <f>INDEX(GB!$A$2:$AD$96,MATCH($C669,GB!$A$2:$A$96,0),MATCH(P$2,GB!$A$1:$AD$1,0))</f>
        <v>-45</v>
      </c>
      <c r="Q669" s="65">
        <f>INDEX(GB!$A$2:$AD$96,MATCH($C669,GB!$A$2:$A$96,0),MATCH(Q$2,GB!$A$1:$AD$1,0))</f>
        <v>-45</v>
      </c>
      <c r="R669" s="65">
        <f>INDEX(Notes!$A$36:$N$47,MATCH(Binning!$B669,Notes!$A$36:$A$47,0),MATCH(Notes!$M$35,Notes!$A$35:$N$35,0))</f>
        <v>167</v>
      </c>
      <c r="S669" s="65"/>
      <c r="T669" s="65">
        <f>INDEX(GB!$A$2:$AD$96,MATCH($C669,GB!$A$2:$A$96,0),MATCH(T$2,GB!$A$1:$AD$1,0))</f>
        <v>15</v>
      </c>
      <c r="U669" s="65">
        <f>INDEX(GB!$A$2:$AD$96,MATCH($C669,GB!$A$2:$A$96,0),MATCH(U$2,GB!$A$1:$AD$1,0))</f>
        <v>-65</v>
      </c>
      <c r="V669" s="65">
        <f>INDEX(GB!$A$2:$AD$96,MATCH($C669,GB!$A$2:$A$96,0),MATCH(V$2,GB!$A$1:$AD$1,0))</f>
        <v>0</v>
      </c>
      <c r="W669" s="65">
        <f>INDEX(GB!$A$2:$AD$96,MATCH($C669,GB!$A$2:$A$96,0),MATCH(W$2,GB!$A$1:$AD$1,0))</f>
        <v>-70</v>
      </c>
      <c r="X669" s="65">
        <f>INDEX(GB!$A$2:$AD$96,MATCH($C669,GB!$A$2:$A$96,0),MATCH(X$2,GB!$A$1:$AD$1,0))</f>
        <v>-70</v>
      </c>
      <c r="Y669" s="65">
        <v>5</v>
      </c>
      <c r="Z669" s="72">
        <v>1200</v>
      </c>
      <c r="AA669" s="72">
        <v>400</v>
      </c>
      <c r="AB669" s="65"/>
      <c r="AC669" s="65"/>
      <c r="AD669" s="65"/>
      <c r="AE669" s="65"/>
      <c r="AF669" s="65">
        <f t="shared" si="2626"/>
        <v>10</v>
      </c>
      <c r="AG669" s="65">
        <f t="shared" si="2361"/>
        <v>820</v>
      </c>
      <c r="AH669" s="65">
        <f t="shared" si="2637"/>
        <v>820</v>
      </c>
      <c r="AI669" s="65" t="str">
        <f t="shared" si="2638"/>
        <v/>
      </c>
      <c r="AJ669" s="65" t="str">
        <f t="shared" si="2639"/>
        <v/>
      </c>
      <c r="AK669" s="65" t="str">
        <f t="shared" si="2640"/>
        <v/>
      </c>
      <c r="AL669" s="65" t="str">
        <f t="shared" si="2641"/>
        <v/>
      </c>
      <c r="AM669" s="65" t="str">
        <f t="shared" si="2339"/>
        <v/>
      </c>
      <c r="AN669" s="65">
        <f t="shared" ref="AN669:AS669" si="2653">AN668</f>
        <v>0</v>
      </c>
      <c r="AO669" s="65">
        <f t="shared" si="2653"/>
        <v>0</v>
      </c>
      <c r="AP669" s="65">
        <f t="shared" si="2653"/>
        <v>0</v>
      </c>
      <c r="AQ669" s="65">
        <f t="shared" si="2653"/>
        <v>0</v>
      </c>
      <c r="AR669" s="65">
        <f t="shared" si="2653"/>
        <v>0</v>
      </c>
      <c r="AS669" s="65">
        <f t="shared" si="2653"/>
        <v>0</v>
      </c>
      <c r="AT669" s="65" t="str">
        <f t="shared" si="2643"/>
        <v>DCS_DDR</v>
      </c>
      <c r="AU669" s="65">
        <f t="shared" si="2644"/>
        <v>12.9</v>
      </c>
      <c r="AV669" s="65"/>
      <c r="AX669" s="65">
        <f t="shared" si="2645"/>
        <v>900</v>
      </c>
      <c r="AY669" s="65">
        <f t="shared" si="2646"/>
        <v>710</v>
      </c>
      <c r="AZ669" s="65">
        <f>INDEX(Notes!$A$36:$O$47,MATCH($B669,Notes!A$36:A$47,0),MATCH(AZ$2,Notes!A$35:O$35,0))</f>
        <v>12.93</v>
      </c>
      <c r="BA669" s="65">
        <f t="shared" si="2647"/>
        <v>725</v>
      </c>
      <c r="BB669" s="65">
        <f t="shared" si="2648"/>
        <v>725</v>
      </c>
      <c r="BC669" s="65">
        <f t="shared" si="2649"/>
        <v>730</v>
      </c>
      <c r="BD669" s="65">
        <f t="shared" si="2650"/>
        <v>730</v>
      </c>
      <c r="BO669" s="72">
        <f t="shared" si="2628"/>
        <v>12.9</v>
      </c>
      <c r="BP669" s="72">
        <f t="shared" si="2521"/>
        <v>7</v>
      </c>
      <c r="BQ669" s="72" t="str">
        <f t="shared" si="2522"/>
        <v>10</v>
      </c>
      <c r="BR669" s="72">
        <f t="shared" ref="BR669:BV669" si="2654">IF(BR668="","",BR668)</f>
        <v>0</v>
      </c>
      <c r="BS669" s="72" t="str">
        <f t="shared" si="2654"/>
        <v>MD005</v>
      </c>
      <c r="BT669" s="72" t="str">
        <f t="shared" si="2654"/>
        <v>MD008</v>
      </c>
      <c r="BU669" s="72">
        <f t="shared" si="2654"/>
        <v>0.666875</v>
      </c>
      <c r="BV669" s="72">
        <f t="shared" si="2654"/>
        <v>-1</v>
      </c>
    </row>
    <row r="670" spans="1:74" s="72" customFormat="1" x14ac:dyDescent="0.2">
      <c r="A670" s="72" t="b">
        <v>1</v>
      </c>
      <c r="B670" s="65" t="s">
        <v>68</v>
      </c>
      <c r="C670" s="65" t="s">
        <v>348</v>
      </c>
      <c r="D670" s="65" t="str">
        <f t="shared" si="2510"/>
        <v>E11</v>
      </c>
      <c r="E670" s="75">
        <f t="shared" si="2635"/>
        <v>1007011</v>
      </c>
      <c r="F670" s="65" t="str">
        <f t="shared" si="2636"/>
        <v>MD007_E11</v>
      </c>
      <c r="G670" s="65" t="s">
        <v>345</v>
      </c>
      <c r="H670" s="65">
        <f t="shared" si="2623"/>
        <v>865</v>
      </c>
      <c r="I670" s="65">
        <f t="shared" si="2624"/>
        <v>135</v>
      </c>
      <c r="J670" s="65">
        <f>INDEX(Notes!$A$36:$N$47,MATCH(Binning!$B670,Notes!$A$36:$A$47,0),MATCH(Notes!$K$35,Notes!$A$35:$N$35,0))</f>
        <v>12.9</v>
      </c>
      <c r="K670" s="65"/>
      <c r="L670" s="65">
        <f t="shared" si="2630"/>
        <v>900</v>
      </c>
      <c r="M670" s="65">
        <f t="shared" si="2625"/>
        <v>710</v>
      </c>
      <c r="N670" s="65">
        <f>INDEX(GB!$A$2:$AD$96,MATCH($C670,GB!$A$2:$A$96,0),MATCH(N$2,GB!$A$1:$AD$1,0))</f>
        <v>0</v>
      </c>
      <c r="O670" s="65">
        <f>INDEX(GB!$A$2:$AD$96,MATCH($C670,GB!$A$2:$A$96,0),MATCH(O$2,GB!$A$1:$AD$1,0))</f>
        <v>-45</v>
      </c>
      <c r="P670" s="65">
        <f>INDEX(GB!$A$2:$AD$96,MATCH($C670,GB!$A$2:$A$96,0),MATCH(P$2,GB!$A$1:$AD$1,0))</f>
        <v>-45</v>
      </c>
      <c r="Q670" s="65">
        <f>INDEX(GB!$A$2:$AD$96,MATCH($C670,GB!$A$2:$A$96,0),MATCH(Q$2,GB!$A$1:$AD$1,0))</f>
        <v>-45</v>
      </c>
      <c r="R670" s="65">
        <f>INDEX(Notes!$A$36:$N$47,MATCH(Binning!$B670,Notes!$A$36:$A$47,0),MATCH(Notes!$M$35,Notes!$A$35:$N$35,0))</f>
        <v>167</v>
      </c>
      <c r="S670" s="65"/>
      <c r="T670" s="65">
        <f>INDEX(GB!$A$2:$AD$96,MATCH($C670,GB!$A$2:$A$96,0),MATCH(T$2,GB!$A$1:$AD$1,0))</f>
        <v>15</v>
      </c>
      <c r="U670" s="65">
        <f>INDEX(GB!$A$2:$AD$96,MATCH($C670,GB!$A$2:$A$96,0),MATCH(U$2,GB!$A$1:$AD$1,0))</f>
        <v>-65</v>
      </c>
      <c r="V670" s="65">
        <f>INDEX(GB!$A$2:$AD$96,MATCH($C670,GB!$A$2:$A$96,0),MATCH(V$2,GB!$A$1:$AD$1,0))</f>
        <v>0</v>
      </c>
      <c r="W670" s="65">
        <f>INDEX(GB!$A$2:$AD$96,MATCH($C670,GB!$A$2:$A$96,0),MATCH(W$2,GB!$A$1:$AD$1,0))</f>
        <v>-70</v>
      </c>
      <c r="X670" s="65">
        <f>INDEX(GB!$A$2:$AD$96,MATCH($C670,GB!$A$2:$A$96,0),MATCH(X$2,GB!$A$1:$AD$1,0))</f>
        <v>-70</v>
      </c>
      <c r="Y670" s="65">
        <v>5</v>
      </c>
      <c r="Z670" s="72">
        <v>1200</v>
      </c>
      <c r="AA670" s="72">
        <v>400</v>
      </c>
      <c r="AB670" s="65"/>
      <c r="AC670" s="65"/>
      <c r="AD670" s="65"/>
      <c r="AE670" s="65"/>
      <c r="AF670" s="65">
        <f t="shared" si="2626"/>
        <v>10</v>
      </c>
      <c r="AG670" s="65">
        <f t="shared" si="2361"/>
        <v>820</v>
      </c>
      <c r="AH670" s="65">
        <f t="shared" si="2637"/>
        <v>820</v>
      </c>
      <c r="AI670" s="65" t="str">
        <f t="shared" si="2638"/>
        <v/>
      </c>
      <c r="AJ670" s="65" t="str">
        <f t="shared" si="2639"/>
        <v/>
      </c>
      <c r="AK670" s="65" t="str">
        <f t="shared" si="2640"/>
        <v/>
      </c>
      <c r="AL670" s="65" t="str">
        <f t="shared" si="2641"/>
        <v/>
      </c>
      <c r="AM670" s="65" t="str">
        <f t="shared" si="2339"/>
        <v/>
      </c>
      <c r="AN670" s="65">
        <f t="shared" ref="AN670:AS670" si="2655">AN669</f>
        <v>0</v>
      </c>
      <c r="AO670" s="65">
        <f t="shared" si="2655"/>
        <v>0</v>
      </c>
      <c r="AP670" s="65">
        <f t="shared" si="2655"/>
        <v>0</v>
      </c>
      <c r="AQ670" s="65">
        <f t="shared" si="2655"/>
        <v>0</v>
      </c>
      <c r="AR670" s="65">
        <f t="shared" si="2655"/>
        <v>0</v>
      </c>
      <c r="AS670" s="65">
        <f t="shared" si="2655"/>
        <v>0</v>
      </c>
      <c r="AT670" s="65" t="str">
        <f t="shared" si="2643"/>
        <v>DCS_DDR</v>
      </c>
      <c r="AU670" s="65">
        <f t="shared" si="2644"/>
        <v>12.9</v>
      </c>
      <c r="AV670" s="65"/>
      <c r="AX670" s="65">
        <f t="shared" si="2645"/>
        <v>900</v>
      </c>
      <c r="AY670" s="65">
        <f t="shared" si="2646"/>
        <v>710</v>
      </c>
      <c r="AZ670" s="65">
        <f>INDEX(Notes!$A$36:$O$47,MATCH($B670,Notes!A$36:A$47,0),MATCH(AZ$2,Notes!A$35:O$35,0))</f>
        <v>12.93</v>
      </c>
      <c r="BA670" s="65">
        <f t="shared" si="2647"/>
        <v>710</v>
      </c>
      <c r="BB670" s="65">
        <f t="shared" si="2648"/>
        <v>710</v>
      </c>
      <c r="BC670" s="65">
        <f t="shared" si="2649"/>
        <v>715</v>
      </c>
      <c r="BD670" s="65">
        <f t="shared" si="2650"/>
        <v>715</v>
      </c>
      <c r="BO670" s="72">
        <f t="shared" si="2628"/>
        <v>12.9</v>
      </c>
      <c r="BP670" s="72">
        <f t="shared" si="2521"/>
        <v>7</v>
      </c>
      <c r="BQ670" s="72" t="str">
        <f t="shared" si="2522"/>
        <v>11</v>
      </c>
      <c r="BR670" s="72">
        <f t="shared" ref="BR670:BV670" si="2656">IF(BR669="","",BR669)</f>
        <v>0</v>
      </c>
      <c r="BS670" s="72" t="str">
        <f t="shared" si="2656"/>
        <v>MD005</v>
      </c>
      <c r="BT670" s="72" t="str">
        <f t="shared" si="2656"/>
        <v>MD008</v>
      </c>
      <c r="BU670" s="72">
        <f t="shared" si="2656"/>
        <v>0.666875</v>
      </c>
      <c r="BV670" s="72">
        <f t="shared" si="2656"/>
        <v>-1</v>
      </c>
    </row>
    <row r="671" spans="1:74" s="72" customFormat="1" x14ac:dyDescent="0.2">
      <c r="A671" s="72" t="b">
        <v>1</v>
      </c>
      <c r="B671" s="65" t="s">
        <v>68</v>
      </c>
      <c r="C671" s="65" t="s">
        <v>348</v>
      </c>
      <c r="D671" s="65" t="str">
        <f t="shared" si="2510"/>
        <v>E12</v>
      </c>
      <c r="E671" s="75">
        <f t="shared" ref="E671" si="2657">1000000+BP671*1000+BQ671</f>
        <v>1007012</v>
      </c>
      <c r="F671" s="65" t="str">
        <f t="shared" ref="F671" si="2658">CONCATENATE(C671,"_",D671)</f>
        <v>MD007_E12</v>
      </c>
      <c r="G671" s="65" t="s">
        <v>345</v>
      </c>
      <c r="H671" s="65">
        <f t="shared" si="2623"/>
        <v>850</v>
      </c>
      <c r="I671" s="65">
        <f t="shared" si="2624"/>
        <v>135</v>
      </c>
      <c r="J671" s="65">
        <f>INDEX(Notes!$A$36:$N$47,MATCH(Binning!$B671,Notes!$A$36:$A$47,0),MATCH(Notes!$K$35,Notes!$A$35:$N$35,0))</f>
        <v>12.9</v>
      </c>
      <c r="K671" s="65"/>
      <c r="L671" s="65">
        <f t="shared" si="2630"/>
        <v>900</v>
      </c>
      <c r="M671" s="65">
        <f t="shared" si="2625"/>
        <v>710</v>
      </c>
      <c r="N671" s="65">
        <f>INDEX(GB!$A$2:$AD$96,MATCH($C671,GB!$A$2:$A$96,0),MATCH(N$2,GB!$A$1:$AD$1,0))</f>
        <v>0</v>
      </c>
      <c r="O671" s="65">
        <f>INDEX(GB!$A$2:$AD$96,MATCH($C671,GB!$A$2:$A$96,0),MATCH(O$2,GB!$A$1:$AD$1,0))</f>
        <v>-45</v>
      </c>
      <c r="P671" s="65">
        <f>INDEX(GB!$A$2:$AD$96,MATCH($C671,GB!$A$2:$A$96,0),MATCH(P$2,GB!$A$1:$AD$1,0))</f>
        <v>-45</v>
      </c>
      <c r="Q671" s="65">
        <f>INDEX(GB!$A$2:$AD$96,MATCH($C671,GB!$A$2:$A$96,0),MATCH(Q$2,GB!$A$1:$AD$1,0))</f>
        <v>-45</v>
      </c>
      <c r="R671" s="65">
        <f>INDEX(Notes!$A$36:$N$47,MATCH(Binning!$B671,Notes!$A$36:$A$47,0),MATCH(Notes!$M$35,Notes!$A$35:$N$35,0))</f>
        <v>167</v>
      </c>
      <c r="S671" s="65"/>
      <c r="T671" s="65">
        <f>INDEX(GB!$A$2:$AD$96,MATCH($C671,GB!$A$2:$A$96,0),MATCH(T$2,GB!$A$1:$AD$1,0))</f>
        <v>15</v>
      </c>
      <c r="U671" s="65">
        <f>INDEX(GB!$A$2:$AD$96,MATCH($C671,GB!$A$2:$A$96,0),MATCH(U$2,GB!$A$1:$AD$1,0))</f>
        <v>-65</v>
      </c>
      <c r="V671" s="65">
        <f>INDEX(GB!$A$2:$AD$96,MATCH($C671,GB!$A$2:$A$96,0),MATCH(V$2,GB!$A$1:$AD$1,0))</f>
        <v>0</v>
      </c>
      <c r="W671" s="65">
        <f>INDEX(GB!$A$2:$AD$96,MATCH($C671,GB!$A$2:$A$96,0),MATCH(W$2,GB!$A$1:$AD$1,0))</f>
        <v>-70</v>
      </c>
      <c r="X671" s="65">
        <f>INDEX(GB!$A$2:$AD$96,MATCH($C671,GB!$A$2:$A$96,0),MATCH(X$2,GB!$A$1:$AD$1,0))</f>
        <v>-70</v>
      </c>
      <c r="Y671" s="65">
        <v>5</v>
      </c>
      <c r="Z671" s="72">
        <v>1200</v>
      </c>
      <c r="AA671" s="72">
        <v>400</v>
      </c>
      <c r="AB671" s="65"/>
      <c r="AC671" s="65"/>
      <c r="AD671" s="65"/>
      <c r="AE671" s="65"/>
      <c r="AF671" s="65">
        <f t="shared" si="2626"/>
        <v>10</v>
      </c>
      <c r="AG671" s="65">
        <f t="shared" ref="AG671:AG734" si="2659">$L$776+$N$776</f>
        <v>820</v>
      </c>
      <c r="AH671" s="65">
        <f t="shared" ref="AH671" si="2660">AG671-N671</f>
        <v>820</v>
      </c>
      <c r="AI671" s="65" t="str">
        <f t="shared" ref="AI671" si="2661">IF($BR671=1,BS671,"")</f>
        <v/>
      </c>
      <c r="AJ671" s="65" t="str">
        <f t="shared" ref="AJ671" si="2662">IF($BR671=1,BT671,"")</f>
        <v/>
      </c>
      <c r="AK671" s="65" t="str">
        <f t="shared" ref="AK671" si="2663">IF($BR671=1,BU671,"")</f>
        <v/>
      </c>
      <c r="AL671" s="65" t="str">
        <f t="shared" ref="AL671" si="2664">IF($BR671=1,BV671,"")</f>
        <v/>
      </c>
      <c r="AM671" s="65" t="str">
        <f t="shared" si="2339"/>
        <v/>
      </c>
      <c r="AN671" s="65">
        <f t="shared" ref="AN671:AS671" si="2665">AN670</f>
        <v>0</v>
      </c>
      <c r="AO671" s="65">
        <f t="shared" si="2665"/>
        <v>0</v>
      </c>
      <c r="AP671" s="65">
        <f t="shared" si="2665"/>
        <v>0</v>
      </c>
      <c r="AQ671" s="65">
        <f t="shared" si="2665"/>
        <v>0</v>
      </c>
      <c r="AR671" s="65">
        <f t="shared" si="2665"/>
        <v>0</v>
      </c>
      <c r="AS671" s="65">
        <f t="shared" si="2665"/>
        <v>0</v>
      </c>
      <c r="AT671" s="65" t="str">
        <f t="shared" ref="AT671" si="2666">B671</f>
        <v>DCS_DDR</v>
      </c>
      <c r="AU671" s="65">
        <f t="shared" ref="AU671" si="2667">J671</f>
        <v>12.9</v>
      </c>
      <c r="AV671" s="65"/>
      <c r="AX671" s="65">
        <f t="shared" ref="AX671" si="2668">L671+N671</f>
        <v>900</v>
      </c>
      <c r="AY671" s="65">
        <f t="shared" ref="AY671" si="2669">M671+N671</f>
        <v>710</v>
      </c>
      <c r="AZ671" s="65">
        <f>INDEX(Notes!$A$36:$O$47,MATCH($B671,Notes!A$36:A$47,0),MATCH(AZ$2,Notes!A$35:O$35,0))</f>
        <v>12.93</v>
      </c>
      <c r="BA671" s="65">
        <f t="shared" ref="BA671" si="2670">MAX(MIN(Y671*FLOOR((H671-I671*LOG10(AZ671))/Y671,1),L671),M671)</f>
        <v>710</v>
      </c>
      <c r="BB671" s="65">
        <f t="shared" ref="BB671" si="2671">BA671+N671</f>
        <v>710</v>
      </c>
      <c r="BC671" s="65">
        <f t="shared" ref="BC671" si="2672">MAX(MIN(Y671*FLOOR((H671-I671*LOG10(J671))/Y671,1),L671),M671)</f>
        <v>710</v>
      </c>
      <c r="BD671" s="65">
        <f t="shared" ref="BD671" si="2673">BC671+N671</f>
        <v>710</v>
      </c>
      <c r="BO671" s="72">
        <f t="shared" si="2628"/>
        <v>12.9</v>
      </c>
      <c r="BP671" s="72">
        <f t="shared" si="2521"/>
        <v>7</v>
      </c>
      <c r="BQ671" s="72" t="str">
        <f t="shared" si="2522"/>
        <v>12</v>
      </c>
      <c r="BR671" s="72">
        <f t="shared" ref="BR671:BV671" si="2674">IF(BR670="","",BR670)</f>
        <v>0</v>
      </c>
      <c r="BS671" s="72" t="str">
        <f t="shared" si="2674"/>
        <v>MD005</v>
      </c>
      <c r="BT671" s="72" t="str">
        <f t="shared" si="2674"/>
        <v>MD008</v>
      </c>
      <c r="BU671" s="72">
        <f t="shared" si="2674"/>
        <v>0.666875</v>
      </c>
      <c r="BV671" s="72">
        <f t="shared" si="2674"/>
        <v>-1</v>
      </c>
    </row>
    <row r="672" spans="1:74" s="72" customFormat="1" x14ac:dyDescent="0.2">
      <c r="A672" s="72" t="b">
        <v>1</v>
      </c>
      <c r="B672" s="65" t="s">
        <v>68</v>
      </c>
      <c r="C672" s="65" t="s">
        <v>379</v>
      </c>
      <c r="D672" s="65" t="s">
        <v>44</v>
      </c>
      <c r="E672" s="75">
        <f t="shared" ref="E672:E679" si="2675">1000000+BP672*1000+BQ672</f>
        <v>1008001</v>
      </c>
      <c r="F672" s="65" t="str">
        <f t="shared" ref="F672:F679" si="2676">CONCATENATE(C672,"_",D672)</f>
        <v>MD008_E1</v>
      </c>
      <c r="G672" s="65" t="s">
        <v>345</v>
      </c>
      <c r="H672" s="184">
        <f>VLOOKUP(C672,BinningParamNotes!A:D,3,0)</f>
        <v>1080</v>
      </c>
      <c r="I672" s="69">
        <f>VLOOKUP(C672,BinningParamNotes!A:D,2,0)</f>
        <v>140</v>
      </c>
      <c r="J672" s="65">
        <f>INDEX(Notes!$A$36:$N$47,MATCH(Binning!$B672,Notes!$A$36:$A$47,0),MATCH(Notes!$K$35,Notes!$A$35:$N$35,0))</f>
        <v>12.9</v>
      </c>
      <c r="K672" s="65"/>
      <c r="L672" s="69">
        <f>VLOOKUP(C672,BinningParamNotes!A:D,4,0)</f>
        <v>985</v>
      </c>
      <c r="M672" s="65">
        <v>750</v>
      </c>
      <c r="N672" s="65">
        <f>INDEX(GB!$A$2:$AD$96,MATCH($C672,GB!$A$2:$A$96,0),MATCH(N$2,GB!$A$1:$AD$1,0))</f>
        <v>0</v>
      </c>
      <c r="O672" s="65">
        <f>INDEX(GB!$A$2:$AD$96,MATCH($C672,GB!$A$2:$A$96,0),MATCH(O$2,GB!$A$1:$AD$1,0))</f>
        <v>-50</v>
      </c>
      <c r="P672" s="65">
        <f>INDEX(GB!$A$2:$AD$96,MATCH($C672,GB!$A$2:$A$96,0),MATCH(P$2,GB!$A$1:$AD$1,0))</f>
        <v>-65</v>
      </c>
      <c r="Q672" s="65">
        <f>INDEX(GB!$A$2:$AD$96,MATCH($C672,GB!$A$2:$A$96,0),MATCH(Q$2,GB!$A$1:$AD$1,0))</f>
        <v>-70</v>
      </c>
      <c r="R672" s="65">
        <f>INDEX(Notes!$A$36:$N$47,MATCH(Binning!$B672,Notes!$A$36:$A$47,0),MATCH(Notes!$M$35,Notes!$A$35:$N$35,0))</f>
        <v>167</v>
      </c>
      <c r="S672" s="65"/>
      <c r="T672" s="65">
        <f>INDEX(GB!$A$2:$AD$96,MATCH($C672,GB!$A$2:$A$96,0),MATCH(T$2,GB!$A$1:$AD$1,0))</f>
        <v>10</v>
      </c>
      <c r="U672" s="65">
        <f>INDEX(GB!$A$2:$AD$96,MATCH($C672,GB!$A$2:$A$96,0),MATCH(U$2,GB!$A$1:$AD$1,0))</f>
        <v>-90</v>
      </c>
      <c r="V672" s="65">
        <f>INDEX(GB!$A$2:$AD$96,MATCH($C672,GB!$A$2:$A$96,0),MATCH(V$2,GB!$A$1:$AD$1,0))</f>
        <v>0</v>
      </c>
      <c r="W672" s="65">
        <f>INDEX(GB!$A$2:$AD$96,MATCH($C672,GB!$A$2:$A$96,0),MATCH(W$2,GB!$A$1:$AD$1,0))</f>
        <v>-90</v>
      </c>
      <c r="X672" s="65">
        <f>INDEX(GB!$A$2:$AD$96,MATCH($C672,GB!$A$2:$A$96,0),MATCH(X$2,GB!$A$1:$AD$1,0))</f>
        <v>-95</v>
      </c>
      <c r="Y672" s="65">
        <v>5</v>
      </c>
      <c r="Z672" s="72">
        <v>1200</v>
      </c>
      <c r="AA672" s="72">
        <v>400</v>
      </c>
      <c r="AB672" s="65"/>
      <c r="AC672" s="65"/>
      <c r="AD672" s="65"/>
      <c r="AE672" s="65"/>
      <c r="AF672" s="65">
        <v>10</v>
      </c>
      <c r="AG672" s="65">
        <f t="shared" si="2659"/>
        <v>820</v>
      </c>
      <c r="AH672" s="65">
        <f t="shared" ref="AH672:AH679" si="2677">AG672-N672</f>
        <v>820</v>
      </c>
      <c r="AI672" s="65" t="str">
        <f t="shared" ref="AI672:AI679" si="2678">IF($BR672=1,BS672,"")</f>
        <v/>
      </c>
      <c r="AJ672" s="65" t="str">
        <f t="shared" ref="AJ672:AJ679" si="2679">IF($BR672=1,BT672,"")</f>
        <v/>
      </c>
      <c r="AK672" s="65" t="str">
        <f t="shared" ref="AK672:AK679" si="2680">IF($BR672=1,BU672,"")</f>
        <v/>
      </c>
      <c r="AL672" s="65" t="str">
        <f t="shared" ref="AL672:AL679" si="2681">IF($BR672=1,BV672,"")</f>
        <v/>
      </c>
      <c r="AM672" s="65" t="str">
        <f t="shared" si="2339"/>
        <v/>
      </c>
      <c r="AN672" s="65">
        <v>0</v>
      </c>
      <c r="AO672" s="65">
        <v>0</v>
      </c>
      <c r="AP672" s="65">
        <v>0</v>
      </c>
      <c r="AQ672" s="65">
        <v>0</v>
      </c>
      <c r="AR672" s="65">
        <v>0</v>
      </c>
      <c r="AS672" s="65">
        <v>0</v>
      </c>
      <c r="AT672" s="65" t="str">
        <f t="shared" ref="AT672:AT679" si="2682">B672</f>
        <v>DCS_DDR</v>
      </c>
      <c r="AU672" s="65">
        <f t="shared" ref="AU672:AU679" si="2683">J672</f>
        <v>12.9</v>
      </c>
      <c r="AV672" s="65"/>
      <c r="AX672" s="65">
        <f t="shared" ref="AX672:AX679" si="2684">L672+N672</f>
        <v>985</v>
      </c>
      <c r="AY672" s="65">
        <f t="shared" ref="AY672:AY679" si="2685">M672+N672</f>
        <v>750</v>
      </c>
      <c r="AZ672" s="65">
        <f>INDEX(Notes!$A$36:$O$47,MATCH($B672,Notes!A$36:A$47,0),MATCH(AZ$2,Notes!A$35:O$35,0))</f>
        <v>12.93</v>
      </c>
      <c r="BA672" s="65">
        <f t="shared" ref="BA672:BA679" si="2686">MAX(MIN(Y672*FLOOR((H672-I672*LOG10(AZ672))/Y672,1),L672),M672)</f>
        <v>920</v>
      </c>
      <c r="BB672" s="65">
        <f t="shared" ref="BB672:BB679" si="2687">BA672+N672</f>
        <v>920</v>
      </c>
      <c r="BC672" s="65">
        <f t="shared" ref="BC672:BC679" si="2688">MAX(MIN(Y672*FLOOR((H672-I672*LOG10(J672))/Y672,1),L672),M672)</f>
        <v>920</v>
      </c>
      <c r="BD672" s="65">
        <f t="shared" ref="BD672:BD679" si="2689">BC672+N672</f>
        <v>920</v>
      </c>
      <c r="BO672" s="72">
        <f>MAX(J672:J678)</f>
        <v>12.9</v>
      </c>
      <c r="BP672" s="72">
        <f t="shared" si="2521"/>
        <v>8</v>
      </c>
      <c r="BQ672" s="72" t="str">
        <f t="shared" si="2522"/>
        <v>1</v>
      </c>
      <c r="BR672" s="72">
        <v>0</v>
      </c>
    </row>
    <row r="673" spans="1:74" s="72" customFormat="1" x14ac:dyDescent="0.2">
      <c r="A673" s="72" t="b">
        <v>1</v>
      </c>
      <c r="B673" s="65" t="s">
        <v>68</v>
      </c>
      <c r="C673" s="65" t="str">
        <f>C672</f>
        <v>MD008</v>
      </c>
      <c r="D673" s="65" t="str">
        <f t="shared" si="2510"/>
        <v>E2</v>
      </c>
      <c r="E673" s="75">
        <f t="shared" si="2675"/>
        <v>1008002</v>
      </c>
      <c r="F673" s="65" t="str">
        <f t="shared" si="2676"/>
        <v>MD008_E2</v>
      </c>
      <c r="G673" s="65" t="s">
        <v>345</v>
      </c>
      <c r="H673" s="65">
        <f>H672-15</f>
        <v>1065</v>
      </c>
      <c r="I673" s="65">
        <f>I672</f>
        <v>140</v>
      </c>
      <c r="J673" s="65">
        <f>INDEX(Notes!$A$36:$N$47,MATCH(Binning!$B673,Notes!$A$36:$A$47,0),MATCH(Notes!$K$35,Notes!$A$35:$N$35,0))</f>
        <v>12.9</v>
      </c>
      <c r="K673" s="65"/>
      <c r="L673" s="65">
        <f>L672-10</f>
        <v>975</v>
      </c>
      <c r="M673" s="65">
        <f>M672</f>
        <v>750</v>
      </c>
      <c r="N673" s="65">
        <f>INDEX(GB!$A$2:$AD$96,MATCH($C673,GB!$A$2:$A$96,0),MATCH(N$2,GB!$A$1:$AD$1,0))</f>
        <v>0</v>
      </c>
      <c r="O673" s="65">
        <f>INDEX(GB!$A$2:$AD$96,MATCH($C673,GB!$A$2:$A$96,0),MATCH(O$2,GB!$A$1:$AD$1,0))</f>
        <v>-50</v>
      </c>
      <c r="P673" s="65">
        <f>INDEX(GB!$A$2:$AD$96,MATCH($C673,GB!$A$2:$A$96,0),MATCH(P$2,GB!$A$1:$AD$1,0))</f>
        <v>-65</v>
      </c>
      <c r="Q673" s="65">
        <f>INDEX(GB!$A$2:$AD$96,MATCH($C673,GB!$A$2:$A$96,0),MATCH(Q$2,GB!$A$1:$AD$1,0))</f>
        <v>-70</v>
      </c>
      <c r="R673" s="65">
        <f>INDEX(Notes!$A$36:$N$47,MATCH(Binning!$B673,Notes!$A$36:$A$47,0),MATCH(Notes!$M$35,Notes!$A$35:$N$35,0))</f>
        <v>167</v>
      </c>
      <c r="S673" s="65"/>
      <c r="T673" s="65">
        <f>INDEX(GB!$A$2:$AD$96,MATCH($C673,GB!$A$2:$A$96,0),MATCH(T$2,GB!$A$1:$AD$1,0))</f>
        <v>10</v>
      </c>
      <c r="U673" s="65">
        <f>INDEX(GB!$A$2:$AD$96,MATCH($C673,GB!$A$2:$A$96,0),MATCH(U$2,GB!$A$1:$AD$1,0))</f>
        <v>-90</v>
      </c>
      <c r="V673" s="65">
        <f>INDEX(GB!$A$2:$AD$96,MATCH($C673,GB!$A$2:$A$96,0),MATCH(V$2,GB!$A$1:$AD$1,0))</f>
        <v>0</v>
      </c>
      <c r="W673" s="65">
        <f>INDEX(GB!$A$2:$AD$96,MATCH($C673,GB!$A$2:$A$96,0),MATCH(W$2,GB!$A$1:$AD$1,0))</f>
        <v>-90</v>
      </c>
      <c r="X673" s="65">
        <f>INDEX(GB!$A$2:$AD$96,MATCH($C673,GB!$A$2:$A$96,0),MATCH(X$2,GB!$A$1:$AD$1,0))</f>
        <v>-95</v>
      </c>
      <c r="Y673" s="65">
        <v>5</v>
      </c>
      <c r="Z673" s="72">
        <v>1200</v>
      </c>
      <c r="AA673" s="72">
        <v>400</v>
      </c>
      <c r="AB673" s="65"/>
      <c r="AC673" s="65"/>
      <c r="AD673" s="65"/>
      <c r="AE673" s="65"/>
      <c r="AF673" s="65">
        <f>AF672</f>
        <v>10</v>
      </c>
      <c r="AG673" s="65">
        <f t="shared" si="2659"/>
        <v>820</v>
      </c>
      <c r="AH673" s="65">
        <f t="shared" si="2677"/>
        <v>820</v>
      </c>
      <c r="AI673" s="65" t="str">
        <f t="shared" si="2678"/>
        <v/>
      </c>
      <c r="AJ673" s="65" t="str">
        <f t="shared" si="2679"/>
        <v/>
      </c>
      <c r="AK673" s="65" t="str">
        <f t="shared" si="2680"/>
        <v/>
      </c>
      <c r="AL673" s="65" t="str">
        <f t="shared" si="2681"/>
        <v/>
      </c>
      <c r="AM673" s="65" t="str">
        <f t="shared" si="2339"/>
        <v/>
      </c>
      <c r="AN673" s="65">
        <f t="shared" ref="AN673:AS673" si="2690">AN672</f>
        <v>0</v>
      </c>
      <c r="AO673" s="65">
        <f t="shared" si="2690"/>
        <v>0</v>
      </c>
      <c r="AP673" s="65">
        <f t="shared" si="2690"/>
        <v>0</v>
      </c>
      <c r="AQ673" s="65">
        <f t="shared" si="2690"/>
        <v>0</v>
      </c>
      <c r="AR673" s="65">
        <f t="shared" si="2690"/>
        <v>0</v>
      </c>
      <c r="AS673" s="65">
        <f t="shared" si="2690"/>
        <v>0</v>
      </c>
      <c r="AT673" s="65" t="str">
        <f t="shared" si="2682"/>
        <v>DCS_DDR</v>
      </c>
      <c r="AU673" s="65">
        <f t="shared" si="2683"/>
        <v>12.9</v>
      </c>
      <c r="AV673" s="65"/>
      <c r="AX673" s="65">
        <f t="shared" si="2684"/>
        <v>975</v>
      </c>
      <c r="AY673" s="65">
        <f t="shared" si="2685"/>
        <v>750</v>
      </c>
      <c r="AZ673" s="65">
        <f>INDEX(Notes!$A$36:$O$47,MATCH($B673,Notes!A$36:A$47,0),MATCH(AZ$2,Notes!A$35:O$35,0))</f>
        <v>12.93</v>
      </c>
      <c r="BA673" s="65">
        <f t="shared" si="2686"/>
        <v>905</v>
      </c>
      <c r="BB673" s="65">
        <f t="shared" si="2687"/>
        <v>905</v>
      </c>
      <c r="BC673" s="65">
        <f t="shared" si="2688"/>
        <v>905</v>
      </c>
      <c r="BD673" s="65">
        <f t="shared" si="2689"/>
        <v>905</v>
      </c>
      <c r="BO673" s="72">
        <f>BO672</f>
        <v>12.9</v>
      </c>
      <c r="BP673" s="72">
        <f t="shared" si="2521"/>
        <v>8</v>
      </c>
      <c r="BQ673" s="72" t="str">
        <f t="shared" si="2522"/>
        <v>2</v>
      </c>
      <c r="BR673" s="72">
        <f>IF(BR672="","",BR672)</f>
        <v>0</v>
      </c>
      <c r="BS673" s="72" t="str">
        <f t="shared" ref="BS673:BV673" si="2691">IF(BS672="","",BS672)</f>
        <v/>
      </c>
      <c r="BT673" s="72" t="str">
        <f t="shared" si="2691"/>
        <v/>
      </c>
      <c r="BU673" s="72" t="str">
        <f t="shared" si="2691"/>
        <v/>
      </c>
      <c r="BV673" s="72" t="str">
        <f t="shared" si="2691"/>
        <v/>
      </c>
    </row>
    <row r="674" spans="1:74" s="72" customFormat="1" x14ac:dyDescent="0.2">
      <c r="A674" s="72" t="b">
        <v>1</v>
      </c>
      <c r="B674" s="65" t="s">
        <v>68</v>
      </c>
      <c r="C674" s="65" t="str">
        <f t="shared" ref="C674:C683" si="2692">C673</f>
        <v>MD008</v>
      </c>
      <c r="D674" s="65" t="str">
        <f t="shared" si="2510"/>
        <v>E3</v>
      </c>
      <c r="E674" s="75">
        <f t="shared" si="2675"/>
        <v>1008003</v>
      </c>
      <c r="F674" s="65" t="str">
        <f t="shared" si="2676"/>
        <v>MD008_E3</v>
      </c>
      <c r="G674" s="65" t="s">
        <v>345</v>
      </c>
      <c r="H674" s="65">
        <f t="shared" ref="H674:H683" si="2693">H673-15</f>
        <v>1050</v>
      </c>
      <c r="I674" s="65">
        <f t="shared" ref="I674:I683" si="2694">I673</f>
        <v>140</v>
      </c>
      <c r="J674" s="65">
        <f>INDEX(Notes!$A$36:$N$47,MATCH(Binning!$B674,Notes!$A$36:$A$47,0),MATCH(Notes!$K$35,Notes!$A$35:$N$35,0))</f>
        <v>12.9</v>
      </c>
      <c r="K674" s="65"/>
      <c r="L674" s="65">
        <f>L673-10</f>
        <v>965</v>
      </c>
      <c r="M674" s="65">
        <f t="shared" ref="M674:M683" si="2695">M673</f>
        <v>750</v>
      </c>
      <c r="N674" s="65">
        <f>INDEX(GB!$A$2:$AD$96,MATCH($C674,GB!$A$2:$A$96,0),MATCH(N$2,GB!$A$1:$AD$1,0))</f>
        <v>0</v>
      </c>
      <c r="O674" s="65">
        <f>INDEX(GB!$A$2:$AD$96,MATCH($C674,GB!$A$2:$A$96,0),MATCH(O$2,GB!$A$1:$AD$1,0))</f>
        <v>-50</v>
      </c>
      <c r="P674" s="65">
        <f>INDEX(GB!$A$2:$AD$96,MATCH($C674,GB!$A$2:$A$96,0),MATCH(P$2,GB!$A$1:$AD$1,0))</f>
        <v>-65</v>
      </c>
      <c r="Q674" s="65">
        <f>INDEX(GB!$A$2:$AD$96,MATCH($C674,GB!$A$2:$A$96,0),MATCH(Q$2,GB!$A$1:$AD$1,0))</f>
        <v>-70</v>
      </c>
      <c r="R674" s="65">
        <f>INDEX(Notes!$A$36:$N$47,MATCH(Binning!$B674,Notes!$A$36:$A$47,0),MATCH(Notes!$M$35,Notes!$A$35:$N$35,0))</f>
        <v>167</v>
      </c>
      <c r="S674" s="65"/>
      <c r="T674" s="65">
        <f>INDEX(GB!$A$2:$AD$96,MATCH($C674,GB!$A$2:$A$96,0),MATCH(T$2,GB!$A$1:$AD$1,0))</f>
        <v>10</v>
      </c>
      <c r="U674" s="65">
        <f>INDEX(GB!$A$2:$AD$96,MATCH($C674,GB!$A$2:$A$96,0),MATCH(U$2,GB!$A$1:$AD$1,0))</f>
        <v>-90</v>
      </c>
      <c r="V674" s="65">
        <f>INDEX(GB!$A$2:$AD$96,MATCH($C674,GB!$A$2:$A$96,0),MATCH(V$2,GB!$A$1:$AD$1,0))</f>
        <v>0</v>
      </c>
      <c r="W674" s="65">
        <f>INDEX(GB!$A$2:$AD$96,MATCH($C674,GB!$A$2:$A$96,0),MATCH(W$2,GB!$A$1:$AD$1,0))</f>
        <v>-90</v>
      </c>
      <c r="X674" s="65">
        <f>INDEX(GB!$A$2:$AD$96,MATCH($C674,GB!$A$2:$A$96,0),MATCH(X$2,GB!$A$1:$AD$1,0))</f>
        <v>-95</v>
      </c>
      <c r="Y674" s="65">
        <v>5</v>
      </c>
      <c r="Z674" s="72">
        <v>1200</v>
      </c>
      <c r="AA674" s="72">
        <v>400</v>
      </c>
      <c r="AB674" s="65"/>
      <c r="AC674" s="65"/>
      <c r="AD674" s="65"/>
      <c r="AE674" s="65"/>
      <c r="AF674" s="65">
        <f t="shared" ref="AF674:AF683" si="2696">AF673</f>
        <v>10</v>
      </c>
      <c r="AG674" s="65">
        <f t="shared" si="2659"/>
        <v>820</v>
      </c>
      <c r="AH674" s="65">
        <f t="shared" si="2677"/>
        <v>820</v>
      </c>
      <c r="AI674" s="65" t="str">
        <f t="shared" si="2678"/>
        <v/>
      </c>
      <c r="AJ674" s="65" t="str">
        <f t="shared" si="2679"/>
        <v/>
      </c>
      <c r="AK674" s="65" t="str">
        <f t="shared" si="2680"/>
        <v/>
      </c>
      <c r="AL674" s="65" t="str">
        <f t="shared" si="2681"/>
        <v/>
      </c>
      <c r="AM674" s="65" t="str">
        <f t="shared" si="2339"/>
        <v/>
      </c>
      <c r="AN674" s="65">
        <f t="shared" ref="AN674:AS674" si="2697">AN673</f>
        <v>0</v>
      </c>
      <c r="AO674" s="65">
        <f t="shared" si="2697"/>
        <v>0</v>
      </c>
      <c r="AP674" s="65">
        <f t="shared" si="2697"/>
        <v>0</v>
      </c>
      <c r="AQ674" s="65">
        <f t="shared" si="2697"/>
        <v>0</v>
      </c>
      <c r="AR674" s="65">
        <f t="shared" si="2697"/>
        <v>0</v>
      </c>
      <c r="AS674" s="65">
        <f t="shared" si="2697"/>
        <v>0</v>
      </c>
      <c r="AT674" s="65" t="str">
        <f t="shared" si="2682"/>
        <v>DCS_DDR</v>
      </c>
      <c r="AU674" s="65">
        <f t="shared" si="2683"/>
        <v>12.9</v>
      </c>
      <c r="AV674" s="65"/>
      <c r="AX674" s="65">
        <f t="shared" si="2684"/>
        <v>965</v>
      </c>
      <c r="AY674" s="65">
        <f t="shared" si="2685"/>
        <v>750</v>
      </c>
      <c r="AZ674" s="65">
        <f>INDEX(Notes!$A$36:$O$47,MATCH($B674,Notes!A$36:A$47,0),MATCH(AZ$2,Notes!A$35:O$35,0))</f>
        <v>12.93</v>
      </c>
      <c r="BA674" s="65">
        <f t="shared" si="2686"/>
        <v>890</v>
      </c>
      <c r="BB674" s="65">
        <f t="shared" si="2687"/>
        <v>890</v>
      </c>
      <c r="BC674" s="65">
        <f t="shared" si="2688"/>
        <v>890</v>
      </c>
      <c r="BD674" s="65">
        <f t="shared" si="2689"/>
        <v>890</v>
      </c>
      <c r="BO674" s="72">
        <f t="shared" ref="BO674:BO683" si="2698">BO673</f>
        <v>12.9</v>
      </c>
      <c r="BP674" s="72">
        <f t="shared" si="2521"/>
        <v>8</v>
      </c>
      <c r="BQ674" s="72" t="str">
        <f t="shared" si="2522"/>
        <v>3</v>
      </c>
      <c r="BR674" s="72">
        <f t="shared" ref="BR674:BV674" si="2699">IF(BR673="","",BR673)</f>
        <v>0</v>
      </c>
      <c r="BS674" s="72" t="str">
        <f t="shared" si="2699"/>
        <v/>
      </c>
      <c r="BT674" s="72" t="str">
        <f t="shared" si="2699"/>
        <v/>
      </c>
      <c r="BU674" s="72" t="str">
        <f t="shared" si="2699"/>
        <v/>
      </c>
      <c r="BV674" s="72" t="str">
        <f t="shared" si="2699"/>
        <v/>
      </c>
    </row>
    <row r="675" spans="1:74" s="72" customFormat="1" x14ac:dyDescent="0.2">
      <c r="A675" s="72" t="b">
        <v>1</v>
      </c>
      <c r="B675" s="65" t="s">
        <v>68</v>
      </c>
      <c r="C675" s="65" t="str">
        <f t="shared" si="2692"/>
        <v>MD008</v>
      </c>
      <c r="D675" s="65" t="str">
        <f t="shared" si="2510"/>
        <v>E4</v>
      </c>
      <c r="E675" s="75">
        <f t="shared" si="2675"/>
        <v>1008004</v>
      </c>
      <c r="F675" s="65" t="str">
        <f t="shared" si="2676"/>
        <v>MD008_E4</v>
      </c>
      <c r="G675" s="65" t="s">
        <v>345</v>
      </c>
      <c r="H675" s="65">
        <f t="shared" si="2693"/>
        <v>1035</v>
      </c>
      <c r="I675" s="65">
        <f t="shared" si="2694"/>
        <v>140</v>
      </c>
      <c r="J675" s="65">
        <f>INDEX(Notes!$A$36:$N$47,MATCH(Binning!$B675,Notes!$A$36:$A$47,0),MATCH(Notes!$K$35,Notes!$A$35:$N$35,0))</f>
        <v>12.9</v>
      </c>
      <c r="K675" s="65"/>
      <c r="L675" s="65">
        <f t="shared" ref="L675:L683" si="2700">L674</f>
        <v>965</v>
      </c>
      <c r="M675" s="65">
        <f t="shared" si="2695"/>
        <v>750</v>
      </c>
      <c r="N675" s="65">
        <f>INDEX(GB!$A$2:$AD$96,MATCH($C675,GB!$A$2:$A$96,0),MATCH(N$2,GB!$A$1:$AD$1,0))</f>
        <v>0</v>
      </c>
      <c r="O675" s="65">
        <f>INDEX(GB!$A$2:$AD$96,MATCH($C675,GB!$A$2:$A$96,0),MATCH(O$2,GB!$A$1:$AD$1,0))</f>
        <v>-50</v>
      </c>
      <c r="P675" s="65">
        <f>INDEX(GB!$A$2:$AD$96,MATCH($C675,GB!$A$2:$A$96,0),MATCH(P$2,GB!$A$1:$AD$1,0))</f>
        <v>-65</v>
      </c>
      <c r="Q675" s="65">
        <f>INDEX(GB!$A$2:$AD$96,MATCH($C675,GB!$A$2:$A$96,0),MATCH(Q$2,GB!$A$1:$AD$1,0))</f>
        <v>-70</v>
      </c>
      <c r="R675" s="65">
        <f>INDEX(Notes!$A$36:$N$47,MATCH(Binning!$B675,Notes!$A$36:$A$47,0),MATCH(Notes!$M$35,Notes!$A$35:$N$35,0))</f>
        <v>167</v>
      </c>
      <c r="S675" s="65"/>
      <c r="T675" s="65">
        <f>INDEX(GB!$A$2:$AD$96,MATCH($C675,GB!$A$2:$A$96,0),MATCH(T$2,GB!$A$1:$AD$1,0))</f>
        <v>10</v>
      </c>
      <c r="U675" s="65">
        <f>INDEX(GB!$A$2:$AD$96,MATCH($C675,GB!$A$2:$A$96,0),MATCH(U$2,GB!$A$1:$AD$1,0))</f>
        <v>-90</v>
      </c>
      <c r="V675" s="65">
        <f>INDEX(GB!$A$2:$AD$96,MATCH($C675,GB!$A$2:$A$96,0),MATCH(V$2,GB!$A$1:$AD$1,0))</f>
        <v>0</v>
      </c>
      <c r="W675" s="65">
        <f>INDEX(GB!$A$2:$AD$96,MATCH($C675,GB!$A$2:$A$96,0),MATCH(W$2,GB!$A$1:$AD$1,0))</f>
        <v>-90</v>
      </c>
      <c r="X675" s="65">
        <f>INDEX(GB!$A$2:$AD$96,MATCH($C675,GB!$A$2:$A$96,0),MATCH(X$2,GB!$A$1:$AD$1,0))</f>
        <v>-95</v>
      </c>
      <c r="Y675" s="65">
        <v>5</v>
      </c>
      <c r="Z675" s="72">
        <v>1200</v>
      </c>
      <c r="AA675" s="72">
        <v>400</v>
      </c>
      <c r="AB675" s="65"/>
      <c r="AC675" s="65"/>
      <c r="AD675" s="65"/>
      <c r="AE675" s="65"/>
      <c r="AF675" s="65">
        <f t="shared" si="2696"/>
        <v>10</v>
      </c>
      <c r="AG675" s="65">
        <f t="shared" si="2659"/>
        <v>820</v>
      </c>
      <c r="AH675" s="65">
        <f t="shared" si="2677"/>
        <v>820</v>
      </c>
      <c r="AI675" s="65" t="str">
        <f t="shared" si="2678"/>
        <v/>
      </c>
      <c r="AJ675" s="65" t="str">
        <f t="shared" si="2679"/>
        <v/>
      </c>
      <c r="AK675" s="65" t="str">
        <f t="shared" si="2680"/>
        <v/>
      </c>
      <c r="AL675" s="65" t="str">
        <f t="shared" si="2681"/>
        <v/>
      </c>
      <c r="AM675" s="65" t="str">
        <f t="shared" si="2339"/>
        <v/>
      </c>
      <c r="AN675" s="65">
        <f t="shared" ref="AN675:AS675" si="2701">AN674</f>
        <v>0</v>
      </c>
      <c r="AO675" s="65">
        <f t="shared" si="2701"/>
        <v>0</v>
      </c>
      <c r="AP675" s="65">
        <f t="shared" si="2701"/>
        <v>0</v>
      </c>
      <c r="AQ675" s="65">
        <f t="shared" si="2701"/>
        <v>0</v>
      </c>
      <c r="AR675" s="65">
        <f t="shared" si="2701"/>
        <v>0</v>
      </c>
      <c r="AS675" s="65">
        <f t="shared" si="2701"/>
        <v>0</v>
      </c>
      <c r="AT675" s="65" t="str">
        <f t="shared" si="2682"/>
        <v>DCS_DDR</v>
      </c>
      <c r="AU675" s="65">
        <f t="shared" si="2683"/>
        <v>12.9</v>
      </c>
      <c r="AV675" s="65"/>
      <c r="AX675" s="65">
        <f t="shared" si="2684"/>
        <v>965</v>
      </c>
      <c r="AY675" s="65">
        <f t="shared" si="2685"/>
        <v>750</v>
      </c>
      <c r="AZ675" s="65">
        <f>INDEX(Notes!$A$36:$O$47,MATCH($B675,Notes!A$36:A$47,0),MATCH(AZ$2,Notes!A$35:O$35,0))</f>
        <v>12.93</v>
      </c>
      <c r="BA675" s="65">
        <f t="shared" si="2686"/>
        <v>875</v>
      </c>
      <c r="BB675" s="65">
        <f t="shared" si="2687"/>
        <v>875</v>
      </c>
      <c r="BC675" s="65">
        <f t="shared" si="2688"/>
        <v>875</v>
      </c>
      <c r="BD675" s="65">
        <f t="shared" si="2689"/>
        <v>875</v>
      </c>
      <c r="BO675" s="72">
        <f t="shared" si="2698"/>
        <v>12.9</v>
      </c>
      <c r="BP675" s="72">
        <f t="shared" si="2521"/>
        <v>8</v>
      </c>
      <c r="BQ675" s="72" t="str">
        <f t="shared" si="2522"/>
        <v>4</v>
      </c>
      <c r="BR675" s="72">
        <f t="shared" ref="BR675:BV675" si="2702">IF(BR674="","",BR674)</f>
        <v>0</v>
      </c>
      <c r="BS675" s="72" t="str">
        <f t="shared" si="2702"/>
        <v/>
      </c>
      <c r="BT675" s="72" t="str">
        <f t="shared" si="2702"/>
        <v/>
      </c>
      <c r="BU675" s="72" t="str">
        <f t="shared" si="2702"/>
        <v/>
      </c>
      <c r="BV675" s="72" t="str">
        <f t="shared" si="2702"/>
        <v/>
      </c>
    </row>
    <row r="676" spans="1:74" s="72" customFormat="1" x14ac:dyDescent="0.2">
      <c r="A676" s="72" t="b">
        <v>1</v>
      </c>
      <c r="B676" s="65" t="s">
        <v>68</v>
      </c>
      <c r="C676" s="65" t="str">
        <f t="shared" si="2692"/>
        <v>MD008</v>
      </c>
      <c r="D676" s="65" t="str">
        <f t="shared" si="2510"/>
        <v>E5</v>
      </c>
      <c r="E676" s="75">
        <f t="shared" si="2675"/>
        <v>1008005</v>
      </c>
      <c r="F676" s="65" t="str">
        <f t="shared" si="2676"/>
        <v>MD008_E5</v>
      </c>
      <c r="G676" s="65" t="s">
        <v>345</v>
      </c>
      <c r="H676" s="65">
        <f t="shared" si="2693"/>
        <v>1020</v>
      </c>
      <c r="I676" s="65">
        <f t="shared" si="2694"/>
        <v>140</v>
      </c>
      <c r="J676" s="65">
        <f>INDEX(Notes!$A$36:$N$47,MATCH(Binning!$B676,Notes!$A$36:$A$47,0),MATCH(Notes!$K$35,Notes!$A$35:$N$35,0))</f>
        <v>12.9</v>
      </c>
      <c r="K676" s="65"/>
      <c r="L676" s="65">
        <f t="shared" si="2700"/>
        <v>965</v>
      </c>
      <c r="M676" s="65">
        <f t="shared" si="2695"/>
        <v>750</v>
      </c>
      <c r="N676" s="65">
        <f>INDEX(GB!$A$2:$AD$96,MATCH($C676,GB!$A$2:$A$96,0),MATCH(N$2,GB!$A$1:$AD$1,0))</f>
        <v>0</v>
      </c>
      <c r="O676" s="65">
        <f>INDEX(GB!$A$2:$AD$96,MATCH($C676,GB!$A$2:$A$96,0),MATCH(O$2,GB!$A$1:$AD$1,0))</f>
        <v>-50</v>
      </c>
      <c r="P676" s="65">
        <f>INDEX(GB!$A$2:$AD$96,MATCH($C676,GB!$A$2:$A$96,0),MATCH(P$2,GB!$A$1:$AD$1,0))</f>
        <v>-65</v>
      </c>
      <c r="Q676" s="65">
        <f>INDEX(GB!$A$2:$AD$96,MATCH($C676,GB!$A$2:$A$96,0),MATCH(Q$2,GB!$A$1:$AD$1,0))</f>
        <v>-70</v>
      </c>
      <c r="R676" s="65">
        <f>INDEX(Notes!$A$36:$N$47,MATCH(Binning!$B676,Notes!$A$36:$A$47,0),MATCH(Notes!$M$35,Notes!$A$35:$N$35,0))</f>
        <v>167</v>
      </c>
      <c r="S676" s="65"/>
      <c r="T676" s="65">
        <f>INDEX(GB!$A$2:$AD$96,MATCH($C676,GB!$A$2:$A$96,0),MATCH(T$2,GB!$A$1:$AD$1,0))</f>
        <v>10</v>
      </c>
      <c r="U676" s="65">
        <f>INDEX(GB!$A$2:$AD$96,MATCH($C676,GB!$A$2:$A$96,0),MATCH(U$2,GB!$A$1:$AD$1,0))</f>
        <v>-90</v>
      </c>
      <c r="V676" s="65">
        <f>INDEX(GB!$A$2:$AD$96,MATCH($C676,GB!$A$2:$A$96,0),MATCH(V$2,GB!$A$1:$AD$1,0))</f>
        <v>0</v>
      </c>
      <c r="W676" s="65">
        <f>INDEX(GB!$A$2:$AD$96,MATCH($C676,GB!$A$2:$A$96,0),MATCH(W$2,GB!$A$1:$AD$1,0))</f>
        <v>-90</v>
      </c>
      <c r="X676" s="65">
        <f>INDEX(GB!$A$2:$AD$96,MATCH($C676,GB!$A$2:$A$96,0),MATCH(X$2,GB!$A$1:$AD$1,0))</f>
        <v>-95</v>
      </c>
      <c r="Y676" s="65">
        <v>5</v>
      </c>
      <c r="Z676" s="72">
        <v>1200</v>
      </c>
      <c r="AA676" s="72">
        <v>400</v>
      </c>
      <c r="AB676" s="65"/>
      <c r="AC676" s="65"/>
      <c r="AD676" s="65"/>
      <c r="AE676" s="65"/>
      <c r="AF676" s="65">
        <f t="shared" si="2696"/>
        <v>10</v>
      </c>
      <c r="AG676" s="65">
        <f t="shared" si="2659"/>
        <v>820</v>
      </c>
      <c r="AH676" s="65">
        <f t="shared" si="2677"/>
        <v>820</v>
      </c>
      <c r="AI676" s="65" t="str">
        <f t="shared" si="2678"/>
        <v/>
      </c>
      <c r="AJ676" s="65" t="str">
        <f t="shared" si="2679"/>
        <v/>
      </c>
      <c r="AK676" s="65" t="str">
        <f t="shared" si="2680"/>
        <v/>
      </c>
      <c r="AL676" s="65" t="str">
        <f t="shared" si="2681"/>
        <v/>
      </c>
      <c r="AM676" s="65" t="str">
        <f t="shared" si="2339"/>
        <v/>
      </c>
      <c r="AN676" s="65">
        <f t="shared" ref="AN676:AS676" si="2703">AN675</f>
        <v>0</v>
      </c>
      <c r="AO676" s="65">
        <f t="shared" si="2703"/>
        <v>0</v>
      </c>
      <c r="AP676" s="65">
        <f t="shared" si="2703"/>
        <v>0</v>
      </c>
      <c r="AQ676" s="65">
        <f t="shared" si="2703"/>
        <v>0</v>
      </c>
      <c r="AR676" s="65">
        <f t="shared" si="2703"/>
        <v>0</v>
      </c>
      <c r="AS676" s="65">
        <f t="shared" si="2703"/>
        <v>0</v>
      </c>
      <c r="AT676" s="65" t="str">
        <f t="shared" si="2682"/>
        <v>DCS_DDR</v>
      </c>
      <c r="AU676" s="65">
        <f t="shared" si="2683"/>
        <v>12.9</v>
      </c>
      <c r="AV676" s="65"/>
      <c r="AX676" s="65">
        <f t="shared" si="2684"/>
        <v>965</v>
      </c>
      <c r="AY676" s="65">
        <f t="shared" si="2685"/>
        <v>750</v>
      </c>
      <c r="AZ676" s="65">
        <f>INDEX(Notes!$A$36:$O$47,MATCH($B676,Notes!A$36:A$47,0),MATCH(AZ$2,Notes!A$35:O$35,0))</f>
        <v>12.93</v>
      </c>
      <c r="BA676" s="65">
        <f t="shared" si="2686"/>
        <v>860</v>
      </c>
      <c r="BB676" s="65">
        <f t="shared" si="2687"/>
        <v>860</v>
      </c>
      <c r="BC676" s="65">
        <f t="shared" si="2688"/>
        <v>860</v>
      </c>
      <c r="BD676" s="65">
        <f t="shared" si="2689"/>
        <v>860</v>
      </c>
      <c r="BO676" s="72">
        <f t="shared" si="2698"/>
        <v>12.9</v>
      </c>
      <c r="BP676" s="72">
        <f t="shared" si="2521"/>
        <v>8</v>
      </c>
      <c r="BQ676" s="72" t="str">
        <f t="shared" si="2522"/>
        <v>5</v>
      </c>
      <c r="BR676" s="72">
        <f t="shared" ref="BR676:BV676" si="2704">IF(BR675="","",BR675)</f>
        <v>0</v>
      </c>
      <c r="BS676" s="72" t="str">
        <f t="shared" si="2704"/>
        <v/>
      </c>
      <c r="BT676" s="72" t="str">
        <f t="shared" si="2704"/>
        <v/>
      </c>
      <c r="BU676" s="72" t="str">
        <f t="shared" si="2704"/>
        <v/>
      </c>
      <c r="BV676" s="72" t="str">
        <f t="shared" si="2704"/>
        <v/>
      </c>
    </row>
    <row r="677" spans="1:74" s="72" customFormat="1" x14ac:dyDescent="0.2">
      <c r="A677" s="72" t="b">
        <v>1</v>
      </c>
      <c r="B677" s="65" t="s">
        <v>68</v>
      </c>
      <c r="C677" s="65" t="str">
        <f t="shared" si="2692"/>
        <v>MD008</v>
      </c>
      <c r="D677" s="65" t="str">
        <f t="shared" si="2510"/>
        <v>E6</v>
      </c>
      <c r="E677" s="75">
        <f t="shared" si="2675"/>
        <v>1008006</v>
      </c>
      <c r="F677" s="65" t="str">
        <f t="shared" si="2676"/>
        <v>MD008_E6</v>
      </c>
      <c r="G677" s="65" t="s">
        <v>345</v>
      </c>
      <c r="H677" s="65">
        <f t="shared" si="2693"/>
        <v>1005</v>
      </c>
      <c r="I677" s="65">
        <f t="shared" si="2694"/>
        <v>140</v>
      </c>
      <c r="J677" s="65">
        <f>INDEX(Notes!$A$36:$N$47,MATCH(Binning!$B677,Notes!$A$36:$A$47,0),MATCH(Notes!$K$35,Notes!$A$35:$N$35,0))</f>
        <v>12.9</v>
      </c>
      <c r="K677" s="65"/>
      <c r="L677" s="65">
        <f t="shared" si="2700"/>
        <v>965</v>
      </c>
      <c r="M677" s="65">
        <f t="shared" si="2695"/>
        <v>750</v>
      </c>
      <c r="N677" s="65">
        <f>INDEX(GB!$A$2:$AD$96,MATCH($C677,GB!$A$2:$A$96,0),MATCH(N$2,GB!$A$1:$AD$1,0))</f>
        <v>0</v>
      </c>
      <c r="O677" s="65">
        <f>INDEX(GB!$A$2:$AD$96,MATCH($C677,GB!$A$2:$A$96,0),MATCH(O$2,GB!$A$1:$AD$1,0))</f>
        <v>-50</v>
      </c>
      <c r="P677" s="65">
        <f>INDEX(GB!$A$2:$AD$96,MATCH($C677,GB!$A$2:$A$96,0),MATCH(P$2,GB!$A$1:$AD$1,0))</f>
        <v>-65</v>
      </c>
      <c r="Q677" s="65">
        <f>INDEX(GB!$A$2:$AD$96,MATCH($C677,GB!$A$2:$A$96,0),MATCH(Q$2,GB!$A$1:$AD$1,0))</f>
        <v>-70</v>
      </c>
      <c r="R677" s="65">
        <f>INDEX(Notes!$A$36:$N$47,MATCH(Binning!$B677,Notes!$A$36:$A$47,0),MATCH(Notes!$M$35,Notes!$A$35:$N$35,0))</f>
        <v>167</v>
      </c>
      <c r="S677" s="65"/>
      <c r="T677" s="65">
        <f>INDEX(GB!$A$2:$AD$96,MATCH($C677,GB!$A$2:$A$96,0),MATCH(T$2,GB!$A$1:$AD$1,0))</f>
        <v>10</v>
      </c>
      <c r="U677" s="65">
        <f>INDEX(GB!$A$2:$AD$96,MATCH($C677,GB!$A$2:$A$96,0),MATCH(U$2,GB!$A$1:$AD$1,0))</f>
        <v>-90</v>
      </c>
      <c r="V677" s="65">
        <f>INDEX(GB!$A$2:$AD$96,MATCH($C677,GB!$A$2:$A$96,0),MATCH(V$2,GB!$A$1:$AD$1,0))</f>
        <v>0</v>
      </c>
      <c r="W677" s="65">
        <f>INDEX(GB!$A$2:$AD$96,MATCH($C677,GB!$A$2:$A$96,0),MATCH(W$2,GB!$A$1:$AD$1,0))</f>
        <v>-90</v>
      </c>
      <c r="X677" s="65">
        <f>INDEX(GB!$A$2:$AD$96,MATCH($C677,GB!$A$2:$A$96,0),MATCH(X$2,GB!$A$1:$AD$1,0))</f>
        <v>-95</v>
      </c>
      <c r="Y677" s="65">
        <v>5</v>
      </c>
      <c r="Z677" s="72">
        <v>1200</v>
      </c>
      <c r="AA677" s="72">
        <v>400</v>
      </c>
      <c r="AB677" s="65"/>
      <c r="AC677" s="65"/>
      <c r="AD677" s="65"/>
      <c r="AE677" s="65"/>
      <c r="AF677" s="65">
        <f t="shared" si="2696"/>
        <v>10</v>
      </c>
      <c r="AG677" s="65">
        <f t="shared" si="2659"/>
        <v>820</v>
      </c>
      <c r="AH677" s="65">
        <f t="shared" si="2677"/>
        <v>820</v>
      </c>
      <c r="AI677" s="65" t="str">
        <f t="shared" si="2678"/>
        <v/>
      </c>
      <c r="AJ677" s="65" t="str">
        <f t="shared" si="2679"/>
        <v/>
      </c>
      <c r="AK677" s="65" t="str">
        <f t="shared" si="2680"/>
        <v/>
      </c>
      <c r="AL677" s="65" t="str">
        <f t="shared" si="2681"/>
        <v/>
      </c>
      <c r="AM677" s="65" t="str">
        <f t="shared" si="2339"/>
        <v/>
      </c>
      <c r="AN677" s="65">
        <f t="shared" ref="AN677:AS677" si="2705">AN676</f>
        <v>0</v>
      </c>
      <c r="AO677" s="65">
        <f t="shared" si="2705"/>
        <v>0</v>
      </c>
      <c r="AP677" s="65">
        <f t="shared" si="2705"/>
        <v>0</v>
      </c>
      <c r="AQ677" s="65">
        <f t="shared" si="2705"/>
        <v>0</v>
      </c>
      <c r="AR677" s="65">
        <f t="shared" si="2705"/>
        <v>0</v>
      </c>
      <c r="AS677" s="65">
        <f t="shared" si="2705"/>
        <v>0</v>
      </c>
      <c r="AT677" s="65" t="str">
        <f t="shared" si="2682"/>
        <v>DCS_DDR</v>
      </c>
      <c r="AU677" s="65">
        <f t="shared" si="2683"/>
        <v>12.9</v>
      </c>
      <c r="AV677" s="65"/>
      <c r="AX677" s="65">
        <f t="shared" si="2684"/>
        <v>965</v>
      </c>
      <c r="AY677" s="65">
        <f t="shared" si="2685"/>
        <v>750</v>
      </c>
      <c r="AZ677" s="65">
        <f>INDEX(Notes!$A$36:$O$47,MATCH($B677,Notes!A$36:A$47,0),MATCH(AZ$2,Notes!A$35:O$35,0))</f>
        <v>12.93</v>
      </c>
      <c r="BA677" s="65">
        <f t="shared" si="2686"/>
        <v>845</v>
      </c>
      <c r="BB677" s="65">
        <f t="shared" si="2687"/>
        <v>845</v>
      </c>
      <c r="BC677" s="65">
        <f t="shared" si="2688"/>
        <v>845</v>
      </c>
      <c r="BD677" s="65">
        <f t="shared" si="2689"/>
        <v>845</v>
      </c>
      <c r="BO677" s="72">
        <f t="shared" si="2698"/>
        <v>12.9</v>
      </c>
      <c r="BP677" s="72">
        <f t="shared" si="2521"/>
        <v>8</v>
      </c>
      <c r="BQ677" s="72" t="str">
        <f t="shared" si="2522"/>
        <v>6</v>
      </c>
      <c r="BR677" s="72">
        <f t="shared" ref="BR677:BV677" si="2706">IF(BR676="","",BR676)</f>
        <v>0</v>
      </c>
      <c r="BS677" s="72" t="str">
        <f t="shared" si="2706"/>
        <v/>
      </c>
      <c r="BT677" s="72" t="str">
        <f t="shared" si="2706"/>
        <v/>
      </c>
      <c r="BU677" s="72" t="str">
        <f t="shared" si="2706"/>
        <v/>
      </c>
      <c r="BV677" s="72" t="str">
        <f t="shared" si="2706"/>
        <v/>
      </c>
    </row>
    <row r="678" spans="1:74" s="72" customFormat="1" x14ac:dyDescent="0.2">
      <c r="A678" s="72" t="b">
        <v>1</v>
      </c>
      <c r="B678" s="65" t="s">
        <v>68</v>
      </c>
      <c r="C678" s="65" t="str">
        <f t="shared" si="2692"/>
        <v>MD008</v>
      </c>
      <c r="D678" s="65" t="str">
        <f t="shared" si="2510"/>
        <v>E7</v>
      </c>
      <c r="E678" s="75">
        <f t="shared" si="2675"/>
        <v>1008007</v>
      </c>
      <c r="F678" s="65" t="str">
        <f t="shared" si="2676"/>
        <v>MD008_E7</v>
      </c>
      <c r="G678" s="65" t="s">
        <v>345</v>
      </c>
      <c r="H678" s="65">
        <f t="shared" si="2693"/>
        <v>990</v>
      </c>
      <c r="I678" s="65">
        <f t="shared" si="2694"/>
        <v>140</v>
      </c>
      <c r="J678" s="65">
        <f>INDEX(Notes!$A$36:$N$47,MATCH(Binning!$B678,Notes!$A$36:$A$47,0),MATCH(Notes!$K$35,Notes!$A$35:$N$35,0))</f>
        <v>12.9</v>
      </c>
      <c r="K678" s="65"/>
      <c r="L678" s="65">
        <f t="shared" si="2700"/>
        <v>965</v>
      </c>
      <c r="M678" s="65">
        <f t="shared" si="2695"/>
        <v>750</v>
      </c>
      <c r="N678" s="65">
        <f>INDEX(GB!$A$2:$AD$96,MATCH($C678,GB!$A$2:$A$96,0),MATCH(N$2,GB!$A$1:$AD$1,0))</f>
        <v>0</v>
      </c>
      <c r="O678" s="65">
        <f>INDEX(GB!$A$2:$AD$96,MATCH($C678,GB!$A$2:$A$96,0),MATCH(O$2,GB!$A$1:$AD$1,0))</f>
        <v>-50</v>
      </c>
      <c r="P678" s="65">
        <f>INDEX(GB!$A$2:$AD$96,MATCH($C678,GB!$A$2:$A$96,0),MATCH(P$2,GB!$A$1:$AD$1,0))</f>
        <v>-65</v>
      </c>
      <c r="Q678" s="65">
        <f>INDEX(GB!$A$2:$AD$96,MATCH($C678,GB!$A$2:$A$96,0),MATCH(Q$2,GB!$A$1:$AD$1,0))</f>
        <v>-70</v>
      </c>
      <c r="R678" s="65">
        <f>INDEX(Notes!$A$36:$N$47,MATCH(Binning!$B678,Notes!$A$36:$A$47,0),MATCH(Notes!$M$35,Notes!$A$35:$N$35,0))</f>
        <v>167</v>
      </c>
      <c r="S678" s="65"/>
      <c r="T678" s="65">
        <f>INDEX(GB!$A$2:$AD$96,MATCH($C678,GB!$A$2:$A$96,0),MATCH(T$2,GB!$A$1:$AD$1,0))</f>
        <v>10</v>
      </c>
      <c r="U678" s="65">
        <f>INDEX(GB!$A$2:$AD$96,MATCH($C678,GB!$A$2:$A$96,0),MATCH(U$2,GB!$A$1:$AD$1,0))</f>
        <v>-90</v>
      </c>
      <c r="V678" s="65">
        <f>INDEX(GB!$A$2:$AD$96,MATCH($C678,GB!$A$2:$A$96,0),MATCH(V$2,GB!$A$1:$AD$1,0))</f>
        <v>0</v>
      </c>
      <c r="W678" s="65">
        <f>INDEX(GB!$A$2:$AD$96,MATCH($C678,GB!$A$2:$A$96,0),MATCH(W$2,GB!$A$1:$AD$1,0))</f>
        <v>-90</v>
      </c>
      <c r="X678" s="65">
        <f>INDEX(GB!$A$2:$AD$96,MATCH($C678,GB!$A$2:$A$96,0),MATCH(X$2,GB!$A$1:$AD$1,0))</f>
        <v>-95</v>
      </c>
      <c r="Y678" s="65">
        <v>5</v>
      </c>
      <c r="Z678" s="72">
        <v>1200</v>
      </c>
      <c r="AA678" s="72">
        <v>400</v>
      </c>
      <c r="AB678" s="65"/>
      <c r="AC678" s="65"/>
      <c r="AD678" s="65"/>
      <c r="AE678" s="65"/>
      <c r="AF678" s="65">
        <f t="shared" si="2696"/>
        <v>10</v>
      </c>
      <c r="AG678" s="65">
        <f t="shared" si="2659"/>
        <v>820</v>
      </c>
      <c r="AH678" s="65">
        <f t="shared" si="2677"/>
        <v>820</v>
      </c>
      <c r="AI678" s="65" t="str">
        <f t="shared" si="2678"/>
        <v/>
      </c>
      <c r="AJ678" s="65" t="str">
        <f t="shared" si="2679"/>
        <v/>
      </c>
      <c r="AK678" s="65" t="str">
        <f t="shared" si="2680"/>
        <v/>
      </c>
      <c r="AL678" s="65" t="str">
        <f t="shared" si="2681"/>
        <v/>
      </c>
      <c r="AM678" s="65" t="str">
        <f t="shared" si="2339"/>
        <v/>
      </c>
      <c r="AN678" s="65">
        <f t="shared" ref="AN678:AS678" si="2707">AN677</f>
        <v>0</v>
      </c>
      <c r="AO678" s="65">
        <f t="shared" si="2707"/>
        <v>0</v>
      </c>
      <c r="AP678" s="65">
        <f t="shared" si="2707"/>
        <v>0</v>
      </c>
      <c r="AQ678" s="65">
        <f t="shared" si="2707"/>
        <v>0</v>
      </c>
      <c r="AR678" s="65">
        <f t="shared" si="2707"/>
        <v>0</v>
      </c>
      <c r="AS678" s="65">
        <f t="shared" si="2707"/>
        <v>0</v>
      </c>
      <c r="AT678" s="65" t="str">
        <f t="shared" si="2682"/>
        <v>DCS_DDR</v>
      </c>
      <c r="AU678" s="65">
        <f t="shared" si="2683"/>
        <v>12.9</v>
      </c>
      <c r="AV678" s="65"/>
      <c r="AX678" s="65">
        <f t="shared" si="2684"/>
        <v>965</v>
      </c>
      <c r="AY678" s="65">
        <f t="shared" si="2685"/>
        <v>750</v>
      </c>
      <c r="AZ678" s="65">
        <f>INDEX(Notes!$A$36:$O$47,MATCH($B678,Notes!A$36:A$47,0),MATCH(AZ$2,Notes!A$35:O$35,0))</f>
        <v>12.93</v>
      </c>
      <c r="BA678" s="65">
        <f t="shared" si="2686"/>
        <v>830</v>
      </c>
      <c r="BB678" s="65">
        <f t="shared" si="2687"/>
        <v>830</v>
      </c>
      <c r="BC678" s="65">
        <f t="shared" si="2688"/>
        <v>830</v>
      </c>
      <c r="BD678" s="65">
        <f t="shared" si="2689"/>
        <v>830</v>
      </c>
      <c r="BO678" s="72">
        <f t="shared" si="2698"/>
        <v>12.9</v>
      </c>
      <c r="BP678" s="72">
        <f t="shared" si="2521"/>
        <v>8</v>
      </c>
      <c r="BQ678" s="72" t="str">
        <f t="shared" si="2522"/>
        <v>7</v>
      </c>
      <c r="BR678" s="72">
        <f t="shared" ref="BR678:BV678" si="2708">IF(BR677="","",BR677)</f>
        <v>0</v>
      </c>
      <c r="BS678" s="72" t="str">
        <f t="shared" si="2708"/>
        <v/>
      </c>
      <c r="BT678" s="72" t="str">
        <f t="shared" si="2708"/>
        <v/>
      </c>
      <c r="BU678" s="72" t="str">
        <f t="shared" si="2708"/>
        <v/>
      </c>
      <c r="BV678" s="72" t="str">
        <f t="shared" si="2708"/>
        <v/>
      </c>
    </row>
    <row r="679" spans="1:74" s="72" customFormat="1" x14ac:dyDescent="0.2">
      <c r="A679" s="72" t="b">
        <v>1</v>
      </c>
      <c r="B679" s="65" t="s">
        <v>68</v>
      </c>
      <c r="C679" s="65" t="str">
        <f t="shared" si="2692"/>
        <v>MD008</v>
      </c>
      <c r="D679" s="65" t="str">
        <f t="shared" si="2510"/>
        <v>E8</v>
      </c>
      <c r="E679" s="75">
        <f t="shared" si="2675"/>
        <v>1008008</v>
      </c>
      <c r="F679" s="65" t="str">
        <f t="shared" si="2676"/>
        <v>MD008_E8</v>
      </c>
      <c r="G679" s="65" t="s">
        <v>345</v>
      </c>
      <c r="H679" s="65">
        <f t="shared" si="2693"/>
        <v>975</v>
      </c>
      <c r="I679" s="65">
        <f t="shared" si="2694"/>
        <v>140</v>
      </c>
      <c r="J679" s="65">
        <f>INDEX(Notes!$A$36:$N$47,MATCH(Binning!$B679,Notes!$A$36:$A$47,0),MATCH(Notes!$K$35,Notes!$A$35:$N$35,0))</f>
        <v>12.9</v>
      </c>
      <c r="K679" s="65"/>
      <c r="L679" s="65">
        <f t="shared" si="2700"/>
        <v>965</v>
      </c>
      <c r="M679" s="65">
        <f t="shared" si="2695"/>
        <v>750</v>
      </c>
      <c r="N679" s="65">
        <f>INDEX(GB!$A$2:$AD$96,MATCH($C679,GB!$A$2:$A$96,0),MATCH(N$2,GB!$A$1:$AD$1,0))</f>
        <v>0</v>
      </c>
      <c r="O679" s="65">
        <f>INDEX(GB!$A$2:$AD$96,MATCH($C679,GB!$A$2:$A$96,0),MATCH(O$2,GB!$A$1:$AD$1,0))</f>
        <v>-50</v>
      </c>
      <c r="P679" s="65">
        <f>INDEX(GB!$A$2:$AD$96,MATCH($C679,GB!$A$2:$A$96,0),MATCH(P$2,GB!$A$1:$AD$1,0))</f>
        <v>-65</v>
      </c>
      <c r="Q679" s="65">
        <f>INDEX(GB!$A$2:$AD$96,MATCH($C679,GB!$A$2:$A$96,0),MATCH(Q$2,GB!$A$1:$AD$1,0))</f>
        <v>-70</v>
      </c>
      <c r="R679" s="65">
        <f>INDEX(Notes!$A$36:$N$47,MATCH(Binning!$B679,Notes!$A$36:$A$47,0),MATCH(Notes!$M$35,Notes!$A$35:$N$35,0))</f>
        <v>167</v>
      </c>
      <c r="S679" s="65"/>
      <c r="T679" s="65">
        <f>INDEX(GB!$A$2:$AD$96,MATCH($C679,GB!$A$2:$A$96,0),MATCH(T$2,GB!$A$1:$AD$1,0))</f>
        <v>10</v>
      </c>
      <c r="U679" s="65">
        <f>INDEX(GB!$A$2:$AD$96,MATCH($C679,GB!$A$2:$A$96,0),MATCH(U$2,GB!$A$1:$AD$1,0))</f>
        <v>-90</v>
      </c>
      <c r="V679" s="65">
        <f>INDEX(GB!$A$2:$AD$96,MATCH($C679,GB!$A$2:$A$96,0),MATCH(V$2,GB!$A$1:$AD$1,0))</f>
        <v>0</v>
      </c>
      <c r="W679" s="65">
        <f>INDEX(GB!$A$2:$AD$96,MATCH($C679,GB!$A$2:$A$96,0),MATCH(W$2,GB!$A$1:$AD$1,0))</f>
        <v>-90</v>
      </c>
      <c r="X679" s="65">
        <f>INDEX(GB!$A$2:$AD$96,MATCH($C679,GB!$A$2:$A$96,0),MATCH(X$2,GB!$A$1:$AD$1,0))</f>
        <v>-95</v>
      </c>
      <c r="Y679" s="65">
        <v>5</v>
      </c>
      <c r="Z679" s="72">
        <v>1200</v>
      </c>
      <c r="AA679" s="72">
        <v>400</v>
      </c>
      <c r="AB679" s="65"/>
      <c r="AC679" s="65"/>
      <c r="AD679" s="65"/>
      <c r="AE679" s="65"/>
      <c r="AF679" s="65">
        <f t="shared" si="2696"/>
        <v>10</v>
      </c>
      <c r="AG679" s="65">
        <f t="shared" si="2659"/>
        <v>820</v>
      </c>
      <c r="AH679" s="65">
        <f t="shared" si="2677"/>
        <v>820</v>
      </c>
      <c r="AI679" s="65" t="str">
        <f t="shared" si="2678"/>
        <v/>
      </c>
      <c r="AJ679" s="65" t="str">
        <f t="shared" si="2679"/>
        <v/>
      </c>
      <c r="AK679" s="65" t="str">
        <f t="shared" si="2680"/>
        <v/>
      </c>
      <c r="AL679" s="65" t="str">
        <f t="shared" si="2681"/>
        <v/>
      </c>
      <c r="AM679" s="65" t="str">
        <f t="shared" si="2339"/>
        <v/>
      </c>
      <c r="AN679" s="65">
        <f t="shared" ref="AN679:AS679" si="2709">AN678</f>
        <v>0</v>
      </c>
      <c r="AO679" s="65">
        <f t="shared" si="2709"/>
        <v>0</v>
      </c>
      <c r="AP679" s="65">
        <f t="shared" si="2709"/>
        <v>0</v>
      </c>
      <c r="AQ679" s="65">
        <f t="shared" si="2709"/>
        <v>0</v>
      </c>
      <c r="AR679" s="65">
        <f t="shared" si="2709"/>
        <v>0</v>
      </c>
      <c r="AS679" s="65">
        <f t="shared" si="2709"/>
        <v>0</v>
      </c>
      <c r="AT679" s="65" t="str">
        <f t="shared" si="2682"/>
        <v>DCS_DDR</v>
      </c>
      <c r="AU679" s="65">
        <f t="shared" si="2683"/>
        <v>12.9</v>
      </c>
      <c r="AV679" s="65"/>
      <c r="AX679" s="65">
        <f t="shared" si="2684"/>
        <v>965</v>
      </c>
      <c r="AY679" s="65">
        <f t="shared" si="2685"/>
        <v>750</v>
      </c>
      <c r="AZ679" s="65">
        <f>INDEX(Notes!$A$36:$O$47,MATCH($B679,Notes!A$36:A$47,0),MATCH(AZ$2,Notes!A$35:O$35,0))</f>
        <v>12.93</v>
      </c>
      <c r="BA679" s="65">
        <f t="shared" si="2686"/>
        <v>815</v>
      </c>
      <c r="BB679" s="65">
        <f t="shared" si="2687"/>
        <v>815</v>
      </c>
      <c r="BC679" s="65">
        <f t="shared" si="2688"/>
        <v>815</v>
      </c>
      <c r="BD679" s="65">
        <f t="shared" si="2689"/>
        <v>815</v>
      </c>
      <c r="BO679" s="72">
        <f t="shared" si="2698"/>
        <v>12.9</v>
      </c>
      <c r="BP679" s="72">
        <f t="shared" si="2521"/>
        <v>8</v>
      </c>
      <c r="BQ679" s="72" t="str">
        <f t="shared" si="2522"/>
        <v>8</v>
      </c>
      <c r="BR679" s="72">
        <f t="shared" ref="BR679:BV679" si="2710">IF(BR678="","",BR678)</f>
        <v>0</v>
      </c>
      <c r="BS679" s="72" t="str">
        <f t="shared" si="2710"/>
        <v/>
      </c>
      <c r="BT679" s="72" t="str">
        <f t="shared" si="2710"/>
        <v/>
      </c>
      <c r="BU679" s="72" t="str">
        <f t="shared" si="2710"/>
        <v/>
      </c>
      <c r="BV679" s="72" t="str">
        <f t="shared" si="2710"/>
        <v/>
      </c>
    </row>
    <row r="680" spans="1:74" s="72" customFormat="1" x14ac:dyDescent="0.2">
      <c r="A680" s="72" t="b">
        <v>1</v>
      </c>
      <c r="B680" s="65" t="s">
        <v>68</v>
      </c>
      <c r="C680" s="65" t="str">
        <f t="shared" si="2692"/>
        <v>MD008</v>
      </c>
      <c r="D680" s="65" t="str">
        <f t="shared" si="2510"/>
        <v>E9</v>
      </c>
      <c r="E680" s="75">
        <f t="shared" ref="E680:E683" si="2711">1000000+BP680*1000+BQ680</f>
        <v>1008009</v>
      </c>
      <c r="F680" s="65" t="str">
        <f t="shared" ref="F680:F683" si="2712">CONCATENATE(C680,"_",D680)</f>
        <v>MD008_E9</v>
      </c>
      <c r="G680" s="65" t="s">
        <v>345</v>
      </c>
      <c r="H680" s="65">
        <f t="shared" si="2693"/>
        <v>960</v>
      </c>
      <c r="I680" s="65">
        <f t="shared" si="2694"/>
        <v>140</v>
      </c>
      <c r="J680" s="65">
        <f>INDEX(Notes!$A$36:$N$47,MATCH(Binning!$B680,Notes!$A$36:$A$47,0),MATCH(Notes!$K$35,Notes!$A$35:$N$35,0))</f>
        <v>12.9</v>
      </c>
      <c r="K680" s="65"/>
      <c r="L680" s="65">
        <f t="shared" si="2700"/>
        <v>965</v>
      </c>
      <c r="M680" s="65">
        <f t="shared" si="2695"/>
        <v>750</v>
      </c>
      <c r="N680" s="65">
        <f>INDEX(GB!$A$2:$AD$96,MATCH($C680,GB!$A$2:$A$96,0),MATCH(N$2,GB!$A$1:$AD$1,0))</f>
        <v>0</v>
      </c>
      <c r="O680" s="65">
        <f>INDEX(GB!$A$2:$AD$96,MATCH($C680,GB!$A$2:$A$96,0),MATCH(O$2,GB!$A$1:$AD$1,0))</f>
        <v>-50</v>
      </c>
      <c r="P680" s="65">
        <f>INDEX(GB!$A$2:$AD$96,MATCH($C680,GB!$A$2:$A$96,0),MATCH(P$2,GB!$A$1:$AD$1,0))</f>
        <v>-65</v>
      </c>
      <c r="Q680" s="65">
        <f>INDEX(GB!$A$2:$AD$96,MATCH($C680,GB!$A$2:$A$96,0),MATCH(Q$2,GB!$A$1:$AD$1,0))</f>
        <v>-70</v>
      </c>
      <c r="R680" s="65">
        <f>INDEX(Notes!$A$36:$N$47,MATCH(Binning!$B680,Notes!$A$36:$A$47,0),MATCH(Notes!$M$35,Notes!$A$35:$N$35,0))</f>
        <v>167</v>
      </c>
      <c r="S680" s="65"/>
      <c r="T680" s="65">
        <f>INDEX(GB!$A$2:$AD$96,MATCH($C680,GB!$A$2:$A$96,0),MATCH(T$2,GB!$A$1:$AD$1,0))</f>
        <v>10</v>
      </c>
      <c r="U680" s="65">
        <f>INDEX(GB!$A$2:$AD$96,MATCH($C680,GB!$A$2:$A$96,0),MATCH(U$2,GB!$A$1:$AD$1,0))</f>
        <v>-90</v>
      </c>
      <c r="V680" s="65">
        <f>INDEX(GB!$A$2:$AD$96,MATCH($C680,GB!$A$2:$A$96,0),MATCH(V$2,GB!$A$1:$AD$1,0))</f>
        <v>0</v>
      </c>
      <c r="W680" s="65">
        <f>INDEX(GB!$A$2:$AD$96,MATCH($C680,GB!$A$2:$A$96,0),MATCH(W$2,GB!$A$1:$AD$1,0))</f>
        <v>-90</v>
      </c>
      <c r="X680" s="65">
        <f>INDEX(GB!$A$2:$AD$96,MATCH($C680,GB!$A$2:$A$96,0),MATCH(X$2,GB!$A$1:$AD$1,0))</f>
        <v>-95</v>
      </c>
      <c r="Y680" s="65">
        <v>5</v>
      </c>
      <c r="Z680" s="72">
        <v>1200</v>
      </c>
      <c r="AA680" s="72">
        <v>400</v>
      </c>
      <c r="AB680" s="65"/>
      <c r="AC680" s="65"/>
      <c r="AD680" s="65"/>
      <c r="AE680" s="65"/>
      <c r="AF680" s="65">
        <f t="shared" si="2696"/>
        <v>10</v>
      </c>
      <c r="AG680" s="65">
        <f t="shared" si="2659"/>
        <v>820</v>
      </c>
      <c r="AH680" s="65">
        <f t="shared" ref="AH680:AH683" si="2713">AG680-N680</f>
        <v>820</v>
      </c>
      <c r="AI680" s="65" t="str">
        <f t="shared" ref="AI680:AI683" si="2714">IF($BR680=1,BS680,"")</f>
        <v/>
      </c>
      <c r="AJ680" s="65" t="str">
        <f t="shared" ref="AJ680:AJ683" si="2715">IF($BR680=1,BT680,"")</f>
        <v/>
      </c>
      <c r="AK680" s="65" t="str">
        <f t="shared" ref="AK680:AK683" si="2716">IF($BR680=1,BU680,"")</f>
        <v/>
      </c>
      <c r="AL680" s="65" t="str">
        <f t="shared" ref="AL680:AL683" si="2717">IF($BR680=1,BV680,"")</f>
        <v/>
      </c>
      <c r="AM680" s="65" t="str">
        <f t="shared" si="2339"/>
        <v/>
      </c>
      <c r="AN680" s="65">
        <f t="shared" ref="AN680:AS680" si="2718">AN679</f>
        <v>0</v>
      </c>
      <c r="AO680" s="65">
        <f t="shared" si="2718"/>
        <v>0</v>
      </c>
      <c r="AP680" s="65">
        <f t="shared" si="2718"/>
        <v>0</v>
      </c>
      <c r="AQ680" s="65">
        <f t="shared" si="2718"/>
        <v>0</v>
      </c>
      <c r="AR680" s="65">
        <f t="shared" si="2718"/>
        <v>0</v>
      </c>
      <c r="AS680" s="65">
        <f t="shared" si="2718"/>
        <v>0</v>
      </c>
      <c r="AT680" s="65" t="str">
        <f t="shared" ref="AT680:AT683" si="2719">B680</f>
        <v>DCS_DDR</v>
      </c>
      <c r="AU680" s="65">
        <f t="shared" ref="AU680:AU683" si="2720">J680</f>
        <v>12.9</v>
      </c>
      <c r="AV680" s="65"/>
      <c r="AX680" s="65">
        <f t="shared" ref="AX680:AX683" si="2721">L680+N680</f>
        <v>965</v>
      </c>
      <c r="AY680" s="65">
        <f t="shared" ref="AY680:AY683" si="2722">M680+N680</f>
        <v>750</v>
      </c>
      <c r="AZ680" s="65">
        <f>INDEX(Notes!$A$36:$O$47,MATCH($B680,Notes!A$36:A$47,0),MATCH(AZ$2,Notes!A$35:O$35,0))</f>
        <v>12.93</v>
      </c>
      <c r="BA680" s="65">
        <f t="shared" ref="BA680:BA683" si="2723">MAX(MIN(Y680*FLOOR((H680-I680*LOG10(AZ680))/Y680,1),L680),M680)</f>
        <v>800</v>
      </c>
      <c r="BB680" s="65">
        <f t="shared" ref="BB680:BB683" si="2724">BA680+N680</f>
        <v>800</v>
      </c>
      <c r="BC680" s="65">
        <f t="shared" ref="BC680:BC683" si="2725">MAX(MIN(Y680*FLOOR((H680-I680*LOG10(J680))/Y680,1),L680),M680)</f>
        <v>800</v>
      </c>
      <c r="BD680" s="65">
        <f t="shared" ref="BD680:BD683" si="2726">BC680+N680</f>
        <v>800</v>
      </c>
      <c r="BO680" s="72">
        <f t="shared" si="2698"/>
        <v>12.9</v>
      </c>
      <c r="BP680" s="72">
        <f t="shared" si="2521"/>
        <v>8</v>
      </c>
      <c r="BQ680" s="72" t="str">
        <f t="shared" si="2522"/>
        <v>9</v>
      </c>
      <c r="BR680" s="72">
        <f t="shared" ref="BR680:BV680" si="2727">IF(BR679="","",BR679)</f>
        <v>0</v>
      </c>
      <c r="BS680" s="72" t="str">
        <f t="shared" si="2727"/>
        <v/>
      </c>
      <c r="BT680" s="72" t="str">
        <f t="shared" si="2727"/>
        <v/>
      </c>
      <c r="BU680" s="72" t="str">
        <f t="shared" si="2727"/>
        <v/>
      </c>
      <c r="BV680" s="72" t="str">
        <f t="shared" si="2727"/>
        <v/>
      </c>
    </row>
    <row r="681" spans="1:74" s="72" customFormat="1" x14ac:dyDescent="0.2">
      <c r="A681" s="72" t="b">
        <v>1</v>
      </c>
      <c r="B681" s="65" t="s">
        <v>68</v>
      </c>
      <c r="C681" s="65" t="str">
        <f t="shared" si="2692"/>
        <v>MD008</v>
      </c>
      <c r="D681" s="65" t="str">
        <f t="shared" si="2510"/>
        <v>E10</v>
      </c>
      <c r="E681" s="75">
        <f t="shared" si="2711"/>
        <v>1008010</v>
      </c>
      <c r="F681" s="65" t="str">
        <f t="shared" si="2712"/>
        <v>MD008_E10</v>
      </c>
      <c r="G681" s="65" t="s">
        <v>345</v>
      </c>
      <c r="H681" s="65">
        <f t="shared" si="2693"/>
        <v>945</v>
      </c>
      <c r="I681" s="65">
        <f t="shared" si="2694"/>
        <v>140</v>
      </c>
      <c r="J681" s="65">
        <f>INDEX(Notes!$A$36:$N$47,MATCH(Binning!$B681,Notes!$A$36:$A$47,0),MATCH(Notes!$K$35,Notes!$A$35:$N$35,0))</f>
        <v>12.9</v>
      </c>
      <c r="K681" s="65"/>
      <c r="L681" s="65">
        <f t="shared" si="2700"/>
        <v>965</v>
      </c>
      <c r="M681" s="65">
        <f t="shared" si="2695"/>
        <v>750</v>
      </c>
      <c r="N681" s="65">
        <f>INDEX(GB!$A$2:$AD$96,MATCH($C681,GB!$A$2:$A$96,0),MATCH(N$2,GB!$A$1:$AD$1,0))</f>
        <v>0</v>
      </c>
      <c r="O681" s="65">
        <f>INDEX(GB!$A$2:$AD$96,MATCH($C681,GB!$A$2:$A$96,0),MATCH(O$2,GB!$A$1:$AD$1,0))</f>
        <v>-50</v>
      </c>
      <c r="P681" s="65">
        <f>INDEX(GB!$A$2:$AD$96,MATCH($C681,GB!$A$2:$A$96,0),MATCH(P$2,GB!$A$1:$AD$1,0))</f>
        <v>-65</v>
      </c>
      <c r="Q681" s="65">
        <f>INDEX(GB!$A$2:$AD$96,MATCH($C681,GB!$A$2:$A$96,0),MATCH(Q$2,GB!$A$1:$AD$1,0))</f>
        <v>-70</v>
      </c>
      <c r="R681" s="65">
        <f>INDEX(Notes!$A$36:$N$47,MATCH(Binning!$B681,Notes!$A$36:$A$47,0),MATCH(Notes!$M$35,Notes!$A$35:$N$35,0))</f>
        <v>167</v>
      </c>
      <c r="S681" s="65"/>
      <c r="T681" s="65">
        <f>INDEX(GB!$A$2:$AD$96,MATCH($C681,GB!$A$2:$A$96,0),MATCH(T$2,GB!$A$1:$AD$1,0))</f>
        <v>10</v>
      </c>
      <c r="U681" s="65">
        <f>INDEX(GB!$A$2:$AD$96,MATCH($C681,GB!$A$2:$A$96,0),MATCH(U$2,GB!$A$1:$AD$1,0))</f>
        <v>-90</v>
      </c>
      <c r="V681" s="65">
        <f>INDEX(GB!$A$2:$AD$96,MATCH($C681,GB!$A$2:$A$96,0),MATCH(V$2,GB!$A$1:$AD$1,0))</f>
        <v>0</v>
      </c>
      <c r="W681" s="65">
        <f>INDEX(GB!$A$2:$AD$96,MATCH($C681,GB!$A$2:$A$96,0),MATCH(W$2,GB!$A$1:$AD$1,0))</f>
        <v>-90</v>
      </c>
      <c r="X681" s="65">
        <f>INDEX(GB!$A$2:$AD$96,MATCH($C681,GB!$A$2:$A$96,0),MATCH(X$2,GB!$A$1:$AD$1,0))</f>
        <v>-95</v>
      </c>
      <c r="Y681" s="65">
        <v>5</v>
      </c>
      <c r="Z681" s="72">
        <v>1200</v>
      </c>
      <c r="AA681" s="72">
        <v>400</v>
      </c>
      <c r="AB681" s="65"/>
      <c r="AC681" s="65"/>
      <c r="AD681" s="65"/>
      <c r="AE681" s="65"/>
      <c r="AF681" s="65">
        <f t="shared" si="2696"/>
        <v>10</v>
      </c>
      <c r="AG681" s="65">
        <f t="shared" si="2659"/>
        <v>820</v>
      </c>
      <c r="AH681" s="65">
        <f t="shared" si="2713"/>
        <v>820</v>
      </c>
      <c r="AI681" s="65" t="str">
        <f t="shared" si="2714"/>
        <v/>
      </c>
      <c r="AJ681" s="65" t="str">
        <f t="shared" si="2715"/>
        <v/>
      </c>
      <c r="AK681" s="65" t="str">
        <f t="shared" si="2716"/>
        <v/>
      </c>
      <c r="AL681" s="65" t="str">
        <f t="shared" si="2717"/>
        <v/>
      </c>
      <c r="AM681" s="65" t="str">
        <f t="shared" si="2339"/>
        <v/>
      </c>
      <c r="AN681" s="65">
        <f t="shared" ref="AN681:AS681" si="2728">AN680</f>
        <v>0</v>
      </c>
      <c r="AO681" s="65">
        <f t="shared" si="2728"/>
        <v>0</v>
      </c>
      <c r="AP681" s="65">
        <f t="shared" si="2728"/>
        <v>0</v>
      </c>
      <c r="AQ681" s="65">
        <f t="shared" si="2728"/>
        <v>0</v>
      </c>
      <c r="AR681" s="65">
        <f t="shared" si="2728"/>
        <v>0</v>
      </c>
      <c r="AS681" s="65">
        <f t="shared" si="2728"/>
        <v>0</v>
      </c>
      <c r="AT681" s="65" t="str">
        <f t="shared" si="2719"/>
        <v>DCS_DDR</v>
      </c>
      <c r="AU681" s="65">
        <f t="shared" si="2720"/>
        <v>12.9</v>
      </c>
      <c r="AV681" s="65"/>
      <c r="AX681" s="65">
        <f t="shared" si="2721"/>
        <v>965</v>
      </c>
      <c r="AY681" s="65">
        <f t="shared" si="2722"/>
        <v>750</v>
      </c>
      <c r="AZ681" s="65">
        <f>INDEX(Notes!$A$36:$O$47,MATCH($B681,Notes!A$36:A$47,0),MATCH(AZ$2,Notes!A$35:O$35,0))</f>
        <v>12.93</v>
      </c>
      <c r="BA681" s="65">
        <f t="shared" si="2723"/>
        <v>785</v>
      </c>
      <c r="BB681" s="65">
        <f t="shared" si="2724"/>
        <v>785</v>
      </c>
      <c r="BC681" s="65">
        <f t="shared" si="2725"/>
        <v>785</v>
      </c>
      <c r="BD681" s="65">
        <f t="shared" si="2726"/>
        <v>785</v>
      </c>
      <c r="BO681" s="72">
        <f t="shared" si="2698"/>
        <v>12.9</v>
      </c>
      <c r="BP681" s="72">
        <f t="shared" si="2521"/>
        <v>8</v>
      </c>
      <c r="BQ681" s="72" t="str">
        <f t="shared" si="2522"/>
        <v>10</v>
      </c>
      <c r="BR681" s="72">
        <f t="shared" ref="BR681:BV681" si="2729">IF(BR680="","",BR680)</f>
        <v>0</v>
      </c>
      <c r="BS681" s="72" t="str">
        <f t="shared" si="2729"/>
        <v/>
      </c>
      <c r="BT681" s="72" t="str">
        <f t="shared" si="2729"/>
        <v/>
      </c>
      <c r="BU681" s="72" t="str">
        <f t="shared" si="2729"/>
        <v/>
      </c>
      <c r="BV681" s="72" t="str">
        <f t="shared" si="2729"/>
        <v/>
      </c>
    </row>
    <row r="682" spans="1:74" s="72" customFormat="1" x14ac:dyDescent="0.2">
      <c r="A682" s="72" t="b">
        <v>1</v>
      </c>
      <c r="B682" s="65" t="s">
        <v>68</v>
      </c>
      <c r="C682" s="65" t="str">
        <f t="shared" si="2692"/>
        <v>MD008</v>
      </c>
      <c r="D682" s="65" t="str">
        <f t="shared" si="2510"/>
        <v>E11</v>
      </c>
      <c r="E682" s="75">
        <f t="shared" si="2711"/>
        <v>1008011</v>
      </c>
      <c r="F682" s="65" t="str">
        <f t="shared" si="2712"/>
        <v>MD008_E11</v>
      </c>
      <c r="G682" s="65" t="s">
        <v>345</v>
      </c>
      <c r="H682" s="65">
        <f t="shared" si="2693"/>
        <v>930</v>
      </c>
      <c r="I682" s="65">
        <f t="shared" si="2694"/>
        <v>140</v>
      </c>
      <c r="J682" s="65">
        <f>INDEX(Notes!$A$36:$N$47,MATCH(Binning!$B682,Notes!$A$36:$A$47,0),MATCH(Notes!$K$35,Notes!$A$35:$N$35,0))</f>
        <v>12.9</v>
      </c>
      <c r="K682" s="65"/>
      <c r="L682" s="65">
        <f t="shared" si="2700"/>
        <v>965</v>
      </c>
      <c r="M682" s="65">
        <f t="shared" si="2695"/>
        <v>750</v>
      </c>
      <c r="N682" s="65">
        <f>INDEX(GB!$A$2:$AD$96,MATCH($C682,GB!$A$2:$A$96,0),MATCH(N$2,GB!$A$1:$AD$1,0))</f>
        <v>0</v>
      </c>
      <c r="O682" s="65">
        <f>INDEX(GB!$A$2:$AD$96,MATCH($C682,GB!$A$2:$A$96,0),MATCH(O$2,GB!$A$1:$AD$1,0))</f>
        <v>-50</v>
      </c>
      <c r="P682" s="65">
        <f>INDEX(GB!$A$2:$AD$96,MATCH($C682,GB!$A$2:$A$96,0),MATCH(P$2,GB!$A$1:$AD$1,0))</f>
        <v>-65</v>
      </c>
      <c r="Q682" s="65">
        <f>INDEX(GB!$A$2:$AD$96,MATCH($C682,GB!$A$2:$A$96,0),MATCH(Q$2,GB!$A$1:$AD$1,0))</f>
        <v>-70</v>
      </c>
      <c r="R682" s="65">
        <f>INDEX(Notes!$A$36:$N$47,MATCH(Binning!$B682,Notes!$A$36:$A$47,0),MATCH(Notes!$M$35,Notes!$A$35:$N$35,0))</f>
        <v>167</v>
      </c>
      <c r="S682" s="65"/>
      <c r="T682" s="65">
        <f>INDEX(GB!$A$2:$AD$96,MATCH($C682,GB!$A$2:$A$96,0),MATCH(T$2,GB!$A$1:$AD$1,0))</f>
        <v>10</v>
      </c>
      <c r="U682" s="65">
        <f>INDEX(GB!$A$2:$AD$96,MATCH($C682,GB!$A$2:$A$96,0),MATCH(U$2,GB!$A$1:$AD$1,0))</f>
        <v>-90</v>
      </c>
      <c r="V682" s="65">
        <f>INDEX(GB!$A$2:$AD$96,MATCH($C682,GB!$A$2:$A$96,0),MATCH(V$2,GB!$A$1:$AD$1,0))</f>
        <v>0</v>
      </c>
      <c r="W682" s="65">
        <f>INDEX(GB!$A$2:$AD$96,MATCH($C682,GB!$A$2:$A$96,0),MATCH(W$2,GB!$A$1:$AD$1,0))</f>
        <v>-90</v>
      </c>
      <c r="X682" s="65">
        <f>INDEX(GB!$A$2:$AD$96,MATCH($C682,GB!$A$2:$A$96,0),MATCH(X$2,GB!$A$1:$AD$1,0))</f>
        <v>-95</v>
      </c>
      <c r="Y682" s="65">
        <v>5</v>
      </c>
      <c r="Z682" s="72">
        <v>1200</v>
      </c>
      <c r="AA682" s="72">
        <v>400</v>
      </c>
      <c r="AB682" s="65"/>
      <c r="AC682" s="65"/>
      <c r="AD682" s="65"/>
      <c r="AE682" s="65"/>
      <c r="AF682" s="65">
        <f t="shared" si="2696"/>
        <v>10</v>
      </c>
      <c r="AG682" s="65">
        <f t="shared" si="2659"/>
        <v>820</v>
      </c>
      <c r="AH682" s="65">
        <f t="shared" si="2713"/>
        <v>820</v>
      </c>
      <c r="AI682" s="65" t="str">
        <f t="shared" si="2714"/>
        <v/>
      </c>
      <c r="AJ682" s="65" t="str">
        <f t="shared" si="2715"/>
        <v/>
      </c>
      <c r="AK682" s="65" t="str">
        <f t="shared" si="2716"/>
        <v/>
      </c>
      <c r="AL682" s="65" t="str">
        <f t="shared" si="2717"/>
        <v/>
      </c>
      <c r="AM682" s="65" t="str">
        <f t="shared" si="2339"/>
        <v/>
      </c>
      <c r="AN682" s="65">
        <f t="shared" ref="AN682:AS682" si="2730">AN681</f>
        <v>0</v>
      </c>
      <c r="AO682" s="65">
        <f t="shared" si="2730"/>
        <v>0</v>
      </c>
      <c r="AP682" s="65">
        <f t="shared" si="2730"/>
        <v>0</v>
      </c>
      <c r="AQ682" s="65">
        <f t="shared" si="2730"/>
        <v>0</v>
      </c>
      <c r="AR682" s="65">
        <f t="shared" si="2730"/>
        <v>0</v>
      </c>
      <c r="AS682" s="65">
        <f t="shared" si="2730"/>
        <v>0</v>
      </c>
      <c r="AT682" s="65" t="str">
        <f t="shared" si="2719"/>
        <v>DCS_DDR</v>
      </c>
      <c r="AU682" s="65">
        <f t="shared" si="2720"/>
        <v>12.9</v>
      </c>
      <c r="AV682" s="65"/>
      <c r="AX682" s="65">
        <f t="shared" si="2721"/>
        <v>965</v>
      </c>
      <c r="AY682" s="65">
        <f t="shared" si="2722"/>
        <v>750</v>
      </c>
      <c r="AZ682" s="65">
        <f>INDEX(Notes!$A$36:$O$47,MATCH($B682,Notes!A$36:A$47,0),MATCH(AZ$2,Notes!A$35:O$35,0))</f>
        <v>12.93</v>
      </c>
      <c r="BA682" s="65">
        <f t="shared" si="2723"/>
        <v>770</v>
      </c>
      <c r="BB682" s="65">
        <f t="shared" si="2724"/>
        <v>770</v>
      </c>
      <c r="BC682" s="65">
        <f t="shared" si="2725"/>
        <v>770</v>
      </c>
      <c r="BD682" s="65">
        <f t="shared" si="2726"/>
        <v>770</v>
      </c>
      <c r="BO682" s="72">
        <f t="shared" si="2698"/>
        <v>12.9</v>
      </c>
      <c r="BP682" s="72">
        <f t="shared" si="2521"/>
        <v>8</v>
      </c>
      <c r="BQ682" s="72" t="str">
        <f t="shared" si="2522"/>
        <v>11</v>
      </c>
      <c r="BR682" s="72">
        <f t="shared" ref="BR682:BV682" si="2731">IF(BR681="","",BR681)</f>
        <v>0</v>
      </c>
      <c r="BS682" s="72" t="str">
        <f t="shared" si="2731"/>
        <v/>
      </c>
      <c r="BT682" s="72" t="str">
        <f t="shared" si="2731"/>
        <v/>
      </c>
      <c r="BU682" s="72" t="str">
        <f t="shared" si="2731"/>
        <v/>
      </c>
      <c r="BV682" s="72" t="str">
        <f t="shared" si="2731"/>
        <v/>
      </c>
    </row>
    <row r="683" spans="1:74" s="72" customFormat="1" x14ac:dyDescent="0.2">
      <c r="A683" s="72" t="b">
        <v>1</v>
      </c>
      <c r="B683" s="65" t="s">
        <v>68</v>
      </c>
      <c r="C683" s="65" t="str">
        <f t="shared" si="2692"/>
        <v>MD008</v>
      </c>
      <c r="D683" s="65" t="str">
        <f t="shared" si="2510"/>
        <v>E12</v>
      </c>
      <c r="E683" s="75">
        <f t="shared" si="2711"/>
        <v>1008012</v>
      </c>
      <c r="F683" s="65" t="str">
        <f t="shared" si="2712"/>
        <v>MD008_E12</v>
      </c>
      <c r="G683" s="65" t="s">
        <v>345</v>
      </c>
      <c r="H683" s="65">
        <f t="shared" si="2693"/>
        <v>915</v>
      </c>
      <c r="I683" s="65">
        <f t="shared" si="2694"/>
        <v>140</v>
      </c>
      <c r="J683" s="65">
        <f>INDEX(Notes!$A$36:$N$47,MATCH(Binning!$B683,Notes!$A$36:$A$47,0),MATCH(Notes!$K$35,Notes!$A$35:$N$35,0))</f>
        <v>12.9</v>
      </c>
      <c r="K683" s="65"/>
      <c r="L683" s="65">
        <f t="shared" si="2700"/>
        <v>965</v>
      </c>
      <c r="M683" s="65">
        <f t="shared" si="2695"/>
        <v>750</v>
      </c>
      <c r="N683" s="65">
        <f>INDEX(GB!$A$2:$AD$96,MATCH($C683,GB!$A$2:$A$96,0),MATCH(N$2,GB!$A$1:$AD$1,0))</f>
        <v>0</v>
      </c>
      <c r="O683" s="65">
        <f>INDEX(GB!$A$2:$AD$96,MATCH($C683,GB!$A$2:$A$96,0),MATCH(O$2,GB!$A$1:$AD$1,0))</f>
        <v>-50</v>
      </c>
      <c r="P683" s="65">
        <f>INDEX(GB!$A$2:$AD$96,MATCH($C683,GB!$A$2:$A$96,0),MATCH(P$2,GB!$A$1:$AD$1,0))</f>
        <v>-65</v>
      </c>
      <c r="Q683" s="65">
        <f>INDEX(GB!$A$2:$AD$96,MATCH($C683,GB!$A$2:$A$96,0),MATCH(Q$2,GB!$A$1:$AD$1,0))</f>
        <v>-70</v>
      </c>
      <c r="R683" s="65">
        <f>INDEX(Notes!$A$36:$N$47,MATCH(Binning!$B683,Notes!$A$36:$A$47,0),MATCH(Notes!$M$35,Notes!$A$35:$N$35,0))</f>
        <v>167</v>
      </c>
      <c r="S683" s="65"/>
      <c r="T683" s="65">
        <f>INDEX(GB!$A$2:$AD$96,MATCH($C683,GB!$A$2:$A$96,0),MATCH(T$2,GB!$A$1:$AD$1,0))</f>
        <v>10</v>
      </c>
      <c r="U683" s="65">
        <f>INDEX(GB!$A$2:$AD$96,MATCH($C683,GB!$A$2:$A$96,0),MATCH(U$2,GB!$A$1:$AD$1,0))</f>
        <v>-90</v>
      </c>
      <c r="V683" s="65">
        <f>INDEX(GB!$A$2:$AD$96,MATCH($C683,GB!$A$2:$A$96,0),MATCH(V$2,GB!$A$1:$AD$1,0))</f>
        <v>0</v>
      </c>
      <c r="W683" s="65">
        <f>INDEX(GB!$A$2:$AD$96,MATCH($C683,GB!$A$2:$A$96,0),MATCH(W$2,GB!$A$1:$AD$1,0))</f>
        <v>-90</v>
      </c>
      <c r="X683" s="65">
        <f>INDEX(GB!$A$2:$AD$96,MATCH($C683,GB!$A$2:$A$96,0),MATCH(X$2,GB!$A$1:$AD$1,0))</f>
        <v>-95</v>
      </c>
      <c r="Y683" s="65">
        <v>5</v>
      </c>
      <c r="Z683" s="72">
        <v>1200</v>
      </c>
      <c r="AA683" s="72">
        <v>400</v>
      </c>
      <c r="AB683" s="65"/>
      <c r="AC683" s="65"/>
      <c r="AD683" s="65"/>
      <c r="AE683" s="65"/>
      <c r="AF683" s="65">
        <f t="shared" si="2696"/>
        <v>10</v>
      </c>
      <c r="AG683" s="65">
        <f t="shared" si="2659"/>
        <v>820</v>
      </c>
      <c r="AH683" s="65">
        <f t="shared" si="2713"/>
        <v>820</v>
      </c>
      <c r="AI683" s="65" t="str">
        <f t="shared" si="2714"/>
        <v/>
      </c>
      <c r="AJ683" s="65" t="str">
        <f t="shared" si="2715"/>
        <v/>
      </c>
      <c r="AK683" s="65" t="str">
        <f t="shared" si="2716"/>
        <v/>
      </c>
      <c r="AL683" s="65" t="str">
        <f t="shared" si="2717"/>
        <v/>
      </c>
      <c r="AM683" s="65" t="str">
        <f t="shared" si="2339"/>
        <v/>
      </c>
      <c r="AN683" s="65">
        <f t="shared" ref="AN683:AS683" si="2732">AN682</f>
        <v>0</v>
      </c>
      <c r="AO683" s="65">
        <f t="shared" si="2732"/>
        <v>0</v>
      </c>
      <c r="AP683" s="65">
        <f t="shared" si="2732"/>
        <v>0</v>
      </c>
      <c r="AQ683" s="65">
        <f t="shared" si="2732"/>
        <v>0</v>
      </c>
      <c r="AR683" s="65">
        <f t="shared" si="2732"/>
        <v>0</v>
      </c>
      <c r="AS683" s="65">
        <f t="shared" si="2732"/>
        <v>0</v>
      </c>
      <c r="AT683" s="65" t="str">
        <f t="shared" si="2719"/>
        <v>DCS_DDR</v>
      </c>
      <c r="AU683" s="65">
        <f t="shared" si="2720"/>
        <v>12.9</v>
      </c>
      <c r="AV683" s="65"/>
      <c r="AX683" s="65">
        <f t="shared" si="2721"/>
        <v>965</v>
      </c>
      <c r="AY683" s="65">
        <f t="shared" si="2722"/>
        <v>750</v>
      </c>
      <c r="AZ683" s="65">
        <f>INDEX(Notes!$A$36:$O$47,MATCH($B683,Notes!A$36:A$47,0),MATCH(AZ$2,Notes!A$35:O$35,0))</f>
        <v>12.93</v>
      </c>
      <c r="BA683" s="65">
        <f t="shared" si="2723"/>
        <v>755</v>
      </c>
      <c r="BB683" s="65">
        <f t="shared" si="2724"/>
        <v>755</v>
      </c>
      <c r="BC683" s="65">
        <f t="shared" si="2725"/>
        <v>755</v>
      </c>
      <c r="BD683" s="65">
        <f t="shared" si="2726"/>
        <v>755</v>
      </c>
      <c r="BO683" s="72">
        <f t="shared" si="2698"/>
        <v>12.9</v>
      </c>
      <c r="BP683" s="72">
        <f t="shared" si="2521"/>
        <v>8</v>
      </c>
      <c r="BQ683" s="72" t="str">
        <f t="shared" si="2522"/>
        <v>12</v>
      </c>
      <c r="BR683" s="72">
        <f t="shared" ref="BR683:BV683" si="2733">IF(BR682="","",BR682)</f>
        <v>0</v>
      </c>
      <c r="BS683" s="72" t="str">
        <f t="shared" si="2733"/>
        <v/>
      </c>
      <c r="BT683" s="72" t="str">
        <f t="shared" si="2733"/>
        <v/>
      </c>
      <c r="BU683" s="72" t="str">
        <f t="shared" si="2733"/>
        <v/>
      </c>
      <c r="BV683" s="72" t="str">
        <f t="shared" si="2733"/>
        <v/>
      </c>
    </row>
    <row r="684" spans="1:74" s="72" customFormat="1" x14ac:dyDescent="0.2">
      <c r="A684" s="72" t="b">
        <v>1</v>
      </c>
      <c r="B684" s="65" t="s">
        <v>68</v>
      </c>
      <c r="C684" s="65" t="s">
        <v>404</v>
      </c>
      <c r="D684" s="65" t="s">
        <v>44</v>
      </c>
      <c r="E684" s="75">
        <f t="shared" ref="E684:E691" si="2734">1000000+BP684*1000+BQ684</f>
        <v>1009001</v>
      </c>
      <c r="F684" s="65" t="str">
        <f t="shared" ref="F684:F691" si="2735">CONCATENATE(C684,"_",D684)</f>
        <v>MD009_E1</v>
      </c>
      <c r="G684" s="65" t="s">
        <v>345</v>
      </c>
      <c r="H684" s="184">
        <f>VLOOKUP(C684,BinningParamNotes!A:D,3,0)</f>
        <v>1130</v>
      </c>
      <c r="I684" s="69">
        <f>VLOOKUP(C684,BinningParamNotes!A:D,2,0)</f>
        <v>145</v>
      </c>
      <c r="J684" s="65">
        <f>INDEX(Notes!$A$36:$N$47,MATCH(Binning!$B684,Notes!$A$36:$A$47,0),MATCH(Notes!$K$35,Notes!$A$35:$N$35,0))</f>
        <v>12.9</v>
      </c>
      <c r="K684" s="65"/>
      <c r="L684" s="69">
        <f>VLOOKUP(C684,BinningParamNotes!A:D,4,0)</f>
        <v>1045</v>
      </c>
      <c r="M684" s="65">
        <v>760</v>
      </c>
      <c r="N684" s="65">
        <f>INDEX(GB!$A$2:$AD$96,MATCH($C684,GB!$A$2:$A$96,0),MATCH(N$2,GB!$A$1:$AD$1,0))</f>
        <v>10</v>
      </c>
      <c r="O684" s="65">
        <f>INDEX(GB!$A$2:$AD$96,MATCH($C684,GB!$A$2:$A$96,0),MATCH(O$2,GB!$A$1:$AD$1,0))</f>
        <v>-45</v>
      </c>
      <c r="P684" s="65">
        <f>INDEX(GB!$A$2:$AD$96,MATCH($C684,GB!$A$2:$A$96,0),MATCH(P$2,GB!$A$1:$AD$1,0))</f>
        <v>-70</v>
      </c>
      <c r="Q684" s="65">
        <f>INDEX(GB!$A$2:$AD$96,MATCH($C684,GB!$A$2:$A$96,0),MATCH(Q$2,GB!$A$1:$AD$1,0))</f>
        <v>-60</v>
      </c>
      <c r="R684" s="65">
        <f>INDEX(Notes!$A$36:$N$47,MATCH(Binning!$B684,Notes!$A$36:$A$47,0),MATCH(Notes!$M$35,Notes!$A$35:$N$35,0))</f>
        <v>167</v>
      </c>
      <c r="S684" s="65"/>
      <c r="T684" s="65">
        <f>INDEX(GB!$A$2:$AD$96,MATCH($C684,GB!$A$2:$A$96,0),MATCH(T$2,GB!$A$1:$AD$1,0))</f>
        <v>5</v>
      </c>
      <c r="U684" s="65">
        <f>INDEX(GB!$A$2:$AD$96,MATCH($C684,GB!$A$2:$A$96,0),MATCH(U$2,GB!$A$1:$AD$1,0))</f>
        <v>-90</v>
      </c>
      <c r="V684" s="65">
        <f>INDEX(GB!$A$2:$AD$96,MATCH($C684,GB!$A$2:$A$96,0),MATCH(V$2,GB!$A$1:$AD$1,0))</f>
        <v>0</v>
      </c>
      <c r="W684" s="65">
        <f>INDEX(GB!$A$2:$AD$96,MATCH($C684,GB!$A$2:$A$96,0),MATCH(W$2,GB!$A$1:$AD$1,0))</f>
        <v>-95</v>
      </c>
      <c r="X684" s="65">
        <f>INDEX(GB!$A$2:$AD$96,MATCH($C684,GB!$A$2:$A$96,0),MATCH(X$2,GB!$A$1:$AD$1,0))</f>
        <v>-85</v>
      </c>
      <c r="Y684" s="65">
        <v>5</v>
      </c>
      <c r="Z684" s="72">
        <v>1200</v>
      </c>
      <c r="AA684" s="72">
        <v>400</v>
      </c>
      <c r="AB684" s="65"/>
      <c r="AC684" s="65"/>
      <c r="AD684" s="65"/>
      <c r="AE684" s="65"/>
      <c r="AF684" s="65">
        <v>10</v>
      </c>
      <c r="AG684" s="65">
        <f t="shared" si="2659"/>
        <v>820</v>
      </c>
      <c r="AH684" s="65">
        <f t="shared" ref="AH684:AH691" si="2736">AG684-N684</f>
        <v>810</v>
      </c>
      <c r="AI684" s="65" t="str">
        <f t="shared" ref="AI684:AI691" si="2737">IF($BR684=1,BS684,"")</f>
        <v/>
      </c>
      <c r="AJ684" s="65" t="str">
        <f t="shared" ref="AJ684:AJ691" si="2738">IF($BR684=1,BT684,"")</f>
        <v/>
      </c>
      <c r="AK684" s="65" t="str">
        <f t="shared" ref="AK684:AK691" si="2739">IF($BR684=1,BU684,"")</f>
        <v/>
      </c>
      <c r="AL684" s="65" t="str">
        <f t="shared" ref="AL684:AL691" si="2740">IF($BR684=1,BV684,"")</f>
        <v/>
      </c>
      <c r="AM684" s="65" t="str">
        <f t="shared" si="2339"/>
        <v/>
      </c>
      <c r="AN684" s="65">
        <v>0</v>
      </c>
      <c r="AO684" s="65">
        <v>0</v>
      </c>
      <c r="AP684" s="65">
        <v>0</v>
      </c>
      <c r="AQ684" s="65">
        <v>0</v>
      </c>
      <c r="AR684" s="65">
        <v>0</v>
      </c>
      <c r="AS684" s="65">
        <v>0</v>
      </c>
      <c r="AT684" s="65" t="str">
        <f t="shared" ref="AT684:AT691" si="2741">B684</f>
        <v>DCS_DDR</v>
      </c>
      <c r="AU684" s="65">
        <f t="shared" ref="AU684:AU691" si="2742">J684</f>
        <v>12.9</v>
      </c>
      <c r="AV684" s="65"/>
      <c r="AX684" s="65">
        <f t="shared" ref="AX684:AX691" si="2743">L684+N684</f>
        <v>1055</v>
      </c>
      <c r="AY684" s="65">
        <f t="shared" ref="AY684:AY691" si="2744">M684+N684</f>
        <v>770</v>
      </c>
      <c r="AZ684" s="65">
        <f>INDEX(Notes!$A$36:$O$47,MATCH($B684,Notes!A$36:A$47,0),MATCH(AZ$2,Notes!A$35:O$35,0))</f>
        <v>12.93</v>
      </c>
      <c r="BA684" s="65">
        <f t="shared" ref="BA684:BA691" si="2745">MAX(MIN(Y684*FLOOR((H684-I684*LOG10(AZ684))/Y684,1),L684),M684)</f>
        <v>965</v>
      </c>
      <c r="BB684" s="65">
        <f t="shared" ref="BB684:BB691" si="2746">BA684+N684</f>
        <v>975</v>
      </c>
      <c r="BC684" s="65">
        <f t="shared" ref="BC684:BC691" si="2747">MAX(MIN(Y684*FLOOR((H684-I684*LOG10(J684))/Y684,1),L684),M684)</f>
        <v>965</v>
      </c>
      <c r="BD684" s="65">
        <f t="shared" ref="BD684:BD691" si="2748">BC684+N684</f>
        <v>975</v>
      </c>
      <c r="BO684" s="72">
        <f>MAX(J684:J690)</f>
        <v>12.9</v>
      </c>
      <c r="BP684" s="72">
        <f t="shared" si="2521"/>
        <v>9</v>
      </c>
      <c r="BQ684" s="72" t="str">
        <f t="shared" si="2522"/>
        <v>1</v>
      </c>
      <c r="BR684" s="72">
        <v>0</v>
      </c>
    </row>
    <row r="685" spans="1:74" s="72" customFormat="1" x14ac:dyDescent="0.2">
      <c r="A685" s="72" t="b">
        <v>1</v>
      </c>
      <c r="B685" s="65" t="s">
        <v>68</v>
      </c>
      <c r="C685" s="65" t="str">
        <f>C684</f>
        <v>MD009</v>
      </c>
      <c r="D685" s="65" t="str">
        <f t="shared" si="2510"/>
        <v>E2</v>
      </c>
      <c r="E685" s="75">
        <f t="shared" si="2734"/>
        <v>1009002</v>
      </c>
      <c r="F685" s="65" t="str">
        <f t="shared" si="2735"/>
        <v>MD009_E2</v>
      </c>
      <c r="G685" s="65" t="s">
        <v>345</v>
      </c>
      <c r="H685" s="65">
        <f>H684-15</f>
        <v>1115</v>
      </c>
      <c r="I685" s="65">
        <f>I684</f>
        <v>145</v>
      </c>
      <c r="J685" s="65">
        <f>INDEX(Notes!$A$36:$N$47,MATCH(Binning!$B685,Notes!$A$36:$A$47,0),MATCH(Notes!$K$35,Notes!$A$35:$N$35,0))</f>
        <v>12.9</v>
      </c>
      <c r="K685" s="65"/>
      <c r="L685" s="65">
        <f>L684-10</f>
        <v>1035</v>
      </c>
      <c r="M685" s="65">
        <f>M684</f>
        <v>760</v>
      </c>
      <c r="N685" s="65">
        <f>INDEX(GB!$A$2:$AD$96,MATCH($C685,GB!$A$2:$A$96,0),MATCH(N$2,GB!$A$1:$AD$1,0))</f>
        <v>10</v>
      </c>
      <c r="O685" s="65">
        <f>INDEX(GB!$A$2:$AD$96,MATCH($C685,GB!$A$2:$A$96,0),MATCH(O$2,GB!$A$1:$AD$1,0))</f>
        <v>-45</v>
      </c>
      <c r="P685" s="65">
        <f>INDEX(GB!$A$2:$AD$96,MATCH($C685,GB!$A$2:$A$96,0),MATCH(P$2,GB!$A$1:$AD$1,0))</f>
        <v>-70</v>
      </c>
      <c r="Q685" s="65">
        <f>INDEX(GB!$A$2:$AD$96,MATCH($C685,GB!$A$2:$A$96,0),MATCH(Q$2,GB!$A$1:$AD$1,0))</f>
        <v>-60</v>
      </c>
      <c r="R685" s="65">
        <f>INDEX(Notes!$A$36:$N$47,MATCH(Binning!$B685,Notes!$A$36:$A$47,0),MATCH(Notes!$M$35,Notes!$A$35:$N$35,0))</f>
        <v>167</v>
      </c>
      <c r="S685" s="65"/>
      <c r="T685" s="65">
        <f>INDEX(GB!$A$2:$AD$96,MATCH($C685,GB!$A$2:$A$96,0),MATCH(T$2,GB!$A$1:$AD$1,0))</f>
        <v>5</v>
      </c>
      <c r="U685" s="65">
        <f>INDEX(GB!$A$2:$AD$96,MATCH($C685,GB!$A$2:$A$96,0),MATCH(U$2,GB!$A$1:$AD$1,0))</f>
        <v>-90</v>
      </c>
      <c r="V685" s="65">
        <f>INDEX(GB!$A$2:$AD$96,MATCH($C685,GB!$A$2:$A$96,0),MATCH(V$2,GB!$A$1:$AD$1,0))</f>
        <v>0</v>
      </c>
      <c r="W685" s="65">
        <f>INDEX(GB!$A$2:$AD$96,MATCH($C685,GB!$A$2:$A$96,0),MATCH(W$2,GB!$A$1:$AD$1,0))</f>
        <v>-95</v>
      </c>
      <c r="X685" s="65">
        <f>INDEX(GB!$A$2:$AD$96,MATCH($C685,GB!$A$2:$A$96,0),MATCH(X$2,GB!$A$1:$AD$1,0))</f>
        <v>-85</v>
      </c>
      <c r="Y685" s="65">
        <v>5</v>
      </c>
      <c r="Z685" s="72">
        <v>1200</v>
      </c>
      <c r="AA685" s="72">
        <v>400</v>
      </c>
      <c r="AB685" s="65"/>
      <c r="AC685" s="65"/>
      <c r="AD685" s="65"/>
      <c r="AE685" s="65"/>
      <c r="AF685" s="65">
        <f>AF684</f>
        <v>10</v>
      </c>
      <c r="AG685" s="65">
        <f t="shared" si="2659"/>
        <v>820</v>
      </c>
      <c r="AH685" s="65">
        <f t="shared" si="2736"/>
        <v>810</v>
      </c>
      <c r="AI685" s="65" t="str">
        <f t="shared" si="2737"/>
        <v/>
      </c>
      <c r="AJ685" s="65" t="str">
        <f t="shared" si="2738"/>
        <v/>
      </c>
      <c r="AK685" s="65" t="str">
        <f t="shared" si="2739"/>
        <v/>
      </c>
      <c r="AL685" s="65" t="str">
        <f t="shared" si="2740"/>
        <v/>
      </c>
      <c r="AM685" s="65" t="str">
        <f t="shared" si="2339"/>
        <v/>
      </c>
      <c r="AN685" s="65">
        <f t="shared" ref="AN685:AS685" si="2749">AN684</f>
        <v>0</v>
      </c>
      <c r="AO685" s="65">
        <f t="shared" si="2749"/>
        <v>0</v>
      </c>
      <c r="AP685" s="65">
        <f t="shared" si="2749"/>
        <v>0</v>
      </c>
      <c r="AQ685" s="65">
        <f t="shared" si="2749"/>
        <v>0</v>
      </c>
      <c r="AR685" s="65">
        <f t="shared" si="2749"/>
        <v>0</v>
      </c>
      <c r="AS685" s="65">
        <f t="shared" si="2749"/>
        <v>0</v>
      </c>
      <c r="AT685" s="65" t="str">
        <f t="shared" si="2741"/>
        <v>DCS_DDR</v>
      </c>
      <c r="AU685" s="65">
        <f t="shared" si="2742"/>
        <v>12.9</v>
      </c>
      <c r="AV685" s="65"/>
      <c r="AX685" s="65">
        <f t="shared" si="2743"/>
        <v>1045</v>
      </c>
      <c r="AY685" s="65">
        <f t="shared" si="2744"/>
        <v>770</v>
      </c>
      <c r="AZ685" s="65">
        <f>INDEX(Notes!$A$36:$O$47,MATCH($B685,Notes!A$36:A$47,0),MATCH(AZ$2,Notes!A$35:O$35,0))</f>
        <v>12.93</v>
      </c>
      <c r="BA685" s="65">
        <f t="shared" si="2745"/>
        <v>950</v>
      </c>
      <c r="BB685" s="65">
        <f t="shared" si="2746"/>
        <v>960</v>
      </c>
      <c r="BC685" s="65">
        <f t="shared" si="2747"/>
        <v>950</v>
      </c>
      <c r="BD685" s="65">
        <f t="shared" si="2748"/>
        <v>960</v>
      </c>
      <c r="BO685" s="72">
        <f>BO684</f>
        <v>12.9</v>
      </c>
      <c r="BP685" s="72">
        <f t="shared" si="2521"/>
        <v>9</v>
      </c>
      <c r="BQ685" s="72" t="str">
        <f t="shared" si="2522"/>
        <v>2</v>
      </c>
      <c r="BR685" s="72">
        <f>IF(BR684="","",BR684)</f>
        <v>0</v>
      </c>
      <c r="BS685" s="72" t="str">
        <f t="shared" ref="BS685:BV685" si="2750">IF(BS684="","",BS684)</f>
        <v/>
      </c>
      <c r="BT685" s="72" t="str">
        <f t="shared" si="2750"/>
        <v/>
      </c>
      <c r="BU685" s="72" t="str">
        <f t="shared" si="2750"/>
        <v/>
      </c>
      <c r="BV685" s="72" t="str">
        <f t="shared" si="2750"/>
        <v/>
      </c>
    </row>
    <row r="686" spans="1:74" s="72" customFormat="1" x14ac:dyDescent="0.2">
      <c r="A686" s="72" t="b">
        <v>1</v>
      </c>
      <c r="B686" s="65" t="s">
        <v>68</v>
      </c>
      <c r="C686" s="65" t="str">
        <f t="shared" ref="C686:C695" si="2751">C685</f>
        <v>MD009</v>
      </c>
      <c r="D686" s="65" t="str">
        <f t="shared" si="2510"/>
        <v>E3</v>
      </c>
      <c r="E686" s="75">
        <f t="shared" si="2734"/>
        <v>1009003</v>
      </c>
      <c r="F686" s="65" t="str">
        <f t="shared" si="2735"/>
        <v>MD009_E3</v>
      </c>
      <c r="G686" s="65" t="s">
        <v>345</v>
      </c>
      <c r="H686" s="65">
        <f t="shared" ref="H686:H695" si="2752">H685-15</f>
        <v>1100</v>
      </c>
      <c r="I686" s="65">
        <f t="shared" ref="I686:I695" si="2753">I685</f>
        <v>145</v>
      </c>
      <c r="J686" s="65">
        <f>INDEX(Notes!$A$36:$N$47,MATCH(Binning!$B686,Notes!$A$36:$A$47,0),MATCH(Notes!$K$35,Notes!$A$35:$N$35,0))</f>
        <v>12.9</v>
      </c>
      <c r="K686" s="65"/>
      <c r="L686" s="65">
        <f>L685-10</f>
        <v>1025</v>
      </c>
      <c r="M686" s="65">
        <f t="shared" ref="M686:M695" si="2754">M685</f>
        <v>760</v>
      </c>
      <c r="N686" s="65">
        <f>INDEX(GB!$A$2:$AD$96,MATCH($C686,GB!$A$2:$A$96,0),MATCH(N$2,GB!$A$1:$AD$1,0))</f>
        <v>10</v>
      </c>
      <c r="O686" s="65">
        <f>INDEX(GB!$A$2:$AD$96,MATCH($C686,GB!$A$2:$A$96,0),MATCH(O$2,GB!$A$1:$AD$1,0))</f>
        <v>-45</v>
      </c>
      <c r="P686" s="65">
        <f>INDEX(GB!$A$2:$AD$96,MATCH($C686,GB!$A$2:$A$96,0),MATCH(P$2,GB!$A$1:$AD$1,0))</f>
        <v>-70</v>
      </c>
      <c r="Q686" s="65">
        <f>INDEX(GB!$A$2:$AD$96,MATCH($C686,GB!$A$2:$A$96,0),MATCH(Q$2,GB!$A$1:$AD$1,0))</f>
        <v>-60</v>
      </c>
      <c r="R686" s="65">
        <f>INDEX(Notes!$A$36:$N$47,MATCH(Binning!$B686,Notes!$A$36:$A$47,0),MATCH(Notes!$M$35,Notes!$A$35:$N$35,0))</f>
        <v>167</v>
      </c>
      <c r="S686" s="65"/>
      <c r="T686" s="65">
        <f>INDEX(GB!$A$2:$AD$96,MATCH($C686,GB!$A$2:$A$96,0),MATCH(T$2,GB!$A$1:$AD$1,0))</f>
        <v>5</v>
      </c>
      <c r="U686" s="65">
        <f>INDEX(GB!$A$2:$AD$96,MATCH($C686,GB!$A$2:$A$96,0),MATCH(U$2,GB!$A$1:$AD$1,0))</f>
        <v>-90</v>
      </c>
      <c r="V686" s="65">
        <f>INDEX(GB!$A$2:$AD$96,MATCH($C686,GB!$A$2:$A$96,0),MATCH(V$2,GB!$A$1:$AD$1,0))</f>
        <v>0</v>
      </c>
      <c r="W686" s="65">
        <f>INDEX(GB!$A$2:$AD$96,MATCH($C686,GB!$A$2:$A$96,0),MATCH(W$2,GB!$A$1:$AD$1,0))</f>
        <v>-95</v>
      </c>
      <c r="X686" s="65">
        <f>INDEX(GB!$A$2:$AD$96,MATCH($C686,GB!$A$2:$A$96,0),MATCH(X$2,GB!$A$1:$AD$1,0))</f>
        <v>-85</v>
      </c>
      <c r="Y686" s="65">
        <v>5</v>
      </c>
      <c r="Z686" s="72">
        <v>1200</v>
      </c>
      <c r="AA686" s="72">
        <v>400</v>
      </c>
      <c r="AB686" s="65"/>
      <c r="AC686" s="65"/>
      <c r="AD686" s="65"/>
      <c r="AE686" s="65"/>
      <c r="AF686" s="65">
        <f t="shared" ref="AF686:AF695" si="2755">AF685</f>
        <v>10</v>
      </c>
      <c r="AG686" s="65">
        <f t="shared" si="2659"/>
        <v>820</v>
      </c>
      <c r="AH686" s="65">
        <f t="shared" si="2736"/>
        <v>810</v>
      </c>
      <c r="AI686" s="65" t="str">
        <f t="shared" si="2737"/>
        <v/>
      </c>
      <c r="AJ686" s="65" t="str">
        <f t="shared" si="2738"/>
        <v/>
      </c>
      <c r="AK686" s="65" t="str">
        <f t="shared" si="2739"/>
        <v/>
      </c>
      <c r="AL686" s="65" t="str">
        <f t="shared" si="2740"/>
        <v/>
      </c>
      <c r="AM686" s="65" t="str">
        <f t="shared" si="2339"/>
        <v/>
      </c>
      <c r="AN686" s="65">
        <f t="shared" ref="AN686:AS686" si="2756">AN685</f>
        <v>0</v>
      </c>
      <c r="AO686" s="65">
        <f t="shared" si="2756"/>
        <v>0</v>
      </c>
      <c r="AP686" s="65">
        <f t="shared" si="2756"/>
        <v>0</v>
      </c>
      <c r="AQ686" s="65">
        <f t="shared" si="2756"/>
        <v>0</v>
      </c>
      <c r="AR686" s="65">
        <f t="shared" si="2756"/>
        <v>0</v>
      </c>
      <c r="AS686" s="65">
        <f t="shared" si="2756"/>
        <v>0</v>
      </c>
      <c r="AT686" s="65" t="str">
        <f t="shared" si="2741"/>
        <v>DCS_DDR</v>
      </c>
      <c r="AU686" s="65">
        <f t="shared" si="2742"/>
        <v>12.9</v>
      </c>
      <c r="AV686" s="65"/>
      <c r="AX686" s="65">
        <f t="shared" si="2743"/>
        <v>1035</v>
      </c>
      <c r="AY686" s="65">
        <f t="shared" si="2744"/>
        <v>770</v>
      </c>
      <c r="AZ686" s="65">
        <f>INDEX(Notes!$A$36:$O$47,MATCH($B686,Notes!A$36:A$47,0),MATCH(AZ$2,Notes!A$35:O$35,0))</f>
        <v>12.93</v>
      </c>
      <c r="BA686" s="65">
        <f t="shared" si="2745"/>
        <v>935</v>
      </c>
      <c r="BB686" s="65">
        <f t="shared" si="2746"/>
        <v>945</v>
      </c>
      <c r="BC686" s="65">
        <f t="shared" si="2747"/>
        <v>935</v>
      </c>
      <c r="BD686" s="65">
        <f t="shared" si="2748"/>
        <v>945</v>
      </c>
      <c r="BO686" s="72">
        <f t="shared" ref="BO686:BO695" si="2757">BO685</f>
        <v>12.9</v>
      </c>
      <c r="BP686" s="72">
        <f t="shared" si="2521"/>
        <v>9</v>
      </c>
      <c r="BQ686" s="72" t="str">
        <f t="shared" si="2522"/>
        <v>3</v>
      </c>
      <c r="BR686" s="72">
        <f t="shared" ref="BR686:BV686" si="2758">IF(BR685="","",BR685)</f>
        <v>0</v>
      </c>
      <c r="BS686" s="72" t="str">
        <f t="shared" si="2758"/>
        <v/>
      </c>
      <c r="BT686" s="72" t="str">
        <f t="shared" si="2758"/>
        <v/>
      </c>
      <c r="BU686" s="72" t="str">
        <f t="shared" si="2758"/>
        <v/>
      </c>
      <c r="BV686" s="72" t="str">
        <f t="shared" si="2758"/>
        <v/>
      </c>
    </row>
    <row r="687" spans="1:74" s="72" customFormat="1" x14ac:dyDescent="0.2">
      <c r="A687" s="72" t="b">
        <v>1</v>
      </c>
      <c r="B687" s="65" t="s">
        <v>68</v>
      </c>
      <c r="C687" s="65" t="str">
        <f t="shared" si="2751"/>
        <v>MD009</v>
      </c>
      <c r="D687" s="65" t="str">
        <f t="shared" si="2510"/>
        <v>E4</v>
      </c>
      <c r="E687" s="75">
        <f t="shared" si="2734"/>
        <v>1009004</v>
      </c>
      <c r="F687" s="65" t="str">
        <f t="shared" si="2735"/>
        <v>MD009_E4</v>
      </c>
      <c r="G687" s="65" t="s">
        <v>345</v>
      </c>
      <c r="H687" s="65">
        <f t="shared" si="2752"/>
        <v>1085</v>
      </c>
      <c r="I687" s="65">
        <f t="shared" si="2753"/>
        <v>145</v>
      </c>
      <c r="J687" s="65">
        <f>INDEX(Notes!$A$36:$N$47,MATCH(Binning!$B687,Notes!$A$36:$A$47,0),MATCH(Notes!$K$35,Notes!$A$35:$N$35,0))</f>
        <v>12.9</v>
      </c>
      <c r="K687" s="65"/>
      <c r="L687" s="65">
        <f t="shared" ref="L687:L695" si="2759">L686</f>
        <v>1025</v>
      </c>
      <c r="M687" s="65">
        <f t="shared" si="2754"/>
        <v>760</v>
      </c>
      <c r="N687" s="65">
        <f>INDEX(GB!$A$2:$AD$96,MATCH($C687,GB!$A$2:$A$96,0),MATCH(N$2,GB!$A$1:$AD$1,0))</f>
        <v>10</v>
      </c>
      <c r="O687" s="65">
        <f>INDEX(GB!$A$2:$AD$96,MATCH($C687,GB!$A$2:$A$96,0),MATCH(O$2,GB!$A$1:$AD$1,0))</f>
        <v>-45</v>
      </c>
      <c r="P687" s="65">
        <f>INDEX(GB!$A$2:$AD$96,MATCH($C687,GB!$A$2:$A$96,0),MATCH(P$2,GB!$A$1:$AD$1,0))</f>
        <v>-70</v>
      </c>
      <c r="Q687" s="65">
        <f>INDEX(GB!$A$2:$AD$96,MATCH($C687,GB!$A$2:$A$96,0),MATCH(Q$2,GB!$A$1:$AD$1,0))</f>
        <v>-60</v>
      </c>
      <c r="R687" s="65">
        <f>INDEX(Notes!$A$36:$N$47,MATCH(Binning!$B687,Notes!$A$36:$A$47,0),MATCH(Notes!$M$35,Notes!$A$35:$N$35,0))</f>
        <v>167</v>
      </c>
      <c r="S687" s="65"/>
      <c r="T687" s="65">
        <f>INDEX(GB!$A$2:$AD$96,MATCH($C687,GB!$A$2:$A$96,0),MATCH(T$2,GB!$A$1:$AD$1,0))</f>
        <v>5</v>
      </c>
      <c r="U687" s="65">
        <f>INDEX(GB!$A$2:$AD$96,MATCH($C687,GB!$A$2:$A$96,0),MATCH(U$2,GB!$A$1:$AD$1,0))</f>
        <v>-90</v>
      </c>
      <c r="V687" s="65">
        <f>INDEX(GB!$A$2:$AD$96,MATCH($C687,GB!$A$2:$A$96,0),MATCH(V$2,GB!$A$1:$AD$1,0))</f>
        <v>0</v>
      </c>
      <c r="W687" s="65">
        <f>INDEX(GB!$A$2:$AD$96,MATCH($C687,GB!$A$2:$A$96,0),MATCH(W$2,GB!$A$1:$AD$1,0))</f>
        <v>-95</v>
      </c>
      <c r="X687" s="65">
        <f>INDEX(GB!$A$2:$AD$96,MATCH($C687,GB!$A$2:$A$96,0),MATCH(X$2,GB!$A$1:$AD$1,0))</f>
        <v>-85</v>
      </c>
      <c r="Y687" s="65">
        <v>5</v>
      </c>
      <c r="Z687" s="72">
        <v>1200</v>
      </c>
      <c r="AA687" s="72">
        <v>400</v>
      </c>
      <c r="AB687" s="65"/>
      <c r="AC687" s="65"/>
      <c r="AD687" s="65"/>
      <c r="AE687" s="65"/>
      <c r="AF687" s="65">
        <f t="shared" si="2755"/>
        <v>10</v>
      </c>
      <c r="AG687" s="65">
        <f t="shared" si="2659"/>
        <v>820</v>
      </c>
      <c r="AH687" s="65">
        <f t="shared" si="2736"/>
        <v>810</v>
      </c>
      <c r="AI687" s="65" t="str">
        <f t="shared" si="2737"/>
        <v/>
      </c>
      <c r="AJ687" s="65" t="str">
        <f t="shared" si="2738"/>
        <v/>
      </c>
      <c r="AK687" s="65" t="str">
        <f t="shared" si="2739"/>
        <v/>
      </c>
      <c r="AL687" s="65" t="str">
        <f t="shared" si="2740"/>
        <v/>
      </c>
      <c r="AM687" s="65" t="str">
        <f t="shared" si="2339"/>
        <v/>
      </c>
      <c r="AN687" s="65">
        <f t="shared" ref="AN687:AS687" si="2760">AN686</f>
        <v>0</v>
      </c>
      <c r="AO687" s="65">
        <f t="shared" si="2760"/>
        <v>0</v>
      </c>
      <c r="AP687" s="65">
        <f t="shared" si="2760"/>
        <v>0</v>
      </c>
      <c r="AQ687" s="65">
        <f t="shared" si="2760"/>
        <v>0</v>
      </c>
      <c r="AR687" s="65">
        <f t="shared" si="2760"/>
        <v>0</v>
      </c>
      <c r="AS687" s="65">
        <f t="shared" si="2760"/>
        <v>0</v>
      </c>
      <c r="AT687" s="65" t="str">
        <f t="shared" si="2741"/>
        <v>DCS_DDR</v>
      </c>
      <c r="AU687" s="65">
        <f t="shared" si="2742"/>
        <v>12.9</v>
      </c>
      <c r="AV687" s="65"/>
      <c r="AX687" s="65">
        <f t="shared" si="2743"/>
        <v>1035</v>
      </c>
      <c r="AY687" s="65">
        <f t="shared" si="2744"/>
        <v>770</v>
      </c>
      <c r="AZ687" s="65">
        <f>INDEX(Notes!$A$36:$O$47,MATCH($B687,Notes!A$36:A$47,0),MATCH(AZ$2,Notes!A$35:O$35,0))</f>
        <v>12.93</v>
      </c>
      <c r="BA687" s="65">
        <f t="shared" si="2745"/>
        <v>920</v>
      </c>
      <c r="BB687" s="65">
        <f t="shared" si="2746"/>
        <v>930</v>
      </c>
      <c r="BC687" s="65">
        <f t="shared" si="2747"/>
        <v>920</v>
      </c>
      <c r="BD687" s="65">
        <f t="shared" si="2748"/>
        <v>930</v>
      </c>
      <c r="BO687" s="72">
        <f t="shared" si="2757"/>
        <v>12.9</v>
      </c>
      <c r="BP687" s="72">
        <f t="shared" si="2521"/>
        <v>9</v>
      </c>
      <c r="BQ687" s="72" t="str">
        <f t="shared" si="2522"/>
        <v>4</v>
      </c>
      <c r="BR687" s="72">
        <f t="shared" ref="BR687:BV687" si="2761">IF(BR686="","",BR686)</f>
        <v>0</v>
      </c>
      <c r="BS687" s="72" t="str">
        <f t="shared" si="2761"/>
        <v/>
      </c>
      <c r="BT687" s="72" t="str">
        <f t="shared" si="2761"/>
        <v/>
      </c>
      <c r="BU687" s="72" t="str">
        <f t="shared" si="2761"/>
        <v/>
      </c>
      <c r="BV687" s="72" t="str">
        <f t="shared" si="2761"/>
        <v/>
      </c>
    </row>
    <row r="688" spans="1:74" s="72" customFormat="1" x14ac:dyDescent="0.2">
      <c r="A688" s="72" t="b">
        <v>1</v>
      </c>
      <c r="B688" s="65" t="s">
        <v>68</v>
      </c>
      <c r="C688" s="65" t="str">
        <f t="shared" si="2751"/>
        <v>MD009</v>
      </c>
      <c r="D688" s="65" t="str">
        <f t="shared" si="2510"/>
        <v>E5</v>
      </c>
      <c r="E688" s="75">
        <f t="shared" si="2734"/>
        <v>1009005</v>
      </c>
      <c r="F688" s="65" t="str">
        <f t="shared" si="2735"/>
        <v>MD009_E5</v>
      </c>
      <c r="G688" s="65" t="s">
        <v>345</v>
      </c>
      <c r="H688" s="65">
        <f t="shared" si="2752"/>
        <v>1070</v>
      </c>
      <c r="I688" s="65">
        <f t="shared" si="2753"/>
        <v>145</v>
      </c>
      <c r="J688" s="65">
        <f>INDEX(Notes!$A$36:$N$47,MATCH(Binning!$B688,Notes!$A$36:$A$47,0),MATCH(Notes!$K$35,Notes!$A$35:$N$35,0))</f>
        <v>12.9</v>
      </c>
      <c r="K688" s="65"/>
      <c r="L688" s="65">
        <f t="shared" si="2759"/>
        <v>1025</v>
      </c>
      <c r="M688" s="65">
        <f t="shared" si="2754"/>
        <v>760</v>
      </c>
      <c r="N688" s="65">
        <f>INDEX(GB!$A$2:$AD$96,MATCH($C688,GB!$A$2:$A$96,0),MATCH(N$2,GB!$A$1:$AD$1,0))</f>
        <v>10</v>
      </c>
      <c r="O688" s="65">
        <f>INDEX(GB!$A$2:$AD$96,MATCH($C688,GB!$A$2:$A$96,0),MATCH(O$2,GB!$A$1:$AD$1,0))</f>
        <v>-45</v>
      </c>
      <c r="P688" s="65">
        <f>INDEX(GB!$A$2:$AD$96,MATCH($C688,GB!$A$2:$A$96,0),MATCH(P$2,GB!$A$1:$AD$1,0))</f>
        <v>-70</v>
      </c>
      <c r="Q688" s="65">
        <f>INDEX(GB!$A$2:$AD$96,MATCH($C688,GB!$A$2:$A$96,0),MATCH(Q$2,GB!$A$1:$AD$1,0))</f>
        <v>-60</v>
      </c>
      <c r="R688" s="65">
        <f>INDEX(Notes!$A$36:$N$47,MATCH(Binning!$B688,Notes!$A$36:$A$47,0),MATCH(Notes!$M$35,Notes!$A$35:$N$35,0))</f>
        <v>167</v>
      </c>
      <c r="S688" s="65"/>
      <c r="T688" s="65">
        <f>INDEX(GB!$A$2:$AD$96,MATCH($C688,GB!$A$2:$A$96,0),MATCH(T$2,GB!$A$1:$AD$1,0))</f>
        <v>5</v>
      </c>
      <c r="U688" s="65">
        <f>INDEX(GB!$A$2:$AD$96,MATCH($C688,GB!$A$2:$A$96,0),MATCH(U$2,GB!$A$1:$AD$1,0))</f>
        <v>-90</v>
      </c>
      <c r="V688" s="65">
        <f>INDEX(GB!$A$2:$AD$96,MATCH($C688,GB!$A$2:$A$96,0),MATCH(V$2,GB!$A$1:$AD$1,0))</f>
        <v>0</v>
      </c>
      <c r="W688" s="65">
        <f>INDEX(GB!$A$2:$AD$96,MATCH($C688,GB!$A$2:$A$96,0),MATCH(W$2,GB!$A$1:$AD$1,0))</f>
        <v>-95</v>
      </c>
      <c r="X688" s="65">
        <f>INDEX(GB!$A$2:$AD$96,MATCH($C688,GB!$A$2:$A$96,0),MATCH(X$2,GB!$A$1:$AD$1,0))</f>
        <v>-85</v>
      </c>
      <c r="Y688" s="65">
        <v>5</v>
      </c>
      <c r="Z688" s="72">
        <v>1200</v>
      </c>
      <c r="AA688" s="72">
        <v>400</v>
      </c>
      <c r="AB688" s="65"/>
      <c r="AC688" s="65"/>
      <c r="AD688" s="65"/>
      <c r="AE688" s="65"/>
      <c r="AF688" s="65">
        <f t="shared" si="2755"/>
        <v>10</v>
      </c>
      <c r="AG688" s="65">
        <f t="shared" si="2659"/>
        <v>820</v>
      </c>
      <c r="AH688" s="65">
        <f t="shared" si="2736"/>
        <v>810</v>
      </c>
      <c r="AI688" s="65" t="str">
        <f t="shared" si="2737"/>
        <v/>
      </c>
      <c r="AJ688" s="65" t="str">
        <f t="shared" si="2738"/>
        <v/>
      </c>
      <c r="AK688" s="65" t="str">
        <f t="shared" si="2739"/>
        <v/>
      </c>
      <c r="AL688" s="65" t="str">
        <f t="shared" si="2740"/>
        <v/>
      </c>
      <c r="AM688" s="65" t="str">
        <f t="shared" si="2339"/>
        <v/>
      </c>
      <c r="AN688" s="65">
        <f t="shared" ref="AN688:AS688" si="2762">AN687</f>
        <v>0</v>
      </c>
      <c r="AO688" s="65">
        <f t="shared" si="2762"/>
        <v>0</v>
      </c>
      <c r="AP688" s="65">
        <f t="shared" si="2762"/>
        <v>0</v>
      </c>
      <c r="AQ688" s="65">
        <f t="shared" si="2762"/>
        <v>0</v>
      </c>
      <c r="AR688" s="65">
        <f t="shared" si="2762"/>
        <v>0</v>
      </c>
      <c r="AS688" s="65">
        <f t="shared" si="2762"/>
        <v>0</v>
      </c>
      <c r="AT688" s="65" t="str">
        <f t="shared" si="2741"/>
        <v>DCS_DDR</v>
      </c>
      <c r="AU688" s="65">
        <f t="shared" si="2742"/>
        <v>12.9</v>
      </c>
      <c r="AV688" s="65"/>
      <c r="AX688" s="65">
        <f t="shared" si="2743"/>
        <v>1035</v>
      </c>
      <c r="AY688" s="65">
        <f t="shared" si="2744"/>
        <v>770</v>
      </c>
      <c r="AZ688" s="65">
        <f>INDEX(Notes!$A$36:$O$47,MATCH($B688,Notes!A$36:A$47,0),MATCH(AZ$2,Notes!A$35:O$35,0))</f>
        <v>12.93</v>
      </c>
      <c r="BA688" s="65">
        <f t="shared" si="2745"/>
        <v>905</v>
      </c>
      <c r="BB688" s="65">
        <f t="shared" si="2746"/>
        <v>915</v>
      </c>
      <c r="BC688" s="65">
        <f t="shared" si="2747"/>
        <v>905</v>
      </c>
      <c r="BD688" s="65">
        <f t="shared" si="2748"/>
        <v>915</v>
      </c>
      <c r="BO688" s="72">
        <f t="shared" si="2757"/>
        <v>12.9</v>
      </c>
      <c r="BP688" s="72">
        <f t="shared" si="2521"/>
        <v>9</v>
      </c>
      <c r="BQ688" s="72" t="str">
        <f t="shared" si="2522"/>
        <v>5</v>
      </c>
      <c r="BR688" s="72">
        <f t="shared" ref="BR688:BV688" si="2763">IF(BR687="","",BR687)</f>
        <v>0</v>
      </c>
      <c r="BS688" s="72" t="str">
        <f t="shared" si="2763"/>
        <v/>
      </c>
      <c r="BT688" s="72" t="str">
        <f t="shared" si="2763"/>
        <v/>
      </c>
      <c r="BU688" s="72" t="str">
        <f t="shared" si="2763"/>
        <v/>
      </c>
      <c r="BV688" s="72" t="str">
        <f t="shared" si="2763"/>
        <v/>
      </c>
    </row>
    <row r="689" spans="1:74" s="72" customFormat="1" x14ac:dyDescent="0.2">
      <c r="A689" s="72" t="b">
        <v>1</v>
      </c>
      <c r="B689" s="65" t="s">
        <v>68</v>
      </c>
      <c r="C689" s="65" t="str">
        <f t="shared" si="2751"/>
        <v>MD009</v>
      </c>
      <c r="D689" s="65" t="str">
        <f t="shared" si="2510"/>
        <v>E6</v>
      </c>
      <c r="E689" s="75">
        <f t="shared" si="2734"/>
        <v>1009006</v>
      </c>
      <c r="F689" s="65" t="str">
        <f t="shared" si="2735"/>
        <v>MD009_E6</v>
      </c>
      <c r="G689" s="65" t="s">
        <v>345</v>
      </c>
      <c r="H689" s="65">
        <f t="shared" si="2752"/>
        <v>1055</v>
      </c>
      <c r="I689" s="65">
        <f t="shared" si="2753"/>
        <v>145</v>
      </c>
      <c r="J689" s="65">
        <f>INDEX(Notes!$A$36:$N$47,MATCH(Binning!$B689,Notes!$A$36:$A$47,0),MATCH(Notes!$K$35,Notes!$A$35:$N$35,0))</f>
        <v>12.9</v>
      </c>
      <c r="K689" s="65"/>
      <c r="L689" s="65">
        <f t="shared" si="2759"/>
        <v>1025</v>
      </c>
      <c r="M689" s="65">
        <f t="shared" si="2754"/>
        <v>760</v>
      </c>
      <c r="N689" s="65">
        <f>INDEX(GB!$A$2:$AD$96,MATCH($C689,GB!$A$2:$A$96,0),MATCH(N$2,GB!$A$1:$AD$1,0))</f>
        <v>10</v>
      </c>
      <c r="O689" s="65">
        <f>INDEX(GB!$A$2:$AD$96,MATCH($C689,GB!$A$2:$A$96,0),MATCH(O$2,GB!$A$1:$AD$1,0))</f>
        <v>-45</v>
      </c>
      <c r="P689" s="65">
        <f>INDEX(GB!$A$2:$AD$96,MATCH($C689,GB!$A$2:$A$96,0),MATCH(P$2,GB!$A$1:$AD$1,0))</f>
        <v>-70</v>
      </c>
      <c r="Q689" s="65">
        <f>INDEX(GB!$A$2:$AD$96,MATCH($C689,GB!$A$2:$A$96,0),MATCH(Q$2,GB!$A$1:$AD$1,0))</f>
        <v>-60</v>
      </c>
      <c r="R689" s="65">
        <f>INDEX(Notes!$A$36:$N$47,MATCH(Binning!$B689,Notes!$A$36:$A$47,0),MATCH(Notes!$M$35,Notes!$A$35:$N$35,0))</f>
        <v>167</v>
      </c>
      <c r="S689" s="65"/>
      <c r="T689" s="65">
        <f>INDEX(GB!$A$2:$AD$96,MATCH($C689,GB!$A$2:$A$96,0),MATCH(T$2,GB!$A$1:$AD$1,0))</f>
        <v>5</v>
      </c>
      <c r="U689" s="65">
        <f>INDEX(GB!$A$2:$AD$96,MATCH($C689,GB!$A$2:$A$96,0),MATCH(U$2,GB!$A$1:$AD$1,0))</f>
        <v>-90</v>
      </c>
      <c r="V689" s="65">
        <f>INDEX(GB!$A$2:$AD$96,MATCH($C689,GB!$A$2:$A$96,0),MATCH(V$2,GB!$A$1:$AD$1,0))</f>
        <v>0</v>
      </c>
      <c r="W689" s="65">
        <f>INDEX(GB!$A$2:$AD$96,MATCH($C689,GB!$A$2:$A$96,0),MATCH(W$2,GB!$A$1:$AD$1,0))</f>
        <v>-95</v>
      </c>
      <c r="X689" s="65">
        <f>INDEX(GB!$A$2:$AD$96,MATCH($C689,GB!$A$2:$A$96,0),MATCH(X$2,GB!$A$1:$AD$1,0))</f>
        <v>-85</v>
      </c>
      <c r="Y689" s="65">
        <v>5</v>
      </c>
      <c r="Z689" s="72">
        <v>1200</v>
      </c>
      <c r="AA689" s="72">
        <v>400</v>
      </c>
      <c r="AB689" s="65"/>
      <c r="AC689" s="65"/>
      <c r="AD689" s="65"/>
      <c r="AE689" s="65"/>
      <c r="AF689" s="65">
        <f t="shared" si="2755"/>
        <v>10</v>
      </c>
      <c r="AG689" s="65">
        <f t="shared" si="2659"/>
        <v>820</v>
      </c>
      <c r="AH689" s="65">
        <f t="shared" si="2736"/>
        <v>810</v>
      </c>
      <c r="AI689" s="65" t="str">
        <f t="shared" si="2737"/>
        <v/>
      </c>
      <c r="AJ689" s="65" t="str">
        <f t="shared" si="2738"/>
        <v/>
      </c>
      <c r="AK689" s="65" t="str">
        <f t="shared" si="2739"/>
        <v/>
      </c>
      <c r="AL689" s="65" t="str">
        <f t="shared" si="2740"/>
        <v/>
      </c>
      <c r="AM689" s="65" t="str">
        <f t="shared" si="2339"/>
        <v/>
      </c>
      <c r="AN689" s="65">
        <f t="shared" ref="AN689:AS689" si="2764">AN688</f>
        <v>0</v>
      </c>
      <c r="AO689" s="65">
        <f t="shared" si="2764"/>
        <v>0</v>
      </c>
      <c r="AP689" s="65">
        <f t="shared" si="2764"/>
        <v>0</v>
      </c>
      <c r="AQ689" s="65">
        <f t="shared" si="2764"/>
        <v>0</v>
      </c>
      <c r="AR689" s="65">
        <f t="shared" si="2764"/>
        <v>0</v>
      </c>
      <c r="AS689" s="65">
        <f t="shared" si="2764"/>
        <v>0</v>
      </c>
      <c r="AT689" s="65" t="str">
        <f t="shared" si="2741"/>
        <v>DCS_DDR</v>
      </c>
      <c r="AU689" s="65">
        <f t="shared" si="2742"/>
        <v>12.9</v>
      </c>
      <c r="AV689" s="65"/>
      <c r="AX689" s="65">
        <f t="shared" si="2743"/>
        <v>1035</v>
      </c>
      <c r="AY689" s="65">
        <f t="shared" si="2744"/>
        <v>770</v>
      </c>
      <c r="AZ689" s="65">
        <f>INDEX(Notes!$A$36:$O$47,MATCH($B689,Notes!A$36:A$47,0),MATCH(AZ$2,Notes!A$35:O$35,0))</f>
        <v>12.93</v>
      </c>
      <c r="BA689" s="65">
        <f t="shared" si="2745"/>
        <v>890</v>
      </c>
      <c r="BB689" s="65">
        <f t="shared" si="2746"/>
        <v>900</v>
      </c>
      <c r="BC689" s="65">
        <f t="shared" si="2747"/>
        <v>890</v>
      </c>
      <c r="BD689" s="65">
        <f t="shared" si="2748"/>
        <v>900</v>
      </c>
      <c r="BO689" s="72">
        <f t="shared" si="2757"/>
        <v>12.9</v>
      </c>
      <c r="BP689" s="72">
        <f t="shared" si="2521"/>
        <v>9</v>
      </c>
      <c r="BQ689" s="72" t="str">
        <f t="shared" si="2522"/>
        <v>6</v>
      </c>
      <c r="BR689" s="72">
        <f t="shared" ref="BR689:BV689" si="2765">IF(BR688="","",BR688)</f>
        <v>0</v>
      </c>
      <c r="BS689" s="72" t="str">
        <f t="shared" si="2765"/>
        <v/>
      </c>
      <c r="BT689" s="72" t="str">
        <f t="shared" si="2765"/>
        <v/>
      </c>
      <c r="BU689" s="72" t="str">
        <f t="shared" si="2765"/>
        <v/>
      </c>
      <c r="BV689" s="72" t="str">
        <f t="shared" si="2765"/>
        <v/>
      </c>
    </row>
    <row r="690" spans="1:74" s="72" customFormat="1" x14ac:dyDescent="0.2">
      <c r="A690" s="72" t="b">
        <v>1</v>
      </c>
      <c r="B690" s="65" t="s">
        <v>68</v>
      </c>
      <c r="C690" s="65" t="str">
        <f t="shared" si="2751"/>
        <v>MD009</v>
      </c>
      <c r="D690" s="65" t="str">
        <f t="shared" si="2510"/>
        <v>E7</v>
      </c>
      <c r="E690" s="75">
        <f t="shared" si="2734"/>
        <v>1009007</v>
      </c>
      <c r="F690" s="65" t="str">
        <f t="shared" si="2735"/>
        <v>MD009_E7</v>
      </c>
      <c r="G690" s="65" t="s">
        <v>345</v>
      </c>
      <c r="H690" s="65">
        <f t="shared" si="2752"/>
        <v>1040</v>
      </c>
      <c r="I690" s="65">
        <f t="shared" si="2753"/>
        <v>145</v>
      </c>
      <c r="J690" s="65">
        <f>INDEX(Notes!$A$36:$N$47,MATCH(Binning!$B690,Notes!$A$36:$A$47,0),MATCH(Notes!$K$35,Notes!$A$35:$N$35,0))</f>
        <v>12.9</v>
      </c>
      <c r="K690" s="65"/>
      <c r="L690" s="65">
        <f t="shared" si="2759"/>
        <v>1025</v>
      </c>
      <c r="M690" s="65">
        <f t="shared" si="2754"/>
        <v>760</v>
      </c>
      <c r="N690" s="65">
        <f>INDEX(GB!$A$2:$AD$96,MATCH($C690,GB!$A$2:$A$96,0),MATCH(N$2,GB!$A$1:$AD$1,0))</f>
        <v>10</v>
      </c>
      <c r="O690" s="65">
        <f>INDEX(GB!$A$2:$AD$96,MATCH($C690,GB!$A$2:$A$96,0),MATCH(O$2,GB!$A$1:$AD$1,0))</f>
        <v>-45</v>
      </c>
      <c r="P690" s="65">
        <f>INDEX(GB!$A$2:$AD$96,MATCH($C690,GB!$A$2:$A$96,0),MATCH(P$2,GB!$A$1:$AD$1,0))</f>
        <v>-70</v>
      </c>
      <c r="Q690" s="65">
        <f>INDEX(GB!$A$2:$AD$96,MATCH($C690,GB!$A$2:$A$96,0),MATCH(Q$2,GB!$A$1:$AD$1,0))</f>
        <v>-60</v>
      </c>
      <c r="R690" s="65">
        <f>INDEX(Notes!$A$36:$N$47,MATCH(Binning!$B690,Notes!$A$36:$A$47,0),MATCH(Notes!$M$35,Notes!$A$35:$N$35,0))</f>
        <v>167</v>
      </c>
      <c r="S690" s="65"/>
      <c r="T690" s="65">
        <f>INDEX(GB!$A$2:$AD$96,MATCH($C690,GB!$A$2:$A$96,0),MATCH(T$2,GB!$A$1:$AD$1,0))</f>
        <v>5</v>
      </c>
      <c r="U690" s="65">
        <f>INDEX(GB!$A$2:$AD$96,MATCH($C690,GB!$A$2:$A$96,0),MATCH(U$2,GB!$A$1:$AD$1,0))</f>
        <v>-90</v>
      </c>
      <c r="V690" s="65">
        <f>INDEX(GB!$A$2:$AD$96,MATCH($C690,GB!$A$2:$A$96,0),MATCH(V$2,GB!$A$1:$AD$1,0))</f>
        <v>0</v>
      </c>
      <c r="W690" s="65">
        <f>INDEX(GB!$A$2:$AD$96,MATCH($C690,GB!$A$2:$A$96,0),MATCH(W$2,GB!$A$1:$AD$1,0))</f>
        <v>-95</v>
      </c>
      <c r="X690" s="65">
        <f>INDEX(GB!$A$2:$AD$96,MATCH($C690,GB!$A$2:$A$96,0),MATCH(X$2,GB!$A$1:$AD$1,0))</f>
        <v>-85</v>
      </c>
      <c r="Y690" s="65">
        <v>5</v>
      </c>
      <c r="Z690" s="72">
        <v>1200</v>
      </c>
      <c r="AA690" s="72">
        <v>400</v>
      </c>
      <c r="AB690" s="65"/>
      <c r="AC690" s="65"/>
      <c r="AD690" s="65"/>
      <c r="AE690" s="65"/>
      <c r="AF690" s="65">
        <f t="shared" si="2755"/>
        <v>10</v>
      </c>
      <c r="AG690" s="65">
        <f t="shared" si="2659"/>
        <v>820</v>
      </c>
      <c r="AH690" s="65">
        <f t="shared" si="2736"/>
        <v>810</v>
      </c>
      <c r="AI690" s="65" t="str">
        <f t="shared" si="2737"/>
        <v/>
      </c>
      <c r="AJ690" s="65" t="str">
        <f t="shared" si="2738"/>
        <v/>
      </c>
      <c r="AK690" s="65" t="str">
        <f t="shared" si="2739"/>
        <v/>
      </c>
      <c r="AL690" s="65" t="str">
        <f t="shared" si="2740"/>
        <v/>
      </c>
      <c r="AM690" s="65" t="str">
        <f t="shared" si="2339"/>
        <v/>
      </c>
      <c r="AN690" s="65">
        <f t="shared" ref="AN690:AS690" si="2766">AN689</f>
        <v>0</v>
      </c>
      <c r="AO690" s="65">
        <f t="shared" si="2766"/>
        <v>0</v>
      </c>
      <c r="AP690" s="65">
        <f t="shared" si="2766"/>
        <v>0</v>
      </c>
      <c r="AQ690" s="65">
        <f t="shared" si="2766"/>
        <v>0</v>
      </c>
      <c r="AR690" s="65">
        <f t="shared" si="2766"/>
        <v>0</v>
      </c>
      <c r="AS690" s="65">
        <f t="shared" si="2766"/>
        <v>0</v>
      </c>
      <c r="AT690" s="65" t="str">
        <f t="shared" si="2741"/>
        <v>DCS_DDR</v>
      </c>
      <c r="AU690" s="65">
        <f t="shared" si="2742"/>
        <v>12.9</v>
      </c>
      <c r="AV690" s="65"/>
      <c r="AX690" s="65">
        <f t="shared" si="2743"/>
        <v>1035</v>
      </c>
      <c r="AY690" s="65">
        <f t="shared" si="2744"/>
        <v>770</v>
      </c>
      <c r="AZ690" s="65">
        <f>INDEX(Notes!$A$36:$O$47,MATCH($B690,Notes!A$36:A$47,0),MATCH(AZ$2,Notes!A$35:O$35,0))</f>
        <v>12.93</v>
      </c>
      <c r="BA690" s="65">
        <f t="shared" si="2745"/>
        <v>875</v>
      </c>
      <c r="BB690" s="65">
        <f t="shared" si="2746"/>
        <v>885</v>
      </c>
      <c r="BC690" s="65">
        <f t="shared" si="2747"/>
        <v>875</v>
      </c>
      <c r="BD690" s="65">
        <f t="shared" si="2748"/>
        <v>885</v>
      </c>
      <c r="BO690" s="72">
        <f t="shared" si="2757"/>
        <v>12.9</v>
      </c>
      <c r="BP690" s="72">
        <f t="shared" si="2521"/>
        <v>9</v>
      </c>
      <c r="BQ690" s="72" t="str">
        <f t="shared" si="2522"/>
        <v>7</v>
      </c>
      <c r="BR690" s="72">
        <f t="shared" ref="BR690:BV690" si="2767">IF(BR689="","",BR689)</f>
        <v>0</v>
      </c>
      <c r="BS690" s="72" t="str">
        <f t="shared" si="2767"/>
        <v/>
      </c>
      <c r="BT690" s="72" t="str">
        <f t="shared" si="2767"/>
        <v/>
      </c>
      <c r="BU690" s="72" t="str">
        <f t="shared" si="2767"/>
        <v/>
      </c>
      <c r="BV690" s="72" t="str">
        <f t="shared" si="2767"/>
        <v/>
      </c>
    </row>
    <row r="691" spans="1:74" s="72" customFormat="1" x14ac:dyDescent="0.2">
      <c r="A691" s="72" t="b">
        <v>1</v>
      </c>
      <c r="B691" s="65" t="s">
        <v>68</v>
      </c>
      <c r="C691" s="65" t="str">
        <f t="shared" si="2751"/>
        <v>MD009</v>
      </c>
      <c r="D691" s="65" t="str">
        <f t="shared" si="2510"/>
        <v>E8</v>
      </c>
      <c r="E691" s="75">
        <f t="shared" si="2734"/>
        <v>1009008</v>
      </c>
      <c r="F691" s="65" t="str">
        <f t="shared" si="2735"/>
        <v>MD009_E8</v>
      </c>
      <c r="G691" s="65" t="s">
        <v>345</v>
      </c>
      <c r="H691" s="65">
        <f t="shared" si="2752"/>
        <v>1025</v>
      </c>
      <c r="I691" s="65">
        <f t="shared" si="2753"/>
        <v>145</v>
      </c>
      <c r="J691" s="65">
        <f>INDEX(Notes!$A$36:$N$47,MATCH(Binning!$B691,Notes!$A$36:$A$47,0),MATCH(Notes!$K$35,Notes!$A$35:$N$35,0))</f>
        <v>12.9</v>
      </c>
      <c r="K691" s="65"/>
      <c r="L691" s="65">
        <f t="shared" si="2759"/>
        <v>1025</v>
      </c>
      <c r="M691" s="65">
        <f t="shared" si="2754"/>
        <v>760</v>
      </c>
      <c r="N691" s="65">
        <f>INDEX(GB!$A$2:$AD$96,MATCH($C691,GB!$A$2:$A$96,0),MATCH(N$2,GB!$A$1:$AD$1,0))</f>
        <v>10</v>
      </c>
      <c r="O691" s="65">
        <f>INDEX(GB!$A$2:$AD$96,MATCH($C691,GB!$A$2:$A$96,0),MATCH(O$2,GB!$A$1:$AD$1,0))</f>
        <v>-45</v>
      </c>
      <c r="P691" s="65">
        <f>INDEX(GB!$A$2:$AD$96,MATCH($C691,GB!$A$2:$A$96,0),MATCH(P$2,GB!$A$1:$AD$1,0))</f>
        <v>-70</v>
      </c>
      <c r="Q691" s="65">
        <f>INDEX(GB!$A$2:$AD$96,MATCH($C691,GB!$A$2:$A$96,0),MATCH(Q$2,GB!$A$1:$AD$1,0))</f>
        <v>-60</v>
      </c>
      <c r="R691" s="65">
        <f>INDEX(Notes!$A$36:$N$47,MATCH(Binning!$B691,Notes!$A$36:$A$47,0),MATCH(Notes!$M$35,Notes!$A$35:$N$35,0))</f>
        <v>167</v>
      </c>
      <c r="S691" s="65"/>
      <c r="T691" s="65">
        <f>INDEX(GB!$A$2:$AD$96,MATCH($C691,GB!$A$2:$A$96,0),MATCH(T$2,GB!$A$1:$AD$1,0))</f>
        <v>5</v>
      </c>
      <c r="U691" s="65">
        <f>INDEX(GB!$A$2:$AD$96,MATCH($C691,GB!$A$2:$A$96,0),MATCH(U$2,GB!$A$1:$AD$1,0))</f>
        <v>-90</v>
      </c>
      <c r="V691" s="65">
        <f>INDEX(GB!$A$2:$AD$96,MATCH($C691,GB!$A$2:$A$96,0),MATCH(V$2,GB!$A$1:$AD$1,0))</f>
        <v>0</v>
      </c>
      <c r="W691" s="65">
        <f>INDEX(GB!$A$2:$AD$96,MATCH($C691,GB!$A$2:$A$96,0),MATCH(W$2,GB!$A$1:$AD$1,0))</f>
        <v>-95</v>
      </c>
      <c r="X691" s="65">
        <f>INDEX(GB!$A$2:$AD$96,MATCH($C691,GB!$A$2:$A$96,0),MATCH(X$2,GB!$A$1:$AD$1,0))</f>
        <v>-85</v>
      </c>
      <c r="Y691" s="65">
        <v>5</v>
      </c>
      <c r="Z691" s="72">
        <v>1200</v>
      </c>
      <c r="AA691" s="72">
        <v>400</v>
      </c>
      <c r="AB691" s="65"/>
      <c r="AC691" s="65"/>
      <c r="AD691" s="65"/>
      <c r="AE691" s="65"/>
      <c r="AF691" s="65">
        <f t="shared" si="2755"/>
        <v>10</v>
      </c>
      <c r="AG691" s="65">
        <f t="shared" si="2659"/>
        <v>820</v>
      </c>
      <c r="AH691" s="65">
        <f t="shared" si="2736"/>
        <v>810</v>
      </c>
      <c r="AI691" s="65" t="str">
        <f t="shared" si="2737"/>
        <v/>
      </c>
      <c r="AJ691" s="65" t="str">
        <f t="shared" si="2738"/>
        <v/>
      </c>
      <c r="AK691" s="65" t="str">
        <f t="shared" si="2739"/>
        <v/>
      </c>
      <c r="AL691" s="65" t="str">
        <f t="shared" si="2740"/>
        <v/>
      </c>
      <c r="AM691" s="65" t="str">
        <f t="shared" si="2339"/>
        <v/>
      </c>
      <c r="AN691" s="65">
        <f t="shared" ref="AN691:AS691" si="2768">AN690</f>
        <v>0</v>
      </c>
      <c r="AO691" s="65">
        <f t="shared" si="2768"/>
        <v>0</v>
      </c>
      <c r="AP691" s="65">
        <f t="shared" si="2768"/>
        <v>0</v>
      </c>
      <c r="AQ691" s="65">
        <f t="shared" si="2768"/>
        <v>0</v>
      </c>
      <c r="AR691" s="65">
        <f t="shared" si="2768"/>
        <v>0</v>
      </c>
      <c r="AS691" s="65">
        <f t="shared" si="2768"/>
        <v>0</v>
      </c>
      <c r="AT691" s="65" t="str">
        <f t="shared" si="2741"/>
        <v>DCS_DDR</v>
      </c>
      <c r="AU691" s="65">
        <f t="shared" si="2742"/>
        <v>12.9</v>
      </c>
      <c r="AV691" s="65"/>
      <c r="AX691" s="65">
        <f t="shared" si="2743"/>
        <v>1035</v>
      </c>
      <c r="AY691" s="65">
        <f t="shared" si="2744"/>
        <v>770</v>
      </c>
      <c r="AZ691" s="65">
        <f>INDEX(Notes!$A$36:$O$47,MATCH($B691,Notes!A$36:A$47,0),MATCH(AZ$2,Notes!A$35:O$35,0))</f>
        <v>12.93</v>
      </c>
      <c r="BA691" s="65">
        <f t="shared" si="2745"/>
        <v>860</v>
      </c>
      <c r="BB691" s="65">
        <f t="shared" si="2746"/>
        <v>870</v>
      </c>
      <c r="BC691" s="65">
        <f t="shared" si="2747"/>
        <v>860</v>
      </c>
      <c r="BD691" s="65">
        <f t="shared" si="2748"/>
        <v>870</v>
      </c>
      <c r="BO691" s="72">
        <f t="shared" si="2757"/>
        <v>12.9</v>
      </c>
      <c r="BP691" s="72">
        <f t="shared" si="2521"/>
        <v>9</v>
      </c>
      <c r="BQ691" s="72" t="str">
        <f t="shared" si="2522"/>
        <v>8</v>
      </c>
      <c r="BR691" s="72">
        <f t="shared" ref="BR691:BV691" si="2769">IF(BR690="","",BR690)</f>
        <v>0</v>
      </c>
      <c r="BS691" s="72" t="str">
        <f t="shared" si="2769"/>
        <v/>
      </c>
      <c r="BT691" s="72" t="str">
        <f t="shared" si="2769"/>
        <v/>
      </c>
      <c r="BU691" s="72" t="str">
        <f t="shared" si="2769"/>
        <v/>
      </c>
      <c r="BV691" s="72" t="str">
        <f t="shared" si="2769"/>
        <v/>
      </c>
    </row>
    <row r="692" spans="1:74" s="72" customFormat="1" x14ac:dyDescent="0.2">
      <c r="A692" s="72" t="b">
        <v>1</v>
      </c>
      <c r="B692" s="65" t="s">
        <v>68</v>
      </c>
      <c r="C692" s="65" t="str">
        <f t="shared" si="2751"/>
        <v>MD009</v>
      </c>
      <c r="D692" s="65" t="str">
        <f t="shared" si="2510"/>
        <v>E9</v>
      </c>
      <c r="E692" s="75">
        <f t="shared" ref="E692:E695" si="2770">1000000+BP692*1000+BQ692</f>
        <v>1009009</v>
      </c>
      <c r="F692" s="65" t="str">
        <f t="shared" ref="F692:F695" si="2771">CONCATENATE(C692,"_",D692)</f>
        <v>MD009_E9</v>
      </c>
      <c r="G692" s="65" t="s">
        <v>345</v>
      </c>
      <c r="H692" s="65">
        <f t="shared" si="2752"/>
        <v>1010</v>
      </c>
      <c r="I692" s="65">
        <f t="shared" si="2753"/>
        <v>145</v>
      </c>
      <c r="J692" s="65">
        <f>INDEX(Notes!$A$36:$N$47,MATCH(Binning!$B692,Notes!$A$36:$A$47,0),MATCH(Notes!$K$35,Notes!$A$35:$N$35,0))</f>
        <v>12.9</v>
      </c>
      <c r="K692" s="65"/>
      <c r="L692" s="65">
        <f t="shared" si="2759"/>
        <v>1025</v>
      </c>
      <c r="M692" s="65">
        <f t="shared" si="2754"/>
        <v>760</v>
      </c>
      <c r="N692" s="65">
        <f>INDEX(GB!$A$2:$AD$96,MATCH($C692,GB!$A$2:$A$96,0),MATCH(N$2,GB!$A$1:$AD$1,0))</f>
        <v>10</v>
      </c>
      <c r="O692" s="65">
        <f>INDEX(GB!$A$2:$AD$96,MATCH($C692,GB!$A$2:$A$96,0),MATCH(O$2,GB!$A$1:$AD$1,0))</f>
        <v>-45</v>
      </c>
      <c r="P692" s="65">
        <f>INDEX(GB!$A$2:$AD$96,MATCH($C692,GB!$A$2:$A$96,0),MATCH(P$2,GB!$A$1:$AD$1,0))</f>
        <v>-70</v>
      </c>
      <c r="Q692" s="65">
        <f>INDEX(GB!$A$2:$AD$96,MATCH($C692,GB!$A$2:$A$96,0),MATCH(Q$2,GB!$A$1:$AD$1,0))</f>
        <v>-60</v>
      </c>
      <c r="R692" s="65">
        <f>INDEX(Notes!$A$36:$N$47,MATCH(Binning!$B692,Notes!$A$36:$A$47,0),MATCH(Notes!$M$35,Notes!$A$35:$N$35,0))</f>
        <v>167</v>
      </c>
      <c r="S692" s="65"/>
      <c r="T692" s="65">
        <f>INDEX(GB!$A$2:$AD$96,MATCH($C692,GB!$A$2:$A$96,0),MATCH(T$2,GB!$A$1:$AD$1,0))</f>
        <v>5</v>
      </c>
      <c r="U692" s="65">
        <f>INDEX(GB!$A$2:$AD$96,MATCH($C692,GB!$A$2:$A$96,0),MATCH(U$2,GB!$A$1:$AD$1,0))</f>
        <v>-90</v>
      </c>
      <c r="V692" s="65">
        <f>INDEX(GB!$A$2:$AD$96,MATCH($C692,GB!$A$2:$A$96,0),MATCH(V$2,GB!$A$1:$AD$1,0))</f>
        <v>0</v>
      </c>
      <c r="W692" s="65">
        <f>INDEX(GB!$A$2:$AD$96,MATCH($C692,GB!$A$2:$A$96,0),MATCH(W$2,GB!$A$1:$AD$1,0))</f>
        <v>-95</v>
      </c>
      <c r="X692" s="65">
        <f>INDEX(GB!$A$2:$AD$96,MATCH($C692,GB!$A$2:$A$96,0),MATCH(X$2,GB!$A$1:$AD$1,0))</f>
        <v>-85</v>
      </c>
      <c r="Y692" s="65">
        <v>5</v>
      </c>
      <c r="Z692" s="72">
        <v>1200</v>
      </c>
      <c r="AA692" s="72">
        <v>400</v>
      </c>
      <c r="AB692" s="65"/>
      <c r="AC692" s="65"/>
      <c r="AD692" s="65"/>
      <c r="AE692" s="65"/>
      <c r="AF692" s="65">
        <f t="shared" si="2755"/>
        <v>10</v>
      </c>
      <c r="AG692" s="65">
        <f t="shared" si="2659"/>
        <v>820</v>
      </c>
      <c r="AH692" s="65">
        <f t="shared" ref="AH692:AH695" si="2772">AG692-N692</f>
        <v>810</v>
      </c>
      <c r="AI692" s="65" t="str">
        <f t="shared" ref="AI692:AI695" si="2773">IF($BR692=1,BS692,"")</f>
        <v/>
      </c>
      <c r="AJ692" s="65" t="str">
        <f t="shared" ref="AJ692:AJ695" si="2774">IF($BR692=1,BT692,"")</f>
        <v/>
      </c>
      <c r="AK692" s="65" t="str">
        <f t="shared" ref="AK692:AK695" si="2775">IF($BR692=1,BU692,"")</f>
        <v/>
      </c>
      <c r="AL692" s="65" t="str">
        <f t="shared" ref="AL692:AL695" si="2776">IF($BR692=1,BV692,"")</f>
        <v/>
      </c>
      <c r="AM692" s="65" t="str">
        <f t="shared" si="2339"/>
        <v/>
      </c>
      <c r="AN692" s="65">
        <f t="shared" ref="AN692:AS692" si="2777">AN691</f>
        <v>0</v>
      </c>
      <c r="AO692" s="65">
        <f t="shared" si="2777"/>
        <v>0</v>
      </c>
      <c r="AP692" s="65">
        <f t="shared" si="2777"/>
        <v>0</v>
      </c>
      <c r="AQ692" s="65">
        <f t="shared" si="2777"/>
        <v>0</v>
      </c>
      <c r="AR692" s="65">
        <f t="shared" si="2777"/>
        <v>0</v>
      </c>
      <c r="AS692" s="65">
        <f t="shared" si="2777"/>
        <v>0</v>
      </c>
      <c r="AT692" s="65" t="str">
        <f t="shared" ref="AT692:AT695" si="2778">B692</f>
        <v>DCS_DDR</v>
      </c>
      <c r="AU692" s="65">
        <f t="shared" ref="AU692:AU695" si="2779">J692</f>
        <v>12.9</v>
      </c>
      <c r="AV692" s="65"/>
      <c r="AX692" s="65">
        <f t="shared" ref="AX692:AX695" si="2780">L692+N692</f>
        <v>1035</v>
      </c>
      <c r="AY692" s="65">
        <f t="shared" ref="AY692:AY695" si="2781">M692+N692</f>
        <v>770</v>
      </c>
      <c r="AZ692" s="65">
        <f>INDEX(Notes!$A$36:$O$47,MATCH($B692,Notes!A$36:A$47,0),MATCH(AZ$2,Notes!A$35:O$35,0))</f>
        <v>12.93</v>
      </c>
      <c r="BA692" s="65">
        <f t="shared" ref="BA692:BA695" si="2782">MAX(MIN(Y692*FLOOR((H692-I692*LOG10(AZ692))/Y692,1),L692),M692)</f>
        <v>845</v>
      </c>
      <c r="BB692" s="65">
        <f t="shared" ref="BB692:BB695" si="2783">BA692+N692</f>
        <v>855</v>
      </c>
      <c r="BC692" s="65">
        <f t="shared" ref="BC692:BC695" si="2784">MAX(MIN(Y692*FLOOR((H692-I692*LOG10(J692))/Y692,1),L692),M692)</f>
        <v>845</v>
      </c>
      <c r="BD692" s="65">
        <f t="shared" ref="BD692:BD695" si="2785">BC692+N692</f>
        <v>855</v>
      </c>
      <c r="BO692" s="72">
        <f t="shared" si="2757"/>
        <v>12.9</v>
      </c>
      <c r="BP692" s="72">
        <f t="shared" si="2521"/>
        <v>9</v>
      </c>
      <c r="BQ692" s="72" t="str">
        <f t="shared" si="2522"/>
        <v>9</v>
      </c>
      <c r="BR692" s="72">
        <f t="shared" ref="BR692:BV692" si="2786">IF(BR691="","",BR691)</f>
        <v>0</v>
      </c>
      <c r="BS692" s="72" t="str">
        <f t="shared" si="2786"/>
        <v/>
      </c>
      <c r="BT692" s="72" t="str">
        <f t="shared" si="2786"/>
        <v/>
      </c>
      <c r="BU692" s="72" t="str">
        <f t="shared" si="2786"/>
        <v/>
      </c>
      <c r="BV692" s="72" t="str">
        <f t="shared" si="2786"/>
        <v/>
      </c>
    </row>
    <row r="693" spans="1:74" s="72" customFormat="1" x14ac:dyDescent="0.2">
      <c r="A693" s="72" t="b">
        <v>1</v>
      </c>
      <c r="B693" s="65" t="s">
        <v>68</v>
      </c>
      <c r="C693" s="65" t="str">
        <f t="shared" si="2751"/>
        <v>MD009</v>
      </c>
      <c r="D693" s="65" t="str">
        <f t="shared" si="2510"/>
        <v>E10</v>
      </c>
      <c r="E693" s="75">
        <f t="shared" si="2770"/>
        <v>1009010</v>
      </c>
      <c r="F693" s="65" t="str">
        <f t="shared" si="2771"/>
        <v>MD009_E10</v>
      </c>
      <c r="G693" s="65" t="s">
        <v>345</v>
      </c>
      <c r="H693" s="65">
        <f t="shared" si="2752"/>
        <v>995</v>
      </c>
      <c r="I693" s="65">
        <f t="shared" si="2753"/>
        <v>145</v>
      </c>
      <c r="J693" s="65">
        <f>INDEX(Notes!$A$36:$N$47,MATCH(Binning!$B693,Notes!$A$36:$A$47,0),MATCH(Notes!$K$35,Notes!$A$35:$N$35,0))</f>
        <v>12.9</v>
      </c>
      <c r="K693" s="65"/>
      <c r="L693" s="65">
        <f t="shared" si="2759"/>
        <v>1025</v>
      </c>
      <c r="M693" s="65">
        <f t="shared" si="2754"/>
        <v>760</v>
      </c>
      <c r="N693" s="65">
        <f>INDEX(GB!$A$2:$AD$96,MATCH($C693,GB!$A$2:$A$96,0),MATCH(N$2,GB!$A$1:$AD$1,0))</f>
        <v>10</v>
      </c>
      <c r="O693" s="65">
        <f>INDEX(GB!$A$2:$AD$96,MATCH($C693,GB!$A$2:$A$96,0),MATCH(O$2,GB!$A$1:$AD$1,0))</f>
        <v>-45</v>
      </c>
      <c r="P693" s="65">
        <f>INDEX(GB!$A$2:$AD$96,MATCH($C693,GB!$A$2:$A$96,0),MATCH(P$2,GB!$A$1:$AD$1,0))</f>
        <v>-70</v>
      </c>
      <c r="Q693" s="65">
        <f>INDEX(GB!$A$2:$AD$96,MATCH($C693,GB!$A$2:$A$96,0),MATCH(Q$2,GB!$A$1:$AD$1,0))</f>
        <v>-60</v>
      </c>
      <c r="R693" s="65">
        <f>INDEX(Notes!$A$36:$N$47,MATCH(Binning!$B693,Notes!$A$36:$A$47,0),MATCH(Notes!$M$35,Notes!$A$35:$N$35,0))</f>
        <v>167</v>
      </c>
      <c r="S693" s="65"/>
      <c r="T693" s="65">
        <f>INDEX(GB!$A$2:$AD$96,MATCH($C693,GB!$A$2:$A$96,0),MATCH(T$2,GB!$A$1:$AD$1,0))</f>
        <v>5</v>
      </c>
      <c r="U693" s="65">
        <f>INDEX(GB!$A$2:$AD$96,MATCH($C693,GB!$A$2:$A$96,0),MATCH(U$2,GB!$A$1:$AD$1,0))</f>
        <v>-90</v>
      </c>
      <c r="V693" s="65">
        <f>INDEX(GB!$A$2:$AD$96,MATCH($C693,GB!$A$2:$A$96,0),MATCH(V$2,GB!$A$1:$AD$1,0))</f>
        <v>0</v>
      </c>
      <c r="W693" s="65">
        <f>INDEX(GB!$A$2:$AD$96,MATCH($C693,GB!$A$2:$A$96,0),MATCH(W$2,GB!$A$1:$AD$1,0))</f>
        <v>-95</v>
      </c>
      <c r="X693" s="65">
        <f>INDEX(GB!$A$2:$AD$96,MATCH($C693,GB!$A$2:$A$96,0),MATCH(X$2,GB!$A$1:$AD$1,0))</f>
        <v>-85</v>
      </c>
      <c r="Y693" s="65">
        <v>5</v>
      </c>
      <c r="Z693" s="72">
        <v>1200</v>
      </c>
      <c r="AA693" s="72">
        <v>400</v>
      </c>
      <c r="AB693" s="65"/>
      <c r="AC693" s="65"/>
      <c r="AD693" s="65"/>
      <c r="AE693" s="65"/>
      <c r="AF693" s="65">
        <f t="shared" si="2755"/>
        <v>10</v>
      </c>
      <c r="AG693" s="65">
        <f t="shared" si="2659"/>
        <v>820</v>
      </c>
      <c r="AH693" s="65">
        <f t="shared" si="2772"/>
        <v>810</v>
      </c>
      <c r="AI693" s="65" t="str">
        <f t="shared" si="2773"/>
        <v/>
      </c>
      <c r="AJ693" s="65" t="str">
        <f t="shared" si="2774"/>
        <v/>
      </c>
      <c r="AK693" s="65" t="str">
        <f t="shared" si="2775"/>
        <v/>
      </c>
      <c r="AL693" s="65" t="str">
        <f t="shared" si="2776"/>
        <v/>
      </c>
      <c r="AM693" s="65" t="str">
        <f t="shared" si="2339"/>
        <v/>
      </c>
      <c r="AN693" s="65">
        <f t="shared" ref="AN693:AS693" si="2787">AN692</f>
        <v>0</v>
      </c>
      <c r="AO693" s="65">
        <f t="shared" si="2787"/>
        <v>0</v>
      </c>
      <c r="AP693" s="65">
        <f t="shared" si="2787"/>
        <v>0</v>
      </c>
      <c r="AQ693" s="65">
        <f t="shared" si="2787"/>
        <v>0</v>
      </c>
      <c r="AR693" s="65">
        <f t="shared" si="2787"/>
        <v>0</v>
      </c>
      <c r="AS693" s="65">
        <f t="shared" si="2787"/>
        <v>0</v>
      </c>
      <c r="AT693" s="65" t="str">
        <f t="shared" si="2778"/>
        <v>DCS_DDR</v>
      </c>
      <c r="AU693" s="65">
        <f t="shared" si="2779"/>
        <v>12.9</v>
      </c>
      <c r="AV693" s="65"/>
      <c r="AX693" s="65">
        <f t="shared" si="2780"/>
        <v>1035</v>
      </c>
      <c r="AY693" s="65">
        <f t="shared" si="2781"/>
        <v>770</v>
      </c>
      <c r="AZ693" s="65">
        <f>INDEX(Notes!$A$36:$O$47,MATCH($B693,Notes!A$36:A$47,0),MATCH(AZ$2,Notes!A$35:O$35,0))</f>
        <v>12.93</v>
      </c>
      <c r="BA693" s="65">
        <f t="shared" si="2782"/>
        <v>830</v>
      </c>
      <c r="BB693" s="65">
        <f t="shared" si="2783"/>
        <v>840</v>
      </c>
      <c r="BC693" s="65">
        <f t="shared" si="2784"/>
        <v>830</v>
      </c>
      <c r="BD693" s="65">
        <f t="shared" si="2785"/>
        <v>840</v>
      </c>
      <c r="BO693" s="72">
        <f t="shared" si="2757"/>
        <v>12.9</v>
      </c>
      <c r="BP693" s="72">
        <f t="shared" si="2521"/>
        <v>9</v>
      </c>
      <c r="BQ693" s="72" t="str">
        <f t="shared" si="2522"/>
        <v>10</v>
      </c>
      <c r="BR693" s="72">
        <f t="shared" ref="BR693:BV693" si="2788">IF(BR692="","",BR692)</f>
        <v>0</v>
      </c>
      <c r="BS693" s="72" t="str">
        <f t="shared" si="2788"/>
        <v/>
      </c>
      <c r="BT693" s="72" t="str">
        <f t="shared" si="2788"/>
        <v/>
      </c>
      <c r="BU693" s="72" t="str">
        <f t="shared" si="2788"/>
        <v/>
      </c>
      <c r="BV693" s="72" t="str">
        <f t="shared" si="2788"/>
        <v/>
      </c>
    </row>
    <row r="694" spans="1:74" s="72" customFormat="1" x14ac:dyDescent="0.2">
      <c r="A694" s="72" t="b">
        <v>1</v>
      </c>
      <c r="B694" s="65" t="s">
        <v>68</v>
      </c>
      <c r="C694" s="65" t="str">
        <f t="shared" si="2751"/>
        <v>MD009</v>
      </c>
      <c r="D694" s="65" t="str">
        <f t="shared" si="2510"/>
        <v>E11</v>
      </c>
      <c r="E694" s="75">
        <f t="shared" si="2770"/>
        <v>1009011</v>
      </c>
      <c r="F694" s="65" t="str">
        <f t="shared" si="2771"/>
        <v>MD009_E11</v>
      </c>
      <c r="G694" s="65" t="s">
        <v>345</v>
      </c>
      <c r="H694" s="65">
        <f t="shared" si="2752"/>
        <v>980</v>
      </c>
      <c r="I694" s="65">
        <f t="shared" si="2753"/>
        <v>145</v>
      </c>
      <c r="J694" s="65">
        <f>INDEX(Notes!$A$36:$N$47,MATCH(Binning!$B694,Notes!$A$36:$A$47,0),MATCH(Notes!$K$35,Notes!$A$35:$N$35,0))</f>
        <v>12.9</v>
      </c>
      <c r="K694" s="65"/>
      <c r="L694" s="65">
        <f t="shared" si="2759"/>
        <v>1025</v>
      </c>
      <c r="M694" s="65">
        <f t="shared" si="2754"/>
        <v>760</v>
      </c>
      <c r="N694" s="65">
        <f>INDEX(GB!$A$2:$AD$96,MATCH($C694,GB!$A$2:$A$96,0),MATCH(N$2,GB!$A$1:$AD$1,0))</f>
        <v>10</v>
      </c>
      <c r="O694" s="65">
        <f>INDEX(GB!$A$2:$AD$96,MATCH($C694,GB!$A$2:$A$96,0),MATCH(O$2,GB!$A$1:$AD$1,0))</f>
        <v>-45</v>
      </c>
      <c r="P694" s="65">
        <f>INDEX(GB!$A$2:$AD$96,MATCH($C694,GB!$A$2:$A$96,0),MATCH(P$2,GB!$A$1:$AD$1,0))</f>
        <v>-70</v>
      </c>
      <c r="Q694" s="65">
        <f>INDEX(GB!$A$2:$AD$96,MATCH($C694,GB!$A$2:$A$96,0),MATCH(Q$2,GB!$A$1:$AD$1,0))</f>
        <v>-60</v>
      </c>
      <c r="R694" s="65">
        <f>INDEX(Notes!$A$36:$N$47,MATCH(Binning!$B694,Notes!$A$36:$A$47,0),MATCH(Notes!$M$35,Notes!$A$35:$N$35,0))</f>
        <v>167</v>
      </c>
      <c r="S694" s="65"/>
      <c r="T694" s="65">
        <f>INDEX(GB!$A$2:$AD$96,MATCH($C694,GB!$A$2:$A$96,0),MATCH(T$2,GB!$A$1:$AD$1,0))</f>
        <v>5</v>
      </c>
      <c r="U694" s="65">
        <f>INDEX(GB!$A$2:$AD$96,MATCH($C694,GB!$A$2:$A$96,0),MATCH(U$2,GB!$A$1:$AD$1,0))</f>
        <v>-90</v>
      </c>
      <c r="V694" s="65">
        <f>INDEX(GB!$A$2:$AD$96,MATCH($C694,GB!$A$2:$A$96,0),MATCH(V$2,GB!$A$1:$AD$1,0))</f>
        <v>0</v>
      </c>
      <c r="W694" s="65">
        <f>INDEX(GB!$A$2:$AD$96,MATCH($C694,GB!$A$2:$A$96,0),MATCH(W$2,GB!$A$1:$AD$1,0))</f>
        <v>-95</v>
      </c>
      <c r="X694" s="65">
        <f>INDEX(GB!$A$2:$AD$96,MATCH($C694,GB!$A$2:$A$96,0),MATCH(X$2,GB!$A$1:$AD$1,0))</f>
        <v>-85</v>
      </c>
      <c r="Y694" s="65">
        <v>5</v>
      </c>
      <c r="Z694" s="72">
        <v>1200</v>
      </c>
      <c r="AA694" s="72">
        <v>400</v>
      </c>
      <c r="AB694" s="65"/>
      <c r="AC694" s="65"/>
      <c r="AD694" s="65"/>
      <c r="AE694" s="65"/>
      <c r="AF694" s="65">
        <f t="shared" si="2755"/>
        <v>10</v>
      </c>
      <c r="AG694" s="65">
        <f t="shared" si="2659"/>
        <v>820</v>
      </c>
      <c r="AH694" s="65">
        <f t="shared" si="2772"/>
        <v>810</v>
      </c>
      <c r="AI694" s="65" t="str">
        <f t="shared" si="2773"/>
        <v/>
      </c>
      <c r="AJ694" s="65" t="str">
        <f t="shared" si="2774"/>
        <v/>
      </c>
      <c r="AK694" s="65" t="str">
        <f t="shared" si="2775"/>
        <v/>
      </c>
      <c r="AL694" s="65" t="str">
        <f t="shared" si="2776"/>
        <v/>
      </c>
      <c r="AM694" s="65" t="str">
        <f t="shared" si="2339"/>
        <v/>
      </c>
      <c r="AN694" s="65">
        <f t="shared" ref="AN694:AS694" si="2789">AN693</f>
        <v>0</v>
      </c>
      <c r="AO694" s="65">
        <f t="shared" si="2789"/>
        <v>0</v>
      </c>
      <c r="AP694" s="65">
        <f t="shared" si="2789"/>
        <v>0</v>
      </c>
      <c r="AQ694" s="65">
        <f t="shared" si="2789"/>
        <v>0</v>
      </c>
      <c r="AR694" s="65">
        <f t="shared" si="2789"/>
        <v>0</v>
      </c>
      <c r="AS694" s="65">
        <f t="shared" si="2789"/>
        <v>0</v>
      </c>
      <c r="AT694" s="65" t="str">
        <f t="shared" si="2778"/>
        <v>DCS_DDR</v>
      </c>
      <c r="AU694" s="65">
        <f t="shared" si="2779"/>
        <v>12.9</v>
      </c>
      <c r="AV694" s="65"/>
      <c r="AX694" s="65">
        <f t="shared" si="2780"/>
        <v>1035</v>
      </c>
      <c r="AY694" s="65">
        <f t="shared" si="2781"/>
        <v>770</v>
      </c>
      <c r="AZ694" s="65">
        <f>INDEX(Notes!$A$36:$O$47,MATCH($B694,Notes!A$36:A$47,0),MATCH(AZ$2,Notes!A$35:O$35,0))</f>
        <v>12.93</v>
      </c>
      <c r="BA694" s="65">
        <f t="shared" si="2782"/>
        <v>815</v>
      </c>
      <c r="BB694" s="65">
        <f t="shared" si="2783"/>
        <v>825</v>
      </c>
      <c r="BC694" s="65">
        <f t="shared" si="2784"/>
        <v>815</v>
      </c>
      <c r="BD694" s="65">
        <f t="shared" si="2785"/>
        <v>825</v>
      </c>
      <c r="BO694" s="72">
        <f t="shared" si="2757"/>
        <v>12.9</v>
      </c>
      <c r="BP694" s="72">
        <f t="shared" si="2521"/>
        <v>9</v>
      </c>
      <c r="BQ694" s="72" t="str">
        <f t="shared" si="2522"/>
        <v>11</v>
      </c>
      <c r="BR694" s="72">
        <f t="shared" ref="BR694:BV694" si="2790">IF(BR693="","",BR693)</f>
        <v>0</v>
      </c>
      <c r="BS694" s="72" t="str">
        <f t="shared" si="2790"/>
        <v/>
      </c>
      <c r="BT694" s="72" t="str">
        <f t="shared" si="2790"/>
        <v/>
      </c>
      <c r="BU694" s="72" t="str">
        <f t="shared" si="2790"/>
        <v/>
      </c>
      <c r="BV694" s="72" t="str">
        <f t="shared" si="2790"/>
        <v/>
      </c>
    </row>
    <row r="695" spans="1:74" s="72" customFormat="1" x14ac:dyDescent="0.2">
      <c r="A695" s="72" t="b">
        <v>1</v>
      </c>
      <c r="B695" s="65" t="s">
        <v>68</v>
      </c>
      <c r="C695" s="65" t="str">
        <f t="shared" si="2751"/>
        <v>MD009</v>
      </c>
      <c r="D695" s="65" t="str">
        <f t="shared" si="2510"/>
        <v>E12</v>
      </c>
      <c r="E695" s="75">
        <f t="shared" si="2770"/>
        <v>1009012</v>
      </c>
      <c r="F695" s="65" t="str">
        <f t="shared" si="2771"/>
        <v>MD009_E12</v>
      </c>
      <c r="G695" s="65" t="s">
        <v>345</v>
      </c>
      <c r="H695" s="65">
        <f t="shared" si="2752"/>
        <v>965</v>
      </c>
      <c r="I695" s="65">
        <f t="shared" si="2753"/>
        <v>145</v>
      </c>
      <c r="J695" s="65">
        <f>INDEX(Notes!$A$36:$N$47,MATCH(Binning!$B695,Notes!$A$36:$A$47,0),MATCH(Notes!$K$35,Notes!$A$35:$N$35,0))</f>
        <v>12.9</v>
      </c>
      <c r="K695" s="65"/>
      <c r="L695" s="65">
        <f t="shared" si="2759"/>
        <v>1025</v>
      </c>
      <c r="M695" s="65">
        <f t="shared" si="2754"/>
        <v>760</v>
      </c>
      <c r="N695" s="65">
        <f>INDEX(GB!$A$2:$AD$96,MATCH($C695,GB!$A$2:$A$96,0),MATCH(N$2,GB!$A$1:$AD$1,0))</f>
        <v>10</v>
      </c>
      <c r="O695" s="65">
        <f>INDEX(GB!$A$2:$AD$96,MATCH($C695,GB!$A$2:$A$96,0),MATCH(O$2,GB!$A$1:$AD$1,0))</f>
        <v>-45</v>
      </c>
      <c r="P695" s="65">
        <f>INDEX(GB!$A$2:$AD$96,MATCH($C695,GB!$A$2:$A$96,0),MATCH(P$2,GB!$A$1:$AD$1,0))</f>
        <v>-70</v>
      </c>
      <c r="Q695" s="65">
        <f>INDEX(GB!$A$2:$AD$96,MATCH($C695,GB!$A$2:$A$96,0),MATCH(Q$2,GB!$A$1:$AD$1,0))</f>
        <v>-60</v>
      </c>
      <c r="R695" s="65">
        <f>INDEX(Notes!$A$36:$N$47,MATCH(Binning!$B695,Notes!$A$36:$A$47,0),MATCH(Notes!$M$35,Notes!$A$35:$N$35,0))</f>
        <v>167</v>
      </c>
      <c r="S695" s="65"/>
      <c r="T695" s="65">
        <f>INDEX(GB!$A$2:$AD$96,MATCH($C695,GB!$A$2:$A$96,0),MATCH(T$2,GB!$A$1:$AD$1,0))</f>
        <v>5</v>
      </c>
      <c r="U695" s="65">
        <f>INDEX(GB!$A$2:$AD$96,MATCH($C695,GB!$A$2:$A$96,0),MATCH(U$2,GB!$A$1:$AD$1,0))</f>
        <v>-90</v>
      </c>
      <c r="V695" s="65">
        <f>INDEX(GB!$A$2:$AD$96,MATCH($C695,GB!$A$2:$A$96,0),MATCH(V$2,GB!$A$1:$AD$1,0))</f>
        <v>0</v>
      </c>
      <c r="W695" s="65">
        <f>INDEX(GB!$A$2:$AD$96,MATCH($C695,GB!$A$2:$A$96,0),MATCH(W$2,GB!$A$1:$AD$1,0))</f>
        <v>-95</v>
      </c>
      <c r="X695" s="65">
        <f>INDEX(GB!$A$2:$AD$96,MATCH($C695,GB!$A$2:$A$96,0),MATCH(X$2,GB!$A$1:$AD$1,0))</f>
        <v>-85</v>
      </c>
      <c r="Y695" s="65">
        <v>5</v>
      </c>
      <c r="Z695" s="72">
        <v>1200</v>
      </c>
      <c r="AA695" s="72">
        <v>400</v>
      </c>
      <c r="AB695" s="65"/>
      <c r="AC695" s="65"/>
      <c r="AD695" s="65"/>
      <c r="AE695" s="65"/>
      <c r="AF695" s="65">
        <f t="shared" si="2755"/>
        <v>10</v>
      </c>
      <c r="AG695" s="65">
        <f t="shared" si="2659"/>
        <v>820</v>
      </c>
      <c r="AH695" s="65">
        <f t="shared" si="2772"/>
        <v>810</v>
      </c>
      <c r="AI695" s="65" t="str">
        <f t="shared" si="2773"/>
        <v/>
      </c>
      <c r="AJ695" s="65" t="str">
        <f t="shared" si="2774"/>
        <v/>
      </c>
      <c r="AK695" s="65" t="str">
        <f t="shared" si="2775"/>
        <v/>
      </c>
      <c r="AL695" s="65" t="str">
        <f t="shared" si="2776"/>
        <v/>
      </c>
      <c r="AM695" s="65" t="str">
        <f t="shared" si="2339"/>
        <v/>
      </c>
      <c r="AN695" s="65">
        <f t="shared" ref="AN695:AS695" si="2791">AN694</f>
        <v>0</v>
      </c>
      <c r="AO695" s="65">
        <f t="shared" si="2791"/>
        <v>0</v>
      </c>
      <c r="AP695" s="65">
        <f t="shared" si="2791"/>
        <v>0</v>
      </c>
      <c r="AQ695" s="65">
        <f t="shared" si="2791"/>
        <v>0</v>
      </c>
      <c r="AR695" s="65">
        <f t="shared" si="2791"/>
        <v>0</v>
      </c>
      <c r="AS695" s="65">
        <f t="shared" si="2791"/>
        <v>0</v>
      </c>
      <c r="AT695" s="65" t="str">
        <f t="shared" si="2778"/>
        <v>DCS_DDR</v>
      </c>
      <c r="AU695" s="65">
        <f t="shared" si="2779"/>
        <v>12.9</v>
      </c>
      <c r="AV695" s="65"/>
      <c r="AX695" s="65">
        <f t="shared" si="2780"/>
        <v>1035</v>
      </c>
      <c r="AY695" s="65">
        <f t="shared" si="2781"/>
        <v>770</v>
      </c>
      <c r="AZ695" s="65">
        <f>INDEX(Notes!$A$36:$O$47,MATCH($B695,Notes!A$36:A$47,0),MATCH(AZ$2,Notes!A$35:O$35,0))</f>
        <v>12.93</v>
      </c>
      <c r="BA695" s="65">
        <f t="shared" si="2782"/>
        <v>800</v>
      </c>
      <c r="BB695" s="65">
        <f t="shared" si="2783"/>
        <v>810</v>
      </c>
      <c r="BC695" s="65">
        <f t="shared" si="2784"/>
        <v>800</v>
      </c>
      <c r="BD695" s="65">
        <f t="shared" si="2785"/>
        <v>810</v>
      </c>
      <c r="BO695" s="72">
        <f t="shared" si="2757"/>
        <v>12.9</v>
      </c>
      <c r="BP695" s="72">
        <f t="shared" si="2521"/>
        <v>9</v>
      </c>
      <c r="BQ695" s="72" t="str">
        <f t="shared" si="2522"/>
        <v>12</v>
      </c>
      <c r="BR695" s="72">
        <f t="shared" ref="BR695:BV695" si="2792">IF(BR694="","",BR694)</f>
        <v>0</v>
      </c>
      <c r="BS695" s="72" t="str">
        <f t="shared" si="2792"/>
        <v/>
      </c>
      <c r="BT695" s="72" t="str">
        <f t="shared" si="2792"/>
        <v/>
      </c>
      <c r="BU695" s="72" t="str">
        <f t="shared" si="2792"/>
        <v/>
      </c>
      <c r="BV695" s="72" t="str">
        <f t="shared" si="2792"/>
        <v/>
      </c>
    </row>
    <row r="696" spans="1:74" s="72" customFormat="1" x14ac:dyDescent="0.2">
      <c r="A696" s="76" t="b">
        <v>1</v>
      </c>
      <c r="B696" s="65" t="s">
        <v>117</v>
      </c>
      <c r="C696" s="65" t="s">
        <v>118</v>
      </c>
      <c r="D696" s="65" t="s">
        <v>44</v>
      </c>
      <c r="E696" s="75">
        <f t="shared" si="2519"/>
        <v>1001001</v>
      </c>
      <c r="F696" s="65" t="str">
        <f t="shared" ref="F696:F724" si="2793">CONCATENATE(C696,"_",D696)</f>
        <v>MI001_E1</v>
      </c>
      <c r="G696" s="65" t="s">
        <v>345</v>
      </c>
      <c r="H696" s="184">
        <f>VLOOKUP(C696,BinningParamNotes!A:D,3,0)</f>
        <v>775</v>
      </c>
      <c r="I696" s="69">
        <f>VLOOKUP(C696,BinningParamNotes!A:D,2,0)</f>
        <v>75</v>
      </c>
      <c r="J696" s="65">
        <f>INDEX(Notes!$A$36:$N$47,MATCH(Binning!$B696,Notes!$A$36:$A$47,0),MATCH(Notes!$K$35,Notes!$A$35:$N$35,0))</f>
        <v>46.7</v>
      </c>
      <c r="K696" s="65"/>
      <c r="L696" s="69">
        <f>VLOOKUP(C696,BinningParamNotes!A:D,4,0)</f>
        <v>685</v>
      </c>
      <c r="M696" s="65">
        <v>495</v>
      </c>
      <c r="N696" s="65">
        <f>INDEX(GB!$A$2:$AD$96,MATCH($C696,GB!$A$2:$A$96,0),MATCH(N$2,GB!$A$1:$AD$1,0))</f>
        <v>50</v>
      </c>
      <c r="O696" s="65">
        <f>INDEX(GB!$A$2:$AD$96,MATCH($C696,GB!$A$2:$A$96,0),MATCH(O$2,GB!$A$1:$AD$1,0))</f>
        <v>55</v>
      </c>
      <c r="P696" s="65">
        <f>INDEX(GB!$A$2:$AD$96,MATCH($C696,GB!$A$2:$A$96,0),MATCH(P$2,GB!$A$1:$AD$1,0))</f>
        <v>-15</v>
      </c>
      <c r="Q696" s="65">
        <f>INDEX(GB!$A$2:$AD$96,MATCH($C696,GB!$A$2:$A$96,0),MATCH(Q$2,GB!$A$1:$AD$1,0))</f>
        <v>45</v>
      </c>
      <c r="R696" s="65">
        <f>INDEX(Notes!$A$36:$N$47,MATCH(Binning!$B696,Notes!$A$36:$A$47,0),MATCH(Notes!$M$35,Notes!$A$35:$N$35,0))</f>
        <v>626</v>
      </c>
      <c r="S696" s="65"/>
      <c r="T696" s="65">
        <f>INDEX(GB!$A$2:$AD$96,MATCH($C696,GB!$A$2:$A$96,0),MATCH(T$2,GB!$A$1:$AD$1,0))</f>
        <v>55</v>
      </c>
      <c r="U696" s="65">
        <f>INDEX(GB!$A$2:$AD$96,MATCH($C696,GB!$A$2:$A$96,0),MATCH(U$2,GB!$A$1:$AD$1,0))</f>
        <v>-35</v>
      </c>
      <c r="V696" s="65">
        <f>INDEX(GB!$A$2:$AD$96,MATCH($C696,GB!$A$2:$A$96,0),MATCH(V$2,GB!$A$1:$AD$1,0))</f>
        <v>0</v>
      </c>
      <c r="W696" s="65">
        <f>INDEX(GB!$A$2:$AD$96,MATCH($C696,GB!$A$2:$A$96,0),MATCH(W$2,GB!$A$1:$AD$1,0))</f>
        <v>-45</v>
      </c>
      <c r="X696" s="65">
        <f>INDEX(GB!$A$2:$AD$96,MATCH($C696,GB!$A$2:$A$96,0),MATCH(X$2,GB!$A$1:$AD$1,0))</f>
        <v>15</v>
      </c>
      <c r="Y696" s="65">
        <v>5</v>
      </c>
      <c r="Z696" s="72">
        <v>1200</v>
      </c>
      <c r="AA696" s="72">
        <v>400</v>
      </c>
      <c r="AB696" s="65"/>
      <c r="AC696" s="65"/>
      <c r="AD696" s="65"/>
      <c r="AE696" s="65"/>
      <c r="AF696" s="65">
        <v>0</v>
      </c>
      <c r="AG696" s="65">
        <f t="shared" si="2659"/>
        <v>820</v>
      </c>
      <c r="AH696" s="65">
        <f t="shared" ref="AH696:AH724" si="2794">AG696-N696</f>
        <v>770</v>
      </c>
      <c r="AI696" s="65" t="str">
        <f t="shared" si="2472"/>
        <v/>
      </c>
      <c r="AJ696" s="65" t="str">
        <f t="shared" si="2473"/>
        <v/>
      </c>
      <c r="AK696" s="65" t="str">
        <f t="shared" si="2474"/>
        <v/>
      </c>
      <c r="AL696" s="65" t="str">
        <f t="shared" si="2475"/>
        <v/>
      </c>
      <c r="AM696" s="65" t="str">
        <f t="shared" si="2339"/>
        <v/>
      </c>
      <c r="AN696" s="65">
        <v>0</v>
      </c>
      <c r="AO696" s="65">
        <v>0</v>
      </c>
      <c r="AP696" s="65">
        <v>0</v>
      </c>
      <c r="AQ696" s="65">
        <v>0</v>
      </c>
      <c r="AR696" s="65">
        <v>0</v>
      </c>
      <c r="AS696" s="65">
        <v>0</v>
      </c>
      <c r="AT696" s="65" t="str">
        <f t="shared" si="2358"/>
        <v>DISP</v>
      </c>
      <c r="AU696" s="65">
        <f t="shared" si="2359"/>
        <v>46.7</v>
      </c>
      <c r="AV696" s="65"/>
      <c r="AX696" s="65">
        <f t="shared" ref="AX696:AX724" si="2795">L696+N696</f>
        <v>735</v>
      </c>
      <c r="AY696" s="65">
        <f t="shared" ref="AY696:AY724" si="2796">M696+N696</f>
        <v>545</v>
      </c>
      <c r="AZ696" s="65">
        <f>INDEX(Notes!$A$36:$O$47,MATCH($B696,Notes!A$36:A$47,0),MATCH(AZ$2,Notes!A$35:O$35,0))</f>
        <v>30.15</v>
      </c>
      <c r="BA696" s="65">
        <f t="shared" si="2404"/>
        <v>660</v>
      </c>
      <c r="BB696" s="65">
        <f t="shared" ref="BB696:BB724" si="2797">BA696+N696</f>
        <v>710</v>
      </c>
      <c r="BC696" s="65">
        <f t="shared" si="2405"/>
        <v>645</v>
      </c>
      <c r="BD696" s="65">
        <f t="shared" ref="BD696:BD724" si="2798">BC696+N696</f>
        <v>695</v>
      </c>
      <c r="BO696" s="72">
        <f>MAX(J696:J701)</f>
        <v>46.7</v>
      </c>
      <c r="BP696" s="72">
        <f t="shared" si="2521"/>
        <v>1</v>
      </c>
      <c r="BQ696" s="72" t="str">
        <f t="shared" si="2522"/>
        <v>1</v>
      </c>
      <c r="BR696" s="72">
        <v>0</v>
      </c>
    </row>
    <row r="697" spans="1:74" s="72" customFormat="1" x14ac:dyDescent="0.2">
      <c r="A697" s="76" t="b">
        <v>1</v>
      </c>
      <c r="B697" s="65" t="s">
        <v>117</v>
      </c>
      <c r="C697" s="65" t="s">
        <v>118</v>
      </c>
      <c r="D697" s="65" t="str">
        <f t="shared" ref="D697:D707" si="2799">CONCATENATE("E",MID(D696,2,2)+1)</f>
        <v>E2</v>
      </c>
      <c r="E697" s="75">
        <f t="shared" si="2519"/>
        <v>1001002</v>
      </c>
      <c r="F697" s="65" t="str">
        <f t="shared" si="2793"/>
        <v>MI001_E2</v>
      </c>
      <c r="G697" s="65" t="s">
        <v>345</v>
      </c>
      <c r="H697" s="65">
        <f>(H696-15)</f>
        <v>760</v>
      </c>
      <c r="I697" s="65">
        <f>I696</f>
        <v>75</v>
      </c>
      <c r="J697" s="65">
        <f>INDEX(Notes!$A$36:$N$47,MATCH(Binning!$B697,Notes!$A$36:$A$47,0),MATCH(Notes!$K$35,Notes!$A$35:$N$35,0))</f>
        <v>46.7</v>
      </c>
      <c r="K697" s="65"/>
      <c r="L697" s="65">
        <f>L696-10</f>
        <v>675</v>
      </c>
      <c r="M697" s="65">
        <f>M696</f>
        <v>495</v>
      </c>
      <c r="N697" s="65">
        <f>INDEX(GB!$A$2:$AD$96,MATCH($C697,GB!$A$2:$A$96,0),MATCH(N$2,GB!$A$1:$AD$1,0))</f>
        <v>50</v>
      </c>
      <c r="O697" s="65">
        <f>INDEX(GB!$A$2:$AD$96,MATCH($C697,GB!$A$2:$A$96,0),MATCH(O$2,GB!$A$1:$AD$1,0))</f>
        <v>55</v>
      </c>
      <c r="P697" s="65">
        <f>INDEX(GB!$A$2:$AD$96,MATCH($C697,GB!$A$2:$A$96,0),MATCH(P$2,GB!$A$1:$AD$1,0))</f>
        <v>-15</v>
      </c>
      <c r="Q697" s="65">
        <f>INDEX(GB!$A$2:$AD$96,MATCH($C697,GB!$A$2:$A$96,0),MATCH(Q$2,GB!$A$1:$AD$1,0))</f>
        <v>45</v>
      </c>
      <c r="R697" s="65">
        <f>INDEX(Notes!$A$36:$N$47,MATCH(Binning!$B697,Notes!$A$36:$A$47,0),MATCH(Notes!$M$35,Notes!$A$35:$N$35,0))</f>
        <v>626</v>
      </c>
      <c r="S697" s="65"/>
      <c r="T697" s="65">
        <f>INDEX(GB!$A$2:$AD$96,MATCH($C697,GB!$A$2:$A$96,0),MATCH(T$2,GB!$A$1:$AD$1,0))</f>
        <v>55</v>
      </c>
      <c r="U697" s="65">
        <f>INDEX(GB!$A$2:$AD$96,MATCH($C697,GB!$A$2:$A$96,0),MATCH(U$2,GB!$A$1:$AD$1,0))</f>
        <v>-35</v>
      </c>
      <c r="V697" s="65">
        <f>INDEX(GB!$A$2:$AD$96,MATCH($C697,GB!$A$2:$A$96,0),MATCH(V$2,GB!$A$1:$AD$1,0))</f>
        <v>0</v>
      </c>
      <c r="W697" s="65">
        <f>INDEX(GB!$A$2:$AD$96,MATCH($C697,GB!$A$2:$A$96,0),MATCH(W$2,GB!$A$1:$AD$1,0))</f>
        <v>-45</v>
      </c>
      <c r="X697" s="65">
        <f>INDEX(GB!$A$2:$AD$96,MATCH($C697,GB!$A$2:$A$96,0),MATCH(X$2,GB!$A$1:$AD$1,0))</f>
        <v>15</v>
      </c>
      <c r="Y697" s="65">
        <v>5</v>
      </c>
      <c r="Z697" s="72">
        <v>1200</v>
      </c>
      <c r="AA697" s="72">
        <v>400</v>
      </c>
      <c r="AB697" s="65"/>
      <c r="AC697" s="65"/>
      <c r="AD697" s="65"/>
      <c r="AE697" s="65"/>
      <c r="AF697" s="65">
        <f>AF696</f>
        <v>0</v>
      </c>
      <c r="AG697" s="65">
        <f t="shared" si="2659"/>
        <v>820</v>
      </c>
      <c r="AH697" s="65">
        <f t="shared" si="2794"/>
        <v>770</v>
      </c>
      <c r="AI697" s="65" t="str">
        <f t="shared" si="2472"/>
        <v/>
      </c>
      <c r="AJ697" s="65" t="str">
        <f t="shared" si="2473"/>
        <v/>
      </c>
      <c r="AK697" s="65" t="str">
        <f t="shared" si="2474"/>
        <v/>
      </c>
      <c r="AL697" s="65" t="str">
        <f t="shared" si="2475"/>
        <v/>
      </c>
      <c r="AM697" s="65" t="str">
        <f t="shared" ref="AM697:AM772" si="2800">IF($BR697=1,"YES","")</f>
        <v/>
      </c>
      <c r="AN697" s="65">
        <f t="shared" ref="AN697:AS701" si="2801">AN696</f>
        <v>0</v>
      </c>
      <c r="AO697" s="65">
        <f t="shared" si="2801"/>
        <v>0</v>
      </c>
      <c r="AP697" s="65">
        <f t="shared" si="2801"/>
        <v>0</v>
      </c>
      <c r="AQ697" s="65">
        <f t="shared" si="2801"/>
        <v>0</v>
      </c>
      <c r="AR697" s="65">
        <f t="shared" si="2801"/>
        <v>0</v>
      </c>
      <c r="AS697" s="65">
        <f t="shared" si="2801"/>
        <v>0</v>
      </c>
      <c r="AT697" s="65" t="str">
        <f t="shared" si="2358"/>
        <v>DISP</v>
      </c>
      <c r="AU697" s="65">
        <f t="shared" si="2359"/>
        <v>46.7</v>
      </c>
      <c r="AV697" s="65"/>
      <c r="AX697" s="65">
        <f t="shared" si="2795"/>
        <v>725</v>
      </c>
      <c r="AY697" s="65">
        <f t="shared" si="2796"/>
        <v>545</v>
      </c>
      <c r="AZ697" s="65">
        <f>INDEX(Notes!$A$36:$O$47,MATCH($B697,Notes!A$36:A$47,0),MATCH(AZ$2,Notes!A$35:O$35,0))</f>
        <v>30.15</v>
      </c>
      <c r="BA697" s="65">
        <f t="shared" si="2404"/>
        <v>645</v>
      </c>
      <c r="BB697" s="65">
        <f t="shared" si="2797"/>
        <v>695</v>
      </c>
      <c r="BC697" s="65">
        <f t="shared" si="2405"/>
        <v>630</v>
      </c>
      <c r="BD697" s="65">
        <f t="shared" si="2798"/>
        <v>680</v>
      </c>
      <c r="BO697" s="72">
        <f>BO696</f>
        <v>46.7</v>
      </c>
      <c r="BP697" s="72">
        <f t="shared" si="2521"/>
        <v>1</v>
      </c>
      <c r="BQ697" s="72" t="str">
        <f t="shared" si="2522"/>
        <v>2</v>
      </c>
      <c r="BR697" s="72">
        <f>IF(BR696="","",BR696)</f>
        <v>0</v>
      </c>
      <c r="BS697" s="72" t="str">
        <f t="shared" ref="BS697:BV701" si="2802">IF(BS696="","",BS696)</f>
        <v/>
      </c>
      <c r="BT697" s="72" t="str">
        <f t="shared" si="2802"/>
        <v/>
      </c>
      <c r="BU697" s="72" t="str">
        <f t="shared" si="2802"/>
        <v/>
      </c>
      <c r="BV697" s="72" t="str">
        <f t="shared" si="2802"/>
        <v/>
      </c>
    </row>
    <row r="698" spans="1:74" s="72" customFormat="1" x14ac:dyDescent="0.2">
      <c r="A698" s="76" t="b">
        <v>1</v>
      </c>
      <c r="B698" s="65" t="s">
        <v>117</v>
      </c>
      <c r="C698" s="65" t="s">
        <v>118</v>
      </c>
      <c r="D698" s="65" t="str">
        <f t="shared" si="2799"/>
        <v>E3</v>
      </c>
      <c r="E698" s="75">
        <f t="shared" si="2519"/>
        <v>1001003</v>
      </c>
      <c r="F698" s="65" t="str">
        <f t="shared" si="2793"/>
        <v>MI001_E3</v>
      </c>
      <c r="G698" s="65" t="s">
        <v>345</v>
      </c>
      <c r="H698" s="65">
        <f t="shared" ref="H698:H707" si="2803">(H697-15)</f>
        <v>745</v>
      </c>
      <c r="I698" s="65">
        <f t="shared" ref="I698:I707" si="2804">I697</f>
        <v>75</v>
      </c>
      <c r="J698" s="65">
        <f>INDEX(Notes!$A$36:$N$47,MATCH(Binning!$B698,Notes!$A$36:$A$47,0),MATCH(Notes!$K$35,Notes!$A$35:$N$35,0))</f>
        <v>46.7</v>
      </c>
      <c r="K698" s="65"/>
      <c r="L698" s="65">
        <f>L697-10</f>
        <v>665</v>
      </c>
      <c r="M698" s="65">
        <f t="shared" ref="M698:M707" si="2805">M697</f>
        <v>495</v>
      </c>
      <c r="N698" s="65">
        <f>INDEX(GB!$A$2:$AD$96,MATCH($C698,GB!$A$2:$A$96,0),MATCH(N$2,GB!$A$1:$AD$1,0))</f>
        <v>50</v>
      </c>
      <c r="O698" s="65">
        <f>INDEX(GB!$A$2:$AD$96,MATCH($C698,GB!$A$2:$A$96,0),MATCH(O$2,GB!$A$1:$AD$1,0))</f>
        <v>55</v>
      </c>
      <c r="P698" s="65">
        <f>INDEX(GB!$A$2:$AD$96,MATCH($C698,GB!$A$2:$A$96,0),MATCH(P$2,GB!$A$1:$AD$1,0))</f>
        <v>-15</v>
      </c>
      <c r="Q698" s="65">
        <f>INDEX(GB!$A$2:$AD$96,MATCH($C698,GB!$A$2:$A$96,0),MATCH(Q$2,GB!$A$1:$AD$1,0))</f>
        <v>45</v>
      </c>
      <c r="R698" s="65">
        <f>INDEX(Notes!$A$36:$N$47,MATCH(Binning!$B698,Notes!$A$36:$A$47,0),MATCH(Notes!$M$35,Notes!$A$35:$N$35,0))</f>
        <v>626</v>
      </c>
      <c r="S698" s="65"/>
      <c r="T698" s="65">
        <f>INDEX(GB!$A$2:$AD$96,MATCH($C698,GB!$A$2:$A$96,0),MATCH(T$2,GB!$A$1:$AD$1,0))</f>
        <v>55</v>
      </c>
      <c r="U698" s="65">
        <f>INDEX(GB!$A$2:$AD$96,MATCH($C698,GB!$A$2:$A$96,0),MATCH(U$2,GB!$A$1:$AD$1,0))</f>
        <v>-35</v>
      </c>
      <c r="V698" s="65">
        <f>INDEX(GB!$A$2:$AD$96,MATCH($C698,GB!$A$2:$A$96,0),MATCH(V$2,GB!$A$1:$AD$1,0))</f>
        <v>0</v>
      </c>
      <c r="W698" s="65">
        <f>INDEX(GB!$A$2:$AD$96,MATCH($C698,GB!$A$2:$A$96,0),MATCH(W$2,GB!$A$1:$AD$1,0))</f>
        <v>-45</v>
      </c>
      <c r="X698" s="65">
        <f>INDEX(GB!$A$2:$AD$96,MATCH($C698,GB!$A$2:$A$96,0),MATCH(X$2,GB!$A$1:$AD$1,0))</f>
        <v>15</v>
      </c>
      <c r="Y698" s="65">
        <v>5</v>
      </c>
      <c r="Z698" s="72">
        <v>1200</v>
      </c>
      <c r="AA698" s="72">
        <v>400</v>
      </c>
      <c r="AB698" s="65"/>
      <c r="AC698" s="65"/>
      <c r="AD698" s="65"/>
      <c r="AE698" s="65"/>
      <c r="AF698" s="65">
        <f t="shared" ref="AF698:AF707" si="2806">AF697</f>
        <v>0</v>
      </c>
      <c r="AG698" s="65">
        <f t="shared" si="2659"/>
        <v>820</v>
      </c>
      <c r="AH698" s="65">
        <f t="shared" si="2794"/>
        <v>770</v>
      </c>
      <c r="AI698" s="65" t="str">
        <f t="shared" si="2472"/>
        <v/>
      </c>
      <c r="AJ698" s="65" t="str">
        <f t="shared" si="2473"/>
        <v/>
      </c>
      <c r="AK698" s="65" t="str">
        <f t="shared" si="2474"/>
        <v/>
      </c>
      <c r="AL698" s="65" t="str">
        <f t="shared" si="2475"/>
        <v/>
      </c>
      <c r="AM698" s="65" t="str">
        <f t="shared" si="2800"/>
        <v/>
      </c>
      <c r="AN698" s="65">
        <f t="shared" si="2801"/>
        <v>0</v>
      </c>
      <c r="AO698" s="65">
        <f t="shared" si="2801"/>
        <v>0</v>
      </c>
      <c r="AP698" s="65">
        <f t="shared" si="2801"/>
        <v>0</v>
      </c>
      <c r="AQ698" s="65">
        <f t="shared" si="2801"/>
        <v>0</v>
      </c>
      <c r="AR698" s="65">
        <f t="shared" si="2801"/>
        <v>0</v>
      </c>
      <c r="AS698" s="65">
        <f t="shared" si="2801"/>
        <v>0</v>
      </c>
      <c r="AT698" s="65" t="str">
        <f t="shared" si="2358"/>
        <v>DISP</v>
      </c>
      <c r="AU698" s="65">
        <f t="shared" si="2359"/>
        <v>46.7</v>
      </c>
      <c r="AV698" s="65"/>
      <c r="AX698" s="65">
        <f t="shared" si="2795"/>
        <v>715</v>
      </c>
      <c r="AY698" s="65">
        <f t="shared" si="2796"/>
        <v>545</v>
      </c>
      <c r="AZ698" s="65">
        <f>INDEX(Notes!$A$36:$O$47,MATCH($B698,Notes!A$36:A$47,0),MATCH(AZ$2,Notes!A$35:O$35,0))</f>
        <v>30.15</v>
      </c>
      <c r="BA698" s="65">
        <f t="shared" si="2404"/>
        <v>630</v>
      </c>
      <c r="BB698" s="65">
        <f t="shared" si="2797"/>
        <v>680</v>
      </c>
      <c r="BC698" s="65">
        <f t="shared" si="2405"/>
        <v>615</v>
      </c>
      <c r="BD698" s="65">
        <f t="shared" si="2798"/>
        <v>665</v>
      </c>
      <c r="BO698" s="72">
        <f t="shared" ref="BO698:BO707" si="2807">BO697</f>
        <v>46.7</v>
      </c>
      <c r="BP698" s="72">
        <f t="shared" si="2521"/>
        <v>1</v>
      </c>
      <c r="BQ698" s="72" t="str">
        <f t="shared" si="2522"/>
        <v>3</v>
      </c>
      <c r="BR698" s="72">
        <f t="shared" ref="BR698:BV702" si="2808">IF(BR697="","",BR697)</f>
        <v>0</v>
      </c>
      <c r="BS698" s="72" t="str">
        <f t="shared" si="2802"/>
        <v/>
      </c>
      <c r="BT698" s="72" t="str">
        <f t="shared" si="2802"/>
        <v/>
      </c>
      <c r="BU698" s="72" t="str">
        <f t="shared" si="2802"/>
        <v/>
      </c>
      <c r="BV698" s="72" t="str">
        <f t="shared" si="2802"/>
        <v/>
      </c>
    </row>
    <row r="699" spans="1:74" s="72" customFormat="1" x14ac:dyDescent="0.2">
      <c r="A699" s="76" t="b">
        <v>1</v>
      </c>
      <c r="B699" s="65" t="s">
        <v>117</v>
      </c>
      <c r="C699" s="65" t="s">
        <v>118</v>
      </c>
      <c r="D699" s="65" t="str">
        <f t="shared" si="2799"/>
        <v>E4</v>
      </c>
      <c r="E699" s="75">
        <f t="shared" si="2519"/>
        <v>1001004</v>
      </c>
      <c r="F699" s="65" t="str">
        <f t="shared" si="2793"/>
        <v>MI001_E4</v>
      </c>
      <c r="G699" s="65" t="s">
        <v>345</v>
      </c>
      <c r="H699" s="65">
        <f t="shared" si="2803"/>
        <v>730</v>
      </c>
      <c r="I699" s="65">
        <f t="shared" si="2804"/>
        <v>75</v>
      </c>
      <c r="J699" s="65">
        <f>INDEX(Notes!$A$36:$N$47,MATCH(Binning!$B699,Notes!$A$36:$A$47,0),MATCH(Notes!$K$35,Notes!$A$35:$N$35,0))</f>
        <v>46.7</v>
      </c>
      <c r="K699" s="65"/>
      <c r="L699" s="65">
        <f t="shared" ref="L699:L707" si="2809">L698</f>
        <v>665</v>
      </c>
      <c r="M699" s="65">
        <f t="shared" si="2805"/>
        <v>495</v>
      </c>
      <c r="N699" s="65">
        <f>INDEX(GB!$A$2:$AD$96,MATCH($C699,GB!$A$2:$A$96,0),MATCH(N$2,GB!$A$1:$AD$1,0))</f>
        <v>50</v>
      </c>
      <c r="O699" s="65">
        <f>INDEX(GB!$A$2:$AD$96,MATCH($C699,GB!$A$2:$A$96,0),MATCH(O$2,GB!$A$1:$AD$1,0))</f>
        <v>55</v>
      </c>
      <c r="P699" s="65">
        <f>INDEX(GB!$A$2:$AD$96,MATCH($C699,GB!$A$2:$A$96,0),MATCH(P$2,GB!$A$1:$AD$1,0))</f>
        <v>-15</v>
      </c>
      <c r="Q699" s="65">
        <f>INDEX(GB!$A$2:$AD$96,MATCH($C699,GB!$A$2:$A$96,0),MATCH(Q$2,GB!$A$1:$AD$1,0))</f>
        <v>45</v>
      </c>
      <c r="R699" s="65">
        <f>INDEX(Notes!$A$36:$N$47,MATCH(Binning!$B699,Notes!$A$36:$A$47,0),MATCH(Notes!$M$35,Notes!$A$35:$N$35,0))</f>
        <v>626</v>
      </c>
      <c r="S699" s="65"/>
      <c r="T699" s="65">
        <f>INDEX(GB!$A$2:$AD$96,MATCH($C699,GB!$A$2:$A$96,0),MATCH(T$2,GB!$A$1:$AD$1,0))</f>
        <v>55</v>
      </c>
      <c r="U699" s="65">
        <f>INDEX(GB!$A$2:$AD$96,MATCH($C699,GB!$A$2:$A$96,0),MATCH(U$2,GB!$A$1:$AD$1,0))</f>
        <v>-35</v>
      </c>
      <c r="V699" s="65">
        <f>INDEX(GB!$A$2:$AD$96,MATCH($C699,GB!$A$2:$A$96,0),MATCH(V$2,GB!$A$1:$AD$1,0))</f>
        <v>0</v>
      </c>
      <c r="W699" s="65">
        <f>INDEX(GB!$A$2:$AD$96,MATCH($C699,GB!$A$2:$A$96,0),MATCH(W$2,GB!$A$1:$AD$1,0))</f>
        <v>-45</v>
      </c>
      <c r="X699" s="65">
        <f>INDEX(GB!$A$2:$AD$96,MATCH($C699,GB!$A$2:$A$96,0),MATCH(X$2,GB!$A$1:$AD$1,0))</f>
        <v>15</v>
      </c>
      <c r="Y699" s="65">
        <v>5</v>
      </c>
      <c r="Z699" s="72">
        <v>1200</v>
      </c>
      <c r="AA699" s="72">
        <v>400</v>
      </c>
      <c r="AB699" s="65"/>
      <c r="AC699" s="65"/>
      <c r="AD699" s="65"/>
      <c r="AE699" s="65"/>
      <c r="AF699" s="65">
        <f t="shared" si="2806"/>
        <v>0</v>
      </c>
      <c r="AG699" s="65">
        <f t="shared" si="2659"/>
        <v>820</v>
      </c>
      <c r="AH699" s="65">
        <f t="shared" si="2794"/>
        <v>770</v>
      </c>
      <c r="AI699" s="65" t="str">
        <f t="shared" si="2472"/>
        <v/>
      </c>
      <c r="AJ699" s="65" t="str">
        <f t="shared" si="2473"/>
        <v/>
      </c>
      <c r="AK699" s="65" t="str">
        <f t="shared" si="2474"/>
        <v/>
      </c>
      <c r="AL699" s="65" t="str">
        <f t="shared" si="2475"/>
        <v/>
      </c>
      <c r="AM699" s="65" t="str">
        <f t="shared" si="2800"/>
        <v/>
      </c>
      <c r="AN699" s="65">
        <f t="shared" si="2801"/>
        <v>0</v>
      </c>
      <c r="AO699" s="65">
        <f t="shared" si="2801"/>
        <v>0</v>
      </c>
      <c r="AP699" s="65">
        <f t="shared" si="2801"/>
        <v>0</v>
      </c>
      <c r="AQ699" s="65">
        <f t="shared" si="2801"/>
        <v>0</v>
      </c>
      <c r="AR699" s="65">
        <f t="shared" si="2801"/>
        <v>0</v>
      </c>
      <c r="AS699" s="65">
        <f t="shared" si="2801"/>
        <v>0</v>
      </c>
      <c r="AT699" s="65" t="str">
        <f t="shared" si="2358"/>
        <v>DISP</v>
      </c>
      <c r="AU699" s="65">
        <f t="shared" si="2359"/>
        <v>46.7</v>
      </c>
      <c r="AV699" s="65"/>
      <c r="AX699" s="65">
        <f t="shared" si="2795"/>
        <v>715</v>
      </c>
      <c r="AY699" s="65">
        <f t="shared" si="2796"/>
        <v>545</v>
      </c>
      <c r="AZ699" s="65">
        <f>INDEX(Notes!$A$36:$O$47,MATCH($B699,Notes!A$36:A$47,0),MATCH(AZ$2,Notes!A$35:O$35,0))</f>
        <v>30.15</v>
      </c>
      <c r="BA699" s="65">
        <f t="shared" si="2404"/>
        <v>615</v>
      </c>
      <c r="BB699" s="65">
        <f t="shared" si="2797"/>
        <v>665</v>
      </c>
      <c r="BC699" s="65">
        <f t="shared" si="2405"/>
        <v>600</v>
      </c>
      <c r="BD699" s="65">
        <f t="shared" si="2798"/>
        <v>650</v>
      </c>
      <c r="BO699" s="72">
        <f t="shared" si="2807"/>
        <v>46.7</v>
      </c>
      <c r="BP699" s="72">
        <f t="shared" si="2521"/>
        <v>1</v>
      </c>
      <c r="BQ699" s="72" t="str">
        <f t="shared" si="2522"/>
        <v>4</v>
      </c>
      <c r="BR699" s="72">
        <f t="shared" si="2808"/>
        <v>0</v>
      </c>
      <c r="BS699" s="72" t="str">
        <f t="shared" si="2802"/>
        <v/>
      </c>
      <c r="BT699" s="72" t="str">
        <f t="shared" si="2802"/>
        <v/>
      </c>
      <c r="BU699" s="72" t="str">
        <f t="shared" si="2802"/>
        <v/>
      </c>
      <c r="BV699" s="72" t="str">
        <f t="shared" si="2802"/>
        <v/>
      </c>
    </row>
    <row r="700" spans="1:74" s="72" customFormat="1" x14ac:dyDescent="0.2">
      <c r="A700" s="76" t="b">
        <v>1</v>
      </c>
      <c r="B700" s="65" t="s">
        <v>117</v>
      </c>
      <c r="C700" s="65" t="s">
        <v>118</v>
      </c>
      <c r="D700" s="65" t="str">
        <f t="shared" si="2799"/>
        <v>E5</v>
      </c>
      <c r="E700" s="75">
        <f t="shared" si="2519"/>
        <v>1001005</v>
      </c>
      <c r="F700" s="65" t="str">
        <f t="shared" si="2793"/>
        <v>MI001_E5</v>
      </c>
      <c r="G700" s="65" t="s">
        <v>345</v>
      </c>
      <c r="H700" s="65">
        <f t="shared" si="2803"/>
        <v>715</v>
      </c>
      <c r="I700" s="65">
        <f t="shared" si="2804"/>
        <v>75</v>
      </c>
      <c r="J700" s="65">
        <f>INDEX(Notes!$A$36:$N$47,MATCH(Binning!$B700,Notes!$A$36:$A$47,0),MATCH(Notes!$K$35,Notes!$A$35:$N$35,0))</f>
        <v>46.7</v>
      </c>
      <c r="K700" s="65"/>
      <c r="L700" s="65">
        <f t="shared" si="2809"/>
        <v>665</v>
      </c>
      <c r="M700" s="65">
        <f t="shared" si="2805"/>
        <v>495</v>
      </c>
      <c r="N700" s="65">
        <f>INDEX(GB!$A$2:$AD$96,MATCH($C700,GB!$A$2:$A$96,0),MATCH(N$2,GB!$A$1:$AD$1,0))</f>
        <v>50</v>
      </c>
      <c r="O700" s="65">
        <f>INDEX(GB!$A$2:$AD$96,MATCH($C700,GB!$A$2:$A$96,0),MATCH(O$2,GB!$A$1:$AD$1,0))</f>
        <v>55</v>
      </c>
      <c r="P700" s="65">
        <f>INDEX(GB!$A$2:$AD$96,MATCH($C700,GB!$A$2:$A$96,0),MATCH(P$2,GB!$A$1:$AD$1,0))</f>
        <v>-15</v>
      </c>
      <c r="Q700" s="65">
        <f>INDEX(GB!$A$2:$AD$96,MATCH($C700,GB!$A$2:$A$96,0),MATCH(Q$2,GB!$A$1:$AD$1,0))</f>
        <v>45</v>
      </c>
      <c r="R700" s="65">
        <f>INDEX(Notes!$A$36:$N$47,MATCH(Binning!$B700,Notes!$A$36:$A$47,0),MATCH(Notes!$M$35,Notes!$A$35:$N$35,0))</f>
        <v>626</v>
      </c>
      <c r="S700" s="65"/>
      <c r="T700" s="65">
        <f>INDEX(GB!$A$2:$AD$96,MATCH($C700,GB!$A$2:$A$96,0),MATCH(T$2,GB!$A$1:$AD$1,0))</f>
        <v>55</v>
      </c>
      <c r="U700" s="65">
        <f>INDEX(GB!$A$2:$AD$96,MATCH($C700,GB!$A$2:$A$96,0),MATCH(U$2,GB!$A$1:$AD$1,0))</f>
        <v>-35</v>
      </c>
      <c r="V700" s="65">
        <f>INDEX(GB!$A$2:$AD$96,MATCH($C700,GB!$A$2:$A$96,0),MATCH(V$2,GB!$A$1:$AD$1,0))</f>
        <v>0</v>
      </c>
      <c r="W700" s="65">
        <f>INDEX(GB!$A$2:$AD$96,MATCH($C700,GB!$A$2:$A$96,0),MATCH(W$2,GB!$A$1:$AD$1,0))</f>
        <v>-45</v>
      </c>
      <c r="X700" s="65">
        <f>INDEX(GB!$A$2:$AD$96,MATCH($C700,GB!$A$2:$A$96,0),MATCH(X$2,GB!$A$1:$AD$1,0))</f>
        <v>15</v>
      </c>
      <c r="Y700" s="65">
        <v>5</v>
      </c>
      <c r="Z700" s="72">
        <v>1200</v>
      </c>
      <c r="AA700" s="72">
        <v>400</v>
      </c>
      <c r="AB700" s="65"/>
      <c r="AC700" s="65"/>
      <c r="AD700" s="65"/>
      <c r="AE700" s="65"/>
      <c r="AF700" s="65">
        <f t="shared" si="2806"/>
        <v>0</v>
      </c>
      <c r="AG700" s="65">
        <f t="shared" si="2659"/>
        <v>820</v>
      </c>
      <c r="AH700" s="65">
        <f t="shared" si="2794"/>
        <v>770</v>
      </c>
      <c r="AI700" s="65" t="str">
        <f t="shared" si="2472"/>
        <v/>
      </c>
      <c r="AJ700" s="65" t="str">
        <f t="shared" si="2473"/>
        <v/>
      </c>
      <c r="AK700" s="65" t="str">
        <f t="shared" si="2474"/>
        <v/>
      </c>
      <c r="AL700" s="65" t="str">
        <f t="shared" si="2475"/>
        <v/>
      </c>
      <c r="AM700" s="65" t="str">
        <f t="shared" si="2800"/>
        <v/>
      </c>
      <c r="AN700" s="65">
        <f t="shared" si="2801"/>
        <v>0</v>
      </c>
      <c r="AO700" s="65">
        <f t="shared" si="2801"/>
        <v>0</v>
      </c>
      <c r="AP700" s="65">
        <f t="shared" si="2801"/>
        <v>0</v>
      </c>
      <c r="AQ700" s="65">
        <f t="shared" si="2801"/>
        <v>0</v>
      </c>
      <c r="AR700" s="65">
        <f t="shared" si="2801"/>
        <v>0</v>
      </c>
      <c r="AS700" s="65">
        <f t="shared" si="2801"/>
        <v>0</v>
      </c>
      <c r="AT700" s="65" t="str">
        <f t="shared" si="2358"/>
        <v>DISP</v>
      </c>
      <c r="AU700" s="65">
        <f t="shared" si="2359"/>
        <v>46.7</v>
      </c>
      <c r="AV700" s="65"/>
      <c r="AX700" s="65">
        <f t="shared" si="2795"/>
        <v>715</v>
      </c>
      <c r="AY700" s="65">
        <f t="shared" si="2796"/>
        <v>545</v>
      </c>
      <c r="AZ700" s="65">
        <f>INDEX(Notes!$A$36:$O$47,MATCH($B700,Notes!A$36:A$47,0),MATCH(AZ$2,Notes!A$35:O$35,0))</f>
        <v>30.15</v>
      </c>
      <c r="BA700" s="65">
        <f t="shared" si="2404"/>
        <v>600</v>
      </c>
      <c r="BB700" s="65">
        <f t="shared" si="2797"/>
        <v>650</v>
      </c>
      <c r="BC700" s="65">
        <f t="shared" si="2405"/>
        <v>585</v>
      </c>
      <c r="BD700" s="65">
        <f t="shared" si="2798"/>
        <v>635</v>
      </c>
      <c r="BO700" s="72">
        <f t="shared" si="2807"/>
        <v>46.7</v>
      </c>
      <c r="BP700" s="72">
        <f t="shared" si="2521"/>
        <v>1</v>
      </c>
      <c r="BQ700" s="72" t="str">
        <f t="shared" si="2522"/>
        <v>5</v>
      </c>
      <c r="BR700" s="72">
        <f t="shared" si="2808"/>
        <v>0</v>
      </c>
      <c r="BS700" s="72" t="str">
        <f t="shared" si="2802"/>
        <v/>
      </c>
      <c r="BT700" s="72" t="str">
        <f t="shared" si="2802"/>
        <v/>
      </c>
      <c r="BU700" s="72" t="str">
        <f t="shared" si="2802"/>
        <v/>
      </c>
      <c r="BV700" s="72" t="str">
        <f t="shared" si="2802"/>
        <v/>
      </c>
    </row>
    <row r="701" spans="1:74" s="72" customFormat="1" x14ac:dyDescent="0.2">
      <c r="A701" s="76" t="b">
        <v>1</v>
      </c>
      <c r="B701" s="65" t="s">
        <v>117</v>
      </c>
      <c r="C701" s="65" t="s">
        <v>118</v>
      </c>
      <c r="D701" s="65" t="str">
        <f t="shared" si="2799"/>
        <v>E6</v>
      </c>
      <c r="E701" s="75">
        <f t="shared" si="2519"/>
        <v>1001006</v>
      </c>
      <c r="F701" s="65" t="str">
        <f t="shared" si="2793"/>
        <v>MI001_E6</v>
      </c>
      <c r="G701" s="65" t="s">
        <v>345</v>
      </c>
      <c r="H701" s="65">
        <f t="shared" si="2803"/>
        <v>700</v>
      </c>
      <c r="I701" s="65">
        <f t="shared" si="2804"/>
        <v>75</v>
      </c>
      <c r="J701" s="65">
        <f>INDEX(Notes!$A$36:$N$47,MATCH(Binning!$B701,Notes!$A$36:$A$47,0),MATCH(Notes!$K$35,Notes!$A$35:$N$35,0))</f>
        <v>46.7</v>
      </c>
      <c r="K701" s="65"/>
      <c r="L701" s="65">
        <f t="shared" si="2809"/>
        <v>665</v>
      </c>
      <c r="M701" s="65">
        <f t="shared" si="2805"/>
        <v>495</v>
      </c>
      <c r="N701" s="65">
        <f>INDEX(GB!$A$2:$AD$96,MATCH($C701,GB!$A$2:$A$96,0),MATCH(N$2,GB!$A$1:$AD$1,0))</f>
        <v>50</v>
      </c>
      <c r="O701" s="65">
        <f>INDEX(GB!$A$2:$AD$96,MATCH($C701,GB!$A$2:$A$96,0),MATCH(O$2,GB!$A$1:$AD$1,0))</f>
        <v>55</v>
      </c>
      <c r="P701" s="65">
        <f>INDEX(GB!$A$2:$AD$96,MATCH($C701,GB!$A$2:$A$96,0),MATCH(P$2,GB!$A$1:$AD$1,0))</f>
        <v>-15</v>
      </c>
      <c r="Q701" s="65">
        <f>INDEX(GB!$A$2:$AD$96,MATCH($C701,GB!$A$2:$A$96,0),MATCH(Q$2,GB!$A$1:$AD$1,0))</f>
        <v>45</v>
      </c>
      <c r="R701" s="65">
        <f>INDEX(Notes!$A$36:$N$47,MATCH(Binning!$B701,Notes!$A$36:$A$47,0),MATCH(Notes!$M$35,Notes!$A$35:$N$35,0))</f>
        <v>626</v>
      </c>
      <c r="S701" s="65"/>
      <c r="T701" s="65">
        <f>INDEX(GB!$A$2:$AD$96,MATCH($C701,GB!$A$2:$A$96,0),MATCH(T$2,GB!$A$1:$AD$1,0))</f>
        <v>55</v>
      </c>
      <c r="U701" s="65">
        <f>INDEX(GB!$A$2:$AD$96,MATCH($C701,GB!$A$2:$A$96,0),MATCH(U$2,GB!$A$1:$AD$1,0))</f>
        <v>-35</v>
      </c>
      <c r="V701" s="65">
        <f>INDEX(GB!$A$2:$AD$96,MATCH($C701,GB!$A$2:$A$96,0),MATCH(V$2,GB!$A$1:$AD$1,0))</f>
        <v>0</v>
      </c>
      <c r="W701" s="65">
        <f>INDEX(GB!$A$2:$AD$96,MATCH($C701,GB!$A$2:$A$96,0),MATCH(W$2,GB!$A$1:$AD$1,0))</f>
        <v>-45</v>
      </c>
      <c r="X701" s="65">
        <f>INDEX(GB!$A$2:$AD$96,MATCH($C701,GB!$A$2:$A$96,0),MATCH(X$2,GB!$A$1:$AD$1,0))</f>
        <v>15</v>
      </c>
      <c r="Y701" s="65">
        <v>5</v>
      </c>
      <c r="Z701" s="72">
        <v>1200</v>
      </c>
      <c r="AA701" s="72">
        <v>400</v>
      </c>
      <c r="AB701" s="65"/>
      <c r="AC701" s="65"/>
      <c r="AD701" s="65"/>
      <c r="AE701" s="65"/>
      <c r="AF701" s="65">
        <f t="shared" si="2806"/>
        <v>0</v>
      </c>
      <c r="AG701" s="65">
        <f t="shared" si="2659"/>
        <v>820</v>
      </c>
      <c r="AH701" s="65">
        <f t="shared" si="2794"/>
        <v>770</v>
      </c>
      <c r="AI701" s="65" t="str">
        <f t="shared" si="2472"/>
        <v/>
      </c>
      <c r="AJ701" s="65" t="str">
        <f t="shared" si="2473"/>
        <v/>
      </c>
      <c r="AK701" s="65" t="str">
        <f t="shared" si="2474"/>
        <v/>
      </c>
      <c r="AL701" s="65" t="str">
        <f t="shared" si="2475"/>
        <v/>
      </c>
      <c r="AM701" s="65" t="str">
        <f t="shared" si="2800"/>
        <v/>
      </c>
      <c r="AN701" s="65">
        <f t="shared" si="2801"/>
        <v>0</v>
      </c>
      <c r="AO701" s="65">
        <f t="shared" si="2801"/>
        <v>0</v>
      </c>
      <c r="AP701" s="65">
        <f t="shared" si="2801"/>
        <v>0</v>
      </c>
      <c r="AQ701" s="65">
        <f t="shared" si="2801"/>
        <v>0</v>
      </c>
      <c r="AR701" s="65">
        <f t="shared" si="2801"/>
        <v>0</v>
      </c>
      <c r="AS701" s="65">
        <f t="shared" si="2801"/>
        <v>0</v>
      </c>
      <c r="AT701" s="65" t="str">
        <f t="shared" si="2358"/>
        <v>DISP</v>
      </c>
      <c r="AU701" s="65">
        <f t="shared" si="2359"/>
        <v>46.7</v>
      </c>
      <c r="AV701" s="65"/>
      <c r="AX701" s="65">
        <f t="shared" si="2795"/>
        <v>715</v>
      </c>
      <c r="AY701" s="65">
        <f t="shared" si="2796"/>
        <v>545</v>
      </c>
      <c r="AZ701" s="65">
        <f>INDEX(Notes!$A$36:$O$47,MATCH($B701,Notes!A$36:A$47,0),MATCH(AZ$2,Notes!A$35:O$35,0))</f>
        <v>30.15</v>
      </c>
      <c r="BA701" s="65">
        <f t="shared" si="2404"/>
        <v>585</v>
      </c>
      <c r="BB701" s="65">
        <f t="shared" si="2797"/>
        <v>635</v>
      </c>
      <c r="BC701" s="65">
        <f t="shared" si="2405"/>
        <v>570</v>
      </c>
      <c r="BD701" s="65">
        <f t="shared" si="2798"/>
        <v>620</v>
      </c>
      <c r="BO701" s="72">
        <f t="shared" si="2807"/>
        <v>46.7</v>
      </c>
      <c r="BP701" s="72">
        <f t="shared" si="2521"/>
        <v>1</v>
      </c>
      <c r="BQ701" s="72" t="str">
        <f t="shared" si="2522"/>
        <v>6</v>
      </c>
      <c r="BR701" s="72">
        <f t="shared" si="2808"/>
        <v>0</v>
      </c>
      <c r="BS701" s="72" t="str">
        <f t="shared" si="2802"/>
        <v/>
      </c>
      <c r="BT701" s="72" t="str">
        <f t="shared" si="2802"/>
        <v/>
      </c>
      <c r="BU701" s="72" t="str">
        <f t="shared" si="2802"/>
        <v/>
      </c>
      <c r="BV701" s="72" t="str">
        <f t="shared" si="2802"/>
        <v/>
      </c>
    </row>
    <row r="702" spans="1:74" s="72" customFormat="1" x14ac:dyDescent="0.2">
      <c r="A702" s="76" t="b">
        <v>1</v>
      </c>
      <c r="B702" s="65" t="s">
        <v>117</v>
      </c>
      <c r="C702" s="65" t="s">
        <v>118</v>
      </c>
      <c r="D702" s="65" t="str">
        <f t="shared" si="2799"/>
        <v>E7</v>
      </c>
      <c r="E702" s="75">
        <f t="shared" ref="E702:E705" si="2810">1000000+BP702*1000+BQ702</f>
        <v>1001007</v>
      </c>
      <c r="F702" s="65" t="str">
        <f t="shared" ref="F702:F705" si="2811">CONCATENATE(C702,"_",D702)</f>
        <v>MI001_E7</v>
      </c>
      <c r="G702" s="65" t="s">
        <v>345</v>
      </c>
      <c r="H702" s="65">
        <f t="shared" si="2803"/>
        <v>685</v>
      </c>
      <c r="I702" s="65">
        <f t="shared" si="2804"/>
        <v>75</v>
      </c>
      <c r="J702" s="65">
        <f>INDEX(Notes!$A$36:$N$47,MATCH(Binning!$B702,Notes!$A$36:$A$47,0),MATCH(Notes!$K$35,Notes!$A$35:$N$35,0))</f>
        <v>46.7</v>
      </c>
      <c r="K702" s="65"/>
      <c r="L702" s="65">
        <f t="shared" si="2809"/>
        <v>665</v>
      </c>
      <c r="M702" s="65">
        <f t="shared" si="2805"/>
        <v>495</v>
      </c>
      <c r="N702" s="65">
        <f>INDEX(GB!$A$2:$AD$96,MATCH($C702,GB!$A$2:$A$96,0),MATCH(N$2,GB!$A$1:$AD$1,0))</f>
        <v>50</v>
      </c>
      <c r="O702" s="65">
        <f>INDEX(GB!$A$2:$AD$96,MATCH($C702,GB!$A$2:$A$96,0),MATCH(O$2,GB!$A$1:$AD$1,0))</f>
        <v>55</v>
      </c>
      <c r="P702" s="65">
        <f>INDEX(GB!$A$2:$AD$96,MATCH($C702,GB!$A$2:$A$96,0),MATCH(P$2,GB!$A$1:$AD$1,0))</f>
        <v>-15</v>
      </c>
      <c r="Q702" s="65">
        <f>INDEX(GB!$A$2:$AD$96,MATCH($C702,GB!$A$2:$A$96,0),MATCH(Q$2,GB!$A$1:$AD$1,0))</f>
        <v>45</v>
      </c>
      <c r="R702" s="65">
        <f>INDEX(Notes!$A$36:$N$47,MATCH(Binning!$B702,Notes!$A$36:$A$47,0),MATCH(Notes!$M$35,Notes!$A$35:$N$35,0))</f>
        <v>626</v>
      </c>
      <c r="S702" s="65"/>
      <c r="T702" s="65">
        <f>INDEX(GB!$A$2:$AD$96,MATCH($C702,GB!$A$2:$A$96,0),MATCH(T$2,GB!$A$1:$AD$1,0))</f>
        <v>55</v>
      </c>
      <c r="U702" s="65">
        <f>INDEX(GB!$A$2:$AD$96,MATCH($C702,GB!$A$2:$A$96,0),MATCH(U$2,GB!$A$1:$AD$1,0))</f>
        <v>-35</v>
      </c>
      <c r="V702" s="65">
        <f>INDEX(GB!$A$2:$AD$96,MATCH($C702,GB!$A$2:$A$96,0),MATCH(V$2,GB!$A$1:$AD$1,0))</f>
        <v>0</v>
      </c>
      <c r="W702" s="65">
        <f>INDEX(GB!$A$2:$AD$96,MATCH($C702,GB!$A$2:$A$96,0),MATCH(W$2,GB!$A$1:$AD$1,0))</f>
        <v>-45</v>
      </c>
      <c r="X702" s="65">
        <f>INDEX(GB!$A$2:$AD$96,MATCH($C702,GB!$A$2:$A$96,0),MATCH(X$2,GB!$A$1:$AD$1,0))</f>
        <v>15</v>
      </c>
      <c r="Y702" s="65">
        <v>5</v>
      </c>
      <c r="Z702" s="72">
        <v>1200</v>
      </c>
      <c r="AA702" s="72">
        <v>400</v>
      </c>
      <c r="AB702" s="65"/>
      <c r="AC702" s="65"/>
      <c r="AD702" s="65"/>
      <c r="AE702" s="65"/>
      <c r="AF702" s="65">
        <f t="shared" si="2806"/>
        <v>0</v>
      </c>
      <c r="AG702" s="65">
        <f t="shared" si="2659"/>
        <v>820</v>
      </c>
      <c r="AH702" s="65">
        <f t="shared" ref="AH702:AH705" si="2812">AG702-N702</f>
        <v>770</v>
      </c>
      <c r="AI702" s="65" t="str">
        <f t="shared" ref="AI702:AI705" si="2813">IF($BR702=1,BS702,"")</f>
        <v/>
      </c>
      <c r="AJ702" s="65" t="str">
        <f t="shared" ref="AJ702:AJ705" si="2814">IF($BR702=1,BT702,"")</f>
        <v/>
      </c>
      <c r="AK702" s="65" t="str">
        <f t="shared" ref="AK702:AK705" si="2815">IF($BR702=1,BU702,"")</f>
        <v/>
      </c>
      <c r="AL702" s="65" t="str">
        <f t="shared" ref="AL702:AL705" si="2816">IF($BR702=1,BV702,"")</f>
        <v/>
      </c>
      <c r="AM702" s="65" t="str">
        <f t="shared" si="2800"/>
        <v/>
      </c>
      <c r="AN702" s="65">
        <f t="shared" ref="AN702:AS702" si="2817">AN701</f>
        <v>0</v>
      </c>
      <c r="AO702" s="65">
        <f t="shared" si="2817"/>
        <v>0</v>
      </c>
      <c r="AP702" s="65">
        <f t="shared" si="2817"/>
        <v>0</v>
      </c>
      <c r="AQ702" s="65">
        <f t="shared" si="2817"/>
        <v>0</v>
      </c>
      <c r="AR702" s="65">
        <f t="shared" si="2817"/>
        <v>0</v>
      </c>
      <c r="AS702" s="65">
        <f t="shared" si="2817"/>
        <v>0</v>
      </c>
      <c r="AT702" s="65" t="str">
        <f t="shared" ref="AT702:AT705" si="2818">B702</f>
        <v>DISP</v>
      </c>
      <c r="AU702" s="65">
        <f t="shared" ref="AU702:AU705" si="2819">J702</f>
        <v>46.7</v>
      </c>
      <c r="AV702" s="65"/>
      <c r="AX702" s="65">
        <f t="shared" ref="AX702:AX705" si="2820">L702+N702</f>
        <v>715</v>
      </c>
      <c r="AY702" s="65">
        <f t="shared" ref="AY702:AY705" si="2821">M702+N702</f>
        <v>545</v>
      </c>
      <c r="AZ702" s="65">
        <f>INDEX(Notes!$A$36:$O$47,MATCH($B702,Notes!A$36:A$47,0),MATCH(AZ$2,Notes!A$35:O$35,0))</f>
        <v>30.15</v>
      </c>
      <c r="BA702" s="65">
        <f t="shared" ref="BA702:BA705" si="2822">MAX(MIN(Y702*FLOOR((H702-I702*LOG10(AZ702))/Y702,1),L702),M702)</f>
        <v>570</v>
      </c>
      <c r="BB702" s="65">
        <f t="shared" ref="BB702:BB705" si="2823">BA702+N702</f>
        <v>620</v>
      </c>
      <c r="BC702" s="65">
        <f t="shared" ref="BC702:BC705" si="2824">MAX(MIN(Y702*FLOOR((H702-I702*LOG10(J702))/Y702,1),L702),M702)</f>
        <v>555</v>
      </c>
      <c r="BD702" s="65">
        <f t="shared" ref="BD702:BD705" si="2825">BC702+N702</f>
        <v>605</v>
      </c>
      <c r="BO702" s="72">
        <f t="shared" si="2807"/>
        <v>46.7</v>
      </c>
      <c r="BP702" s="72">
        <f t="shared" si="2521"/>
        <v>1</v>
      </c>
      <c r="BQ702" s="72" t="str">
        <f t="shared" si="2522"/>
        <v>7</v>
      </c>
      <c r="BR702" s="72">
        <f t="shared" si="2808"/>
        <v>0</v>
      </c>
      <c r="BS702" s="72" t="str">
        <f t="shared" si="2808"/>
        <v/>
      </c>
      <c r="BT702" s="72" t="str">
        <f t="shared" si="2808"/>
        <v/>
      </c>
      <c r="BU702" s="72" t="str">
        <f t="shared" si="2808"/>
        <v/>
      </c>
      <c r="BV702" s="72" t="str">
        <f t="shared" si="2808"/>
        <v/>
      </c>
    </row>
    <row r="703" spans="1:74" s="72" customFormat="1" x14ac:dyDescent="0.2">
      <c r="A703" s="76" t="b">
        <v>1</v>
      </c>
      <c r="B703" s="65" t="s">
        <v>117</v>
      </c>
      <c r="C703" s="65" t="s">
        <v>118</v>
      </c>
      <c r="D703" s="65" t="str">
        <f t="shared" si="2799"/>
        <v>E8</v>
      </c>
      <c r="E703" s="75">
        <f t="shared" si="2810"/>
        <v>1001008</v>
      </c>
      <c r="F703" s="65" t="str">
        <f t="shared" si="2811"/>
        <v>MI001_E8</v>
      </c>
      <c r="G703" s="65" t="s">
        <v>345</v>
      </c>
      <c r="H703" s="65">
        <f t="shared" si="2803"/>
        <v>670</v>
      </c>
      <c r="I703" s="65">
        <f t="shared" si="2804"/>
        <v>75</v>
      </c>
      <c r="J703" s="65">
        <f>INDEX(Notes!$A$36:$N$47,MATCH(Binning!$B703,Notes!$A$36:$A$47,0),MATCH(Notes!$K$35,Notes!$A$35:$N$35,0))</f>
        <v>46.7</v>
      </c>
      <c r="K703" s="65"/>
      <c r="L703" s="65">
        <f t="shared" si="2809"/>
        <v>665</v>
      </c>
      <c r="M703" s="65">
        <f t="shared" si="2805"/>
        <v>495</v>
      </c>
      <c r="N703" s="65">
        <f>INDEX(GB!$A$2:$AD$96,MATCH($C703,GB!$A$2:$A$96,0),MATCH(N$2,GB!$A$1:$AD$1,0))</f>
        <v>50</v>
      </c>
      <c r="O703" s="65">
        <f>INDEX(GB!$A$2:$AD$96,MATCH($C703,GB!$A$2:$A$96,0),MATCH(O$2,GB!$A$1:$AD$1,0))</f>
        <v>55</v>
      </c>
      <c r="P703" s="65">
        <f>INDEX(GB!$A$2:$AD$96,MATCH($C703,GB!$A$2:$A$96,0),MATCH(P$2,GB!$A$1:$AD$1,0))</f>
        <v>-15</v>
      </c>
      <c r="Q703" s="65">
        <f>INDEX(GB!$A$2:$AD$96,MATCH($C703,GB!$A$2:$A$96,0),MATCH(Q$2,GB!$A$1:$AD$1,0))</f>
        <v>45</v>
      </c>
      <c r="R703" s="65">
        <f>INDEX(Notes!$A$36:$N$47,MATCH(Binning!$B703,Notes!$A$36:$A$47,0),MATCH(Notes!$M$35,Notes!$A$35:$N$35,0))</f>
        <v>626</v>
      </c>
      <c r="S703" s="65"/>
      <c r="T703" s="65">
        <f>INDEX(GB!$A$2:$AD$96,MATCH($C703,GB!$A$2:$A$96,0),MATCH(T$2,GB!$A$1:$AD$1,0))</f>
        <v>55</v>
      </c>
      <c r="U703" s="65">
        <f>INDEX(GB!$A$2:$AD$96,MATCH($C703,GB!$A$2:$A$96,0),MATCH(U$2,GB!$A$1:$AD$1,0))</f>
        <v>-35</v>
      </c>
      <c r="V703" s="65">
        <f>INDEX(GB!$A$2:$AD$96,MATCH($C703,GB!$A$2:$A$96,0),MATCH(V$2,GB!$A$1:$AD$1,0))</f>
        <v>0</v>
      </c>
      <c r="W703" s="65">
        <f>INDEX(GB!$A$2:$AD$96,MATCH($C703,GB!$A$2:$A$96,0),MATCH(W$2,GB!$A$1:$AD$1,0))</f>
        <v>-45</v>
      </c>
      <c r="X703" s="65">
        <f>INDEX(GB!$A$2:$AD$96,MATCH($C703,GB!$A$2:$A$96,0),MATCH(X$2,GB!$A$1:$AD$1,0))</f>
        <v>15</v>
      </c>
      <c r="Y703" s="65">
        <v>5</v>
      </c>
      <c r="Z703" s="72">
        <v>1200</v>
      </c>
      <c r="AA703" s="72">
        <v>400</v>
      </c>
      <c r="AB703" s="65"/>
      <c r="AC703" s="65"/>
      <c r="AD703" s="65"/>
      <c r="AE703" s="65"/>
      <c r="AF703" s="65">
        <f t="shared" si="2806"/>
        <v>0</v>
      </c>
      <c r="AG703" s="65">
        <f t="shared" si="2659"/>
        <v>820</v>
      </c>
      <c r="AH703" s="65">
        <f t="shared" si="2812"/>
        <v>770</v>
      </c>
      <c r="AI703" s="65" t="str">
        <f t="shared" si="2813"/>
        <v/>
      </c>
      <c r="AJ703" s="65" t="str">
        <f t="shared" si="2814"/>
        <v/>
      </c>
      <c r="AK703" s="65" t="str">
        <f t="shared" si="2815"/>
        <v/>
      </c>
      <c r="AL703" s="65" t="str">
        <f t="shared" si="2816"/>
        <v/>
      </c>
      <c r="AM703" s="65" t="str">
        <f t="shared" si="2800"/>
        <v/>
      </c>
      <c r="AN703" s="65">
        <f t="shared" ref="AN703:AS703" si="2826">AN702</f>
        <v>0</v>
      </c>
      <c r="AO703" s="65">
        <f t="shared" si="2826"/>
        <v>0</v>
      </c>
      <c r="AP703" s="65">
        <f t="shared" si="2826"/>
        <v>0</v>
      </c>
      <c r="AQ703" s="65">
        <f t="shared" si="2826"/>
        <v>0</v>
      </c>
      <c r="AR703" s="65">
        <f t="shared" si="2826"/>
        <v>0</v>
      </c>
      <c r="AS703" s="65">
        <f t="shared" si="2826"/>
        <v>0</v>
      </c>
      <c r="AT703" s="65" t="str">
        <f t="shared" si="2818"/>
        <v>DISP</v>
      </c>
      <c r="AU703" s="65">
        <f t="shared" si="2819"/>
        <v>46.7</v>
      </c>
      <c r="AV703" s="65"/>
      <c r="AX703" s="65">
        <f t="shared" si="2820"/>
        <v>715</v>
      </c>
      <c r="AY703" s="65">
        <f t="shared" si="2821"/>
        <v>545</v>
      </c>
      <c r="AZ703" s="65">
        <f>INDEX(Notes!$A$36:$O$47,MATCH($B703,Notes!A$36:A$47,0),MATCH(AZ$2,Notes!A$35:O$35,0))</f>
        <v>30.15</v>
      </c>
      <c r="BA703" s="65">
        <f t="shared" si="2822"/>
        <v>555</v>
      </c>
      <c r="BB703" s="65">
        <f t="shared" si="2823"/>
        <v>605</v>
      </c>
      <c r="BC703" s="65">
        <f t="shared" si="2824"/>
        <v>540</v>
      </c>
      <c r="BD703" s="65">
        <f t="shared" si="2825"/>
        <v>590</v>
      </c>
      <c r="BO703" s="72">
        <f t="shared" si="2807"/>
        <v>46.7</v>
      </c>
      <c r="BP703" s="72">
        <f t="shared" si="2521"/>
        <v>1</v>
      </c>
      <c r="BQ703" s="72" t="str">
        <f t="shared" si="2522"/>
        <v>8</v>
      </c>
      <c r="BR703" s="72">
        <f t="shared" ref="BR703:BV703" si="2827">IF(BR702="","",BR702)</f>
        <v>0</v>
      </c>
      <c r="BS703" s="72" t="str">
        <f t="shared" si="2827"/>
        <v/>
      </c>
      <c r="BT703" s="72" t="str">
        <f t="shared" si="2827"/>
        <v/>
      </c>
      <c r="BU703" s="72" t="str">
        <f t="shared" si="2827"/>
        <v/>
      </c>
      <c r="BV703" s="72" t="str">
        <f t="shared" si="2827"/>
        <v/>
      </c>
    </row>
    <row r="704" spans="1:74" s="72" customFormat="1" x14ac:dyDescent="0.2">
      <c r="A704" s="76" t="b">
        <v>1</v>
      </c>
      <c r="B704" s="65" t="s">
        <v>117</v>
      </c>
      <c r="C704" s="65" t="s">
        <v>118</v>
      </c>
      <c r="D704" s="65" t="str">
        <f t="shared" si="2799"/>
        <v>E9</v>
      </c>
      <c r="E704" s="75">
        <f t="shared" si="2810"/>
        <v>1001009</v>
      </c>
      <c r="F704" s="65" t="str">
        <f t="shared" si="2811"/>
        <v>MI001_E9</v>
      </c>
      <c r="G704" s="65" t="s">
        <v>345</v>
      </c>
      <c r="H704" s="65">
        <f t="shared" si="2803"/>
        <v>655</v>
      </c>
      <c r="I704" s="65">
        <f t="shared" si="2804"/>
        <v>75</v>
      </c>
      <c r="J704" s="65">
        <f>INDEX(Notes!$A$36:$N$47,MATCH(Binning!$B704,Notes!$A$36:$A$47,0),MATCH(Notes!$K$35,Notes!$A$35:$N$35,0))</f>
        <v>46.7</v>
      </c>
      <c r="K704" s="65"/>
      <c r="L704" s="65">
        <f t="shared" si="2809"/>
        <v>665</v>
      </c>
      <c r="M704" s="65">
        <f t="shared" si="2805"/>
        <v>495</v>
      </c>
      <c r="N704" s="65">
        <f>INDEX(GB!$A$2:$AD$96,MATCH($C704,GB!$A$2:$A$96,0),MATCH(N$2,GB!$A$1:$AD$1,0))</f>
        <v>50</v>
      </c>
      <c r="O704" s="65">
        <f>INDEX(GB!$A$2:$AD$96,MATCH($C704,GB!$A$2:$A$96,0),MATCH(O$2,GB!$A$1:$AD$1,0))</f>
        <v>55</v>
      </c>
      <c r="P704" s="65">
        <f>INDEX(GB!$A$2:$AD$96,MATCH($C704,GB!$A$2:$A$96,0),MATCH(P$2,GB!$A$1:$AD$1,0))</f>
        <v>-15</v>
      </c>
      <c r="Q704" s="65">
        <f>INDEX(GB!$A$2:$AD$96,MATCH($C704,GB!$A$2:$A$96,0),MATCH(Q$2,GB!$A$1:$AD$1,0))</f>
        <v>45</v>
      </c>
      <c r="R704" s="65">
        <f>INDEX(Notes!$A$36:$N$47,MATCH(Binning!$B704,Notes!$A$36:$A$47,0),MATCH(Notes!$M$35,Notes!$A$35:$N$35,0))</f>
        <v>626</v>
      </c>
      <c r="S704" s="65"/>
      <c r="T704" s="65">
        <f>INDEX(GB!$A$2:$AD$96,MATCH($C704,GB!$A$2:$A$96,0),MATCH(T$2,GB!$A$1:$AD$1,0))</f>
        <v>55</v>
      </c>
      <c r="U704" s="65">
        <f>INDEX(GB!$A$2:$AD$96,MATCH($C704,GB!$A$2:$A$96,0),MATCH(U$2,GB!$A$1:$AD$1,0))</f>
        <v>-35</v>
      </c>
      <c r="V704" s="65">
        <f>INDEX(GB!$A$2:$AD$96,MATCH($C704,GB!$A$2:$A$96,0),MATCH(V$2,GB!$A$1:$AD$1,0))</f>
        <v>0</v>
      </c>
      <c r="W704" s="65">
        <f>INDEX(GB!$A$2:$AD$96,MATCH($C704,GB!$A$2:$A$96,0),MATCH(W$2,GB!$A$1:$AD$1,0))</f>
        <v>-45</v>
      </c>
      <c r="X704" s="65">
        <f>INDEX(GB!$A$2:$AD$96,MATCH($C704,GB!$A$2:$A$96,0),MATCH(X$2,GB!$A$1:$AD$1,0))</f>
        <v>15</v>
      </c>
      <c r="Y704" s="65">
        <v>5</v>
      </c>
      <c r="Z704" s="72">
        <v>1200</v>
      </c>
      <c r="AA704" s="72">
        <v>400</v>
      </c>
      <c r="AB704" s="65"/>
      <c r="AC704" s="65"/>
      <c r="AD704" s="65"/>
      <c r="AE704" s="65"/>
      <c r="AF704" s="65">
        <f t="shared" si="2806"/>
        <v>0</v>
      </c>
      <c r="AG704" s="65">
        <f t="shared" si="2659"/>
        <v>820</v>
      </c>
      <c r="AH704" s="65">
        <f t="shared" si="2812"/>
        <v>770</v>
      </c>
      <c r="AI704" s="65" t="str">
        <f t="shared" si="2813"/>
        <v/>
      </c>
      <c r="AJ704" s="65" t="str">
        <f t="shared" si="2814"/>
        <v/>
      </c>
      <c r="AK704" s="65" t="str">
        <f t="shared" si="2815"/>
        <v/>
      </c>
      <c r="AL704" s="65" t="str">
        <f t="shared" si="2816"/>
        <v/>
      </c>
      <c r="AM704" s="65" t="str">
        <f t="shared" si="2800"/>
        <v/>
      </c>
      <c r="AN704" s="65">
        <f t="shared" ref="AN704:AS704" si="2828">AN703</f>
        <v>0</v>
      </c>
      <c r="AO704" s="65">
        <f t="shared" si="2828"/>
        <v>0</v>
      </c>
      <c r="AP704" s="65">
        <f t="shared" si="2828"/>
        <v>0</v>
      </c>
      <c r="AQ704" s="65">
        <f t="shared" si="2828"/>
        <v>0</v>
      </c>
      <c r="AR704" s="65">
        <f t="shared" si="2828"/>
        <v>0</v>
      </c>
      <c r="AS704" s="65">
        <f t="shared" si="2828"/>
        <v>0</v>
      </c>
      <c r="AT704" s="65" t="str">
        <f t="shared" si="2818"/>
        <v>DISP</v>
      </c>
      <c r="AU704" s="65">
        <f t="shared" si="2819"/>
        <v>46.7</v>
      </c>
      <c r="AV704" s="65"/>
      <c r="AX704" s="65">
        <f t="shared" si="2820"/>
        <v>715</v>
      </c>
      <c r="AY704" s="65">
        <f t="shared" si="2821"/>
        <v>545</v>
      </c>
      <c r="AZ704" s="65">
        <f>INDEX(Notes!$A$36:$O$47,MATCH($B704,Notes!A$36:A$47,0),MATCH(AZ$2,Notes!A$35:O$35,0))</f>
        <v>30.15</v>
      </c>
      <c r="BA704" s="65">
        <f t="shared" si="2822"/>
        <v>540</v>
      </c>
      <c r="BB704" s="65">
        <f t="shared" si="2823"/>
        <v>590</v>
      </c>
      <c r="BC704" s="65">
        <f t="shared" si="2824"/>
        <v>525</v>
      </c>
      <c r="BD704" s="65">
        <f t="shared" si="2825"/>
        <v>575</v>
      </c>
      <c r="BO704" s="72">
        <f t="shared" si="2807"/>
        <v>46.7</v>
      </c>
      <c r="BP704" s="72">
        <f t="shared" si="2521"/>
        <v>1</v>
      </c>
      <c r="BQ704" s="72" t="str">
        <f t="shared" si="2522"/>
        <v>9</v>
      </c>
      <c r="BR704" s="72">
        <f t="shared" ref="BR704:BV704" si="2829">IF(BR703="","",BR703)</f>
        <v>0</v>
      </c>
      <c r="BS704" s="72" t="str">
        <f t="shared" si="2829"/>
        <v/>
      </c>
      <c r="BT704" s="72" t="str">
        <f t="shared" si="2829"/>
        <v/>
      </c>
      <c r="BU704" s="72" t="str">
        <f t="shared" si="2829"/>
        <v/>
      </c>
      <c r="BV704" s="72" t="str">
        <f t="shared" si="2829"/>
        <v/>
      </c>
    </row>
    <row r="705" spans="1:74" s="72" customFormat="1" x14ac:dyDescent="0.2">
      <c r="A705" s="76" t="b">
        <v>1</v>
      </c>
      <c r="B705" s="65" t="s">
        <v>117</v>
      </c>
      <c r="C705" s="65" t="s">
        <v>118</v>
      </c>
      <c r="D705" s="65" t="str">
        <f t="shared" si="2799"/>
        <v>E10</v>
      </c>
      <c r="E705" s="75">
        <f t="shared" si="2810"/>
        <v>1001010</v>
      </c>
      <c r="F705" s="65" t="str">
        <f t="shared" si="2811"/>
        <v>MI001_E10</v>
      </c>
      <c r="G705" s="65" t="s">
        <v>345</v>
      </c>
      <c r="H705" s="65">
        <f t="shared" si="2803"/>
        <v>640</v>
      </c>
      <c r="I705" s="65">
        <f t="shared" si="2804"/>
        <v>75</v>
      </c>
      <c r="J705" s="65">
        <f>INDEX(Notes!$A$36:$N$47,MATCH(Binning!$B705,Notes!$A$36:$A$47,0),MATCH(Notes!$K$35,Notes!$A$35:$N$35,0))</f>
        <v>46.7</v>
      </c>
      <c r="K705" s="65"/>
      <c r="L705" s="65">
        <f t="shared" si="2809"/>
        <v>665</v>
      </c>
      <c r="M705" s="65">
        <f t="shared" si="2805"/>
        <v>495</v>
      </c>
      <c r="N705" s="65">
        <f>INDEX(GB!$A$2:$AD$96,MATCH($C705,GB!$A$2:$A$96,0),MATCH(N$2,GB!$A$1:$AD$1,0))</f>
        <v>50</v>
      </c>
      <c r="O705" s="65">
        <f>INDEX(GB!$A$2:$AD$96,MATCH($C705,GB!$A$2:$A$96,0),MATCH(O$2,GB!$A$1:$AD$1,0))</f>
        <v>55</v>
      </c>
      <c r="P705" s="65">
        <f>INDEX(GB!$A$2:$AD$96,MATCH($C705,GB!$A$2:$A$96,0),MATCH(P$2,GB!$A$1:$AD$1,0))</f>
        <v>-15</v>
      </c>
      <c r="Q705" s="65">
        <f>INDEX(GB!$A$2:$AD$96,MATCH($C705,GB!$A$2:$A$96,0),MATCH(Q$2,GB!$A$1:$AD$1,0))</f>
        <v>45</v>
      </c>
      <c r="R705" s="65">
        <f>INDEX(Notes!$A$36:$N$47,MATCH(Binning!$B705,Notes!$A$36:$A$47,0),MATCH(Notes!$M$35,Notes!$A$35:$N$35,0))</f>
        <v>626</v>
      </c>
      <c r="S705" s="65"/>
      <c r="T705" s="65">
        <f>INDEX(GB!$A$2:$AD$96,MATCH($C705,GB!$A$2:$A$96,0),MATCH(T$2,GB!$A$1:$AD$1,0))</f>
        <v>55</v>
      </c>
      <c r="U705" s="65">
        <f>INDEX(GB!$A$2:$AD$96,MATCH($C705,GB!$A$2:$A$96,0),MATCH(U$2,GB!$A$1:$AD$1,0))</f>
        <v>-35</v>
      </c>
      <c r="V705" s="65">
        <f>INDEX(GB!$A$2:$AD$96,MATCH($C705,GB!$A$2:$A$96,0),MATCH(V$2,GB!$A$1:$AD$1,0))</f>
        <v>0</v>
      </c>
      <c r="W705" s="65">
        <f>INDEX(GB!$A$2:$AD$96,MATCH($C705,GB!$A$2:$A$96,0),MATCH(W$2,GB!$A$1:$AD$1,0))</f>
        <v>-45</v>
      </c>
      <c r="X705" s="65">
        <f>INDEX(GB!$A$2:$AD$96,MATCH($C705,GB!$A$2:$A$96,0),MATCH(X$2,GB!$A$1:$AD$1,0))</f>
        <v>15</v>
      </c>
      <c r="Y705" s="65">
        <v>5</v>
      </c>
      <c r="Z705" s="72">
        <v>1200</v>
      </c>
      <c r="AA705" s="72">
        <v>400</v>
      </c>
      <c r="AB705" s="65"/>
      <c r="AC705" s="65"/>
      <c r="AD705" s="65"/>
      <c r="AE705" s="65"/>
      <c r="AF705" s="65">
        <f t="shared" si="2806"/>
        <v>0</v>
      </c>
      <c r="AG705" s="65">
        <f t="shared" si="2659"/>
        <v>820</v>
      </c>
      <c r="AH705" s="65">
        <f t="shared" si="2812"/>
        <v>770</v>
      </c>
      <c r="AI705" s="65" t="str">
        <f t="shared" si="2813"/>
        <v/>
      </c>
      <c r="AJ705" s="65" t="str">
        <f t="shared" si="2814"/>
        <v/>
      </c>
      <c r="AK705" s="65" t="str">
        <f t="shared" si="2815"/>
        <v/>
      </c>
      <c r="AL705" s="65" t="str">
        <f t="shared" si="2816"/>
        <v/>
      </c>
      <c r="AM705" s="65" t="str">
        <f t="shared" si="2800"/>
        <v/>
      </c>
      <c r="AN705" s="65">
        <f t="shared" ref="AN705:AS705" si="2830">AN704</f>
        <v>0</v>
      </c>
      <c r="AO705" s="65">
        <f t="shared" si="2830"/>
        <v>0</v>
      </c>
      <c r="AP705" s="65">
        <f t="shared" si="2830"/>
        <v>0</v>
      </c>
      <c r="AQ705" s="65">
        <f t="shared" si="2830"/>
        <v>0</v>
      </c>
      <c r="AR705" s="65">
        <f t="shared" si="2830"/>
        <v>0</v>
      </c>
      <c r="AS705" s="65">
        <f t="shared" si="2830"/>
        <v>0</v>
      </c>
      <c r="AT705" s="65" t="str">
        <f t="shared" si="2818"/>
        <v>DISP</v>
      </c>
      <c r="AU705" s="65">
        <f t="shared" si="2819"/>
        <v>46.7</v>
      </c>
      <c r="AV705" s="65"/>
      <c r="AX705" s="65">
        <f t="shared" si="2820"/>
        <v>715</v>
      </c>
      <c r="AY705" s="65">
        <f t="shared" si="2821"/>
        <v>545</v>
      </c>
      <c r="AZ705" s="65">
        <f>INDEX(Notes!$A$36:$O$47,MATCH($B705,Notes!A$36:A$47,0),MATCH(AZ$2,Notes!A$35:O$35,0))</f>
        <v>30.15</v>
      </c>
      <c r="BA705" s="65">
        <f t="shared" si="2822"/>
        <v>525</v>
      </c>
      <c r="BB705" s="65">
        <f t="shared" si="2823"/>
        <v>575</v>
      </c>
      <c r="BC705" s="65">
        <f t="shared" si="2824"/>
        <v>510</v>
      </c>
      <c r="BD705" s="65">
        <f t="shared" si="2825"/>
        <v>560</v>
      </c>
      <c r="BO705" s="72">
        <f t="shared" si="2807"/>
        <v>46.7</v>
      </c>
      <c r="BP705" s="72">
        <f t="shared" si="2521"/>
        <v>1</v>
      </c>
      <c r="BQ705" s="72" t="str">
        <f t="shared" si="2522"/>
        <v>10</v>
      </c>
      <c r="BR705" s="72">
        <f t="shared" ref="BR705:BV705" si="2831">IF(BR704="","",BR704)</f>
        <v>0</v>
      </c>
      <c r="BS705" s="72" t="str">
        <f t="shared" si="2831"/>
        <v/>
      </c>
      <c r="BT705" s="72" t="str">
        <f t="shared" si="2831"/>
        <v/>
      </c>
      <c r="BU705" s="72" t="str">
        <f t="shared" si="2831"/>
        <v/>
      </c>
      <c r="BV705" s="72" t="str">
        <f t="shared" si="2831"/>
        <v/>
      </c>
    </row>
    <row r="706" spans="1:74" s="72" customFormat="1" x14ac:dyDescent="0.2">
      <c r="A706" s="76" t="b">
        <v>1</v>
      </c>
      <c r="B706" s="65" t="s">
        <v>117</v>
      </c>
      <c r="C706" s="65" t="s">
        <v>118</v>
      </c>
      <c r="D706" s="65" t="str">
        <f t="shared" si="2799"/>
        <v>E11</v>
      </c>
      <c r="E706" s="75">
        <f t="shared" ref="E706" si="2832">1000000+BP706*1000+BQ706</f>
        <v>1001011</v>
      </c>
      <c r="F706" s="65" t="str">
        <f t="shared" ref="F706" si="2833">CONCATENATE(C706,"_",D706)</f>
        <v>MI001_E11</v>
      </c>
      <c r="G706" s="65" t="s">
        <v>345</v>
      </c>
      <c r="H706" s="65">
        <f t="shared" si="2803"/>
        <v>625</v>
      </c>
      <c r="I706" s="65">
        <f t="shared" si="2804"/>
        <v>75</v>
      </c>
      <c r="J706" s="65">
        <f>INDEX(Notes!$A$36:$N$47,MATCH(Binning!$B706,Notes!$A$36:$A$47,0),MATCH(Notes!$K$35,Notes!$A$35:$N$35,0))</f>
        <v>46.7</v>
      </c>
      <c r="K706" s="65"/>
      <c r="L706" s="65">
        <f t="shared" si="2809"/>
        <v>665</v>
      </c>
      <c r="M706" s="65">
        <f t="shared" si="2805"/>
        <v>495</v>
      </c>
      <c r="N706" s="65">
        <f>INDEX(GB!$A$2:$AD$96,MATCH($C706,GB!$A$2:$A$96,0),MATCH(N$2,GB!$A$1:$AD$1,0))</f>
        <v>50</v>
      </c>
      <c r="O706" s="65">
        <f>INDEX(GB!$A$2:$AD$96,MATCH($C706,GB!$A$2:$A$96,0),MATCH(O$2,GB!$A$1:$AD$1,0))</f>
        <v>55</v>
      </c>
      <c r="P706" s="65">
        <f>INDEX(GB!$A$2:$AD$96,MATCH($C706,GB!$A$2:$A$96,0),MATCH(P$2,GB!$A$1:$AD$1,0))</f>
        <v>-15</v>
      </c>
      <c r="Q706" s="65">
        <f>INDEX(GB!$A$2:$AD$96,MATCH($C706,GB!$A$2:$A$96,0),MATCH(Q$2,GB!$A$1:$AD$1,0))</f>
        <v>45</v>
      </c>
      <c r="R706" s="65">
        <f>INDEX(Notes!$A$36:$N$47,MATCH(Binning!$B706,Notes!$A$36:$A$47,0),MATCH(Notes!$M$35,Notes!$A$35:$N$35,0))</f>
        <v>626</v>
      </c>
      <c r="S706" s="65"/>
      <c r="T706" s="65">
        <f>INDEX(GB!$A$2:$AD$96,MATCH($C706,GB!$A$2:$A$96,0),MATCH(T$2,GB!$A$1:$AD$1,0))</f>
        <v>55</v>
      </c>
      <c r="U706" s="65">
        <f>INDEX(GB!$A$2:$AD$96,MATCH($C706,GB!$A$2:$A$96,0),MATCH(U$2,GB!$A$1:$AD$1,0))</f>
        <v>-35</v>
      </c>
      <c r="V706" s="65">
        <f>INDEX(GB!$A$2:$AD$96,MATCH($C706,GB!$A$2:$A$96,0),MATCH(V$2,GB!$A$1:$AD$1,0))</f>
        <v>0</v>
      </c>
      <c r="W706" s="65">
        <f>INDEX(GB!$A$2:$AD$96,MATCH($C706,GB!$A$2:$A$96,0),MATCH(W$2,GB!$A$1:$AD$1,0))</f>
        <v>-45</v>
      </c>
      <c r="X706" s="65">
        <f>INDEX(GB!$A$2:$AD$96,MATCH($C706,GB!$A$2:$A$96,0),MATCH(X$2,GB!$A$1:$AD$1,0))</f>
        <v>15</v>
      </c>
      <c r="Y706" s="65">
        <v>5</v>
      </c>
      <c r="Z706" s="72">
        <v>1200</v>
      </c>
      <c r="AA706" s="72">
        <v>400</v>
      </c>
      <c r="AB706" s="65"/>
      <c r="AC706" s="65"/>
      <c r="AD706" s="65"/>
      <c r="AE706" s="65"/>
      <c r="AF706" s="65">
        <f t="shared" si="2806"/>
        <v>0</v>
      </c>
      <c r="AG706" s="65">
        <f t="shared" si="2659"/>
        <v>820</v>
      </c>
      <c r="AH706" s="65">
        <f t="shared" ref="AH706" si="2834">AG706-N706</f>
        <v>770</v>
      </c>
      <c r="AI706" s="65" t="str">
        <f t="shared" ref="AI706" si="2835">IF($BR706=1,BS706,"")</f>
        <v/>
      </c>
      <c r="AJ706" s="65" t="str">
        <f t="shared" ref="AJ706" si="2836">IF($BR706=1,BT706,"")</f>
        <v/>
      </c>
      <c r="AK706" s="65" t="str">
        <f t="shared" ref="AK706" si="2837">IF($BR706=1,BU706,"")</f>
        <v/>
      </c>
      <c r="AL706" s="65" t="str">
        <f t="shared" ref="AL706" si="2838">IF($BR706=1,BV706,"")</f>
        <v/>
      </c>
      <c r="AM706" s="65" t="str">
        <f t="shared" si="2800"/>
        <v/>
      </c>
      <c r="AN706" s="65">
        <f t="shared" ref="AN706:AS707" si="2839">AN705</f>
        <v>0</v>
      </c>
      <c r="AO706" s="65">
        <f t="shared" si="2839"/>
        <v>0</v>
      </c>
      <c r="AP706" s="65">
        <f t="shared" si="2839"/>
        <v>0</v>
      </c>
      <c r="AQ706" s="65">
        <f t="shared" si="2839"/>
        <v>0</v>
      </c>
      <c r="AR706" s="65">
        <f t="shared" si="2839"/>
        <v>0</v>
      </c>
      <c r="AS706" s="65">
        <f t="shared" si="2839"/>
        <v>0</v>
      </c>
      <c r="AT706" s="65" t="str">
        <f t="shared" ref="AT706" si="2840">B706</f>
        <v>DISP</v>
      </c>
      <c r="AU706" s="65">
        <f t="shared" ref="AU706" si="2841">J706</f>
        <v>46.7</v>
      </c>
      <c r="AV706" s="65"/>
      <c r="AX706" s="65">
        <f t="shared" ref="AX706" si="2842">L706+N706</f>
        <v>715</v>
      </c>
      <c r="AY706" s="65">
        <f t="shared" ref="AY706" si="2843">M706+N706</f>
        <v>545</v>
      </c>
      <c r="AZ706" s="65">
        <f>INDEX(Notes!$A$36:$O$47,MATCH($B706,Notes!A$36:A$47,0),MATCH(AZ$2,Notes!A$35:O$35,0))</f>
        <v>30.15</v>
      </c>
      <c r="BA706" s="65">
        <f t="shared" ref="BA706" si="2844">MAX(MIN(Y706*FLOOR((H706-I706*LOG10(AZ706))/Y706,1),L706),M706)</f>
        <v>510</v>
      </c>
      <c r="BB706" s="65">
        <f t="shared" ref="BB706" si="2845">BA706+N706</f>
        <v>560</v>
      </c>
      <c r="BC706" s="65">
        <f t="shared" ref="BC706" si="2846">MAX(MIN(Y706*FLOOR((H706-I706*LOG10(J706))/Y706,1),L706),M706)</f>
        <v>495</v>
      </c>
      <c r="BD706" s="65">
        <f t="shared" ref="BD706" si="2847">BC706+N706</f>
        <v>545</v>
      </c>
      <c r="BO706" s="72">
        <f t="shared" si="2807"/>
        <v>46.7</v>
      </c>
      <c r="BP706" s="72">
        <f t="shared" si="2521"/>
        <v>1</v>
      </c>
      <c r="BQ706" s="72" t="str">
        <f t="shared" si="2522"/>
        <v>11</v>
      </c>
      <c r="BR706" s="72">
        <f t="shared" ref="BR706:BV707" si="2848">IF(BR705="","",BR705)</f>
        <v>0</v>
      </c>
      <c r="BS706" s="72" t="str">
        <f t="shared" si="2848"/>
        <v/>
      </c>
      <c r="BT706" s="72" t="str">
        <f t="shared" si="2848"/>
        <v/>
      </c>
      <c r="BU706" s="72" t="str">
        <f t="shared" si="2848"/>
        <v/>
      </c>
      <c r="BV706" s="72" t="str">
        <f t="shared" si="2848"/>
        <v/>
      </c>
    </row>
    <row r="707" spans="1:74" s="72" customFormat="1" x14ac:dyDescent="0.2">
      <c r="A707" s="76" t="b">
        <v>1</v>
      </c>
      <c r="B707" s="65" t="s">
        <v>117</v>
      </c>
      <c r="C707" s="65" t="s">
        <v>118</v>
      </c>
      <c r="D707" s="65" t="str">
        <f t="shared" si="2799"/>
        <v>E12</v>
      </c>
      <c r="E707" s="75">
        <f t="shared" ref="E707" si="2849">1000000+BP707*1000+BQ707</f>
        <v>1001012</v>
      </c>
      <c r="F707" s="65" t="str">
        <f t="shared" ref="F707" si="2850">CONCATENATE(C707,"_",D707)</f>
        <v>MI001_E12</v>
      </c>
      <c r="G707" s="65" t="s">
        <v>345</v>
      </c>
      <c r="H707" s="65">
        <f t="shared" si="2803"/>
        <v>610</v>
      </c>
      <c r="I707" s="65">
        <f t="shared" si="2804"/>
        <v>75</v>
      </c>
      <c r="J707" s="65">
        <f>INDEX(Notes!$A$36:$N$47,MATCH(Binning!$B707,Notes!$A$36:$A$47,0),MATCH(Notes!$K$35,Notes!$A$35:$N$35,0))</f>
        <v>46.7</v>
      </c>
      <c r="K707" s="65"/>
      <c r="L707" s="65">
        <f t="shared" si="2809"/>
        <v>665</v>
      </c>
      <c r="M707" s="65">
        <f t="shared" si="2805"/>
        <v>495</v>
      </c>
      <c r="N707" s="65">
        <f>INDEX(GB!$A$2:$AD$96,MATCH($C707,GB!$A$2:$A$96,0),MATCH(N$2,GB!$A$1:$AD$1,0))</f>
        <v>50</v>
      </c>
      <c r="O707" s="65">
        <f>INDEX(GB!$A$2:$AD$96,MATCH($C707,GB!$A$2:$A$96,0),MATCH(O$2,GB!$A$1:$AD$1,0))</f>
        <v>55</v>
      </c>
      <c r="P707" s="65">
        <f>INDEX(GB!$A$2:$AD$96,MATCH($C707,GB!$A$2:$A$96,0),MATCH(P$2,GB!$A$1:$AD$1,0))</f>
        <v>-15</v>
      </c>
      <c r="Q707" s="65">
        <f>INDEX(GB!$A$2:$AD$96,MATCH($C707,GB!$A$2:$A$96,0),MATCH(Q$2,GB!$A$1:$AD$1,0))</f>
        <v>45</v>
      </c>
      <c r="R707" s="65">
        <f>INDEX(Notes!$A$36:$N$47,MATCH(Binning!$B707,Notes!$A$36:$A$47,0),MATCH(Notes!$M$35,Notes!$A$35:$N$35,0))</f>
        <v>626</v>
      </c>
      <c r="S707" s="65"/>
      <c r="T707" s="65">
        <f>INDEX(GB!$A$2:$AD$96,MATCH($C707,GB!$A$2:$A$96,0),MATCH(T$2,GB!$A$1:$AD$1,0))</f>
        <v>55</v>
      </c>
      <c r="U707" s="65">
        <f>INDEX(GB!$A$2:$AD$96,MATCH($C707,GB!$A$2:$A$96,0),MATCH(U$2,GB!$A$1:$AD$1,0))</f>
        <v>-35</v>
      </c>
      <c r="V707" s="65">
        <f>INDEX(GB!$A$2:$AD$96,MATCH($C707,GB!$A$2:$A$96,0),MATCH(V$2,GB!$A$1:$AD$1,0))</f>
        <v>0</v>
      </c>
      <c r="W707" s="65">
        <f>INDEX(GB!$A$2:$AD$96,MATCH($C707,GB!$A$2:$A$96,0),MATCH(W$2,GB!$A$1:$AD$1,0))</f>
        <v>-45</v>
      </c>
      <c r="X707" s="65">
        <f>INDEX(GB!$A$2:$AD$96,MATCH($C707,GB!$A$2:$A$96,0),MATCH(X$2,GB!$A$1:$AD$1,0))</f>
        <v>15</v>
      </c>
      <c r="Y707" s="65">
        <v>5</v>
      </c>
      <c r="Z707" s="72">
        <v>1200</v>
      </c>
      <c r="AA707" s="72">
        <v>400</v>
      </c>
      <c r="AB707" s="65"/>
      <c r="AC707" s="65"/>
      <c r="AD707" s="65"/>
      <c r="AE707" s="65"/>
      <c r="AF707" s="65">
        <f t="shared" si="2806"/>
        <v>0</v>
      </c>
      <c r="AG707" s="65">
        <f t="shared" si="2659"/>
        <v>820</v>
      </c>
      <c r="AH707" s="65">
        <f t="shared" ref="AH707" si="2851">AG707-N707</f>
        <v>770</v>
      </c>
      <c r="AI707" s="65" t="str">
        <f t="shared" ref="AI707" si="2852">IF($BR707=1,BS707,"")</f>
        <v/>
      </c>
      <c r="AJ707" s="65" t="str">
        <f t="shared" ref="AJ707" si="2853">IF($BR707=1,BT707,"")</f>
        <v/>
      </c>
      <c r="AK707" s="65" t="str">
        <f t="shared" ref="AK707" si="2854">IF($BR707=1,BU707,"")</f>
        <v/>
      </c>
      <c r="AL707" s="65" t="str">
        <f t="shared" ref="AL707" si="2855">IF($BR707=1,BV707,"")</f>
        <v/>
      </c>
      <c r="AM707" s="65" t="str">
        <f t="shared" si="2800"/>
        <v/>
      </c>
      <c r="AN707" s="65">
        <f t="shared" si="2839"/>
        <v>0</v>
      </c>
      <c r="AO707" s="65">
        <f t="shared" si="2839"/>
        <v>0</v>
      </c>
      <c r="AP707" s="65">
        <f t="shared" si="2839"/>
        <v>0</v>
      </c>
      <c r="AQ707" s="65">
        <f t="shared" si="2839"/>
        <v>0</v>
      </c>
      <c r="AR707" s="65">
        <f t="shared" si="2839"/>
        <v>0</v>
      </c>
      <c r="AS707" s="65">
        <f t="shared" si="2839"/>
        <v>0</v>
      </c>
      <c r="AT707" s="65" t="str">
        <f t="shared" ref="AT707" si="2856">B707</f>
        <v>DISP</v>
      </c>
      <c r="AU707" s="65">
        <f t="shared" ref="AU707" si="2857">J707</f>
        <v>46.7</v>
      </c>
      <c r="AV707" s="65"/>
      <c r="AX707" s="65">
        <f t="shared" ref="AX707" si="2858">L707+N707</f>
        <v>715</v>
      </c>
      <c r="AY707" s="65">
        <f t="shared" ref="AY707" si="2859">M707+N707</f>
        <v>545</v>
      </c>
      <c r="AZ707" s="65">
        <f>INDEX(Notes!$A$36:$O$47,MATCH($B707,Notes!A$36:A$47,0),MATCH(AZ$2,Notes!A$35:O$35,0))</f>
        <v>30.15</v>
      </c>
      <c r="BA707" s="65">
        <f t="shared" ref="BA707" si="2860">MAX(MIN(Y707*FLOOR((H707-I707*LOG10(AZ707))/Y707,1),L707),M707)</f>
        <v>495</v>
      </c>
      <c r="BB707" s="65">
        <f t="shared" ref="BB707" si="2861">BA707+N707</f>
        <v>545</v>
      </c>
      <c r="BC707" s="65">
        <f t="shared" ref="BC707" si="2862">MAX(MIN(Y707*FLOOR((H707-I707*LOG10(J707))/Y707,1),L707),M707)</f>
        <v>495</v>
      </c>
      <c r="BD707" s="65">
        <f t="shared" ref="BD707" si="2863">BC707+N707</f>
        <v>545</v>
      </c>
      <c r="BO707" s="72">
        <f t="shared" si="2807"/>
        <v>46.7</v>
      </c>
      <c r="BP707" s="72">
        <f t="shared" si="2521"/>
        <v>1</v>
      </c>
      <c r="BQ707" s="72" t="str">
        <f t="shared" si="2522"/>
        <v>12</v>
      </c>
      <c r="BR707" s="72">
        <f t="shared" si="2848"/>
        <v>0</v>
      </c>
      <c r="BS707" s="72" t="str">
        <f t="shared" si="2848"/>
        <v/>
      </c>
      <c r="BT707" s="72" t="str">
        <f t="shared" si="2848"/>
        <v/>
      </c>
      <c r="BU707" s="72" t="str">
        <f t="shared" si="2848"/>
        <v/>
      </c>
      <c r="BV707" s="72" t="str">
        <f t="shared" si="2848"/>
        <v/>
      </c>
    </row>
    <row r="708" spans="1:74" s="72" customFormat="1" x14ac:dyDescent="0.2">
      <c r="A708" s="76" t="b">
        <v>1</v>
      </c>
      <c r="B708" s="65" t="s">
        <v>117</v>
      </c>
      <c r="C708" s="65" t="s">
        <v>119</v>
      </c>
      <c r="D708" s="65" t="s">
        <v>44</v>
      </c>
      <c r="E708" s="75">
        <f t="shared" si="2519"/>
        <v>1002001</v>
      </c>
      <c r="F708" s="65" t="str">
        <f t="shared" si="2793"/>
        <v>MI002_E1</v>
      </c>
      <c r="G708" s="65" t="s">
        <v>345</v>
      </c>
      <c r="H708" s="184">
        <f>VLOOKUP(C708,BinningParamNotes!A:D,3,0)</f>
        <v>830</v>
      </c>
      <c r="I708" s="69">
        <f>VLOOKUP(C708,BinningParamNotes!A:D,2,0)</f>
        <v>85</v>
      </c>
      <c r="J708" s="65">
        <f>INDEX(Notes!$A$36:$N$47,MATCH(Binning!$B708,Notes!$A$36:$A$47,0),MATCH(Notes!$K$35,Notes!$A$35:$N$35,0))</f>
        <v>46.7</v>
      </c>
      <c r="K708" s="65"/>
      <c r="L708" s="69">
        <f>VLOOKUP(C708,BinningParamNotes!A:D,4,0)</f>
        <v>735</v>
      </c>
      <c r="M708" s="65">
        <v>555</v>
      </c>
      <c r="N708" s="65">
        <f>INDEX(GB!$A$2:$AD$96,MATCH($C708,GB!$A$2:$A$96,0),MATCH(N$2,GB!$A$1:$AD$1,0))</f>
        <v>65</v>
      </c>
      <c r="O708" s="65">
        <f>INDEX(GB!$A$2:$AD$96,MATCH($C708,GB!$A$2:$A$96,0),MATCH(O$2,GB!$A$1:$AD$1,0))</f>
        <v>50</v>
      </c>
      <c r="P708" s="65">
        <f>INDEX(GB!$A$2:$AD$96,MATCH($C708,GB!$A$2:$A$96,0),MATCH(P$2,GB!$A$1:$AD$1,0))</f>
        <v>40</v>
      </c>
      <c r="Q708" s="65">
        <f>INDEX(GB!$A$2:$AD$96,MATCH($C708,GB!$A$2:$A$96,0),MATCH(Q$2,GB!$A$1:$AD$1,0))</f>
        <v>40</v>
      </c>
      <c r="R708" s="65">
        <f>INDEX(Notes!$A$36:$N$47,MATCH(Binning!$B708,Notes!$A$36:$A$47,0),MATCH(Notes!$M$35,Notes!$A$35:$N$35,0))</f>
        <v>626</v>
      </c>
      <c r="S708" s="65"/>
      <c r="T708" s="65">
        <f>INDEX(GB!$A$2:$AD$96,MATCH($C708,GB!$A$2:$A$96,0),MATCH(T$2,GB!$A$1:$AD$1,0))</f>
        <v>60</v>
      </c>
      <c r="U708" s="65">
        <f>INDEX(GB!$A$2:$AD$96,MATCH($C708,GB!$A$2:$A$96,0),MATCH(U$2,GB!$A$1:$AD$1,0))</f>
        <v>0</v>
      </c>
      <c r="V708" s="65">
        <f>INDEX(GB!$A$2:$AD$96,MATCH($C708,GB!$A$2:$A$96,0),MATCH(V$2,GB!$A$1:$AD$1,0))</f>
        <v>0</v>
      </c>
      <c r="W708" s="65">
        <f>INDEX(GB!$A$2:$AD$96,MATCH($C708,GB!$A$2:$A$96,0),MATCH(W$2,GB!$A$1:$AD$1,0))</f>
        <v>15</v>
      </c>
      <c r="X708" s="65">
        <f>INDEX(GB!$A$2:$AD$96,MATCH($C708,GB!$A$2:$A$96,0),MATCH(X$2,GB!$A$1:$AD$1,0))</f>
        <v>15</v>
      </c>
      <c r="Y708" s="65">
        <v>5</v>
      </c>
      <c r="Z708" s="72">
        <v>1200</v>
      </c>
      <c r="AA708" s="72">
        <v>400</v>
      </c>
      <c r="AB708" s="65"/>
      <c r="AC708" s="65"/>
      <c r="AD708" s="65"/>
      <c r="AE708" s="65"/>
      <c r="AF708" s="65">
        <v>5</v>
      </c>
      <c r="AG708" s="65">
        <f t="shared" si="2659"/>
        <v>820</v>
      </c>
      <c r="AH708" s="65">
        <f t="shared" si="2794"/>
        <v>755</v>
      </c>
      <c r="AI708" s="65" t="str">
        <f t="shared" si="2472"/>
        <v/>
      </c>
      <c r="AJ708" s="65" t="str">
        <f t="shared" si="2473"/>
        <v/>
      </c>
      <c r="AK708" s="65" t="str">
        <f t="shared" si="2474"/>
        <v/>
      </c>
      <c r="AL708" s="65" t="str">
        <f t="shared" si="2475"/>
        <v/>
      </c>
      <c r="AM708" s="65" t="str">
        <f t="shared" si="2800"/>
        <v/>
      </c>
      <c r="AN708" s="65">
        <v>0</v>
      </c>
      <c r="AO708" s="65">
        <v>0</v>
      </c>
      <c r="AP708" s="65">
        <v>0</v>
      </c>
      <c r="AQ708" s="65">
        <v>0</v>
      </c>
      <c r="AR708" s="65">
        <v>0</v>
      </c>
      <c r="AS708" s="65">
        <v>0</v>
      </c>
      <c r="AT708" s="65" t="str">
        <f t="shared" si="2358"/>
        <v>DISP</v>
      </c>
      <c r="AU708" s="65">
        <f t="shared" si="2359"/>
        <v>46.7</v>
      </c>
      <c r="AV708" s="65"/>
      <c r="AX708" s="65">
        <f t="shared" si="2795"/>
        <v>800</v>
      </c>
      <c r="AY708" s="65">
        <f t="shared" si="2796"/>
        <v>620</v>
      </c>
      <c r="AZ708" s="65">
        <f>INDEX(Notes!$A$36:$O$47,MATCH($B708,Notes!A$36:A$47,0),MATCH(AZ$2,Notes!A$35:O$35,0))</f>
        <v>30.15</v>
      </c>
      <c r="BA708" s="65">
        <f t="shared" si="2404"/>
        <v>700</v>
      </c>
      <c r="BB708" s="65">
        <f t="shared" si="2797"/>
        <v>765</v>
      </c>
      <c r="BC708" s="65">
        <f t="shared" si="2405"/>
        <v>685</v>
      </c>
      <c r="BD708" s="65">
        <f t="shared" si="2798"/>
        <v>750</v>
      </c>
      <c r="BO708" s="72">
        <f>MAX(J708:J712)</f>
        <v>46.7</v>
      </c>
      <c r="BP708" s="72">
        <f t="shared" si="2521"/>
        <v>2</v>
      </c>
      <c r="BQ708" s="72" t="str">
        <f t="shared" si="2522"/>
        <v>1</v>
      </c>
      <c r="BR708" s="72">
        <v>0</v>
      </c>
    </row>
    <row r="709" spans="1:74" s="72" customFormat="1" x14ac:dyDescent="0.2">
      <c r="A709" s="76" t="b">
        <v>1</v>
      </c>
      <c r="B709" s="65" t="s">
        <v>117</v>
      </c>
      <c r="C709" s="65" t="s">
        <v>119</v>
      </c>
      <c r="D709" s="65" t="str">
        <f t="shared" ref="D709:D719" si="2864">CONCATENATE("E",MID(D708,2,2)+1)</f>
        <v>E2</v>
      </c>
      <c r="E709" s="75">
        <f t="shared" si="2519"/>
        <v>1002002</v>
      </c>
      <c r="F709" s="65" t="str">
        <f t="shared" si="2793"/>
        <v>MI002_E2</v>
      </c>
      <c r="G709" s="65" t="s">
        <v>345</v>
      </c>
      <c r="H709" s="65">
        <f>(H708-15)</f>
        <v>815</v>
      </c>
      <c r="I709" s="65">
        <f>I708</f>
        <v>85</v>
      </c>
      <c r="J709" s="65">
        <f>INDEX(Notes!$A$36:$N$47,MATCH(Binning!$B709,Notes!$A$36:$A$47,0),MATCH(Notes!$K$35,Notes!$A$35:$N$35,0))</f>
        <v>46.7</v>
      </c>
      <c r="K709" s="65"/>
      <c r="L709" s="65">
        <f>L708-10</f>
        <v>725</v>
      </c>
      <c r="M709" s="65">
        <f>M708</f>
        <v>555</v>
      </c>
      <c r="N709" s="65">
        <f>INDEX(GB!$A$2:$AD$96,MATCH($C709,GB!$A$2:$A$96,0),MATCH(N$2,GB!$A$1:$AD$1,0))</f>
        <v>65</v>
      </c>
      <c r="O709" s="65">
        <f>INDEX(GB!$A$2:$AD$96,MATCH($C709,GB!$A$2:$A$96,0),MATCH(O$2,GB!$A$1:$AD$1,0))</f>
        <v>50</v>
      </c>
      <c r="P709" s="65">
        <f>INDEX(GB!$A$2:$AD$96,MATCH($C709,GB!$A$2:$A$96,0),MATCH(P$2,GB!$A$1:$AD$1,0))</f>
        <v>40</v>
      </c>
      <c r="Q709" s="65">
        <f>INDEX(GB!$A$2:$AD$96,MATCH($C709,GB!$A$2:$A$96,0),MATCH(Q$2,GB!$A$1:$AD$1,0))</f>
        <v>40</v>
      </c>
      <c r="R709" s="65">
        <f>INDEX(Notes!$A$36:$N$47,MATCH(Binning!$B709,Notes!$A$36:$A$47,0),MATCH(Notes!$M$35,Notes!$A$35:$N$35,0))</f>
        <v>626</v>
      </c>
      <c r="S709" s="65"/>
      <c r="T709" s="65">
        <f>INDEX(GB!$A$2:$AD$96,MATCH($C709,GB!$A$2:$A$96,0),MATCH(T$2,GB!$A$1:$AD$1,0))</f>
        <v>60</v>
      </c>
      <c r="U709" s="65">
        <f>INDEX(GB!$A$2:$AD$96,MATCH($C709,GB!$A$2:$A$96,0),MATCH(U$2,GB!$A$1:$AD$1,0))</f>
        <v>0</v>
      </c>
      <c r="V709" s="65">
        <f>INDEX(GB!$A$2:$AD$96,MATCH($C709,GB!$A$2:$A$96,0),MATCH(V$2,GB!$A$1:$AD$1,0))</f>
        <v>0</v>
      </c>
      <c r="W709" s="65">
        <f>INDEX(GB!$A$2:$AD$96,MATCH($C709,GB!$A$2:$A$96,0),MATCH(W$2,GB!$A$1:$AD$1,0))</f>
        <v>15</v>
      </c>
      <c r="X709" s="65">
        <f>INDEX(GB!$A$2:$AD$96,MATCH($C709,GB!$A$2:$A$96,0),MATCH(X$2,GB!$A$1:$AD$1,0))</f>
        <v>15</v>
      </c>
      <c r="Y709" s="65">
        <v>5</v>
      </c>
      <c r="Z709" s="72">
        <v>1200</v>
      </c>
      <c r="AA709" s="72">
        <v>400</v>
      </c>
      <c r="AB709" s="65"/>
      <c r="AC709" s="65"/>
      <c r="AD709" s="65"/>
      <c r="AE709" s="65"/>
      <c r="AF709" s="65">
        <f>AF708</f>
        <v>5</v>
      </c>
      <c r="AG709" s="65">
        <f t="shared" si="2659"/>
        <v>820</v>
      </c>
      <c r="AH709" s="65">
        <f t="shared" si="2794"/>
        <v>755</v>
      </c>
      <c r="AI709" s="65" t="str">
        <f t="shared" si="2472"/>
        <v/>
      </c>
      <c r="AJ709" s="65" t="str">
        <f t="shared" si="2473"/>
        <v/>
      </c>
      <c r="AK709" s="65" t="str">
        <f t="shared" si="2474"/>
        <v/>
      </c>
      <c r="AL709" s="65" t="str">
        <f t="shared" si="2475"/>
        <v/>
      </c>
      <c r="AM709" s="65" t="str">
        <f t="shared" si="2800"/>
        <v/>
      </c>
      <c r="AN709" s="65">
        <f t="shared" ref="AN709:AS712" si="2865">AN708</f>
        <v>0</v>
      </c>
      <c r="AO709" s="65">
        <f t="shared" si="2865"/>
        <v>0</v>
      </c>
      <c r="AP709" s="65">
        <f t="shared" si="2865"/>
        <v>0</v>
      </c>
      <c r="AQ709" s="65">
        <f t="shared" si="2865"/>
        <v>0</v>
      </c>
      <c r="AR709" s="65">
        <f t="shared" si="2865"/>
        <v>0</v>
      </c>
      <c r="AS709" s="65">
        <f t="shared" si="2865"/>
        <v>0</v>
      </c>
      <c r="AT709" s="65" t="str">
        <f t="shared" si="2358"/>
        <v>DISP</v>
      </c>
      <c r="AU709" s="65">
        <f t="shared" si="2359"/>
        <v>46.7</v>
      </c>
      <c r="AV709" s="65"/>
      <c r="AX709" s="65">
        <f t="shared" si="2795"/>
        <v>790</v>
      </c>
      <c r="AY709" s="65">
        <f t="shared" si="2796"/>
        <v>620</v>
      </c>
      <c r="AZ709" s="65">
        <f>INDEX(Notes!$A$36:$O$47,MATCH($B709,Notes!A$36:A$47,0),MATCH(AZ$2,Notes!A$35:O$35,0))</f>
        <v>30.15</v>
      </c>
      <c r="BA709" s="65">
        <f t="shared" si="2404"/>
        <v>685</v>
      </c>
      <c r="BB709" s="65">
        <f t="shared" si="2797"/>
        <v>750</v>
      </c>
      <c r="BC709" s="65">
        <f t="shared" si="2405"/>
        <v>670</v>
      </c>
      <c r="BD709" s="65">
        <f t="shared" si="2798"/>
        <v>735</v>
      </c>
      <c r="BO709" s="72">
        <f>BO708</f>
        <v>46.7</v>
      </c>
      <c r="BP709" s="72">
        <f t="shared" si="2521"/>
        <v>2</v>
      </c>
      <c r="BQ709" s="72" t="str">
        <f t="shared" si="2522"/>
        <v>2</v>
      </c>
      <c r="BR709" s="72">
        <f>IF(BR708="","",BR708)</f>
        <v>0</v>
      </c>
      <c r="BS709" s="72" t="str">
        <f t="shared" ref="BS709:BV712" si="2866">IF(BS708="","",BS708)</f>
        <v/>
      </c>
      <c r="BT709" s="72" t="str">
        <f t="shared" si="2866"/>
        <v/>
      </c>
      <c r="BU709" s="72" t="str">
        <f t="shared" si="2866"/>
        <v/>
      </c>
      <c r="BV709" s="72" t="str">
        <f t="shared" si="2866"/>
        <v/>
      </c>
    </row>
    <row r="710" spans="1:74" s="72" customFormat="1" x14ac:dyDescent="0.2">
      <c r="A710" s="76" t="b">
        <v>1</v>
      </c>
      <c r="B710" s="65" t="s">
        <v>117</v>
      </c>
      <c r="C710" s="65" t="s">
        <v>119</v>
      </c>
      <c r="D710" s="65" t="str">
        <f t="shared" si="2864"/>
        <v>E3</v>
      </c>
      <c r="E710" s="75">
        <f t="shared" si="2519"/>
        <v>1002003</v>
      </c>
      <c r="F710" s="65" t="str">
        <f t="shared" si="2793"/>
        <v>MI002_E3</v>
      </c>
      <c r="G710" s="65" t="s">
        <v>345</v>
      </c>
      <c r="H710" s="65">
        <f t="shared" ref="H710:H719" si="2867">(H709-15)</f>
        <v>800</v>
      </c>
      <c r="I710" s="65">
        <f t="shared" ref="I710:I719" si="2868">I709</f>
        <v>85</v>
      </c>
      <c r="J710" s="65">
        <f>INDEX(Notes!$A$36:$N$47,MATCH(Binning!$B710,Notes!$A$36:$A$47,0),MATCH(Notes!$K$35,Notes!$A$35:$N$35,0))</f>
        <v>46.7</v>
      </c>
      <c r="K710" s="65"/>
      <c r="L710" s="65">
        <f>L709-10</f>
        <v>715</v>
      </c>
      <c r="M710" s="65">
        <f t="shared" ref="M710:M719" si="2869">M709</f>
        <v>555</v>
      </c>
      <c r="N710" s="65">
        <f>INDEX(GB!$A$2:$AD$96,MATCH($C710,GB!$A$2:$A$96,0),MATCH(N$2,GB!$A$1:$AD$1,0))</f>
        <v>65</v>
      </c>
      <c r="O710" s="65">
        <f>INDEX(GB!$A$2:$AD$96,MATCH($C710,GB!$A$2:$A$96,0),MATCH(O$2,GB!$A$1:$AD$1,0))</f>
        <v>50</v>
      </c>
      <c r="P710" s="65">
        <f>INDEX(GB!$A$2:$AD$96,MATCH($C710,GB!$A$2:$A$96,0),MATCH(P$2,GB!$A$1:$AD$1,0))</f>
        <v>40</v>
      </c>
      <c r="Q710" s="65">
        <f>INDEX(GB!$A$2:$AD$96,MATCH($C710,GB!$A$2:$A$96,0),MATCH(Q$2,GB!$A$1:$AD$1,0))</f>
        <v>40</v>
      </c>
      <c r="R710" s="65">
        <f>INDEX(Notes!$A$36:$N$47,MATCH(Binning!$B710,Notes!$A$36:$A$47,0),MATCH(Notes!$M$35,Notes!$A$35:$N$35,0))</f>
        <v>626</v>
      </c>
      <c r="S710" s="65"/>
      <c r="T710" s="65">
        <f>INDEX(GB!$A$2:$AD$96,MATCH($C710,GB!$A$2:$A$96,0),MATCH(T$2,GB!$A$1:$AD$1,0))</f>
        <v>60</v>
      </c>
      <c r="U710" s="65">
        <f>INDEX(GB!$A$2:$AD$96,MATCH($C710,GB!$A$2:$A$96,0),MATCH(U$2,GB!$A$1:$AD$1,0))</f>
        <v>0</v>
      </c>
      <c r="V710" s="65">
        <f>INDEX(GB!$A$2:$AD$96,MATCH($C710,GB!$A$2:$A$96,0),MATCH(V$2,GB!$A$1:$AD$1,0))</f>
        <v>0</v>
      </c>
      <c r="W710" s="65">
        <f>INDEX(GB!$A$2:$AD$96,MATCH($C710,GB!$A$2:$A$96,0),MATCH(W$2,GB!$A$1:$AD$1,0))</f>
        <v>15</v>
      </c>
      <c r="X710" s="65">
        <f>INDEX(GB!$A$2:$AD$96,MATCH($C710,GB!$A$2:$A$96,0),MATCH(X$2,GB!$A$1:$AD$1,0))</f>
        <v>15</v>
      </c>
      <c r="Y710" s="65">
        <v>5</v>
      </c>
      <c r="Z710" s="72">
        <v>1200</v>
      </c>
      <c r="AA710" s="72">
        <v>400</v>
      </c>
      <c r="AB710" s="65"/>
      <c r="AC710" s="65"/>
      <c r="AD710" s="65"/>
      <c r="AE710" s="65"/>
      <c r="AF710" s="65">
        <f t="shared" ref="AF710:AF719" si="2870">AF709</f>
        <v>5</v>
      </c>
      <c r="AG710" s="65">
        <f t="shared" si="2659"/>
        <v>820</v>
      </c>
      <c r="AH710" s="65">
        <f t="shared" si="2794"/>
        <v>755</v>
      </c>
      <c r="AI710" s="65" t="str">
        <f t="shared" si="2472"/>
        <v/>
      </c>
      <c r="AJ710" s="65" t="str">
        <f t="shared" si="2473"/>
        <v/>
      </c>
      <c r="AK710" s="65" t="str">
        <f t="shared" si="2474"/>
        <v/>
      </c>
      <c r="AL710" s="65" t="str">
        <f t="shared" si="2475"/>
        <v/>
      </c>
      <c r="AM710" s="65" t="str">
        <f t="shared" si="2800"/>
        <v/>
      </c>
      <c r="AN710" s="65">
        <f t="shared" si="2865"/>
        <v>0</v>
      </c>
      <c r="AO710" s="65">
        <f t="shared" si="2865"/>
        <v>0</v>
      </c>
      <c r="AP710" s="65">
        <f t="shared" si="2865"/>
        <v>0</v>
      </c>
      <c r="AQ710" s="65">
        <f t="shared" si="2865"/>
        <v>0</v>
      </c>
      <c r="AR710" s="65">
        <f t="shared" si="2865"/>
        <v>0</v>
      </c>
      <c r="AS710" s="65">
        <f t="shared" si="2865"/>
        <v>0</v>
      </c>
      <c r="AT710" s="65" t="str">
        <f t="shared" si="2358"/>
        <v>DISP</v>
      </c>
      <c r="AU710" s="65">
        <f t="shared" si="2359"/>
        <v>46.7</v>
      </c>
      <c r="AV710" s="65"/>
      <c r="AX710" s="65">
        <f t="shared" si="2795"/>
        <v>780</v>
      </c>
      <c r="AY710" s="65">
        <f t="shared" si="2796"/>
        <v>620</v>
      </c>
      <c r="AZ710" s="65">
        <f>INDEX(Notes!$A$36:$O$47,MATCH($B710,Notes!A$36:A$47,0),MATCH(AZ$2,Notes!A$35:O$35,0))</f>
        <v>30.15</v>
      </c>
      <c r="BA710" s="65">
        <f t="shared" si="2404"/>
        <v>670</v>
      </c>
      <c r="BB710" s="65">
        <f t="shared" si="2797"/>
        <v>735</v>
      </c>
      <c r="BC710" s="65">
        <f t="shared" si="2405"/>
        <v>655</v>
      </c>
      <c r="BD710" s="65">
        <f t="shared" si="2798"/>
        <v>720</v>
      </c>
      <c r="BO710" s="72">
        <f t="shared" ref="BO710:BO719" si="2871">BO709</f>
        <v>46.7</v>
      </c>
      <c r="BP710" s="72">
        <f t="shared" si="2521"/>
        <v>2</v>
      </c>
      <c r="BQ710" s="72" t="str">
        <f t="shared" si="2522"/>
        <v>3</v>
      </c>
      <c r="BR710" s="72">
        <f t="shared" ref="BR710:BV714" si="2872">IF(BR709="","",BR709)</f>
        <v>0</v>
      </c>
      <c r="BS710" s="72" t="str">
        <f t="shared" si="2866"/>
        <v/>
      </c>
      <c r="BT710" s="72" t="str">
        <f t="shared" si="2866"/>
        <v/>
      </c>
      <c r="BU710" s="72" t="str">
        <f t="shared" si="2866"/>
        <v/>
      </c>
      <c r="BV710" s="72" t="str">
        <f t="shared" si="2866"/>
        <v/>
      </c>
    </row>
    <row r="711" spans="1:74" s="72" customFormat="1" x14ac:dyDescent="0.2">
      <c r="A711" s="76" t="b">
        <v>1</v>
      </c>
      <c r="B711" s="65" t="s">
        <v>117</v>
      </c>
      <c r="C711" s="65" t="s">
        <v>119</v>
      </c>
      <c r="D711" s="65" t="str">
        <f t="shared" si="2864"/>
        <v>E4</v>
      </c>
      <c r="E711" s="75">
        <f t="shared" si="2519"/>
        <v>1002004</v>
      </c>
      <c r="F711" s="65" t="str">
        <f t="shared" si="2793"/>
        <v>MI002_E4</v>
      </c>
      <c r="G711" s="65" t="s">
        <v>345</v>
      </c>
      <c r="H711" s="65">
        <f t="shared" si="2867"/>
        <v>785</v>
      </c>
      <c r="I711" s="65">
        <f>I710</f>
        <v>85</v>
      </c>
      <c r="J711" s="65">
        <f>INDEX(Notes!$A$36:$N$47,MATCH(Binning!$B711,Notes!$A$36:$A$47,0),MATCH(Notes!$K$35,Notes!$A$35:$N$35,0))</f>
        <v>46.7</v>
      </c>
      <c r="K711" s="65"/>
      <c r="L711" s="65">
        <f t="shared" ref="L711:L719" si="2873">L710</f>
        <v>715</v>
      </c>
      <c r="M711" s="65">
        <f>M710</f>
        <v>555</v>
      </c>
      <c r="N711" s="65">
        <f>INDEX(GB!$A$2:$AD$96,MATCH($C711,GB!$A$2:$A$96,0),MATCH(N$2,GB!$A$1:$AD$1,0))</f>
        <v>65</v>
      </c>
      <c r="O711" s="65">
        <f>INDEX(GB!$A$2:$AD$96,MATCH($C711,GB!$A$2:$A$96,0),MATCH(O$2,GB!$A$1:$AD$1,0))</f>
        <v>50</v>
      </c>
      <c r="P711" s="65">
        <f>INDEX(GB!$A$2:$AD$96,MATCH($C711,GB!$A$2:$A$96,0),MATCH(P$2,GB!$A$1:$AD$1,0))</f>
        <v>40</v>
      </c>
      <c r="Q711" s="65">
        <f>INDEX(GB!$A$2:$AD$96,MATCH($C711,GB!$A$2:$A$96,0),MATCH(Q$2,GB!$A$1:$AD$1,0))</f>
        <v>40</v>
      </c>
      <c r="R711" s="65">
        <f>INDEX(Notes!$A$36:$N$47,MATCH(Binning!$B711,Notes!$A$36:$A$47,0),MATCH(Notes!$M$35,Notes!$A$35:$N$35,0))</f>
        <v>626</v>
      </c>
      <c r="S711" s="65"/>
      <c r="T711" s="65">
        <f>INDEX(GB!$A$2:$AD$96,MATCH($C711,GB!$A$2:$A$96,0),MATCH(T$2,GB!$A$1:$AD$1,0))</f>
        <v>60</v>
      </c>
      <c r="U711" s="65">
        <f>INDEX(GB!$A$2:$AD$96,MATCH($C711,GB!$A$2:$A$96,0),MATCH(U$2,GB!$A$1:$AD$1,0))</f>
        <v>0</v>
      </c>
      <c r="V711" s="65">
        <f>INDEX(GB!$A$2:$AD$96,MATCH($C711,GB!$A$2:$A$96,0),MATCH(V$2,GB!$A$1:$AD$1,0))</f>
        <v>0</v>
      </c>
      <c r="W711" s="65">
        <f>INDEX(GB!$A$2:$AD$96,MATCH($C711,GB!$A$2:$A$96,0),MATCH(W$2,GB!$A$1:$AD$1,0))</f>
        <v>15</v>
      </c>
      <c r="X711" s="65">
        <f>INDEX(GB!$A$2:$AD$96,MATCH($C711,GB!$A$2:$A$96,0),MATCH(X$2,GB!$A$1:$AD$1,0))</f>
        <v>15</v>
      </c>
      <c r="Y711" s="65">
        <v>5</v>
      </c>
      <c r="Z711" s="72">
        <v>1200</v>
      </c>
      <c r="AA711" s="72">
        <v>400</v>
      </c>
      <c r="AB711" s="65"/>
      <c r="AC711" s="65"/>
      <c r="AD711" s="65"/>
      <c r="AE711" s="65"/>
      <c r="AF711" s="65">
        <f t="shared" si="2870"/>
        <v>5</v>
      </c>
      <c r="AG711" s="65">
        <f t="shared" si="2659"/>
        <v>820</v>
      </c>
      <c r="AH711" s="65">
        <f t="shared" si="2794"/>
        <v>755</v>
      </c>
      <c r="AI711" s="65" t="str">
        <f t="shared" si="2472"/>
        <v/>
      </c>
      <c r="AJ711" s="65" t="str">
        <f t="shared" si="2473"/>
        <v/>
      </c>
      <c r="AK711" s="65" t="str">
        <f t="shared" si="2474"/>
        <v/>
      </c>
      <c r="AL711" s="65" t="str">
        <f t="shared" si="2475"/>
        <v/>
      </c>
      <c r="AM711" s="65" t="str">
        <f t="shared" si="2800"/>
        <v/>
      </c>
      <c r="AN711" s="65">
        <f t="shared" ref="AN711:AS711" si="2874">AN710</f>
        <v>0</v>
      </c>
      <c r="AO711" s="65">
        <f t="shared" si="2874"/>
        <v>0</v>
      </c>
      <c r="AP711" s="65">
        <f t="shared" si="2874"/>
        <v>0</v>
      </c>
      <c r="AQ711" s="65">
        <f t="shared" si="2874"/>
        <v>0</v>
      </c>
      <c r="AR711" s="65">
        <f t="shared" si="2874"/>
        <v>0</v>
      </c>
      <c r="AS711" s="65">
        <f t="shared" si="2874"/>
        <v>0</v>
      </c>
      <c r="AT711" s="65" t="str">
        <f t="shared" si="2358"/>
        <v>DISP</v>
      </c>
      <c r="AU711" s="65">
        <f t="shared" si="2359"/>
        <v>46.7</v>
      </c>
      <c r="AV711" s="65"/>
      <c r="AX711" s="65">
        <f t="shared" si="2795"/>
        <v>780</v>
      </c>
      <c r="AY711" s="65">
        <f t="shared" si="2796"/>
        <v>620</v>
      </c>
      <c r="AZ711" s="65">
        <f>INDEX(Notes!$A$36:$O$47,MATCH($B711,Notes!A$36:A$47,0),MATCH(AZ$2,Notes!A$35:O$35,0))</f>
        <v>30.15</v>
      </c>
      <c r="BA711" s="65">
        <f t="shared" si="2404"/>
        <v>655</v>
      </c>
      <c r="BB711" s="65">
        <f t="shared" si="2797"/>
        <v>720</v>
      </c>
      <c r="BC711" s="65">
        <f t="shared" si="2405"/>
        <v>640</v>
      </c>
      <c r="BD711" s="65">
        <f t="shared" si="2798"/>
        <v>705</v>
      </c>
      <c r="BO711" s="72">
        <f t="shared" si="2871"/>
        <v>46.7</v>
      </c>
      <c r="BP711" s="72">
        <f t="shared" si="2521"/>
        <v>2</v>
      </c>
      <c r="BQ711" s="72" t="str">
        <f t="shared" si="2522"/>
        <v>4</v>
      </c>
      <c r="BR711" s="72">
        <f t="shared" si="2872"/>
        <v>0</v>
      </c>
      <c r="BS711" s="72" t="str">
        <f t="shared" si="2866"/>
        <v/>
      </c>
      <c r="BT711" s="72" t="str">
        <f t="shared" si="2866"/>
        <v/>
      </c>
      <c r="BU711" s="72" t="str">
        <f t="shared" si="2866"/>
        <v/>
      </c>
      <c r="BV711" s="72" t="str">
        <f t="shared" si="2866"/>
        <v/>
      </c>
    </row>
    <row r="712" spans="1:74" s="72" customFormat="1" x14ac:dyDescent="0.2">
      <c r="A712" s="76" t="b">
        <v>1</v>
      </c>
      <c r="B712" s="65" t="s">
        <v>117</v>
      </c>
      <c r="C712" s="65" t="s">
        <v>119</v>
      </c>
      <c r="D712" s="65" t="str">
        <f t="shared" si="2864"/>
        <v>E5</v>
      </c>
      <c r="E712" s="75">
        <f t="shared" si="2519"/>
        <v>1002005</v>
      </c>
      <c r="F712" s="65" t="str">
        <f t="shared" si="2793"/>
        <v>MI002_E5</v>
      </c>
      <c r="G712" s="65" t="s">
        <v>345</v>
      </c>
      <c r="H712" s="65">
        <f t="shared" si="2867"/>
        <v>770</v>
      </c>
      <c r="I712" s="65">
        <f t="shared" si="2868"/>
        <v>85</v>
      </c>
      <c r="J712" s="65">
        <f>INDEX(Notes!$A$36:$N$47,MATCH(Binning!$B712,Notes!$A$36:$A$47,0),MATCH(Notes!$K$35,Notes!$A$35:$N$35,0))</f>
        <v>46.7</v>
      </c>
      <c r="K712" s="65"/>
      <c r="L712" s="65">
        <f t="shared" si="2873"/>
        <v>715</v>
      </c>
      <c r="M712" s="65">
        <f t="shared" si="2869"/>
        <v>555</v>
      </c>
      <c r="N712" s="65">
        <f>INDEX(GB!$A$2:$AD$96,MATCH($C712,GB!$A$2:$A$96,0),MATCH(N$2,GB!$A$1:$AD$1,0))</f>
        <v>65</v>
      </c>
      <c r="O712" s="65">
        <f>INDEX(GB!$A$2:$AD$96,MATCH($C712,GB!$A$2:$A$96,0),MATCH(O$2,GB!$A$1:$AD$1,0))</f>
        <v>50</v>
      </c>
      <c r="P712" s="65">
        <f>INDEX(GB!$A$2:$AD$96,MATCH($C712,GB!$A$2:$A$96,0),MATCH(P$2,GB!$A$1:$AD$1,0))</f>
        <v>40</v>
      </c>
      <c r="Q712" s="65">
        <f>INDEX(GB!$A$2:$AD$96,MATCH($C712,GB!$A$2:$A$96,0),MATCH(Q$2,GB!$A$1:$AD$1,0))</f>
        <v>40</v>
      </c>
      <c r="R712" s="65">
        <f>INDEX(Notes!$A$36:$N$47,MATCH(Binning!$B712,Notes!$A$36:$A$47,0),MATCH(Notes!$M$35,Notes!$A$35:$N$35,0))</f>
        <v>626</v>
      </c>
      <c r="S712" s="65"/>
      <c r="T712" s="65">
        <f>INDEX(GB!$A$2:$AD$96,MATCH($C712,GB!$A$2:$A$96,0),MATCH(T$2,GB!$A$1:$AD$1,0))</f>
        <v>60</v>
      </c>
      <c r="U712" s="65">
        <f>INDEX(GB!$A$2:$AD$96,MATCH($C712,GB!$A$2:$A$96,0),MATCH(U$2,GB!$A$1:$AD$1,0))</f>
        <v>0</v>
      </c>
      <c r="V712" s="65">
        <f>INDEX(GB!$A$2:$AD$96,MATCH($C712,GB!$A$2:$A$96,0),MATCH(V$2,GB!$A$1:$AD$1,0))</f>
        <v>0</v>
      </c>
      <c r="W712" s="65">
        <f>INDEX(GB!$A$2:$AD$96,MATCH($C712,GB!$A$2:$A$96,0),MATCH(W$2,GB!$A$1:$AD$1,0))</f>
        <v>15</v>
      </c>
      <c r="X712" s="65">
        <f>INDEX(GB!$A$2:$AD$96,MATCH($C712,GB!$A$2:$A$96,0),MATCH(X$2,GB!$A$1:$AD$1,0))</f>
        <v>15</v>
      </c>
      <c r="Y712" s="65">
        <v>5</v>
      </c>
      <c r="Z712" s="72">
        <v>1200</v>
      </c>
      <c r="AA712" s="72">
        <v>400</v>
      </c>
      <c r="AB712" s="65"/>
      <c r="AC712" s="65"/>
      <c r="AD712" s="65"/>
      <c r="AE712" s="65"/>
      <c r="AF712" s="65">
        <f t="shared" si="2870"/>
        <v>5</v>
      </c>
      <c r="AG712" s="65">
        <f t="shared" si="2659"/>
        <v>820</v>
      </c>
      <c r="AH712" s="65">
        <f t="shared" si="2794"/>
        <v>755</v>
      </c>
      <c r="AI712" s="65" t="str">
        <f t="shared" si="2472"/>
        <v/>
      </c>
      <c r="AJ712" s="65" t="str">
        <f t="shared" si="2473"/>
        <v/>
      </c>
      <c r="AK712" s="65" t="str">
        <f t="shared" si="2474"/>
        <v/>
      </c>
      <c r="AL712" s="65" t="str">
        <f t="shared" si="2475"/>
        <v/>
      </c>
      <c r="AM712" s="65" t="str">
        <f t="shared" si="2800"/>
        <v/>
      </c>
      <c r="AN712" s="65">
        <f t="shared" si="2865"/>
        <v>0</v>
      </c>
      <c r="AO712" s="65">
        <f t="shared" si="2865"/>
        <v>0</v>
      </c>
      <c r="AP712" s="65">
        <f t="shared" si="2865"/>
        <v>0</v>
      </c>
      <c r="AQ712" s="65">
        <f t="shared" si="2865"/>
        <v>0</v>
      </c>
      <c r="AR712" s="65">
        <f t="shared" si="2865"/>
        <v>0</v>
      </c>
      <c r="AS712" s="65">
        <f t="shared" si="2865"/>
        <v>0</v>
      </c>
      <c r="AT712" s="65" t="str">
        <f t="shared" si="2358"/>
        <v>DISP</v>
      </c>
      <c r="AU712" s="65">
        <f t="shared" si="2359"/>
        <v>46.7</v>
      </c>
      <c r="AV712" s="65"/>
      <c r="AX712" s="65">
        <f t="shared" si="2795"/>
        <v>780</v>
      </c>
      <c r="AY712" s="65">
        <f t="shared" si="2796"/>
        <v>620</v>
      </c>
      <c r="AZ712" s="65">
        <f>INDEX(Notes!$A$36:$O$47,MATCH($B712,Notes!A$36:A$47,0),MATCH(AZ$2,Notes!A$35:O$35,0))</f>
        <v>30.15</v>
      </c>
      <c r="BA712" s="65">
        <f t="shared" si="2404"/>
        <v>640</v>
      </c>
      <c r="BB712" s="65">
        <f t="shared" si="2797"/>
        <v>705</v>
      </c>
      <c r="BC712" s="65">
        <f t="shared" si="2405"/>
        <v>625</v>
      </c>
      <c r="BD712" s="65">
        <f t="shared" si="2798"/>
        <v>690</v>
      </c>
      <c r="BO712" s="72">
        <f t="shared" si="2871"/>
        <v>46.7</v>
      </c>
      <c r="BP712" s="72">
        <f t="shared" si="2521"/>
        <v>2</v>
      </c>
      <c r="BQ712" s="72" t="str">
        <f t="shared" si="2522"/>
        <v>5</v>
      </c>
      <c r="BR712" s="72">
        <f t="shared" si="2872"/>
        <v>0</v>
      </c>
      <c r="BS712" s="72" t="str">
        <f t="shared" si="2866"/>
        <v/>
      </c>
      <c r="BT712" s="72" t="str">
        <f t="shared" si="2866"/>
        <v/>
      </c>
      <c r="BU712" s="72" t="str">
        <f t="shared" si="2866"/>
        <v/>
      </c>
      <c r="BV712" s="72" t="str">
        <f t="shared" si="2866"/>
        <v/>
      </c>
    </row>
    <row r="713" spans="1:74" s="72" customFormat="1" x14ac:dyDescent="0.2">
      <c r="A713" s="76" t="b">
        <v>1</v>
      </c>
      <c r="B713" s="65" t="s">
        <v>117</v>
      </c>
      <c r="C713" s="65" t="s">
        <v>119</v>
      </c>
      <c r="D713" s="65" t="str">
        <f t="shared" si="2864"/>
        <v>E6</v>
      </c>
      <c r="E713" s="75">
        <f t="shared" ref="E713:E716" si="2875">1000000+BP713*1000+BQ713</f>
        <v>1002006</v>
      </c>
      <c r="F713" s="65" t="str">
        <f t="shared" ref="F713:F716" si="2876">CONCATENATE(C713,"_",D713)</f>
        <v>MI002_E6</v>
      </c>
      <c r="G713" s="65" t="s">
        <v>345</v>
      </c>
      <c r="H713" s="65">
        <f t="shared" si="2867"/>
        <v>755</v>
      </c>
      <c r="I713" s="65">
        <f>I712</f>
        <v>85</v>
      </c>
      <c r="J713" s="65">
        <f>INDEX(Notes!$A$36:$N$47,MATCH(Binning!$B713,Notes!$A$36:$A$47,0),MATCH(Notes!$K$35,Notes!$A$35:$N$35,0))</f>
        <v>46.7</v>
      </c>
      <c r="K713" s="65"/>
      <c r="L713" s="65">
        <f t="shared" si="2873"/>
        <v>715</v>
      </c>
      <c r="M713" s="65">
        <f>M712</f>
        <v>555</v>
      </c>
      <c r="N713" s="65">
        <f>INDEX(GB!$A$2:$AD$96,MATCH($C713,GB!$A$2:$A$96,0),MATCH(N$2,GB!$A$1:$AD$1,0))</f>
        <v>65</v>
      </c>
      <c r="O713" s="65">
        <f>INDEX(GB!$A$2:$AD$96,MATCH($C713,GB!$A$2:$A$96,0),MATCH(O$2,GB!$A$1:$AD$1,0))</f>
        <v>50</v>
      </c>
      <c r="P713" s="65">
        <f>INDEX(GB!$A$2:$AD$96,MATCH($C713,GB!$A$2:$A$96,0),MATCH(P$2,GB!$A$1:$AD$1,0))</f>
        <v>40</v>
      </c>
      <c r="Q713" s="65">
        <f>INDEX(GB!$A$2:$AD$96,MATCH($C713,GB!$A$2:$A$96,0),MATCH(Q$2,GB!$A$1:$AD$1,0))</f>
        <v>40</v>
      </c>
      <c r="R713" s="65">
        <f>INDEX(Notes!$A$36:$N$47,MATCH(Binning!$B713,Notes!$A$36:$A$47,0),MATCH(Notes!$M$35,Notes!$A$35:$N$35,0))</f>
        <v>626</v>
      </c>
      <c r="S713" s="65"/>
      <c r="T713" s="65">
        <f>INDEX(GB!$A$2:$AD$96,MATCH($C713,GB!$A$2:$A$96,0),MATCH(T$2,GB!$A$1:$AD$1,0))</f>
        <v>60</v>
      </c>
      <c r="U713" s="65">
        <f>INDEX(GB!$A$2:$AD$96,MATCH($C713,GB!$A$2:$A$96,0),MATCH(U$2,GB!$A$1:$AD$1,0))</f>
        <v>0</v>
      </c>
      <c r="V713" s="65">
        <f>INDEX(GB!$A$2:$AD$96,MATCH($C713,GB!$A$2:$A$96,0),MATCH(V$2,GB!$A$1:$AD$1,0))</f>
        <v>0</v>
      </c>
      <c r="W713" s="65">
        <f>INDEX(GB!$A$2:$AD$96,MATCH($C713,GB!$A$2:$A$96,0),MATCH(W$2,GB!$A$1:$AD$1,0))</f>
        <v>15</v>
      </c>
      <c r="X713" s="65">
        <f>INDEX(GB!$A$2:$AD$96,MATCH($C713,GB!$A$2:$A$96,0),MATCH(X$2,GB!$A$1:$AD$1,0))</f>
        <v>15</v>
      </c>
      <c r="Y713" s="65">
        <v>5</v>
      </c>
      <c r="Z713" s="72">
        <v>1200</v>
      </c>
      <c r="AA713" s="72">
        <v>400</v>
      </c>
      <c r="AB713" s="65"/>
      <c r="AC713" s="65"/>
      <c r="AD713" s="65"/>
      <c r="AE713" s="65"/>
      <c r="AF713" s="65">
        <f t="shared" si="2870"/>
        <v>5</v>
      </c>
      <c r="AG713" s="65">
        <f t="shared" si="2659"/>
        <v>820</v>
      </c>
      <c r="AH713" s="65">
        <f t="shared" ref="AH713:AH716" si="2877">AG713-N713</f>
        <v>755</v>
      </c>
      <c r="AI713" s="65" t="str">
        <f t="shared" ref="AI713:AI716" si="2878">IF($BR713=1,BS713,"")</f>
        <v/>
      </c>
      <c r="AJ713" s="65" t="str">
        <f t="shared" ref="AJ713:AJ716" si="2879">IF($BR713=1,BT713,"")</f>
        <v/>
      </c>
      <c r="AK713" s="65" t="str">
        <f t="shared" ref="AK713:AK716" si="2880">IF($BR713=1,BU713,"")</f>
        <v/>
      </c>
      <c r="AL713" s="65" t="str">
        <f t="shared" ref="AL713:AL716" si="2881">IF($BR713=1,BV713,"")</f>
        <v/>
      </c>
      <c r="AM713" s="65" t="str">
        <f t="shared" si="2800"/>
        <v/>
      </c>
      <c r="AN713" s="65">
        <f t="shared" ref="AN713:AS713" si="2882">AN712</f>
        <v>0</v>
      </c>
      <c r="AO713" s="65">
        <f t="shared" si="2882"/>
        <v>0</v>
      </c>
      <c r="AP713" s="65">
        <f t="shared" si="2882"/>
        <v>0</v>
      </c>
      <c r="AQ713" s="65">
        <f t="shared" si="2882"/>
        <v>0</v>
      </c>
      <c r="AR713" s="65">
        <f t="shared" si="2882"/>
        <v>0</v>
      </c>
      <c r="AS713" s="65">
        <f t="shared" si="2882"/>
        <v>0</v>
      </c>
      <c r="AT713" s="65" t="str">
        <f t="shared" ref="AT713:AT716" si="2883">B713</f>
        <v>DISP</v>
      </c>
      <c r="AU713" s="65">
        <f t="shared" ref="AU713:AU716" si="2884">J713</f>
        <v>46.7</v>
      </c>
      <c r="AV713" s="65"/>
      <c r="AX713" s="65">
        <f t="shared" ref="AX713:AX716" si="2885">L713+N713</f>
        <v>780</v>
      </c>
      <c r="AY713" s="65">
        <f t="shared" ref="AY713:AY716" si="2886">M713+N713</f>
        <v>620</v>
      </c>
      <c r="AZ713" s="65">
        <f>INDEX(Notes!$A$36:$O$47,MATCH($B713,Notes!A$36:A$47,0),MATCH(AZ$2,Notes!A$35:O$35,0))</f>
        <v>30.15</v>
      </c>
      <c r="BA713" s="65">
        <f t="shared" ref="BA713:BA716" si="2887">MAX(MIN(Y713*FLOOR((H713-I713*LOG10(AZ713))/Y713,1),L713),M713)</f>
        <v>625</v>
      </c>
      <c r="BB713" s="65">
        <f t="shared" ref="BB713:BB716" si="2888">BA713+N713</f>
        <v>690</v>
      </c>
      <c r="BC713" s="65">
        <f t="shared" ref="BC713:BC716" si="2889">MAX(MIN(Y713*FLOOR((H713-I713*LOG10(J713))/Y713,1),L713),M713)</f>
        <v>610</v>
      </c>
      <c r="BD713" s="65">
        <f t="shared" ref="BD713:BD716" si="2890">BC713+N713</f>
        <v>675</v>
      </c>
      <c r="BO713" s="72">
        <f t="shared" si="2871"/>
        <v>46.7</v>
      </c>
      <c r="BP713" s="72">
        <f t="shared" si="2521"/>
        <v>2</v>
      </c>
      <c r="BQ713" s="72" t="str">
        <f t="shared" si="2522"/>
        <v>6</v>
      </c>
      <c r="BR713" s="72">
        <f t="shared" si="2872"/>
        <v>0</v>
      </c>
      <c r="BS713" s="72" t="str">
        <f t="shared" si="2872"/>
        <v/>
      </c>
      <c r="BT713" s="72" t="str">
        <f t="shared" si="2872"/>
        <v/>
      </c>
      <c r="BU713" s="72" t="str">
        <f t="shared" si="2872"/>
        <v/>
      </c>
      <c r="BV713" s="72" t="str">
        <f t="shared" si="2872"/>
        <v/>
      </c>
    </row>
    <row r="714" spans="1:74" s="72" customFormat="1" x14ac:dyDescent="0.2">
      <c r="A714" s="76" t="b">
        <v>1</v>
      </c>
      <c r="B714" s="65" t="s">
        <v>117</v>
      </c>
      <c r="C714" s="65" t="s">
        <v>119</v>
      </c>
      <c r="D714" s="65" t="str">
        <f t="shared" si="2864"/>
        <v>E7</v>
      </c>
      <c r="E714" s="75">
        <f t="shared" si="2875"/>
        <v>1002007</v>
      </c>
      <c r="F714" s="65" t="str">
        <f t="shared" si="2876"/>
        <v>MI002_E7</v>
      </c>
      <c r="G714" s="65" t="s">
        <v>345</v>
      </c>
      <c r="H714" s="65">
        <f t="shared" si="2867"/>
        <v>740</v>
      </c>
      <c r="I714" s="65">
        <f t="shared" si="2868"/>
        <v>85</v>
      </c>
      <c r="J714" s="65">
        <f>INDEX(Notes!$A$36:$N$47,MATCH(Binning!$B714,Notes!$A$36:$A$47,0),MATCH(Notes!$K$35,Notes!$A$35:$N$35,0))</f>
        <v>46.7</v>
      </c>
      <c r="K714" s="65"/>
      <c r="L714" s="65">
        <f t="shared" si="2873"/>
        <v>715</v>
      </c>
      <c r="M714" s="65">
        <f t="shared" si="2869"/>
        <v>555</v>
      </c>
      <c r="N714" s="65">
        <f>INDEX(GB!$A$2:$AD$96,MATCH($C714,GB!$A$2:$A$96,0),MATCH(N$2,GB!$A$1:$AD$1,0))</f>
        <v>65</v>
      </c>
      <c r="O714" s="65">
        <f>INDEX(GB!$A$2:$AD$96,MATCH($C714,GB!$A$2:$A$96,0),MATCH(O$2,GB!$A$1:$AD$1,0))</f>
        <v>50</v>
      </c>
      <c r="P714" s="65">
        <f>INDEX(GB!$A$2:$AD$96,MATCH($C714,GB!$A$2:$A$96,0),MATCH(P$2,GB!$A$1:$AD$1,0))</f>
        <v>40</v>
      </c>
      <c r="Q714" s="65">
        <f>INDEX(GB!$A$2:$AD$96,MATCH($C714,GB!$A$2:$A$96,0),MATCH(Q$2,GB!$A$1:$AD$1,0))</f>
        <v>40</v>
      </c>
      <c r="R714" s="65">
        <f>INDEX(Notes!$A$36:$N$47,MATCH(Binning!$B714,Notes!$A$36:$A$47,0),MATCH(Notes!$M$35,Notes!$A$35:$N$35,0))</f>
        <v>626</v>
      </c>
      <c r="S714" s="65"/>
      <c r="T714" s="65">
        <f>INDEX(GB!$A$2:$AD$96,MATCH($C714,GB!$A$2:$A$96,0),MATCH(T$2,GB!$A$1:$AD$1,0))</f>
        <v>60</v>
      </c>
      <c r="U714" s="65">
        <f>INDEX(GB!$A$2:$AD$96,MATCH($C714,GB!$A$2:$A$96,0),MATCH(U$2,GB!$A$1:$AD$1,0))</f>
        <v>0</v>
      </c>
      <c r="V714" s="65">
        <f>INDEX(GB!$A$2:$AD$96,MATCH($C714,GB!$A$2:$A$96,0),MATCH(V$2,GB!$A$1:$AD$1,0))</f>
        <v>0</v>
      </c>
      <c r="W714" s="65">
        <f>INDEX(GB!$A$2:$AD$96,MATCH($C714,GB!$A$2:$A$96,0),MATCH(W$2,GB!$A$1:$AD$1,0))</f>
        <v>15</v>
      </c>
      <c r="X714" s="65">
        <f>INDEX(GB!$A$2:$AD$96,MATCH($C714,GB!$A$2:$A$96,0),MATCH(X$2,GB!$A$1:$AD$1,0))</f>
        <v>15</v>
      </c>
      <c r="Y714" s="65">
        <v>5</v>
      </c>
      <c r="Z714" s="72">
        <v>1200</v>
      </c>
      <c r="AA714" s="72">
        <v>400</v>
      </c>
      <c r="AB714" s="65"/>
      <c r="AC714" s="65"/>
      <c r="AD714" s="65"/>
      <c r="AE714" s="65"/>
      <c r="AF714" s="65">
        <f t="shared" si="2870"/>
        <v>5</v>
      </c>
      <c r="AG714" s="65">
        <f t="shared" si="2659"/>
        <v>820</v>
      </c>
      <c r="AH714" s="65">
        <f t="shared" si="2877"/>
        <v>755</v>
      </c>
      <c r="AI714" s="65" t="str">
        <f t="shared" si="2878"/>
        <v/>
      </c>
      <c r="AJ714" s="65" t="str">
        <f t="shared" si="2879"/>
        <v/>
      </c>
      <c r="AK714" s="65" t="str">
        <f t="shared" si="2880"/>
        <v/>
      </c>
      <c r="AL714" s="65" t="str">
        <f t="shared" si="2881"/>
        <v/>
      </c>
      <c r="AM714" s="65" t="str">
        <f t="shared" si="2800"/>
        <v/>
      </c>
      <c r="AN714" s="65">
        <f t="shared" ref="AN714:AS714" si="2891">AN713</f>
        <v>0</v>
      </c>
      <c r="AO714" s="65">
        <f t="shared" si="2891"/>
        <v>0</v>
      </c>
      <c r="AP714" s="65">
        <f t="shared" si="2891"/>
        <v>0</v>
      </c>
      <c r="AQ714" s="65">
        <f t="shared" si="2891"/>
        <v>0</v>
      </c>
      <c r="AR714" s="65">
        <f t="shared" si="2891"/>
        <v>0</v>
      </c>
      <c r="AS714" s="65">
        <f t="shared" si="2891"/>
        <v>0</v>
      </c>
      <c r="AT714" s="65" t="str">
        <f t="shared" si="2883"/>
        <v>DISP</v>
      </c>
      <c r="AU714" s="65">
        <f t="shared" si="2884"/>
        <v>46.7</v>
      </c>
      <c r="AV714" s="65"/>
      <c r="AX714" s="65">
        <f t="shared" si="2885"/>
        <v>780</v>
      </c>
      <c r="AY714" s="65">
        <f t="shared" si="2886"/>
        <v>620</v>
      </c>
      <c r="AZ714" s="65">
        <f>INDEX(Notes!$A$36:$O$47,MATCH($B714,Notes!A$36:A$47,0),MATCH(AZ$2,Notes!A$35:O$35,0))</f>
        <v>30.15</v>
      </c>
      <c r="BA714" s="65">
        <f t="shared" si="2887"/>
        <v>610</v>
      </c>
      <c r="BB714" s="65">
        <f t="shared" si="2888"/>
        <v>675</v>
      </c>
      <c r="BC714" s="65">
        <f t="shared" si="2889"/>
        <v>595</v>
      </c>
      <c r="BD714" s="65">
        <f t="shared" si="2890"/>
        <v>660</v>
      </c>
      <c r="BO714" s="72">
        <f t="shared" si="2871"/>
        <v>46.7</v>
      </c>
      <c r="BP714" s="72">
        <f t="shared" si="2521"/>
        <v>2</v>
      </c>
      <c r="BQ714" s="72" t="str">
        <f t="shared" si="2522"/>
        <v>7</v>
      </c>
      <c r="BR714" s="72">
        <f t="shared" si="2872"/>
        <v>0</v>
      </c>
      <c r="BS714" s="72" t="str">
        <f t="shared" si="2872"/>
        <v/>
      </c>
      <c r="BT714" s="72" t="str">
        <f t="shared" si="2872"/>
        <v/>
      </c>
      <c r="BU714" s="72" t="str">
        <f t="shared" si="2872"/>
        <v/>
      </c>
      <c r="BV714" s="72" t="str">
        <f t="shared" si="2872"/>
        <v/>
      </c>
    </row>
    <row r="715" spans="1:74" s="72" customFormat="1" x14ac:dyDescent="0.2">
      <c r="A715" s="76" t="b">
        <v>1</v>
      </c>
      <c r="B715" s="65" t="s">
        <v>117</v>
      </c>
      <c r="C715" s="65" t="s">
        <v>119</v>
      </c>
      <c r="D715" s="65" t="str">
        <f t="shared" si="2864"/>
        <v>E8</v>
      </c>
      <c r="E715" s="75">
        <f t="shared" si="2875"/>
        <v>1002008</v>
      </c>
      <c r="F715" s="65" t="str">
        <f t="shared" si="2876"/>
        <v>MI002_E8</v>
      </c>
      <c r="G715" s="65" t="s">
        <v>345</v>
      </c>
      <c r="H715" s="65">
        <f t="shared" si="2867"/>
        <v>725</v>
      </c>
      <c r="I715" s="65">
        <f>I714</f>
        <v>85</v>
      </c>
      <c r="J715" s="65">
        <f>INDEX(Notes!$A$36:$N$47,MATCH(Binning!$B715,Notes!$A$36:$A$47,0),MATCH(Notes!$K$35,Notes!$A$35:$N$35,0))</f>
        <v>46.7</v>
      </c>
      <c r="K715" s="65"/>
      <c r="L715" s="65">
        <f t="shared" si="2873"/>
        <v>715</v>
      </c>
      <c r="M715" s="65">
        <f>M714</f>
        <v>555</v>
      </c>
      <c r="N715" s="65">
        <f>INDEX(GB!$A$2:$AD$96,MATCH($C715,GB!$A$2:$A$96,0),MATCH(N$2,GB!$A$1:$AD$1,0))</f>
        <v>65</v>
      </c>
      <c r="O715" s="65">
        <f>INDEX(GB!$A$2:$AD$96,MATCH($C715,GB!$A$2:$A$96,0),MATCH(O$2,GB!$A$1:$AD$1,0))</f>
        <v>50</v>
      </c>
      <c r="P715" s="65">
        <f>INDEX(GB!$A$2:$AD$96,MATCH($C715,GB!$A$2:$A$96,0),MATCH(P$2,GB!$A$1:$AD$1,0))</f>
        <v>40</v>
      </c>
      <c r="Q715" s="65">
        <f>INDEX(GB!$A$2:$AD$96,MATCH($C715,GB!$A$2:$A$96,0),MATCH(Q$2,GB!$A$1:$AD$1,0))</f>
        <v>40</v>
      </c>
      <c r="R715" s="65">
        <f>INDEX(Notes!$A$36:$N$47,MATCH(Binning!$B715,Notes!$A$36:$A$47,0),MATCH(Notes!$M$35,Notes!$A$35:$N$35,0))</f>
        <v>626</v>
      </c>
      <c r="S715" s="65"/>
      <c r="T715" s="65">
        <f>INDEX(GB!$A$2:$AD$96,MATCH($C715,GB!$A$2:$A$96,0),MATCH(T$2,GB!$A$1:$AD$1,0))</f>
        <v>60</v>
      </c>
      <c r="U715" s="65">
        <f>INDEX(GB!$A$2:$AD$96,MATCH($C715,GB!$A$2:$A$96,0),MATCH(U$2,GB!$A$1:$AD$1,0))</f>
        <v>0</v>
      </c>
      <c r="V715" s="65">
        <f>INDEX(GB!$A$2:$AD$96,MATCH($C715,GB!$A$2:$A$96,0),MATCH(V$2,GB!$A$1:$AD$1,0))</f>
        <v>0</v>
      </c>
      <c r="W715" s="65">
        <f>INDEX(GB!$A$2:$AD$96,MATCH($C715,GB!$A$2:$A$96,0),MATCH(W$2,GB!$A$1:$AD$1,0))</f>
        <v>15</v>
      </c>
      <c r="X715" s="65">
        <f>INDEX(GB!$A$2:$AD$96,MATCH($C715,GB!$A$2:$A$96,0),MATCH(X$2,GB!$A$1:$AD$1,0))</f>
        <v>15</v>
      </c>
      <c r="Y715" s="65">
        <v>5</v>
      </c>
      <c r="Z715" s="72">
        <v>1200</v>
      </c>
      <c r="AA715" s="72">
        <v>400</v>
      </c>
      <c r="AB715" s="65"/>
      <c r="AC715" s="65"/>
      <c r="AD715" s="65"/>
      <c r="AE715" s="65"/>
      <c r="AF715" s="65">
        <f t="shared" si="2870"/>
        <v>5</v>
      </c>
      <c r="AG715" s="65">
        <f t="shared" si="2659"/>
        <v>820</v>
      </c>
      <c r="AH715" s="65">
        <f t="shared" si="2877"/>
        <v>755</v>
      </c>
      <c r="AI715" s="65" t="str">
        <f t="shared" si="2878"/>
        <v/>
      </c>
      <c r="AJ715" s="65" t="str">
        <f t="shared" si="2879"/>
        <v/>
      </c>
      <c r="AK715" s="65" t="str">
        <f t="shared" si="2880"/>
        <v/>
      </c>
      <c r="AL715" s="65" t="str">
        <f t="shared" si="2881"/>
        <v/>
      </c>
      <c r="AM715" s="65" t="str">
        <f t="shared" si="2800"/>
        <v/>
      </c>
      <c r="AN715" s="65">
        <f t="shared" ref="AN715:AS715" si="2892">AN714</f>
        <v>0</v>
      </c>
      <c r="AO715" s="65">
        <f t="shared" si="2892"/>
        <v>0</v>
      </c>
      <c r="AP715" s="65">
        <f t="shared" si="2892"/>
        <v>0</v>
      </c>
      <c r="AQ715" s="65">
        <f t="shared" si="2892"/>
        <v>0</v>
      </c>
      <c r="AR715" s="65">
        <f t="shared" si="2892"/>
        <v>0</v>
      </c>
      <c r="AS715" s="65">
        <f t="shared" si="2892"/>
        <v>0</v>
      </c>
      <c r="AT715" s="65" t="str">
        <f t="shared" si="2883"/>
        <v>DISP</v>
      </c>
      <c r="AU715" s="65">
        <f t="shared" si="2884"/>
        <v>46.7</v>
      </c>
      <c r="AV715" s="65"/>
      <c r="AX715" s="65">
        <f t="shared" si="2885"/>
        <v>780</v>
      </c>
      <c r="AY715" s="65">
        <f t="shared" si="2886"/>
        <v>620</v>
      </c>
      <c r="AZ715" s="65">
        <f>INDEX(Notes!$A$36:$O$47,MATCH($B715,Notes!A$36:A$47,0),MATCH(AZ$2,Notes!A$35:O$35,0))</f>
        <v>30.15</v>
      </c>
      <c r="BA715" s="65">
        <f t="shared" si="2887"/>
        <v>595</v>
      </c>
      <c r="BB715" s="65">
        <f t="shared" si="2888"/>
        <v>660</v>
      </c>
      <c r="BC715" s="65">
        <f t="shared" si="2889"/>
        <v>580</v>
      </c>
      <c r="BD715" s="65">
        <f t="shared" si="2890"/>
        <v>645</v>
      </c>
      <c r="BO715" s="72">
        <f t="shared" si="2871"/>
        <v>46.7</v>
      </c>
      <c r="BP715" s="72">
        <f t="shared" si="2521"/>
        <v>2</v>
      </c>
      <c r="BQ715" s="72" t="str">
        <f t="shared" si="2522"/>
        <v>8</v>
      </c>
      <c r="BR715" s="72">
        <f t="shared" ref="BR715:BV715" si="2893">IF(BR714="","",BR714)</f>
        <v>0</v>
      </c>
      <c r="BS715" s="72" t="str">
        <f t="shared" si="2893"/>
        <v/>
      </c>
      <c r="BT715" s="72" t="str">
        <f t="shared" si="2893"/>
        <v/>
      </c>
      <c r="BU715" s="72" t="str">
        <f t="shared" si="2893"/>
        <v/>
      </c>
      <c r="BV715" s="72" t="str">
        <f t="shared" si="2893"/>
        <v/>
      </c>
    </row>
    <row r="716" spans="1:74" s="72" customFormat="1" x14ac:dyDescent="0.2">
      <c r="A716" s="76" t="b">
        <v>1</v>
      </c>
      <c r="B716" s="65" t="s">
        <v>117</v>
      </c>
      <c r="C716" s="65" t="s">
        <v>119</v>
      </c>
      <c r="D716" s="65" t="str">
        <f t="shared" si="2864"/>
        <v>E9</v>
      </c>
      <c r="E716" s="75">
        <f t="shared" si="2875"/>
        <v>1002009</v>
      </c>
      <c r="F716" s="65" t="str">
        <f t="shared" si="2876"/>
        <v>MI002_E9</v>
      </c>
      <c r="G716" s="65" t="s">
        <v>345</v>
      </c>
      <c r="H716" s="65">
        <f t="shared" si="2867"/>
        <v>710</v>
      </c>
      <c r="I716" s="65">
        <f t="shared" si="2868"/>
        <v>85</v>
      </c>
      <c r="J716" s="65">
        <f>INDEX(Notes!$A$36:$N$47,MATCH(Binning!$B716,Notes!$A$36:$A$47,0),MATCH(Notes!$K$35,Notes!$A$35:$N$35,0))</f>
        <v>46.7</v>
      </c>
      <c r="K716" s="65"/>
      <c r="L716" s="65">
        <f t="shared" si="2873"/>
        <v>715</v>
      </c>
      <c r="M716" s="65">
        <f t="shared" si="2869"/>
        <v>555</v>
      </c>
      <c r="N716" s="65">
        <f>INDEX(GB!$A$2:$AD$96,MATCH($C716,GB!$A$2:$A$96,0),MATCH(N$2,GB!$A$1:$AD$1,0))</f>
        <v>65</v>
      </c>
      <c r="O716" s="65">
        <f>INDEX(GB!$A$2:$AD$96,MATCH($C716,GB!$A$2:$A$96,0),MATCH(O$2,GB!$A$1:$AD$1,0))</f>
        <v>50</v>
      </c>
      <c r="P716" s="65">
        <f>INDEX(GB!$A$2:$AD$96,MATCH($C716,GB!$A$2:$A$96,0),MATCH(P$2,GB!$A$1:$AD$1,0))</f>
        <v>40</v>
      </c>
      <c r="Q716" s="65">
        <f>INDEX(GB!$A$2:$AD$96,MATCH($C716,GB!$A$2:$A$96,0),MATCH(Q$2,GB!$A$1:$AD$1,0))</f>
        <v>40</v>
      </c>
      <c r="R716" s="65">
        <f>INDEX(Notes!$A$36:$N$47,MATCH(Binning!$B716,Notes!$A$36:$A$47,0),MATCH(Notes!$M$35,Notes!$A$35:$N$35,0))</f>
        <v>626</v>
      </c>
      <c r="S716" s="65"/>
      <c r="T716" s="65">
        <f>INDEX(GB!$A$2:$AD$96,MATCH($C716,GB!$A$2:$A$96,0),MATCH(T$2,GB!$A$1:$AD$1,0))</f>
        <v>60</v>
      </c>
      <c r="U716" s="65">
        <f>INDEX(GB!$A$2:$AD$96,MATCH($C716,GB!$A$2:$A$96,0),MATCH(U$2,GB!$A$1:$AD$1,0))</f>
        <v>0</v>
      </c>
      <c r="V716" s="65">
        <f>INDEX(GB!$A$2:$AD$96,MATCH($C716,GB!$A$2:$A$96,0),MATCH(V$2,GB!$A$1:$AD$1,0))</f>
        <v>0</v>
      </c>
      <c r="W716" s="65">
        <f>INDEX(GB!$A$2:$AD$96,MATCH($C716,GB!$A$2:$A$96,0),MATCH(W$2,GB!$A$1:$AD$1,0))</f>
        <v>15</v>
      </c>
      <c r="X716" s="65">
        <f>INDEX(GB!$A$2:$AD$96,MATCH($C716,GB!$A$2:$A$96,0),MATCH(X$2,GB!$A$1:$AD$1,0))</f>
        <v>15</v>
      </c>
      <c r="Y716" s="65">
        <v>5</v>
      </c>
      <c r="Z716" s="72">
        <v>1200</v>
      </c>
      <c r="AA716" s="72">
        <v>400</v>
      </c>
      <c r="AB716" s="65"/>
      <c r="AC716" s="65"/>
      <c r="AD716" s="65"/>
      <c r="AE716" s="65"/>
      <c r="AF716" s="65">
        <f t="shared" si="2870"/>
        <v>5</v>
      </c>
      <c r="AG716" s="65">
        <f t="shared" si="2659"/>
        <v>820</v>
      </c>
      <c r="AH716" s="65">
        <f t="shared" si="2877"/>
        <v>755</v>
      </c>
      <c r="AI716" s="65" t="str">
        <f t="shared" si="2878"/>
        <v/>
      </c>
      <c r="AJ716" s="65" t="str">
        <f t="shared" si="2879"/>
        <v/>
      </c>
      <c r="AK716" s="65" t="str">
        <f t="shared" si="2880"/>
        <v/>
      </c>
      <c r="AL716" s="65" t="str">
        <f t="shared" si="2881"/>
        <v/>
      </c>
      <c r="AM716" s="65" t="str">
        <f t="shared" si="2800"/>
        <v/>
      </c>
      <c r="AN716" s="65">
        <f t="shared" ref="AN716:AS716" si="2894">AN715</f>
        <v>0</v>
      </c>
      <c r="AO716" s="65">
        <f t="shared" si="2894"/>
        <v>0</v>
      </c>
      <c r="AP716" s="65">
        <f t="shared" si="2894"/>
        <v>0</v>
      </c>
      <c r="AQ716" s="65">
        <f t="shared" si="2894"/>
        <v>0</v>
      </c>
      <c r="AR716" s="65">
        <f t="shared" si="2894"/>
        <v>0</v>
      </c>
      <c r="AS716" s="65">
        <f t="shared" si="2894"/>
        <v>0</v>
      </c>
      <c r="AT716" s="65" t="str">
        <f t="shared" si="2883"/>
        <v>DISP</v>
      </c>
      <c r="AU716" s="65">
        <f t="shared" si="2884"/>
        <v>46.7</v>
      </c>
      <c r="AV716" s="65"/>
      <c r="AX716" s="65">
        <f t="shared" si="2885"/>
        <v>780</v>
      </c>
      <c r="AY716" s="65">
        <f t="shared" si="2886"/>
        <v>620</v>
      </c>
      <c r="AZ716" s="65">
        <f>INDEX(Notes!$A$36:$O$47,MATCH($B716,Notes!A$36:A$47,0),MATCH(AZ$2,Notes!A$35:O$35,0))</f>
        <v>30.15</v>
      </c>
      <c r="BA716" s="65">
        <f t="shared" si="2887"/>
        <v>580</v>
      </c>
      <c r="BB716" s="65">
        <f t="shared" si="2888"/>
        <v>645</v>
      </c>
      <c r="BC716" s="65">
        <f t="shared" si="2889"/>
        <v>565</v>
      </c>
      <c r="BD716" s="65">
        <f t="shared" si="2890"/>
        <v>630</v>
      </c>
      <c r="BO716" s="72">
        <f t="shared" si="2871"/>
        <v>46.7</v>
      </c>
      <c r="BP716" s="72">
        <f t="shared" si="2521"/>
        <v>2</v>
      </c>
      <c r="BQ716" s="72" t="str">
        <f t="shared" si="2522"/>
        <v>9</v>
      </c>
      <c r="BR716" s="72">
        <f t="shared" ref="BR716:BV716" si="2895">IF(BR715="","",BR715)</f>
        <v>0</v>
      </c>
      <c r="BS716" s="72" t="str">
        <f t="shared" si="2895"/>
        <v/>
      </c>
      <c r="BT716" s="72" t="str">
        <f t="shared" si="2895"/>
        <v/>
      </c>
      <c r="BU716" s="72" t="str">
        <f t="shared" si="2895"/>
        <v/>
      </c>
      <c r="BV716" s="72" t="str">
        <f t="shared" si="2895"/>
        <v/>
      </c>
    </row>
    <row r="717" spans="1:74" s="72" customFormat="1" x14ac:dyDescent="0.2">
      <c r="A717" s="76" t="b">
        <v>1</v>
      </c>
      <c r="B717" s="65" t="s">
        <v>117</v>
      </c>
      <c r="C717" s="65" t="s">
        <v>119</v>
      </c>
      <c r="D717" s="65" t="str">
        <f t="shared" si="2864"/>
        <v>E10</v>
      </c>
      <c r="E717" s="75">
        <f t="shared" ref="E717:E718" si="2896">1000000+BP717*1000+BQ717</f>
        <v>1002010</v>
      </c>
      <c r="F717" s="65" t="str">
        <f t="shared" ref="F717:F718" si="2897">CONCATENATE(C717,"_",D717)</f>
        <v>MI002_E10</v>
      </c>
      <c r="G717" s="65" t="s">
        <v>345</v>
      </c>
      <c r="H717" s="65">
        <f t="shared" si="2867"/>
        <v>695</v>
      </c>
      <c r="I717" s="65">
        <f>I716</f>
        <v>85</v>
      </c>
      <c r="J717" s="65">
        <f>INDEX(Notes!$A$36:$N$47,MATCH(Binning!$B717,Notes!$A$36:$A$47,0),MATCH(Notes!$K$35,Notes!$A$35:$N$35,0))</f>
        <v>46.7</v>
      </c>
      <c r="K717" s="65"/>
      <c r="L717" s="65">
        <f t="shared" si="2873"/>
        <v>715</v>
      </c>
      <c r="M717" s="65">
        <f>M716</f>
        <v>555</v>
      </c>
      <c r="N717" s="65">
        <f>INDEX(GB!$A$2:$AD$96,MATCH($C717,GB!$A$2:$A$96,0),MATCH(N$2,GB!$A$1:$AD$1,0))</f>
        <v>65</v>
      </c>
      <c r="O717" s="65">
        <f>INDEX(GB!$A$2:$AD$96,MATCH($C717,GB!$A$2:$A$96,0),MATCH(O$2,GB!$A$1:$AD$1,0))</f>
        <v>50</v>
      </c>
      <c r="P717" s="65">
        <f>INDEX(GB!$A$2:$AD$96,MATCH($C717,GB!$A$2:$A$96,0),MATCH(P$2,GB!$A$1:$AD$1,0))</f>
        <v>40</v>
      </c>
      <c r="Q717" s="65">
        <f>INDEX(GB!$A$2:$AD$96,MATCH($C717,GB!$A$2:$A$96,0),MATCH(Q$2,GB!$A$1:$AD$1,0))</f>
        <v>40</v>
      </c>
      <c r="R717" s="65">
        <f>INDEX(Notes!$A$36:$N$47,MATCH(Binning!$B717,Notes!$A$36:$A$47,0),MATCH(Notes!$M$35,Notes!$A$35:$N$35,0))</f>
        <v>626</v>
      </c>
      <c r="S717" s="65"/>
      <c r="T717" s="65">
        <f>INDEX(GB!$A$2:$AD$96,MATCH($C717,GB!$A$2:$A$96,0),MATCH(T$2,GB!$A$1:$AD$1,0))</f>
        <v>60</v>
      </c>
      <c r="U717" s="65">
        <f>INDEX(GB!$A$2:$AD$96,MATCH($C717,GB!$A$2:$A$96,0),MATCH(U$2,GB!$A$1:$AD$1,0))</f>
        <v>0</v>
      </c>
      <c r="V717" s="65">
        <f>INDEX(GB!$A$2:$AD$96,MATCH($C717,GB!$A$2:$A$96,0),MATCH(V$2,GB!$A$1:$AD$1,0))</f>
        <v>0</v>
      </c>
      <c r="W717" s="65">
        <f>INDEX(GB!$A$2:$AD$96,MATCH($C717,GB!$A$2:$A$96,0),MATCH(W$2,GB!$A$1:$AD$1,0))</f>
        <v>15</v>
      </c>
      <c r="X717" s="65">
        <f>INDEX(GB!$A$2:$AD$96,MATCH($C717,GB!$A$2:$A$96,0),MATCH(X$2,GB!$A$1:$AD$1,0))</f>
        <v>15</v>
      </c>
      <c r="Y717" s="65">
        <v>5</v>
      </c>
      <c r="Z717" s="72">
        <v>1200</v>
      </c>
      <c r="AA717" s="72">
        <v>400</v>
      </c>
      <c r="AB717" s="65"/>
      <c r="AC717" s="65"/>
      <c r="AD717" s="65"/>
      <c r="AE717" s="65"/>
      <c r="AF717" s="65">
        <f t="shared" si="2870"/>
        <v>5</v>
      </c>
      <c r="AG717" s="65">
        <f t="shared" si="2659"/>
        <v>820</v>
      </c>
      <c r="AH717" s="65">
        <f t="shared" ref="AH717:AH718" si="2898">AG717-N717</f>
        <v>755</v>
      </c>
      <c r="AI717" s="65" t="str">
        <f t="shared" ref="AI717:AI718" si="2899">IF($BR717=1,BS717,"")</f>
        <v/>
      </c>
      <c r="AJ717" s="65" t="str">
        <f t="shared" ref="AJ717:AJ718" si="2900">IF($BR717=1,BT717,"")</f>
        <v/>
      </c>
      <c r="AK717" s="65" t="str">
        <f t="shared" ref="AK717:AK718" si="2901">IF($BR717=1,BU717,"")</f>
        <v/>
      </c>
      <c r="AL717" s="65" t="str">
        <f t="shared" ref="AL717:AL718" si="2902">IF($BR717=1,BV717,"")</f>
        <v/>
      </c>
      <c r="AM717" s="65" t="str">
        <f t="shared" si="2800"/>
        <v/>
      </c>
      <c r="AN717" s="65">
        <f t="shared" ref="AN717:AS717" si="2903">AN716</f>
        <v>0</v>
      </c>
      <c r="AO717" s="65">
        <f t="shared" si="2903"/>
        <v>0</v>
      </c>
      <c r="AP717" s="65">
        <f t="shared" si="2903"/>
        <v>0</v>
      </c>
      <c r="AQ717" s="65">
        <f t="shared" si="2903"/>
        <v>0</v>
      </c>
      <c r="AR717" s="65">
        <f t="shared" si="2903"/>
        <v>0</v>
      </c>
      <c r="AS717" s="65">
        <f t="shared" si="2903"/>
        <v>0</v>
      </c>
      <c r="AT717" s="65" t="str">
        <f t="shared" ref="AT717:AT718" si="2904">B717</f>
        <v>DISP</v>
      </c>
      <c r="AU717" s="65">
        <f t="shared" ref="AU717:AU718" si="2905">J717</f>
        <v>46.7</v>
      </c>
      <c r="AV717" s="65"/>
      <c r="AX717" s="65">
        <f t="shared" ref="AX717:AX718" si="2906">L717+N717</f>
        <v>780</v>
      </c>
      <c r="AY717" s="65">
        <f t="shared" ref="AY717:AY718" si="2907">M717+N717</f>
        <v>620</v>
      </c>
      <c r="AZ717" s="65">
        <f>INDEX(Notes!$A$36:$O$47,MATCH($B717,Notes!A$36:A$47,0),MATCH(AZ$2,Notes!A$35:O$35,0))</f>
        <v>30.15</v>
      </c>
      <c r="BA717" s="65">
        <f t="shared" ref="BA717:BA718" si="2908">MAX(MIN(Y717*FLOOR((H717-I717*LOG10(AZ717))/Y717,1),L717),M717)</f>
        <v>565</v>
      </c>
      <c r="BB717" s="65">
        <f t="shared" ref="BB717:BB718" si="2909">BA717+N717</f>
        <v>630</v>
      </c>
      <c r="BC717" s="65">
        <f t="shared" ref="BC717:BC718" si="2910">MAX(MIN(Y717*FLOOR((H717-I717*LOG10(J717))/Y717,1),L717),M717)</f>
        <v>555</v>
      </c>
      <c r="BD717" s="65">
        <f t="shared" ref="BD717:BD718" si="2911">BC717+N717</f>
        <v>620</v>
      </c>
      <c r="BO717" s="72">
        <f t="shared" si="2871"/>
        <v>46.7</v>
      </c>
      <c r="BP717" s="72">
        <f t="shared" si="2521"/>
        <v>2</v>
      </c>
      <c r="BQ717" s="72" t="str">
        <f t="shared" si="2522"/>
        <v>10</v>
      </c>
      <c r="BR717" s="72">
        <f t="shared" ref="BR717:BV717" si="2912">IF(BR716="","",BR716)</f>
        <v>0</v>
      </c>
      <c r="BS717" s="72" t="str">
        <f t="shared" si="2912"/>
        <v/>
      </c>
      <c r="BT717" s="72" t="str">
        <f t="shared" si="2912"/>
        <v/>
      </c>
      <c r="BU717" s="72" t="str">
        <f t="shared" si="2912"/>
        <v/>
      </c>
      <c r="BV717" s="72" t="str">
        <f t="shared" si="2912"/>
        <v/>
      </c>
    </row>
    <row r="718" spans="1:74" s="72" customFormat="1" x14ac:dyDescent="0.2">
      <c r="A718" s="76" t="b">
        <v>1</v>
      </c>
      <c r="B718" s="65" t="s">
        <v>117</v>
      </c>
      <c r="C718" s="65" t="s">
        <v>119</v>
      </c>
      <c r="D718" s="65" t="str">
        <f t="shared" si="2864"/>
        <v>E11</v>
      </c>
      <c r="E718" s="75">
        <f t="shared" si="2896"/>
        <v>1002011</v>
      </c>
      <c r="F718" s="65" t="str">
        <f t="shared" si="2897"/>
        <v>MI002_E11</v>
      </c>
      <c r="G718" s="65" t="s">
        <v>345</v>
      </c>
      <c r="H718" s="65">
        <f t="shared" si="2867"/>
        <v>680</v>
      </c>
      <c r="I718" s="65">
        <f t="shared" si="2868"/>
        <v>85</v>
      </c>
      <c r="J718" s="65">
        <f>INDEX(Notes!$A$36:$N$47,MATCH(Binning!$B718,Notes!$A$36:$A$47,0),MATCH(Notes!$K$35,Notes!$A$35:$N$35,0))</f>
        <v>46.7</v>
      </c>
      <c r="K718" s="65"/>
      <c r="L718" s="65">
        <f t="shared" si="2873"/>
        <v>715</v>
      </c>
      <c r="M718" s="65">
        <f t="shared" si="2869"/>
        <v>555</v>
      </c>
      <c r="N718" s="65">
        <f>INDEX(GB!$A$2:$AD$96,MATCH($C718,GB!$A$2:$A$96,0),MATCH(N$2,GB!$A$1:$AD$1,0))</f>
        <v>65</v>
      </c>
      <c r="O718" s="65">
        <f>INDEX(GB!$A$2:$AD$96,MATCH($C718,GB!$A$2:$A$96,0),MATCH(O$2,GB!$A$1:$AD$1,0))</f>
        <v>50</v>
      </c>
      <c r="P718" s="65">
        <f>INDEX(GB!$A$2:$AD$96,MATCH($C718,GB!$A$2:$A$96,0),MATCH(P$2,GB!$A$1:$AD$1,0))</f>
        <v>40</v>
      </c>
      <c r="Q718" s="65">
        <f>INDEX(GB!$A$2:$AD$96,MATCH($C718,GB!$A$2:$A$96,0),MATCH(Q$2,GB!$A$1:$AD$1,0))</f>
        <v>40</v>
      </c>
      <c r="R718" s="65">
        <f>INDEX(Notes!$A$36:$N$47,MATCH(Binning!$B718,Notes!$A$36:$A$47,0),MATCH(Notes!$M$35,Notes!$A$35:$N$35,0))</f>
        <v>626</v>
      </c>
      <c r="S718" s="65"/>
      <c r="T718" s="65">
        <f>INDEX(GB!$A$2:$AD$96,MATCH($C718,GB!$A$2:$A$96,0),MATCH(T$2,GB!$A$1:$AD$1,0))</f>
        <v>60</v>
      </c>
      <c r="U718" s="65">
        <f>INDEX(GB!$A$2:$AD$96,MATCH($C718,GB!$A$2:$A$96,0),MATCH(U$2,GB!$A$1:$AD$1,0))</f>
        <v>0</v>
      </c>
      <c r="V718" s="65">
        <f>INDEX(GB!$A$2:$AD$96,MATCH($C718,GB!$A$2:$A$96,0),MATCH(V$2,GB!$A$1:$AD$1,0))</f>
        <v>0</v>
      </c>
      <c r="W718" s="65">
        <f>INDEX(GB!$A$2:$AD$96,MATCH($C718,GB!$A$2:$A$96,0),MATCH(W$2,GB!$A$1:$AD$1,0))</f>
        <v>15</v>
      </c>
      <c r="X718" s="65">
        <f>INDEX(GB!$A$2:$AD$96,MATCH($C718,GB!$A$2:$A$96,0),MATCH(X$2,GB!$A$1:$AD$1,0))</f>
        <v>15</v>
      </c>
      <c r="Y718" s="65">
        <v>5</v>
      </c>
      <c r="Z718" s="72">
        <v>1200</v>
      </c>
      <c r="AA718" s="72">
        <v>400</v>
      </c>
      <c r="AB718" s="65"/>
      <c r="AC718" s="65"/>
      <c r="AD718" s="65"/>
      <c r="AE718" s="65"/>
      <c r="AF718" s="65">
        <f t="shared" si="2870"/>
        <v>5</v>
      </c>
      <c r="AG718" s="65">
        <f t="shared" si="2659"/>
        <v>820</v>
      </c>
      <c r="AH718" s="65">
        <f t="shared" si="2898"/>
        <v>755</v>
      </c>
      <c r="AI718" s="65" t="str">
        <f t="shared" si="2899"/>
        <v/>
      </c>
      <c r="AJ718" s="65" t="str">
        <f t="shared" si="2900"/>
        <v/>
      </c>
      <c r="AK718" s="65" t="str">
        <f t="shared" si="2901"/>
        <v/>
      </c>
      <c r="AL718" s="65" t="str">
        <f t="shared" si="2902"/>
        <v/>
      </c>
      <c r="AM718" s="65" t="str">
        <f t="shared" si="2800"/>
        <v/>
      </c>
      <c r="AN718" s="65">
        <f t="shared" ref="AN718:AS719" si="2913">AN717</f>
        <v>0</v>
      </c>
      <c r="AO718" s="65">
        <f t="shared" si="2913"/>
        <v>0</v>
      </c>
      <c r="AP718" s="65">
        <f t="shared" si="2913"/>
        <v>0</v>
      </c>
      <c r="AQ718" s="65">
        <f t="shared" si="2913"/>
        <v>0</v>
      </c>
      <c r="AR718" s="65">
        <f t="shared" si="2913"/>
        <v>0</v>
      </c>
      <c r="AS718" s="65">
        <f t="shared" si="2913"/>
        <v>0</v>
      </c>
      <c r="AT718" s="65" t="str">
        <f t="shared" si="2904"/>
        <v>DISP</v>
      </c>
      <c r="AU718" s="65">
        <f t="shared" si="2905"/>
        <v>46.7</v>
      </c>
      <c r="AV718" s="65"/>
      <c r="AX718" s="65">
        <f t="shared" si="2906"/>
        <v>780</v>
      </c>
      <c r="AY718" s="65">
        <f t="shared" si="2907"/>
        <v>620</v>
      </c>
      <c r="AZ718" s="65">
        <f>INDEX(Notes!$A$36:$O$47,MATCH($B718,Notes!A$36:A$47,0),MATCH(AZ$2,Notes!A$35:O$35,0))</f>
        <v>30.15</v>
      </c>
      <c r="BA718" s="65">
        <f t="shared" si="2908"/>
        <v>555</v>
      </c>
      <c r="BB718" s="65">
        <f t="shared" si="2909"/>
        <v>620</v>
      </c>
      <c r="BC718" s="65">
        <f t="shared" si="2910"/>
        <v>555</v>
      </c>
      <c r="BD718" s="65">
        <f t="shared" si="2911"/>
        <v>620</v>
      </c>
      <c r="BO718" s="72">
        <f t="shared" si="2871"/>
        <v>46.7</v>
      </c>
      <c r="BP718" s="72">
        <f t="shared" si="2521"/>
        <v>2</v>
      </c>
      <c r="BQ718" s="72" t="str">
        <f t="shared" si="2522"/>
        <v>11</v>
      </c>
      <c r="BR718" s="72">
        <f t="shared" ref="BR718:BV719" si="2914">IF(BR717="","",BR717)</f>
        <v>0</v>
      </c>
      <c r="BS718" s="72" t="str">
        <f t="shared" si="2914"/>
        <v/>
      </c>
      <c r="BT718" s="72" t="str">
        <f t="shared" si="2914"/>
        <v/>
      </c>
      <c r="BU718" s="72" t="str">
        <f t="shared" si="2914"/>
        <v/>
      </c>
      <c r="BV718" s="72" t="str">
        <f t="shared" si="2914"/>
        <v/>
      </c>
    </row>
    <row r="719" spans="1:74" s="72" customFormat="1" x14ac:dyDescent="0.2">
      <c r="A719" s="76" t="b">
        <v>1</v>
      </c>
      <c r="B719" s="65" t="s">
        <v>117</v>
      </c>
      <c r="C719" s="65" t="s">
        <v>119</v>
      </c>
      <c r="D719" s="65" t="str">
        <f t="shared" si="2864"/>
        <v>E12</v>
      </c>
      <c r="E719" s="75">
        <f t="shared" ref="E719" si="2915">1000000+BP719*1000+BQ719</f>
        <v>1002012</v>
      </c>
      <c r="F719" s="65" t="str">
        <f t="shared" ref="F719" si="2916">CONCATENATE(C719,"_",D719)</f>
        <v>MI002_E12</v>
      </c>
      <c r="G719" s="65" t="s">
        <v>345</v>
      </c>
      <c r="H719" s="65">
        <f t="shared" si="2867"/>
        <v>665</v>
      </c>
      <c r="I719" s="65">
        <f t="shared" si="2868"/>
        <v>85</v>
      </c>
      <c r="J719" s="65">
        <f>INDEX(Notes!$A$36:$N$47,MATCH(Binning!$B719,Notes!$A$36:$A$47,0),MATCH(Notes!$K$35,Notes!$A$35:$N$35,0))</f>
        <v>46.7</v>
      </c>
      <c r="K719" s="65"/>
      <c r="L719" s="65">
        <f t="shared" si="2873"/>
        <v>715</v>
      </c>
      <c r="M719" s="65">
        <f t="shared" si="2869"/>
        <v>555</v>
      </c>
      <c r="N719" s="65">
        <f>INDEX(GB!$A$2:$AD$96,MATCH($C719,GB!$A$2:$A$96,0),MATCH(N$2,GB!$A$1:$AD$1,0))</f>
        <v>65</v>
      </c>
      <c r="O719" s="65">
        <f>INDEX(GB!$A$2:$AD$96,MATCH($C719,GB!$A$2:$A$96,0),MATCH(O$2,GB!$A$1:$AD$1,0))</f>
        <v>50</v>
      </c>
      <c r="P719" s="65">
        <f>INDEX(GB!$A$2:$AD$96,MATCH($C719,GB!$A$2:$A$96,0),MATCH(P$2,GB!$A$1:$AD$1,0))</f>
        <v>40</v>
      </c>
      <c r="Q719" s="65">
        <f>INDEX(GB!$A$2:$AD$96,MATCH($C719,GB!$A$2:$A$96,0),MATCH(Q$2,GB!$A$1:$AD$1,0))</f>
        <v>40</v>
      </c>
      <c r="R719" s="65">
        <f>INDEX(Notes!$A$36:$N$47,MATCH(Binning!$B719,Notes!$A$36:$A$47,0),MATCH(Notes!$M$35,Notes!$A$35:$N$35,0))</f>
        <v>626</v>
      </c>
      <c r="S719" s="65"/>
      <c r="T719" s="65">
        <f>INDEX(GB!$A$2:$AD$96,MATCH($C719,GB!$A$2:$A$96,0),MATCH(T$2,GB!$A$1:$AD$1,0))</f>
        <v>60</v>
      </c>
      <c r="U719" s="65">
        <f>INDEX(GB!$A$2:$AD$96,MATCH($C719,GB!$A$2:$A$96,0),MATCH(U$2,GB!$A$1:$AD$1,0))</f>
        <v>0</v>
      </c>
      <c r="V719" s="65">
        <f>INDEX(GB!$A$2:$AD$96,MATCH($C719,GB!$A$2:$A$96,0),MATCH(V$2,GB!$A$1:$AD$1,0))</f>
        <v>0</v>
      </c>
      <c r="W719" s="65">
        <f>INDEX(GB!$A$2:$AD$96,MATCH($C719,GB!$A$2:$A$96,0),MATCH(W$2,GB!$A$1:$AD$1,0))</f>
        <v>15</v>
      </c>
      <c r="X719" s="65">
        <f>INDEX(GB!$A$2:$AD$96,MATCH($C719,GB!$A$2:$A$96,0),MATCH(X$2,GB!$A$1:$AD$1,0))</f>
        <v>15</v>
      </c>
      <c r="Y719" s="65">
        <v>5</v>
      </c>
      <c r="Z719" s="72">
        <v>1200</v>
      </c>
      <c r="AA719" s="72">
        <v>400</v>
      </c>
      <c r="AB719" s="65"/>
      <c r="AC719" s="65"/>
      <c r="AD719" s="65"/>
      <c r="AE719" s="65"/>
      <c r="AF719" s="65">
        <f t="shared" si="2870"/>
        <v>5</v>
      </c>
      <c r="AG719" s="65">
        <f t="shared" si="2659"/>
        <v>820</v>
      </c>
      <c r="AH719" s="65">
        <f t="shared" ref="AH719" si="2917">AG719-N719</f>
        <v>755</v>
      </c>
      <c r="AI719" s="65" t="str">
        <f t="shared" ref="AI719" si="2918">IF($BR719=1,BS719,"")</f>
        <v/>
      </c>
      <c r="AJ719" s="65" t="str">
        <f t="shared" ref="AJ719" si="2919">IF($BR719=1,BT719,"")</f>
        <v/>
      </c>
      <c r="AK719" s="65" t="str">
        <f t="shared" ref="AK719" si="2920">IF($BR719=1,BU719,"")</f>
        <v/>
      </c>
      <c r="AL719" s="65" t="str">
        <f t="shared" ref="AL719" si="2921">IF($BR719=1,BV719,"")</f>
        <v/>
      </c>
      <c r="AM719" s="65" t="str">
        <f t="shared" si="2800"/>
        <v/>
      </c>
      <c r="AN719" s="65">
        <f t="shared" si="2913"/>
        <v>0</v>
      </c>
      <c r="AO719" s="65">
        <f t="shared" si="2913"/>
        <v>0</v>
      </c>
      <c r="AP719" s="65">
        <f t="shared" si="2913"/>
        <v>0</v>
      </c>
      <c r="AQ719" s="65">
        <f t="shared" si="2913"/>
        <v>0</v>
      </c>
      <c r="AR719" s="65">
        <f t="shared" si="2913"/>
        <v>0</v>
      </c>
      <c r="AS719" s="65">
        <f t="shared" si="2913"/>
        <v>0</v>
      </c>
      <c r="AT719" s="65" t="str">
        <f t="shared" ref="AT719" si="2922">B719</f>
        <v>DISP</v>
      </c>
      <c r="AU719" s="65">
        <f t="shared" ref="AU719" si="2923">J719</f>
        <v>46.7</v>
      </c>
      <c r="AV719" s="65"/>
      <c r="AX719" s="65">
        <f t="shared" ref="AX719" si="2924">L719+N719</f>
        <v>780</v>
      </c>
      <c r="AY719" s="65">
        <f t="shared" ref="AY719" si="2925">M719+N719</f>
        <v>620</v>
      </c>
      <c r="AZ719" s="65">
        <f>INDEX(Notes!$A$36:$O$47,MATCH($B719,Notes!A$36:A$47,0),MATCH(AZ$2,Notes!A$35:O$35,0))</f>
        <v>30.15</v>
      </c>
      <c r="BA719" s="65">
        <f t="shared" ref="BA719" si="2926">MAX(MIN(Y719*FLOOR((H719-I719*LOG10(AZ719))/Y719,1),L719),M719)</f>
        <v>555</v>
      </c>
      <c r="BB719" s="65">
        <f t="shared" ref="BB719" si="2927">BA719+N719</f>
        <v>620</v>
      </c>
      <c r="BC719" s="65">
        <f t="shared" ref="BC719" si="2928">MAX(MIN(Y719*FLOOR((H719-I719*LOG10(J719))/Y719,1),L719),M719)</f>
        <v>555</v>
      </c>
      <c r="BD719" s="65">
        <f t="shared" ref="BD719" si="2929">BC719+N719</f>
        <v>620</v>
      </c>
      <c r="BO719" s="72">
        <f t="shared" si="2871"/>
        <v>46.7</v>
      </c>
      <c r="BP719" s="72">
        <f t="shared" si="2521"/>
        <v>2</v>
      </c>
      <c r="BQ719" s="72" t="str">
        <f t="shared" si="2522"/>
        <v>12</v>
      </c>
      <c r="BR719" s="72">
        <f t="shared" si="2914"/>
        <v>0</v>
      </c>
      <c r="BS719" s="72" t="str">
        <f t="shared" si="2914"/>
        <v/>
      </c>
      <c r="BT719" s="72" t="str">
        <f t="shared" si="2914"/>
        <v/>
      </c>
      <c r="BU719" s="72" t="str">
        <f t="shared" si="2914"/>
        <v/>
      </c>
      <c r="BV719" s="72" t="str">
        <f t="shared" si="2914"/>
        <v/>
      </c>
    </row>
    <row r="720" spans="1:74" s="72" customFormat="1" x14ac:dyDescent="0.2">
      <c r="A720" s="76" t="b">
        <v>1</v>
      </c>
      <c r="B720" s="65" t="s">
        <v>117</v>
      </c>
      <c r="C720" s="65" t="s">
        <v>120</v>
      </c>
      <c r="D720" s="65" t="s">
        <v>44</v>
      </c>
      <c r="E720" s="75">
        <f t="shared" si="2519"/>
        <v>1003001</v>
      </c>
      <c r="F720" s="65" t="str">
        <f t="shared" si="2793"/>
        <v>MI003_E1</v>
      </c>
      <c r="G720" s="65" t="s">
        <v>345</v>
      </c>
      <c r="H720" s="184">
        <f>VLOOKUP(C720,BinningParamNotes!A:D,3,0)</f>
        <v>985</v>
      </c>
      <c r="I720" s="69">
        <f>VLOOKUP(C720,BinningParamNotes!A:D,2,0)</f>
        <v>100</v>
      </c>
      <c r="J720" s="65">
        <f>INDEX(Notes!$A$36:$N$47,MATCH(Binning!$B720,Notes!$A$36:$A$47,0),MATCH(Notes!$K$35,Notes!$A$35:$N$35,0))</f>
        <v>46.7</v>
      </c>
      <c r="K720" s="65"/>
      <c r="L720" s="69">
        <f>VLOOKUP(C720,BinningParamNotes!A:D,4,0)</f>
        <v>875</v>
      </c>
      <c r="M720" s="188">
        <v>655</v>
      </c>
      <c r="N720" s="65">
        <f>INDEX(GB!$A$2:$AD$96,MATCH($C720,GB!$A$2:$A$96,0),MATCH(N$2,GB!$A$1:$AD$1,0))</f>
        <v>45</v>
      </c>
      <c r="O720" s="65">
        <f>INDEX(GB!$A$2:$AD$96,MATCH($C720,GB!$A$2:$A$96,0),MATCH(O$2,GB!$A$1:$AD$1,0))</f>
        <v>10</v>
      </c>
      <c r="P720" s="65">
        <f>INDEX(GB!$A$2:$AD$96,MATCH($C720,GB!$A$2:$A$96,0),MATCH(P$2,GB!$A$1:$AD$1,0))</f>
        <v>5</v>
      </c>
      <c r="Q720" s="65">
        <f>INDEX(GB!$A$2:$AD$96,MATCH($C720,GB!$A$2:$A$96,0),MATCH(Q$2,GB!$A$1:$AD$1,0))</f>
        <v>10</v>
      </c>
      <c r="R720" s="65">
        <f>INDEX(Notes!$A$36:$N$47,MATCH(Binning!$B720,Notes!$A$36:$A$47,0),MATCH(Notes!$M$35,Notes!$A$35:$N$35,0))</f>
        <v>626</v>
      </c>
      <c r="S720" s="65"/>
      <c r="T720" s="65">
        <f>INDEX(GB!$A$2:$AD$96,MATCH($C720,GB!$A$2:$A$96,0),MATCH(T$2,GB!$A$1:$AD$1,0))</f>
        <v>70</v>
      </c>
      <c r="U720" s="65">
        <f>INDEX(GB!$A$2:$AD$96,MATCH($C720,GB!$A$2:$A$96,0),MATCH(U$2,GB!$A$1:$AD$1,0))</f>
        <v>-15</v>
      </c>
      <c r="V720" s="65">
        <f>INDEX(GB!$A$2:$AD$96,MATCH($C720,GB!$A$2:$A$96,0),MATCH(V$2,GB!$A$1:$AD$1,0))</f>
        <v>0</v>
      </c>
      <c r="W720" s="65">
        <f>INDEX(GB!$A$2:$AD$96,MATCH($C720,GB!$A$2:$A$96,0),MATCH(W$2,GB!$A$1:$AD$1,0))</f>
        <v>-20</v>
      </c>
      <c r="X720" s="65">
        <f>INDEX(GB!$A$2:$AD$96,MATCH($C720,GB!$A$2:$A$96,0),MATCH(X$2,GB!$A$1:$AD$1,0))</f>
        <v>-15</v>
      </c>
      <c r="Y720" s="65">
        <v>5</v>
      </c>
      <c r="Z720" s="72">
        <v>1200</v>
      </c>
      <c r="AA720" s="72">
        <v>400</v>
      </c>
      <c r="AB720" s="65"/>
      <c r="AC720" s="65"/>
      <c r="AD720" s="65"/>
      <c r="AE720" s="65"/>
      <c r="AF720" s="65">
        <v>5</v>
      </c>
      <c r="AG720" s="65">
        <f t="shared" si="2659"/>
        <v>820</v>
      </c>
      <c r="AH720" s="65">
        <f t="shared" si="2794"/>
        <v>775</v>
      </c>
      <c r="AI720" s="65" t="str">
        <f t="shared" si="2472"/>
        <v/>
      </c>
      <c r="AJ720" s="65" t="str">
        <f t="shared" si="2473"/>
        <v/>
      </c>
      <c r="AK720" s="65" t="str">
        <f t="shared" si="2474"/>
        <v/>
      </c>
      <c r="AL720" s="65" t="str">
        <f t="shared" si="2475"/>
        <v/>
      </c>
      <c r="AM720" s="65" t="str">
        <f t="shared" si="2800"/>
        <v/>
      </c>
      <c r="AN720" s="65">
        <v>0</v>
      </c>
      <c r="AO720" s="65">
        <v>0</v>
      </c>
      <c r="AP720" s="65">
        <v>0</v>
      </c>
      <c r="AQ720" s="65">
        <v>0</v>
      </c>
      <c r="AR720" s="65">
        <v>0</v>
      </c>
      <c r="AS720" s="65">
        <v>0</v>
      </c>
      <c r="AT720" s="65" t="str">
        <f t="shared" ref="AT720:AT724" si="2930">B720</f>
        <v>DISP</v>
      </c>
      <c r="AU720" s="65">
        <f t="shared" ref="AU720:AU724" si="2931">J720</f>
        <v>46.7</v>
      </c>
      <c r="AV720" s="65"/>
      <c r="AX720" s="65">
        <f t="shared" si="2795"/>
        <v>920</v>
      </c>
      <c r="AY720" s="65">
        <f t="shared" si="2796"/>
        <v>700</v>
      </c>
      <c r="AZ720" s="65">
        <f>INDEX(Notes!$A$36:$O$47,MATCH($B720,Notes!A$36:A$47,0),MATCH(AZ$2,Notes!A$35:O$35,0))</f>
        <v>30.15</v>
      </c>
      <c r="BA720" s="65">
        <f t="shared" ref="BA720:BA774" si="2932">MAX(MIN(Y720*FLOOR((H720-I720*LOG10(AZ720))/Y720,1),L720),M720)</f>
        <v>835</v>
      </c>
      <c r="BB720" s="65">
        <f t="shared" si="2797"/>
        <v>880</v>
      </c>
      <c r="BC720" s="65">
        <f t="shared" ref="BC720:BC774" si="2933">MAX(MIN(Y720*FLOOR((H720-I720*LOG10(J720))/Y720,1),L720),M720)</f>
        <v>815</v>
      </c>
      <c r="BD720" s="65">
        <f t="shared" si="2798"/>
        <v>860</v>
      </c>
      <c r="BO720" s="72">
        <f>MAX(J720:J724)</f>
        <v>46.7</v>
      </c>
      <c r="BP720" s="72">
        <f t="shared" si="2521"/>
        <v>3</v>
      </c>
      <c r="BQ720" s="72" t="str">
        <f t="shared" si="2522"/>
        <v>1</v>
      </c>
      <c r="BR720" s="72">
        <v>0</v>
      </c>
    </row>
    <row r="721" spans="1:74" s="72" customFormat="1" x14ac:dyDescent="0.2">
      <c r="A721" s="76" t="b">
        <v>1</v>
      </c>
      <c r="B721" s="65" t="s">
        <v>117</v>
      </c>
      <c r="C721" s="65" t="s">
        <v>120</v>
      </c>
      <c r="D721" s="65" t="str">
        <f>CONCATENATE("E",MID(D720,2,2)+1)</f>
        <v>E2</v>
      </c>
      <c r="E721" s="75">
        <f t="shared" si="2519"/>
        <v>1003002</v>
      </c>
      <c r="F721" s="65" t="str">
        <f t="shared" si="2793"/>
        <v>MI003_E2</v>
      </c>
      <c r="G721" s="65" t="s">
        <v>345</v>
      </c>
      <c r="H721" s="65">
        <f>H720-15</f>
        <v>970</v>
      </c>
      <c r="I721" s="65">
        <f>I720</f>
        <v>100</v>
      </c>
      <c r="J721" s="65">
        <f>INDEX(Notes!$A$36:$N$47,MATCH(Binning!$B721,Notes!$A$36:$A$47,0),MATCH(Notes!$K$35,Notes!$A$35:$N$35,0))</f>
        <v>46.7</v>
      </c>
      <c r="K721" s="65"/>
      <c r="L721" s="65">
        <f>L720-10</f>
        <v>865</v>
      </c>
      <c r="M721" s="65">
        <f>M720</f>
        <v>655</v>
      </c>
      <c r="N721" s="65">
        <f>INDEX(GB!$A$2:$AD$96,MATCH($C721,GB!$A$2:$A$96,0),MATCH(N$2,GB!$A$1:$AD$1,0))</f>
        <v>45</v>
      </c>
      <c r="O721" s="65">
        <f>INDEX(GB!$A$2:$AD$96,MATCH($C721,GB!$A$2:$A$96,0),MATCH(O$2,GB!$A$1:$AD$1,0))</f>
        <v>10</v>
      </c>
      <c r="P721" s="65">
        <f>INDEX(GB!$A$2:$AD$96,MATCH($C721,GB!$A$2:$A$96,0),MATCH(P$2,GB!$A$1:$AD$1,0))</f>
        <v>5</v>
      </c>
      <c r="Q721" s="65">
        <f>INDEX(GB!$A$2:$AD$96,MATCH($C721,GB!$A$2:$A$96,0),MATCH(Q$2,GB!$A$1:$AD$1,0))</f>
        <v>10</v>
      </c>
      <c r="R721" s="65">
        <f>INDEX(Notes!$A$36:$N$47,MATCH(Binning!$B721,Notes!$A$36:$A$47,0),MATCH(Notes!$M$35,Notes!$A$35:$N$35,0))</f>
        <v>626</v>
      </c>
      <c r="S721" s="65"/>
      <c r="T721" s="65">
        <f>INDEX(GB!$A$2:$AD$96,MATCH($C721,GB!$A$2:$A$96,0),MATCH(T$2,GB!$A$1:$AD$1,0))</f>
        <v>70</v>
      </c>
      <c r="U721" s="65">
        <f>INDEX(GB!$A$2:$AD$96,MATCH($C721,GB!$A$2:$A$96,0),MATCH(U$2,GB!$A$1:$AD$1,0))</f>
        <v>-15</v>
      </c>
      <c r="V721" s="65">
        <f>INDEX(GB!$A$2:$AD$96,MATCH($C721,GB!$A$2:$A$96,0),MATCH(V$2,GB!$A$1:$AD$1,0))</f>
        <v>0</v>
      </c>
      <c r="W721" s="65">
        <f>INDEX(GB!$A$2:$AD$96,MATCH($C721,GB!$A$2:$A$96,0),MATCH(W$2,GB!$A$1:$AD$1,0))</f>
        <v>-20</v>
      </c>
      <c r="X721" s="65">
        <f>INDEX(GB!$A$2:$AD$96,MATCH($C721,GB!$A$2:$A$96,0),MATCH(X$2,GB!$A$1:$AD$1,0))</f>
        <v>-15</v>
      </c>
      <c r="Y721" s="65">
        <v>5</v>
      </c>
      <c r="Z721" s="72">
        <v>1200</v>
      </c>
      <c r="AA721" s="72">
        <v>400</v>
      </c>
      <c r="AB721" s="65"/>
      <c r="AC721" s="65"/>
      <c r="AD721" s="65"/>
      <c r="AE721" s="65"/>
      <c r="AF721" s="65">
        <f>AF720</f>
        <v>5</v>
      </c>
      <c r="AG721" s="65">
        <f t="shared" si="2659"/>
        <v>820</v>
      </c>
      <c r="AH721" s="65">
        <f t="shared" si="2794"/>
        <v>775</v>
      </c>
      <c r="AI721" s="65" t="str">
        <f t="shared" si="2472"/>
        <v/>
      </c>
      <c r="AJ721" s="65" t="str">
        <f t="shared" si="2473"/>
        <v/>
      </c>
      <c r="AK721" s="65" t="str">
        <f t="shared" si="2474"/>
        <v/>
      </c>
      <c r="AL721" s="65" t="str">
        <f t="shared" si="2475"/>
        <v/>
      </c>
      <c r="AM721" s="65" t="str">
        <f t="shared" si="2800"/>
        <v/>
      </c>
      <c r="AN721" s="65">
        <f t="shared" ref="AN721:AS721" si="2934">AN720</f>
        <v>0</v>
      </c>
      <c r="AO721" s="65">
        <f t="shared" si="2934"/>
        <v>0</v>
      </c>
      <c r="AP721" s="65">
        <f t="shared" si="2934"/>
        <v>0</v>
      </c>
      <c r="AQ721" s="65">
        <f t="shared" si="2934"/>
        <v>0</v>
      </c>
      <c r="AR721" s="65">
        <f t="shared" si="2934"/>
        <v>0</v>
      </c>
      <c r="AS721" s="65">
        <f t="shared" si="2934"/>
        <v>0</v>
      </c>
      <c r="AT721" s="65" t="str">
        <f t="shared" si="2930"/>
        <v>DISP</v>
      </c>
      <c r="AU721" s="65">
        <f t="shared" si="2931"/>
        <v>46.7</v>
      </c>
      <c r="AV721" s="65"/>
      <c r="AX721" s="65">
        <f t="shared" si="2795"/>
        <v>910</v>
      </c>
      <c r="AY721" s="65">
        <f t="shared" si="2796"/>
        <v>700</v>
      </c>
      <c r="AZ721" s="65">
        <f>INDEX(Notes!$A$36:$O$47,MATCH($B721,Notes!A$36:A$47,0),MATCH(AZ$2,Notes!A$35:O$35,0))</f>
        <v>30.15</v>
      </c>
      <c r="BA721" s="65">
        <f t="shared" si="2932"/>
        <v>820</v>
      </c>
      <c r="BB721" s="65">
        <f t="shared" si="2797"/>
        <v>865</v>
      </c>
      <c r="BC721" s="65">
        <f t="shared" si="2933"/>
        <v>800</v>
      </c>
      <c r="BD721" s="65">
        <f t="shared" si="2798"/>
        <v>845</v>
      </c>
      <c r="BO721" s="72">
        <f>BO720</f>
        <v>46.7</v>
      </c>
      <c r="BP721" s="72">
        <f t="shared" si="2521"/>
        <v>3</v>
      </c>
      <c r="BQ721" s="72" t="str">
        <f t="shared" si="2522"/>
        <v>2</v>
      </c>
      <c r="BR721" s="72">
        <f>IF(BR720="","",BR720)</f>
        <v>0</v>
      </c>
      <c r="BS721" s="72" t="str">
        <f>IF(BS720="","",BS720)</f>
        <v/>
      </c>
      <c r="BT721" s="72" t="str">
        <f>IF(BT720="","",BT720)</f>
        <v/>
      </c>
      <c r="BU721" s="72" t="str">
        <f>IF(BU720="","",BU720)</f>
        <v/>
      </c>
      <c r="BV721" s="72" t="str">
        <f>IF(BV720="","",BV720)</f>
        <v/>
      </c>
    </row>
    <row r="722" spans="1:74" s="72" customFormat="1" x14ac:dyDescent="0.2">
      <c r="A722" s="76" t="b">
        <v>1</v>
      </c>
      <c r="B722" s="65" t="s">
        <v>117</v>
      </c>
      <c r="C722" s="65" t="s">
        <v>120</v>
      </c>
      <c r="D722" s="65" t="str">
        <f t="shared" ref="D722:D731" si="2935">CONCATENATE("E",MID(D721,2,2)+1)</f>
        <v>E3</v>
      </c>
      <c r="E722" s="75">
        <f t="shared" si="2519"/>
        <v>1003003</v>
      </c>
      <c r="F722" s="65" t="str">
        <f t="shared" si="2793"/>
        <v>MI003_E3</v>
      </c>
      <c r="G722" s="65" t="s">
        <v>345</v>
      </c>
      <c r="H722" s="65">
        <f t="shared" ref="H722:H731" si="2936">H721-15</f>
        <v>955</v>
      </c>
      <c r="I722" s="65">
        <f t="shared" ref="I722:I731" si="2937">I721</f>
        <v>100</v>
      </c>
      <c r="J722" s="65">
        <f>INDEX(Notes!$A$36:$N$47,MATCH(Binning!$B722,Notes!$A$36:$A$47,0),MATCH(Notes!$K$35,Notes!$A$35:$N$35,0))</f>
        <v>46.7</v>
      </c>
      <c r="K722" s="65"/>
      <c r="L722" s="65">
        <f>L721-10</f>
        <v>855</v>
      </c>
      <c r="M722" s="65">
        <f t="shared" ref="M722:M731" si="2938">M721</f>
        <v>655</v>
      </c>
      <c r="N722" s="65">
        <f>INDEX(GB!$A$2:$AD$96,MATCH($C722,GB!$A$2:$A$96,0),MATCH(N$2,GB!$A$1:$AD$1,0))</f>
        <v>45</v>
      </c>
      <c r="O722" s="65">
        <f>INDEX(GB!$A$2:$AD$96,MATCH($C722,GB!$A$2:$A$96,0),MATCH(O$2,GB!$A$1:$AD$1,0))</f>
        <v>10</v>
      </c>
      <c r="P722" s="65">
        <f>INDEX(GB!$A$2:$AD$96,MATCH($C722,GB!$A$2:$A$96,0),MATCH(P$2,GB!$A$1:$AD$1,0))</f>
        <v>5</v>
      </c>
      <c r="Q722" s="65">
        <f>INDEX(GB!$A$2:$AD$96,MATCH($C722,GB!$A$2:$A$96,0),MATCH(Q$2,GB!$A$1:$AD$1,0))</f>
        <v>10</v>
      </c>
      <c r="R722" s="65">
        <f>INDEX(Notes!$A$36:$N$47,MATCH(Binning!$B722,Notes!$A$36:$A$47,0),MATCH(Notes!$M$35,Notes!$A$35:$N$35,0))</f>
        <v>626</v>
      </c>
      <c r="S722" s="65"/>
      <c r="T722" s="65">
        <f>INDEX(GB!$A$2:$AD$96,MATCH($C722,GB!$A$2:$A$96,0),MATCH(T$2,GB!$A$1:$AD$1,0))</f>
        <v>70</v>
      </c>
      <c r="U722" s="65">
        <f>INDEX(GB!$A$2:$AD$96,MATCH($C722,GB!$A$2:$A$96,0),MATCH(U$2,GB!$A$1:$AD$1,0))</f>
        <v>-15</v>
      </c>
      <c r="V722" s="65">
        <f>INDEX(GB!$A$2:$AD$96,MATCH($C722,GB!$A$2:$A$96,0),MATCH(V$2,GB!$A$1:$AD$1,0))</f>
        <v>0</v>
      </c>
      <c r="W722" s="65">
        <f>INDEX(GB!$A$2:$AD$96,MATCH($C722,GB!$A$2:$A$96,0),MATCH(W$2,GB!$A$1:$AD$1,0))</f>
        <v>-20</v>
      </c>
      <c r="X722" s="65">
        <f>INDEX(GB!$A$2:$AD$96,MATCH($C722,GB!$A$2:$A$96,0),MATCH(X$2,GB!$A$1:$AD$1,0))</f>
        <v>-15</v>
      </c>
      <c r="Y722" s="65">
        <v>5</v>
      </c>
      <c r="Z722" s="72">
        <v>1200</v>
      </c>
      <c r="AA722" s="72">
        <v>400</v>
      </c>
      <c r="AB722" s="65"/>
      <c r="AC722" s="65"/>
      <c r="AD722" s="65"/>
      <c r="AE722" s="65"/>
      <c r="AF722" s="65">
        <f t="shared" ref="AF722:AF731" si="2939">AF721</f>
        <v>5</v>
      </c>
      <c r="AG722" s="65">
        <f t="shared" si="2659"/>
        <v>820</v>
      </c>
      <c r="AH722" s="65">
        <f t="shared" si="2794"/>
        <v>775</v>
      </c>
      <c r="AI722" s="65" t="str">
        <f t="shared" si="2472"/>
        <v/>
      </c>
      <c r="AJ722" s="65" t="str">
        <f t="shared" si="2473"/>
        <v/>
      </c>
      <c r="AK722" s="65" t="str">
        <f t="shared" si="2474"/>
        <v/>
      </c>
      <c r="AL722" s="65" t="str">
        <f t="shared" si="2475"/>
        <v/>
      </c>
      <c r="AM722" s="65" t="str">
        <f t="shared" si="2800"/>
        <v/>
      </c>
      <c r="AN722" s="65">
        <f t="shared" ref="AN722:AS722" si="2940">AN721</f>
        <v>0</v>
      </c>
      <c r="AO722" s="65">
        <f t="shared" si="2940"/>
        <v>0</v>
      </c>
      <c r="AP722" s="65">
        <f t="shared" si="2940"/>
        <v>0</v>
      </c>
      <c r="AQ722" s="65">
        <f t="shared" si="2940"/>
        <v>0</v>
      </c>
      <c r="AR722" s="65">
        <f t="shared" si="2940"/>
        <v>0</v>
      </c>
      <c r="AS722" s="65">
        <f t="shared" si="2940"/>
        <v>0</v>
      </c>
      <c r="AT722" s="65" t="str">
        <f t="shared" si="2930"/>
        <v>DISP</v>
      </c>
      <c r="AU722" s="65">
        <f t="shared" si="2931"/>
        <v>46.7</v>
      </c>
      <c r="AV722" s="65"/>
      <c r="AX722" s="65">
        <f t="shared" si="2795"/>
        <v>900</v>
      </c>
      <c r="AY722" s="65">
        <f t="shared" si="2796"/>
        <v>700</v>
      </c>
      <c r="AZ722" s="65">
        <f>INDEX(Notes!$A$36:$O$47,MATCH($B722,Notes!A$36:A$47,0),MATCH(AZ$2,Notes!A$35:O$35,0))</f>
        <v>30.15</v>
      </c>
      <c r="BA722" s="65">
        <f t="shared" si="2932"/>
        <v>805</v>
      </c>
      <c r="BB722" s="65">
        <f t="shared" si="2797"/>
        <v>850</v>
      </c>
      <c r="BC722" s="65">
        <f t="shared" si="2933"/>
        <v>785</v>
      </c>
      <c r="BD722" s="65">
        <f t="shared" si="2798"/>
        <v>830</v>
      </c>
      <c r="BO722" s="72">
        <f t="shared" ref="BO722:BO731" si="2941">BO721</f>
        <v>46.7</v>
      </c>
      <c r="BP722" s="72">
        <f t="shared" si="2521"/>
        <v>3</v>
      </c>
      <c r="BQ722" s="72" t="str">
        <f t="shared" si="2522"/>
        <v>3</v>
      </c>
      <c r="BR722" s="72">
        <f t="shared" ref="BR722:BV726" si="2942">IF(BR721="","",BR721)</f>
        <v>0</v>
      </c>
      <c r="BS722" s="72" t="str">
        <f t="shared" ref="BS722:BV724" si="2943">IF(BS721="","",BS721)</f>
        <v/>
      </c>
      <c r="BT722" s="72" t="str">
        <f t="shared" si="2943"/>
        <v/>
      </c>
      <c r="BU722" s="72" t="str">
        <f t="shared" si="2943"/>
        <v/>
      </c>
      <c r="BV722" s="72" t="str">
        <f t="shared" si="2943"/>
        <v/>
      </c>
    </row>
    <row r="723" spans="1:74" s="72" customFormat="1" x14ac:dyDescent="0.2">
      <c r="A723" s="76" t="b">
        <v>1</v>
      </c>
      <c r="B723" s="65" t="s">
        <v>117</v>
      </c>
      <c r="C723" s="65" t="s">
        <v>120</v>
      </c>
      <c r="D723" s="65" t="str">
        <f t="shared" si="2935"/>
        <v>E4</v>
      </c>
      <c r="E723" s="75">
        <f t="shared" si="2519"/>
        <v>1003004</v>
      </c>
      <c r="F723" s="65" t="str">
        <f t="shared" si="2793"/>
        <v>MI003_E4</v>
      </c>
      <c r="G723" s="65" t="s">
        <v>345</v>
      </c>
      <c r="H723" s="65">
        <f t="shared" si="2936"/>
        <v>940</v>
      </c>
      <c r="I723" s="65">
        <f t="shared" si="2937"/>
        <v>100</v>
      </c>
      <c r="J723" s="65">
        <f>INDEX(Notes!$A$36:$N$47,MATCH(Binning!$B723,Notes!$A$36:$A$47,0),MATCH(Notes!$K$35,Notes!$A$35:$N$35,0))</f>
        <v>46.7</v>
      </c>
      <c r="K723" s="65"/>
      <c r="L723" s="65">
        <f t="shared" ref="L723:L731" si="2944">L722</f>
        <v>855</v>
      </c>
      <c r="M723" s="65">
        <f t="shared" si="2938"/>
        <v>655</v>
      </c>
      <c r="N723" s="65">
        <f>INDEX(GB!$A$2:$AD$96,MATCH($C723,GB!$A$2:$A$96,0),MATCH(N$2,GB!$A$1:$AD$1,0))</f>
        <v>45</v>
      </c>
      <c r="O723" s="65">
        <f>INDEX(GB!$A$2:$AD$96,MATCH($C723,GB!$A$2:$A$96,0),MATCH(O$2,GB!$A$1:$AD$1,0))</f>
        <v>10</v>
      </c>
      <c r="P723" s="65">
        <f>INDEX(GB!$A$2:$AD$96,MATCH($C723,GB!$A$2:$A$96,0),MATCH(P$2,GB!$A$1:$AD$1,0))</f>
        <v>5</v>
      </c>
      <c r="Q723" s="65">
        <f>INDEX(GB!$A$2:$AD$96,MATCH($C723,GB!$A$2:$A$96,0),MATCH(Q$2,GB!$A$1:$AD$1,0))</f>
        <v>10</v>
      </c>
      <c r="R723" s="65">
        <f>INDEX(Notes!$A$36:$N$47,MATCH(Binning!$B723,Notes!$A$36:$A$47,0),MATCH(Notes!$M$35,Notes!$A$35:$N$35,0))</f>
        <v>626</v>
      </c>
      <c r="S723" s="65"/>
      <c r="T723" s="65">
        <f>INDEX(GB!$A$2:$AD$96,MATCH($C723,GB!$A$2:$A$96,0),MATCH(T$2,GB!$A$1:$AD$1,0))</f>
        <v>70</v>
      </c>
      <c r="U723" s="65">
        <f>INDEX(GB!$A$2:$AD$96,MATCH($C723,GB!$A$2:$A$96,0),MATCH(U$2,GB!$A$1:$AD$1,0))</f>
        <v>-15</v>
      </c>
      <c r="V723" s="65">
        <f>INDEX(GB!$A$2:$AD$96,MATCH($C723,GB!$A$2:$A$96,0),MATCH(V$2,GB!$A$1:$AD$1,0))</f>
        <v>0</v>
      </c>
      <c r="W723" s="65">
        <f>INDEX(GB!$A$2:$AD$96,MATCH($C723,GB!$A$2:$A$96,0),MATCH(W$2,GB!$A$1:$AD$1,0))</f>
        <v>-20</v>
      </c>
      <c r="X723" s="65">
        <f>INDEX(GB!$A$2:$AD$96,MATCH($C723,GB!$A$2:$A$96,0),MATCH(X$2,GB!$A$1:$AD$1,0))</f>
        <v>-15</v>
      </c>
      <c r="Y723" s="65">
        <v>5</v>
      </c>
      <c r="Z723" s="72">
        <v>1200</v>
      </c>
      <c r="AA723" s="72">
        <v>400</v>
      </c>
      <c r="AB723" s="65"/>
      <c r="AC723" s="65"/>
      <c r="AD723" s="65"/>
      <c r="AE723" s="65"/>
      <c r="AF723" s="65">
        <f t="shared" si="2939"/>
        <v>5</v>
      </c>
      <c r="AG723" s="65">
        <f t="shared" si="2659"/>
        <v>820</v>
      </c>
      <c r="AH723" s="65">
        <f t="shared" si="2794"/>
        <v>775</v>
      </c>
      <c r="AI723" s="65" t="str">
        <f t="shared" si="2472"/>
        <v/>
      </c>
      <c r="AJ723" s="65" t="str">
        <f t="shared" si="2473"/>
        <v/>
      </c>
      <c r="AK723" s="65" t="str">
        <f t="shared" si="2474"/>
        <v/>
      </c>
      <c r="AL723" s="65" t="str">
        <f t="shared" si="2475"/>
        <v/>
      </c>
      <c r="AM723" s="65" t="str">
        <f t="shared" si="2800"/>
        <v/>
      </c>
      <c r="AN723" s="65">
        <f t="shared" ref="AN723:AS723" si="2945">AN722</f>
        <v>0</v>
      </c>
      <c r="AO723" s="65">
        <f t="shared" si="2945"/>
        <v>0</v>
      </c>
      <c r="AP723" s="65">
        <f t="shared" si="2945"/>
        <v>0</v>
      </c>
      <c r="AQ723" s="65">
        <f t="shared" si="2945"/>
        <v>0</v>
      </c>
      <c r="AR723" s="65">
        <f t="shared" si="2945"/>
        <v>0</v>
      </c>
      <c r="AS723" s="65">
        <f t="shared" si="2945"/>
        <v>0</v>
      </c>
      <c r="AT723" s="65" t="str">
        <f t="shared" si="2930"/>
        <v>DISP</v>
      </c>
      <c r="AU723" s="65">
        <f t="shared" si="2931"/>
        <v>46.7</v>
      </c>
      <c r="AV723" s="65"/>
      <c r="AX723" s="65">
        <f t="shared" si="2795"/>
        <v>900</v>
      </c>
      <c r="AY723" s="65">
        <f t="shared" si="2796"/>
        <v>700</v>
      </c>
      <c r="AZ723" s="65">
        <f>INDEX(Notes!$A$36:$O$47,MATCH($B723,Notes!A$36:A$47,0),MATCH(AZ$2,Notes!A$35:O$35,0))</f>
        <v>30.15</v>
      </c>
      <c r="BA723" s="65">
        <f t="shared" si="2932"/>
        <v>790</v>
      </c>
      <c r="BB723" s="65">
        <f t="shared" si="2797"/>
        <v>835</v>
      </c>
      <c r="BC723" s="65">
        <f t="shared" si="2933"/>
        <v>770</v>
      </c>
      <c r="BD723" s="65">
        <f t="shared" si="2798"/>
        <v>815</v>
      </c>
      <c r="BO723" s="72">
        <f t="shared" si="2941"/>
        <v>46.7</v>
      </c>
      <c r="BP723" s="72">
        <f t="shared" si="2521"/>
        <v>3</v>
      </c>
      <c r="BQ723" s="72" t="str">
        <f t="shared" si="2522"/>
        <v>4</v>
      </c>
      <c r="BR723" s="72">
        <f t="shared" si="2942"/>
        <v>0</v>
      </c>
      <c r="BS723" s="72" t="str">
        <f t="shared" si="2943"/>
        <v/>
      </c>
      <c r="BT723" s="72" t="str">
        <f t="shared" si="2943"/>
        <v/>
      </c>
      <c r="BU723" s="72" t="str">
        <f t="shared" si="2943"/>
        <v/>
      </c>
      <c r="BV723" s="72" t="str">
        <f t="shared" si="2943"/>
        <v/>
      </c>
    </row>
    <row r="724" spans="1:74" s="72" customFormat="1" x14ac:dyDescent="0.2">
      <c r="A724" s="76" t="b">
        <v>1</v>
      </c>
      <c r="B724" s="65" t="s">
        <v>117</v>
      </c>
      <c r="C724" s="65" t="s">
        <v>120</v>
      </c>
      <c r="D724" s="65" t="str">
        <f t="shared" si="2935"/>
        <v>E5</v>
      </c>
      <c r="E724" s="75">
        <f t="shared" si="2519"/>
        <v>1003005</v>
      </c>
      <c r="F724" s="65" t="str">
        <f t="shared" si="2793"/>
        <v>MI003_E5</v>
      </c>
      <c r="G724" s="65" t="s">
        <v>345</v>
      </c>
      <c r="H724" s="65">
        <f t="shared" si="2936"/>
        <v>925</v>
      </c>
      <c r="I724" s="65">
        <f t="shared" si="2937"/>
        <v>100</v>
      </c>
      <c r="J724" s="65">
        <f>INDEX(Notes!$A$36:$N$47,MATCH(Binning!$B724,Notes!$A$36:$A$47,0),MATCH(Notes!$K$35,Notes!$A$35:$N$35,0))</f>
        <v>46.7</v>
      </c>
      <c r="K724" s="65"/>
      <c r="L724" s="65">
        <f t="shared" si="2944"/>
        <v>855</v>
      </c>
      <c r="M724" s="65">
        <f t="shared" si="2938"/>
        <v>655</v>
      </c>
      <c r="N724" s="65">
        <f>INDEX(GB!$A$2:$AD$96,MATCH($C724,GB!$A$2:$A$96,0),MATCH(N$2,GB!$A$1:$AD$1,0))</f>
        <v>45</v>
      </c>
      <c r="O724" s="65">
        <f>INDEX(GB!$A$2:$AD$96,MATCH($C724,GB!$A$2:$A$96,0),MATCH(O$2,GB!$A$1:$AD$1,0))</f>
        <v>10</v>
      </c>
      <c r="P724" s="65">
        <f>INDEX(GB!$A$2:$AD$96,MATCH($C724,GB!$A$2:$A$96,0),MATCH(P$2,GB!$A$1:$AD$1,0))</f>
        <v>5</v>
      </c>
      <c r="Q724" s="65">
        <f>INDEX(GB!$A$2:$AD$96,MATCH($C724,GB!$A$2:$A$96,0),MATCH(Q$2,GB!$A$1:$AD$1,0))</f>
        <v>10</v>
      </c>
      <c r="R724" s="65">
        <f>INDEX(Notes!$A$36:$N$47,MATCH(Binning!$B724,Notes!$A$36:$A$47,0),MATCH(Notes!$M$35,Notes!$A$35:$N$35,0))</f>
        <v>626</v>
      </c>
      <c r="S724" s="65"/>
      <c r="T724" s="65">
        <f>INDEX(GB!$A$2:$AD$96,MATCH($C724,GB!$A$2:$A$96,0),MATCH(T$2,GB!$A$1:$AD$1,0))</f>
        <v>70</v>
      </c>
      <c r="U724" s="65">
        <f>INDEX(GB!$A$2:$AD$96,MATCH($C724,GB!$A$2:$A$96,0),MATCH(U$2,GB!$A$1:$AD$1,0))</f>
        <v>-15</v>
      </c>
      <c r="V724" s="65">
        <f>INDEX(GB!$A$2:$AD$96,MATCH($C724,GB!$A$2:$A$96,0),MATCH(V$2,GB!$A$1:$AD$1,0))</f>
        <v>0</v>
      </c>
      <c r="W724" s="65">
        <f>INDEX(GB!$A$2:$AD$96,MATCH($C724,GB!$A$2:$A$96,0),MATCH(W$2,GB!$A$1:$AD$1,0))</f>
        <v>-20</v>
      </c>
      <c r="X724" s="65">
        <f>INDEX(GB!$A$2:$AD$96,MATCH($C724,GB!$A$2:$A$96,0),MATCH(X$2,GB!$A$1:$AD$1,0))</f>
        <v>-15</v>
      </c>
      <c r="Y724" s="65">
        <v>5</v>
      </c>
      <c r="Z724" s="72">
        <v>1200</v>
      </c>
      <c r="AA724" s="72">
        <v>400</v>
      </c>
      <c r="AB724" s="65"/>
      <c r="AC724" s="65"/>
      <c r="AD724" s="65"/>
      <c r="AE724" s="65"/>
      <c r="AF724" s="65">
        <f t="shared" si="2939"/>
        <v>5</v>
      </c>
      <c r="AG724" s="65">
        <f t="shared" si="2659"/>
        <v>820</v>
      </c>
      <c r="AH724" s="65">
        <f t="shared" si="2794"/>
        <v>775</v>
      </c>
      <c r="AI724" s="65" t="str">
        <f t="shared" si="2472"/>
        <v/>
      </c>
      <c r="AJ724" s="65" t="str">
        <f t="shared" si="2473"/>
        <v/>
      </c>
      <c r="AK724" s="65" t="str">
        <f t="shared" si="2474"/>
        <v/>
      </c>
      <c r="AL724" s="65" t="str">
        <f t="shared" si="2475"/>
        <v/>
      </c>
      <c r="AM724" s="65" t="str">
        <f t="shared" si="2800"/>
        <v/>
      </c>
      <c r="AN724" s="65">
        <f t="shared" ref="AN724:AS724" si="2946">AN723</f>
        <v>0</v>
      </c>
      <c r="AO724" s="65">
        <f t="shared" si="2946"/>
        <v>0</v>
      </c>
      <c r="AP724" s="65">
        <f t="shared" si="2946"/>
        <v>0</v>
      </c>
      <c r="AQ724" s="65">
        <f t="shared" si="2946"/>
        <v>0</v>
      </c>
      <c r="AR724" s="65">
        <f t="shared" si="2946"/>
        <v>0</v>
      </c>
      <c r="AS724" s="65">
        <f t="shared" si="2946"/>
        <v>0</v>
      </c>
      <c r="AT724" s="65" t="str">
        <f t="shared" si="2930"/>
        <v>DISP</v>
      </c>
      <c r="AU724" s="65">
        <f t="shared" si="2931"/>
        <v>46.7</v>
      </c>
      <c r="AV724" s="65"/>
      <c r="AX724" s="65">
        <f t="shared" si="2795"/>
        <v>900</v>
      </c>
      <c r="AY724" s="65">
        <f t="shared" si="2796"/>
        <v>700</v>
      </c>
      <c r="AZ724" s="65">
        <f>INDEX(Notes!$A$36:$O$47,MATCH($B724,Notes!A$36:A$47,0),MATCH(AZ$2,Notes!A$35:O$35,0))</f>
        <v>30.15</v>
      </c>
      <c r="BA724" s="65">
        <f t="shared" si="2932"/>
        <v>775</v>
      </c>
      <c r="BB724" s="65">
        <f t="shared" si="2797"/>
        <v>820</v>
      </c>
      <c r="BC724" s="65">
        <f t="shared" si="2933"/>
        <v>755</v>
      </c>
      <c r="BD724" s="65">
        <f t="shared" si="2798"/>
        <v>800</v>
      </c>
      <c r="BO724" s="72">
        <f t="shared" si="2941"/>
        <v>46.7</v>
      </c>
      <c r="BP724" s="72">
        <f t="shared" si="2521"/>
        <v>3</v>
      </c>
      <c r="BQ724" s="72" t="str">
        <f t="shared" si="2522"/>
        <v>5</v>
      </c>
      <c r="BR724" s="72">
        <f t="shared" si="2942"/>
        <v>0</v>
      </c>
      <c r="BS724" s="72" t="str">
        <f t="shared" si="2943"/>
        <v/>
      </c>
      <c r="BT724" s="72" t="str">
        <f t="shared" si="2943"/>
        <v/>
      </c>
      <c r="BU724" s="72" t="str">
        <f t="shared" si="2943"/>
        <v/>
      </c>
      <c r="BV724" s="72" t="str">
        <f t="shared" si="2943"/>
        <v/>
      </c>
    </row>
    <row r="725" spans="1:74" s="72" customFormat="1" x14ac:dyDescent="0.2">
      <c r="A725" s="76" t="b">
        <v>1</v>
      </c>
      <c r="B725" s="65" t="s">
        <v>117</v>
      </c>
      <c r="C725" s="65" t="s">
        <v>120</v>
      </c>
      <c r="D725" s="65" t="str">
        <f t="shared" si="2935"/>
        <v>E6</v>
      </c>
      <c r="E725" s="75">
        <f t="shared" ref="E725:E736" si="2947">1000000+BP725*1000+BQ725</f>
        <v>1003006</v>
      </c>
      <c r="F725" s="65" t="str">
        <f t="shared" ref="F725:F736" si="2948">CONCATENATE(C725,"_",D725)</f>
        <v>MI003_E6</v>
      </c>
      <c r="G725" s="65" t="s">
        <v>345</v>
      </c>
      <c r="H725" s="65">
        <f t="shared" si="2936"/>
        <v>910</v>
      </c>
      <c r="I725" s="65">
        <f t="shared" si="2937"/>
        <v>100</v>
      </c>
      <c r="J725" s="65">
        <f>INDEX(Notes!$A$36:$N$47,MATCH(Binning!$B725,Notes!$A$36:$A$47,0),MATCH(Notes!$K$35,Notes!$A$35:$N$35,0))</f>
        <v>46.7</v>
      </c>
      <c r="K725" s="65"/>
      <c r="L725" s="65">
        <f t="shared" si="2944"/>
        <v>855</v>
      </c>
      <c r="M725" s="65">
        <f t="shared" si="2938"/>
        <v>655</v>
      </c>
      <c r="N725" s="65">
        <f>INDEX(GB!$A$2:$AD$96,MATCH($C725,GB!$A$2:$A$96,0),MATCH(N$2,GB!$A$1:$AD$1,0))</f>
        <v>45</v>
      </c>
      <c r="O725" s="65">
        <f>INDEX(GB!$A$2:$AD$96,MATCH($C725,GB!$A$2:$A$96,0),MATCH(O$2,GB!$A$1:$AD$1,0))</f>
        <v>10</v>
      </c>
      <c r="P725" s="65">
        <f>INDEX(GB!$A$2:$AD$96,MATCH($C725,GB!$A$2:$A$96,0),MATCH(P$2,GB!$A$1:$AD$1,0))</f>
        <v>5</v>
      </c>
      <c r="Q725" s="65">
        <f>INDEX(GB!$A$2:$AD$96,MATCH($C725,GB!$A$2:$A$96,0),MATCH(Q$2,GB!$A$1:$AD$1,0))</f>
        <v>10</v>
      </c>
      <c r="R725" s="65">
        <f>INDEX(Notes!$A$36:$N$47,MATCH(Binning!$B725,Notes!$A$36:$A$47,0),MATCH(Notes!$M$35,Notes!$A$35:$N$35,0))</f>
        <v>626</v>
      </c>
      <c r="S725" s="65"/>
      <c r="T725" s="65">
        <f>INDEX(GB!$A$2:$AD$96,MATCH($C725,GB!$A$2:$A$96,0),MATCH(T$2,GB!$A$1:$AD$1,0))</f>
        <v>70</v>
      </c>
      <c r="U725" s="65">
        <f>INDEX(GB!$A$2:$AD$96,MATCH($C725,GB!$A$2:$A$96,0),MATCH(U$2,GB!$A$1:$AD$1,0))</f>
        <v>-15</v>
      </c>
      <c r="V725" s="65">
        <f>INDEX(GB!$A$2:$AD$96,MATCH($C725,GB!$A$2:$A$96,0),MATCH(V$2,GB!$A$1:$AD$1,0))</f>
        <v>0</v>
      </c>
      <c r="W725" s="65">
        <f>INDEX(GB!$A$2:$AD$96,MATCH($C725,GB!$A$2:$A$96,0),MATCH(W$2,GB!$A$1:$AD$1,0))</f>
        <v>-20</v>
      </c>
      <c r="X725" s="65">
        <f>INDEX(GB!$A$2:$AD$96,MATCH($C725,GB!$A$2:$A$96,0),MATCH(X$2,GB!$A$1:$AD$1,0))</f>
        <v>-15</v>
      </c>
      <c r="Y725" s="65">
        <v>5</v>
      </c>
      <c r="Z725" s="72">
        <v>1200</v>
      </c>
      <c r="AA725" s="72">
        <v>400</v>
      </c>
      <c r="AB725" s="65"/>
      <c r="AC725" s="65"/>
      <c r="AD725" s="65"/>
      <c r="AE725" s="65"/>
      <c r="AF725" s="65">
        <f t="shared" si="2939"/>
        <v>5</v>
      </c>
      <c r="AG725" s="65">
        <f t="shared" si="2659"/>
        <v>820</v>
      </c>
      <c r="AH725" s="65">
        <f t="shared" ref="AH725:AH736" si="2949">AG725-N725</f>
        <v>775</v>
      </c>
      <c r="AI725" s="65" t="str">
        <f t="shared" ref="AI725:AI736" si="2950">IF($BR725=1,BS725,"")</f>
        <v/>
      </c>
      <c r="AJ725" s="65" t="str">
        <f t="shared" ref="AJ725:AJ736" si="2951">IF($BR725=1,BT725,"")</f>
        <v/>
      </c>
      <c r="AK725" s="65" t="str">
        <f t="shared" ref="AK725:AK736" si="2952">IF($BR725=1,BU725,"")</f>
        <v/>
      </c>
      <c r="AL725" s="65" t="str">
        <f t="shared" ref="AL725:AL736" si="2953">IF($BR725=1,BV725,"")</f>
        <v/>
      </c>
      <c r="AM725" s="65" t="str">
        <f t="shared" si="2800"/>
        <v/>
      </c>
      <c r="AN725" s="65">
        <f t="shared" ref="AN725:AS725" si="2954">AN724</f>
        <v>0</v>
      </c>
      <c r="AO725" s="65">
        <f t="shared" si="2954"/>
        <v>0</v>
      </c>
      <c r="AP725" s="65">
        <f t="shared" si="2954"/>
        <v>0</v>
      </c>
      <c r="AQ725" s="65">
        <f t="shared" si="2954"/>
        <v>0</v>
      </c>
      <c r="AR725" s="65">
        <f t="shared" si="2954"/>
        <v>0</v>
      </c>
      <c r="AS725" s="65">
        <f t="shared" si="2954"/>
        <v>0</v>
      </c>
      <c r="AT725" s="65" t="str">
        <f t="shared" ref="AT725:AT736" si="2955">B725</f>
        <v>DISP</v>
      </c>
      <c r="AU725" s="65">
        <f t="shared" ref="AU725:AU736" si="2956">J725</f>
        <v>46.7</v>
      </c>
      <c r="AV725" s="65"/>
      <c r="AX725" s="65">
        <f t="shared" ref="AX725:AX736" si="2957">L725+N725</f>
        <v>900</v>
      </c>
      <c r="AY725" s="65">
        <f t="shared" ref="AY725:AY736" si="2958">M725+N725</f>
        <v>700</v>
      </c>
      <c r="AZ725" s="65">
        <f>INDEX(Notes!$A$36:$O$47,MATCH($B725,Notes!A$36:A$47,0),MATCH(AZ$2,Notes!A$35:O$35,0))</f>
        <v>30.15</v>
      </c>
      <c r="BA725" s="65">
        <f t="shared" ref="BA725:BA736" si="2959">MAX(MIN(Y725*FLOOR((H725-I725*LOG10(AZ725))/Y725,1),L725),M725)</f>
        <v>760</v>
      </c>
      <c r="BB725" s="65">
        <f t="shared" ref="BB725:BB736" si="2960">BA725+N725</f>
        <v>805</v>
      </c>
      <c r="BC725" s="65">
        <f t="shared" ref="BC725:BC736" si="2961">MAX(MIN(Y725*FLOOR((H725-I725*LOG10(J725))/Y725,1),L725),M725)</f>
        <v>740</v>
      </c>
      <c r="BD725" s="65">
        <f t="shared" ref="BD725:BD736" si="2962">BC725+N725</f>
        <v>785</v>
      </c>
      <c r="BO725" s="72">
        <f t="shared" si="2941"/>
        <v>46.7</v>
      </c>
      <c r="BP725" s="72">
        <f t="shared" si="2521"/>
        <v>3</v>
      </c>
      <c r="BQ725" s="72" t="str">
        <f t="shared" si="2522"/>
        <v>6</v>
      </c>
      <c r="BR725" s="72">
        <f t="shared" si="2942"/>
        <v>0</v>
      </c>
      <c r="BS725" s="72" t="str">
        <f t="shared" si="2942"/>
        <v/>
      </c>
      <c r="BT725" s="72" t="str">
        <f t="shared" si="2942"/>
        <v/>
      </c>
      <c r="BU725" s="72" t="str">
        <f t="shared" si="2942"/>
        <v/>
      </c>
      <c r="BV725" s="72" t="str">
        <f t="shared" si="2942"/>
        <v/>
      </c>
    </row>
    <row r="726" spans="1:74" s="72" customFormat="1" x14ac:dyDescent="0.2">
      <c r="A726" s="76" t="b">
        <v>1</v>
      </c>
      <c r="B726" s="65" t="s">
        <v>117</v>
      </c>
      <c r="C726" s="65" t="s">
        <v>120</v>
      </c>
      <c r="D726" s="65" t="str">
        <f t="shared" si="2935"/>
        <v>E7</v>
      </c>
      <c r="E726" s="75">
        <f t="shared" si="2947"/>
        <v>1003007</v>
      </c>
      <c r="F726" s="65" t="str">
        <f t="shared" si="2948"/>
        <v>MI003_E7</v>
      </c>
      <c r="G726" s="65" t="s">
        <v>345</v>
      </c>
      <c r="H726" s="65">
        <f t="shared" si="2936"/>
        <v>895</v>
      </c>
      <c r="I726" s="65">
        <f t="shared" si="2937"/>
        <v>100</v>
      </c>
      <c r="J726" s="65">
        <f>INDEX(Notes!$A$36:$N$47,MATCH(Binning!$B726,Notes!$A$36:$A$47,0),MATCH(Notes!$K$35,Notes!$A$35:$N$35,0))</f>
        <v>46.7</v>
      </c>
      <c r="K726" s="65"/>
      <c r="L726" s="65">
        <f t="shared" si="2944"/>
        <v>855</v>
      </c>
      <c r="M726" s="65">
        <f t="shared" si="2938"/>
        <v>655</v>
      </c>
      <c r="N726" s="65">
        <f>INDEX(GB!$A$2:$AD$96,MATCH($C726,GB!$A$2:$A$96,0),MATCH(N$2,GB!$A$1:$AD$1,0))</f>
        <v>45</v>
      </c>
      <c r="O726" s="65">
        <f>INDEX(GB!$A$2:$AD$96,MATCH($C726,GB!$A$2:$A$96,0),MATCH(O$2,GB!$A$1:$AD$1,0))</f>
        <v>10</v>
      </c>
      <c r="P726" s="65">
        <f>INDEX(GB!$A$2:$AD$96,MATCH($C726,GB!$A$2:$A$96,0),MATCH(P$2,GB!$A$1:$AD$1,0))</f>
        <v>5</v>
      </c>
      <c r="Q726" s="65">
        <f>INDEX(GB!$A$2:$AD$96,MATCH($C726,GB!$A$2:$A$96,0),MATCH(Q$2,GB!$A$1:$AD$1,0))</f>
        <v>10</v>
      </c>
      <c r="R726" s="65">
        <f>INDEX(Notes!$A$36:$N$47,MATCH(Binning!$B726,Notes!$A$36:$A$47,0),MATCH(Notes!$M$35,Notes!$A$35:$N$35,0))</f>
        <v>626</v>
      </c>
      <c r="S726" s="65"/>
      <c r="T726" s="65">
        <f>INDEX(GB!$A$2:$AD$96,MATCH($C726,GB!$A$2:$A$96,0),MATCH(T$2,GB!$A$1:$AD$1,0))</f>
        <v>70</v>
      </c>
      <c r="U726" s="65">
        <f>INDEX(GB!$A$2:$AD$96,MATCH($C726,GB!$A$2:$A$96,0),MATCH(U$2,GB!$A$1:$AD$1,0))</f>
        <v>-15</v>
      </c>
      <c r="V726" s="65">
        <f>INDEX(GB!$A$2:$AD$96,MATCH($C726,GB!$A$2:$A$96,0),MATCH(V$2,GB!$A$1:$AD$1,0))</f>
        <v>0</v>
      </c>
      <c r="W726" s="65">
        <f>INDEX(GB!$A$2:$AD$96,MATCH($C726,GB!$A$2:$A$96,0),MATCH(W$2,GB!$A$1:$AD$1,0))</f>
        <v>-20</v>
      </c>
      <c r="X726" s="65">
        <f>INDEX(GB!$A$2:$AD$96,MATCH($C726,GB!$A$2:$A$96,0),MATCH(X$2,GB!$A$1:$AD$1,0))</f>
        <v>-15</v>
      </c>
      <c r="Y726" s="65">
        <v>5</v>
      </c>
      <c r="Z726" s="72">
        <v>1200</v>
      </c>
      <c r="AA726" s="72">
        <v>400</v>
      </c>
      <c r="AB726" s="65"/>
      <c r="AC726" s="65"/>
      <c r="AD726" s="65"/>
      <c r="AE726" s="65"/>
      <c r="AF726" s="65">
        <f t="shared" si="2939"/>
        <v>5</v>
      </c>
      <c r="AG726" s="65">
        <f t="shared" si="2659"/>
        <v>820</v>
      </c>
      <c r="AH726" s="65">
        <f t="shared" si="2949"/>
        <v>775</v>
      </c>
      <c r="AI726" s="65" t="str">
        <f t="shared" si="2950"/>
        <v/>
      </c>
      <c r="AJ726" s="65" t="str">
        <f t="shared" si="2951"/>
        <v/>
      </c>
      <c r="AK726" s="65" t="str">
        <f t="shared" si="2952"/>
        <v/>
      </c>
      <c r="AL726" s="65" t="str">
        <f t="shared" si="2953"/>
        <v/>
      </c>
      <c r="AM726" s="65" t="str">
        <f t="shared" si="2800"/>
        <v/>
      </c>
      <c r="AN726" s="65">
        <f t="shared" ref="AN726:AS726" si="2963">AN725</f>
        <v>0</v>
      </c>
      <c r="AO726" s="65">
        <f t="shared" si="2963"/>
        <v>0</v>
      </c>
      <c r="AP726" s="65">
        <f t="shared" si="2963"/>
        <v>0</v>
      </c>
      <c r="AQ726" s="65">
        <f t="shared" si="2963"/>
        <v>0</v>
      </c>
      <c r="AR726" s="65">
        <f t="shared" si="2963"/>
        <v>0</v>
      </c>
      <c r="AS726" s="65">
        <f t="shared" si="2963"/>
        <v>0</v>
      </c>
      <c r="AT726" s="65" t="str">
        <f t="shared" si="2955"/>
        <v>DISP</v>
      </c>
      <c r="AU726" s="65">
        <f t="shared" si="2956"/>
        <v>46.7</v>
      </c>
      <c r="AV726" s="65"/>
      <c r="AX726" s="65">
        <f t="shared" si="2957"/>
        <v>900</v>
      </c>
      <c r="AY726" s="65">
        <f t="shared" si="2958"/>
        <v>700</v>
      </c>
      <c r="AZ726" s="65">
        <f>INDEX(Notes!$A$36:$O$47,MATCH($B726,Notes!A$36:A$47,0),MATCH(AZ$2,Notes!A$35:O$35,0))</f>
        <v>30.15</v>
      </c>
      <c r="BA726" s="65">
        <f t="shared" si="2959"/>
        <v>745</v>
      </c>
      <c r="BB726" s="65">
        <f t="shared" si="2960"/>
        <v>790</v>
      </c>
      <c r="BC726" s="65">
        <f t="shared" si="2961"/>
        <v>725</v>
      </c>
      <c r="BD726" s="65">
        <f t="shared" si="2962"/>
        <v>770</v>
      </c>
      <c r="BO726" s="72">
        <f t="shared" si="2941"/>
        <v>46.7</v>
      </c>
      <c r="BP726" s="72">
        <f t="shared" si="2521"/>
        <v>3</v>
      </c>
      <c r="BQ726" s="72" t="str">
        <f t="shared" si="2522"/>
        <v>7</v>
      </c>
      <c r="BR726" s="72">
        <f t="shared" si="2942"/>
        <v>0</v>
      </c>
      <c r="BS726" s="72" t="str">
        <f t="shared" si="2942"/>
        <v/>
      </c>
      <c r="BT726" s="72" t="str">
        <f t="shared" si="2942"/>
        <v/>
      </c>
      <c r="BU726" s="72" t="str">
        <f t="shared" si="2942"/>
        <v/>
      </c>
      <c r="BV726" s="72" t="str">
        <f t="shared" si="2942"/>
        <v/>
      </c>
    </row>
    <row r="727" spans="1:74" s="72" customFormat="1" x14ac:dyDescent="0.2">
      <c r="A727" s="76" t="b">
        <v>1</v>
      </c>
      <c r="B727" s="65" t="s">
        <v>117</v>
      </c>
      <c r="C727" s="65" t="s">
        <v>120</v>
      </c>
      <c r="D727" s="65" t="str">
        <f t="shared" si="2935"/>
        <v>E8</v>
      </c>
      <c r="E727" s="75">
        <f t="shared" si="2947"/>
        <v>1003008</v>
      </c>
      <c r="F727" s="65" t="str">
        <f t="shared" si="2948"/>
        <v>MI003_E8</v>
      </c>
      <c r="G727" s="65" t="s">
        <v>345</v>
      </c>
      <c r="H727" s="65">
        <f t="shared" si="2936"/>
        <v>880</v>
      </c>
      <c r="I727" s="65">
        <f t="shared" si="2937"/>
        <v>100</v>
      </c>
      <c r="J727" s="65">
        <f>INDEX(Notes!$A$36:$N$47,MATCH(Binning!$B727,Notes!$A$36:$A$47,0),MATCH(Notes!$K$35,Notes!$A$35:$N$35,0))</f>
        <v>46.7</v>
      </c>
      <c r="K727" s="65"/>
      <c r="L727" s="65">
        <f t="shared" si="2944"/>
        <v>855</v>
      </c>
      <c r="M727" s="65">
        <f t="shared" si="2938"/>
        <v>655</v>
      </c>
      <c r="N727" s="65">
        <f>INDEX(GB!$A$2:$AD$96,MATCH($C727,GB!$A$2:$A$96,0),MATCH(N$2,GB!$A$1:$AD$1,0))</f>
        <v>45</v>
      </c>
      <c r="O727" s="65">
        <f>INDEX(GB!$A$2:$AD$96,MATCH($C727,GB!$A$2:$A$96,0),MATCH(O$2,GB!$A$1:$AD$1,0))</f>
        <v>10</v>
      </c>
      <c r="P727" s="65">
        <f>INDEX(GB!$A$2:$AD$96,MATCH($C727,GB!$A$2:$A$96,0),MATCH(P$2,GB!$A$1:$AD$1,0))</f>
        <v>5</v>
      </c>
      <c r="Q727" s="65">
        <f>INDEX(GB!$A$2:$AD$96,MATCH($C727,GB!$A$2:$A$96,0),MATCH(Q$2,GB!$A$1:$AD$1,0))</f>
        <v>10</v>
      </c>
      <c r="R727" s="65">
        <f>INDEX(Notes!$A$36:$N$47,MATCH(Binning!$B727,Notes!$A$36:$A$47,0),MATCH(Notes!$M$35,Notes!$A$35:$N$35,0))</f>
        <v>626</v>
      </c>
      <c r="S727" s="65"/>
      <c r="T727" s="65">
        <f>INDEX(GB!$A$2:$AD$96,MATCH($C727,GB!$A$2:$A$96,0),MATCH(T$2,GB!$A$1:$AD$1,0))</f>
        <v>70</v>
      </c>
      <c r="U727" s="65">
        <f>INDEX(GB!$A$2:$AD$96,MATCH($C727,GB!$A$2:$A$96,0),MATCH(U$2,GB!$A$1:$AD$1,0))</f>
        <v>-15</v>
      </c>
      <c r="V727" s="65">
        <f>INDEX(GB!$A$2:$AD$96,MATCH($C727,GB!$A$2:$A$96,0),MATCH(V$2,GB!$A$1:$AD$1,0))</f>
        <v>0</v>
      </c>
      <c r="W727" s="65">
        <f>INDEX(GB!$A$2:$AD$96,MATCH($C727,GB!$A$2:$A$96,0),MATCH(W$2,GB!$A$1:$AD$1,0))</f>
        <v>-20</v>
      </c>
      <c r="X727" s="65">
        <f>INDEX(GB!$A$2:$AD$96,MATCH($C727,GB!$A$2:$A$96,0),MATCH(X$2,GB!$A$1:$AD$1,0))</f>
        <v>-15</v>
      </c>
      <c r="Y727" s="65">
        <v>5</v>
      </c>
      <c r="Z727" s="72">
        <v>1200</v>
      </c>
      <c r="AA727" s="72">
        <v>400</v>
      </c>
      <c r="AB727" s="65"/>
      <c r="AC727" s="65"/>
      <c r="AD727" s="65"/>
      <c r="AE727" s="65"/>
      <c r="AF727" s="65">
        <f t="shared" si="2939"/>
        <v>5</v>
      </c>
      <c r="AG727" s="65">
        <f t="shared" si="2659"/>
        <v>820</v>
      </c>
      <c r="AH727" s="65">
        <f t="shared" si="2949"/>
        <v>775</v>
      </c>
      <c r="AI727" s="65" t="str">
        <f t="shared" si="2950"/>
        <v/>
      </c>
      <c r="AJ727" s="65" t="str">
        <f t="shared" si="2951"/>
        <v/>
      </c>
      <c r="AK727" s="65" t="str">
        <f t="shared" si="2952"/>
        <v/>
      </c>
      <c r="AL727" s="65" t="str">
        <f t="shared" si="2953"/>
        <v/>
      </c>
      <c r="AM727" s="65" t="str">
        <f t="shared" si="2800"/>
        <v/>
      </c>
      <c r="AN727" s="65">
        <f t="shared" ref="AN727:AS727" si="2964">AN726</f>
        <v>0</v>
      </c>
      <c r="AO727" s="65">
        <f t="shared" si="2964"/>
        <v>0</v>
      </c>
      <c r="AP727" s="65">
        <f t="shared" si="2964"/>
        <v>0</v>
      </c>
      <c r="AQ727" s="65">
        <f t="shared" si="2964"/>
        <v>0</v>
      </c>
      <c r="AR727" s="65">
        <f t="shared" si="2964"/>
        <v>0</v>
      </c>
      <c r="AS727" s="65">
        <f t="shared" si="2964"/>
        <v>0</v>
      </c>
      <c r="AT727" s="65" t="str">
        <f t="shared" si="2955"/>
        <v>DISP</v>
      </c>
      <c r="AU727" s="65">
        <f t="shared" si="2956"/>
        <v>46.7</v>
      </c>
      <c r="AV727" s="65"/>
      <c r="AX727" s="65">
        <f t="shared" si="2957"/>
        <v>900</v>
      </c>
      <c r="AY727" s="65">
        <f t="shared" si="2958"/>
        <v>700</v>
      </c>
      <c r="AZ727" s="65">
        <f>INDEX(Notes!$A$36:$O$47,MATCH($B727,Notes!A$36:A$47,0),MATCH(AZ$2,Notes!A$35:O$35,0))</f>
        <v>30.15</v>
      </c>
      <c r="BA727" s="65">
        <f t="shared" si="2959"/>
        <v>730</v>
      </c>
      <c r="BB727" s="65">
        <f t="shared" si="2960"/>
        <v>775</v>
      </c>
      <c r="BC727" s="65">
        <f t="shared" si="2961"/>
        <v>710</v>
      </c>
      <c r="BD727" s="65">
        <f t="shared" si="2962"/>
        <v>755</v>
      </c>
      <c r="BO727" s="72">
        <f t="shared" si="2941"/>
        <v>46.7</v>
      </c>
      <c r="BP727" s="72">
        <f t="shared" si="2521"/>
        <v>3</v>
      </c>
      <c r="BQ727" s="72" t="str">
        <f t="shared" si="2522"/>
        <v>8</v>
      </c>
      <c r="BR727" s="72">
        <f t="shared" ref="BR727:BV727" si="2965">IF(BR726="","",BR726)</f>
        <v>0</v>
      </c>
      <c r="BS727" s="72" t="str">
        <f t="shared" si="2965"/>
        <v/>
      </c>
      <c r="BT727" s="72" t="str">
        <f t="shared" si="2965"/>
        <v/>
      </c>
      <c r="BU727" s="72" t="str">
        <f t="shared" si="2965"/>
        <v/>
      </c>
      <c r="BV727" s="72" t="str">
        <f t="shared" si="2965"/>
        <v/>
      </c>
    </row>
    <row r="728" spans="1:74" s="72" customFormat="1" x14ac:dyDescent="0.2">
      <c r="A728" s="76" t="b">
        <v>1</v>
      </c>
      <c r="B728" s="65" t="s">
        <v>117</v>
      </c>
      <c r="C728" s="65" t="s">
        <v>120</v>
      </c>
      <c r="D728" s="65" t="str">
        <f t="shared" si="2935"/>
        <v>E9</v>
      </c>
      <c r="E728" s="75">
        <f t="shared" si="2947"/>
        <v>1003009</v>
      </c>
      <c r="F728" s="65" t="str">
        <f t="shared" si="2948"/>
        <v>MI003_E9</v>
      </c>
      <c r="G728" s="65" t="s">
        <v>345</v>
      </c>
      <c r="H728" s="65">
        <f t="shared" si="2936"/>
        <v>865</v>
      </c>
      <c r="I728" s="65">
        <f t="shared" si="2937"/>
        <v>100</v>
      </c>
      <c r="J728" s="65">
        <f>INDEX(Notes!$A$36:$N$47,MATCH(Binning!$B728,Notes!$A$36:$A$47,0),MATCH(Notes!$K$35,Notes!$A$35:$N$35,0))</f>
        <v>46.7</v>
      </c>
      <c r="K728" s="65"/>
      <c r="L728" s="65">
        <f t="shared" si="2944"/>
        <v>855</v>
      </c>
      <c r="M728" s="65">
        <f t="shared" si="2938"/>
        <v>655</v>
      </c>
      <c r="N728" s="65">
        <f>INDEX(GB!$A$2:$AD$96,MATCH($C728,GB!$A$2:$A$96,0),MATCH(N$2,GB!$A$1:$AD$1,0))</f>
        <v>45</v>
      </c>
      <c r="O728" s="65">
        <f>INDEX(GB!$A$2:$AD$96,MATCH($C728,GB!$A$2:$A$96,0),MATCH(O$2,GB!$A$1:$AD$1,0))</f>
        <v>10</v>
      </c>
      <c r="P728" s="65">
        <f>INDEX(GB!$A$2:$AD$96,MATCH($C728,GB!$A$2:$A$96,0),MATCH(P$2,GB!$A$1:$AD$1,0))</f>
        <v>5</v>
      </c>
      <c r="Q728" s="65">
        <f>INDEX(GB!$A$2:$AD$96,MATCH($C728,GB!$A$2:$A$96,0),MATCH(Q$2,GB!$A$1:$AD$1,0))</f>
        <v>10</v>
      </c>
      <c r="R728" s="65">
        <f>INDEX(Notes!$A$36:$N$47,MATCH(Binning!$B728,Notes!$A$36:$A$47,0),MATCH(Notes!$M$35,Notes!$A$35:$N$35,0))</f>
        <v>626</v>
      </c>
      <c r="S728" s="65"/>
      <c r="T728" s="65">
        <f>INDEX(GB!$A$2:$AD$96,MATCH($C728,GB!$A$2:$A$96,0),MATCH(T$2,GB!$A$1:$AD$1,0))</f>
        <v>70</v>
      </c>
      <c r="U728" s="65">
        <f>INDEX(GB!$A$2:$AD$96,MATCH($C728,GB!$A$2:$A$96,0),MATCH(U$2,GB!$A$1:$AD$1,0))</f>
        <v>-15</v>
      </c>
      <c r="V728" s="65">
        <f>INDEX(GB!$A$2:$AD$96,MATCH($C728,GB!$A$2:$A$96,0),MATCH(V$2,GB!$A$1:$AD$1,0))</f>
        <v>0</v>
      </c>
      <c r="W728" s="65">
        <f>INDEX(GB!$A$2:$AD$96,MATCH($C728,GB!$A$2:$A$96,0),MATCH(W$2,GB!$A$1:$AD$1,0))</f>
        <v>-20</v>
      </c>
      <c r="X728" s="65">
        <f>INDEX(GB!$A$2:$AD$96,MATCH($C728,GB!$A$2:$A$96,0),MATCH(X$2,GB!$A$1:$AD$1,0))</f>
        <v>-15</v>
      </c>
      <c r="Y728" s="65">
        <v>5</v>
      </c>
      <c r="Z728" s="72">
        <v>1200</v>
      </c>
      <c r="AA728" s="72">
        <v>400</v>
      </c>
      <c r="AB728" s="65"/>
      <c r="AC728" s="65"/>
      <c r="AD728" s="65"/>
      <c r="AE728" s="65"/>
      <c r="AF728" s="65">
        <f t="shared" si="2939"/>
        <v>5</v>
      </c>
      <c r="AG728" s="65">
        <f t="shared" si="2659"/>
        <v>820</v>
      </c>
      <c r="AH728" s="65">
        <f t="shared" si="2949"/>
        <v>775</v>
      </c>
      <c r="AI728" s="65" t="str">
        <f t="shared" si="2950"/>
        <v/>
      </c>
      <c r="AJ728" s="65" t="str">
        <f t="shared" si="2951"/>
        <v/>
      </c>
      <c r="AK728" s="65" t="str">
        <f t="shared" si="2952"/>
        <v/>
      </c>
      <c r="AL728" s="65" t="str">
        <f t="shared" si="2953"/>
        <v/>
      </c>
      <c r="AM728" s="65" t="str">
        <f t="shared" si="2800"/>
        <v/>
      </c>
      <c r="AN728" s="65">
        <f t="shared" ref="AN728:AS728" si="2966">AN727</f>
        <v>0</v>
      </c>
      <c r="AO728" s="65">
        <f t="shared" si="2966"/>
        <v>0</v>
      </c>
      <c r="AP728" s="65">
        <f t="shared" si="2966"/>
        <v>0</v>
      </c>
      <c r="AQ728" s="65">
        <f t="shared" si="2966"/>
        <v>0</v>
      </c>
      <c r="AR728" s="65">
        <f t="shared" si="2966"/>
        <v>0</v>
      </c>
      <c r="AS728" s="65">
        <f t="shared" si="2966"/>
        <v>0</v>
      </c>
      <c r="AT728" s="65" t="str">
        <f t="shared" si="2955"/>
        <v>DISP</v>
      </c>
      <c r="AU728" s="65">
        <f t="shared" si="2956"/>
        <v>46.7</v>
      </c>
      <c r="AV728" s="65"/>
      <c r="AX728" s="65">
        <f t="shared" si="2957"/>
        <v>900</v>
      </c>
      <c r="AY728" s="65">
        <f t="shared" si="2958"/>
        <v>700</v>
      </c>
      <c r="AZ728" s="65">
        <f>INDEX(Notes!$A$36:$O$47,MATCH($B728,Notes!A$36:A$47,0),MATCH(AZ$2,Notes!A$35:O$35,0))</f>
        <v>30.15</v>
      </c>
      <c r="BA728" s="65">
        <f t="shared" si="2959"/>
        <v>715</v>
      </c>
      <c r="BB728" s="65">
        <f t="shared" si="2960"/>
        <v>760</v>
      </c>
      <c r="BC728" s="65">
        <f t="shared" si="2961"/>
        <v>695</v>
      </c>
      <c r="BD728" s="65">
        <f t="shared" si="2962"/>
        <v>740</v>
      </c>
      <c r="BO728" s="72">
        <f t="shared" si="2941"/>
        <v>46.7</v>
      </c>
      <c r="BP728" s="72">
        <f t="shared" si="2521"/>
        <v>3</v>
      </c>
      <c r="BQ728" s="72" t="str">
        <f t="shared" si="2522"/>
        <v>9</v>
      </c>
      <c r="BR728" s="72">
        <f t="shared" ref="BR728:BV728" si="2967">IF(BR727="","",BR727)</f>
        <v>0</v>
      </c>
      <c r="BS728" s="72" t="str">
        <f t="shared" si="2967"/>
        <v/>
      </c>
      <c r="BT728" s="72" t="str">
        <f t="shared" si="2967"/>
        <v/>
      </c>
      <c r="BU728" s="72" t="str">
        <f t="shared" si="2967"/>
        <v/>
      </c>
      <c r="BV728" s="72" t="str">
        <f t="shared" si="2967"/>
        <v/>
      </c>
    </row>
    <row r="729" spans="1:74" s="72" customFormat="1" x14ac:dyDescent="0.2">
      <c r="A729" s="76" t="b">
        <v>1</v>
      </c>
      <c r="B729" s="65" t="s">
        <v>117</v>
      </c>
      <c r="C729" s="65" t="s">
        <v>120</v>
      </c>
      <c r="D729" s="65" t="str">
        <f t="shared" si="2935"/>
        <v>E10</v>
      </c>
      <c r="E729" s="75">
        <f t="shared" ref="E729:E730" si="2968">1000000+BP729*1000+BQ729</f>
        <v>1003010</v>
      </c>
      <c r="F729" s="65" t="str">
        <f t="shared" ref="F729:F730" si="2969">CONCATENATE(C729,"_",D729)</f>
        <v>MI003_E10</v>
      </c>
      <c r="G729" s="65" t="s">
        <v>345</v>
      </c>
      <c r="H729" s="65">
        <f t="shared" si="2936"/>
        <v>850</v>
      </c>
      <c r="I729" s="65">
        <f t="shared" si="2937"/>
        <v>100</v>
      </c>
      <c r="J729" s="65">
        <f>INDEX(Notes!$A$36:$N$47,MATCH(Binning!$B729,Notes!$A$36:$A$47,0),MATCH(Notes!$K$35,Notes!$A$35:$N$35,0))</f>
        <v>46.7</v>
      </c>
      <c r="K729" s="65"/>
      <c r="L729" s="65">
        <f t="shared" si="2944"/>
        <v>855</v>
      </c>
      <c r="M729" s="65">
        <f t="shared" si="2938"/>
        <v>655</v>
      </c>
      <c r="N729" s="65">
        <f>INDEX(GB!$A$2:$AD$96,MATCH($C729,GB!$A$2:$A$96,0),MATCH(N$2,GB!$A$1:$AD$1,0))</f>
        <v>45</v>
      </c>
      <c r="O729" s="65">
        <f>INDEX(GB!$A$2:$AD$96,MATCH($C729,GB!$A$2:$A$96,0),MATCH(O$2,GB!$A$1:$AD$1,0))</f>
        <v>10</v>
      </c>
      <c r="P729" s="65">
        <f>INDEX(GB!$A$2:$AD$96,MATCH($C729,GB!$A$2:$A$96,0),MATCH(P$2,GB!$A$1:$AD$1,0))</f>
        <v>5</v>
      </c>
      <c r="Q729" s="65">
        <f>INDEX(GB!$A$2:$AD$96,MATCH($C729,GB!$A$2:$A$96,0),MATCH(Q$2,GB!$A$1:$AD$1,0))</f>
        <v>10</v>
      </c>
      <c r="R729" s="65">
        <f>INDEX(Notes!$A$36:$N$47,MATCH(Binning!$B729,Notes!$A$36:$A$47,0),MATCH(Notes!$M$35,Notes!$A$35:$N$35,0))</f>
        <v>626</v>
      </c>
      <c r="S729" s="65"/>
      <c r="T729" s="65">
        <f>INDEX(GB!$A$2:$AD$96,MATCH($C729,GB!$A$2:$A$96,0),MATCH(T$2,GB!$A$1:$AD$1,0))</f>
        <v>70</v>
      </c>
      <c r="U729" s="65">
        <f>INDEX(GB!$A$2:$AD$96,MATCH($C729,GB!$A$2:$A$96,0),MATCH(U$2,GB!$A$1:$AD$1,0))</f>
        <v>-15</v>
      </c>
      <c r="V729" s="65">
        <f>INDEX(GB!$A$2:$AD$96,MATCH($C729,GB!$A$2:$A$96,0),MATCH(V$2,GB!$A$1:$AD$1,0))</f>
        <v>0</v>
      </c>
      <c r="W729" s="65">
        <f>INDEX(GB!$A$2:$AD$96,MATCH($C729,GB!$A$2:$A$96,0),MATCH(W$2,GB!$A$1:$AD$1,0))</f>
        <v>-20</v>
      </c>
      <c r="X729" s="65">
        <f>INDEX(GB!$A$2:$AD$96,MATCH($C729,GB!$A$2:$A$96,0),MATCH(X$2,GB!$A$1:$AD$1,0))</f>
        <v>-15</v>
      </c>
      <c r="Y729" s="65">
        <v>5</v>
      </c>
      <c r="Z729" s="72">
        <v>1200</v>
      </c>
      <c r="AA729" s="72">
        <v>400</v>
      </c>
      <c r="AB729" s="65"/>
      <c r="AC729" s="65"/>
      <c r="AD729" s="65"/>
      <c r="AE729" s="65"/>
      <c r="AF729" s="65">
        <f t="shared" si="2939"/>
        <v>5</v>
      </c>
      <c r="AG729" s="65">
        <f t="shared" si="2659"/>
        <v>820</v>
      </c>
      <c r="AH729" s="65">
        <f t="shared" ref="AH729:AH730" si="2970">AG729-N729</f>
        <v>775</v>
      </c>
      <c r="AI729" s="65" t="str">
        <f t="shared" ref="AI729:AI730" si="2971">IF($BR729=1,BS729,"")</f>
        <v/>
      </c>
      <c r="AJ729" s="65" t="str">
        <f t="shared" ref="AJ729:AJ730" si="2972">IF($BR729=1,BT729,"")</f>
        <v/>
      </c>
      <c r="AK729" s="65" t="str">
        <f t="shared" ref="AK729:AK730" si="2973">IF($BR729=1,BU729,"")</f>
        <v/>
      </c>
      <c r="AL729" s="65" t="str">
        <f t="shared" ref="AL729:AL730" si="2974">IF($BR729=1,BV729,"")</f>
        <v/>
      </c>
      <c r="AM729" s="65" t="str">
        <f t="shared" si="2800"/>
        <v/>
      </c>
      <c r="AN729" s="65">
        <f t="shared" ref="AN729:AS729" si="2975">AN728</f>
        <v>0</v>
      </c>
      <c r="AO729" s="65">
        <f t="shared" si="2975"/>
        <v>0</v>
      </c>
      <c r="AP729" s="65">
        <f t="shared" si="2975"/>
        <v>0</v>
      </c>
      <c r="AQ729" s="65">
        <f t="shared" si="2975"/>
        <v>0</v>
      </c>
      <c r="AR729" s="65">
        <f t="shared" si="2975"/>
        <v>0</v>
      </c>
      <c r="AS729" s="65">
        <f t="shared" si="2975"/>
        <v>0</v>
      </c>
      <c r="AT729" s="65" t="str">
        <f t="shared" ref="AT729:AT730" si="2976">B729</f>
        <v>DISP</v>
      </c>
      <c r="AU729" s="65">
        <f t="shared" ref="AU729:AU730" si="2977">J729</f>
        <v>46.7</v>
      </c>
      <c r="AV729" s="65"/>
      <c r="AX729" s="65">
        <f t="shared" ref="AX729:AX730" si="2978">L729+N729</f>
        <v>900</v>
      </c>
      <c r="AY729" s="65">
        <f t="shared" ref="AY729:AY730" si="2979">M729+N729</f>
        <v>700</v>
      </c>
      <c r="AZ729" s="65">
        <f>INDEX(Notes!$A$36:$O$47,MATCH($B729,Notes!A$36:A$47,0),MATCH(AZ$2,Notes!A$35:O$35,0))</f>
        <v>30.15</v>
      </c>
      <c r="BA729" s="65">
        <f t="shared" ref="BA729:BA730" si="2980">MAX(MIN(Y729*FLOOR((H729-I729*LOG10(AZ729))/Y729,1),L729),M729)</f>
        <v>700</v>
      </c>
      <c r="BB729" s="65">
        <f t="shared" ref="BB729:BB730" si="2981">BA729+N729</f>
        <v>745</v>
      </c>
      <c r="BC729" s="65">
        <f t="shared" ref="BC729:BC730" si="2982">MAX(MIN(Y729*FLOOR((H729-I729*LOG10(J729))/Y729,1),L729),M729)</f>
        <v>680</v>
      </c>
      <c r="BD729" s="65">
        <f t="shared" ref="BD729:BD730" si="2983">BC729+N729</f>
        <v>725</v>
      </c>
      <c r="BO729" s="72">
        <f t="shared" si="2941"/>
        <v>46.7</v>
      </c>
      <c r="BP729" s="72">
        <f t="shared" si="2521"/>
        <v>3</v>
      </c>
      <c r="BQ729" s="72" t="str">
        <f t="shared" si="2522"/>
        <v>10</v>
      </c>
      <c r="BR729" s="72">
        <f t="shared" ref="BR729:BV729" si="2984">IF(BR728="","",BR728)</f>
        <v>0</v>
      </c>
      <c r="BS729" s="72" t="str">
        <f t="shared" si="2984"/>
        <v/>
      </c>
      <c r="BT729" s="72" t="str">
        <f t="shared" si="2984"/>
        <v/>
      </c>
      <c r="BU729" s="72" t="str">
        <f t="shared" si="2984"/>
        <v/>
      </c>
      <c r="BV729" s="72" t="str">
        <f t="shared" si="2984"/>
        <v/>
      </c>
    </row>
    <row r="730" spans="1:74" s="72" customFormat="1" x14ac:dyDescent="0.2">
      <c r="A730" s="76" t="b">
        <v>1</v>
      </c>
      <c r="B730" s="65" t="s">
        <v>117</v>
      </c>
      <c r="C730" s="65" t="s">
        <v>120</v>
      </c>
      <c r="D730" s="65" t="str">
        <f t="shared" si="2935"/>
        <v>E11</v>
      </c>
      <c r="E730" s="75">
        <f t="shared" si="2968"/>
        <v>1003011</v>
      </c>
      <c r="F730" s="65" t="str">
        <f t="shared" si="2969"/>
        <v>MI003_E11</v>
      </c>
      <c r="G730" s="65" t="s">
        <v>345</v>
      </c>
      <c r="H730" s="65">
        <f t="shared" si="2936"/>
        <v>835</v>
      </c>
      <c r="I730" s="65">
        <f t="shared" si="2937"/>
        <v>100</v>
      </c>
      <c r="J730" s="65">
        <f>INDEX(Notes!$A$36:$N$47,MATCH(Binning!$B730,Notes!$A$36:$A$47,0),MATCH(Notes!$K$35,Notes!$A$35:$N$35,0))</f>
        <v>46.7</v>
      </c>
      <c r="K730" s="65"/>
      <c r="L730" s="65">
        <f t="shared" si="2944"/>
        <v>855</v>
      </c>
      <c r="M730" s="65">
        <f t="shared" si="2938"/>
        <v>655</v>
      </c>
      <c r="N730" s="65">
        <f>INDEX(GB!$A$2:$AD$96,MATCH($C730,GB!$A$2:$A$96,0),MATCH(N$2,GB!$A$1:$AD$1,0))</f>
        <v>45</v>
      </c>
      <c r="O730" s="65">
        <f>INDEX(GB!$A$2:$AD$96,MATCH($C730,GB!$A$2:$A$96,0),MATCH(O$2,GB!$A$1:$AD$1,0))</f>
        <v>10</v>
      </c>
      <c r="P730" s="65">
        <f>INDEX(GB!$A$2:$AD$96,MATCH($C730,GB!$A$2:$A$96,0),MATCH(P$2,GB!$A$1:$AD$1,0))</f>
        <v>5</v>
      </c>
      <c r="Q730" s="65">
        <f>INDEX(GB!$A$2:$AD$96,MATCH($C730,GB!$A$2:$A$96,0),MATCH(Q$2,GB!$A$1:$AD$1,0))</f>
        <v>10</v>
      </c>
      <c r="R730" s="65">
        <f>INDEX(Notes!$A$36:$N$47,MATCH(Binning!$B730,Notes!$A$36:$A$47,0),MATCH(Notes!$M$35,Notes!$A$35:$N$35,0))</f>
        <v>626</v>
      </c>
      <c r="S730" s="65"/>
      <c r="T730" s="65">
        <f>INDEX(GB!$A$2:$AD$96,MATCH($C730,GB!$A$2:$A$96,0),MATCH(T$2,GB!$A$1:$AD$1,0))</f>
        <v>70</v>
      </c>
      <c r="U730" s="65">
        <f>INDEX(GB!$A$2:$AD$96,MATCH($C730,GB!$A$2:$A$96,0),MATCH(U$2,GB!$A$1:$AD$1,0))</f>
        <v>-15</v>
      </c>
      <c r="V730" s="65">
        <f>INDEX(GB!$A$2:$AD$96,MATCH($C730,GB!$A$2:$A$96,0),MATCH(V$2,GB!$A$1:$AD$1,0))</f>
        <v>0</v>
      </c>
      <c r="W730" s="65">
        <f>INDEX(GB!$A$2:$AD$96,MATCH($C730,GB!$A$2:$A$96,0),MATCH(W$2,GB!$A$1:$AD$1,0))</f>
        <v>-20</v>
      </c>
      <c r="X730" s="65">
        <f>INDEX(GB!$A$2:$AD$96,MATCH($C730,GB!$A$2:$A$96,0),MATCH(X$2,GB!$A$1:$AD$1,0))</f>
        <v>-15</v>
      </c>
      <c r="Y730" s="65">
        <v>5</v>
      </c>
      <c r="Z730" s="72">
        <v>1200</v>
      </c>
      <c r="AA730" s="72">
        <v>400</v>
      </c>
      <c r="AB730" s="65"/>
      <c r="AC730" s="65"/>
      <c r="AD730" s="65"/>
      <c r="AE730" s="65"/>
      <c r="AF730" s="65">
        <f t="shared" si="2939"/>
        <v>5</v>
      </c>
      <c r="AG730" s="65">
        <f t="shared" si="2659"/>
        <v>820</v>
      </c>
      <c r="AH730" s="65">
        <f t="shared" si="2970"/>
        <v>775</v>
      </c>
      <c r="AI730" s="65" t="str">
        <f t="shared" si="2971"/>
        <v/>
      </c>
      <c r="AJ730" s="65" t="str">
        <f t="shared" si="2972"/>
        <v/>
      </c>
      <c r="AK730" s="65" t="str">
        <f t="shared" si="2973"/>
        <v/>
      </c>
      <c r="AL730" s="65" t="str">
        <f t="shared" si="2974"/>
        <v/>
      </c>
      <c r="AM730" s="65" t="str">
        <f t="shared" si="2800"/>
        <v/>
      </c>
      <c r="AN730" s="65">
        <f t="shared" ref="AN730:AS731" si="2985">AN729</f>
        <v>0</v>
      </c>
      <c r="AO730" s="65">
        <f t="shared" si="2985"/>
        <v>0</v>
      </c>
      <c r="AP730" s="65">
        <f t="shared" si="2985"/>
        <v>0</v>
      </c>
      <c r="AQ730" s="65">
        <f t="shared" si="2985"/>
        <v>0</v>
      </c>
      <c r="AR730" s="65">
        <f t="shared" si="2985"/>
        <v>0</v>
      </c>
      <c r="AS730" s="65">
        <f t="shared" si="2985"/>
        <v>0</v>
      </c>
      <c r="AT730" s="65" t="str">
        <f t="shared" si="2976"/>
        <v>DISP</v>
      </c>
      <c r="AU730" s="65">
        <f t="shared" si="2977"/>
        <v>46.7</v>
      </c>
      <c r="AV730" s="65"/>
      <c r="AX730" s="65">
        <f t="shared" si="2978"/>
        <v>900</v>
      </c>
      <c r="AY730" s="65">
        <f t="shared" si="2979"/>
        <v>700</v>
      </c>
      <c r="AZ730" s="65">
        <f>INDEX(Notes!$A$36:$O$47,MATCH($B730,Notes!A$36:A$47,0),MATCH(AZ$2,Notes!A$35:O$35,0))</f>
        <v>30.15</v>
      </c>
      <c r="BA730" s="65">
        <f t="shared" si="2980"/>
        <v>685</v>
      </c>
      <c r="BB730" s="65">
        <f t="shared" si="2981"/>
        <v>730</v>
      </c>
      <c r="BC730" s="65">
        <f t="shared" si="2982"/>
        <v>665</v>
      </c>
      <c r="BD730" s="65">
        <f t="shared" si="2983"/>
        <v>710</v>
      </c>
      <c r="BO730" s="72">
        <f t="shared" si="2941"/>
        <v>46.7</v>
      </c>
      <c r="BP730" s="72">
        <f t="shared" si="2521"/>
        <v>3</v>
      </c>
      <c r="BQ730" s="72" t="str">
        <f t="shared" si="2522"/>
        <v>11</v>
      </c>
      <c r="BR730" s="72">
        <f t="shared" ref="BR730:BV731" si="2986">IF(BR729="","",BR729)</f>
        <v>0</v>
      </c>
      <c r="BS730" s="72" t="str">
        <f t="shared" si="2986"/>
        <v/>
      </c>
      <c r="BT730" s="72" t="str">
        <f t="shared" si="2986"/>
        <v/>
      </c>
      <c r="BU730" s="72" t="str">
        <f t="shared" si="2986"/>
        <v/>
      </c>
      <c r="BV730" s="72" t="str">
        <f t="shared" si="2986"/>
        <v/>
      </c>
    </row>
    <row r="731" spans="1:74" s="72" customFormat="1" x14ac:dyDescent="0.2">
      <c r="A731" s="76" t="b">
        <v>1</v>
      </c>
      <c r="B731" s="65" t="s">
        <v>117</v>
      </c>
      <c r="C731" s="65" t="s">
        <v>120</v>
      </c>
      <c r="D731" s="65" t="str">
        <f t="shared" si="2935"/>
        <v>E12</v>
      </c>
      <c r="E731" s="75">
        <f t="shared" ref="E731" si="2987">1000000+BP731*1000+BQ731</f>
        <v>1003012</v>
      </c>
      <c r="F731" s="65" t="str">
        <f t="shared" ref="F731" si="2988">CONCATENATE(C731,"_",D731)</f>
        <v>MI003_E12</v>
      </c>
      <c r="G731" s="65" t="s">
        <v>345</v>
      </c>
      <c r="H731" s="65">
        <f t="shared" si="2936"/>
        <v>820</v>
      </c>
      <c r="I731" s="65">
        <f t="shared" si="2937"/>
        <v>100</v>
      </c>
      <c r="J731" s="65">
        <f>INDEX(Notes!$A$36:$N$47,MATCH(Binning!$B731,Notes!$A$36:$A$47,0),MATCH(Notes!$K$35,Notes!$A$35:$N$35,0))</f>
        <v>46.7</v>
      </c>
      <c r="K731" s="65"/>
      <c r="L731" s="65">
        <f t="shared" si="2944"/>
        <v>855</v>
      </c>
      <c r="M731" s="65">
        <f t="shared" si="2938"/>
        <v>655</v>
      </c>
      <c r="N731" s="65">
        <f>INDEX(GB!$A$2:$AD$96,MATCH($C731,GB!$A$2:$A$96,0),MATCH(N$2,GB!$A$1:$AD$1,0))</f>
        <v>45</v>
      </c>
      <c r="O731" s="65">
        <f>INDEX(GB!$A$2:$AD$96,MATCH($C731,GB!$A$2:$A$96,0),MATCH(O$2,GB!$A$1:$AD$1,0))</f>
        <v>10</v>
      </c>
      <c r="P731" s="65">
        <f>INDEX(GB!$A$2:$AD$96,MATCH($C731,GB!$A$2:$A$96,0),MATCH(P$2,GB!$A$1:$AD$1,0))</f>
        <v>5</v>
      </c>
      <c r="Q731" s="65">
        <f>INDEX(GB!$A$2:$AD$96,MATCH($C731,GB!$A$2:$A$96,0),MATCH(Q$2,GB!$A$1:$AD$1,0))</f>
        <v>10</v>
      </c>
      <c r="R731" s="65">
        <f>INDEX(Notes!$A$36:$N$47,MATCH(Binning!$B731,Notes!$A$36:$A$47,0),MATCH(Notes!$M$35,Notes!$A$35:$N$35,0))</f>
        <v>626</v>
      </c>
      <c r="S731" s="65"/>
      <c r="T731" s="65">
        <f>INDEX(GB!$A$2:$AD$96,MATCH($C731,GB!$A$2:$A$96,0),MATCH(T$2,GB!$A$1:$AD$1,0))</f>
        <v>70</v>
      </c>
      <c r="U731" s="65">
        <f>INDEX(GB!$A$2:$AD$96,MATCH($C731,GB!$A$2:$A$96,0),MATCH(U$2,GB!$A$1:$AD$1,0))</f>
        <v>-15</v>
      </c>
      <c r="V731" s="65">
        <f>INDEX(GB!$A$2:$AD$96,MATCH($C731,GB!$A$2:$A$96,0),MATCH(V$2,GB!$A$1:$AD$1,0))</f>
        <v>0</v>
      </c>
      <c r="W731" s="65">
        <f>INDEX(GB!$A$2:$AD$96,MATCH($C731,GB!$A$2:$A$96,0),MATCH(W$2,GB!$A$1:$AD$1,0))</f>
        <v>-20</v>
      </c>
      <c r="X731" s="65">
        <f>INDEX(GB!$A$2:$AD$96,MATCH($C731,GB!$A$2:$A$96,0),MATCH(X$2,GB!$A$1:$AD$1,0))</f>
        <v>-15</v>
      </c>
      <c r="Y731" s="65">
        <v>5</v>
      </c>
      <c r="Z731" s="72">
        <v>1200</v>
      </c>
      <c r="AA731" s="72">
        <v>400</v>
      </c>
      <c r="AB731" s="65"/>
      <c r="AC731" s="65"/>
      <c r="AD731" s="65"/>
      <c r="AE731" s="65"/>
      <c r="AF731" s="65">
        <f t="shared" si="2939"/>
        <v>5</v>
      </c>
      <c r="AG731" s="65">
        <f t="shared" si="2659"/>
        <v>820</v>
      </c>
      <c r="AH731" s="65">
        <f t="shared" ref="AH731" si="2989">AG731-N731</f>
        <v>775</v>
      </c>
      <c r="AI731" s="65" t="str">
        <f t="shared" ref="AI731" si="2990">IF($BR731=1,BS731,"")</f>
        <v/>
      </c>
      <c r="AJ731" s="65" t="str">
        <f t="shared" ref="AJ731" si="2991">IF($BR731=1,BT731,"")</f>
        <v/>
      </c>
      <c r="AK731" s="65" t="str">
        <f t="shared" ref="AK731" si="2992">IF($BR731=1,BU731,"")</f>
        <v/>
      </c>
      <c r="AL731" s="65" t="str">
        <f t="shared" ref="AL731" si="2993">IF($BR731=1,BV731,"")</f>
        <v/>
      </c>
      <c r="AM731" s="65" t="str">
        <f t="shared" si="2800"/>
        <v/>
      </c>
      <c r="AN731" s="65">
        <f t="shared" si="2985"/>
        <v>0</v>
      </c>
      <c r="AO731" s="65">
        <f t="shared" si="2985"/>
        <v>0</v>
      </c>
      <c r="AP731" s="65">
        <f t="shared" si="2985"/>
        <v>0</v>
      </c>
      <c r="AQ731" s="65">
        <f t="shared" si="2985"/>
        <v>0</v>
      </c>
      <c r="AR731" s="65">
        <f t="shared" si="2985"/>
        <v>0</v>
      </c>
      <c r="AS731" s="65">
        <f t="shared" si="2985"/>
        <v>0</v>
      </c>
      <c r="AT731" s="65" t="str">
        <f t="shared" ref="AT731" si="2994">B731</f>
        <v>DISP</v>
      </c>
      <c r="AU731" s="65">
        <f t="shared" ref="AU731" si="2995">J731</f>
        <v>46.7</v>
      </c>
      <c r="AV731" s="65"/>
      <c r="AX731" s="65">
        <f t="shared" ref="AX731" si="2996">L731+N731</f>
        <v>900</v>
      </c>
      <c r="AY731" s="65">
        <f t="shared" ref="AY731" si="2997">M731+N731</f>
        <v>700</v>
      </c>
      <c r="AZ731" s="65">
        <f>INDEX(Notes!$A$36:$O$47,MATCH($B731,Notes!A$36:A$47,0),MATCH(AZ$2,Notes!A$35:O$35,0))</f>
        <v>30.15</v>
      </c>
      <c r="BA731" s="65">
        <f t="shared" ref="BA731" si="2998">MAX(MIN(Y731*FLOOR((H731-I731*LOG10(AZ731))/Y731,1),L731),M731)</f>
        <v>670</v>
      </c>
      <c r="BB731" s="65">
        <f t="shared" ref="BB731" si="2999">BA731+N731</f>
        <v>715</v>
      </c>
      <c r="BC731" s="65">
        <f t="shared" ref="BC731" si="3000">MAX(MIN(Y731*FLOOR((H731-I731*LOG10(J731))/Y731,1),L731),M731)</f>
        <v>655</v>
      </c>
      <c r="BD731" s="65">
        <f t="shared" ref="BD731" si="3001">BC731+N731</f>
        <v>700</v>
      </c>
      <c r="BO731" s="72">
        <f t="shared" si="2941"/>
        <v>46.7</v>
      </c>
      <c r="BP731" s="72">
        <f t="shared" si="2521"/>
        <v>3</v>
      </c>
      <c r="BQ731" s="72" t="str">
        <f t="shared" si="2522"/>
        <v>12</v>
      </c>
      <c r="BR731" s="72">
        <f t="shared" si="2986"/>
        <v>0</v>
      </c>
      <c r="BS731" s="72" t="str">
        <f t="shared" si="2986"/>
        <v/>
      </c>
      <c r="BT731" s="72" t="str">
        <f t="shared" si="2986"/>
        <v/>
      </c>
      <c r="BU731" s="72" t="str">
        <f t="shared" si="2986"/>
        <v/>
      </c>
      <c r="BV731" s="72" t="str">
        <f t="shared" si="2986"/>
        <v/>
      </c>
    </row>
    <row r="732" spans="1:74" s="72" customFormat="1" x14ac:dyDescent="0.2">
      <c r="A732" s="76" t="b">
        <v>1</v>
      </c>
      <c r="B732" s="65" t="s">
        <v>117</v>
      </c>
      <c r="C732" s="65" t="s">
        <v>405</v>
      </c>
      <c r="D732" s="65" t="s">
        <v>44</v>
      </c>
      <c r="E732" s="75">
        <f t="shared" si="2947"/>
        <v>1004001</v>
      </c>
      <c r="F732" s="65" t="str">
        <f t="shared" si="2948"/>
        <v>MI004_E1</v>
      </c>
      <c r="G732" s="65" t="s">
        <v>345</v>
      </c>
      <c r="H732" s="184">
        <f>VLOOKUP(C732,BinningParamNotes!A:D,3,0)</f>
        <v>1060</v>
      </c>
      <c r="I732" s="69">
        <f>VLOOKUP(C732,BinningParamNotes!A:D,2,0)</f>
        <v>105</v>
      </c>
      <c r="J732" s="65">
        <f>INDEX(Notes!$A$36:$N$47,MATCH(Binning!$B732,Notes!$A$36:$A$47,0),MATCH(Notes!$K$35,Notes!$A$35:$N$35,0))</f>
        <v>46.7</v>
      </c>
      <c r="K732" s="65"/>
      <c r="L732" s="69">
        <f>VLOOKUP(C732,BinningParamNotes!A:D,4,0)</f>
        <v>945</v>
      </c>
      <c r="M732" s="188">
        <v>735</v>
      </c>
      <c r="N732" s="65">
        <f>INDEX(GB!$A$2:$AD$96,MATCH($C732,GB!$A$2:$A$96,0),MATCH(N$2,GB!$A$1:$AD$1,0))</f>
        <v>25</v>
      </c>
      <c r="O732" s="65">
        <f>INDEX(GB!$A$2:$AD$96,MATCH($C732,GB!$A$2:$A$96,0),MATCH(O$2,GB!$A$1:$AD$1,0))</f>
        <v>-10</v>
      </c>
      <c r="P732" s="65">
        <f>INDEX(GB!$A$2:$AD$96,MATCH($C732,GB!$A$2:$A$96,0),MATCH(P$2,GB!$A$1:$AD$1,0))</f>
        <v>-15</v>
      </c>
      <c r="Q732" s="65">
        <f>INDEX(GB!$A$2:$AD$96,MATCH($C732,GB!$A$2:$A$96,0),MATCH(Q$2,GB!$A$1:$AD$1,0))</f>
        <v>-10</v>
      </c>
      <c r="R732" s="65">
        <f>INDEX(Notes!$A$36:$N$47,MATCH(Binning!$B732,Notes!$A$36:$A$47,0),MATCH(Notes!$M$35,Notes!$A$35:$N$35,0))</f>
        <v>626</v>
      </c>
      <c r="S732" s="65"/>
      <c r="T732" s="65">
        <f>INDEX(GB!$A$2:$AD$96,MATCH($C732,GB!$A$2:$A$96,0),MATCH(T$2,GB!$A$1:$AD$1,0))</f>
        <v>75</v>
      </c>
      <c r="U732" s="65">
        <f>INDEX(GB!$A$2:$AD$96,MATCH($C732,GB!$A$2:$A$96,0),MATCH(U$2,GB!$A$1:$AD$1,0))</f>
        <v>-35</v>
      </c>
      <c r="V732" s="65">
        <f>INDEX(GB!$A$2:$AD$96,MATCH($C732,GB!$A$2:$A$96,0),MATCH(V$2,GB!$A$1:$AD$1,0))</f>
        <v>0</v>
      </c>
      <c r="W732" s="65">
        <f>INDEX(GB!$A$2:$AD$96,MATCH($C732,GB!$A$2:$A$96,0),MATCH(W$2,GB!$A$1:$AD$1,0))</f>
        <v>-40</v>
      </c>
      <c r="X732" s="65">
        <f>INDEX(GB!$A$2:$AD$96,MATCH($C732,GB!$A$2:$A$96,0),MATCH(X$2,GB!$A$1:$AD$1,0))</f>
        <v>-35</v>
      </c>
      <c r="Y732" s="65">
        <v>5</v>
      </c>
      <c r="Z732" s="72">
        <v>1200</v>
      </c>
      <c r="AA732" s="72">
        <v>400</v>
      </c>
      <c r="AB732" s="65"/>
      <c r="AC732" s="65"/>
      <c r="AD732" s="65"/>
      <c r="AE732" s="65"/>
      <c r="AF732" s="65">
        <v>5</v>
      </c>
      <c r="AG732" s="65">
        <f t="shared" si="2659"/>
        <v>820</v>
      </c>
      <c r="AH732" s="65">
        <f t="shared" si="2949"/>
        <v>795</v>
      </c>
      <c r="AI732" s="65" t="str">
        <f t="shared" si="2950"/>
        <v/>
      </c>
      <c r="AJ732" s="65" t="str">
        <f t="shared" si="2951"/>
        <v/>
      </c>
      <c r="AK732" s="65" t="str">
        <f t="shared" si="2952"/>
        <v/>
      </c>
      <c r="AL732" s="65" t="str">
        <f t="shared" si="2953"/>
        <v/>
      </c>
      <c r="AM732" s="65" t="str">
        <f t="shared" si="2800"/>
        <v/>
      </c>
      <c r="AN732" s="65">
        <v>0</v>
      </c>
      <c r="AO732" s="65">
        <v>0</v>
      </c>
      <c r="AP732" s="65">
        <v>0</v>
      </c>
      <c r="AQ732" s="65">
        <v>0</v>
      </c>
      <c r="AR732" s="65">
        <v>0</v>
      </c>
      <c r="AS732" s="65">
        <v>0</v>
      </c>
      <c r="AT732" s="65" t="str">
        <f t="shared" si="2955"/>
        <v>DISP</v>
      </c>
      <c r="AU732" s="65">
        <f t="shared" si="2956"/>
        <v>46.7</v>
      </c>
      <c r="AV732" s="65"/>
      <c r="AX732" s="65">
        <f t="shared" si="2957"/>
        <v>970</v>
      </c>
      <c r="AY732" s="65">
        <f t="shared" si="2958"/>
        <v>760</v>
      </c>
      <c r="AZ732" s="65">
        <f>INDEX(Notes!$A$36:$O$47,MATCH($B732,Notes!A$36:A$47,0),MATCH(AZ$2,Notes!A$35:O$35,0))</f>
        <v>30.15</v>
      </c>
      <c r="BA732" s="65">
        <f t="shared" si="2959"/>
        <v>900</v>
      </c>
      <c r="BB732" s="65">
        <f t="shared" si="2960"/>
        <v>925</v>
      </c>
      <c r="BC732" s="65">
        <f t="shared" si="2961"/>
        <v>880</v>
      </c>
      <c r="BD732" s="65">
        <f t="shared" si="2962"/>
        <v>905</v>
      </c>
      <c r="BO732" s="72">
        <f>MAX(J732:J736)</f>
        <v>46.7</v>
      </c>
      <c r="BP732" s="72">
        <f t="shared" si="2521"/>
        <v>4</v>
      </c>
      <c r="BQ732" s="72" t="str">
        <f t="shared" si="2522"/>
        <v>1</v>
      </c>
      <c r="BR732" s="72">
        <v>0</v>
      </c>
    </row>
    <row r="733" spans="1:74" s="72" customFormat="1" x14ac:dyDescent="0.2">
      <c r="A733" s="76" t="b">
        <v>1</v>
      </c>
      <c r="B733" s="65" t="s">
        <v>117</v>
      </c>
      <c r="C733" s="65" t="s">
        <v>405</v>
      </c>
      <c r="D733" s="65" t="str">
        <f>CONCATENATE("E",MID(D732,2,2)+1)</f>
        <v>E2</v>
      </c>
      <c r="E733" s="75">
        <f t="shared" si="2947"/>
        <v>1004002</v>
      </c>
      <c r="F733" s="65" t="str">
        <f t="shared" si="2948"/>
        <v>MI004_E2</v>
      </c>
      <c r="G733" s="65" t="s">
        <v>345</v>
      </c>
      <c r="H733" s="65">
        <f>H732-15</f>
        <v>1045</v>
      </c>
      <c r="I733" s="65">
        <f>I732</f>
        <v>105</v>
      </c>
      <c r="J733" s="65">
        <f>INDEX(Notes!$A$36:$N$47,MATCH(Binning!$B733,Notes!$A$36:$A$47,0),MATCH(Notes!$K$35,Notes!$A$35:$N$35,0))</f>
        <v>46.7</v>
      </c>
      <c r="K733" s="65"/>
      <c r="L733" s="65">
        <f>L732-10</f>
        <v>935</v>
      </c>
      <c r="M733" s="65">
        <f>M732</f>
        <v>735</v>
      </c>
      <c r="N733" s="65">
        <f>INDEX(GB!$A$2:$AD$96,MATCH($C733,GB!$A$2:$A$96,0),MATCH(N$2,GB!$A$1:$AD$1,0))</f>
        <v>25</v>
      </c>
      <c r="O733" s="65">
        <f>INDEX(GB!$A$2:$AD$96,MATCH($C733,GB!$A$2:$A$96,0),MATCH(O$2,GB!$A$1:$AD$1,0))</f>
        <v>-10</v>
      </c>
      <c r="P733" s="65">
        <f>INDEX(GB!$A$2:$AD$96,MATCH($C733,GB!$A$2:$A$96,0),MATCH(P$2,GB!$A$1:$AD$1,0))</f>
        <v>-15</v>
      </c>
      <c r="Q733" s="65">
        <f>INDEX(GB!$A$2:$AD$96,MATCH($C733,GB!$A$2:$A$96,0),MATCH(Q$2,GB!$A$1:$AD$1,0))</f>
        <v>-10</v>
      </c>
      <c r="R733" s="65">
        <f>INDEX(Notes!$A$36:$N$47,MATCH(Binning!$B733,Notes!$A$36:$A$47,0),MATCH(Notes!$M$35,Notes!$A$35:$N$35,0))</f>
        <v>626</v>
      </c>
      <c r="S733" s="65"/>
      <c r="T733" s="65">
        <f>INDEX(GB!$A$2:$AD$96,MATCH($C733,GB!$A$2:$A$96,0),MATCH(T$2,GB!$A$1:$AD$1,0))</f>
        <v>75</v>
      </c>
      <c r="U733" s="65">
        <f>INDEX(GB!$A$2:$AD$96,MATCH($C733,GB!$A$2:$A$96,0),MATCH(U$2,GB!$A$1:$AD$1,0))</f>
        <v>-35</v>
      </c>
      <c r="V733" s="65">
        <f>INDEX(GB!$A$2:$AD$96,MATCH($C733,GB!$A$2:$A$96,0),MATCH(V$2,GB!$A$1:$AD$1,0))</f>
        <v>0</v>
      </c>
      <c r="W733" s="65">
        <f>INDEX(GB!$A$2:$AD$96,MATCH($C733,GB!$A$2:$A$96,0),MATCH(W$2,GB!$A$1:$AD$1,0))</f>
        <v>-40</v>
      </c>
      <c r="X733" s="65">
        <f>INDEX(GB!$A$2:$AD$96,MATCH($C733,GB!$A$2:$A$96,0),MATCH(X$2,GB!$A$1:$AD$1,0))</f>
        <v>-35</v>
      </c>
      <c r="Y733" s="65">
        <v>5</v>
      </c>
      <c r="Z733" s="72">
        <v>1200</v>
      </c>
      <c r="AA733" s="72">
        <v>400</v>
      </c>
      <c r="AB733" s="65"/>
      <c r="AC733" s="65"/>
      <c r="AD733" s="65"/>
      <c r="AE733" s="65"/>
      <c r="AF733" s="65">
        <f>AF732</f>
        <v>5</v>
      </c>
      <c r="AG733" s="65">
        <f t="shared" si="2659"/>
        <v>820</v>
      </c>
      <c r="AH733" s="65">
        <f t="shared" si="2949"/>
        <v>795</v>
      </c>
      <c r="AI733" s="65" t="str">
        <f t="shared" si="2950"/>
        <v/>
      </c>
      <c r="AJ733" s="65" t="str">
        <f t="shared" si="2951"/>
        <v/>
      </c>
      <c r="AK733" s="65" t="str">
        <f t="shared" si="2952"/>
        <v/>
      </c>
      <c r="AL733" s="65" t="str">
        <f t="shared" si="2953"/>
        <v/>
      </c>
      <c r="AM733" s="65" t="str">
        <f t="shared" si="2800"/>
        <v/>
      </c>
      <c r="AN733" s="65">
        <f t="shared" ref="AN733:AS733" si="3002">AN732</f>
        <v>0</v>
      </c>
      <c r="AO733" s="65">
        <f t="shared" si="3002"/>
        <v>0</v>
      </c>
      <c r="AP733" s="65">
        <f t="shared" si="3002"/>
        <v>0</v>
      </c>
      <c r="AQ733" s="65">
        <f t="shared" si="3002"/>
        <v>0</v>
      </c>
      <c r="AR733" s="65">
        <f t="shared" si="3002"/>
        <v>0</v>
      </c>
      <c r="AS733" s="65">
        <f t="shared" si="3002"/>
        <v>0</v>
      </c>
      <c r="AT733" s="65" t="str">
        <f t="shared" si="2955"/>
        <v>DISP</v>
      </c>
      <c r="AU733" s="65">
        <f t="shared" si="2956"/>
        <v>46.7</v>
      </c>
      <c r="AV733" s="65"/>
      <c r="AX733" s="65">
        <f t="shared" si="2957"/>
        <v>960</v>
      </c>
      <c r="AY733" s="65">
        <f t="shared" si="2958"/>
        <v>760</v>
      </c>
      <c r="AZ733" s="65">
        <f>INDEX(Notes!$A$36:$O$47,MATCH($B733,Notes!A$36:A$47,0),MATCH(AZ$2,Notes!A$35:O$35,0))</f>
        <v>30.15</v>
      </c>
      <c r="BA733" s="65">
        <f t="shared" si="2959"/>
        <v>885</v>
      </c>
      <c r="BB733" s="65">
        <f t="shared" si="2960"/>
        <v>910</v>
      </c>
      <c r="BC733" s="65">
        <f t="shared" si="2961"/>
        <v>865</v>
      </c>
      <c r="BD733" s="65">
        <f t="shared" si="2962"/>
        <v>890</v>
      </c>
      <c r="BO733" s="72">
        <f>BO732</f>
        <v>46.7</v>
      </c>
      <c r="BP733" s="72">
        <f t="shared" si="2521"/>
        <v>4</v>
      </c>
      <c r="BQ733" s="72" t="str">
        <f t="shared" si="2522"/>
        <v>2</v>
      </c>
      <c r="BR733" s="72">
        <f>IF(BR732="","",BR732)</f>
        <v>0</v>
      </c>
      <c r="BS733" s="72" t="str">
        <f>IF(BS732="","",BS732)</f>
        <v/>
      </c>
      <c r="BT733" s="72" t="str">
        <f>IF(BT732="","",BT732)</f>
        <v/>
      </c>
      <c r="BU733" s="72" t="str">
        <f>IF(BU732="","",BU732)</f>
        <v/>
      </c>
      <c r="BV733" s="72" t="str">
        <f>IF(BV732="","",BV732)</f>
        <v/>
      </c>
    </row>
    <row r="734" spans="1:74" s="72" customFormat="1" x14ac:dyDescent="0.2">
      <c r="A734" s="76" t="b">
        <v>1</v>
      </c>
      <c r="B734" s="65" t="s">
        <v>117</v>
      </c>
      <c r="C734" s="65" t="s">
        <v>405</v>
      </c>
      <c r="D734" s="65" t="str">
        <f t="shared" ref="D734:D743" si="3003">CONCATENATE("E",MID(D733,2,2)+1)</f>
        <v>E3</v>
      </c>
      <c r="E734" s="75">
        <f t="shared" si="2947"/>
        <v>1004003</v>
      </c>
      <c r="F734" s="65" t="str">
        <f t="shared" si="2948"/>
        <v>MI004_E3</v>
      </c>
      <c r="G734" s="65" t="s">
        <v>345</v>
      </c>
      <c r="H734" s="65">
        <f t="shared" ref="H734:H743" si="3004">H733-15</f>
        <v>1030</v>
      </c>
      <c r="I734" s="65">
        <f t="shared" ref="I734:I743" si="3005">I733</f>
        <v>105</v>
      </c>
      <c r="J734" s="65">
        <f>INDEX(Notes!$A$36:$N$47,MATCH(Binning!$B734,Notes!$A$36:$A$47,0),MATCH(Notes!$K$35,Notes!$A$35:$N$35,0))</f>
        <v>46.7</v>
      </c>
      <c r="K734" s="65"/>
      <c r="L734" s="65">
        <f>L733-10</f>
        <v>925</v>
      </c>
      <c r="M734" s="65">
        <f t="shared" ref="M734:M743" si="3006">M733</f>
        <v>735</v>
      </c>
      <c r="N734" s="65">
        <f>INDEX(GB!$A$2:$AD$96,MATCH($C734,GB!$A$2:$A$96,0),MATCH(N$2,GB!$A$1:$AD$1,0))</f>
        <v>25</v>
      </c>
      <c r="O734" s="65">
        <f>INDEX(GB!$A$2:$AD$96,MATCH($C734,GB!$A$2:$A$96,0),MATCH(O$2,GB!$A$1:$AD$1,0))</f>
        <v>-10</v>
      </c>
      <c r="P734" s="65">
        <f>INDEX(GB!$A$2:$AD$96,MATCH($C734,GB!$A$2:$A$96,0),MATCH(P$2,GB!$A$1:$AD$1,0))</f>
        <v>-15</v>
      </c>
      <c r="Q734" s="65">
        <f>INDEX(GB!$A$2:$AD$96,MATCH($C734,GB!$A$2:$A$96,0),MATCH(Q$2,GB!$A$1:$AD$1,0))</f>
        <v>-10</v>
      </c>
      <c r="R734" s="65">
        <f>INDEX(Notes!$A$36:$N$47,MATCH(Binning!$B734,Notes!$A$36:$A$47,0),MATCH(Notes!$M$35,Notes!$A$35:$N$35,0))</f>
        <v>626</v>
      </c>
      <c r="S734" s="65"/>
      <c r="T734" s="65">
        <f>INDEX(GB!$A$2:$AD$96,MATCH($C734,GB!$A$2:$A$96,0),MATCH(T$2,GB!$A$1:$AD$1,0))</f>
        <v>75</v>
      </c>
      <c r="U734" s="65">
        <f>INDEX(GB!$A$2:$AD$96,MATCH($C734,GB!$A$2:$A$96,0),MATCH(U$2,GB!$A$1:$AD$1,0))</f>
        <v>-35</v>
      </c>
      <c r="V734" s="65">
        <f>INDEX(GB!$A$2:$AD$96,MATCH($C734,GB!$A$2:$A$96,0),MATCH(V$2,GB!$A$1:$AD$1,0))</f>
        <v>0</v>
      </c>
      <c r="W734" s="65">
        <f>INDEX(GB!$A$2:$AD$96,MATCH($C734,GB!$A$2:$A$96,0),MATCH(W$2,GB!$A$1:$AD$1,0))</f>
        <v>-40</v>
      </c>
      <c r="X734" s="65">
        <f>INDEX(GB!$A$2:$AD$96,MATCH($C734,GB!$A$2:$A$96,0),MATCH(X$2,GB!$A$1:$AD$1,0))</f>
        <v>-35</v>
      </c>
      <c r="Y734" s="65">
        <v>5</v>
      </c>
      <c r="Z734" s="72">
        <v>1200</v>
      </c>
      <c r="AA734" s="72">
        <v>400</v>
      </c>
      <c r="AB734" s="65"/>
      <c r="AC734" s="65"/>
      <c r="AD734" s="65"/>
      <c r="AE734" s="65"/>
      <c r="AF734" s="65">
        <f t="shared" ref="AF734:AF743" si="3007">AF733</f>
        <v>5</v>
      </c>
      <c r="AG734" s="65">
        <f t="shared" si="2659"/>
        <v>820</v>
      </c>
      <c r="AH734" s="65">
        <f t="shared" si="2949"/>
        <v>795</v>
      </c>
      <c r="AI734" s="65" t="str">
        <f t="shared" si="2950"/>
        <v/>
      </c>
      <c r="AJ734" s="65" t="str">
        <f t="shared" si="2951"/>
        <v/>
      </c>
      <c r="AK734" s="65" t="str">
        <f t="shared" si="2952"/>
        <v/>
      </c>
      <c r="AL734" s="65" t="str">
        <f t="shared" si="2953"/>
        <v/>
      </c>
      <c r="AM734" s="65" t="str">
        <f t="shared" si="2800"/>
        <v/>
      </c>
      <c r="AN734" s="65">
        <f t="shared" ref="AN734:AS734" si="3008">AN733</f>
        <v>0</v>
      </c>
      <c r="AO734" s="65">
        <f t="shared" si="3008"/>
        <v>0</v>
      </c>
      <c r="AP734" s="65">
        <f t="shared" si="3008"/>
        <v>0</v>
      </c>
      <c r="AQ734" s="65">
        <f t="shared" si="3008"/>
        <v>0</v>
      </c>
      <c r="AR734" s="65">
        <f t="shared" si="3008"/>
        <v>0</v>
      </c>
      <c r="AS734" s="65">
        <f t="shared" si="3008"/>
        <v>0</v>
      </c>
      <c r="AT734" s="65" t="str">
        <f t="shared" si="2955"/>
        <v>DISP</v>
      </c>
      <c r="AU734" s="65">
        <f t="shared" si="2956"/>
        <v>46.7</v>
      </c>
      <c r="AV734" s="65"/>
      <c r="AX734" s="65">
        <f t="shared" si="2957"/>
        <v>950</v>
      </c>
      <c r="AY734" s="65">
        <f t="shared" si="2958"/>
        <v>760</v>
      </c>
      <c r="AZ734" s="65">
        <f>INDEX(Notes!$A$36:$O$47,MATCH($B734,Notes!A$36:A$47,0),MATCH(AZ$2,Notes!A$35:O$35,0))</f>
        <v>30.15</v>
      </c>
      <c r="BA734" s="65">
        <f t="shared" si="2959"/>
        <v>870</v>
      </c>
      <c r="BB734" s="65">
        <f t="shared" si="2960"/>
        <v>895</v>
      </c>
      <c r="BC734" s="65">
        <f t="shared" si="2961"/>
        <v>850</v>
      </c>
      <c r="BD734" s="65">
        <f t="shared" si="2962"/>
        <v>875</v>
      </c>
      <c r="BO734" s="72">
        <f t="shared" ref="BO734:BO743" si="3009">BO733</f>
        <v>46.7</v>
      </c>
      <c r="BP734" s="72">
        <f t="shared" si="2521"/>
        <v>4</v>
      </c>
      <c r="BQ734" s="72" t="str">
        <f t="shared" si="2522"/>
        <v>3</v>
      </c>
      <c r="BR734" s="72">
        <f t="shared" ref="BR734:BV734" si="3010">IF(BR733="","",BR733)</f>
        <v>0</v>
      </c>
      <c r="BS734" s="72" t="str">
        <f t="shared" si="3010"/>
        <v/>
      </c>
      <c r="BT734" s="72" t="str">
        <f t="shared" si="3010"/>
        <v/>
      </c>
      <c r="BU734" s="72" t="str">
        <f t="shared" si="3010"/>
        <v/>
      </c>
      <c r="BV734" s="72" t="str">
        <f t="shared" si="3010"/>
        <v/>
      </c>
    </row>
    <row r="735" spans="1:74" s="72" customFormat="1" x14ac:dyDescent="0.2">
      <c r="A735" s="76" t="b">
        <v>1</v>
      </c>
      <c r="B735" s="65" t="s">
        <v>117</v>
      </c>
      <c r="C735" s="65" t="s">
        <v>405</v>
      </c>
      <c r="D735" s="65" t="str">
        <f t="shared" si="3003"/>
        <v>E4</v>
      </c>
      <c r="E735" s="75">
        <f t="shared" si="2947"/>
        <v>1004004</v>
      </c>
      <c r="F735" s="65" t="str">
        <f t="shared" si="2948"/>
        <v>MI004_E4</v>
      </c>
      <c r="G735" s="65" t="s">
        <v>345</v>
      </c>
      <c r="H735" s="65">
        <f t="shared" si="3004"/>
        <v>1015</v>
      </c>
      <c r="I735" s="65">
        <f t="shared" si="3005"/>
        <v>105</v>
      </c>
      <c r="J735" s="65">
        <f>INDEX(Notes!$A$36:$N$47,MATCH(Binning!$B735,Notes!$A$36:$A$47,0),MATCH(Notes!$K$35,Notes!$A$35:$N$35,0))</f>
        <v>46.7</v>
      </c>
      <c r="K735" s="65"/>
      <c r="L735" s="65">
        <f t="shared" ref="L735:L743" si="3011">L734</f>
        <v>925</v>
      </c>
      <c r="M735" s="65">
        <f t="shared" si="3006"/>
        <v>735</v>
      </c>
      <c r="N735" s="65">
        <f>INDEX(GB!$A$2:$AD$96,MATCH($C735,GB!$A$2:$A$96,0),MATCH(N$2,GB!$A$1:$AD$1,0))</f>
        <v>25</v>
      </c>
      <c r="O735" s="65">
        <f>INDEX(GB!$A$2:$AD$96,MATCH($C735,GB!$A$2:$A$96,0),MATCH(O$2,GB!$A$1:$AD$1,0))</f>
        <v>-10</v>
      </c>
      <c r="P735" s="65">
        <f>INDEX(GB!$A$2:$AD$96,MATCH($C735,GB!$A$2:$A$96,0),MATCH(P$2,GB!$A$1:$AD$1,0))</f>
        <v>-15</v>
      </c>
      <c r="Q735" s="65">
        <f>INDEX(GB!$A$2:$AD$96,MATCH($C735,GB!$A$2:$A$96,0),MATCH(Q$2,GB!$A$1:$AD$1,0))</f>
        <v>-10</v>
      </c>
      <c r="R735" s="65">
        <f>INDEX(Notes!$A$36:$N$47,MATCH(Binning!$B735,Notes!$A$36:$A$47,0),MATCH(Notes!$M$35,Notes!$A$35:$N$35,0))</f>
        <v>626</v>
      </c>
      <c r="S735" s="65"/>
      <c r="T735" s="65">
        <f>INDEX(GB!$A$2:$AD$96,MATCH($C735,GB!$A$2:$A$96,0),MATCH(T$2,GB!$A$1:$AD$1,0))</f>
        <v>75</v>
      </c>
      <c r="U735" s="65">
        <f>INDEX(GB!$A$2:$AD$96,MATCH($C735,GB!$A$2:$A$96,0),MATCH(U$2,GB!$A$1:$AD$1,0))</f>
        <v>-35</v>
      </c>
      <c r="V735" s="65">
        <f>INDEX(GB!$A$2:$AD$96,MATCH($C735,GB!$A$2:$A$96,0),MATCH(V$2,GB!$A$1:$AD$1,0))</f>
        <v>0</v>
      </c>
      <c r="W735" s="65">
        <f>INDEX(GB!$A$2:$AD$96,MATCH($C735,GB!$A$2:$A$96,0),MATCH(W$2,GB!$A$1:$AD$1,0))</f>
        <v>-40</v>
      </c>
      <c r="X735" s="65">
        <f>INDEX(GB!$A$2:$AD$96,MATCH($C735,GB!$A$2:$A$96,0),MATCH(X$2,GB!$A$1:$AD$1,0))</f>
        <v>-35</v>
      </c>
      <c r="Y735" s="65">
        <v>5</v>
      </c>
      <c r="Z735" s="72">
        <v>1200</v>
      </c>
      <c r="AA735" s="72">
        <v>400</v>
      </c>
      <c r="AB735" s="65"/>
      <c r="AC735" s="65"/>
      <c r="AD735" s="65"/>
      <c r="AE735" s="65"/>
      <c r="AF735" s="65">
        <f t="shared" si="3007"/>
        <v>5</v>
      </c>
      <c r="AG735" s="65">
        <f t="shared" ref="AG735:AG743" si="3012">$L$776+$N$776</f>
        <v>820</v>
      </c>
      <c r="AH735" s="65">
        <f t="shared" si="2949"/>
        <v>795</v>
      </c>
      <c r="AI735" s="65" t="str">
        <f t="shared" si="2950"/>
        <v/>
      </c>
      <c r="AJ735" s="65" t="str">
        <f t="shared" si="2951"/>
        <v/>
      </c>
      <c r="AK735" s="65" t="str">
        <f t="shared" si="2952"/>
        <v/>
      </c>
      <c r="AL735" s="65" t="str">
        <f t="shared" si="2953"/>
        <v/>
      </c>
      <c r="AM735" s="65" t="str">
        <f t="shared" si="2800"/>
        <v/>
      </c>
      <c r="AN735" s="65">
        <f t="shared" ref="AN735:AS735" si="3013">AN734</f>
        <v>0</v>
      </c>
      <c r="AO735" s="65">
        <f t="shared" si="3013"/>
        <v>0</v>
      </c>
      <c r="AP735" s="65">
        <f t="shared" si="3013"/>
        <v>0</v>
      </c>
      <c r="AQ735" s="65">
        <f t="shared" si="3013"/>
        <v>0</v>
      </c>
      <c r="AR735" s="65">
        <f t="shared" si="3013"/>
        <v>0</v>
      </c>
      <c r="AS735" s="65">
        <f t="shared" si="3013"/>
        <v>0</v>
      </c>
      <c r="AT735" s="65" t="str">
        <f t="shared" si="2955"/>
        <v>DISP</v>
      </c>
      <c r="AU735" s="65">
        <f t="shared" si="2956"/>
        <v>46.7</v>
      </c>
      <c r="AV735" s="65"/>
      <c r="AX735" s="65">
        <f t="shared" si="2957"/>
        <v>950</v>
      </c>
      <c r="AY735" s="65">
        <f t="shared" si="2958"/>
        <v>760</v>
      </c>
      <c r="AZ735" s="65">
        <f>INDEX(Notes!$A$36:$O$47,MATCH($B735,Notes!A$36:A$47,0),MATCH(AZ$2,Notes!A$35:O$35,0))</f>
        <v>30.15</v>
      </c>
      <c r="BA735" s="65">
        <f t="shared" si="2959"/>
        <v>855</v>
      </c>
      <c r="BB735" s="65">
        <f t="shared" si="2960"/>
        <v>880</v>
      </c>
      <c r="BC735" s="65">
        <f t="shared" si="2961"/>
        <v>835</v>
      </c>
      <c r="BD735" s="65">
        <f t="shared" si="2962"/>
        <v>860</v>
      </c>
      <c r="BO735" s="72">
        <f t="shared" si="3009"/>
        <v>46.7</v>
      </c>
      <c r="BP735" s="72">
        <f t="shared" si="2521"/>
        <v>4</v>
      </c>
      <c r="BQ735" s="72" t="str">
        <f t="shared" si="2522"/>
        <v>4</v>
      </c>
      <c r="BR735" s="72">
        <f t="shared" ref="BR735:BV735" si="3014">IF(BR734="","",BR734)</f>
        <v>0</v>
      </c>
      <c r="BS735" s="72" t="str">
        <f t="shared" si="3014"/>
        <v/>
      </c>
      <c r="BT735" s="72" t="str">
        <f t="shared" si="3014"/>
        <v/>
      </c>
      <c r="BU735" s="72" t="str">
        <f t="shared" si="3014"/>
        <v/>
      </c>
      <c r="BV735" s="72" t="str">
        <f t="shared" si="3014"/>
        <v/>
      </c>
    </row>
    <row r="736" spans="1:74" s="72" customFormat="1" x14ac:dyDescent="0.2">
      <c r="A736" s="76" t="b">
        <v>1</v>
      </c>
      <c r="B736" s="65" t="s">
        <v>117</v>
      </c>
      <c r="C736" s="65" t="s">
        <v>405</v>
      </c>
      <c r="D736" s="65" t="str">
        <f t="shared" si="3003"/>
        <v>E5</v>
      </c>
      <c r="E736" s="75">
        <f t="shared" si="2947"/>
        <v>1004005</v>
      </c>
      <c r="F736" s="65" t="str">
        <f t="shared" si="2948"/>
        <v>MI004_E5</v>
      </c>
      <c r="G736" s="65" t="s">
        <v>345</v>
      </c>
      <c r="H736" s="65">
        <f t="shared" si="3004"/>
        <v>1000</v>
      </c>
      <c r="I736" s="65">
        <f t="shared" si="3005"/>
        <v>105</v>
      </c>
      <c r="J736" s="65">
        <f>INDEX(Notes!$A$36:$N$47,MATCH(Binning!$B736,Notes!$A$36:$A$47,0),MATCH(Notes!$K$35,Notes!$A$35:$N$35,0))</f>
        <v>46.7</v>
      </c>
      <c r="K736" s="65"/>
      <c r="L736" s="65">
        <f t="shared" si="3011"/>
        <v>925</v>
      </c>
      <c r="M736" s="65">
        <f t="shared" si="3006"/>
        <v>735</v>
      </c>
      <c r="N736" s="65">
        <f>INDEX(GB!$A$2:$AD$96,MATCH($C736,GB!$A$2:$A$96,0),MATCH(N$2,GB!$A$1:$AD$1,0))</f>
        <v>25</v>
      </c>
      <c r="O736" s="65">
        <f>INDEX(GB!$A$2:$AD$96,MATCH($C736,GB!$A$2:$A$96,0),MATCH(O$2,GB!$A$1:$AD$1,0))</f>
        <v>-10</v>
      </c>
      <c r="P736" s="65">
        <f>INDEX(GB!$A$2:$AD$96,MATCH($C736,GB!$A$2:$A$96,0),MATCH(P$2,GB!$A$1:$AD$1,0))</f>
        <v>-15</v>
      </c>
      <c r="Q736" s="65">
        <f>INDEX(GB!$A$2:$AD$96,MATCH($C736,GB!$A$2:$A$96,0),MATCH(Q$2,GB!$A$1:$AD$1,0))</f>
        <v>-10</v>
      </c>
      <c r="R736" s="65">
        <f>INDEX(Notes!$A$36:$N$47,MATCH(Binning!$B736,Notes!$A$36:$A$47,0),MATCH(Notes!$M$35,Notes!$A$35:$N$35,0))</f>
        <v>626</v>
      </c>
      <c r="S736" s="65"/>
      <c r="T736" s="65">
        <f>INDEX(GB!$A$2:$AD$96,MATCH($C736,GB!$A$2:$A$96,0),MATCH(T$2,GB!$A$1:$AD$1,0))</f>
        <v>75</v>
      </c>
      <c r="U736" s="65">
        <f>INDEX(GB!$A$2:$AD$96,MATCH($C736,GB!$A$2:$A$96,0),MATCH(U$2,GB!$A$1:$AD$1,0))</f>
        <v>-35</v>
      </c>
      <c r="V736" s="65">
        <f>INDEX(GB!$A$2:$AD$96,MATCH($C736,GB!$A$2:$A$96,0),MATCH(V$2,GB!$A$1:$AD$1,0))</f>
        <v>0</v>
      </c>
      <c r="W736" s="65">
        <f>INDEX(GB!$A$2:$AD$96,MATCH($C736,GB!$A$2:$A$96,0),MATCH(W$2,GB!$A$1:$AD$1,0))</f>
        <v>-40</v>
      </c>
      <c r="X736" s="65">
        <f>INDEX(GB!$A$2:$AD$96,MATCH($C736,GB!$A$2:$A$96,0),MATCH(X$2,GB!$A$1:$AD$1,0))</f>
        <v>-35</v>
      </c>
      <c r="Y736" s="65">
        <v>5</v>
      </c>
      <c r="Z736" s="72">
        <v>1200</v>
      </c>
      <c r="AA736" s="72">
        <v>400</v>
      </c>
      <c r="AB736" s="65"/>
      <c r="AC736" s="65"/>
      <c r="AD736" s="65"/>
      <c r="AE736" s="65"/>
      <c r="AF736" s="65">
        <f t="shared" si="3007"/>
        <v>5</v>
      </c>
      <c r="AG736" s="65">
        <f t="shared" si="3012"/>
        <v>820</v>
      </c>
      <c r="AH736" s="65">
        <f t="shared" si="2949"/>
        <v>795</v>
      </c>
      <c r="AI736" s="65" t="str">
        <f t="shared" si="2950"/>
        <v/>
      </c>
      <c r="AJ736" s="65" t="str">
        <f t="shared" si="2951"/>
        <v/>
      </c>
      <c r="AK736" s="65" t="str">
        <f t="shared" si="2952"/>
        <v/>
      </c>
      <c r="AL736" s="65" t="str">
        <f t="shared" si="2953"/>
        <v/>
      </c>
      <c r="AM736" s="65" t="str">
        <f t="shared" si="2800"/>
        <v/>
      </c>
      <c r="AN736" s="65">
        <f t="shared" ref="AN736:AS736" si="3015">AN735</f>
        <v>0</v>
      </c>
      <c r="AO736" s="65">
        <f t="shared" si="3015"/>
        <v>0</v>
      </c>
      <c r="AP736" s="65">
        <f t="shared" si="3015"/>
        <v>0</v>
      </c>
      <c r="AQ736" s="65">
        <f t="shared" si="3015"/>
        <v>0</v>
      </c>
      <c r="AR736" s="65">
        <f t="shared" si="3015"/>
        <v>0</v>
      </c>
      <c r="AS736" s="65">
        <f t="shared" si="3015"/>
        <v>0</v>
      </c>
      <c r="AT736" s="65" t="str">
        <f t="shared" si="2955"/>
        <v>DISP</v>
      </c>
      <c r="AU736" s="65">
        <f t="shared" si="2956"/>
        <v>46.7</v>
      </c>
      <c r="AV736" s="65"/>
      <c r="AX736" s="65">
        <f t="shared" si="2957"/>
        <v>950</v>
      </c>
      <c r="AY736" s="65">
        <f t="shared" si="2958"/>
        <v>760</v>
      </c>
      <c r="AZ736" s="65">
        <f>INDEX(Notes!$A$36:$O$47,MATCH($B736,Notes!A$36:A$47,0),MATCH(AZ$2,Notes!A$35:O$35,0))</f>
        <v>30.15</v>
      </c>
      <c r="BA736" s="65">
        <f t="shared" si="2959"/>
        <v>840</v>
      </c>
      <c r="BB736" s="65">
        <f t="shared" si="2960"/>
        <v>865</v>
      </c>
      <c r="BC736" s="65">
        <f t="shared" si="2961"/>
        <v>820</v>
      </c>
      <c r="BD736" s="65">
        <f t="shared" si="2962"/>
        <v>845</v>
      </c>
      <c r="BO736" s="72">
        <f t="shared" si="3009"/>
        <v>46.7</v>
      </c>
      <c r="BP736" s="72">
        <f t="shared" si="2521"/>
        <v>4</v>
      </c>
      <c r="BQ736" s="72" t="str">
        <f t="shared" si="2522"/>
        <v>5</v>
      </c>
      <c r="BR736" s="72">
        <f t="shared" ref="BR736:BV736" si="3016">IF(BR735="","",BR735)</f>
        <v>0</v>
      </c>
      <c r="BS736" s="72" t="str">
        <f t="shared" si="3016"/>
        <v/>
      </c>
      <c r="BT736" s="72" t="str">
        <f t="shared" si="3016"/>
        <v/>
      </c>
      <c r="BU736" s="72" t="str">
        <f t="shared" si="3016"/>
        <v/>
      </c>
      <c r="BV736" s="72" t="str">
        <f t="shared" si="3016"/>
        <v/>
      </c>
    </row>
    <row r="737" spans="1:74" s="72" customFormat="1" x14ac:dyDescent="0.2">
      <c r="A737" s="76" t="b">
        <v>1</v>
      </c>
      <c r="B737" s="65" t="s">
        <v>117</v>
      </c>
      <c r="C737" s="65" t="s">
        <v>405</v>
      </c>
      <c r="D737" s="65" t="str">
        <f t="shared" si="3003"/>
        <v>E6</v>
      </c>
      <c r="E737" s="75">
        <f t="shared" ref="E737:E740" si="3017">1000000+BP737*1000+BQ737</f>
        <v>1004006</v>
      </c>
      <c r="F737" s="65" t="str">
        <f t="shared" ref="F737:F740" si="3018">CONCATENATE(C737,"_",D737)</f>
        <v>MI004_E6</v>
      </c>
      <c r="G737" s="65" t="s">
        <v>345</v>
      </c>
      <c r="H737" s="65">
        <f t="shared" si="3004"/>
        <v>985</v>
      </c>
      <c r="I737" s="65">
        <f t="shared" si="3005"/>
        <v>105</v>
      </c>
      <c r="J737" s="65">
        <f>INDEX(Notes!$A$36:$N$47,MATCH(Binning!$B737,Notes!$A$36:$A$47,0),MATCH(Notes!$K$35,Notes!$A$35:$N$35,0))</f>
        <v>46.7</v>
      </c>
      <c r="K737" s="65"/>
      <c r="L737" s="65">
        <f t="shared" si="3011"/>
        <v>925</v>
      </c>
      <c r="M737" s="65">
        <f t="shared" si="3006"/>
        <v>735</v>
      </c>
      <c r="N737" s="65">
        <f>INDEX(GB!$A$2:$AD$96,MATCH($C737,GB!$A$2:$A$96,0),MATCH(N$2,GB!$A$1:$AD$1,0))</f>
        <v>25</v>
      </c>
      <c r="O737" s="65">
        <f>INDEX(GB!$A$2:$AD$96,MATCH($C737,GB!$A$2:$A$96,0),MATCH(O$2,GB!$A$1:$AD$1,0))</f>
        <v>-10</v>
      </c>
      <c r="P737" s="65">
        <f>INDEX(GB!$A$2:$AD$96,MATCH($C737,GB!$A$2:$A$96,0),MATCH(P$2,GB!$A$1:$AD$1,0))</f>
        <v>-15</v>
      </c>
      <c r="Q737" s="65">
        <f>INDEX(GB!$A$2:$AD$96,MATCH($C737,GB!$A$2:$A$96,0),MATCH(Q$2,GB!$A$1:$AD$1,0))</f>
        <v>-10</v>
      </c>
      <c r="R737" s="65">
        <f>INDEX(Notes!$A$36:$N$47,MATCH(Binning!$B737,Notes!$A$36:$A$47,0),MATCH(Notes!$M$35,Notes!$A$35:$N$35,0))</f>
        <v>626</v>
      </c>
      <c r="S737" s="65"/>
      <c r="T737" s="65">
        <f>INDEX(GB!$A$2:$AD$96,MATCH($C737,GB!$A$2:$A$96,0),MATCH(T$2,GB!$A$1:$AD$1,0))</f>
        <v>75</v>
      </c>
      <c r="U737" s="65">
        <f>INDEX(GB!$A$2:$AD$96,MATCH($C737,GB!$A$2:$A$96,0),MATCH(U$2,GB!$A$1:$AD$1,0))</f>
        <v>-35</v>
      </c>
      <c r="V737" s="65">
        <f>INDEX(GB!$A$2:$AD$96,MATCH($C737,GB!$A$2:$A$96,0),MATCH(V$2,GB!$A$1:$AD$1,0))</f>
        <v>0</v>
      </c>
      <c r="W737" s="65">
        <f>INDEX(GB!$A$2:$AD$96,MATCH($C737,GB!$A$2:$A$96,0),MATCH(W$2,GB!$A$1:$AD$1,0))</f>
        <v>-40</v>
      </c>
      <c r="X737" s="65">
        <f>INDEX(GB!$A$2:$AD$96,MATCH($C737,GB!$A$2:$A$96,0),MATCH(X$2,GB!$A$1:$AD$1,0))</f>
        <v>-35</v>
      </c>
      <c r="Y737" s="65">
        <v>5</v>
      </c>
      <c r="Z737" s="72">
        <v>1200</v>
      </c>
      <c r="AA737" s="72">
        <v>400</v>
      </c>
      <c r="AB737" s="65"/>
      <c r="AC737" s="65"/>
      <c r="AD737" s="65"/>
      <c r="AE737" s="65"/>
      <c r="AF737" s="65">
        <f t="shared" si="3007"/>
        <v>5</v>
      </c>
      <c r="AG737" s="65">
        <f t="shared" si="3012"/>
        <v>820</v>
      </c>
      <c r="AH737" s="65">
        <f t="shared" ref="AH737:AH740" si="3019">AG737-N737</f>
        <v>795</v>
      </c>
      <c r="AI737" s="65" t="str">
        <f t="shared" ref="AI737:AI740" si="3020">IF($BR737=1,BS737,"")</f>
        <v/>
      </c>
      <c r="AJ737" s="65" t="str">
        <f t="shared" ref="AJ737:AJ740" si="3021">IF($BR737=1,BT737,"")</f>
        <v/>
      </c>
      <c r="AK737" s="65" t="str">
        <f t="shared" ref="AK737:AK740" si="3022">IF($BR737=1,BU737,"")</f>
        <v/>
      </c>
      <c r="AL737" s="65" t="str">
        <f t="shared" ref="AL737:AL740" si="3023">IF($BR737=1,BV737,"")</f>
        <v/>
      </c>
      <c r="AM737" s="65" t="str">
        <f t="shared" si="2800"/>
        <v/>
      </c>
      <c r="AN737" s="65">
        <f t="shared" ref="AN737:AS737" si="3024">AN736</f>
        <v>0</v>
      </c>
      <c r="AO737" s="65">
        <f t="shared" si="3024"/>
        <v>0</v>
      </c>
      <c r="AP737" s="65">
        <f t="shared" si="3024"/>
        <v>0</v>
      </c>
      <c r="AQ737" s="65">
        <f t="shared" si="3024"/>
        <v>0</v>
      </c>
      <c r="AR737" s="65">
        <f t="shared" si="3024"/>
        <v>0</v>
      </c>
      <c r="AS737" s="65">
        <f t="shared" si="3024"/>
        <v>0</v>
      </c>
      <c r="AT737" s="65" t="str">
        <f t="shared" ref="AT737:AT740" si="3025">B737</f>
        <v>DISP</v>
      </c>
      <c r="AU737" s="65">
        <f t="shared" ref="AU737:AU740" si="3026">J737</f>
        <v>46.7</v>
      </c>
      <c r="AV737" s="65"/>
      <c r="AX737" s="65">
        <f t="shared" ref="AX737:AX740" si="3027">L737+N737</f>
        <v>950</v>
      </c>
      <c r="AY737" s="65">
        <f t="shared" ref="AY737:AY740" si="3028">M737+N737</f>
        <v>760</v>
      </c>
      <c r="AZ737" s="65">
        <f>INDEX(Notes!$A$36:$O$47,MATCH($B737,Notes!A$36:A$47,0),MATCH(AZ$2,Notes!A$35:O$35,0))</f>
        <v>30.15</v>
      </c>
      <c r="BA737" s="65">
        <f t="shared" ref="BA737:BA740" si="3029">MAX(MIN(Y737*FLOOR((H737-I737*LOG10(AZ737))/Y737,1),L737),M737)</f>
        <v>825</v>
      </c>
      <c r="BB737" s="65">
        <f t="shared" ref="BB737:BB740" si="3030">BA737+N737</f>
        <v>850</v>
      </c>
      <c r="BC737" s="65">
        <f t="shared" ref="BC737:BC740" si="3031">MAX(MIN(Y737*FLOOR((H737-I737*LOG10(J737))/Y737,1),L737),M737)</f>
        <v>805</v>
      </c>
      <c r="BD737" s="65">
        <f t="shared" ref="BD737:BD740" si="3032">BC737+N737</f>
        <v>830</v>
      </c>
      <c r="BO737" s="72">
        <f t="shared" si="3009"/>
        <v>46.7</v>
      </c>
      <c r="BP737" s="72">
        <f t="shared" si="2521"/>
        <v>4</v>
      </c>
      <c r="BQ737" s="72" t="str">
        <f t="shared" si="2522"/>
        <v>6</v>
      </c>
      <c r="BR737" s="72">
        <f t="shared" ref="BR737:BV737" si="3033">IF(BR736="","",BR736)</f>
        <v>0</v>
      </c>
      <c r="BS737" s="72" t="str">
        <f t="shared" si="3033"/>
        <v/>
      </c>
      <c r="BT737" s="72" t="str">
        <f t="shared" si="3033"/>
        <v/>
      </c>
      <c r="BU737" s="72" t="str">
        <f t="shared" si="3033"/>
        <v/>
      </c>
      <c r="BV737" s="72" t="str">
        <f t="shared" si="3033"/>
        <v/>
      </c>
    </row>
    <row r="738" spans="1:74" s="72" customFormat="1" x14ac:dyDescent="0.2">
      <c r="A738" s="76" t="b">
        <v>1</v>
      </c>
      <c r="B738" s="65" t="s">
        <v>117</v>
      </c>
      <c r="C738" s="65" t="s">
        <v>405</v>
      </c>
      <c r="D738" s="65" t="str">
        <f t="shared" si="3003"/>
        <v>E7</v>
      </c>
      <c r="E738" s="75">
        <f t="shared" si="3017"/>
        <v>1004007</v>
      </c>
      <c r="F738" s="65" t="str">
        <f t="shared" si="3018"/>
        <v>MI004_E7</v>
      </c>
      <c r="G738" s="65" t="s">
        <v>345</v>
      </c>
      <c r="H738" s="65">
        <f t="shared" si="3004"/>
        <v>970</v>
      </c>
      <c r="I738" s="65">
        <f t="shared" si="3005"/>
        <v>105</v>
      </c>
      <c r="J738" s="65">
        <f>INDEX(Notes!$A$36:$N$47,MATCH(Binning!$B738,Notes!$A$36:$A$47,0),MATCH(Notes!$K$35,Notes!$A$35:$N$35,0))</f>
        <v>46.7</v>
      </c>
      <c r="K738" s="65"/>
      <c r="L738" s="65">
        <f t="shared" si="3011"/>
        <v>925</v>
      </c>
      <c r="M738" s="65">
        <f t="shared" si="3006"/>
        <v>735</v>
      </c>
      <c r="N738" s="65">
        <f>INDEX(GB!$A$2:$AD$96,MATCH($C738,GB!$A$2:$A$96,0),MATCH(N$2,GB!$A$1:$AD$1,0))</f>
        <v>25</v>
      </c>
      <c r="O738" s="65">
        <f>INDEX(GB!$A$2:$AD$96,MATCH($C738,GB!$A$2:$A$96,0),MATCH(O$2,GB!$A$1:$AD$1,0))</f>
        <v>-10</v>
      </c>
      <c r="P738" s="65">
        <f>INDEX(GB!$A$2:$AD$96,MATCH($C738,GB!$A$2:$A$96,0),MATCH(P$2,GB!$A$1:$AD$1,0))</f>
        <v>-15</v>
      </c>
      <c r="Q738" s="65">
        <f>INDEX(GB!$A$2:$AD$96,MATCH($C738,GB!$A$2:$A$96,0),MATCH(Q$2,GB!$A$1:$AD$1,0))</f>
        <v>-10</v>
      </c>
      <c r="R738" s="65">
        <f>INDEX(Notes!$A$36:$N$47,MATCH(Binning!$B738,Notes!$A$36:$A$47,0),MATCH(Notes!$M$35,Notes!$A$35:$N$35,0))</f>
        <v>626</v>
      </c>
      <c r="S738" s="65"/>
      <c r="T738" s="65">
        <f>INDEX(GB!$A$2:$AD$96,MATCH($C738,GB!$A$2:$A$96,0),MATCH(T$2,GB!$A$1:$AD$1,0))</f>
        <v>75</v>
      </c>
      <c r="U738" s="65">
        <f>INDEX(GB!$A$2:$AD$96,MATCH($C738,GB!$A$2:$A$96,0),MATCH(U$2,GB!$A$1:$AD$1,0))</f>
        <v>-35</v>
      </c>
      <c r="V738" s="65">
        <f>INDEX(GB!$A$2:$AD$96,MATCH($C738,GB!$A$2:$A$96,0),MATCH(V$2,GB!$A$1:$AD$1,0))</f>
        <v>0</v>
      </c>
      <c r="W738" s="65">
        <f>INDEX(GB!$A$2:$AD$96,MATCH($C738,GB!$A$2:$A$96,0),MATCH(W$2,GB!$A$1:$AD$1,0))</f>
        <v>-40</v>
      </c>
      <c r="X738" s="65">
        <f>INDEX(GB!$A$2:$AD$96,MATCH($C738,GB!$A$2:$A$96,0),MATCH(X$2,GB!$A$1:$AD$1,0))</f>
        <v>-35</v>
      </c>
      <c r="Y738" s="65">
        <v>5</v>
      </c>
      <c r="Z738" s="72">
        <v>1200</v>
      </c>
      <c r="AA738" s="72">
        <v>400</v>
      </c>
      <c r="AB738" s="65"/>
      <c r="AC738" s="65"/>
      <c r="AD738" s="65"/>
      <c r="AE738" s="65"/>
      <c r="AF738" s="65">
        <f t="shared" si="3007"/>
        <v>5</v>
      </c>
      <c r="AG738" s="65">
        <f t="shared" si="3012"/>
        <v>820</v>
      </c>
      <c r="AH738" s="65">
        <f t="shared" si="3019"/>
        <v>795</v>
      </c>
      <c r="AI738" s="65" t="str">
        <f t="shared" si="3020"/>
        <v/>
      </c>
      <c r="AJ738" s="65" t="str">
        <f t="shared" si="3021"/>
        <v/>
      </c>
      <c r="AK738" s="65" t="str">
        <f t="shared" si="3022"/>
        <v/>
      </c>
      <c r="AL738" s="65" t="str">
        <f t="shared" si="3023"/>
        <v/>
      </c>
      <c r="AM738" s="65" t="str">
        <f t="shared" si="2800"/>
        <v/>
      </c>
      <c r="AN738" s="65">
        <f t="shared" ref="AN738:AS738" si="3034">AN737</f>
        <v>0</v>
      </c>
      <c r="AO738" s="65">
        <f t="shared" si="3034"/>
        <v>0</v>
      </c>
      <c r="AP738" s="65">
        <f t="shared" si="3034"/>
        <v>0</v>
      </c>
      <c r="AQ738" s="65">
        <f t="shared" si="3034"/>
        <v>0</v>
      </c>
      <c r="AR738" s="65">
        <f t="shared" si="3034"/>
        <v>0</v>
      </c>
      <c r="AS738" s="65">
        <f t="shared" si="3034"/>
        <v>0</v>
      </c>
      <c r="AT738" s="65" t="str">
        <f t="shared" si="3025"/>
        <v>DISP</v>
      </c>
      <c r="AU738" s="65">
        <f t="shared" si="3026"/>
        <v>46.7</v>
      </c>
      <c r="AV738" s="65"/>
      <c r="AX738" s="65">
        <f t="shared" si="3027"/>
        <v>950</v>
      </c>
      <c r="AY738" s="65">
        <f t="shared" si="3028"/>
        <v>760</v>
      </c>
      <c r="AZ738" s="65">
        <f>INDEX(Notes!$A$36:$O$47,MATCH($B738,Notes!A$36:A$47,0),MATCH(AZ$2,Notes!A$35:O$35,0))</f>
        <v>30.15</v>
      </c>
      <c r="BA738" s="65">
        <f t="shared" si="3029"/>
        <v>810</v>
      </c>
      <c r="BB738" s="65">
        <f t="shared" si="3030"/>
        <v>835</v>
      </c>
      <c r="BC738" s="65">
        <f t="shared" si="3031"/>
        <v>790</v>
      </c>
      <c r="BD738" s="65">
        <f t="shared" si="3032"/>
        <v>815</v>
      </c>
      <c r="BO738" s="72">
        <f t="shared" si="3009"/>
        <v>46.7</v>
      </c>
      <c r="BP738" s="72">
        <f t="shared" si="2521"/>
        <v>4</v>
      </c>
      <c r="BQ738" s="72" t="str">
        <f t="shared" si="2522"/>
        <v>7</v>
      </c>
      <c r="BR738" s="72">
        <f t="shared" ref="BR738:BV738" si="3035">IF(BR737="","",BR737)</f>
        <v>0</v>
      </c>
      <c r="BS738" s="72" t="str">
        <f t="shared" si="3035"/>
        <v/>
      </c>
      <c r="BT738" s="72" t="str">
        <f t="shared" si="3035"/>
        <v/>
      </c>
      <c r="BU738" s="72" t="str">
        <f t="shared" si="3035"/>
        <v/>
      </c>
      <c r="BV738" s="72" t="str">
        <f t="shared" si="3035"/>
        <v/>
      </c>
    </row>
    <row r="739" spans="1:74" s="72" customFormat="1" x14ac:dyDescent="0.2">
      <c r="A739" s="76" t="b">
        <v>1</v>
      </c>
      <c r="B739" s="65" t="s">
        <v>117</v>
      </c>
      <c r="C739" s="65" t="s">
        <v>405</v>
      </c>
      <c r="D739" s="65" t="str">
        <f t="shared" si="3003"/>
        <v>E8</v>
      </c>
      <c r="E739" s="75">
        <f t="shared" si="3017"/>
        <v>1004008</v>
      </c>
      <c r="F739" s="65" t="str">
        <f t="shared" si="3018"/>
        <v>MI004_E8</v>
      </c>
      <c r="G739" s="65" t="s">
        <v>345</v>
      </c>
      <c r="H739" s="65">
        <f t="shared" si="3004"/>
        <v>955</v>
      </c>
      <c r="I739" s="65">
        <f t="shared" si="3005"/>
        <v>105</v>
      </c>
      <c r="J739" s="65">
        <f>INDEX(Notes!$A$36:$N$47,MATCH(Binning!$B739,Notes!$A$36:$A$47,0),MATCH(Notes!$K$35,Notes!$A$35:$N$35,0))</f>
        <v>46.7</v>
      </c>
      <c r="K739" s="65"/>
      <c r="L739" s="65">
        <f t="shared" si="3011"/>
        <v>925</v>
      </c>
      <c r="M739" s="65">
        <f t="shared" si="3006"/>
        <v>735</v>
      </c>
      <c r="N739" s="65">
        <f>INDEX(GB!$A$2:$AD$96,MATCH($C739,GB!$A$2:$A$96,0),MATCH(N$2,GB!$A$1:$AD$1,0))</f>
        <v>25</v>
      </c>
      <c r="O739" s="65">
        <f>INDEX(GB!$A$2:$AD$96,MATCH($C739,GB!$A$2:$A$96,0),MATCH(O$2,GB!$A$1:$AD$1,0))</f>
        <v>-10</v>
      </c>
      <c r="P739" s="65">
        <f>INDEX(GB!$A$2:$AD$96,MATCH($C739,GB!$A$2:$A$96,0),MATCH(P$2,GB!$A$1:$AD$1,0))</f>
        <v>-15</v>
      </c>
      <c r="Q739" s="65">
        <f>INDEX(GB!$A$2:$AD$96,MATCH($C739,GB!$A$2:$A$96,0),MATCH(Q$2,GB!$A$1:$AD$1,0))</f>
        <v>-10</v>
      </c>
      <c r="R739" s="65">
        <f>INDEX(Notes!$A$36:$N$47,MATCH(Binning!$B739,Notes!$A$36:$A$47,0),MATCH(Notes!$M$35,Notes!$A$35:$N$35,0))</f>
        <v>626</v>
      </c>
      <c r="S739" s="65"/>
      <c r="T739" s="65">
        <f>INDEX(GB!$A$2:$AD$96,MATCH($C739,GB!$A$2:$A$96,0),MATCH(T$2,GB!$A$1:$AD$1,0))</f>
        <v>75</v>
      </c>
      <c r="U739" s="65">
        <f>INDEX(GB!$A$2:$AD$96,MATCH($C739,GB!$A$2:$A$96,0),MATCH(U$2,GB!$A$1:$AD$1,0))</f>
        <v>-35</v>
      </c>
      <c r="V739" s="65">
        <f>INDEX(GB!$A$2:$AD$96,MATCH($C739,GB!$A$2:$A$96,0),MATCH(V$2,GB!$A$1:$AD$1,0))</f>
        <v>0</v>
      </c>
      <c r="W739" s="65">
        <f>INDEX(GB!$A$2:$AD$96,MATCH($C739,GB!$A$2:$A$96,0),MATCH(W$2,GB!$A$1:$AD$1,0))</f>
        <v>-40</v>
      </c>
      <c r="X739" s="65">
        <f>INDEX(GB!$A$2:$AD$96,MATCH($C739,GB!$A$2:$A$96,0),MATCH(X$2,GB!$A$1:$AD$1,0))</f>
        <v>-35</v>
      </c>
      <c r="Y739" s="65">
        <v>5</v>
      </c>
      <c r="Z739" s="72">
        <v>1200</v>
      </c>
      <c r="AA739" s="72">
        <v>400</v>
      </c>
      <c r="AB739" s="65"/>
      <c r="AC739" s="65"/>
      <c r="AD739" s="65"/>
      <c r="AE739" s="65"/>
      <c r="AF739" s="65">
        <f t="shared" si="3007"/>
        <v>5</v>
      </c>
      <c r="AG739" s="65">
        <f t="shared" si="3012"/>
        <v>820</v>
      </c>
      <c r="AH739" s="65">
        <f t="shared" si="3019"/>
        <v>795</v>
      </c>
      <c r="AI739" s="65" t="str">
        <f t="shared" si="3020"/>
        <v/>
      </c>
      <c r="AJ739" s="65" t="str">
        <f t="shared" si="3021"/>
        <v/>
      </c>
      <c r="AK739" s="65" t="str">
        <f t="shared" si="3022"/>
        <v/>
      </c>
      <c r="AL739" s="65" t="str">
        <f t="shared" si="3023"/>
        <v/>
      </c>
      <c r="AM739" s="65" t="str">
        <f t="shared" si="2800"/>
        <v/>
      </c>
      <c r="AN739" s="65">
        <f t="shared" ref="AN739:AS739" si="3036">AN738</f>
        <v>0</v>
      </c>
      <c r="AO739" s="65">
        <f t="shared" si="3036"/>
        <v>0</v>
      </c>
      <c r="AP739" s="65">
        <f t="shared" si="3036"/>
        <v>0</v>
      </c>
      <c r="AQ739" s="65">
        <f t="shared" si="3036"/>
        <v>0</v>
      </c>
      <c r="AR739" s="65">
        <f t="shared" si="3036"/>
        <v>0</v>
      </c>
      <c r="AS739" s="65">
        <f t="shared" si="3036"/>
        <v>0</v>
      </c>
      <c r="AT739" s="65" t="str">
        <f t="shared" si="3025"/>
        <v>DISP</v>
      </c>
      <c r="AU739" s="65">
        <f t="shared" si="3026"/>
        <v>46.7</v>
      </c>
      <c r="AV739" s="65"/>
      <c r="AX739" s="65">
        <f t="shared" si="3027"/>
        <v>950</v>
      </c>
      <c r="AY739" s="65">
        <f t="shared" si="3028"/>
        <v>760</v>
      </c>
      <c r="AZ739" s="65">
        <f>INDEX(Notes!$A$36:$O$47,MATCH($B739,Notes!A$36:A$47,0),MATCH(AZ$2,Notes!A$35:O$35,0))</f>
        <v>30.15</v>
      </c>
      <c r="BA739" s="65">
        <f t="shared" si="3029"/>
        <v>795</v>
      </c>
      <c r="BB739" s="65">
        <f t="shared" si="3030"/>
        <v>820</v>
      </c>
      <c r="BC739" s="65">
        <f t="shared" si="3031"/>
        <v>775</v>
      </c>
      <c r="BD739" s="65">
        <f t="shared" si="3032"/>
        <v>800</v>
      </c>
      <c r="BO739" s="72">
        <f t="shared" si="3009"/>
        <v>46.7</v>
      </c>
      <c r="BP739" s="72">
        <f t="shared" si="2521"/>
        <v>4</v>
      </c>
      <c r="BQ739" s="72" t="str">
        <f t="shared" si="2522"/>
        <v>8</v>
      </c>
      <c r="BR739" s="72">
        <f t="shared" ref="BR739:BV739" si="3037">IF(BR738="","",BR738)</f>
        <v>0</v>
      </c>
      <c r="BS739" s="72" t="str">
        <f t="shared" si="3037"/>
        <v/>
      </c>
      <c r="BT739" s="72" t="str">
        <f t="shared" si="3037"/>
        <v/>
      </c>
      <c r="BU739" s="72" t="str">
        <f t="shared" si="3037"/>
        <v/>
      </c>
      <c r="BV739" s="72" t="str">
        <f t="shared" si="3037"/>
        <v/>
      </c>
    </row>
    <row r="740" spans="1:74" s="72" customFormat="1" x14ac:dyDescent="0.2">
      <c r="A740" s="76" t="b">
        <v>1</v>
      </c>
      <c r="B740" s="65" t="s">
        <v>117</v>
      </c>
      <c r="C740" s="65" t="s">
        <v>405</v>
      </c>
      <c r="D740" s="65" t="str">
        <f t="shared" si="3003"/>
        <v>E9</v>
      </c>
      <c r="E740" s="75">
        <f t="shared" si="3017"/>
        <v>1004009</v>
      </c>
      <c r="F740" s="65" t="str">
        <f t="shared" si="3018"/>
        <v>MI004_E9</v>
      </c>
      <c r="G740" s="65" t="s">
        <v>345</v>
      </c>
      <c r="H740" s="65">
        <f t="shared" si="3004"/>
        <v>940</v>
      </c>
      <c r="I740" s="65">
        <f t="shared" si="3005"/>
        <v>105</v>
      </c>
      <c r="J740" s="65">
        <f>INDEX(Notes!$A$36:$N$47,MATCH(Binning!$B740,Notes!$A$36:$A$47,0),MATCH(Notes!$K$35,Notes!$A$35:$N$35,0))</f>
        <v>46.7</v>
      </c>
      <c r="K740" s="65"/>
      <c r="L740" s="65">
        <f t="shared" si="3011"/>
        <v>925</v>
      </c>
      <c r="M740" s="65">
        <f t="shared" si="3006"/>
        <v>735</v>
      </c>
      <c r="N740" s="65">
        <f>INDEX(GB!$A$2:$AD$96,MATCH($C740,GB!$A$2:$A$96,0),MATCH(N$2,GB!$A$1:$AD$1,0))</f>
        <v>25</v>
      </c>
      <c r="O740" s="65">
        <f>INDEX(GB!$A$2:$AD$96,MATCH($C740,GB!$A$2:$A$96,0),MATCH(O$2,GB!$A$1:$AD$1,0))</f>
        <v>-10</v>
      </c>
      <c r="P740" s="65">
        <f>INDEX(GB!$A$2:$AD$96,MATCH($C740,GB!$A$2:$A$96,0),MATCH(P$2,GB!$A$1:$AD$1,0))</f>
        <v>-15</v>
      </c>
      <c r="Q740" s="65">
        <f>INDEX(GB!$A$2:$AD$96,MATCH($C740,GB!$A$2:$A$96,0),MATCH(Q$2,GB!$A$1:$AD$1,0))</f>
        <v>-10</v>
      </c>
      <c r="R740" s="65">
        <f>INDEX(Notes!$A$36:$N$47,MATCH(Binning!$B740,Notes!$A$36:$A$47,0),MATCH(Notes!$M$35,Notes!$A$35:$N$35,0))</f>
        <v>626</v>
      </c>
      <c r="S740" s="65"/>
      <c r="T740" s="65">
        <f>INDEX(GB!$A$2:$AD$96,MATCH($C740,GB!$A$2:$A$96,0),MATCH(T$2,GB!$A$1:$AD$1,0))</f>
        <v>75</v>
      </c>
      <c r="U740" s="65">
        <f>INDEX(GB!$A$2:$AD$96,MATCH($C740,GB!$A$2:$A$96,0),MATCH(U$2,GB!$A$1:$AD$1,0))</f>
        <v>-35</v>
      </c>
      <c r="V740" s="65">
        <f>INDEX(GB!$A$2:$AD$96,MATCH($C740,GB!$A$2:$A$96,0),MATCH(V$2,GB!$A$1:$AD$1,0))</f>
        <v>0</v>
      </c>
      <c r="W740" s="65">
        <f>INDEX(GB!$A$2:$AD$96,MATCH($C740,GB!$A$2:$A$96,0),MATCH(W$2,GB!$A$1:$AD$1,0))</f>
        <v>-40</v>
      </c>
      <c r="X740" s="65">
        <f>INDEX(GB!$A$2:$AD$96,MATCH($C740,GB!$A$2:$A$96,0),MATCH(X$2,GB!$A$1:$AD$1,0))</f>
        <v>-35</v>
      </c>
      <c r="Y740" s="65">
        <v>5</v>
      </c>
      <c r="Z740" s="72">
        <v>1200</v>
      </c>
      <c r="AA740" s="72">
        <v>400</v>
      </c>
      <c r="AB740" s="65"/>
      <c r="AC740" s="65"/>
      <c r="AD740" s="65"/>
      <c r="AE740" s="65"/>
      <c r="AF740" s="65">
        <f t="shared" si="3007"/>
        <v>5</v>
      </c>
      <c r="AG740" s="65">
        <f t="shared" si="3012"/>
        <v>820</v>
      </c>
      <c r="AH740" s="65">
        <f t="shared" si="3019"/>
        <v>795</v>
      </c>
      <c r="AI740" s="65" t="str">
        <f t="shared" si="3020"/>
        <v/>
      </c>
      <c r="AJ740" s="65" t="str">
        <f t="shared" si="3021"/>
        <v/>
      </c>
      <c r="AK740" s="65" t="str">
        <f t="shared" si="3022"/>
        <v/>
      </c>
      <c r="AL740" s="65" t="str">
        <f t="shared" si="3023"/>
        <v/>
      </c>
      <c r="AM740" s="65" t="str">
        <f t="shared" si="2800"/>
        <v/>
      </c>
      <c r="AN740" s="65">
        <f t="shared" ref="AN740:AS740" si="3038">AN739</f>
        <v>0</v>
      </c>
      <c r="AO740" s="65">
        <f t="shared" si="3038"/>
        <v>0</v>
      </c>
      <c r="AP740" s="65">
        <f t="shared" si="3038"/>
        <v>0</v>
      </c>
      <c r="AQ740" s="65">
        <f t="shared" si="3038"/>
        <v>0</v>
      </c>
      <c r="AR740" s="65">
        <f t="shared" si="3038"/>
        <v>0</v>
      </c>
      <c r="AS740" s="65">
        <f t="shared" si="3038"/>
        <v>0</v>
      </c>
      <c r="AT740" s="65" t="str">
        <f t="shared" si="3025"/>
        <v>DISP</v>
      </c>
      <c r="AU740" s="65">
        <f t="shared" si="3026"/>
        <v>46.7</v>
      </c>
      <c r="AV740" s="65"/>
      <c r="AX740" s="65">
        <f t="shared" si="3027"/>
        <v>950</v>
      </c>
      <c r="AY740" s="65">
        <f t="shared" si="3028"/>
        <v>760</v>
      </c>
      <c r="AZ740" s="65">
        <f>INDEX(Notes!$A$36:$O$47,MATCH($B740,Notes!A$36:A$47,0),MATCH(AZ$2,Notes!A$35:O$35,0))</f>
        <v>30.15</v>
      </c>
      <c r="BA740" s="65">
        <f t="shared" si="3029"/>
        <v>780</v>
      </c>
      <c r="BB740" s="65">
        <f t="shared" si="3030"/>
        <v>805</v>
      </c>
      <c r="BC740" s="65">
        <f t="shared" si="3031"/>
        <v>760</v>
      </c>
      <c r="BD740" s="65">
        <f t="shared" si="3032"/>
        <v>785</v>
      </c>
      <c r="BO740" s="72">
        <f t="shared" si="3009"/>
        <v>46.7</v>
      </c>
      <c r="BP740" s="72">
        <f t="shared" si="2521"/>
        <v>4</v>
      </c>
      <c r="BQ740" s="72" t="str">
        <f t="shared" si="2522"/>
        <v>9</v>
      </c>
      <c r="BR740" s="72">
        <f t="shared" ref="BR740:BV740" si="3039">IF(BR739="","",BR739)</f>
        <v>0</v>
      </c>
      <c r="BS740" s="72" t="str">
        <f t="shared" si="3039"/>
        <v/>
      </c>
      <c r="BT740" s="72" t="str">
        <f t="shared" si="3039"/>
        <v/>
      </c>
      <c r="BU740" s="72" t="str">
        <f t="shared" si="3039"/>
        <v/>
      </c>
      <c r="BV740" s="72" t="str">
        <f t="shared" si="3039"/>
        <v/>
      </c>
    </row>
    <row r="741" spans="1:74" s="72" customFormat="1" x14ac:dyDescent="0.2">
      <c r="A741" s="76" t="b">
        <v>1</v>
      </c>
      <c r="B741" s="65" t="s">
        <v>117</v>
      </c>
      <c r="C741" s="65" t="s">
        <v>405</v>
      </c>
      <c r="D741" s="65" t="str">
        <f t="shared" si="3003"/>
        <v>E10</v>
      </c>
      <c r="E741" s="75">
        <f t="shared" ref="E741:E742" si="3040">1000000+BP741*1000+BQ741</f>
        <v>1004010</v>
      </c>
      <c r="F741" s="65" t="str">
        <f t="shared" ref="F741:F742" si="3041">CONCATENATE(C741,"_",D741)</f>
        <v>MI004_E10</v>
      </c>
      <c r="G741" s="65" t="s">
        <v>345</v>
      </c>
      <c r="H741" s="65">
        <f t="shared" si="3004"/>
        <v>925</v>
      </c>
      <c r="I741" s="65">
        <f t="shared" si="3005"/>
        <v>105</v>
      </c>
      <c r="J741" s="65">
        <f>INDEX(Notes!$A$36:$N$47,MATCH(Binning!$B741,Notes!$A$36:$A$47,0),MATCH(Notes!$K$35,Notes!$A$35:$N$35,0))</f>
        <v>46.7</v>
      </c>
      <c r="K741" s="65"/>
      <c r="L741" s="65">
        <f t="shared" si="3011"/>
        <v>925</v>
      </c>
      <c r="M741" s="65">
        <f t="shared" si="3006"/>
        <v>735</v>
      </c>
      <c r="N741" s="65">
        <f>INDEX(GB!$A$2:$AD$96,MATCH($C741,GB!$A$2:$A$96,0),MATCH(N$2,GB!$A$1:$AD$1,0))</f>
        <v>25</v>
      </c>
      <c r="O741" s="65">
        <f>INDEX(GB!$A$2:$AD$96,MATCH($C741,GB!$A$2:$A$96,0),MATCH(O$2,GB!$A$1:$AD$1,0))</f>
        <v>-10</v>
      </c>
      <c r="P741" s="65">
        <f>INDEX(GB!$A$2:$AD$96,MATCH($C741,GB!$A$2:$A$96,0),MATCH(P$2,GB!$A$1:$AD$1,0))</f>
        <v>-15</v>
      </c>
      <c r="Q741" s="65">
        <f>INDEX(GB!$A$2:$AD$96,MATCH($C741,GB!$A$2:$A$96,0),MATCH(Q$2,GB!$A$1:$AD$1,0))</f>
        <v>-10</v>
      </c>
      <c r="R741" s="65">
        <f>INDEX(Notes!$A$36:$N$47,MATCH(Binning!$B741,Notes!$A$36:$A$47,0),MATCH(Notes!$M$35,Notes!$A$35:$N$35,0))</f>
        <v>626</v>
      </c>
      <c r="S741" s="65"/>
      <c r="T741" s="65">
        <f>INDEX(GB!$A$2:$AD$96,MATCH($C741,GB!$A$2:$A$96,0),MATCH(T$2,GB!$A$1:$AD$1,0))</f>
        <v>75</v>
      </c>
      <c r="U741" s="65">
        <f>INDEX(GB!$A$2:$AD$96,MATCH($C741,GB!$A$2:$A$96,0),MATCH(U$2,GB!$A$1:$AD$1,0))</f>
        <v>-35</v>
      </c>
      <c r="V741" s="65">
        <f>INDEX(GB!$A$2:$AD$96,MATCH($C741,GB!$A$2:$A$96,0),MATCH(V$2,GB!$A$1:$AD$1,0))</f>
        <v>0</v>
      </c>
      <c r="W741" s="65">
        <f>INDEX(GB!$A$2:$AD$96,MATCH($C741,GB!$A$2:$A$96,0),MATCH(W$2,GB!$A$1:$AD$1,0))</f>
        <v>-40</v>
      </c>
      <c r="X741" s="65">
        <f>INDEX(GB!$A$2:$AD$96,MATCH($C741,GB!$A$2:$A$96,0),MATCH(X$2,GB!$A$1:$AD$1,0))</f>
        <v>-35</v>
      </c>
      <c r="Y741" s="65">
        <v>5</v>
      </c>
      <c r="Z741" s="72">
        <v>1200</v>
      </c>
      <c r="AA741" s="72">
        <v>400</v>
      </c>
      <c r="AB741" s="65"/>
      <c r="AC741" s="65"/>
      <c r="AD741" s="65"/>
      <c r="AE741" s="65"/>
      <c r="AF741" s="65">
        <f t="shared" si="3007"/>
        <v>5</v>
      </c>
      <c r="AG741" s="65">
        <f t="shared" si="3012"/>
        <v>820</v>
      </c>
      <c r="AH741" s="65">
        <f t="shared" ref="AH741:AH742" si="3042">AG741-N741</f>
        <v>795</v>
      </c>
      <c r="AI741" s="65" t="str">
        <f t="shared" ref="AI741:AI742" si="3043">IF($BR741=1,BS741,"")</f>
        <v/>
      </c>
      <c r="AJ741" s="65" t="str">
        <f t="shared" ref="AJ741:AJ742" si="3044">IF($BR741=1,BT741,"")</f>
        <v/>
      </c>
      <c r="AK741" s="65" t="str">
        <f t="shared" ref="AK741:AK742" si="3045">IF($BR741=1,BU741,"")</f>
        <v/>
      </c>
      <c r="AL741" s="65" t="str">
        <f t="shared" ref="AL741:AL742" si="3046">IF($BR741=1,BV741,"")</f>
        <v/>
      </c>
      <c r="AM741" s="65" t="str">
        <f t="shared" si="2800"/>
        <v/>
      </c>
      <c r="AN741" s="65">
        <f t="shared" ref="AN741:AS741" si="3047">AN740</f>
        <v>0</v>
      </c>
      <c r="AO741" s="65">
        <f t="shared" si="3047"/>
        <v>0</v>
      </c>
      <c r="AP741" s="65">
        <f t="shared" si="3047"/>
        <v>0</v>
      </c>
      <c r="AQ741" s="65">
        <f t="shared" si="3047"/>
        <v>0</v>
      </c>
      <c r="AR741" s="65">
        <f t="shared" si="3047"/>
        <v>0</v>
      </c>
      <c r="AS741" s="65">
        <f t="shared" si="3047"/>
        <v>0</v>
      </c>
      <c r="AT741" s="65" t="str">
        <f t="shared" ref="AT741:AT742" si="3048">B741</f>
        <v>DISP</v>
      </c>
      <c r="AU741" s="65">
        <f t="shared" ref="AU741:AU742" si="3049">J741</f>
        <v>46.7</v>
      </c>
      <c r="AV741" s="65"/>
      <c r="AX741" s="65">
        <f t="shared" ref="AX741:AX742" si="3050">L741+N741</f>
        <v>950</v>
      </c>
      <c r="AY741" s="65">
        <f t="shared" ref="AY741:AY742" si="3051">M741+N741</f>
        <v>760</v>
      </c>
      <c r="AZ741" s="65">
        <f>INDEX(Notes!$A$36:$O$47,MATCH($B741,Notes!A$36:A$47,0),MATCH(AZ$2,Notes!A$35:O$35,0))</f>
        <v>30.15</v>
      </c>
      <c r="BA741" s="65">
        <f t="shared" ref="BA741:BA742" si="3052">MAX(MIN(Y741*FLOOR((H741-I741*LOG10(AZ741))/Y741,1),L741),M741)</f>
        <v>765</v>
      </c>
      <c r="BB741" s="65">
        <f t="shared" ref="BB741:BB742" si="3053">BA741+N741</f>
        <v>790</v>
      </c>
      <c r="BC741" s="65">
        <f t="shared" ref="BC741:BC742" si="3054">MAX(MIN(Y741*FLOOR((H741-I741*LOG10(J741))/Y741,1),L741),M741)</f>
        <v>745</v>
      </c>
      <c r="BD741" s="65">
        <f t="shared" ref="BD741:BD742" si="3055">BC741+N741</f>
        <v>770</v>
      </c>
      <c r="BO741" s="72">
        <f t="shared" si="3009"/>
        <v>46.7</v>
      </c>
      <c r="BP741" s="72">
        <f t="shared" si="2521"/>
        <v>4</v>
      </c>
      <c r="BQ741" s="72" t="str">
        <f t="shared" si="2522"/>
        <v>10</v>
      </c>
      <c r="BR741" s="72">
        <f t="shared" ref="BR741:BV741" si="3056">IF(BR740="","",BR740)</f>
        <v>0</v>
      </c>
      <c r="BS741" s="72" t="str">
        <f t="shared" si="3056"/>
        <v/>
      </c>
      <c r="BT741" s="72" t="str">
        <f t="shared" si="3056"/>
        <v/>
      </c>
      <c r="BU741" s="72" t="str">
        <f t="shared" si="3056"/>
        <v/>
      </c>
      <c r="BV741" s="72" t="str">
        <f t="shared" si="3056"/>
        <v/>
      </c>
    </row>
    <row r="742" spans="1:74" s="72" customFormat="1" x14ac:dyDescent="0.2">
      <c r="A742" s="76" t="b">
        <v>1</v>
      </c>
      <c r="B742" s="65" t="s">
        <v>117</v>
      </c>
      <c r="C742" s="65" t="s">
        <v>405</v>
      </c>
      <c r="D742" s="65" t="str">
        <f t="shared" si="3003"/>
        <v>E11</v>
      </c>
      <c r="E742" s="75">
        <f t="shared" si="3040"/>
        <v>1004011</v>
      </c>
      <c r="F742" s="65" t="str">
        <f t="shared" si="3041"/>
        <v>MI004_E11</v>
      </c>
      <c r="G742" s="65" t="s">
        <v>345</v>
      </c>
      <c r="H742" s="65">
        <f t="shared" si="3004"/>
        <v>910</v>
      </c>
      <c r="I742" s="65">
        <f t="shared" si="3005"/>
        <v>105</v>
      </c>
      <c r="J742" s="65">
        <f>INDEX(Notes!$A$36:$N$47,MATCH(Binning!$B742,Notes!$A$36:$A$47,0),MATCH(Notes!$K$35,Notes!$A$35:$N$35,0))</f>
        <v>46.7</v>
      </c>
      <c r="K742" s="65"/>
      <c r="L742" s="65">
        <f t="shared" si="3011"/>
        <v>925</v>
      </c>
      <c r="M742" s="65">
        <f t="shared" si="3006"/>
        <v>735</v>
      </c>
      <c r="N742" s="65">
        <f>INDEX(GB!$A$2:$AD$96,MATCH($C742,GB!$A$2:$A$96,0),MATCH(N$2,GB!$A$1:$AD$1,0))</f>
        <v>25</v>
      </c>
      <c r="O742" s="65">
        <f>INDEX(GB!$A$2:$AD$96,MATCH($C742,GB!$A$2:$A$96,0),MATCH(O$2,GB!$A$1:$AD$1,0))</f>
        <v>-10</v>
      </c>
      <c r="P742" s="65">
        <f>INDEX(GB!$A$2:$AD$96,MATCH($C742,GB!$A$2:$A$96,0),MATCH(P$2,GB!$A$1:$AD$1,0))</f>
        <v>-15</v>
      </c>
      <c r="Q742" s="65">
        <f>INDEX(GB!$A$2:$AD$96,MATCH($C742,GB!$A$2:$A$96,0),MATCH(Q$2,GB!$A$1:$AD$1,0))</f>
        <v>-10</v>
      </c>
      <c r="R742" s="65">
        <f>INDEX(Notes!$A$36:$N$47,MATCH(Binning!$B742,Notes!$A$36:$A$47,0),MATCH(Notes!$M$35,Notes!$A$35:$N$35,0))</f>
        <v>626</v>
      </c>
      <c r="S742" s="65"/>
      <c r="T742" s="65">
        <f>INDEX(GB!$A$2:$AD$96,MATCH($C742,GB!$A$2:$A$96,0),MATCH(T$2,GB!$A$1:$AD$1,0))</f>
        <v>75</v>
      </c>
      <c r="U742" s="65">
        <f>INDEX(GB!$A$2:$AD$96,MATCH($C742,GB!$A$2:$A$96,0),MATCH(U$2,GB!$A$1:$AD$1,0))</f>
        <v>-35</v>
      </c>
      <c r="V742" s="65">
        <f>INDEX(GB!$A$2:$AD$96,MATCH($C742,GB!$A$2:$A$96,0),MATCH(V$2,GB!$A$1:$AD$1,0))</f>
        <v>0</v>
      </c>
      <c r="W742" s="65">
        <f>INDEX(GB!$A$2:$AD$96,MATCH($C742,GB!$A$2:$A$96,0),MATCH(W$2,GB!$A$1:$AD$1,0))</f>
        <v>-40</v>
      </c>
      <c r="X742" s="65">
        <f>INDEX(GB!$A$2:$AD$96,MATCH($C742,GB!$A$2:$A$96,0),MATCH(X$2,GB!$A$1:$AD$1,0))</f>
        <v>-35</v>
      </c>
      <c r="Y742" s="65">
        <v>5</v>
      </c>
      <c r="Z742" s="72">
        <v>1200</v>
      </c>
      <c r="AA742" s="72">
        <v>400</v>
      </c>
      <c r="AB742" s="65"/>
      <c r="AC742" s="65"/>
      <c r="AD742" s="65"/>
      <c r="AE742" s="65"/>
      <c r="AF742" s="65">
        <f t="shared" si="3007"/>
        <v>5</v>
      </c>
      <c r="AG742" s="65">
        <f t="shared" si="3012"/>
        <v>820</v>
      </c>
      <c r="AH742" s="65">
        <f t="shared" si="3042"/>
        <v>795</v>
      </c>
      <c r="AI742" s="65" t="str">
        <f t="shared" si="3043"/>
        <v/>
      </c>
      <c r="AJ742" s="65" t="str">
        <f t="shared" si="3044"/>
        <v/>
      </c>
      <c r="AK742" s="65" t="str">
        <f t="shared" si="3045"/>
        <v/>
      </c>
      <c r="AL742" s="65" t="str">
        <f t="shared" si="3046"/>
        <v/>
      </c>
      <c r="AM742" s="65" t="str">
        <f t="shared" si="2800"/>
        <v/>
      </c>
      <c r="AN742" s="65">
        <f t="shared" ref="AN742:AS743" si="3057">AN741</f>
        <v>0</v>
      </c>
      <c r="AO742" s="65">
        <f t="shared" si="3057"/>
        <v>0</v>
      </c>
      <c r="AP742" s="65">
        <f t="shared" si="3057"/>
        <v>0</v>
      </c>
      <c r="AQ742" s="65">
        <f t="shared" si="3057"/>
        <v>0</v>
      </c>
      <c r="AR742" s="65">
        <f t="shared" si="3057"/>
        <v>0</v>
      </c>
      <c r="AS742" s="65">
        <f t="shared" si="3057"/>
        <v>0</v>
      </c>
      <c r="AT742" s="65" t="str">
        <f t="shared" si="3048"/>
        <v>DISP</v>
      </c>
      <c r="AU742" s="65">
        <f t="shared" si="3049"/>
        <v>46.7</v>
      </c>
      <c r="AV742" s="65"/>
      <c r="AX742" s="65">
        <f t="shared" si="3050"/>
        <v>950</v>
      </c>
      <c r="AY742" s="65">
        <f t="shared" si="3051"/>
        <v>760</v>
      </c>
      <c r="AZ742" s="65">
        <f>INDEX(Notes!$A$36:$O$47,MATCH($B742,Notes!A$36:A$47,0),MATCH(AZ$2,Notes!A$35:O$35,0))</f>
        <v>30.15</v>
      </c>
      <c r="BA742" s="65">
        <f t="shared" si="3052"/>
        <v>750</v>
      </c>
      <c r="BB742" s="65">
        <f t="shared" si="3053"/>
        <v>775</v>
      </c>
      <c r="BC742" s="65">
        <f t="shared" si="3054"/>
        <v>735</v>
      </c>
      <c r="BD742" s="65">
        <f t="shared" si="3055"/>
        <v>760</v>
      </c>
      <c r="BO742" s="72">
        <f t="shared" si="3009"/>
        <v>46.7</v>
      </c>
      <c r="BP742" s="72">
        <f t="shared" si="2521"/>
        <v>4</v>
      </c>
      <c r="BQ742" s="72" t="str">
        <f t="shared" si="2522"/>
        <v>11</v>
      </c>
      <c r="BR742" s="72">
        <f t="shared" ref="BR742:BV743" si="3058">IF(BR741="","",BR741)</f>
        <v>0</v>
      </c>
      <c r="BS742" s="72" t="str">
        <f t="shared" si="3058"/>
        <v/>
      </c>
      <c r="BT742" s="72" t="str">
        <f t="shared" si="3058"/>
        <v/>
      </c>
      <c r="BU742" s="72" t="str">
        <f t="shared" si="3058"/>
        <v/>
      </c>
      <c r="BV742" s="72" t="str">
        <f t="shared" si="3058"/>
        <v/>
      </c>
    </row>
    <row r="743" spans="1:74" s="72" customFormat="1" x14ac:dyDescent="0.2">
      <c r="A743" s="76" t="b">
        <v>1</v>
      </c>
      <c r="B743" s="65" t="s">
        <v>117</v>
      </c>
      <c r="C743" s="65" t="s">
        <v>405</v>
      </c>
      <c r="D743" s="65" t="str">
        <f t="shared" si="3003"/>
        <v>E12</v>
      </c>
      <c r="E743" s="75">
        <f t="shared" ref="E743" si="3059">1000000+BP743*1000+BQ743</f>
        <v>1004012</v>
      </c>
      <c r="F743" s="65" t="str">
        <f t="shared" ref="F743" si="3060">CONCATENATE(C743,"_",D743)</f>
        <v>MI004_E12</v>
      </c>
      <c r="G743" s="65" t="s">
        <v>345</v>
      </c>
      <c r="H743" s="65">
        <f t="shared" si="3004"/>
        <v>895</v>
      </c>
      <c r="I743" s="65">
        <f t="shared" si="3005"/>
        <v>105</v>
      </c>
      <c r="J743" s="65">
        <f>INDEX(Notes!$A$36:$N$47,MATCH(Binning!$B743,Notes!$A$36:$A$47,0),MATCH(Notes!$K$35,Notes!$A$35:$N$35,0))</f>
        <v>46.7</v>
      </c>
      <c r="K743" s="65"/>
      <c r="L743" s="65">
        <f t="shared" si="3011"/>
        <v>925</v>
      </c>
      <c r="M743" s="65">
        <f t="shared" si="3006"/>
        <v>735</v>
      </c>
      <c r="N743" s="65">
        <f>INDEX(GB!$A$2:$AD$96,MATCH($C743,GB!$A$2:$A$96,0),MATCH(N$2,GB!$A$1:$AD$1,0))</f>
        <v>25</v>
      </c>
      <c r="O743" s="65">
        <f>INDEX(GB!$A$2:$AD$96,MATCH($C743,GB!$A$2:$A$96,0),MATCH(O$2,GB!$A$1:$AD$1,0))</f>
        <v>-10</v>
      </c>
      <c r="P743" s="65">
        <f>INDEX(GB!$A$2:$AD$96,MATCH($C743,GB!$A$2:$A$96,0),MATCH(P$2,GB!$A$1:$AD$1,0))</f>
        <v>-15</v>
      </c>
      <c r="Q743" s="65">
        <f>INDEX(GB!$A$2:$AD$96,MATCH($C743,GB!$A$2:$A$96,0),MATCH(Q$2,GB!$A$1:$AD$1,0))</f>
        <v>-10</v>
      </c>
      <c r="R743" s="65">
        <f>INDEX(Notes!$A$36:$N$47,MATCH(Binning!$B743,Notes!$A$36:$A$47,0),MATCH(Notes!$M$35,Notes!$A$35:$N$35,0))</f>
        <v>626</v>
      </c>
      <c r="S743" s="65"/>
      <c r="T743" s="65">
        <f>INDEX(GB!$A$2:$AD$96,MATCH($C743,GB!$A$2:$A$96,0),MATCH(T$2,GB!$A$1:$AD$1,0))</f>
        <v>75</v>
      </c>
      <c r="U743" s="65">
        <f>INDEX(GB!$A$2:$AD$96,MATCH($C743,GB!$A$2:$A$96,0),MATCH(U$2,GB!$A$1:$AD$1,0))</f>
        <v>-35</v>
      </c>
      <c r="V743" s="65">
        <f>INDEX(GB!$A$2:$AD$96,MATCH($C743,GB!$A$2:$A$96,0),MATCH(V$2,GB!$A$1:$AD$1,0))</f>
        <v>0</v>
      </c>
      <c r="W743" s="65">
        <f>INDEX(GB!$A$2:$AD$96,MATCH($C743,GB!$A$2:$A$96,0),MATCH(W$2,GB!$A$1:$AD$1,0))</f>
        <v>-40</v>
      </c>
      <c r="X743" s="65">
        <f>INDEX(GB!$A$2:$AD$96,MATCH($C743,GB!$A$2:$A$96,0),MATCH(X$2,GB!$A$1:$AD$1,0))</f>
        <v>-35</v>
      </c>
      <c r="Y743" s="65">
        <v>5</v>
      </c>
      <c r="Z743" s="72">
        <v>1200</v>
      </c>
      <c r="AA743" s="72">
        <v>400</v>
      </c>
      <c r="AB743" s="65"/>
      <c r="AC743" s="65"/>
      <c r="AD743" s="65"/>
      <c r="AE743" s="65"/>
      <c r="AF743" s="65">
        <f t="shared" si="3007"/>
        <v>5</v>
      </c>
      <c r="AG743" s="65">
        <f t="shared" si="3012"/>
        <v>820</v>
      </c>
      <c r="AH743" s="65">
        <f t="shared" ref="AH743" si="3061">AG743-N743</f>
        <v>795</v>
      </c>
      <c r="AI743" s="65" t="str">
        <f t="shared" ref="AI743" si="3062">IF($BR743=1,BS743,"")</f>
        <v/>
      </c>
      <c r="AJ743" s="65" t="str">
        <f t="shared" ref="AJ743" si="3063">IF($BR743=1,BT743,"")</f>
        <v/>
      </c>
      <c r="AK743" s="65" t="str">
        <f t="shared" ref="AK743" si="3064">IF($BR743=1,BU743,"")</f>
        <v/>
      </c>
      <c r="AL743" s="65" t="str">
        <f t="shared" ref="AL743" si="3065">IF($BR743=1,BV743,"")</f>
        <v/>
      </c>
      <c r="AM743" s="65" t="str">
        <f t="shared" si="2800"/>
        <v/>
      </c>
      <c r="AN743" s="65">
        <f t="shared" si="3057"/>
        <v>0</v>
      </c>
      <c r="AO743" s="65">
        <f t="shared" si="3057"/>
        <v>0</v>
      </c>
      <c r="AP743" s="65">
        <f t="shared" si="3057"/>
        <v>0</v>
      </c>
      <c r="AQ743" s="65">
        <f t="shared" si="3057"/>
        <v>0</v>
      </c>
      <c r="AR743" s="65">
        <f t="shared" si="3057"/>
        <v>0</v>
      </c>
      <c r="AS743" s="65">
        <f t="shared" si="3057"/>
        <v>0</v>
      </c>
      <c r="AT743" s="65" t="str">
        <f t="shared" ref="AT743" si="3066">B743</f>
        <v>DISP</v>
      </c>
      <c r="AU743" s="65">
        <f t="shared" ref="AU743" si="3067">J743</f>
        <v>46.7</v>
      </c>
      <c r="AV743" s="65"/>
      <c r="AX743" s="65">
        <f t="shared" ref="AX743" si="3068">L743+N743</f>
        <v>950</v>
      </c>
      <c r="AY743" s="65">
        <f t="shared" ref="AY743" si="3069">M743+N743</f>
        <v>760</v>
      </c>
      <c r="AZ743" s="65">
        <f>INDEX(Notes!$A$36:$O$47,MATCH($B743,Notes!A$36:A$47,0),MATCH(AZ$2,Notes!A$35:O$35,0))</f>
        <v>30.15</v>
      </c>
      <c r="BA743" s="65">
        <f t="shared" ref="BA743" si="3070">MAX(MIN(Y743*FLOOR((H743-I743*LOG10(AZ743))/Y743,1),L743),M743)</f>
        <v>735</v>
      </c>
      <c r="BB743" s="65">
        <f t="shared" ref="BB743" si="3071">BA743+N743</f>
        <v>760</v>
      </c>
      <c r="BC743" s="65">
        <f t="shared" ref="BC743" si="3072">MAX(MIN(Y743*FLOOR((H743-I743*LOG10(J743))/Y743,1),L743),M743)</f>
        <v>735</v>
      </c>
      <c r="BD743" s="65">
        <f t="shared" ref="BD743" si="3073">BC743+N743</f>
        <v>760</v>
      </c>
      <c r="BO743" s="72">
        <f t="shared" si="3009"/>
        <v>46.7</v>
      </c>
      <c r="BP743" s="72">
        <f t="shared" si="2521"/>
        <v>4</v>
      </c>
      <c r="BQ743" s="72" t="str">
        <f t="shared" si="2522"/>
        <v>12</v>
      </c>
      <c r="BR743" s="72">
        <f t="shared" si="3058"/>
        <v>0</v>
      </c>
      <c r="BS743" s="72" t="str">
        <f t="shared" si="3058"/>
        <v/>
      </c>
      <c r="BT743" s="72" t="str">
        <f t="shared" si="3058"/>
        <v/>
      </c>
      <c r="BU743" s="72" t="str">
        <f t="shared" si="3058"/>
        <v/>
      </c>
      <c r="BV743" s="72" t="str">
        <f t="shared" si="3058"/>
        <v/>
      </c>
    </row>
    <row r="744" spans="1:74" s="72" customFormat="1" x14ac:dyDescent="0.2">
      <c r="A744" s="76" t="b">
        <v>1</v>
      </c>
      <c r="B744" s="65" t="s">
        <v>133</v>
      </c>
      <c r="C744" s="65" t="s">
        <v>158</v>
      </c>
      <c r="D744" s="72" t="s">
        <v>44</v>
      </c>
      <c r="E744" s="75">
        <f t="shared" si="2519"/>
        <v>1001001</v>
      </c>
      <c r="F744" s="65" t="str">
        <f t="shared" ref="F744:F755" si="3074">CONCATENATE(C744,"_",D744)</f>
        <v>MPS001_E1</v>
      </c>
      <c r="G744" s="65" t="s">
        <v>345</v>
      </c>
      <c r="H744" s="184">
        <f t="shared" ref="H744:H765" si="3075">L744</f>
        <v>660</v>
      </c>
      <c r="I744" s="72">
        <v>0</v>
      </c>
      <c r="J744" s="65">
        <f>INDEX(Notes!$A$36:$N$47,MATCH(Binning!$B744,Notes!$A$36:$A$47,0),MATCH(Notes!$K$35,Notes!$A$35:$N$35,0))</f>
        <v>117.4</v>
      </c>
      <c r="K744" s="65"/>
      <c r="L744" s="69">
        <f>MAX(MIN(MAX(BK744,BJ744),Notes!$B$56)-N744,BH744)</f>
        <v>660</v>
      </c>
      <c r="M744" s="72">
        <f>IF(I744=0,L744,MAX(BI744,BJ744-N744))</f>
        <v>660</v>
      </c>
      <c r="N744" s="65">
        <f>INDEX(GB!$A$2:$AD$96,MATCH($C744,GB!$A$2:$A$96,0),MATCH(N$2,GB!$A$1:$AD$1,0))</f>
        <v>100</v>
      </c>
      <c r="O744" s="65">
        <f>INDEX(GB!$A$2:$AD$96,MATCH($C744,GB!$A$2:$A$96,0),MATCH(O$2,GB!$A$1:$AD$1,0))</f>
        <v>105</v>
      </c>
      <c r="P744" s="65">
        <f>INDEX(GB!$A$2:$AD$96,MATCH($C744,GB!$A$2:$A$96,0),MATCH(P$2,GB!$A$1:$AD$1,0))</f>
        <v>65</v>
      </c>
      <c r="Q744" s="65">
        <f>INDEX(GB!$A$2:$AD$96,MATCH($C744,GB!$A$2:$A$96,0),MATCH(Q$2,GB!$A$1:$AD$1,0))</f>
        <v>90</v>
      </c>
      <c r="R744" s="65">
        <f>INDEX(Notes!$A$36:$N$47,MATCH(Binning!$B744,Notes!$A$36:$A$47,0),MATCH(Notes!$M$35,Notes!$A$35:$N$35,0))</f>
        <v>1037</v>
      </c>
      <c r="S744" s="65"/>
      <c r="T744" s="65">
        <f>INDEX(GB!$A$2:$AD$96,MATCH($C744,GB!$A$2:$A$96,0),MATCH(T$2,GB!$A$1:$AD$1,0))</f>
        <v>55</v>
      </c>
      <c r="U744" s="65">
        <f>INDEX(GB!$A$2:$AD$96,MATCH($C744,GB!$A$2:$A$96,0),MATCH(U$2,GB!$A$1:$AD$1,0))</f>
        <v>0</v>
      </c>
      <c r="V744" s="65">
        <f>INDEX(GB!$A$2:$AD$96,MATCH($C744,GB!$A$2:$A$96,0),MATCH(V$2,GB!$A$1:$AD$1,0))</f>
        <v>0</v>
      </c>
      <c r="W744" s="65">
        <f>INDEX(GB!$A$2:$AD$96,MATCH($C744,GB!$A$2:$A$96,0),MATCH(W$2,GB!$A$1:$AD$1,0))</f>
        <v>40</v>
      </c>
      <c r="X744" s="65">
        <f>INDEX(GB!$A$2:$AD$96,MATCH($C744,GB!$A$2:$A$96,0),MATCH(X$2,GB!$A$1:$AD$1,0))</f>
        <v>65</v>
      </c>
      <c r="Y744" s="65">
        <v>5</v>
      </c>
      <c r="Z744" s="72">
        <v>1250</v>
      </c>
      <c r="AA744" s="72">
        <v>600</v>
      </c>
      <c r="AB744" s="65"/>
      <c r="AC744" s="65"/>
      <c r="AD744" s="65"/>
      <c r="AF744" s="65">
        <v>0</v>
      </c>
      <c r="AG744" s="65"/>
      <c r="AI744" s="65" t="str">
        <f t="shared" si="2472"/>
        <v/>
      </c>
      <c r="AJ744" s="65" t="str">
        <f t="shared" si="2473"/>
        <v/>
      </c>
      <c r="AK744" s="65" t="str">
        <f t="shared" si="2474"/>
        <v/>
      </c>
      <c r="AL744" s="65" t="str">
        <f t="shared" si="2475"/>
        <v/>
      </c>
      <c r="AM744" s="65" t="str">
        <f t="shared" si="2800"/>
        <v/>
      </c>
      <c r="AT744" s="65" t="str">
        <f>INDEX(Binning!$F$3:$AW$791,MATCH(CONCATENATE(LEFT($F744,2),MID($F744,4,6)),Binning!$F$3:$F$791,0),MATCH(AT$2,Binning!$F$2:$AW$2,0))</f>
        <v>PCPU</v>
      </c>
      <c r="AU744" s="65">
        <f>INDEX(Binning!$F$3:$AW$791,MATCH(CONCATENATE(LEFT($F744,2),MID($F744,4,6)),Binning!$F$3:$F$791,0),MATCH(AU$2,Binning!$F$2:$AW$2,0))</f>
        <v>653.6</v>
      </c>
      <c r="AV744" s="65"/>
      <c r="AW744" s="65" t="str">
        <f t="shared" ref="AW744:AW770" si="3076">CONCATENATE("CPU_SRAM ",C744," calculation uses ",AT744," IDS")</f>
        <v>CPU_SRAM MPS001 calculation uses PCPU IDS</v>
      </c>
      <c r="AX744" s="65">
        <f t="shared" ref="AX744:AX777" si="3077">L744+N744</f>
        <v>760</v>
      </c>
      <c r="AY744" s="65">
        <f t="shared" ref="AY744:AY778" si="3078">M744+N744</f>
        <v>760</v>
      </c>
      <c r="AZ744" s="65">
        <f>INDEX(Notes!$A$36:$O$47,MATCH($B744,Notes!A$36:A$47,0),MATCH(AZ$2,Notes!A$35:O$35,0))</f>
        <v>78.258233235043448</v>
      </c>
      <c r="BA744" s="65">
        <f t="shared" si="2932"/>
        <v>660</v>
      </c>
      <c r="BB744" s="65">
        <f t="shared" ref="BB744:BB774" si="3079">BA744+N744</f>
        <v>760</v>
      </c>
      <c r="BC744" s="65">
        <f t="shared" si="2933"/>
        <v>660</v>
      </c>
      <c r="BD744" s="65">
        <f t="shared" ref="BD744:BD774" si="3080">BC744+N744</f>
        <v>760</v>
      </c>
      <c r="BG744" s="65" t="str">
        <f t="shared" ref="BG744:BG772" si="3081">CONCATENATE(MID(C744,1,2),MID(C744,4,3),"_E1")</f>
        <v>MP001_E1</v>
      </c>
      <c r="BH744" s="197">
        <v>660</v>
      </c>
      <c r="BI744" s="188">
        <f>BH744</f>
        <v>660</v>
      </c>
      <c r="BJ744" s="189">
        <v>750</v>
      </c>
      <c r="BK744" s="72">
        <f>INDEX(Binning!$F$3:$AX$791,MATCH(CONCATENATE(LEFT($F744,2),MID($F744,4,6)),Binning!$F$3:$F$791,0),MATCH(AX$2,Binning!$F$2:$AX$2,0))</f>
        <v>750</v>
      </c>
      <c r="BL744" s="72">
        <f>INDEX(Binning!$F$3:$BB$791,MATCH(CONCATENATE(LEFT($F744,2),MID($F744,4,6)),Binning!$F$3:$F$791,0),MATCH(BB$2,Binning!$F$2:$BB$2,0))</f>
        <v>715</v>
      </c>
      <c r="BM744" s="72">
        <f>BK744-AX744</f>
        <v>-10</v>
      </c>
      <c r="BN744" s="72">
        <f>BK744-BB744</f>
        <v>-10</v>
      </c>
      <c r="BO744" s="72">
        <f t="shared" ref="BO744:BO775" si="3082">J744</f>
        <v>117.4</v>
      </c>
      <c r="BP744" s="72">
        <f t="shared" si="2521"/>
        <v>1</v>
      </c>
      <c r="BQ744" s="72" t="str">
        <f t="shared" si="2522"/>
        <v>1</v>
      </c>
      <c r="BR744" s="72">
        <v>0</v>
      </c>
      <c r="BS744" s="65"/>
      <c r="BT744" s="65"/>
    </row>
    <row r="745" spans="1:74" s="72" customFormat="1" x14ac:dyDescent="0.2">
      <c r="A745" s="76" t="b">
        <v>1</v>
      </c>
      <c r="B745" s="65" t="s">
        <v>133</v>
      </c>
      <c r="C745" s="65" t="s">
        <v>267</v>
      </c>
      <c r="D745" s="72" t="s">
        <v>44</v>
      </c>
      <c r="E745" s="75">
        <f t="shared" si="2519"/>
        <v>1002001</v>
      </c>
      <c r="F745" s="65" t="str">
        <f t="shared" si="3074"/>
        <v>MPS002_E1</v>
      </c>
      <c r="G745" s="65" t="s">
        <v>345</v>
      </c>
      <c r="H745" s="184">
        <f t="shared" si="3075"/>
        <v>680</v>
      </c>
      <c r="I745" s="72">
        <v>0</v>
      </c>
      <c r="J745" s="65">
        <f>INDEX(Notes!$A$36:$N$47,MATCH(Binning!$B745,Notes!$A$36:$A$47,0),MATCH(Notes!$K$35,Notes!$A$35:$N$35,0))</f>
        <v>117.4</v>
      </c>
      <c r="K745" s="65"/>
      <c r="L745" s="69">
        <f>MAX(MIN(MAX(BK745-150,BJ745),Notes!$B$56)-N745,BH745,L744+N744-N745)</f>
        <v>680</v>
      </c>
      <c r="M745" s="72">
        <f t="shared" ref="M745:M762" si="3083">IF(I745=0,L745,MAX(BI745,BJ745-N745,M744+N744-N745+5))</f>
        <v>680</v>
      </c>
      <c r="N745" s="65">
        <f>INDEX(GB!$A$2:$AD$96,MATCH($C745,GB!$A$2:$A$96,0),MATCH(N$2,GB!$A$1:$AD$1,0))</f>
        <v>85</v>
      </c>
      <c r="O745" s="65">
        <f>INDEX(GB!$A$2:$AD$96,MATCH($C745,GB!$A$2:$A$96,0),MATCH(O$2,GB!$A$1:$AD$1,0))</f>
        <v>75</v>
      </c>
      <c r="P745" s="65">
        <f>INDEX(GB!$A$2:$AD$96,MATCH($C745,GB!$A$2:$A$96,0),MATCH(P$2,GB!$A$1:$AD$1,0))</f>
        <v>55</v>
      </c>
      <c r="Q745" s="65">
        <f>INDEX(GB!$A$2:$AD$96,MATCH($C745,GB!$A$2:$A$96,0),MATCH(Q$2,GB!$A$1:$AD$1,0))</f>
        <v>65</v>
      </c>
      <c r="R745" s="65">
        <f>INDEX(Notes!$A$36:$N$47,MATCH(Binning!$B745,Notes!$A$36:$A$47,0),MATCH(Notes!$M$35,Notes!$A$35:$N$35,0))</f>
        <v>1037</v>
      </c>
      <c r="S745" s="65"/>
      <c r="T745" s="65">
        <f>INDEX(GB!$A$2:$AD$96,MATCH($C745,GB!$A$2:$A$96,0),MATCH(T$2,GB!$A$1:$AD$1,0))</f>
        <v>30</v>
      </c>
      <c r="U745" s="65">
        <f>INDEX(GB!$A$2:$AD$96,MATCH($C745,GB!$A$2:$A$96,0),MATCH(U$2,GB!$A$1:$AD$1,0))</f>
        <v>0</v>
      </c>
      <c r="V745" s="65">
        <f>INDEX(GB!$A$2:$AD$96,MATCH($C745,GB!$A$2:$A$96,0),MATCH(V$2,GB!$A$1:$AD$1,0))</f>
        <v>0</v>
      </c>
      <c r="W745" s="65">
        <f>INDEX(GB!$A$2:$AD$96,MATCH($C745,GB!$A$2:$A$96,0),MATCH(W$2,GB!$A$1:$AD$1,0))</f>
        <v>30</v>
      </c>
      <c r="X745" s="65">
        <f>INDEX(GB!$A$2:$AD$96,MATCH($C745,GB!$A$2:$A$96,0),MATCH(X$2,GB!$A$1:$AD$1,0))</f>
        <v>40</v>
      </c>
      <c r="Y745" s="65">
        <v>5</v>
      </c>
      <c r="Z745" s="72">
        <v>1250</v>
      </c>
      <c r="AA745" s="72">
        <v>600</v>
      </c>
      <c r="AB745" s="65"/>
      <c r="AC745" s="65"/>
      <c r="AD745" s="65"/>
      <c r="AE745" s="72" t="str">
        <f>IF(L744+N744=L745+N745,C744,"")</f>
        <v/>
      </c>
      <c r="AF745" s="65">
        <v>0</v>
      </c>
      <c r="AG745" s="65"/>
      <c r="AI745" s="65" t="str">
        <f t="shared" ref="AI745:AI771" si="3084">IF($BR745=1,BS745,"")</f>
        <v/>
      </c>
      <c r="AJ745" s="65" t="str">
        <f t="shared" ref="AJ745:AJ771" si="3085">IF($BR745=1,BT745,"")</f>
        <v/>
      </c>
      <c r="AK745" s="65" t="str">
        <f t="shared" ref="AK745:AK771" si="3086">IF($BR745=1,BU745,"")</f>
        <v/>
      </c>
      <c r="AL745" s="65" t="str">
        <f t="shared" ref="AL745:AL771" si="3087">IF($BR745=1,BV745,"")</f>
        <v/>
      </c>
      <c r="AM745" s="65" t="str">
        <f t="shared" si="2800"/>
        <v/>
      </c>
      <c r="AT745" s="65" t="str">
        <f>INDEX(Binning!$F$3:$AW$791,MATCH(CONCATENATE(LEFT($F745,2),MID($F745,4,6)),Binning!$F$3:$F$791,0),MATCH(AT$2,Binning!$F$2:$AW$2,0))</f>
        <v>PCPU</v>
      </c>
      <c r="AU745" s="65">
        <f>INDEX(Binning!$F$3:$AW$791,MATCH(CONCATENATE(LEFT($F745,2),MID($F745,4,6)),Binning!$F$3:$F$791,0),MATCH(AU$2,Binning!$F$2:$AW$2,0))</f>
        <v>653.6</v>
      </c>
      <c r="AV745" s="65"/>
      <c r="AW745" s="65" t="str">
        <f t="shared" si="3076"/>
        <v>CPU_SRAM MPS002 calculation uses PCPU IDS</v>
      </c>
      <c r="AX745" s="65">
        <f t="shared" si="3077"/>
        <v>765</v>
      </c>
      <c r="AY745" s="65">
        <f t="shared" si="3078"/>
        <v>765</v>
      </c>
      <c r="AZ745" s="65">
        <f>INDEX(Notes!$A$36:$O$47,MATCH($B745,Notes!A$36:A$47,0),MATCH(AZ$2,Notes!A$35:O$35,0))</f>
        <v>78.258233235043448</v>
      </c>
      <c r="BA745" s="65">
        <f t="shared" si="2932"/>
        <v>680</v>
      </c>
      <c r="BB745" s="65">
        <f t="shared" si="3079"/>
        <v>765</v>
      </c>
      <c r="BC745" s="65">
        <f t="shared" si="2933"/>
        <v>680</v>
      </c>
      <c r="BD745" s="65">
        <f t="shared" si="3080"/>
        <v>765</v>
      </c>
      <c r="BG745" s="65" t="str">
        <f t="shared" si="3081"/>
        <v>MP002_E1</v>
      </c>
      <c r="BH745" s="197">
        <v>680</v>
      </c>
      <c r="BI745" s="188">
        <f t="shared" ref="BI745:BI746" si="3088">BH745</f>
        <v>680</v>
      </c>
      <c r="BJ745" s="189">
        <v>750</v>
      </c>
      <c r="BK745" s="72">
        <f>INDEX(Binning!$F$3:$AX$791,MATCH(CONCATENATE(LEFT($F745,2),MID($F745,4,6)),Binning!$F$3:$F$791,0),MATCH(AX$2,Binning!$F$2:$AX$2,0))</f>
        <v>765</v>
      </c>
      <c r="BL745" s="72">
        <f>INDEX(Binning!$F$3:$BB$791,MATCH(CONCATENATE(LEFT($F745,2),MID($F745,4,6)),Binning!$F$3:$F$791,0),MATCH(BB$2,Binning!$F$2:$BB$2,0))</f>
        <v>725</v>
      </c>
      <c r="BM745" s="72">
        <f t="shared" ref="BM745:BM765" si="3089">BK745-AX745</f>
        <v>0</v>
      </c>
      <c r="BN745" s="72">
        <f t="shared" ref="BN745:BN765" si="3090">BK745-BB745</f>
        <v>0</v>
      </c>
      <c r="BO745" s="72">
        <f t="shared" si="3082"/>
        <v>117.4</v>
      </c>
      <c r="BP745" s="72">
        <f t="shared" si="2521"/>
        <v>2</v>
      </c>
      <c r="BQ745" s="72" t="str">
        <f t="shared" si="2522"/>
        <v>1</v>
      </c>
      <c r="BR745" s="72">
        <v>0</v>
      </c>
      <c r="BS745" s="65"/>
      <c r="BT745" s="65"/>
    </row>
    <row r="746" spans="1:74" s="72" customFormat="1" x14ac:dyDescent="0.2">
      <c r="A746" s="76" t="b">
        <v>1</v>
      </c>
      <c r="B746" s="65" t="s">
        <v>133</v>
      </c>
      <c r="C746" s="65" t="s">
        <v>268</v>
      </c>
      <c r="D746" s="72" t="s">
        <v>44</v>
      </c>
      <c r="E746" s="75">
        <f t="shared" si="2519"/>
        <v>1003001</v>
      </c>
      <c r="F746" s="65" t="str">
        <f t="shared" si="3074"/>
        <v>MPS003_E1</v>
      </c>
      <c r="G746" s="65" t="s">
        <v>345</v>
      </c>
      <c r="H746" s="184">
        <f t="shared" si="3075"/>
        <v>710</v>
      </c>
      <c r="I746" s="72">
        <v>0</v>
      </c>
      <c r="J746" s="65">
        <f>INDEX(Notes!$A$36:$N$47,MATCH(Binning!$B746,Notes!$A$36:$A$47,0),MATCH(Notes!$K$35,Notes!$A$35:$N$35,0))</f>
        <v>117.4</v>
      </c>
      <c r="K746" s="65"/>
      <c r="L746" s="69">
        <f>MAX(MIN(MAX(BK746-150,BJ746),Notes!$B$56)-N746,BH746,L745+N745-N746)</f>
        <v>710</v>
      </c>
      <c r="M746" s="72">
        <f t="shared" si="3083"/>
        <v>710</v>
      </c>
      <c r="N746" s="65">
        <f>INDEX(GB!$A$2:$AD$96,MATCH($C746,GB!$A$2:$A$96,0),MATCH(N$2,GB!$A$1:$AD$1,0))</f>
        <v>85</v>
      </c>
      <c r="O746" s="65">
        <f>INDEX(GB!$A$2:$AD$96,MATCH($C746,GB!$A$2:$A$96,0),MATCH(O$2,GB!$A$1:$AD$1,0))</f>
        <v>75</v>
      </c>
      <c r="P746" s="65">
        <f>INDEX(GB!$A$2:$AD$96,MATCH($C746,GB!$A$2:$A$96,0),MATCH(P$2,GB!$A$1:$AD$1,0))</f>
        <v>45</v>
      </c>
      <c r="Q746" s="65">
        <f>INDEX(GB!$A$2:$AD$96,MATCH($C746,GB!$A$2:$A$96,0),MATCH(Q$2,GB!$A$1:$AD$1,0))</f>
        <v>70</v>
      </c>
      <c r="R746" s="65">
        <f>INDEX(Notes!$A$36:$N$47,MATCH(Binning!$B746,Notes!$A$36:$A$47,0),MATCH(Notes!$M$35,Notes!$A$35:$N$35,0))</f>
        <v>1037</v>
      </c>
      <c r="S746" s="65"/>
      <c r="T746" s="65">
        <f>INDEX(GB!$A$2:$AD$96,MATCH($C746,GB!$A$2:$A$96,0),MATCH(T$2,GB!$A$1:$AD$1,0))</f>
        <v>30</v>
      </c>
      <c r="U746" s="65">
        <f>INDEX(GB!$A$2:$AD$96,MATCH($C746,GB!$A$2:$A$96,0),MATCH(U$2,GB!$A$1:$AD$1,0))</f>
        <v>0</v>
      </c>
      <c r="V746" s="65">
        <f>INDEX(GB!$A$2:$AD$96,MATCH($C746,GB!$A$2:$A$96,0),MATCH(V$2,GB!$A$1:$AD$1,0))</f>
        <v>0</v>
      </c>
      <c r="W746" s="65">
        <f>INDEX(GB!$A$2:$AD$96,MATCH($C746,GB!$A$2:$A$96,0),MATCH(W$2,GB!$A$1:$AD$1,0))</f>
        <v>20</v>
      </c>
      <c r="X746" s="65">
        <f>INDEX(GB!$A$2:$AD$96,MATCH($C746,GB!$A$2:$A$96,0),MATCH(X$2,GB!$A$1:$AD$1,0))</f>
        <v>45</v>
      </c>
      <c r="Y746" s="65">
        <v>5</v>
      </c>
      <c r="Z746" s="72">
        <v>1250</v>
      </c>
      <c r="AA746" s="72">
        <v>600</v>
      </c>
      <c r="AB746" s="65"/>
      <c r="AC746" s="65"/>
      <c r="AD746" s="65"/>
      <c r="AE746" s="72" t="str">
        <f t="shared" ref="AE746:AE770" si="3091">IF(L745+N745=L746+N746,C745,"")</f>
        <v/>
      </c>
      <c r="AF746" s="65">
        <v>0</v>
      </c>
      <c r="AG746" s="65"/>
      <c r="AI746" s="65" t="str">
        <f t="shared" si="3084"/>
        <v/>
      </c>
      <c r="AJ746" s="65" t="str">
        <f t="shared" si="3085"/>
        <v/>
      </c>
      <c r="AK746" s="65" t="str">
        <f t="shared" si="3086"/>
        <v/>
      </c>
      <c r="AL746" s="65" t="str">
        <f t="shared" si="3087"/>
        <v/>
      </c>
      <c r="AM746" s="65" t="str">
        <f t="shared" si="2800"/>
        <v/>
      </c>
      <c r="AT746" s="65" t="str">
        <f>INDEX(Binning!$F$3:$AW$791,MATCH(CONCATENATE(LEFT($F746,2),MID($F746,4,6)),Binning!$F$3:$F$791,0),MATCH(AT$2,Binning!$F$2:$AW$2,0))</f>
        <v>PCPU</v>
      </c>
      <c r="AU746" s="65">
        <f>INDEX(Binning!$F$3:$AW$791,MATCH(CONCATENATE(LEFT($F746,2),MID($F746,4,6)),Binning!$F$3:$F$791,0),MATCH(AU$2,Binning!$F$2:$AW$2,0))</f>
        <v>653.6</v>
      </c>
      <c r="AV746" s="65"/>
      <c r="AW746" s="65" t="str">
        <f t="shared" si="3076"/>
        <v>CPU_SRAM MPS003 calculation uses PCPU IDS</v>
      </c>
      <c r="AX746" s="65">
        <f t="shared" si="3077"/>
        <v>795</v>
      </c>
      <c r="AY746" s="65">
        <f t="shared" si="3078"/>
        <v>795</v>
      </c>
      <c r="AZ746" s="65">
        <f>INDEX(Notes!$A$36:$O$47,MATCH($B746,Notes!A$36:A$47,0),MATCH(AZ$2,Notes!A$35:O$35,0))</f>
        <v>78.258233235043448</v>
      </c>
      <c r="BA746" s="65">
        <f t="shared" si="2932"/>
        <v>710</v>
      </c>
      <c r="BB746" s="65">
        <f t="shared" si="3079"/>
        <v>795</v>
      </c>
      <c r="BC746" s="65">
        <f t="shared" si="2933"/>
        <v>710</v>
      </c>
      <c r="BD746" s="65">
        <f t="shared" si="3080"/>
        <v>795</v>
      </c>
      <c r="BG746" s="65" t="str">
        <f t="shared" si="3081"/>
        <v>MP003_E1</v>
      </c>
      <c r="BH746" s="197">
        <v>710</v>
      </c>
      <c r="BI746" s="188">
        <f t="shared" si="3088"/>
        <v>710</v>
      </c>
      <c r="BJ746" s="189">
        <v>755</v>
      </c>
      <c r="BK746" s="72">
        <f>INDEX(Binning!$F$3:$AX$791,MATCH(CONCATENATE(LEFT($F746,2),MID($F746,4,6)),Binning!$F$3:$F$791,0),MATCH(AX$2,Binning!$F$2:$AX$2,0))</f>
        <v>785</v>
      </c>
      <c r="BL746" s="72">
        <f>INDEX(Binning!$F$3:$BB$791,MATCH(CONCATENATE(LEFT($F746,2),MID($F746,4,6)),Binning!$F$3:$F$791,0),MATCH(BB$2,Binning!$F$2:$BB$2,0))</f>
        <v>740</v>
      </c>
      <c r="BM746" s="72">
        <f t="shared" si="3089"/>
        <v>-10</v>
      </c>
      <c r="BN746" s="72">
        <f t="shared" si="3090"/>
        <v>-10</v>
      </c>
      <c r="BO746" s="72">
        <f t="shared" si="3082"/>
        <v>117.4</v>
      </c>
      <c r="BP746" s="72">
        <f t="shared" si="2521"/>
        <v>3</v>
      </c>
      <c r="BQ746" s="72" t="str">
        <f t="shared" si="2522"/>
        <v>1</v>
      </c>
      <c r="BR746" s="72">
        <v>0</v>
      </c>
      <c r="BS746" s="65"/>
      <c r="BT746" s="65"/>
    </row>
    <row r="747" spans="1:74" s="72" customFormat="1" x14ac:dyDescent="0.2">
      <c r="A747" s="76" t="b">
        <v>1</v>
      </c>
      <c r="B747" s="65" t="s">
        <v>133</v>
      </c>
      <c r="C747" s="65" t="s">
        <v>269</v>
      </c>
      <c r="D747" s="72" t="s">
        <v>44</v>
      </c>
      <c r="E747" s="75">
        <f t="shared" si="2519"/>
        <v>1004001</v>
      </c>
      <c r="F747" s="65" t="str">
        <f t="shared" si="3074"/>
        <v>MPS004_E1</v>
      </c>
      <c r="G747" s="65" t="s">
        <v>345</v>
      </c>
      <c r="H747" s="189">
        <v>970</v>
      </c>
      <c r="I747" s="184">
        <f t="shared" ref="I747:I763" si="3092">VLOOKUP(BG747,F:I,4,0)</f>
        <v>95</v>
      </c>
      <c r="J747" s="65">
        <f>INDEX(Notes!$A$36:$N$47,MATCH(Binning!$B747,Notes!$A$36:$A$47,0),MATCH(Notes!$K$35,Notes!$A$35:$N$35,0))</f>
        <v>117.4</v>
      </c>
      <c r="K747" s="65"/>
      <c r="L747" s="69">
        <f>MAX(MIN(MAX(BK747-150,BJ747),Notes!$B$56)-N747,BH747,L746+N746-N747)</f>
        <v>740</v>
      </c>
      <c r="M747" s="72">
        <f t="shared" si="3083"/>
        <v>725</v>
      </c>
      <c r="N747" s="65">
        <f>INDEX(GB!$A$2:$AD$96,MATCH($C747,GB!$A$2:$A$96,0),MATCH(N$2,GB!$A$1:$AD$1,0))</f>
        <v>95</v>
      </c>
      <c r="O747" s="65">
        <f>INDEX(GB!$A$2:$AD$96,MATCH($C747,GB!$A$2:$A$96,0),MATCH(O$2,GB!$A$1:$AD$1,0))</f>
        <v>75</v>
      </c>
      <c r="P747" s="65">
        <f>INDEX(GB!$A$2:$AD$96,MATCH($C747,GB!$A$2:$A$96,0),MATCH(P$2,GB!$A$1:$AD$1,0))</f>
        <v>65</v>
      </c>
      <c r="Q747" s="65">
        <f>INDEX(GB!$A$2:$AD$96,MATCH($C747,GB!$A$2:$A$96,0),MATCH(Q$2,GB!$A$1:$AD$1,0))</f>
        <v>65</v>
      </c>
      <c r="R747" s="65">
        <f>INDEX(Notes!$A$36:$N$47,MATCH(Binning!$B747,Notes!$A$36:$A$47,0),MATCH(Notes!$M$35,Notes!$A$35:$N$35,0))</f>
        <v>1037</v>
      </c>
      <c r="S747" s="65"/>
      <c r="T747" s="65">
        <f>INDEX(GB!$A$2:$AD$96,MATCH($C747,GB!$A$2:$A$96,0),MATCH(T$2,GB!$A$1:$AD$1,0))</f>
        <v>25</v>
      </c>
      <c r="U747" s="65">
        <f>INDEX(GB!$A$2:$AD$96,MATCH($C747,GB!$A$2:$A$96,0),MATCH(U$2,GB!$A$1:$AD$1,0))</f>
        <v>0</v>
      </c>
      <c r="V747" s="65">
        <f>INDEX(GB!$A$2:$AD$96,MATCH($C747,GB!$A$2:$A$96,0),MATCH(V$2,GB!$A$1:$AD$1,0))</f>
        <v>0</v>
      </c>
      <c r="W747" s="65">
        <f>INDEX(GB!$A$2:$AD$96,MATCH($C747,GB!$A$2:$A$96,0),MATCH(W$2,GB!$A$1:$AD$1,0))</f>
        <v>40</v>
      </c>
      <c r="X747" s="65">
        <f>INDEX(GB!$A$2:$AD$96,MATCH($C747,GB!$A$2:$A$96,0),MATCH(X$2,GB!$A$1:$AD$1,0))</f>
        <v>40</v>
      </c>
      <c r="Y747" s="65">
        <v>5</v>
      </c>
      <c r="Z747" s="72">
        <v>1250</v>
      </c>
      <c r="AA747" s="72">
        <v>600</v>
      </c>
      <c r="AB747" s="65"/>
      <c r="AC747" s="65"/>
      <c r="AD747" s="65"/>
      <c r="AE747" s="72" t="str">
        <f t="shared" si="3091"/>
        <v/>
      </c>
      <c r="AF747" s="65">
        <v>0</v>
      </c>
      <c r="AG747" s="65"/>
      <c r="AI747" s="65" t="str">
        <f t="shared" si="3084"/>
        <v/>
      </c>
      <c r="AJ747" s="65" t="str">
        <f t="shared" si="3085"/>
        <v/>
      </c>
      <c r="AK747" s="65" t="str">
        <f t="shared" si="3086"/>
        <v/>
      </c>
      <c r="AL747" s="65" t="str">
        <f t="shared" si="3087"/>
        <v/>
      </c>
      <c r="AM747" s="65" t="str">
        <f t="shared" si="2800"/>
        <v/>
      </c>
      <c r="AT747" s="65" t="str">
        <f>INDEX(Binning!$F$3:$AW$791,MATCH(CONCATENATE(LEFT($F747,2),MID($F747,4,6)),Binning!$F$3:$F$791,0),MATCH(AT$2,Binning!$F$2:$AW$2,0))</f>
        <v>PCPU</v>
      </c>
      <c r="AU747" s="65">
        <f>INDEX(Binning!$F$3:$AW$791,MATCH(CONCATENATE(LEFT($F747,2),MID($F747,4,6)),Binning!$F$3:$F$791,0),MATCH(AU$2,Binning!$F$2:$AW$2,0))</f>
        <v>653.6</v>
      </c>
      <c r="AV747" s="65"/>
      <c r="AW747" s="65" t="str">
        <f t="shared" si="3076"/>
        <v>CPU_SRAM MPS004 calculation uses PCPU IDS</v>
      </c>
      <c r="AX747" s="65">
        <f t="shared" si="3077"/>
        <v>835</v>
      </c>
      <c r="AY747" s="65">
        <f t="shared" si="3078"/>
        <v>820</v>
      </c>
      <c r="AZ747" s="65">
        <f>INDEX(Notes!$A$36:$O$47,MATCH($B747,Notes!A$36:A$47,0),MATCH(AZ$2,Notes!A$35:O$35,0))</f>
        <v>78.258233235043448</v>
      </c>
      <c r="BA747" s="65">
        <f t="shared" si="2932"/>
        <v>740</v>
      </c>
      <c r="BB747" s="65">
        <f t="shared" si="3079"/>
        <v>835</v>
      </c>
      <c r="BC747" s="65">
        <f t="shared" si="2933"/>
        <v>740</v>
      </c>
      <c r="BD747" s="65">
        <f t="shared" si="3080"/>
        <v>835</v>
      </c>
      <c r="BG747" s="65" t="str">
        <f t="shared" si="3081"/>
        <v>MP004_E1</v>
      </c>
      <c r="BH747" s="197">
        <v>740</v>
      </c>
      <c r="BI747" s="188">
        <v>725</v>
      </c>
      <c r="BJ747" s="189">
        <v>765</v>
      </c>
      <c r="BK747" s="72">
        <f>INDEX(Binning!$F$3:$AX$791,MATCH(CONCATENATE(LEFT($F747,2),MID($F747,4,6)),Binning!$F$3:$F$791,0),MATCH(AX$2,Binning!$F$2:$AX$2,0))</f>
        <v>810</v>
      </c>
      <c r="BL747" s="72">
        <f>INDEX(Binning!$F$3:$BB$791,MATCH(CONCATENATE(LEFT($F747,2),MID($F747,4,6)),Binning!$F$3:$F$791,0),MATCH(BB$2,Binning!$F$2:$BB$2,0))</f>
        <v>765</v>
      </c>
      <c r="BM747" s="72">
        <f t="shared" si="3089"/>
        <v>-25</v>
      </c>
      <c r="BN747" s="72">
        <f t="shared" si="3090"/>
        <v>-25</v>
      </c>
      <c r="BO747" s="72">
        <f t="shared" si="3082"/>
        <v>117.4</v>
      </c>
      <c r="BP747" s="72">
        <f t="shared" si="2521"/>
        <v>4</v>
      </c>
      <c r="BQ747" s="72" t="str">
        <f t="shared" si="2522"/>
        <v>1</v>
      </c>
      <c r="BR747" s="72">
        <v>0</v>
      </c>
      <c r="BS747" s="65"/>
      <c r="BT747" s="65"/>
    </row>
    <row r="748" spans="1:74" s="72" customFormat="1" x14ac:dyDescent="0.2">
      <c r="A748" s="76" t="b">
        <v>1</v>
      </c>
      <c r="B748" s="65" t="s">
        <v>133</v>
      </c>
      <c r="C748" s="65" t="s">
        <v>270</v>
      </c>
      <c r="D748" s="72" t="s">
        <v>44</v>
      </c>
      <c r="E748" s="75">
        <f t="shared" si="2519"/>
        <v>1005001</v>
      </c>
      <c r="F748" s="65" t="str">
        <f t="shared" si="3074"/>
        <v>MPS005_E1</v>
      </c>
      <c r="G748" s="65" t="s">
        <v>345</v>
      </c>
      <c r="H748" s="189">
        <v>1025</v>
      </c>
      <c r="I748" s="184">
        <f t="shared" si="3092"/>
        <v>105</v>
      </c>
      <c r="J748" s="65">
        <f>INDEX(Notes!$A$36:$N$47,MATCH(Binning!$B748,Notes!$A$36:$A$47,0),MATCH(Notes!$K$35,Notes!$A$35:$N$35,0))</f>
        <v>117.4</v>
      </c>
      <c r="K748" s="65"/>
      <c r="L748" s="69">
        <f>MAX(MIN(MAX(BK748-150,BJ748),Notes!$B$56)-N748,BH748,L747+N747-N748)</f>
        <v>770</v>
      </c>
      <c r="M748" s="72">
        <f t="shared" si="3083"/>
        <v>750</v>
      </c>
      <c r="N748" s="65">
        <f>INDEX(GB!$A$2:$AD$96,MATCH($C748,GB!$A$2:$A$96,0),MATCH(N$2,GB!$A$1:$AD$1,0))</f>
        <v>105</v>
      </c>
      <c r="O748" s="65">
        <f>INDEX(GB!$A$2:$AD$96,MATCH($C748,GB!$A$2:$A$96,0),MATCH(O$2,GB!$A$1:$AD$1,0))</f>
        <v>75</v>
      </c>
      <c r="P748" s="65">
        <f>INDEX(GB!$A$2:$AD$96,MATCH($C748,GB!$A$2:$A$96,0),MATCH(P$2,GB!$A$1:$AD$1,0))</f>
        <v>75</v>
      </c>
      <c r="Q748" s="65">
        <f>INDEX(GB!$A$2:$AD$96,MATCH($C748,GB!$A$2:$A$96,0),MATCH(Q$2,GB!$A$1:$AD$1,0))</f>
        <v>70</v>
      </c>
      <c r="R748" s="65">
        <f>INDEX(Notes!$A$36:$N$47,MATCH(Binning!$B748,Notes!$A$36:$A$47,0),MATCH(Notes!$M$35,Notes!$A$35:$N$35,0))</f>
        <v>1037</v>
      </c>
      <c r="S748" s="65"/>
      <c r="T748" s="65">
        <f>INDEX(GB!$A$2:$AD$96,MATCH($C748,GB!$A$2:$A$96,0),MATCH(T$2,GB!$A$1:$AD$1,0))</f>
        <v>25</v>
      </c>
      <c r="U748" s="65">
        <f>INDEX(GB!$A$2:$AD$96,MATCH($C748,GB!$A$2:$A$96,0),MATCH(U$2,GB!$A$1:$AD$1,0))</f>
        <v>0</v>
      </c>
      <c r="V748" s="65">
        <f>INDEX(GB!$A$2:$AD$96,MATCH($C748,GB!$A$2:$A$96,0),MATCH(V$2,GB!$A$1:$AD$1,0))</f>
        <v>0</v>
      </c>
      <c r="W748" s="65">
        <f>INDEX(GB!$A$2:$AD$96,MATCH($C748,GB!$A$2:$A$96,0),MATCH(W$2,GB!$A$1:$AD$1,0))</f>
        <v>50</v>
      </c>
      <c r="X748" s="65">
        <f>INDEX(GB!$A$2:$AD$96,MATCH($C748,GB!$A$2:$A$96,0),MATCH(X$2,GB!$A$1:$AD$1,0))</f>
        <v>45</v>
      </c>
      <c r="Y748" s="65">
        <v>5</v>
      </c>
      <c r="Z748" s="72">
        <v>1250</v>
      </c>
      <c r="AA748" s="72">
        <v>600</v>
      </c>
      <c r="AB748" s="65"/>
      <c r="AC748" s="65"/>
      <c r="AD748" s="65"/>
      <c r="AE748" s="72" t="str">
        <f t="shared" si="3091"/>
        <v/>
      </c>
      <c r="AF748" s="65">
        <v>0</v>
      </c>
      <c r="AG748" s="65"/>
      <c r="AI748" s="65" t="str">
        <f t="shared" si="3084"/>
        <v/>
      </c>
      <c r="AJ748" s="65" t="str">
        <f t="shared" si="3085"/>
        <v/>
      </c>
      <c r="AK748" s="65" t="str">
        <f t="shared" si="3086"/>
        <v/>
      </c>
      <c r="AL748" s="65" t="str">
        <f t="shared" si="3087"/>
        <v/>
      </c>
      <c r="AM748" s="65" t="str">
        <f t="shared" si="2800"/>
        <v/>
      </c>
      <c r="AT748" s="65" t="str">
        <f>INDEX(Binning!$F$3:$AW$791,MATCH(CONCATENATE(LEFT($F748,2),MID($F748,4,6)),Binning!$F$3:$F$791,0),MATCH(AT$2,Binning!$F$2:$AW$2,0))</f>
        <v>PCPU</v>
      </c>
      <c r="AU748" s="65">
        <f>INDEX(Binning!$F$3:$AW$791,MATCH(CONCATENATE(LEFT($F748,2),MID($F748,4,6)),Binning!$F$3:$F$791,0),MATCH(AU$2,Binning!$F$2:$AW$2,0))</f>
        <v>653.6</v>
      </c>
      <c r="AV748" s="65"/>
      <c r="AW748" s="65" t="str">
        <f t="shared" si="3076"/>
        <v>CPU_SRAM MPS005 calculation uses PCPU IDS</v>
      </c>
      <c r="AX748" s="65">
        <f t="shared" si="3077"/>
        <v>875</v>
      </c>
      <c r="AY748" s="65">
        <f t="shared" si="3078"/>
        <v>855</v>
      </c>
      <c r="AZ748" s="65">
        <f>INDEX(Notes!$A$36:$O$47,MATCH($B748,Notes!A$36:A$47,0),MATCH(AZ$2,Notes!A$35:O$35,0))</f>
        <v>78.258233235043448</v>
      </c>
      <c r="BA748" s="65">
        <f t="shared" si="2932"/>
        <v>770</v>
      </c>
      <c r="BB748" s="65">
        <f t="shared" si="3079"/>
        <v>875</v>
      </c>
      <c r="BC748" s="65">
        <f t="shared" si="2933"/>
        <v>770</v>
      </c>
      <c r="BD748" s="65">
        <f t="shared" si="3080"/>
        <v>875</v>
      </c>
      <c r="BG748" s="65" t="str">
        <f t="shared" si="3081"/>
        <v>MP005_E1</v>
      </c>
      <c r="BH748" s="197">
        <v>770</v>
      </c>
      <c r="BI748" s="188">
        <v>750</v>
      </c>
      <c r="BJ748" s="189">
        <v>775</v>
      </c>
      <c r="BK748" s="72">
        <f>INDEX(Binning!$F$3:$AX$791,MATCH(CONCATENATE(LEFT($F748,2),MID($F748,4,6)),Binning!$F$3:$F$791,0),MATCH(AX$2,Binning!$F$2:$AX$2,0))</f>
        <v>840</v>
      </c>
      <c r="BL748" s="72">
        <f>INDEX(Binning!$F$3:$BB$791,MATCH(CONCATENATE(LEFT($F748,2),MID($F748,4,6)),Binning!$F$3:$F$791,0),MATCH(BB$2,Binning!$F$2:$BB$2,0))</f>
        <v>785</v>
      </c>
      <c r="BM748" s="72">
        <f t="shared" si="3089"/>
        <v>-35</v>
      </c>
      <c r="BN748" s="72">
        <f t="shared" si="3090"/>
        <v>-35</v>
      </c>
      <c r="BO748" s="72">
        <f t="shared" si="3082"/>
        <v>117.4</v>
      </c>
      <c r="BP748" s="72">
        <f t="shared" si="2521"/>
        <v>5</v>
      </c>
      <c r="BQ748" s="72" t="str">
        <f t="shared" si="2522"/>
        <v>1</v>
      </c>
      <c r="BR748" s="72">
        <v>0</v>
      </c>
      <c r="BS748" s="65"/>
      <c r="BT748" s="65"/>
    </row>
    <row r="749" spans="1:74" s="72" customFormat="1" x14ac:dyDescent="0.2">
      <c r="A749" s="76" t="b">
        <v>1</v>
      </c>
      <c r="B749" s="65" t="s">
        <v>133</v>
      </c>
      <c r="C749" s="65" t="s">
        <v>271</v>
      </c>
      <c r="D749" s="72" t="s">
        <v>44</v>
      </c>
      <c r="E749" s="75">
        <f t="shared" si="2519"/>
        <v>1006001</v>
      </c>
      <c r="F749" s="65" t="str">
        <f t="shared" si="3074"/>
        <v>MPS006_E1</v>
      </c>
      <c r="G749" s="65" t="s">
        <v>345</v>
      </c>
      <c r="H749" s="189">
        <v>1080</v>
      </c>
      <c r="I749" s="184">
        <f t="shared" si="3092"/>
        <v>110</v>
      </c>
      <c r="J749" s="65">
        <f>INDEX(Notes!$A$36:$N$47,MATCH(Binning!$B749,Notes!$A$36:$A$47,0),MATCH(Notes!$K$35,Notes!$A$35:$N$35,0))</f>
        <v>117.4</v>
      </c>
      <c r="K749" s="65"/>
      <c r="L749" s="69">
        <f>MAX(MIN(MAX(BK749-150,BJ749),Notes!$B$56)-N749,BH749,L748+N748-N749)</f>
        <v>805</v>
      </c>
      <c r="M749" s="72">
        <f t="shared" si="3083"/>
        <v>780</v>
      </c>
      <c r="N749" s="65">
        <f>INDEX(GB!$A$2:$AD$96,MATCH($C749,GB!$A$2:$A$96,0),MATCH(N$2,GB!$A$1:$AD$1,0))</f>
        <v>115</v>
      </c>
      <c r="O749" s="65">
        <f>INDEX(GB!$A$2:$AD$96,MATCH($C749,GB!$A$2:$A$96,0),MATCH(O$2,GB!$A$1:$AD$1,0))</f>
        <v>70</v>
      </c>
      <c r="P749" s="65">
        <f>INDEX(GB!$A$2:$AD$96,MATCH($C749,GB!$A$2:$A$96,0),MATCH(P$2,GB!$A$1:$AD$1,0))</f>
        <v>70</v>
      </c>
      <c r="Q749" s="65">
        <f>INDEX(GB!$A$2:$AD$96,MATCH($C749,GB!$A$2:$A$96,0),MATCH(Q$2,GB!$A$1:$AD$1,0))</f>
        <v>90</v>
      </c>
      <c r="R749" s="65">
        <f>INDEX(Notes!$A$36:$N$47,MATCH(Binning!$B749,Notes!$A$36:$A$47,0),MATCH(Notes!$M$35,Notes!$A$35:$N$35,0))</f>
        <v>1037</v>
      </c>
      <c r="S749" s="65"/>
      <c r="T749" s="65">
        <f>INDEX(GB!$A$2:$AD$96,MATCH($C749,GB!$A$2:$A$96,0),MATCH(T$2,GB!$A$1:$AD$1,0))</f>
        <v>10</v>
      </c>
      <c r="U749" s="65">
        <f>INDEX(GB!$A$2:$AD$96,MATCH($C749,GB!$A$2:$A$96,0),MATCH(U$2,GB!$A$1:$AD$1,0))</f>
        <v>0</v>
      </c>
      <c r="V749" s="65">
        <f>INDEX(GB!$A$2:$AD$96,MATCH($C749,GB!$A$2:$A$96,0),MATCH(V$2,GB!$A$1:$AD$1,0))</f>
        <v>0</v>
      </c>
      <c r="W749" s="65">
        <f>INDEX(GB!$A$2:$AD$96,MATCH($C749,GB!$A$2:$A$96,0),MATCH(W$2,GB!$A$1:$AD$1,0))</f>
        <v>45</v>
      </c>
      <c r="X749" s="65">
        <f>INDEX(GB!$A$2:$AD$96,MATCH($C749,GB!$A$2:$A$96,0),MATCH(X$2,GB!$A$1:$AD$1,0))</f>
        <v>65</v>
      </c>
      <c r="Y749" s="65">
        <v>5</v>
      </c>
      <c r="Z749" s="72">
        <v>1250</v>
      </c>
      <c r="AA749" s="72">
        <v>600</v>
      </c>
      <c r="AB749" s="65"/>
      <c r="AC749" s="65"/>
      <c r="AD749" s="65"/>
      <c r="AE749" s="72" t="str">
        <f t="shared" si="3091"/>
        <v/>
      </c>
      <c r="AF749" s="65">
        <v>0</v>
      </c>
      <c r="AG749" s="65"/>
      <c r="AI749" s="65" t="str">
        <f t="shared" si="3084"/>
        <v/>
      </c>
      <c r="AJ749" s="65" t="str">
        <f t="shared" si="3085"/>
        <v/>
      </c>
      <c r="AK749" s="65" t="str">
        <f t="shared" si="3086"/>
        <v/>
      </c>
      <c r="AL749" s="65" t="str">
        <f t="shared" si="3087"/>
        <v/>
      </c>
      <c r="AM749" s="65" t="str">
        <f t="shared" si="2800"/>
        <v/>
      </c>
      <c r="AT749" s="65" t="str">
        <f>INDEX(Binning!$F$3:$AW$791,MATCH(CONCATENATE(LEFT($F749,2),MID($F749,4,6)),Binning!$F$3:$F$791,0),MATCH(AT$2,Binning!$F$2:$AW$2,0))</f>
        <v>PCPU</v>
      </c>
      <c r="AU749" s="65">
        <f>INDEX(Binning!$F$3:$AW$791,MATCH(CONCATENATE(LEFT($F749,2),MID($F749,4,6)),Binning!$F$3:$F$791,0),MATCH(AU$2,Binning!$F$2:$AW$2,0))</f>
        <v>653.6</v>
      </c>
      <c r="AV749" s="65"/>
      <c r="AW749" s="65" t="str">
        <f t="shared" si="3076"/>
        <v>CPU_SRAM MPS006 calculation uses PCPU IDS</v>
      </c>
      <c r="AX749" s="65">
        <f t="shared" si="3077"/>
        <v>920</v>
      </c>
      <c r="AY749" s="65">
        <f t="shared" si="3078"/>
        <v>895</v>
      </c>
      <c r="AZ749" s="65">
        <f>INDEX(Notes!$A$36:$O$47,MATCH($B749,Notes!A$36:A$47,0),MATCH(AZ$2,Notes!A$35:O$35,0))</f>
        <v>78.258233235043448</v>
      </c>
      <c r="BA749" s="65">
        <f t="shared" si="2932"/>
        <v>805</v>
      </c>
      <c r="BB749" s="65">
        <f t="shared" si="3079"/>
        <v>920</v>
      </c>
      <c r="BC749" s="65">
        <f t="shared" si="2933"/>
        <v>805</v>
      </c>
      <c r="BD749" s="65">
        <f t="shared" si="3080"/>
        <v>920</v>
      </c>
      <c r="BG749" s="65" t="str">
        <f t="shared" si="3081"/>
        <v>MP006_E1</v>
      </c>
      <c r="BH749" s="197">
        <v>805</v>
      </c>
      <c r="BI749" s="188">
        <v>780</v>
      </c>
      <c r="BJ749" s="189">
        <v>785</v>
      </c>
      <c r="BK749" s="72">
        <f>INDEX(Binning!$F$3:$AX$791,MATCH(CONCATENATE(LEFT($F749,2),MID($F749,4,6)),Binning!$F$3:$F$791,0),MATCH(AX$2,Binning!$F$2:$AX$2,0))</f>
        <v>875</v>
      </c>
      <c r="BL749" s="72">
        <f>INDEX(Binning!$F$3:$BB$791,MATCH(CONCATENATE(LEFT($F749,2),MID($F749,4,6)),Binning!$F$3:$F$791,0),MATCH(BB$2,Binning!$F$2:$BB$2,0))</f>
        <v>820</v>
      </c>
      <c r="BM749" s="72">
        <f t="shared" si="3089"/>
        <v>-45</v>
      </c>
      <c r="BN749" s="72">
        <f t="shared" si="3090"/>
        <v>-45</v>
      </c>
      <c r="BO749" s="72">
        <f t="shared" si="3082"/>
        <v>117.4</v>
      </c>
      <c r="BP749" s="72">
        <f t="shared" si="2521"/>
        <v>6</v>
      </c>
      <c r="BQ749" s="72" t="str">
        <f t="shared" si="2522"/>
        <v>1</v>
      </c>
      <c r="BR749" s="72">
        <v>0</v>
      </c>
      <c r="BS749" s="65"/>
      <c r="BT749" s="65"/>
    </row>
    <row r="750" spans="1:74" s="72" customFormat="1" x14ac:dyDescent="0.2">
      <c r="A750" s="76" t="b">
        <v>1</v>
      </c>
      <c r="B750" s="65" t="s">
        <v>133</v>
      </c>
      <c r="C750" s="65" t="s">
        <v>272</v>
      </c>
      <c r="D750" s="72" t="s">
        <v>44</v>
      </c>
      <c r="E750" s="75">
        <f t="shared" si="2519"/>
        <v>1007001</v>
      </c>
      <c r="F750" s="65" t="str">
        <f t="shared" si="3074"/>
        <v>MPS007_E1</v>
      </c>
      <c r="G750" s="65" t="s">
        <v>345</v>
      </c>
      <c r="H750" s="189">
        <v>1110</v>
      </c>
      <c r="I750" s="184">
        <f t="shared" si="3092"/>
        <v>115</v>
      </c>
      <c r="J750" s="65">
        <f>INDEX(Notes!$A$36:$N$47,MATCH(Binning!$B750,Notes!$A$36:$A$47,0),MATCH(Notes!$K$35,Notes!$A$35:$N$35,0))</f>
        <v>117.4</v>
      </c>
      <c r="K750" s="65"/>
      <c r="L750" s="69">
        <f>MAX(MIN(MAX(BK750-150,BJ750),Notes!$B$56)-N750,BH750,L749+N749-N750)</f>
        <v>830</v>
      </c>
      <c r="M750" s="72">
        <f t="shared" si="3083"/>
        <v>810</v>
      </c>
      <c r="N750" s="65">
        <f>INDEX(GB!$A$2:$AD$96,MATCH($C750,GB!$A$2:$A$96,0),MATCH(N$2,GB!$A$1:$AD$1,0))</f>
        <v>145</v>
      </c>
      <c r="O750" s="65">
        <f>INDEX(GB!$A$2:$AD$96,MATCH($C750,GB!$A$2:$A$96,0),MATCH(O$2,GB!$A$1:$AD$1,0))</f>
        <v>90</v>
      </c>
      <c r="P750" s="65">
        <f>INDEX(GB!$A$2:$AD$96,MATCH($C750,GB!$A$2:$A$96,0),MATCH(P$2,GB!$A$1:$AD$1,0))</f>
        <v>115</v>
      </c>
      <c r="Q750" s="65">
        <f>INDEX(GB!$A$2:$AD$96,MATCH($C750,GB!$A$2:$A$96,0),MATCH(Q$2,GB!$A$1:$AD$1,0))</f>
        <v>100</v>
      </c>
      <c r="R750" s="65">
        <f>INDEX(Notes!$A$36:$N$47,MATCH(Binning!$B750,Notes!$A$36:$A$47,0),MATCH(Notes!$M$35,Notes!$A$35:$N$35,0))</f>
        <v>1037</v>
      </c>
      <c r="S750" s="65"/>
      <c r="T750" s="65">
        <f>INDEX(GB!$A$2:$AD$96,MATCH($C750,GB!$A$2:$A$96,0),MATCH(T$2,GB!$A$1:$AD$1,0))</f>
        <v>10</v>
      </c>
      <c r="U750" s="65">
        <f>INDEX(GB!$A$2:$AD$96,MATCH($C750,GB!$A$2:$A$96,0),MATCH(U$2,GB!$A$1:$AD$1,0))</f>
        <v>0</v>
      </c>
      <c r="V750" s="65">
        <f>INDEX(GB!$A$2:$AD$96,MATCH($C750,GB!$A$2:$A$96,0),MATCH(V$2,GB!$A$1:$AD$1,0))</f>
        <v>0</v>
      </c>
      <c r="W750" s="65">
        <f>INDEX(GB!$A$2:$AD$96,MATCH($C750,GB!$A$2:$A$96,0),MATCH(W$2,GB!$A$1:$AD$1,0))</f>
        <v>90</v>
      </c>
      <c r="X750" s="65">
        <f>INDEX(GB!$A$2:$AD$96,MATCH($C750,GB!$A$2:$A$96,0),MATCH(X$2,GB!$A$1:$AD$1,0))</f>
        <v>75</v>
      </c>
      <c r="Y750" s="65">
        <v>5</v>
      </c>
      <c r="Z750" s="72">
        <v>1250</v>
      </c>
      <c r="AA750" s="72">
        <v>600</v>
      </c>
      <c r="AB750" s="65"/>
      <c r="AC750" s="65"/>
      <c r="AD750" s="65"/>
      <c r="AE750" s="72" t="str">
        <f t="shared" si="3091"/>
        <v/>
      </c>
      <c r="AF750" s="65">
        <v>0</v>
      </c>
      <c r="AG750" s="65"/>
      <c r="AI750" s="65" t="str">
        <f t="shared" si="3084"/>
        <v/>
      </c>
      <c r="AJ750" s="65" t="str">
        <f t="shared" si="3085"/>
        <v/>
      </c>
      <c r="AK750" s="65" t="str">
        <f t="shared" si="3086"/>
        <v/>
      </c>
      <c r="AL750" s="65" t="str">
        <f t="shared" si="3087"/>
        <v/>
      </c>
      <c r="AM750" s="65" t="str">
        <f t="shared" si="2800"/>
        <v/>
      </c>
      <c r="AT750" s="65" t="str">
        <f>INDEX(Binning!$F$3:$AW$791,MATCH(CONCATENATE(LEFT($F750,2),MID($F750,4,6)),Binning!$F$3:$F$791,0),MATCH(AT$2,Binning!$F$2:$AW$2,0))</f>
        <v>PCPU</v>
      </c>
      <c r="AU750" s="65">
        <f>INDEX(Binning!$F$3:$AW$791,MATCH(CONCATENATE(LEFT($F750,2),MID($F750,4,6)),Binning!$F$3:$F$791,0),MATCH(AU$2,Binning!$F$2:$AW$2,0))</f>
        <v>653.6</v>
      </c>
      <c r="AV750" s="65"/>
      <c r="AW750" s="65" t="str">
        <f t="shared" si="3076"/>
        <v>CPU_SRAM MPS007 calculation uses PCPU IDS</v>
      </c>
      <c r="AX750" s="65">
        <f t="shared" si="3077"/>
        <v>975</v>
      </c>
      <c r="AY750" s="65">
        <f t="shared" si="3078"/>
        <v>955</v>
      </c>
      <c r="AZ750" s="65">
        <f>INDEX(Notes!$A$36:$O$47,MATCH($B750,Notes!A$36:A$47,0),MATCH(AZ$2,Notes!A$35:O$35,0))</f>
        <v>78.258233235043448</v>
      </c>
      <c r="BA750" s="65">
        <f t="shared" si="2932"/>
        <v>830</v>
      </c>
      <c r="BB750" s="65">
        <f t="shared" si="3079"/>
        <v>975</v>
      </c>
      <c r="BC750" s="65">
        <f t="shared" si="2933"/>
        <v>830</v>
      </c>
      <c r="BD750" s="65">
        <f t="shared" si="3080"/>
        <v>975</v>
      </c>
      <c r="BG750" s="65" t="str">
        <f t="shared" si="3081"/>
        <v>MP007_E1</v>
      </c>
      <c r="BH750" s="197">
        <v>830</v>
      </c>
      <c r="BI750" s="188">
        <v>810</v>
      </c>
      <c r="BJ750" s="189">
        <v>795</v>
      </c>
      <c r="BK750" s="72">
        <f>INDEX(Binning!$F$3:$AX$791,MATCH(CONCATENATE(LEFT($F750,2),MID($F750,4,6)),Binning!$F$3:$F$791,0),MATCH(AX$2,Binning!$F$2:$AX$2,0))</f>
        <v>895</v>
      </c>
      <c r="BL750" s="72">
        <f>INDEX(Binning!$F$3:$BB$791,MATCH(CONCATENATE(LEFT($F750,2),MID($F750,4,6)),Binning!$F$3:$F$791,0),MATCH(BB$2,Binning!$F$2:$BB$2,0))</f>
        <v>840</v>
      </c>
      <c r="BM750" s="72">
        <f t="shared" si="3089"/>
        <v>-80</v>
      </c>
      <c r="BN750" s="72">
        <f t="shared" si="3090"/>
        <v>-80</v>
      </c>
      <c r="BO750" s="72">
        <f t="shared" si="3082"/>
        <v>117.4</v>
      </c>
      <c r="BP750" s="72">
        <f t="shared" si="2521"/>
        <v>7</v>
      </c>
      <c r="BQ750" s="72" t="str">
        <f t="shared" si="2522"/>
        <v>1</v>
      </c>
      <c r="BR750" s="72">
        <v>0</v>
      </c>
      <c r="BS750" s="65"/>
      <c r="BT750" s="65"/>
    </row>
    <row r="751" spans="1:74" s="72" customFormat="1" x14ac:dyDescent="0.2">
      <c r="A751" s="76" t="b">
        <v>1</v>
      </c>
      <c r="B751" s="65" t="s">
        <v>133</v>
      </c>
      <c r="C751" s="65" t="s">
        <v>273</v>
      </c>
      <c r="D751" s="72" t="s">
        <v>44</v>
      </c>
      <c r="E751" s="75">
        <f t="shared" si="2519"/>
        <v>1008001</v>
      </c>
      <c r="F751" s="65" t="str">
        <f t="shared" si="3074"/>
        <v>MPS008_E1</v>
      </c>
      <c r="G751" s="65" t="s">
        <v>345</v>
      </c>
      <c r="H751" s="189">
        <v>1155</v>
      </c>
      <c r="I751" s="184">
        <f t="shared" si="3092"/>
        <v>120</v>
      </c>
      <c r="J751" s="65">
        <f>INDEX(Notes!$A$36:$N$47,MATCH(Binning!$B751,Notes!$A$36:$A$47,0),MATCH(Notes!$K$35,Notes!$A$35:$N$35,0))</f>
        <v>117.4</v>
      </c>
      <c r="K751" s="65"/>
      <c r="L751" s="69">
        <f>MAX(MIN(MAX(BK751-150,BJ751),Notes!$B$56)-N751,BH751,L750+N750-N751)</f>
        <v>860</v>
      </c>
      <c r="M751" s="72">
        <f t="shared" si="3083"/>
        <v>840</v>
      </c>
      <c r="N751" s="65">
        <f>INDEX(GB!$A$2:$AD$96,MATCH($C751,GB!$A$2:$A$96,0),MATCH(N$2,GB!$A$1:$AD$1,0))</f>
        <v>135</v>
      </c>
      <c r="O751" s="65">
        <f>INDEX(GB!$A$2:$AD$96,MATCH($C751,GB!$A$2:$A$96,0),MATCH(O$2,GB!$A$1:$AD$1,0))</f>
        <v>90</v>
      </c>
      <c r="P751" s="65">
        <f>INDEX(GB!$A$2:$AD$96,MATCH($C751,GB!$A$2:$A$96,0),MATCH(P$2,GB!$A$1:$AD$1,0))</f>
        <v>105</v>
      </c>
      <c r="Q751" s="65">
        <f>INDEX(GB!$A$2:$AD$96,MATCH($C751,GB!$A$2:$A$96,0),MATCH(Q$2,GB!$A$1:$AD$1,0))</f>
        <v>100</v>
      </c>
      <c r="R751" s="65">
        <f>INDEX(Notes!$A$36:$N$47,MATCH(Binning!$B751,Notes!$A$36:$A$47,0),MATCH(Notes!$M$35,Notes!$A$35:$N$35,0))</f>
        <v>1037</v>
      </c>
      <c r="S751" s="65"/>
      <c r="T751" s="65">
        <f>INDEX(GB!$A$2:$AD$96,MATCH($C751,GB!$A$2:$A$96,0),MATCH(T$2,GB!$A$1:$AD$1,0))</f>
        <v>30</v>
      </c>
      <c r="U751" s="65">
        <f>INDEX(GB!$A$2:$AD$96,MATCH($C751,GB!$A$2:$A$96,0),MATCH(U$2,GB!$A$1:$AD$1,0))</f>
        <v>0</v>
      </c>
      <c r="V751" s="65">
        <f>INDEX(GB!$A$2:$AD$96,MATCH($C751,GB!$A$2:$A$96,0),MATCH(V$2,GB!$A$1:$AD$1,0))</f>
        <v>0</v>
      </c>
      <c r="W751" s="65">
        <f>INDEX(GB!$A$2:$AD$96,MATCH($C751,GB!$A$2:$A$96,0),MATCH(W$2,GB!$A$1:$AD$1,0))</f>
        <v>80</v>
      </c>
      <c r="X751" s="65">
        <f>INDEX(GB!$A$2:$AD$96,MATCH($C751,GB!$A$2:$A$96,0),MATCH(X$2,GB!$A$1:$AD$1,0))</f>
        <v>75</v>
      </c>
      <c r="Y751" s="65">
        <v>5</v>
      </c>
      <c r="Z751" s="72">
        <v>1250</v>
      </c>
      <c r="AA751" s="72">
        <v>600</v>
      </c>
      <c r="AB751" s="65"/>
      <c r="AC751" s="65"/>
      <c r="AD751" s="65"/>
      <c r="AE751" s="72" t="str">
        <f t="shared" si="3091"/>
        <v/>
      </c>
      <c r="AF751" s="65">
        <v>0</v>
      </c>
      <c r="AG751" s="65"/>
      <c r="AI751" s="65" t="str">
        <f t="shared" si="3084"/>
        <v/>
      </c>
      <c r="AJ751" s="65" t="str">
        <f t="shared" si="3085"/>
        <v/>
      </c>
      <c r="AK751" s="65" t="str">
        <f t="shared" si="3086"/>
        <v/>
      </c>
      <c r="AL751" s="65" t="str">
        <f t="shared" si="3087"/>
        <v/>
      </c>
      <c r="AM751" s="65" t="str">
        <f t="shared" si="2800"/>
        <v/>
      </c>
      <c r="AT751" s="65" t="str">
        <f>INDEX(Binning!$F$3:$AW$791,MATCH(CONCATENATE(LEFT($F751,2),MID($F751,4,6)),Binning!$F$3:$F$791,0),MATCH(AT$2,Binning!$F$2:$AW$2,0))</f>
        <v>PCPU</v>
      </c>
      <c r="AU751" s="65">
        <f>INDEX(Binning!$F$3:$AW$791,MATCH(CONCATENATE(LEFT($F751,2),MID($F751,4,6)),Binning!$F$3:$F$791,0),MATCH(AU$2,Binning!$F$2:$AW$2,0))</f>
        <v>653.6</v>
      </c>
      <c r="AV751" s="65"/>
      <c r="AW751" s="65" t="str">
        <f t="shared" si="3076"/>
        <v>CPU_SRAM MPS008 calculation uses PCPU IDS</v>
      </c>
      <c r="AX751" s="65">
        <f t="shared" si="3077"/>
        <v>995</v>
      </c>
      <c r="AY751" s="65">
        <f t="shared" si="3078"/>
        <v>975</v>
      </c>
      <c r="AZ751" s="65">
        <f>INDEX(Notes!$A$36:$O$47,MATCH($B751,Notes!A$36:A$47,0),MATCH(AZ$2,Notes!A$35:O$35,0))</f>
        <v>78.258233235043448</v>
      </c>
      <c r="BA751" s="65">
        <f t="shared" si="2932"/>
        <v>860</v>
      </c>
      <c r="BB751" s="65">
        <f t="shared" si="3079"/>
        <v>995</v>
      </c>
      <c r="BC751" s="65">
        <f t="shared" si="2933"/>
        <v>860</v>
      </c>
      <c r="BD751" s="65">
        <f t="shared" si="3080"/>
        <v>995</v>
      </c>
      <c r="BG751" s="65" t="str">
        <f t="shared" si="3081"/>
        <v>MP008_E1</v>
      </c>
      <c r="BH751" s="197">
        <v>860</v>
      </c>
      <c r="BI751" s="188">
        <v>840</v>
      </c>
      <c r="BJ751" s="189">
        <v>805</v>
      </c>
      <c r="BK751" s="72">
        <f>INDEX(Binning!$F$3:$AX$791,MATCH(CONCATENATE(LEFT($F751,2),MID($F751,4,6)),Binning!$F$3:$F$791,0),MATCH(AX$2,Binning!$F$2:$AX$2,0))</f>
        <v>940</v>
      </c>
      <c r="BL751" s="72">
        <f>INDEX(Binning!$F$3:$BB$791,MATCH(CONCATENATE(LEFT($F751,2),MID($F751,4,6)),Binning!$F$3:$F$791,0),MATCH(BB$2,Binning!$F$2:$BB$2,0))</f>
        <v>880</v>
      </c>
      <c r="BM751" s="72">
        <f t="shared" si="3089"/>
        <v>-55</v>
      </c>
      <c r="BN751" s="72">
        <f t="shared" si="3090"/>
        <v>-55</v>
      </c>
      <c r="BO751" s="72">
        <f t="shared" si="3082"/>
        <v>117.4</v>
      </c>
      <c r="BP751" s="72">
        <f t="shared" si="2521"/>
        <v>8</v>
      </c>
      <c r="BQ751" s="72" t="str">
        <f t="shared" si="2522"/>
        <v>1</v>
      </c>
      <c r="BR751" s="72">
        <v>0</v>
      </c>
      <c r="BS751" s="65"/>
      <c r="BT751" s="65"/>
    </row>
    <row r="752" spans="1:74" s="72" customFormat="1" x14ac:dyDescent="0.2">
      <c r="A752" s="76" t="b">
        <v>1</v>
      </c>
      <c r="B752" s="65" t="s">
        <v>133</v>
      </c>
      <c r="C752" s="65" t="s">
        <v>274</v>
      </c>
      <c r="D752" s="72" t="s">
        <v>44</v>
      </c>
      <c r="E752" s="75">
        <f t="shared" si="2519"/>
        <v>1009001</v>
      </c>
      <c r="F752" s="65" t="str">
        <f t="shared" si="3074"/>
        <v>MPS009_E1</v>
      </c>
      <c r="G752" s="65" t="s">
        <v>345</v>
      </c>
      <c r="H752" s="189">
        <v>1205</v>
      </c>
      <c r="I752" s="184">
        <f t="shared" si="3092"/>
        <v>130</v>
      </c>
      <c r="J752" s="65">
        <f>INDEX(Notes!$A$36:$N$47,MATCH(Binning!$B752,Notes!$A$36:$A$47,0),MATCH(Notes!$K$35,Notes!$A$35:$N$35,0))</f>
        <v>117.4</v>
      </c>
      <c r="K752" s="65"/>
      <c r="L752" s="69">
        <f>MAX(MIN(MAX(BK752-150,BJ752),Notes!$B$56)-N752,BH752,L751+N751-N752)</f>
        <v>875</v>
      </c>
      <c r="M752" s="72">
        <f t="shared" si="3083"/>
        <v>860</v>
      </c>
      <c r="N752" s="65">
        <f>INDEX(GB!$A$2:$AD$96,MATCH($C752,GB!$A$2:$A$96,0),MATCH(N$2,GB!$A$1:$AD$1,0))</f>
        <v>125</v>
      </c>
      <c r="O752" s="65">
        <f>INDEX(GB!$A$2:$AD$96,MATCH($C752,GB!$A$2:$A$96,0),MATCH(O$2,GB!$A$1:$AD$1,0))</f>
        <v>70</v>
      </c>
      <c r="P752" s="65">
        <f>INDEX(GB!$A$2:$AD$96,MATCH($C752,GB!$A$2:$A$96,0),MATCH(P$2,GB!$A$1:$AD$1,0))</f>
        <v>95</v>
      </c>
      <c r="Q752" s="65">
        <f>INDEX(GB!$A$2:$AD$96,MATCH($C752,GB!$A$2:$A$96,0),MATCH(Q$2,GB!$A$1:$AD$1,0))</f>
        <v>110</v>
      </c>
      <c r="R752" s="65">
        <f>INDEX(Notes!$A$36:$N$47,MATCH(Binning!$B752,Notes!$A$36:$A$47,0),MATCH(Notes!$M$35,Notes!$A$35:$N$35,0))</f>
        <v>1037</v>
      </c>
      <c r="S752" s="65"/>
      <c r="T752" s="65">
        <f>INDEX(GB!$A$2:$AD$96,MATCH($C752,GB!$A$2:$A$96,0),MATCH(T$2,GB!$A$1:$AD$1,0))</f>
        <v>30</v>
      </c>
      <c r="U752" s="65">
        <f>INDEX(GB!$A$2:$AD$96,MATCH($C752,GB!$A$2:$A$96,0),MATCH(U$2,GB!$A$1:$AD$1,0))</f>
        <v>0</v>
      </c>
      <c r="V752" s="65">
        <f>INDEX(GB!$A$2:$AD$96,MATCH($C752,GB!$A$2:$A$96,0),MATCH(V$2,GB!$A$1:$AD$1,0))</f>
        <v>0</v>
      </c>
      <c r="W752" s="65">
        <f>INDEX(GB!$A$2:$AD$96,MATCH($C752,GB!$A$2:$A$96,0),MATCH(W$2,GB!$A$1:$AD$1,0))</f>
        <v>70</v>
      </c>
      <c r="X752" s="65">
        <f>INDEX(GB!$A$2:$AD$96,MATCH($C752,GB!$A$2:$A$96,0),MATCH(X$2,GB!$A$1:$AD$1,0))</f>
        <v>85</v>
      </c>
      <c r="Y752" s="65">
        <v>5</v>
      </c>
      <c r="Z752" s="72">
        <v>1250</v>
      </c>
      <c r="AA752" s="72">
        <v>600</v>
      </c>
      <c r="AB752" s="65"/>
      <c r="AC752" s="65"/>
      <c r="AD752" s="65"/>
      <c r="AE752" s="72" t="str">
        <f t="shared" si="3091"/>
        <v/>
      </c>
      <c r="AF752" s="65">
        <v>0</v>
      </c>
      <c r="AG752" s="65"/>
      <c r="AI752" s="65" t="str">
        <f t="shared" si="3084"/>
        <v/>
      </c>
      <c r="AJ752" s="65" t="str">
        <f t="shared" si="3085"/>
        <v/>
      </c>
      <c r="AK752" s="65" t="str">
        <f t="shared" si="3086"/>
        <v/>
      </c>
      <c r="AL752" s="65" t="str">
        <f t="shared" si="3087"/>
        <v/>
      </c>
      <c r="AM752" s="65" t="str">
        <f t="shared" si="2800"/>
        <v/>
      </c>
      <c r="AT752" s="65" t="str">
        <f>INDEX(Binning!$F$3:$AW$791,MATCH(CONCATENATE(LEFT($F752,2),MID($F752,4,6)),Binning!$F$3:$F$791,0),MATCH(AT$2,Binning!$F$2:$AW$2,0))</f>
        <v>PCPU</v>
      </c>
      <c r="AU752" s="65">
        <f>INDEX(Binning!$F$3:$AW$791,MATCH(CONCATENATE(LEFT($F752,2),MID($F752,4,6)),Binning!$F$3:$F$791,0),MATCH(AU$2,Binning!$F$2:$AW$2,0))</f>
        <v>653.6</v>
      </c>
      <c r="AV752" s="65"/>
      <c r="AW752" s="65" t="str">
        <f t="shared" si="3076"/>
        <v>CPU_SRAM MPS009 calculation uses PCPU IDS</v>
      </c>
      <c r="AX752" s="65">
        <f t="shared" si="3077"/>
        <v>1000</v>
      </c>
      <c r="AY752" s="65">
        <f t="shared" si="3078"/>
        <v>985</v>
      </c>
      <c r="AZ752" s="65">
        <f>INDEX(Notes!$A$36:$O$47,MATCH($B752,Notes!A$36:A$47,0),MATCH(AZ$2,Notes!A$35:O$35,0))</f>
        <v>78.258233235043448</v>
      </c>
      <c r="BA752" s="65">
        <f t="shared" si="2932"/>
        <v>875</v>
      </c>
      <c r="BB752" s="65">
        <f t="shared" si="3079"/>
        <v>1000</v>
      </c>
      <c r="BC752" s="65">
        <f t="shared" si="2933"/>
        <v>875</v>
      </c>
      <c r="BD752" s="65">
        <f t="shared" si="3080"/>
        <v>1000</v>
      </c>
      <c r="BG752" s="65" t="str">
        <f t="shared" si="3081"/>
        <v>MP009_E1</v>
      </c>
      <c r="BH752" s="197">
        <v>875</v>
      </c>
      <c r="BI752" s="188">
        <v>860</v>
      </c>
      <c r="BJ752" s="189">
        <v>810</v>
      </c>
      <c r="BK752" s="72">
        <f>INDEX(Binning!$F$3:$AX$791,MATCH(CONCATENATE(LEFT($F752,2),MID($F752,4,6)),Binning!$F$3:$F$791,0),MATCH(AX$2,Binning!$F$2:$AX$2,0))</f>
        <v>1020</v>
      </c>
      <c r="BL752" s="72">
        <f>INDEX(Binning!$F$3:$BB$791,MATCH(CONCATENATE(LEFT($F752,2),MID($F752,4,6)),Binning!$F$3:$F$791,0),MATCH(BB$2,Binning!$F$2:$BB$2,0))</f>
        <v>950</v>
      </c>
      <c r="BM752" s="72">
        <f t="shared" si="3089"/>
        <v>20</v>
      </c>
      <c r="BN752" s="72">
        <f t="shared" si="3090"/>
        <v>20</v>
      </c>
      <c r="BO752" s="72">
        <f t="shared" si="3082"/>
        <v>117.4</v>
      </c>
      <c r="BP752" s="72">
        <f t="shared" si="2521"/>
        <v>9</v>
      </c>
      <c r="BQ752" s="72" t="str">
        <f t="shared" si="2522"/>
        <v>1</v>
      </c>
      <c r="BR752" s="72">
        <v>0</v>
      </c>
      <c r="BS752" s="65"/>
      <c r="BT752" s="65"/>
    </row>
    <row r="753" spans="1:72" s="72" customFormat="1" x14ac:dyDescent="0.2">
      <c r="A753" s="76" t="b">
        <v>1</v>
      </c>
      <c r="B753" s="65" t="s">
        <v>133</v>
      </c>
      <c r="C753" s="65" t="s">
        <v>275</v>
      </c>
      <c r="D753" s="72" t="s">
        <v>44</v>
      </c>
      <c r="E753" s="75">
        <f t="shared" si="2519"/>
        <v>1010001</v>
      </c>
      <c r="F753" s="65" t="str">
        <f t="shared" si="3074"/>
        <v>MPS00A_E1</v>
      </c>
      <c r="G753" s="65" t="s">
        <v>345</v>
      </c>
      <c r="H753" s="189">
        <v>1235</v>
      </c>
      <c r="I753" s="184">
        <f t="shared" si="3092"/>
        <v>135</v>
      </c>
      <c r="J753" s="65">
        <f>INDEX(Notes!$A$36:$N$47,MATCH(Binning!$B753,Notes!$A$36:$A$47,0),MATCH(Notes!$K$35,Notes!$A$35:$N$35,0))</f>
        <v>117.4</v>
      </c>
      <c r="K753" s="65"/>
      <c r="L753" s="69">
        <f>MAX(MIN(MAX(BK753-150,BJ753),Notes!$B$56)-N753,BH753,L752+N752-N753)</f>
        <v>900</v>
      </c>
      <c r="M753" s="72">
        <f t="shared" si="3083"/>
        <v>875</v>
      </c>
      <c r="N753" s="65">
        <f>INDEX(GB!$A$2:$AD$96,MATCH($C753,GB!$A$2:$A$96,0),MATCH(N$2,GB!$A$1:$AD$1,0))</f>
        <v>145</v>
      </c>
      <c r="O753" s="65">
        <f>INDEX(GB!$A$2:$AD$96,MATCH($C753,GB!$A$2:$A$96,0),MATCH(O$2,GB!$A$1:$AD$1,0))</f>
        <v>80</v>
      </c>
      <c r="P753" s="65">
        <f>INDEX(GB!$A$2:$AD$96,MATCH($C753,GB!$A$2:$A$96,0),MATCH(P$2,GB!$A$1:$AD$1,0))</f>
        <v>115</v>
      </c>
      <c r="Q753" s="65">
        <f>INDEX(GB!$A$2:$AD$96,MATCH($C753,GB!$A$2:$A$96,0),MATCH(Q$2,GB!$A$1:$AD$1,0))</f>
        <v>95</v>
      </c>
      <c r="R753" s="65">
        <f>INDEX(Notes!$A$36:$N$47,MATCH(Binning!$B753,Notes!$A$36:$A$47,0),MATCH(Notes!$M$35,Notes!$A$35:$N$35,0))</f>
        <v>1037</v>
      </c>
      <c r="S753" s="65"/>
      <c r="T753" s="65">
        <f>INDEX(GB!$A$2:$AD$96,MATCH($C753,GB!$A$2:$A$96,0),MATCH(T$2,GB!$A$1:$AD$1,0))</f>
        <v>15</v>
      </c>
      <c r="U753" s="65">
        <f>INDEX(GB!$A$2:$AD$96,MATCH($C753,GB!$A$2:$A$96,0),MATCH(U$2,GB!$A$1:$AD$1,0))</f>
        <v>0</v>
      </c>
      <c r="V753" s="65">
        <f>INDEX(GB!$A$2:$AD$96,MATCH($C753,GB!$A$2:$A$96,0),MATCH(V$2,GB!$A$1:$AD$1,0))</f>
        <v>0</v>
      </c>
      <c r="W753" s="65">
        <f>INDEX(GB!$A$2:$AD$96,MATCH($C753,GB!$A$2:$A$96,0),MATCH(W$2,GB!$A$1:$AD$1,0))</f>
        <v>90</v>
      </c>
      <c r="X753" s="65">
        <f>INDEX(GB!$A$2:$AD$96,MATCH($C753,GB!$A$2:$A$96,0),MATCH(X$2,GB!$A$1:$AD$1,0))</f>
        <v>70</v>
      </c>
      <c r="Y753" s="65">
        <v>5</v>
      </c>
      <c r="Z753" s="72">
        <v>1250</v>
      </c>
      <c r="AA753" s="72">
        <v>600</v>
      </c>
      <c r="AB753" s="65"/>
      <c r="AC753" s="65"/>
      <c r="AD753" s="65"/>
      <c r="AE753" s="72" t="str">
        <f t="shared" si="3091"/>
        <v/>
      </c>
      <c r="AF753" s="65">
        <v>0</v>
      </c>
      <c r="AG753" s="65"/>
      <c r="AI753" s="65" t="str">
        <f t="shared" si="3084"/>
        <v/>
      </c>
      <c r="AJ753" s="65" t="str">
        <f t="shared" si="3085"/>
        <v/>
      </c>
      <c r="AK753" s="65" t="str">
        <f t="shared" si="3086"/>
        <v/>
      </c>
      <c r="AL753" s="65" t="str">
        <f t="shared" si="3087"/>
        <v/>
      </c>
      <c r="AM753" s="65" t="str">
        <f t="shared" si="2800"/>
        <v/>
      </c>
      <c r="AT753" s="65" t="str">
        <f>INDEX(Binning!$F$3:$AW$791,MATCH(CONCATENATE(LEFT($F753,2),MID($F753,4,6)),Binning!$F$3:$F$791,0),MATCH(AT$2,Binning!$F$2:$AW$2,0))</f>
        <v>PCPU</v>
      </c>
      <c r="AU753" s="65">
        <f>INDEX(Binning!$F$3:$AW$791,MATCH(CONCATENATE(LEFT($F753,2),MID($F753,4,6)),Binning!$F$3:$F$791,0),MATCH(AU$2,Binning!$F$2:$AW$2,0))</f>
        <v>653.6</v>
      </c>
      <c r="AV753" s="65"/>
      <c r="AW753" s="65" t="str">
        <f t="shared" si="3076"/>
        <v>CPU_SRAM MPS00A calculation uses PCPU IDS</v>
      </c>
      <c r="AX753" s="65">
        <f t="shared" si="3077"/>
        <v>1045</v>
      </c>
      <c r="AY753" s="65">
        <f t="shared" si="3078"/>
        <v>1020</v>
      </c>
      <c r="AZ753" s="65">
        <f>INDEX(Notes!$A$36:$O$47,MATCH($B753,Notes!A$36:A$47,0),MATCH(AZ$2,Notes!A$35:O$35,0))</f>
        <v>78.258233235043448</v>
      </c>
      <c r="BA753" s="65">
        <f t="shared" si="2932"/>
        <v>900</v>
      </c>
      <c r="BB753" s="65">
        <f t="shared" si="3079"/>
        <v>1045</v>
      </c>
      <c r="BC753" s="65">
        <f t="shared" si="2933"/>
        <v>900</v>
      </c>
      <c r="BD753" s="65">
        <f t="shared" si="3080"/>
        <v>1045</v>
      </c>
      <c r="BG753" s="65" t="str">
        <f t="shared" si="3081"/>
        <v>MP00A_E1</v>
      </c>
      <c r="BH753" s="197">
        <v>900</v>
      </c>
      <c r="BI753" s="188">
        <v>875</v>
      </c>
      <c r="BJ753" s="189">
        <v>820</v>
      </c>
      <c r="BK753" s="72">
        <f>INDEX(Binning!$F$3:$AX$791,MATCH(CONCATENATE(LEFT($F753,2),MID($F753,4,6)),Binning!$F$3:$F$791,0),MATCH(AX$2,Binning!$F$2:$AX$2,0))</f>
        <v>1080</v>
      </c>
      <c r="BL753" s="72">
        <f>INDEX(Binning!$F$3:$BB$791,MATCH(CONCATENATE(LEFT($F753,2),MID($F753,4,6)),Binning!$F$3:$F$791,0),MATCH(BB$2,Binning!$F$2:$BB$2,0))</f>
        <v>1010</v>
      </c>
      <c r="BM753" s="72">
        <f t="shared" si="3089"/>
        <v>35</v>
      </c>
      <c r="BN753" s="72">
        <f t="shared" si="3090"/>
        <v>35</v>
      </c>
      <c r="BO753" s="72">
        <f t="shared" si="3082"/>
        <v>117.4</v>
      </c>
      <c r="BP753" s="72">
        <f t="shared" si="2521"/>
        <v>10</v>
      </c>
      <c r="BQ753" s="72" t="str">
        <f t="shared" si="2522"/>
        <v>1</v>
      </c>
      <c r="BR753" s="72">
        <v>0</v>
      </c>
      <c r="BS753" s="65"/>
      <c r="BT753" s="65"/>
    </row>
    <row r="754" spans="1:72" s="72" customFormat="1" x14ac:dyDescent="0.2">
      <c r="A754" s="76" t="b">
        <v>1</v>
      </c>
      <c r="B754" s="65" t="s">
        <v>133</v>
      </c>
      <c r="C754" s="65" t="s">
        <v>276</v>
      </c>
      <c r="D754" s="72" t="s">
        <v>44</v>
      </c>
      <c r="E754" s="75">
        <f t="shared" si="2519"/>
        <v>1011001</v>
      </c>
      <c r="F754" s="65" t="str">
        <f t="shared" si="3074"/>
        <v>MPS00B_E1</v>
      </c>
      <c r="G754" s="65" t="s">
        <v>345</v>
      </c>
      <c r="H754" s="189">
        <v>1255</v>
      </c>
      <c r="I754" s="184">
        <f t="shared" si="3092"/>
        <v>140</v>
      </c>
      <c r="J754" s="65">
        <f>INDEX(Notes!$A$36:$N$47,MATCH(Binning!$B754,Notes!$A$36:$A$47,0),MATCH(Notes!$K$35,Notes!$A$35:$N$35,0))</f>
        <v>117.4</v>
      </c>
      <c r="K754" s="65"/>
      <c r="L754" s="69">
        <f>MAX(MIN(MAX(BK754-150,BJ754),Notes!$B$56)-N754,BH754,L753+N753-N754)</f>
        <v>910</v>
      </c>
      <c r="M754" s="72">
        <f t="shared" si="3083"/>
        <v>890</v>
      </c>
      <c r="N754" s="65">
        <f>INDEX(GB!$A$2:$AD$96,MATCH($C754,GB!$A$2:$A$96,0),MATCH(N$2,GB!$A$1:$AD$1,0))</f>
        <v>165</v>
      </c>
      <c r="O754" s="65">
        <f>INDEX(GB!$A$2:$AD$96,MATCH($C754,GB!$A$2:$A$96,0),MATCH(O$2,GB!$A$1:$AD$1,0))</f>
        <v>95</v>
      </c>
      <c r="P754" s="65">
        <f>INDEX(GB!$A$2:$AD$96,MATCH($C754,GB!$A$2:$A$96,0),MATCH(P$2,GB!$A$1:$AD$1,0))</f>
        <v>150</v>
      </c>
      <c r="Q754" s="65">
        <f>INDEX(GB!$A$2:$AD$96,MATCH($C754,GB!$A$2:$A$96,0),MATCH(Q$2,GB!$A$1:$AD$1,0))</f>
        <v>145</v>
      </c>
      <c r="R754" s="65">
        <f>INDEX(Notes!$A$36:$N$47,MATCH(Binning!$B754,Notes!$A$36:$A$47,0),MATCH(Notes!$M$35,Notes!$A$35:$N$35,0))</f>
        <v>1037</v>
      </c>
      <c r="S754" s="65"/>
      <c r="T754" s="65">
        <f>INDEX(GB!$A$2:$AD$96,MATCH($C754,GB!$A$2:$A$96,0),MATCH(T$2,GB!$A$1:$AD$1,0))</f>
        <v>25</v>
      </c>
      <c r="U754" s="65">
        <f>INDEX(GB!$A$2:$AD$96,MATCH($C754,GB!$A$2:$A$96,0),MATCH(U$2,GB!$A$1:$AD$1,0))</f>
        <v>0</v>
      </c>
      <c r="V754" s="65">
        <f>INDEX(GB!$A$2:$AD$96,MATCH($C754,GB!$A$2:$A$96,0),MATCH(V$2,GB!$A$1:$AD$1,0))</f>
        <v>0</v>
      </c>
      <c r="W754" s="65">
        <f>INDEX(GB!$A$2:$AD$96,MATCH($C754,GB!$A$2:$A$96,0),MATCH(W$2,GB!$A$1:$AD$1,0))</f>
        <v>125</v>
      </c>
      <c r="X754" s="65">
        <f>INDEX(GB!$A$2:$AD$96,MATCH($C754,GB!$A$2:$A$96,0),MATCH(X$2,GB!$A$1:$AD$1,0))</f>
        <v>120</v>
      </c>
      <c r="Y754" s="65">
        <v>5</v>
      </c>
      <c r="Z754" s="72">
        <v>1250</v>
      </c>
      <c r="AA754" s="72">
        <v>600</v>
      </c>
      <c r="AB754" s="65"/>
      <c r="AC754" s="65"/>
      <c r="AD754" s="65"/>
      <c r="AE754" s="72" t="str">
        <f t="shared" si="3091"/>
        <v/>
      </c>
      <c r="AF754" s="65">
        <v>0</v>
      </c>
      <c r="AG754" s="65"/>
      <c r="AI754" s="65" t="str">
        <f t="shared" si="3084"/>
        <v/>
      </c>
      <c r="AJ754" s="65" t="str">
        <f t="shared" si="3085"/>
        <v/>
      </c>
      <c r="AK754" s="65" t="str">
        <f t="shared" si="3086"/>
        <v/>
      </c>
      <c r="AL754" s="65" t="str">
        <f t="shared" si="3087"/>
        <v/>
      </c>
      <c r="AM754" s="65" t="str">
        <f t="shared" si="2800"/>
        <v/>
      </c>
      <c r="AT754" s="65" t="str">
        <f>INDEX(Binning!$F$3:$AW$791,MATCH(CONCATENATE(LEFT($F754,2),MID($F754,4,6)),Binning!$F$3:$F$791,0),MATCH(AT$2,Binning!$F$2:$AW$2,0))</f>
        <v>PCPU</v>
      </c>
      <c r="AU754" s="65">
        <f>INDEX(Binning!$F$3:$AW$791,MATCH(CONCATENATE(LEFT($F754,2),MID($F754,4,6)),Binning!$F$3:$F$791,0),MATCH(AU$2,Binning!$F$2:$AW$2,0))</f>
        <v>653.6</v>
      </c>
      <c r="AV754" s="65"/>
      <c r="AW754" s="65" t="str">
        <f t="shared" si="3076"/>
        <v>CPU_SRAM MPS00B calculation uses PCPU IDS</v>
      </c>
      <c r="AX754" s="65">
        <f t="shared" si="3077"/>
        <v>1075</v>
      </c>
      <c r="AY754" s="65">
        <f t="shared" si="3078"/>
        <v>1055</v>
      </c>
      <c r="AZ754" s="65">
        <f>INDEX(Notes!$A$36:$O$47,MATCH($B754,Notes!A$36:A$47,0),MATCH(AZ$2,Notes!A$35:O$35,0))</f>
        <v>78.258233235043448</v>
      </c>
      <c r="BA754" s="65">
        <f t="shared" si="2932"/>
        <v>910</v>
      </c>
      <c r="BB754" s="65">
        <f t="shared" si="3079"/>
        <v>1075</v>
      </c>
      <c r="BC754" s="65">
        <f t="shared" si="2933"/>
        <v>910</v>
      </c>
      <c r="BD754" s="65">
        <f t="shared" si="3080"/>
        <v>1075</v>
      </c>
      <c r="BG754" s="65" t="str">
        <f t="shared" si="3081"/>
        <v>MP00B_E1</v>
      </c>
      <c r="BH754" s="197">
        <v>910</v>
      </c>
      <c r="BI754" s="188">
        <v>890</v>
      </c>
      <c r="BJ754" s="189">
        <v>825</v>
      </c>
      <c r="BK754" s="72">
        <f>INDEX(Binning!$F$3:$AX$791,MATCH(CONCATENATE(LEFT($F754,2),MID($F754,4,6)),Binning!$F$3:$F$791,0),MATCH(AX$2,Binning!$F$2:$AX$2,0))</f>
        <v>1140</v>
      </c>
      <c r="BL754" s="72">
        <f>INDEX(Binning!$F$3:$BB$791,MATCH(CONCATENATE(LEFT($F754,2),MID($F754,4,6)),Binning!$F$3:$F$791,0),MATCH(BB$2,Binning!$F$2:$BB$2,0))</f>
        <v>1070</v>
      </c>
      <c r="BM754" s="72">
        <f t="shared" si="3089"/>
        <v>65</v>
      </c>
      <c r="BN754" s="72">
        <f t="shared" si="3090"/>
        <v>65</v>
      </c>
      <c r="BO754" s="72">
        <f t="shared" si="3082"/>
        <v>117.4</v>
      </c>
      <c r="BP754" s="72">
        <f t="shared" si="2521"/>
        <v>11</v>
      </c>
      <c r="BQ754" s="72" t="str">
        <f t="shared" si="2522"/>
        <v>1</v>
      </c>
      <c r="BR754" s="72">
        <v>0</v>
      </c>
      <c r="BS754" s="65"/>
      <c r="BT754" s="65"/>
    </row>
    <row r="755" spans="1:72" s="72" customFormat="1" x14ac:dyDescent="0.2">
      <c r="A755" s="76" t="b">
        <v>1</v>
      </c>
      <c r="B755" s="65" t="s">
        <v>133</v>
      </c>
      <c r="C755" s="65" t="s">
        <v>277</v>
      </c>
      <c r="D755" s="72" t="s">
        <v>44</v>
      </c>
      <c r="E755" s="75">
        <f t="shared" si="2519"/>
        <v>1012001</v>
      </c>
      <c r="F755" s="65" t="str">
        <f t="shared" si="3074"/>
        <v>MPS00C_E1</v>
      </c>
      <c r="G755" s="65" t="s">
        <v>345</v>
      </c>
      <c r="H755" s="189">
        <v>1295</v>
      </c>
      <c r="I755" s="184">
        <f t="shared" si="3092"/>
        <v>145</v>
      </c>
      <c r="J755" s="65">
        <f>INDEX(Notes!$A$36:$N$47,MATCH(Binning!$B755,Notes!$A$36:$A$47,0),MATCH(Notes!$K$35,Notes!$A$35:$N$35,0))</f>
        <v>117.4</v>
      </c>
      <c r="K755" s="65"/>
      <c r="L755" s="69">
        <f>MAX(MIN(MAX(BK755-150,BJ755),Notes!$B$56)-N755,BH755,L754+N754-N755)</f>
        <v>940</v>
      </c>
      <c r="M755" s="72">
        <f t="shared" si="3083"/>
        <v>915</v>
      </c>
      <c r="N755" s="65">
        <f>INDEX(GB!$A$2:$AD$96,MATCH($C755,GB!$A$2:$A$96,0),MATCH(N$2,GB!$A$1:$AD$1,0))</f>
        <v>145</v>
      </c>
      <c r="O755" s="65">
        <f>INDEX(GB!$A$2:$AD$96,MATCH($C755,GB!$A$2:$A$96,0),MATCH(O$2,GB!$A$1:$AD$1,0))</f>
        <v>70</v>
      </c>
      <c r="P755" s="65">
        <f>INDEX(GB!$A$2:$AD$96,MATCH($C755,GB!$A$2:$A$96,0),MATCH(P$2,GB!$A$1:$AD$1,0))</f>
        <v>90</v>
      </c>
      <c r="Q755" s="65">
        <f>INDEX(GB!$A$2:$AD$96,MATCH($C755,GB!$A$2:$A$96,0),MATCH(Q$2,GB!$A$1:$AD$1,0))</f>
        <v>90</v>
      </c>
      <c r="R755" s="65">
        <f>INDEX(Notes!$A$36:$N$47,MATCH(Binning!$B755,Notes!$A$36:$A$47,0),MATCH(Notes!$M$35,Notes!$A$35:$N$35,0))</f>
        <v>1037</v>
      </c>
      <c r="S755" s="65"/>
      <c r="T755" s="65">
        <f>INDEX(GB!$A$2:$AD$96,MATCH($C755,GB!$A$2:$A$96,0),MATCH(T$2,GB!$A$1:$AD$1,0))</f>
        <v>15</v>
      </c>
      <c r="U755" s="65">
        <f>INDEX(GB!$A$2:$AD$96,MATCH($C755,GB!$A$2:$A$96,0),MATCH(U$2,GB!$A$1:$AD$1,0))</f>
        <v>0</v>
      </c>
      <c r="V755" s="65">
        <f>INDEX(GB!$A$2:$AD$96,MATCH($C755,GB!$A$2:$A$96,0),MATCH(V$2,GB!$A$1:$AD$1,0))</f>
        <v>0</v>
      </c>
      <c r="W755" s="65">
        <f>INDEX(GB!$A$2:$AD$96,MATCH($C755,GB!$A$2:$A$96,0),MATCH(W$2,GB!$A$1:$AD$1,0))</f>
        <v>65</v>
      </c>
      <c r="X755" s="65">
        <f>INDEX(GB!$A$2:$AD$96,MATCH($C755,GB!$A$2:$A$96,0),MATCH(X$2,GB!$A$1:$AD$1,0))</f>
        <v>65</v>
      </c>
      <c r="Y755" s="65">
        <v>5</v>
      </c>
      <c r="Z755" s="72">
        <v>1250</v>
      </c>
      <c r="AA755" s="72">
        <v>600</v>
      </c>
      <c r="AB755" s="65"/>
      <c r="AC755" s="65"/>
      <c r="AD755" s="65"/>
      <c r="AE755" s="72" t="str">
        <f t="shared" si="3091"/>
        <v/>
      </c>
      <c r="AF755" s="65">
        <v>0</v>
      </c>
      <c r="AG755" s="65"/>
      <c r="AI755" s="65" t="str">
        <f t="shared" si="3084"/>
        <v/>
      </c>
      <c r="AJ755" s="65" t="str">
        <f t="shared" si="3085"/>
        <v/>
      </c>
      <c r="AK755" s="65" t="str">
        <f t="shared" si="3086"/>
        <v/>
      </c>
      <c r="AL755" s="65" t="str">
        <f t="shared" si="3087"/>
        <v/>
      </c>
      <c r="AM755" s="65" t="str">
        <f t="shared" si="2800"/>
        <v/>
      </c>
      <c r="AT755" s="65" t="str">
        <f>INDEX(Binning!$F$3:$AW$791,MATCH(CONCATENATE(LEFT($F755,2),MID($F755,4,6)),Binning!$F$3:$F$791,0),MATCH(AT$2,Binning!$F$2:$AW$2,0))</f>
        <v>PCPU</v>
      </c>
      <c r="AU755" s="65">
        <f>INDEX(Binning!$F$3:$AW$791,MATCH(CONCATENATE(LEFT($F755,2),MID($F755,4,6)),Binning!$F$3:$F$791,0),MATCH(AU$2,Binning!$F$2:$AW$2,0))</f>
        <v>653.6</v>
      </c>
      <c r="AV755" s="65"/>
      <c r="AW755" s="65" t="str">
        <f t="shared" si="3076"/>
        <v>CPU_SRAM MPS00C calculation uses PCPU IDS</v>
      </c>
      <c r="AX755" s="65">
        <f t="shared" si="3077"/>
        <v>1085</v>
      </c>
      <c r="AY755" s="65">
        <f t="shared" si="3078"/>
        <v>1060</v>
      </c>
      <c r="AZ755" s="65">
        <f>INDEX(Notes!$A$36:$O$47,MATCH($B755,Notes!A$36:A$47,0),MATCH(AZ$2,Notes!A$35:O$35,0))</f>
        <v>78.258233235043448</v>
      </c>
      <c r="BA755" s="65">
        <f t="shared" si="2932"/>
        <v>940</v>
      </c>
      <c r="BB755" s="65">
        <f t="shared" si="3079"/>
        <v>1085</v>
      </c>
      <c r="BC755" s="65">
        <f t="shared" si="2933"/>
        <v>940</v>
      </c>
      <c r="BD755" s="65">
        <f t="shared" si="3080"/>
        <v>1085</v>
      </c>
      <c r="BG755" s="65" t="str">
        <f t="shared" si="3081"/>
        <v>MP00C_E1</v>
      </c>
      <c r="BH755" s="197">
        <v>940</v>
      </c>
      <c r="BI755" s="188">
        <v>910</v>
      </c>
      <c r="BJ755" s="189">
        <v>830</v>
      </c>
      <c r="BK755" s="72">
        <f>INDEX(Binning!$F$3:$AX$791,MATCH(CONCATENATE(LEFT($F755,2),MID($F755,4,6)),Binning!$F$3:$F$791,0),MATCH(AX$2,Binning!$F$2:$AX$2,0))</f>
        <v>1200</v>
      </c>
      <c r="BL755" s="72">
        <f>INDEX(Binning!$F$3:$BB$791,MATCH(CONCATENATE(LEFT($F755,2),MID($F755,4,6)),Binning!$F$3:$F$791,0),MATCH(BB$2,Binning!$F$2:$BB$2,0))</f>
        <v>1125</v>
      </c>
      <c r="BM755" s="72">
        <f t="shared" si="3089"/>
        <v>115</v>
      </c>
      <c r="BN755" s="72">
        <f t="shared" si="3090"/>
        <v>115</v>
      </c>
      <c r="BO755" s="72">
        <f t="shared" si="3082"/>
        <v>117.4</v>
      </c>
      <c r="BP755" s="72">
        <f t="shared" si="2521"/>
        <v>12</v>
      </c>
      <c r="BQ755" s="72" t="str">
        <f t="shared" si="2522"/>
        <v>1</v>
      </c>
      <c r="BR755" s="72">
        <v>0</v>
      </c>
      <c r="BS755" s="65"/>
      <c r="BT755" s="65"/>
    </row>
    <row r="756" spans="1:72" s="72" customFormat="1" x14ac:dyDescent="0.2">
      <c r="A756" s="76" t="b">
        <v>1</v>
      </c>
      <c r="B756" s="65" t="s">
        <v>133</v>
      </c>
      <c r="C756" s="65" t="s">
        <v>278</v>
      </c>
      <c r="D756" s="72" t="s">
        <v>44</v>
      </c>
      <c r="E756" s="75">
        <f t="shared" si="2519"/>
        <v>1013001</v>
      </c>
      <c r="F756" s="65" t="str">
        <f t="shared" ref="F756:F768" si="3093">CONCATENATE(C756,"_",D756)</f>
        <v>MPS00D_E1</v>
      </c>
      <c r="G756" s="65" t="s">
        <v>345</v>
      </c>
      <c r="H756" s="189">
        <v>1375</v>
      </c>
      <c r="I756" s="184">
        <f t="shared" si="3092"/>
        <v>155</v>
      </c>
      <c r="J756" s="65">
        <f>INDEX(Notes!$A$36:$N$47,MATCH(Binning!$B756,Notes!$A$36:$A$47,0),MATCH(Notes!$K$35,Notes!$A$35:$N$35,0))</f>
        <v>117.4</v>
      </c>
      <c r="K756" s="65"/>
      <c r="L756" s="69">
        <f>MAX(MIN(MAX(BK756-150,BJ756),Notes!$B$56)-N756,BH756,L755+N755-N756)</f>
        <v>1005</v>
      </c>
      <c r="M756" s="72">
        <f t="shared" si="3083"/>
        <v>970</v>
      </c>
      <c r="N756" s="65">
        <f>INDEX(GB!$A$2:$AD$96,MATCH($C756,GB!$A$2:$A$96,0),MATCH(N$2,GB!$A$1:$AD$1,0))</f>
        <v>145</v>
      </c>
      <c r="O756" s="65">
        <f>INDEX(GB!$A$2:$AD$96,MATCH($C756,GB!$A$2:$A$96,0),MATCH(O$2,GB!$A$1:$AD$1,0))</f>
        <v>25</v>
      </c>
      <c r="P756" s="65">
        <f>INDEX(GB!$A$2:$AD$96,MATCH($C756,GB!$A$2:$A$96,0),MATCH(P$2,GB!$A$1:$AD$1,0))</f>
        <v>115</v>
      </c>
      <c r="Q756" s="65">
        <f>INDEX(GB!$A$2:$AD$96,MATCH($C756,GB!$A$2:$A$96,0),MATCH(Q$2,GB!$A$1:$AD$1,0))</f>
        <v>45</v>
      </c>
      <c r="R756" s="65">
        <f>INDEX(Notes!$A$36:$N$47,MATCH(Binning!$B756,Notes!$A$36:$A$47,0),MATCH(Notes!$M$35,Notes!$A$35:$N$35,0))</f>
        <v>1037</v>
      </c>
      <c r="S756" s="65"/>
      <c r="T756" s="65">
        <f>INDEX(GB!$A$2:$AD$96,MATCH($C756,GB!$A$2:$A$96,0),MATCH(T$2,GB!$A$1:$AD$1,0))</f>
        <v>30</v>
      </c>
      <c r="U756" s="65">
        <f>INDEX(GB!$A$2:$AD$96,MATCH($C756,GB!$A$2:$A$96,0),MATCH(U$2,GB!$A$1:$AD$1,0))</f>
        <v>0</v>
      </c>
      <c r="V756" s="65">
        <f>INDEX(GB!$A$2:$AD$96,MATCH($C756,GB!$A$2:$A$96,0),MATCH(V$2,GB!$A$1:$AD$1,0))</f>
        <v>0</v>
      </c>
      <c r="W756" s="65">
        <f>INDEX(GB!$A$2:$AD$96,MATCH($C756,GB!$A$2:$A$96,0),MATCH(W$2,GB!$A$1:$AD$1,0))</f>
        <v>90</v>
      </c>
      <c r="X756" s="65">
        <f>INDEX(GB!$A$2:$AD$96,MATCH($C756,GB!$A$2:$A$96,0),MATCH(X$2,GB!$A$1:$AD$1,0))</f>
        <v>20</v>
      </c>
      <c r="Y756" s="65">
        <v>5</v>
      </c>
      <c r="Z756" s="72">
        <v>1250</v>
      </c>
      <c r="AA756" s="72">
        <v>600</v>
      </c>
      <c r="AB756" s="65"/>
      <c r="AC756" s="65"/>
      <c r="AD756" s="65"/>
      <c r="AE756" s="72" t="str">
        <f t="shared" si="3091"/>
        <v/>
      </c>
      <c r="AF756" s="65">
        <v>0</v>
      </c>
      <c r="AG756" s="65"/>
      <c r="AI756" s="65" t="str">
        <f t="shared" si="3084"/>
        <v/>
      </c>
      <c r="AJ756" s="65" t="str">
        <f t="shared" si="3085"/>
        <v/>
      </c>
      <c r="AK756" s="65" t="str">
        <f t="shared" si="3086"/>
        <v/>
      </c>
      <c r="AL756" s="65" t="str">
        <f t="shared" si="3087"/>
        <v/>
      </c>
      <c r="AM756" s="65" t="str">
        <f t="shared" si="2800"/>
        <v/>
      </c>
      <c r="AT756" s="65" t="str">
        <f>INDEX(Binning!$F$3:$AW$791,MATCH(CONCATENATE(LEFT($F756,2),MID($F756,4,6)),Binning!$F$3:$F$791,0),MATCH(AT$2,Binning!$F$2:$AW$2,0))</f>
        <v>PCPU</v>
      </c>
      <c r="AU756" s="65">
        <f>INDEX(Binning!$F$3:$AW$791,MATCH(CONCATENATE(LEFT($F756,2),MID($F756,4,6)),Binning!$F$3:$F$791,0),MATCH(AU$2,Binning!$F$2:$AW$2,0))</f>
        <v>653.6</v>
      </c>
      <c r="AV756" s="65"/>
      <c r="AW756" s="65" t="str">
        <f t="shared" si="3076"/>
        <v>CPU_SRAM MPS00D calculation uses PCPU IDS</v>
      </c>
      <c r="AX756" s="65">
        <f t="shared" si="3077"/>
        <v>1150</v>
      </c>
      <c r="AY756" s="65">
        <f t="shared" si="3078"/>
        <v>1115</v>
      </c>
      <c r="AZ756" s="65">
        <f>INDEX(Notes!$A$36:$O$47,MATCH($B756,Notes!A$36:A$47,0),MATCH(AZ$2,Notes!A$35:O$35,0))</f>
        <v>78.258233235043448</v>
      </c>
      <c r="BA756" s="65">
        <f t="shared" si="2932"/>
        <v>1005</v>
      </c>
      <c r="BB756" s="65">
        <f t="shared" si="3079"/>
        <v>1150</v>
      </c>
      <c r="BC756" s="65">
        <f t="shared" si="2933"/>
        <v>1005</v>
      </c>
      <c r="BD756" s="65">
        <f t="shared" si="3080"/>
        <v>1150</v>
      </c>
      <c r="BG756" s="65" t="str">
        <f t="shared" si="3081"/>
        <v>MP00D_E1</v>
      </c>
      <c r="BH756" s="197">
        <v>1005</v>
      </c>
      <c r="BI756" s="188">
        <v>970</v>
      </c>
      <c r="BJ756" s="189">
        <v>840</v>
      </c>
      <c r="BK756" s="72">
        <f>INDEX(Binning!$F$3:$AX$791,MATCH(CONCATENATE(LEFT($F756,2),MID($F756,4,6)),Binning!$F$3:$F$791,0),MATCH(AX$2,Binning!$F$2:$AX$2,0))</f>
        <v>1290</v>
      </c>
      <c r="BL756" s="72">
        <f>INDEX(Binning!$F$3:$BB$791,MATCH(CONCATENATE(LEFT($F756,2),MID($F756,4,6)),Binning!$F$3:$F$791,0),MATCH(BB$2,Binning!$F$2:$BB$2,0))</f>
        <v>1230</v>
      </c>
      <c r="BM756" s="72">
        <f t="shared" si="3089"/>
        <v>140</v>
      </c>
      <c r="BN756" s="72">
        <f t="shared" si="3090"/>
        <v>140</v>
      </c>
      <c r="BO756" s="72">
        <f t="shared" si="3082"/>
        <v>117.4</v>
      </c>
      <c r="BP756" s="72">
        <f t="shared" si="2521"/>
        <v>13</v>
      </c>
      <c r="BQ756" s="72" t="str">
        <f t="shared" si="2522"/>
        <v>1</v>
      </c>
      <c r="BR756" s="72">
        <v>0</v>
      </c>
      <c r="BS756" s="65"/>
      <c r="BT756" s="65"/>
    </row>
    <row r="757" spans="1:72" s="72" customFormat="1" x14ac:dyDescent="0.2">
      <c r="A757" s="76" t="b">
        <v>1</v>
      </c>
      <c r="B757" s="65" t="s">
        <v>133</v>
      </c>
      <c r="C757" s="65" t="s">
        <v>279</v>
      </c>
      <c r="D757" s="72" t="s">
        <v>44</v>
      </c>
      <c r="E757" s="75">
        <f t="shared" si="2519"/>
        <v>1014001</v>
      </c>
      <c r="F757" s="65" t="str">
        <f t="shared" ref="F757:F760" si="3094">CONCATENATE(C757,"_",D757)</f>
        <v>MPS00E_E1</v>
      </c>
      <c r="G757" s="65" t="s">
        <v>345</v>
      </c>
      <c r="H757" s="189">
        <f>H756</f>
        <v>1375</v>
      </c>
      <c r="I757" s="184">
        <f t="shared" si="3092"/>
        <v>155</v>
      </c>
      <c r="J757" s="65">
        <f>INDEX(Notes!$A$36:$N$47,MATCH(Binning!$B757,Notes!$A$36:$A$47,0),MATCH(Notes!$K$35,Notes!$A$35:$N$35,0))</f>
        <v>117.4</v>
      </c>
      <c r="K757" s="65"/>
      <c r="L757" s="69">
        <f>MAX(MIN(MAX(BK757-150,BJ757),Notes!$B$56)-N757,BH757,L756+N756-N757)</f>
        <v>1005</v>
      </c>
      <c r="M757" s="72">
        <f>M756</f>
        <v>970</v>
      </c>
      <c r="N757" s="65">
        <f>INDEX(GB!$A$2:$AD$96,MATCH($C757,GB!$A$2:$A$96,0),MATCH(N$2,GB!$A$1:$AD$1,0))</f>
        <v>145</v>
      </c>
      <c r="O757" s="65">
        <f>INDEX(GB!$A$2:$AD$96,MATCH($C757,GB!$A$2:$A$96,0),MATCH(O$2,GB!$A$1:$AD$1,0))</f>
        <v>25</v>
      </c>
      <c r="P757" s="65">
        <f>INDEX(GB!$A$2:$AD$96,MATCH($C757,GB!$A$2:$A$96,0),MATCH(P$2,GB!$A$1:$AD$1,0))</f>
        <v>115</v>
      </c>
      <c r="Q757" s="65">
        <f>INDEX(GB!$A$2:$AD$96,MATCH($C757,GB!$A$2:$A$96,0),MATCH(Q$2,GB!$A$1:$AD$1,0))</f>
        <v>45</v>
      </c>
      <c r="R757" s="65">
        <f>INDEX(Notes!$A$36:$N$47,MATCH(Binning!$B757,Notes!$A$36:$A$47,0),MATCH(Notes!$M$35,Notes!$A$35:$N$35,0))</f>
        <v>1037</v>
      </c>
      <c r="S757" s="65"/>
      <c r="T757" s="65">
        <f>INDEX(GB!$A$2:$AD$96,MATCH($C757,GB!$A$2:$A$96,0),MATCH(T$2,GB!$A$1:$AD$1,0))</f>
        <v>80</v>
      </c>
      <c r="U757" s="65">
        <f>INDEX(GB!$A$2:$AD$96,MATCH($C757,GB!$A$2:$A$96,0),MATCH(U$2,GB!$A$1:$AD$1,0))</f>
        <v>0</v>
      </c>
      <c r="V757" s="65">
        <f>INDEX(GB!$A$2:$AD$96,MATCH($C757,GB!$A$2:$A$96,0),MATCH(V$2,GB!$A$1:$AD$1,0))</f>
        <v>0</v>
      </c>
      <c r="W757" s="65">
        <f>INDEX(GB!$A$2:$AD$96,MATCH($C757,GB!$A$2:$A$96,0),MATCH(W$2,GB!$A$1:$AD$1,0))</f>
        <v>90</v>
      </c>
      <c r="X757" s="65">
        <f>INDEX(GB!$A$2:$AD$96,MATCH($C757,GB!$A$2:$A$96,0),MATCH(X$2,GB!$A$1:$AD$1,0))</f>
        <v>20</v>
      </c>
      <c r="Y757" s="65">
        <v>5</v>
      </c>
      <c r="Z757" s="72">
        <v>1250</v>
      </c>
      <c r="AA757" s="72">
        <v>600</v>
      </c>
      <c r="AB757" s="65"/>
      <c r="AC757" s="65"/>
      <c r="AD757" s="65"/>
      <c r="AE757" s="72" t="str">
        <f t="shared" si="3091"/>
        <v>MPS00D</v>
      </c>
      <c r="AF757" s="65">
        <v>0</v>
      </c>
      <c r="AG757" s="65"/>
      <c r="AI757" s="65" t="str">
        <f t="shared" si="3084"/>
        <v/>
      </c>
      <c r="AJ757" s="65" t="str">
        <f t="shared" si="3085"/>
        <v/>
      </c>
      <c r="AK757" s="65" t="str">
        <f t="shared" si="3086"/>
        <v/>
      </c>
      <c r="AL757" s="65" t="str">
        <f t="shared" si="3087"/>
        <v/>
      </c>
      <c r="AM757" s="65" t="str">
        <f t="shared" si="2800"/>
        <v/>
      </c>
      <c r="AT757" s="65" t="str">
        <f>INDEX(Binning!$F$3:$AW$791,MATCH(CONCATENATE(LEFT($F757,2),MID($F757,4,6)),Binning!$F$3:$F$791,0),MATCH(AT$2,Binning!$F$2:$AW$2,0))</f>
        <v>PCPU</v>
      </c>
      <c r="AU757" s="65">
        <f>INDEX(Binning!$F$3:$AW$791,MATCH(CONCATENATE(LEFT($F757,2),MID($F757,4,6)),Binning!$F$3:$F$791,0),MATCH(AU$2,Binning!$F$2:$AW$2,0))</f>
        <v>653.6</v>
      </c>
      <c r="AV757" s="65"/>
      <c r="AW757" s="65" t="str">
        <f t="shared" si="3076"/>
        <v>CPU_SRAM MPS00E calculation uses PCPU IDS</v>
      </c>
      <c r="AX757" s="65">
        <f t="shared" si="3077"/>
        <v>1150</v>
      </c>
      <c r="AY757" s="65">
        <f t="shared" si="3078"/>
        <v>1115</v>
      </c>
      <c r="AZ757" s="65">
        <f>INDEX(Notes!$A$36:$O$47,MATCH($B757,Notes!A$36:A$47,0),MATCH(AZ$2,Notes!A$35:O$35,0))</f>
        <v>78.258233235043448</v>
      </c>
      <c r="BA757" s="65">
        <f t="shared" si="2932"/>
        <v>1005</v>
      </c>
      <c r="BB757" s="65">
        <f t="shared" si="3079"/>
        <v>1150</v>
      </c>
      <c r="BC757" s="65">
        <f t="shared" si="2933"/>
        <v>1005</v>
      </c>
      <c r="BD757" s="65">
        <f t="shared" si="3080"/>
        <v>1150</v>
      </c>
      <c r="BG757" s="65" t="str">
        <f t="shared" si="3081"/>
        <v>MP00E_E1</v>
      </c>
      <c r="BH757" s="197">
        <f>BH756</f>
        <v>1005</v>
      </c>
      <c r="BI757" s="188">
        <f>BI756</f>
        <v>970</v>
      </c>
      <c r="BJ757" s="189">
        <v>840</v>
      </c>
      <c r="BK757" s="72">
        <f>INDEX(Binning!$F$3:$AX$791,MATCH(CONCATENATE(LEFT($F757,2),MID($F757,4,6)),Binning!$F$3:$F$791,0),MATCH(AX$2,Binning!$F$2:$AX$2,0))</f>
        <v>1290</v>
      </c>
      <c r="BL757" s="72">
        <f>INDEX(Binning!$F$3:$BB$791,MATCH(CONCATENATE(LEFT($F757,2),MID($F757,4,6)),Binning!$F$3:$F$791,0),MATCH(BB$2,Binning!$F$2:$BB$2,0))</f>
        <v>1230</v>
      </c>
      <c r="BM757" s="72">
        <f t="shared" si="3089"/>
        <v>140</v>
      </c>
      <c r="BN757" s="72">
        <f t="shared" si="3090"/>
        <v>140</v>
      </c>
      <c r="BO757" s="72">
        <f t="shared" si="3082"/>
        <v>117.4</v>
      </c>
      <c r="BP757" s="72">
        <f t="shared" si="2521"/>
        <v>14</v>
      </c>
      <c r="BQ757" s="72" t="str">
        <f t="shared" si="2522"/>
        <v>1</v>
      </c>
      <c r="BR757" s="72">
        <v>0</v>
      </c>
      <c r="BS757" s="65"/>
      <c r="BT757" s="65"/>
    </row>
    <row r="758" spans="1:72" s="72" customFormat="1" x14ac:dyDescent="0.2">
      <c r="A758" s="76" t="b">
        <v>1</v>
      </c>
      <c r="B758" s="65" t="s">
        <v>133</v>
      </c>
      <c r="C758" s="65" t="s">
        <v>280</v>
      </c>
      <c r="D758" s="72" t="s">
        <v>44</v>
      </c>
      <c r="E758" s="75">
        <f t="shared" si="2519"/>
        <v>1015001</v>
      </c>
      <c r="F758" s="65" t="str">
        <f t="shared" si="3094"/>
        <v>MPS00F_E1</v>
      </c>
      <c r="G758" s="65" t="s">
        <v>345</v>
      </c>
      <c r="H758" s="189">
        <f t="shared" ref="H758:H761" si="3095">H757</f>
        <v>1375</v>
      </c>
      <c r="I758" s="184">
        <f t="shared" si="3092"/>
        <v>155</v>
      </c>
      <c r="J758" s="65">
        <f>INDEX(Notes!$A$36:$N$47,MATCH(Binning!$B758,Notes!$A$36:$A$47,0),MATCH(Notes!$K$35,Notes!$A$35:$N$35,0))</f>
        <v>117.4</v>
      </c>
      <c r="K758" s="65"/>
      <c r="L758" s="69">
        <f>MAX(MIN(MAX(BK758-150,BJ758),Notes!$B$56)-N758,BH758,L757+N757-N758)</f>
        <v>1005</v>
      </c>
      <c r="M758" s="72">
        <f t="shared" ref="M758:M761" si="3096">M757</f>
        <v>970</v>
      </c>
      <c r="N758" s="65">
        <f>INDEX(GB!$A$2:$AD$96,MATCH($C758,GB!$A$2:$A$96,0),MATCH(N$2,GB!$A$1:$AD$1,0))</f>
        <v>145</v>
      </c>
      <c r="O758" s="65">
        <f>INDEX(GB!$A$2:$AD$96,MATCH($C758,GB!$A$2:$A$96,0),MATCH(O$2,GB!$A$1:$AD$1,0))</f>
        <v>25</v>
      </c>
      <c r="P758" s="65">
        <f>INDEX(GB!$A$2:$AD$96,MATCH($C758,GB!$A$2:$A$96,0),MATCH(P$2,GB!$A$1:$AD$1,0))</f>
        <v>115</v>
      </c>
      <c r="Q758" s="65">
        <f>INDEX(GB!$A$2:$AD$96,MATCH($C758,GB!$A$2:$A$96,0),MATCH(Q$2,GB!$A$1:$AD$1,0))</f>
        <v>45</v>
      </c>
      <c r="R758" s="65">
        <f>INDEX(Notes!$A$36:$N$47,MATCH(Binning!$B758,Notes!$A$36:$A$47,0),MATCH(Notes!$M$35,Notes!$A$35:$N$35,0))</f>
        <v>1037</v>
      </c>
      <c r="S758" s="65"/>
      <c r="T758" s="65">
        <f>INDEX(GB!$A$2:$AD$96,MATCH($C758,GB!$A$2:$A$96,0),MATCH(T$2,GB!$A$1:$AD$1,0))</f>
        <v>55</v>
      </c>
      <c r="U758" s="65">
        <f>INDEX(GB!$A$2:$AD$96,MATCH($C758,GB!$A$2:$A$96,0),MATCH(U$2,GB!$A$1:$AD$1,0))</f>
        <v>0</v>
      </c>
      <c r="V758" s="65">
        <f>INDEX(GB!$A$2:$AD$96,MATCH($C758,GB!$A$2:$A$96,0),MATCH(V$2,GB!$A$1:$AD$1,0))</f>
        <v>0</v>
      </c>
      <c r="W758" s="65">
        <f>INDEX(GB!$A$2:$AD$96,MATCH($C758,GB!$A$2:$A$96,0),MATCH(W$2,GB!$A$1:$AD$1,0))</f>
        <v>90</v>
      </c>
      <c r="X758" s="65">
        <f>INDEX(GB!$A$2:$AD$96,MATCH($C758,GB!$A$2:$A$96,0),MATCH(X$2,GB!$A$1:$AD$1,0))</f>
        <v>20</v>
      </c>
      <c r="Y758" s="65">
        <v>5</v>
      </c>
      <c r="Z758" s="72">
        <v>1250</v>
      </c>
      <c r="AA758" s="72">
        <v>600</v>
      </c>
      <c r="AB758" s="65"/>
      <c r="AC758" s="65"/>
      <c r="AD758" s="65"/>
      <c r="AE758" s="72" t="str">
        <f t="shared" si="3091"/>
        <v>MPS00E</v>
      </c>
      <c r="AF758" s="65">
        <v>0</v>
      </c>
      <c r="AG758" s="65"/>
      <c r="AI758" s="65" t="str">
        <f t="shared" si="3084"/>
        <v/>
      </c>
      <c r="AJ758" s="65" t="str">
        <f t="shared" si="3085"/>
        <v/>
      </c>
      <c r="AK758" s="65" t="str">
        <f t="shared" si="3086"/>
        <v/>
      </c>
      <c r="AL758" s="65" t="str">
        <f t="shared" si="3087"/>
        <v/>
      </c>
      <c r="AM758" s="65" t="str">
        <f t="shared" si="2800"/>
        <v/>
      </c>
      <c r="AT758" s="65" t="str">
        <f>INDEX(Binning!$F$3:$AW$791,MATCH(CONCATENATE(LEFT($F758,2),MID($F758,4,6)),Binning!$F$3:$F$791,0),MATCH(AT$2,Binning!$F$2:$AW$2,0))</f>
        <v>PCPU</v>
      </c>
      <c r="AU758" s="65">
        <f>INDEX(Binning!$F$3:$AW$791,MATCH(CONCATENATE(LEFT($F758,2),MID($F758,4,6)),Binning!$F$3:$F$791,0),MATCH(AU$2,Binning!$F$2:$AW$2,0))</f>
        <v>653.6</v>
      </c>
      <c r="AV758" s="65"/>
      <c r="AW758" s="65" t="str">
        <f t="shared" si="3076"/>
        <v>CPU_SRAM MPS00F calculation uses PCPU IDS</v>
      </c>
      <c r="AX758" s="65">
        <f t="shared" ref="AX758:AX763" si="3097">L758+N758</f>
        <v>1150</v>
      </c>
      <c r="AY758" s="65">
        <f t="shared" si="3078"/>
        <v>1115</v>
      </c>
      <c r="AZ758" s="65">
        <f>INDEX(Notes!$A$36:$O$47,MATCH($B758,Notes!A$36:A$47,0),MATCH(AZ$2,Notes!A$35:O$35,0))</f>
        <v>78.258233235043448</v>
      </c>
      <c r="BA758" s="65">
        <f t="shared" si="2932"/>
        <v>1005</v>
      </c>
      <c r="BB758" s="65">
        <f t="shared" ref="BB758:BB763" si="3098">BA758+N758</f>
        <v>1150</v>
      </c>
      <c r="BC758" s="65">
        <f t="shared" si="2933"/>
        <v>1005</v>
      </c>
      <c r="BD758" s="65">
        <f t="shared" ref="BD758:BD763" si="3099">BC758+N758</f>
        <v>1150</v>
      </c>
      <c r="BG758" s="65" t="str">
        <f t="shared" si="3081"/>
        <v>MP00F_E1</v>
      </c>
      <c r="BH758" s="197">
        <f t="shared" ref="BH758:BH761" si="3100">BH757</f>
        <v>1005</v>
      </c>
      <c r="BI758" s="188">
        <f t="shared" ref="BI758:BI761" si="3101">BI757</f>
        <v>970</v>
      </c>
      <c r="BJ758" s="189">
        <v>840</v>
      </c>
      <c r="BK758" s="72">
        <f>INDEX(Binning!$F$3:$AX$791,MATCH(CONCATENATE(LEFT($F758,2),MID($F758,4,6)),Binning!$F$3:$F$791,0),MATCH(AX$2,Binning!$F$2:$AX$2,0))</f>
        <v>1290</v>
      </c>
      <c r="BL758" s="72">
        <f>INDEX(Binning!$F$3:$BB$791,MATCH(CONCATENATE(LEFT($F758,2),MID($F758,4,6)),Binning!$F$3:$F$791,0),MATCH(BB$2,Binning!$F$2:$BB$2,0))</f>
        <v>1230</v>
      </c>
      <c r="BM758" s="72">
        <f t="shared" si="3089"/>
        <v>140</v>
      </c>
      <c r="BN758" s="72">
        <f t="shared" si="3090"/>
        <v>140</v>
      </c>
      <c r="BO758" s="72">
        <f t="shared" si="3082"/>
        <v>117.4</v>
      </c>
      <c r="BP758" s="72">
        <f t="shared" si="2521"/>
        <v>15</v>
      </c>
      <c r="BQ758" s="72" t="str">
        <f t="shared" si="2522"/>
        <v>1</v>
      </c>
      <c r="BR758" s="72">
        <v>0</v>
      </c>
      <c r="BS758" s="65"/>
      <c r="BT758" s="65"/>
    </row>
    <row r="759" spans="1:72" s="72" customFormat="1" x14ac:dyDescent="0.2">
      <c r="A759" s="76" t="b">
        <v>1</v>
      </c>
      <c r="B759" s="65" t="s">
        <v>133</v>
      </c>
      <c r="C759" s="65" t="s">
        <v>281</v>
      </c>
      <c r="D759" s="72" t="s">
        <v>44</v>
      </c>
      <c r="E759" s="75">
        <f t="shared" si="2519"/>
        <v>1016001</v>
      </c>
      <c r="F759" s="65" t="str">
        <f t="shared" si="3094"/>
        <v>MPS00G_E1</v>
      </c>
      <c r="G759" s="65" t="s">
        <v>345</v>
      </c>
      <c r="H759" s="189">
        <f t="shared" si="3095"/>
        <v>1375</v>
      </c>
      <c r="I759" s="184">
        <f t="shared" si="3092"/>
        <v>155</v>
      </c>
      <c r="J759" s="65">
        <f>INDEX(Notes!$A$36:$N$47,MATCH(Binning!$B759,Notes!$A$36:$A$47,0),MATCH(Notes!$K$35,Notes!$A$35:$N$35,0))</f>
        <v>117.4</v>
      </c>
      <c r="K759" s="65"/>
      <c r="L759" s="69">
        <f>MAX(MIN(MAX(BK759-150,BJ759),Notes!$B$56)-N759,BH759,L758+N758-N759)</f>
        <v>1005</v>
      </c>
      <c r="M759" s="72">
        <f t="shared" si="3096"/>
        <v>970</v>
      </c>
      <c r="N759" s="65">
        <f>INDEX(GB!$A$2:$AD$96,MATCH($C759,GB!$A$2:$A$96,0),MATCH(N$2,GB!$A$1:$AD$1,0))</f>
        <v>145</v>
      </c>
      <c r="O759" s="65">
        <f>INDEX(GB!$A$2:$AD$96,MATCH($C759,GB!$A$2:$A$96,0),MATCH(O$2,GB!$A$1:$AD$1,0))</f>
        <v>25</v>
      </c>
      <c r="P759" s="65">
        <f>INDEX(GB!$A$2:$AD$96,MATCH($C759,GB!$A$2:$A$96,0),MATCH(P$2,GB!$A$1:$AD$1,0))</f>
        <v>115</v>
      </c>
      <c r="Q759" s="65">
        <f>INDEX(GB!$A$2:$AD$96,MATCH($C759,GB!$A$2:$A$96,0),MATCH(Q$2,GB!$A$1:$AD$1,0))</f>
        <v>45</v>
      </c>
      <c r="R759" s="65">
        <f>INDEX(Notes!$A$36:$N$47,MATCH(Binning!$B759,Notes!$A$36:$A$47,0),MATCH(Notes!$M$35,Notes!$A$35:$N$35,0))</f>
        <v>1037</v>
      </c>
      <c r="S759" s="65"/>
      <c r="T759" s="65">
        <f>INDEX(GB!$A$2:$AD$96,MATCH($C759,GB!$A$2:$A$96,0),MATCH(T$2,GB!$A$1:$AD$1,0))</f>
        <v>70</v>
      </c>
      <c r="U759" s="65">
        <f>INDEX(GB!$A$2:$AD$96,MATCH($C759,GB!$A$2:$A$96,0),MATCH(U$2,GB!$A$1:$AD$1,0))</f>
        <v>0</v>
      </c>
      <c r="V759" s="65">
        <f>INDEX(GB!$A$2:$AD$96,MATCH($C759,GB!$A$2:$A$96,0),MATCH(V$2,GB!$A$1:$AD$1,0))</f>
        <v>0</v>
      </c>
      <c r="W759" s="65">
        <f>INDEX(GB!$A$2:$AD$96,MATCH($C759,GB!$A$2:$A$96,0),MATCH(W$2,GB!$A$1:$AD$1,0))</f>
        <v>90</v>
      </c>
      <c r="X759" s="65">
        <f>INDEX(GB!$A$2:$AD$96,MATCH($C759,GB!$A$2:$A$96,0),MATCH(X$2,GB!$A$1:$AD$1,0))</f>
        <v>20</v>
      </c>
      <c r="Y759" s="65">
        <v>5</v>
      </c>
      <c r="Z759" s="72">
        <v>1250</v>
      </c>
      <c r="AA759" s="72">
        <v>600</v>
      </c>
      <c r="AB759" s="65"/>
      <c r="AC759" s="65"/>
      <c r="AD759" s="65"/>
      <c r="AE759" s="72" t="str">
        <f t="shared" si="3091"/>
        <v>MPS00F</v>
      </c>
      <c r="AF759" s="65">
        <v>0</v>
      </c>
      <c r="AG759" s="65"/>
      <c r="AI759" s="65" t="str">
        <f t="shared" si="3084"/>
        <v/>
      </c>
      <c r="AJ759" s="65" t="str">
        <f t="shared" si="3085"/>
        <v/>
      </c>
      <c r="AK759" s="65" t="str">
        <f t="shared" si="3086"/>
        <v/>
      </c>
      <c r="AL759" s="65" t="str">
        <f t="shared" si="3087"/>
        <v/>
      </c>
      <c r="AM759" s="65" t="str">
        <f t="shared" si="2800"/>
        <v/>
      </c>
      <c r="AT759" s="65" t="str">
        <f>INDEX(Binning!$F$3:$AW$791,MATCH(CONCATENATE(LEFT($F759,2),MID($F759,4,6)),Binning!$F$3:$F$791,0),MATCH(AT$2,Binning!$F$2:$AW$2,0))</f>
        <v>PCPU</v>
      </c>
      <c r="AU759" s="65">
        <f>INDEX(Binning!$F$3:$AW$791,MATCH(CONCATENATE(LEFT($F759,2),MID($F759,4,6)),Binning!$F$3:$F$791,0),MATCH(AU$2,Binning!$F$2:$AW$2,0))</f>
        <v>653.6</v>
      </c>
      <c r="AV759" s="65"/>
      <c r="AW759" s="65" t="str">
        <f t="shared" si="3076"/>
        <v>CPU_SRAM MPS00G calculation uses PCPU IDS</v>
      </c>
      <c r="AX759" s="65">
        <f t="shared" si="3097"/>
        <v>1150</v>
      </c>
      <c r="AY759" s="65">
        <f t="shared" si="3078"/>
        <v>1115</v>
      </c>
      <c r="AZ759" s="65">
        <f>INDEX(Notes!$A$36:$O$47,MATCH($B759,Notes!A$36:A$47,0),MATCH(AZ$2,Notes!A$35:O$35,0))</f>
        <v>78.258233235043448</v>
      </c>
      <c r="BA759" s="65">
        <f t="shared" si="2932"/>
        <v>1005</v>
      </c>
      <c r="BB759" s="65">
        <f t="shared" si="3098"/>
        <v>1150</v>
      </c>
      <c r="BC759" s="65">
        <f t="shared" si="2933"/>
        <v>1005</v>
      </c>
      <c r="BD759" s="65">
        <f t="shared" si="3099"/>
        <v>1150</v>
      </c>
      <c r="BG759" s="65" t="str">
        <f t="shared" si="3081"/>
        <v>MP00G_E1</v>
      </c>
      <c r="BH759" s="197">
        <f t="shared" si="3100"/>
        <v>1005</v>
      </c>
      <c r="BI759" s="188">
        <f t="shared" si="3101"/>
        <v>970</v>
      </c>
      <c r="BJ759" s="189">
        <v>845</v>
      </c>
      <c r="BK759" s="72">
        <f>INDEX(Binning!$F$3:$AX$791,MATCH(CONCATENATE(LEFT($F759,2),MID($F759,4,6)),Binning!$F$3:$F$791,0),MATCH(AX$2,Binning!$F$2:$AX$2,0))</f>
        <v>1290</v>
      </c>
      <c r="BL759" s="72">
        <f>INDEX(Binning!$F$3:$BB$791,MATCH(CONCATENATE(LEFT($F759,2),MID($F759,4,6)),Binning!$F$3:$F$791,0),MATCH(BB$2,Binning!$F$2:$BB$2,0))</f>
        <v>1230</v>
      </c>
      <c r="BM759" s="72">
        <f t="shared" si="3089"/>
        <v>140</v>
      </c>
      <c r="BN759" s="72">
        <f t="shared" si="3090"/>
        <v>140</v>
      </c>
      <c r="BO759" s="72">
        <f t="shared" si="3082"/>
        <v>117.4</v>
      </c>
      <c r="BP759" s="72">
        <f t="shared" si="2521"/>
        <v>16</v>
      </c>
      <c r="BQ759" s="72" t="str">
        <f t="shared" si="2522"/>
        <v>1</v>
      </c>
      <c r="BR759" s="72">
        <v>0</v>
      </c>
      <c r="BS759" s="65"/>
      <c r="BT759" s="65"/>
    </row>
    <row r="760" spans="1:72" s="72" customFormat="1" x14ac:dyDescent="0.2">
      <c r="A760" s="76" t="b">
        <v>1</v>
      </c>
      <c r="B760" s="65" t="s">
        <v>133</v>
      </c>
      <c r="C760" s="65" t="s">
        <v>282</v>
      </c>
      <c r="D760" s="72" t="s">
        <v>44</v>
      </c>
      <c r="E760" s="75">
        <f t="shared" si="2519"/>
        <v>1017001</v>
      </c>
      <c r="F760" s="65" t="str">
        <f t="shared" si="3094"/>
        <v>MPS00H_E1</v>
      </c>
      <c r="G760" s="65" t="s">
        <v>345</v>
      </c>
      <c r="H760" s="189">
        <f t="shared" si="3095"/>
        <v>1375</v>
      </c>
      <c r="I760" s="184">
        <f t="shared" si="3092"/>
        <v>155</v>
      </c>
      <c r="J760" s="65">
        <f>INDEX(Notes!$A$36:$N$47,MATCH(Binning!$B760,Notes!$A$36:$A$47,0),MATCH(Notes!$K$35,Notes!$A$35:$N$35,0))</f>
        <v>117.4</v>
      </c>
      <c r="K760" s="65"/>
      <c r="L760" s="69">
        <f>MAX(MIN(MAX(BK760-150,BJ760),Notes!$B$56)-N760,BH760,L759+N759-N760)</f>
        <v>1005</v>
      </c>
      <c r="M760" s="72">
        <f t="shared" si="3096"/>
        <v>970</v>
      </c>
      <c r="N760" s="65">
        <f>INDEX(GB!$A$2:$AD$96,MATCH($C760,GB!$A$2:$A$96,0),MATCH(N$2,GB!$A$1:$AD$1,0))</f>
        <v>145</v>
      </c>
      <c r="O760" s="65">
        <f>INDEX(GB!$A$2:$AD$96,MATCH($C760,GB!$A$2:$A$96,0),MATCH(O$2,GB!$A$1:$AD$1,0))</f>
        <v>25</v>
      </c>
      <c r="P760" s="65">
        <f>INDEX(GB!$A$2:$AD$96,MATCH($C760,GB!$A$2:$A$96,0),MATCH(P$2,GB!$A$1:$AD$1,0))</f>
        <v>115</v>
      </c>
      <c r="Q760" s="65">
        <f>INDEX(GB!$A$2:$AD$96,MATCH($C760,GB!$A$2:$A$96,0),MATCH(Q$2,GB!$A$1:$AD$1,0))</f>
        <v>45</v>
      </c>
      <c r="R760" s="65">
        <f>INDEX(Notes!$A$36:$N$47,MATCH(Binning!$B760,Notes!$A$36:$A$47,0),MATCH(Notes!$M$35,Notes!$A$35:$N$35,0))</f>
        <v>1037</v>
      </c>
      <c r="S760" s="65"/>
      <c r="T760" s="65">
        <f>INDEX(GB!$A$2:$AD$96,MATCH($C760,GB!$A$2:$A$96,0),MATCH(T$2,GB!$A$1:$AD$1,0))</f>
        <v>65</v>
      </c>
      <c r="U760" s="65">
        <f>INDEX(GB!$A$2:$AD$96,MATCH($C760,GB!$A$2:$A$96,0),MATCH(U$2,GB!$A$1:$AD$1,0))</f>
        <v>0</v>
      </c>
      <c r="V760" s="65">
        <f>INDEX(GB!$A$2:$AD$96,MATCH($C760,GB!$A$2:$A$96,0),MATCH(V$2,GB!$A$1:$AD$1,0))</f>
        <v>0</v>
      </c>
      <c r="W760" s="65">
        <f>INDEX(GB!$A$2:$AD$96,MATCH($C760,GB!$A$2:$A$96,0),MATCH(W$2,GB!$A$1:$AD$1,0))</f>
        <v>90</v>
      </c>
      <c r="X760" s="65">
        <f>INDEX(GB!$A$2:$AD$96,MATCH($C760,GB!$A$2:$A$96,0),MATCH(X$2,GB!$A$1:$AD$1,0))</f>
        <v>20</v>
      </c>
      <c r="Y760" s="65">
        <v>5</v>
      </c>
      <c r="Z760" s="72">
        <v>1250</v>
      </c>
      <c r="AA760" s="72">
        <v>600</v>
      </c>
      <c r="AB760" s="65"/>
      <c r="AC760" s="65"/>
      <c r="AD760" s="65"/>
      <c r="AE760" s="72" t="str">
        <f t="shared" si="3091"/>
        <v>MPS00G</v>
      </c>
      <c r="AF760" s="65">
        <v>0</v>
      </c>
      <c r="AG760" s="65"/>
      <c r="AI760" s="65" t="str">
        <f t="shared" si="3084"/>
        <v/>
      </c>
      <c r="AJ760" s="65" t="str">
        <f t="shared" si="3085"/>
        <v/>
      </c>
      <c r="AK760" s="65" t="str">
        <f t="shared" si="3086"/>
        <v/>
      </c>
      <c r="AL760" s="65" t="str">
        <f t="shared" si="3087"/>
        <v/>
      </c>
      <c r="AM760" s="65" t="str">
        <f t="shared" si="2800"/>
        <v/>
      </c>
      <c r="AT760" s="65" t="str">
        <f>INDEX(Binning!$F$3:$AW$791,MATCH(CONCATENATE(LEFT($F760,2),MID($F760,4,6)),Binning!$F$3:$F$791,0),MATCH(AT$2,Binning!$F$2:$AW$2,0))</f>
        <v>PCPU</v>
      </c>
      <c r="AU760" s="65">
        <f>INDEX(Binning!$F$3:$AW$791,MATCH(CONCATENATE(LEFT($F760,2),MID($F760,4,6)),Binning!$F$3:$F$791,0),MATCH(AU$2,Binning!$F$2:$AW$2,0))</f>
        <v>653.6</v>
      </c>
      <c r="AV760" s="65"/>
      <c r="AW760" s="65" t="str">
        <f t="shared" si="3076"/>
        <v>CPU_SRAM MPS00H calculation uses PCPU IDS</v>
      </c>
      <c r="AX760" s="65">
        <f t="shared" si="3097"/>
        <v>1150</v>
      </c>
      <c r="AY760" s="65">
        <f t="shared" si="3078"/>
        <v>1115</v>
      </c>
      <c r="AZ760" s="65">
        <f>INDEX(Notes!$A$36:$O$47,MATCH($B760,Notes!A$36:A$47,0),MATCH(AZ$2,Notes!A$35:O$35,0))</f>
        <v>78.258233235043448</v>
      </c>
      <c r="BA760" s="65">
        <f>MAX(MIN(Y760*FLOOR((H760-I760*LOG10(AZ760))/Y760,1),L760),M760)</f>
        <v>1005</v>
      </c>
      <c r="BB760" s="65">
        <f t="shared" si="3098"/>
        <v>1150</v>
      </c>
      <c r="BC760" s="65">
        <f>MAX(MIN(Y760*FLOOR((H760-I760*LOG10(J760))/Y760,1),L760),M760)</f>
        <v>1005</v>
      </c>
      <c r="BD760" s="65">
        <f t="shared" si="3099"/>
        <v>1150</v>
      </c>
      <c r="BG760" s="65" t="str">
        <f t="shared" si="3081"/>
        <v>MP00H_E1</v>
      </c>
      <c r="BH760" s="197">
        <f t="shared" si="3100"/>
        <v>1005</v>
      </c>
      <c r="BI760" s="188">
        <f t="shared" si="3101"/>
        <v>970</v>
      </c>
      <c r="BJ760" s="189">
        <v>845</v>
      </c>
      <c r="BK760" s="72">
        <f>INDEX(Binning!$F$3:$AX$791,MATCH(CONCATENATE(LEFT($F760,2),MID($F760,4,6)),Binning!$F$3:$F$791,0),MATCH(AX$2,Binning!$F$2:$AX$2,0))</f>
        <v>1290</v>
      </c>
      <c r="BL760" s="72">
        <f>INDEX(Binning!$F$3:$BB$791,MATCH(CONCATENATE(LEFT($F760,2),MID($F760,4,6)),Binning!$F$3:$F$791,0),MATCH(BB$2,Binning!$F$2:$BB$2,0))</f>
        <v>1230</v>
      </c>
      <c r="BM760" s="72">
        <f t="shared" si="3089"/>
        <v>140</v>
      </c>
      <c r="BN760" s="72">
        <f t="shared" si="3090"/>
        <v>140</v>
      </c>
      <c r="BO760" s="72">
        <f t="shared" si="3082"/>
        <v>117.4</v>
      </c>
      <c r="BP760" s="72">
        <f t="shared" si="2521"/>
        <v>17</v>
      </c>
      <c r="BQ760" s="72" t="str">
        <f t="shared" si="2522"/>
        <v>1</v>
      </c>
      <c r="BR760" s="72">
        <v>0</v>
      </c>
      <c r="BS760" s="65"/>
      <c r="BT760" s="65"/>
    </row>
    <row r="761" spans="1:72" s="72" customFormat="1" x14ac:dyDescent="0.2">
      <c r="A761" s="76" t="b">
        <v>1</v>
      </c>
      <c r="B761" s="65" t="s">
        <v>133</v>
      </c>
      <c r="C761" s="65" t="s">
        <v>380</v>
      </c>
      <c r="D761" s="72" t="s">
        <v>44</v>
      </c>
      <c r="E761" s="75">
        <f t="shared" ref="E761" si="3102">1000000+BP761*1000+BQ761</f>
        <v>1018001</v>
      </c>
      <c r="F761" s="65" t="str">
        <f t="shared" ref="F761" si="3103">CONCATENATE(C761,"_",D761)</f>
        <v>MPS00I_E1</v>
      </c>
      <c r="G761" s="65" t="s">
        <v>345</v>
      </c>
      <c r="H761" s="189">
        <f t="shared" si="3095"/>
        <v>1375</v>
      </c>
      <c r="I761" s="184">
        <f t="shared" si="3092"/>
        <v>155</v>
      </c>
      <c r="J761" s="65">
        <f>INDEX(Notes!$A$36:$N$47,MATCH(Binning!$B761,Notes!$A$36:$A$47,0),MATCH(Notes!$K$35,Notes!$A$35:$N$35,0))</f>
        <v>117.4</v>
      </c>
      <c r="K761" s="65"/>
      <c r="L761" s="69">
        <f>MAX(MIN(MAX(BK761-150,BJ761),Notes!$B$56)-N761,BH761,L760+N760-N761)</f>
        <v>1005</v>
      </c>
      <c r="M761" s="72">
        <f t="shared" si="3096"/>
        <v>970</v>
      </c>
      <c r="N761" s="65">
        <f>INDEX(GB!$A$2:$AD$96,MATCH($C761,GB!$A$2:$A$96,0),MATCH(N$2,GB!$A$1:$AD$1,0))</f>
        <v>145</v>
      </c>
      <c r="O761" s="65">
        <f>INDEX(GB!$A$2:$AD$96,MATCH($C761,GB!$A$2:$A$96,0),MATCH(O$2,GB!$A$1:$AD$1,0))</f>
        <v>25</v>
      </c>
      <c r="P761" s="65">
        <f>INDEX(GB!$A$2:$AD$96,MATCH($C761,GB!$A$2:$A$96,0),MATCH(P$2,GB!$A$1:$AD$1,0))</f>
        <v>115</v>
      </c>
      <c r="Q761" s="65">
        <f>INDEX(GB!$A$2:$AD$96,MATCH($C761,GB!$A$2:$A$96,0),MATCH(Q$2,GB!$A$1:$AD$1,0))</f>
        <v>45</v>
      </c>
      <c r="R761" s="65">
        <f>INDEX(Notes!$A$36:$N$47,MATCH(Binning!$B761,Notes!$A$36:$A$47,0),MATCH(Notes!$M$35,Notes!$A$35:$N$35,0))</f>
        <v>1037</v>
      </c>
      <c r="S761" s="65"/>
      <c r="T761" s="65">
        <f>INDEX(GB!$A$2:$AD$96,MATCH($C761,GB!$A$2:$A$96,0),MATCH(T$2,GB!$A$1:$AD$1,0))</f>
        <v>50</v>
      </c>
      <c r="U761" s="65">
        <f>INDEX(GB!$A$2:$AD$96,MATCH($C761,GB!$A$2:$A$96,0),MATCH(U$2,GB!$A$1:$AD$1,0))</f>
        <v>0</v>
      </c>
      <c r="V761" s="65">
        <f>INDEX(GB!$A$2:$AD$96,MATCH($C761,GB!$A$2:$A$96,0),MATCH(V$2,GB!$A$1:$AD$1,0))</f>
        <v>0</v>
      </c>
      <c r="W761" s="65">
        <f>INDEX(GB!$A$2:$AD$96,MATCH($C761,GB!$A$2:$A$96,0),MATCH(W$2,GB!$A$1:$AD$1,0))</f>
        <v>90</v>
      </c>
      <c r="X761" s="65">
        <f>INDEX(GB!$A$2:$AD$96,MATCH($C761,GB!$A$2:$A$96,0),MATCH(X$2,GB!$A$1:$AD$1,0))</f>
        <v>20</v>
      </c>
      <c r="Y761" s="65">
        <v>5</v>
      </c>
      <c r="Z761" s="72">
        <v>1250</v>
      </c>
      <c r="AA761" s="72">
        <v>600</v>
      </c>
      <c r="AB761" s="65"/>
      <c r="AC761" s="65"/>
      <c r="AD761" s="65"/>
      <c r="AE761" s="72" t="str">
        <f t="shared" ref="AE761" si="3104">IF(L760+N760=L761+N761,C760,"")</f>
        <v>MPS00H</v>
      </c>
      <c r="AF761" s="65">
        <v>0</v>
      </c>
      <c r="AG761" s="65"/>
      <c r="AI761" s="65" t="str">
        <f t="shared" ref="AI761" si="3105">IF($BR761=1,BS761,"")</f>
        <v/>
      </c>
      <c r="AJ761" s="65" t="str">
        <f t="shared" ref="AJ761" si="3106">IF($BR761=1,BT761,"")</f>
        <v/>
      </c>
      <c r="AK761" s="65" t="str">
        <f t="shared" ref="AK761" si="3107">IF($BR761=1,BU761,"")</f>
        <v/>
      </c>
      <c r="AL761" s="65" t="str">
        <f t="shared" ref="AL761" si="3108">IF($BR761=1,BV761,"")</f>
        <v/>
      </c>
      <c r="AM761" s="65" t="str">
        <f t="shared" si="2800"/>
        <v/>
      </c>
      <c r="AT761" s="65" t="str">
        <f>INDEX(Binning!$F$3:$AW$791,MATCH(CONCATENATE(LEFT($F761,2),MID($F761,4,6)),Binning!$F$3:$F$791,0),MATCH(AT$2,Binning!$F$2:$AW$2,0))</f>
        <v>PCPU</v>
      </c>
      <c r="AU761" s="65">
        <f>INDEX(Binning!$F$3:$AW$791,MATCH(CONCATENATE(LEFT($F761,2),MID($F761,4,6)),Binning!$F$3:$F$791,0),MATCH(AU$2,Binning!$F$2:$AW$2,0))</f>
        <v>653.6</v>
      </c>
      <c r="AV761" s="65"/>
      <c r="AW761" s="65" t="str">
        <f t="shared" ref="AW761" si="3109">CONCATENATE("CPU_SRAM ",C761," calculation uses ",AT761," IDS")</f>
        <v>CPU_SRAM MPS00I calculation uses PCPU IDS</v>
      </c>
      <c r="AX761" s="65">
        <f t="shared" si="3097"/>
        <v>1150</v>
      </c>
      <c r="AY761" s="65">
        <f t="shared" ref="AY761" si="3110">M761+N761</f>
        <v>1115</v>
      </c>
      <c r="AZ761" s="65">
        <f>INDEX(Notes!$A$36:$O$47,MATCH($B761,Notes!A$36:A$47,0),MATCH(AZ$2,Notes!A$35:O$35,0))</f>
        <v>78.258233235043448</v>
      </c>
      <c r="BA761" s="65">
        <f>MAX(MIN(Y761*FLOOR((H761-I761*LOG10(AZ761))/Y761,1),L761),M761)</f>
        <v>1005</v>
      </c>
      <c r="BB761" s="65">
        <f t="shared" si="3098"/>
        <v>1150</v>
      </c>
      <c r="BC761" s="65">
        <f>MAX(MIN(Y761*FLOOR((H761-I761*LOG10(J761))/Y761,1),L761),M761)</f>
        <v>1005</v>
      </c>
      <c r="BD761" s="65">
        <f t="shared" si="3099"/>
        <v>1150</v>
      </c>
      <c r="BG761" s="65" t="str">
        <f t="shared" ref="BG761" si="3111">CONCATENATE(MID(C761,1,2),MID(C761,4,3),"_E1")</f>
        <v>MP00I_E1</v>
      </c>
      <c r="BH761" s="197">
        <f t="shared" si="3100"/>
        <v>1005</v>
      </c>
      <c r="BI761" s="188">
        <f t="shared" si="3101"/>
        <v>970</v>
      </c>
      <c r="BJ761" s="189">
        <v>845</v>
      </c>
      <c r="BK761" s="72">
        <f>INDEX(Binning!$F$3:$AX$791,MATCH(CONCATENATE(LEFT($F761,2),MID($F761,4,6)),Binning!$F$3:$F$791,0),MATCH(AX$2,Binning!$F$2:$AX$2,0))</f>
        <v>1290</v>
      </c>
      <c r="BL761" s="72">
        <f>INDEX(Binning!$F$3:$BB$791,MATCH(CONCATENATE(LEFT($F761,2),MID($F761,4,6)),Binning!$F$3:$F$791,0),MATCH(BB$2,Binning!$F$2:$BB$2,0))</f>
        <v>1230</v>
      </c>
      <c r="BM761" s="72">
        <f t="shared" ref="BM761" si="3112">BK761-AX761</f>
        <v>140</v>
      </c>
      <c r="BN761" s="72">
        <f t="shared" ref="BN761" si="3113">BK761-BB761</f>
        <v>140</v>
      </c>
      <c r="BO761" s="72">
        <f t="shared" ref="BO761" si="3114">J761</f>
        <v>117.4</v>
      </c>
      <c r="BP761" s="72">
        <f t="shared" si="2521"/>
        <v>18</v>
      </c>
      <c r="BQ761" s="72" t="str">
        <f t="shared" si="2522"/>
        <v>1</v>
      </c>
      <c r="BR761" s="72">
        <v>0</v>
      </c>
      <c r="BS761" s="65"/>
      <c r="BT761" s="65"/>
    </row>
    <row r="762" spans="1:72" s="72" customFormat="1" x14ac:dyDescent="0.2">
      <c r="A762" s="76" t="b">
        <v>1</v>
      </c>
      <c r="B762" s="65" t="s">
        <v>133</v>
      </c>
      <c r="C762" s="65" t="s">
        <v>381</v>
      </c>
      <c r="D762" s="72" t="s">
        <v>44</v>
      </c>
      <c r="E762" s="75">
        <f t="shared" ref="E762:E763" si="3115">1000000+BP762*1000+BQ762</f>
        <v>1019001</v>
      </c>
      <c r="F762" s="65" t="str">
        <f t="shared" ref="F762:F763" si="3116">CONCATENATE(C762,"_",D762)</f>
        <v>MPS00J_E1</v>
      </c>
      <c r="G762" s="65" t="s">
        <v>345</v>
      </c>
      <c r="H762" s="189">
        <v>1495</v>
      </c>
      <c r="I762" s="184">
        <f t="shared" si="3092"/>
        <v>165</v>
      </c>
      <c r="J762" s="65">
        <f>INDEX(Notes!$A$36:$N$47,MATCH(Binning!$B762,Notes!$A$36:$A$47,0),MATCH(Notes!$K$35,Notes!$A$35:$N$35,0))</f>
        <v>117.4</v>
      </c>
      <c r="K762" s="65"/>
      <c r="L762" s="69">
        <f>MAX(MIN(MAX(BK762-150,BJ762),Notes!$B$56)-N762,BH762,L760+N760-N762)</f>
        <v>1100</v>
      </c>
      <c r="M762" s="72">
        <f t="shared" si="3083"/>
        <v>1075</v>
      </c>
      <c r="N762" s="65">
        <f>INDEX(GB!$A$2:$AD$96,MATCH($C762,GB!$A$2:$A$96,0),MATCH(N$2,GB!$A$1:$AD$1,0))</f>
        <v>100</v>
      </c>
      <c r="O762" s="65">
        <f>INDEX(GB!$A$2:$AD$96,MATCH($C762,GB!$A$2:$A$96,0),MATCH(O$2,GB!$A$1:$AD$1,0))</f>
        <v>-50</v>
      </c>
      <c r="P762" s="65">
        <f>INDEX(GB!$A$2:$AD$96,MATCH($C762,GB!$A$2:$A$96,0),MATCH(P$2,GB!$A$1:$AD$1,0))</f>
        <v>70</v>
      </c>
      <c r="Q762" s="65">
        <f>INDEX(GB!$A$2:$AD$96,MATCH($C762,GB!$A$2:$A$96,0),MATCH(Q$2,GB!$A$1:$AD$1,0))</f>
        <v>-30</v>
      </c>
      <c r="R762" s="65">
        <f>INDEX(Notes!$A$36:$N$47,MATCH(Binning!$B762,Notes!$A$36:$A$47,0),MATCH(Notes!$M$35,Notes!$A$35:$N$35,0))</f>
        <v>1037</v>
      </c>
      <c r="S762" s="65"/>
      <c r="T762" s="65">
        <f>INDEX(GB!$A$2:$AD$96,MATCH($C762,GB!$A$2:$A$96,0),MATCH(T$2,GB!$A$1:$AD$1,0))</f>
        <v>5</v>
      </c>
      <c r="U762" s="65">
        <f>INDEX(GB!$A$2:$AD$96,MATCH($C762,GB!$A$2:$A$96,0),MATCH(U$2,GB!$A$1:$AD$1,0))</f>
        <v>-50</v>
      </c>
      <c r="V762" s="65">
        <f>INDEX(GB!$A$2:$AD$96,MATCH($C762,GB!$A$2:$A$96,0),MATCH(V$2,GB!$A$1:$AD$1,0))</f>
        <v>0</v>
      </c>
      <c r="W762" s="65">
        <f>INDEX(GB!$A$2:$AD$96,MATCH($C762,GB!$A$2:$A$96,0),MATCH(W$2,GB!$A$1:$AD$1,0))</f>
        <v>45</v>
      </c>
      <c r="X762" s="65">
        <f>INDEX(GB!$A$2:$AD$96,MATCH($C762,GB!$A$2:$A$96,0),MATCH(X$2,GB!$A$1:$AD$1,0))</f>
        <v>-55</v>
      </c>
      <c r="Y762" s="65">
        <v>5</v>
      </c>
      <c r="Z762" s="72">
        <v>1250</v>
      </c>
      <c r="AA762" s="72">
        <v>600</v>
      </c>
      <c r="AB762" s="65"/>
      <c r="AC762" s="65"/>
      <c r="AD762" s="65"/>
      <c r="AE762" s="72" t="str">
        <f>IF(L760+N760=L762+N762,C760,"")</f>
        <v/>
      </c>
      <c r="AF762" s="65">
        <v>0</v>
      </c>
      <c r="AG762" s="65"/>
      <c r="AI762" s="65" t="str">
        <f t="shared" ref="AI762:AI763" si="3117">IF($BR762=1,BS762,"")</f>
        <v/>
      </c>
      <c r="AJ762" s="65" t="str">
        <f t="shared" ref="AJ762:AJ763" si="3118">IF($BR762=1,BT762,"")</f>
        <v/>
      </c>
      <c r="AK762" s="65" t="str">
        <f t="shared" ref="AK762:AK763" si="3119">IF($BR762=1,BU762,"")</f>
        <v/>
      </c>
      <c r="AL762" s="65" t="str">
        <f t="shared" ref="AL762:AL763" si="3120">IF($BR762=1,BV762,"")</f>
        <v/>
      </c>
      <c r="AM762" s="65" t="str">
        <f t="shared" si="2800"/>
        <v/>
      </c>
      <c r="AT762" s="65" t="str">
        <f>INDEX(Binning!$F$3:$AW$791,MATCH(CONCATENATE(LEFT($F762,2),MID($F762,4,6)),Binning!$F$3:$F$791,0),MATCH(AT$2,Binning!$F$2:$AW$2,0))</f>
        <v>PCPU</v>
      </c>
      <c r="AU762" s="65">
        <f>INDEX(Binning!$F$3:$AW$791,MATCH(CONCATENATE(LEFT($F762,2),MID($F762,4,6)),Binning!$F$3:$F$791,0),MATCH(AU$2,Binning!$F$2:$AW$2,0))</f>
        <v>653.6</v>
      </c>
      <c r="AV762" s="65"/>
      <c r="AW762" s="65" t="str">
        <f t="shared" ref="AW762:AW763" si="3121">CONCATENATE("CPU_SRAM ",C762," calculation uses ",AT762," IDS")</f>
        <v>CPU_SRAM MPS00J calculation uses PCPU IDS</v>
      </c>
      <c r="AX762" s="65">
        <f t="shared" si="3097"/>
        <v>1200</v>
      </c>
      <c r="AY762" s="65">
        <f t="shared" ref="AY762:AY763" si="3122">M762+N762</f>
        <v>1175</v>
      </c>
      <c r="AZ762" s="65">
        <f>INDEX(Notes!$A$36:$O$47,MATCH($B762,Notes!A$36:A$47,0),MATCH(AZ$2,Notes!A$35:O$35,0))</f>
        <v>78.258233235043448</v>
      </c>
      <c r="BA762" s="65">
        <f t="shared" ref="BA762" si="3123">MAX(MIN(Y762*FLOOR((H762-I762*LOG10(AZ762))/Y762,1),L762),M762)</f>
        <v>1100</v>
      </c>
      <c r="BB762" s="65">
        <f t="shared" si="3098"/>
        <v>1200</v>
      </c>
      <c r="BC762" s="65">
        <f t="shared" ref="BC762" si="3124">MAX(MIN(Y762*FLOOR((H762-I762*LOG10(J762))/Y762,1),L762),M762)</f>
        <v>1100</v>
      </c>
      <c r="BD762" s="65">
        <f t="shared" si="3099"/>
        <v>1200</v>
      </c>
      <c r="BG762" s="65" t="str">
        <f t="shared" ref="BG762:BG763" si="3125">CONCATENATE(MID(C762,1,2),MID(C762,4,3),"_E1")</f>
        <v>MP00J_E1</v>
      </c>
      <c r="BH762" s="197">
        <v>1100</v>
      </c>
      <c r="BI762" s="188">
        <v>1075</v>
      </c>
      <c r="BJ762" s="189">
        <v>860</v>
      </c>
      <c r="BK762" s="72">
        <f>INDEX(Binning!$F$3:$AX$791,MATCH(CONCATENATE(LEFT($F762,2),MID($F762,4,6)),Binning!$F$3:$F$791,0),MATCH(AX$2,Binning!$F$2:$AX$2,0))</f>
        <v>1300</v>
      </c>
      <c r="BL762" s="72">
        <f>INDEX(Binning!$F$3:$BB$791,MATCH(CONCATENATE(LEFT($F762,2),MID($F762,4,6)),Binning!$F$3:$F$791,0),MATCH(BB$2,Binning!$F$2:$BB$2,0))</f>
        <v>1255</v>
      </c>
      <c r="BM762" s="72">
        <f t="shared" ref="BM762:BM763" si="3126">BK762-AX762</f>
        <v>100</v>
      </c>
      <c r="BN762" s="72">
        <f t="shared" ref="BN762:BN763" si="3127">BK762-BB762</f>
        <v>100</v>
      </c>
      <c r="BO762" s="72">
        <f t="shared" ref="BO762:BO763" si="3128">J762</f>
        <v>117.4</v>
      </c>
      <c r="BP762" s="72">
        <f t="shared" si="2521"/>
        <v>19</v>
      </c>
      <c r="BQ762" s="72" t="str">
        <f t="shared" si="2522"/>
        <v>1</v>
      </c>
      <c r="BR762" s="72">
        <v>0</v>
      </c>
      <c r="BS762" s="65"/>
      <c r="BT762" s="65"/>
    </row>
    <row r="763" spans="1:72" s="72" customFormat="1" x14ac:dyDescent="0.2">
      <c r="A763" s="76" t="b">
        <v>1</v>
      </c>
      <c r="B763" s="65" t="s">
        <v>133</v>
      </c>
      <c r="C763" s="65" t="s">
        <v>403</v>
      </c>
      <c r="D763" s="72" t="s">
        <v>44</v>
      </c>
      <c r="E763" s="75">
        <f t="shared" si="3115"/>
        <v>1020001</v>
      </c>
      <c r="F763" s="65" t="str">
        <f t="shared" si="3116"/>
        <v>MPS00K_E1</v>
      </c>
      <c r="G763" s="65" t="s">
        <v>345</v>
      </c>
      <c r="H763" s="189">
        <f>H762</f>
        <v>1495</v>
      </c>
      <c r="I763" s="184">
        <f t="shared" si="3092"/>
        <v>165</v>
      </c>
      <c r="J763" s="65">
        <f>INDEX(Notes!$A$36:$N$47,MATCH(Binning!$B763,Notes!$A$36:$A$47,0),MATCH(Notes!$K$35,Notes!$A$35:$N$35,0))</f>
        <v>117.4</v>
      </c>
      <c r="K763" s="65"/>
      <c r="L763" s="69">
        <f>MAX(MIN(MAX(BK763-150,BJ763),Notes!$B$56)-N763,BH763,L762+N762-N763)</f>
        <v>1100</v>
      </c>
      <c r="M763" s="72">
        <f>M762</f>
        <v>1075</v>
      </c>
      <c r="N763" s="65">
        <f>INDEX(GB!$A$2:$AD$96,MATCH($C763,GB!$A$2:$A$96,0),MATCH(N$2,GB!$A$1:$AD$1,0))</f>
        <v>100</v>
      </c>
      <c r="O763" s="65">
        <f>INDEX(GB!$A$2:$AD$96,MATCH($C763,GB!$A$2:$A$96,0),MATCH(O$2,GB!$A$1:$AD$1,0))</f>
        <v>-50</v>
      </c>
      <c r="P763" s="65">
        <f>INDEX(GB!$A$2:$AD$96,MATCH($C763,GB!$A$2:$A$96,0),MATCH(P$2,GB!$A$1:$AD$1,0))</f>
        <v>70</v>
      </c>
      <c r="Q763" s="65">
        <f>INDEX(GB!$A$2:$AD$96,MATCH($C763,GB!$A$2:$A$96,0),MATCH(Q$2,GB!$A$1:$AD$1,0))</f>
        <v>-30</v>
      </c>
      <c r="R763" s="65">
        <f>INDEX(Notes!$A$36:$N$47,MATCH(Binning!$B763,Notes!$A$36:$A$47,0),MATCH(Notes!$M$35,Notes!$A$35:$N$35,0))</f>
        <v>1037</v>
      </c>
      <c r="S763" s="65"/>
      <c r="T763" s="65">
        <f>INDEX(GB!$A$2:$AD$96,MATCH($C763,GB!$A$2:$A$96,0),MATCH(T$2,GB!$A$1:$AD$1,0))</f>
        <v>5</v>
      </c>
      <c r="U763" s="65">
        <f>INDEX(GB!$A$2:$AD$96,MATCH($C763,GB!$A$2:$A$96,0),MATCH(U$2,GB!$A$1:$AD$1,0))</f>
        <v>-50</v>
      </c>
      <c r="V763" s="65">
        <f>INDEX(GB!$A$2:$AD$96,MATCH($C763,GB!$A$2:$A$96,0),MATCH(V$2,GB!$A$1:$AD$1,0))</f>
        <v>0</v>
      </c>
      <c r="W763" s="65">
        <f>INDEX(GB!$A$2:$AD$96,MATCH($C763,GB!$A$2:$A$96,0),MATCH(W$2,GB!$A$1:$AD$1,0))</f>
        <v>45</v>
      </c>
      <c r="X763" s="65">
        <f>INDEX(GB!$A$2:$AD$96,MATCH($C763,GB!$A$2:$A$96,0),MATCH(X$2,GB!$A$1:$AD$1,0))</f>
        <v>-55</v>
      </c>
      <c r="Y763" s="65">
        <v>5</v>
      </c>
      <c r="Z763" s="72">
        <v>1250</v>
      </c>
      <c r="AA763" s="72">
        <v>600</v>
      </c>
      <c r="AB763" s="65"/>
      <c r="AC763" s="65"/>
      <c r="AD763" s="65"/>
      <c r="AE763" s="72" t="str">
        <f t="shared" ref="AE763" si="3129">IF(L762+N762=L763+N763,C762,"")</f>
        <v>MPS00J</v>
      </c>
      <c r="AF763" s="65">
        <v>0</v>
      </c>
      <c r="AG763" s="65"/>
      <c r="AI763" s="65" t="str">
        <f t="shared" si="3117"/>
        <v/>
      </c>
      <c r="AJ763" s="65" t="str">
        <f t="shared" si="3118"/>
        <v/>
      </c>
      <c r="AK763" s="65" t="str">
        <f t="shared" si="3119"/>
        <v/>
      </c>
      <c r="AL763" s="65" t="str">
        <f t="shared" si="3120"/>
        <v/>
      </c>
      <c r="AM763" s="65" t="str">
        <f t="shared" si="2800"/>
        <v/>
      </c>
      <c r="AT763" s="65" t="str">
        <f>INDEX(Binning!$F$3:$AW$791,MATCH(CONCATENATE(LEFT($F763,2),MID($F763,4,6)),Binning!$F$3:$F$791,0),MATCH(AT$2,Binning!$F$2:$AW$2,0))</f>
        <v>PCPU</v>
      </c>
      <c r="AU763" s="65">
        <f>INDEX(Binning!$F$3:$AW$791,MATCH(CONCATENATE(LEFT($F763,2),MID($F763,4,6)),Binning!$F$3:$F$791,0),MATCH(AU$2,Binning!$F$2:$AW$2,0))</f>
        <v>653.6</v>
      </c>
      <c r="AV763" s="65"/>
      <c r="AW763" s="65" t="str">
        <f t="shared" si="3121"/>
        <v>CPU_SRAM MPS00K calculation uses PCPU IDS</v>
      </c>
      <c r="AX763" s="65">
        <f t="shared" si="3097"/>
        <v>1200</v>
      </c>
      <c r="AY763" s="65">
        <f t="shared" si="3122"/>
        <v>1175</v>
      </c>
      <c r="AZ763" s="65">
        <f>INDEX(Notes!$A$36:$O$47,MATCH($B763,Notes!A$36:A$47,0),MATCH(AZ$2,Notes!A$35:O$35,0))</f>
        <v>78.258233235043448</v>
      </c>
      <c r="BA763" s="65">
        <f>MAX(MIN(Y763*FLOOR((H763-I763*LOG10(AZ763))/Y763,1),L763),M763)</f>
        <v>1100</v>
      </c>
      <c r="BB763" s="65">
        <f t="shared" si="3098"/>
        <v>1200</v>
      </c>
      <c r="BC763" s="65">
        <f>MAX(MIN(Y763*FLOOR((H763-I763*LOG10(J763))/Y763,1),L763),M763)</f>
        <v>1100</v>
      </c>
      <c r="BD763" s="65">
        <f t="shared" si="3099"/>
        <v>1200</v>
      </c>
      <c r="BG763" s="65" t="str">
        <f t="shared" si="3125"/>
        <v>MP00K_E1</v>
      </c>
      <c r="BH763" s="197">
        <f>BH762</f>
        <v>1100</v>
      </c>
      <c r="BI763" s="188">
        <f t="shared" ref="BI763" si="3130">BI762</f>
        <v>1075</v>
      </c>
      <c r="BJ763" s="189">
        <v>865</v>
      </c>
      <c r="BK763" s="72">
        <f>INDEX(Binning!$F$3:$AX$791,MATCH(CONCATENATE(LEFT($F763,2),MID($F763,4,6)),Binning!$F$3:$F$791,0),MATCH(AX$2,Binning!$F$2:$AX$2,0))</f>
        <v>1300</v>
      </c>
      <c r="BL763" s="72">
        <f>INDEX(Binning!$F$3:$BB$791,MATCH(CONCATENATE(LEFT($F763,2),MID($F763,4,6)),Binning!$F$3:$F$791,0),MATCH(BB$2,Binning!$F$2:$BB$2,0))</f>
        <v>1255</v>
      </c>
      <c r="BM763" s="72">
        <f t="shared" si="3126"/>
        <v>100</v>
      </c>
      <c r="BN763" s="72">
        <f t="shared" si="3127"/>
        <v>100</v>
      </c>
      <c r="BO763" s="72">
        <f t="shared" si="3128"/>
        <v>117.4</v>
      </c>
      <c r="BP763" s="72">
        <f t="shared" si="2521"/>
        <v>20</v>
      </c>
      <c r="BQ763" s="72" t="str">
        <f t="shared" si="2522"/>
        <v>1</v>
      </c>
      <c r="BR763" s="72">
        <v>0</v>
      </c>
      <c r="BS763" s="65"/>
      <c r="BT763" s="65"/>
    </row>
    <row r="764" spans="1:72" s="72" customFormat="1" x14ac:dyDescent="0.2">
      <c r="A764" s="76" t="b">
        <v>1</v>
      </c>
      <c r="B764" s="65" t="s">
        <v>133</v>
      </c>
      <c r="C764" s="65" t="s">
        <v>159</v>
      </c>
      <c r="D764" s="72" t="s">
        <v>44</v>
      </c>
      <c r="E764" s="75">
        <f t="shared" si="2519"/>
        <v>1001001</v>
      </c>
      <c r="F764" s="65" t="str">
        <f t="shared" si="3093"/>
        <v>MES001_E1</v>
      </c>
      <c r="G764" s="65" t="s">
        <v>345</v>
      </c>
      <c r="H764" s="184">
        <f t="shared" si="3075"/>
        <v>660</v>
      </c>
      <c r="I764" s="72">
        <v>0</v>
      </c>
      <c r="J764" s="65">
        <f>INDEX(Notes!$A$36:$N$47,MATCH(Binning!$B764,Notes!$A$36:$A$47,0),MATCH(Notes!$K$35,Notes!$A$35:$N$35,0))</f>
        <v>117.4</v>
      </c>
      <c r="K764" s="65"/>
      <c r="L764" s="69">
        <f>MAX(MAX(BK764,BJ764)-N764,BH764)</f>
        <v>660</v>
      </c>
      <c r="M764" s="72">
        <f>IF(I764=0,L764,MAX(BI764,BJ764-N764))</f>
        <v>660</v>
      </c>
      <c r="N764" s="65">
        <f>INDEX(GB!$A$2:$AD$96,MATCH($C764,GB!$A$2:$A$96,0),MATCH(N$2,GB!$A$1:$AD$1,0))</f>
        <v>100</v>
      </c>
      <c r="O764" s="65">
        <f>INDEX(GB!$A$2:$AD$96,MATCH($C764,GB!$A$2:$A$96,0),MATCH(O$2,GB!$A$1:$AD$1,0))</f>
        <v>105</v>
      </c>
      <c r="P764" s="65">
        <f>INDEX(GB!$A$2:$AD$96,MATCH($C764,GB!$A$2:$A$96,0),MATCH(P$2,GB!$A$1:$AD$1,0))</f>
        <v>65</v>
      </c>
      <c r="Q764" s="65">
        <f>INDEX(GB!$A$2:$AD$96,MATCH($C764,GB!$A$2:$A$96,0),MATCH(Q$2,GB!$A$1:$AD$1,0))</f>
        <v>95</v>
      </c>
      <c r="R764" s="65">
        <f>INDEX(Notes!$A$36:$N$47,MATCH(Binning!$B764,Notes!$A$36:$A$47,0),MATCH(Notes!$M$35,Notes!$A$35:$N$35,0))</f>
        <v>1037</v>
      </c>
      <c r="S764" s="65"/>
      <c r="T764" s="65">
        <f>INDEX(GB!$A$2:$AD$96,MATCH($C764,GB!$A$2:$A$96,0),MATCH(T$2,GB!$A$1:$AD$1,0))</f>
        <v>40</v>
      </c>
      <c r="U764" s="65">
        <f>INDEX(GB!$A$2:$AD$96,MATCH($C764,GB!$A$2:$A$96,0),MATCH(U$2,GB!$A$1:$AD$1,0))</f>
        <v>0</v>
      </c>
      <c r="V764" s="65">
        <f>INDEX(GB!$A$2:$AD$96,MATCH($C764,GB!$A$2:$A$96,0),MATCH(V$2,GB!$A$1:$AD$1,0))</f>
        <v>0</v>
      </c>
      <c r="W764" s="65">
        <f>INDEX(GB!$A$2:$AD$96,MATCH($C764,GB!$A$2:$A$96,0),MATCH(W$2,GB!$A$1:$AD$1,0))</f>
        <v>40</v>
      </c>
      <c r="X764" s="65">
        <f>INDEX(GB!$A$2:$AD$96,MATCH($C764,GB!$A$2:$A$96,0),MATCH(X$2,GB!$A$1:$AD$1,0))</f>
        <v>70</v>
      </c>
      <c r="Y764" s="65">
        <v>5</v>
      </c>
      <c r="Z764" s="72">
        <v>1250</v>
      </c>
      <c r="AA764" s="72">
        <v>600</v>
      </c>
      <c r="AB764" s="65"/>
      <c r="AC764" s="65"/>
      <c r="AD764" s="65"/>
      <c r="AF764" s="65">
        <v>0</v>
      </c>
      <c r="AG764" s="65"/>
      <c r="AI764" s="65" t="str">
        <f t="shared" si="3084"/>
        <v/>
      </c>
      <c r="AJ764" s="65" t="str">
        <f t="shared" si="3085"/>
        <v/>
      </c>
      <c r="AK764" s="65" t="str">
        <f t="shared" si="3086"/>
        <v/>
      </c>
      <c r="AL764" s="65" t="str">
        <f t="shared" si="3087"/>
        <v/>
      </c>
      <c r="AM764" s="65" t="str">
        <f t="shared" si="2800"/>
        <v/>
      </c>
      <c r="AT764" s="65" t="str">
        <f>INDEX(Binning!$F$3:$AW$791,MATCH(CONCATENATE(LEFT($F764,2),MID($F764,4,6)),Binning!$F$3:$F$791,0),MATCH(AT$2,Binning!$F$2:$AW$2,0))</f>
        <v>ECPU</v>
      </c>
      <c r="AU764" s="65">
        <f>INDEX(Binning!$F$3:$AW$791,MATCH(CONCATENATE(LEFT($F764,2),MID($F764,4,6)),Binning!$F$3:$F$791,0),MATCH(AU$2,Binning!$F$2:$AW$2,0))</f>
        <v>274.60000000000002</v>
      </c>
      <c r="AV764" s="65"/>
      <c r="AW764" s="65" t="str">
        <f t="shared" si="3076"/>
        <v>CPU_SRAM MES001 calculation uses ECPU IDS</v>
      </c>
      <c r="AX764" s="65">
        <f t="shared" si="3077"/>
        <v>760</v>
      </c>
      <c r="AY764" s="65">
        <f t="shared" si="3078"/>
        <v>760</v>
      </c>
      <c r="AZ764" s="65">
        <f>INDEX(Notes!$A$36:$O$47,MATCH($B764,Notes!A$36:A$47,0),MATCH(AZ$2,Notes!A$35:O$35,0))</f>
        <v>78.258233235043448</v>
      </c>
      <c r="BA764" s="65">
        <f t="shared" si="2932"/>
        <v>660</v>
      </c>
      <c r="BB764" s="65">
        <f t="shared" si="3079"/>
        <v>760</v>
      </c>
      <c r="BC764" s="65">
        <f t="shared" si="2933"/>
        <v>660</v>
      </c>
      <c r="BD764" s="65">
        <f t="shared" si="3080"/>
        <v>760</v>
      </c>
      <c r="BG764" s="65" t="str">
        <f t="shared" si="3081"/>
        <v>ME001_E1</v>
      </c>
      <c r="BH764" s="197">
        <v>660</v>
      </c>
      <c r="BI764" s="188">
        <f t="shared" ref="BI764:BI766" si="3131">BH764</f>
        <v>660</v>
      </c>
      <c r="BJ764" s="189">
        <v>750</v>
      </c>
      <c r="BK764" s="72">
        <f>INDEX(Binning!$F$3:$AX$791,MATCH(CONCATENATE(LEFT($F764,2),MID($F764,4,6)),Binning!$F$3:$F$791,0),MATCH(AX$2,Binning!$F$2:$AX$2,0))</f>
        <v>670</v>
      </c>
      <c r="BL764" s="72">
        <f>INDEX(Binning!$F$3:$BB$791,MATCH(CONCATENATE(LEFT($F764,2),MID($F764,4,6)),Binning!$F$3:$F$791,0),MATCH(BB$2,Binning!$F$2:$BB$2,0))</f>
        <v>640</v>
      </c>
      <c r="BM764" s="72">
        <f t="shared" si="3089"/>
        <v>-90</v>
      </c>
      <c r="BN764" s="72">
        <f t="shared" si="3090"/>
        <v>-90</v>
      </c>
      <c r="BO764" s="72">
        <f t="shared" si="3082"/>
        <v>117.4</v>
      </c>
      <c r="BP764" s="72">
        <f t="shared" si="2521"/>
        <v>1</v>
      </c>
      <c r="BQ764" s="72" t="str">
        <f t="shared" si="2522"/>
        <v>1</v>
      </c>
      <c r="BR764" s="72">
        <v>0</v>
      </c>
      <c r="BS764" s="65"/>
      <c r="BT764" s="65"/>
    </row>
    <row r="765" spans="1:72" s="72" customFormat="1" x14ac:dyDescent="0.2">
      <c r="A765" s="76" t="b">
        <v>1</v>
      </c>
      <c r="B765" s="65" t="s">
        <v>133</v>
      </c>
      <c r="C765" s="65" t="s">
        <v>283</v>
      </c>
      <c r="D765" s="72" t="s">
        <v>44</v>
      </c>
      <c r="E765" s="75">
        <f t="shared" si="2519"/>
        <v>1002001</v>
      </c>
      <c r="F765" s="65" t="str">
        <f t="shared" si="3093"/>
        <v>MES002_E1</v>
      </c>
      <c r="G765" s="65" t="s">
        <v>345</v>
      </c>
      <c r="H765" s="184">
        <f t="shared" si="3075"/>
        <v>660</v>
      </c>
      <c r="I765" s="72">
        <v>0</v>
      </c>
      <c r="J765" s="65">
        <f>INDEX(Notes!$A$36:$N$47,MATCH(Binning!$B765,Notes!$A$36:$A$47,0),MATCH(Notes!$K$35,Notes!$A$35:$N$35,0))</f>
        <v>117.4</v>
      </c>
      <c r="K765" s="65"/>
      <c r="L765" s="69">
        <f>MAX(MIN(MAX(BK765-150,BJ765),Notes!$B$56)-N765,BH765,L764+N764-N765)</f>
        <v>660</v>
      </c>
      <c r="M765" s="72">
        <f t="shared" ref="M765:M772" si="3132">IF(I765=0,L765,MAX(BI765,BJ765-N765,M764+N764-N765+5))</f>
        <v>660</v>
      </c>
      <c r="N765" s="65">
        <f>INDEX(GB!$A$2:$AD$96,MATCH($C765,GB!$A$2:$A$96,0),MATCH(N$2,GB!$A$1:$AD$1,0))</f>
        <v>100</v>
      </c>
      <c r="O765" s="65">
        <f>INDEX(GB!$A$2:$AD$96,MATCH($C765,GB!$A$2:$A$96,0),MATCH(O$2,GB!$A$1:$AD$1,0))</f>
        <v>95</v>
      </c>
      <c r="P765" s="65">
        <f>INDEX(GB!$A$2:$AD$96,MATCH($C765,GB!$A$2:$A$96,0),MATCH(P$2,GB!$A$1:$AD$1,0))</f>
        <v>70</v>
      </c>
      <c r="Q765" s="65">
        <f>INDEX(GB!$A$2:$AD$96,MATCH($C765,GB!$A$2:$A$96,0),MATCH(Q$2,GB!$A$1:$AD$1,0))</f>
        <v>80</v>
      </c>
      <c r="R765" s="65">
        <f>INDEX(Notes!$A$36:$N$47,MATCH(Binning!$B765,Notes!$A$36:$A$47,0),MATCH(Notes!$M$35,Notes!$A$35:$N$35,0))</f>
        <v>1037</v>
      </c>
      <c r="S765" s="65"/>
      <c r="T765" s="65">
        <f>INDEX(GB!$A$2:$AD$96,MATCH($C765,GB!$A$2:$A$96,0),MATCH(T$2,GB!$A$1:$AD$1,0))</f>
        <v>35</v>
      </c>
      <c r="U765" s="65">
        <f>INDEX(GB!$A$2:$AD$96,MATCH($C765,GB!$A$2:$A$96,0),MATCH(U$2,GB!$A$1:$AD$1,0))</f>
        <v>0</v>
      </c>
      <c r="V765" s="65">
        <f>INDEX(GB!$A$2:$AD$96,MATCH($C765,GB!$A$2:$A$96,0),MATCH(V$2,GB!$A$1:$AD$1,0))</f>
        <v>0</v>
      </c>
      <c r="W765" s="65">
        <f>INDEX(GB!$A$2:$AD$96,MATCH($C765,GB!$A$2:$A$96,0),MATCH(W$2,GB!$A$1:$AD$1,0))</f>
        <v>45</v>
      </c>
      <c r="X765" s="65">
        <f>INDEX(GB!$A$2:$AD$96,MATCH($C765,GB!$A$2:$A$96,0),MATCH(X$2,GB!$A$1:$AD$1,0))</f>
        <v>55</v>
      </c>
      <c r="Y765" s="65">
        <v>5</v>
      </c>
      <c r="Z765" s="72">
        <v>1250</v>
      </c>
      <c r="AA765" s="72">
        <v>600</v>
      </c>
      <c r="AB765" s="65"/>
      <c r="AC765" s="65"/>
      <c r="AD765" s="65"/>
      <c r="AE765" s="72" t="str">
        <f t="shared" si="3091"/>
        <v>MES001</v>
      </c>
      <c r="AF765" s="65">
        <v>0</v>
      </c>
      <c r="AG765" s="65"/>
      <c r="AI765" s="65" t="str">
        <f t="shared" si="3084"/>
        <v/>
      </c>
      <c r="AJ765" s="65" t="str">
        <f t="shared" si="3085"/>
        <v/>
      </c>
      <c r="AK765" s="65" t="str">
        <f t="shared" si="3086"/>
        <v/>
      </c>
      <c r="AL765" s="65" t="str">
        <f t="shared" si="3087"/>
        <v/>
      </c>
      <c r="AM765" s="65" t="str">
        <f t="shared" si="2800"/>
        <v/>
      </c>
      <c r="AT765" s="65" t="str">
        <f>INDEX(Binning!$F$3:$AW$791,MATCH(CONCATENATE(LEFT($F765,2),MID($F765,4,6)),Binning!$F$3:$F$791,0),MATCH(AT$2,Binning!$F$2:$AW$2,0))</f>
        <v>ECPU</v>
      </c>
      <c r="AU765" s="65">
        <f>INDEX(Binning!$F$3:$AW$791,MATCH(CONCATENATE(LEFT($F765,2),MID($F765,4,6)),Binning!$F$3:$F$791,0),MATCH(AU$2,Binning!$F$2:$AW$2,0))</f>
        <v>274.60000000000002</v>
      </c>
      <c r="AV765" s="65"/>
      <c r="AW765" s="65" t="str">
        <f t="shared" si="3076"/>
        <v>CPU_SRAM MES002 calculation uses ECPU IDS</v>
      </c>
      <c r="AX765" s="65">
        <f t="shared" si="3077"/>
        <v>760</v>
      </c>
      <c r="AY765" s="65">
        <f t="shared" si="3078"/>
        <v>760</v>
      </c>
      <c r="AZ765" s="65">
        <f>INDEX(Notes!$A$36:$O$47,MATCH($B765,Notes!A$36:A$47,0),MATCH(AZ$2,Notes!A$35:O$35,0))</f>
        <v>78.258233235043448</v>
      </c>
      <c r="BA765" s="65">
        <f t="shared" si="2932"/>
        <v>660</v>
      </c>
      <c r="BB765" s="65">
        <f t="shared" si="3079"/>
        <v>760</v>
      </c>
      <c r="BC765" s="65">
        <f t="shared" si="2933"/>
        <v>660</v>
      </c>
      <c r="BD765" s="65">
        <f t="shared" si="3080"/>
        <v>760</v>
      </c>
      <c r="BG765" s="65" t="str">
        <f t="shared" si="3081"/>
        <v>ME002_E1</v>
      </c>
      <c r="BH765" s="197">
        <v>660</v>
      </c>
      <c r="BI765" s="188">
        <f t="shared" si="3131"/>
        <v>660</v>
      </c>
      <c r="BJ765" s="189">
        <v>750</v>
      </c>
      <c r="BK765" s="72">
        <f>INDEX(Binning!$F$3:$AX$791,MATCH(CONCATENATE(LEFT($F765,2),MID($F765,4,6)),Binning!$F$3:$F$791,0),MATCH(AX$2,Binning!$F$2:$AX$2,0))</f>
        <v>710</v>
      </c>
      <c r="BL765" s="72">
        <f>INDEX(Binning!$F$3:$BB$791,MATCH(CONCATENATE(LEFT($F765,2),MID($F765,4,6)),Binning!$F$3:$F$791,0),MATCH(BB$2,Binning!$F$2:$BB$2,0))</f>
        <v>670</v>
      </c>
      <c r="BM765" s="72">
        <f t="shared" si="3089"/>
        <v>-50</v>
      </c>
      <c r="BN765" s="72">
        <f t="shared" si="3090"/>
        <v>-50</v>
      </c>
      <c r="BO765" s="72">
        <f t="shared" si="3082"/>
        <v>117.4</v>
      </c>
      <c r="BP765" s="72">
        <f t="shared" si="2521"/>
        <v>2</v>
      </c>
      <c r="BQ765" s="72" t="str">
        <f t="shared" si="2522"/>
        <v>1</v>
      </c>
      <c r="BR765" s="72">
        <v>0</v>
      </c>
      <c r="BS765" s="65"/>
      <c r="BT765" s="65"/>
    </row>
    <row r="766" spans="1:72" s="72" customFormat="1" x14ac:dyDescent="0.2">
      <c r="A766" s="76" t="b">
        <v>1</v>
      </c>
      <c r="B766" s="65" t="s">
        <v>133</v>
      </c>
      <c r="C766" s="65" t="s">
        <v>284</v>
      </c>
      <c r="D766" s="72" t="s">
        <v>44</v>
      </c>
      <c r="E766" s="75">
        <f t="shared" si="2519"/>
        <v>1003001</v>
      </c>
      <c r="F766" s="65" t="str">
        <f t="shared" si="3093"/>
        <v>MES003_E1</v>
      </c>
      <c r="G766" s="65" t="s">
        <v>345</v>
      </c>
      <c r="H766" s="184">
        <f t="shared" ref="H766" si="3133">L766</f>
        <v>660</v>
      </c>
      <c r="I766" s="72">
        <v>0</v>
      </c>
      <c r="J766" s="65">
        <f>INDEX(Notes!$A$36:$N$47,MATCH(Binning!$B766,Notes!$A$36:$A$47,0),MATCH(Notes!$K$35,Notes!$A$35:$N$35,0))</f>
        <v>117.4</v>
      </c>
      <c r="K766" s="65"/>
      <c r="L766" s="69">
        <f>MAX(MIN(MAX(BK766-150,BJ766),Notes!$B$56)-N766,BH766,L765+N765-N766)</f>
        <v>660</v>
      </c>
      <c r="M766" s="72">
        <f t="shared" si="3132"/>
        <v>660</v>
      </c>
      <c r="N766" s="65">
        <f>INDEX(GB!$A$2:$AD$96,MATCH($C766,GB!$A$2:$A$96,0),MATCH(N$2,GB!$A$1:$AD$1,0))</f>
        <v>100</v>
      </c>
      <c r="O766" s="65">
        <f>INDEX(GB!$A$2:$AD$96,MATCH($C766,GB!$A$2:$A$96,0),MATCH(O$2,GB!$A$1:$AD$1,0))</f>
        <v>90</v>
      </c>
      <c r="P766" s="65">
        <f>INDEX(GB!$A$2:$AD$96,MATCH($C766,GB!$A$2:$A$96,0),MATCH(P$2,GB!$A$1:$AD$1,0))</f>
        <v>70</v>
      </c>
      <c r="Q766" s="65">
        <f>INDEX(GB!$A$2:$AD$96,MATCH($C766,GB!$A$2:$A$96,0),MATCH(Q$2,GB!$A$1:$AD$1,0))</f>
        <v>80</v>
      </c>
      <c r="R766" s="65">
        <f>INDEX(Notes!$A$36:$N$47,MATCH(Binning!$B766,Notes!$A$36:$A$47,0),MATCH(Notes!$M$35,Notes!$A$35:$N$35,0))</f>
        <v>1037</v>
      </c>
      <c r="S766" s="65"/>
      <c r="T766" s="65">
        <f>INDEX(GB!$A$2:$AD$96,MATCH($C766,GB!$A$2:$A$96,0),MATCH(T$2,GB!$A$1:$AD$1,0))</f>
        <v>30</v>
      </c>
      <c r="U766" s="65">
        <f>INDEX(GB!$A$2:$AD$96,MATCH($C766,GB!$A$2:$A$96,0),MATCH(U$2,GB!$A$1:$AD$1,0))</f>
        <v>0</v>
      </c>
      <c r="V766" s="65">
        <f>INDEX(GB!$A$2:$AD$96,MATCH($C766,GB!$A$2:$A$96,0),MATCH(V$2,GB!$A$1:$AD$1,0))</f>
        <v>0</v>
      </c>
      <c r="W766" s="65">
        <f>INDEX(GB!$A$2:$AD$96,MATCH($C766,GB!$A$2:$A$96,0),MATCH(W$2,GB!$A$1:$AD$1,0))</f>
        <v>45</v>
      </c>
      <c r="X766" s="65">
        <f>INDEX(GB!$A$2:$AD$96,MATCH($C766,GB!$A$2:$A$96,0),MATCH(X$2,GB!$A$1:$AD$1,0))</f>
        <v>55</v>
      </c>
      <c r="Y766" s="65">
        <v>5</v>
      </c>
      <c r="Z766" s="72">
        <v>1250</v>
      </c>
      <c r="AA766" s="72">
        <v>600</v>
      </c>
      <c r="AB766" s="65"/>
      <c r="AC766" s="65"/>
      <c r="AD766" s="65"/>
      <c r="AE766" s="72" t="str">
        <f t="shared" si="3091"/>
        <v>MES002</v>
      </c>
      <c r="AF766" s="65">
        <v>0</v>
      </c>
      <c r="AG766" s="65"/>
      <c r="AI766" s="65" t="str">
        <f t="shared" si="3084"/>
        <v/>
      </c>
      <c r="AJ766" s="65" t="str">
        <f t="shared" si="3085"/>
        <v/>
      </c>
      <c r="AK766" s="65" t="str">
        <f t="shared" si="3086"/>
        <v/>
      </c>
      <c r="AL766" s="65" t="str">
        <f t="shared" si="3087"/>
        <v/>
      </c>
      <c r="AM766" s="65" t="str">
        <f t="shared" si="2800"/>
        <v/>
      </c>
      <c r="AT766" s="65" t="str">
        <f>INDEX(Binning!$F$3:$AW$791,MATCH(CONCATENATE(LEFT($F766,2),MID($F766,4,6)),Binning!$F$3:$F$791,0),MATCH(AT$2,Binning!$F$2:$AW$2,0))</f>
        <v>ECPU</v>
      </c>
      <c r="AU766" s="65">
        <f>INDEX(Binning!$F$3:$AW$791,MATCH(CONCATENATE(LEFT($F766,2),MID($F766,4,6)),Binning!$F$3:$F$791,0),MATCH(AU$2,Binning!$F$2:$AW$2,0))</f>
        <v>274.60000000000002</v>
      </c>
      <c r="AV766" s="65"/>
      <c r="AW766" s="65" t="str">
        <f t="shared" si="3076"/>
        <v>CPU_SRAM MES003 calculation uses ECPU IDS</v>
      </c>
      <c r="AX766" s="65">
        <f t="shared" si="3077"/>
        <v>760</v>
      </c>
      <c r="AY766" s="65">
        <f t="shared" si="3078"/>
        <v>760</v>
      </c>
      <c r="AZ766" s="65">
        <f>INDEX(Notes!$A$36:$O$47,MATCH($B766,Notes!A$36:A$47,0),MATCH(AZ$2,Notes!A$35:O$35,0))</f>
        <v>78.258233235043448</v>
      </c>
      <c r="BA766" s="65">
        <f t="shared" si="2932"/>
        <v>660</v>
      </c>
      <c r="BB766" s="65">
        <f t="shared" si="3079"/>
        <v>760</v>
      </c>
      <c r="BC766" s="65">
        <f t="shared" si="2933"/>
        <v>660</v>
      </c>
      <c r="BD766" s="65">
        <f t="shared" si="3080"/>
        <v>760</v>
      </c>
      <c r="BG766" s="65" t="str">
        <f t="shared" si="3081"/>
        <v>ME003_E1</v>
      </c>
      <c r="BH766" s="197">
        <v>660</v>
      </c>
      <c r="BI766" s="188">
        <f t="shared" si="3131"/>
        <v>660</v>
      </c>
      <c r="BJ766" s="189">
        <v>760</v>
      </c>
      <c r="BK766" s="72">
        <f>INDEX(Binning!$F$3:$AX$791,MATCH(CONCATENATE(LEFT($F766,2),MID($F766,4,6)),Binning!$F$3:$F$791,0),MATCH(AX$2,Binning!$F$2:$AX$2,0))</f>
        <v>750</v>
      </c>
      <c r="BL766" s="72">
        <f>INDEX(Binning!$F$3:$BB$791,MATCH(CONCATENATE(LEFT($F766,2),MID($F766,4,6)),Binning!$F$3:$F$791,0),MATCH(BB$2,Binning!$F$2:$BB$2,0))</f>
        <v>710</v>
      </c>
      <c r="BM766" s="72">
        <f>BK766-AX766</f>
        <v>-10</v>
      </c>
      <c r="BN766" s="72">
        <f>BK766-BB766</f>
        <v>-10</v>
      </c>
      <c r="BO766" s="72">
        <f t="shared" si="3082"/>
        <v>117.4</v>
      </c>
      <c r="BP766" s="72">
        <f t="shared" si="2521"/>
        <v>3</v>
      </c>
      <c r="BQ766" s="72" t="str">
        <f t="shared" si="2522"/>
        <v>1</v>
      </c>
      <c r="BR766" s="72">
        <v>0</v>
      </c>
      <c r="BS766" s="65"/>
      <c r="BT766" s="65"/>
    </row>
    <row r="767" spans="1:72" s="72" customFormat="1" x14ac:dyDescent="0.2">
      <c r="A767" s="76" t="b">
        <v>1</v>
      </c>
      <c r="B767" s="65" t="s">
        <v>133</v>
      </c>
      <c r="C767" s="65" t="s">
        <v>285</v>
      </c>
      <c r="D767" s="72" t="s">
        <v>44</v>
      </c>
      <c r="E767" s="75">
        <f t="shared" si="2519"/>
        <v>1004001</v>
      </c>
      <c r="F767" s="65" t="str">
        <f t="shared" si="3093"/>
        <v>MES004_E1</v>
      </c>
      <c r="G767" s="65" t="s">
        <v>345</v>
      </c>
      <c r="H767" s="189">
        <v>955</v>
      </c>
      <c r="I767" s="184">
        <f t="shared" ref="I767:I772" si="3134">VLOOKUP(BG767,F:I,4,0)</f>
        <v>120</v>
      </c>
      <c r="J767" s="65">
        <f>INDEX(Notes!$A$36:$N$47,MATCH(Binning!$B767,Notes!$A$36:$A$47,0),MATCH(Notes!$K$35,Notes!$A$35:$N$35,0))</f>
        <v>117.4</v>
      </c>
      <c r="K767" s="65"/>
      <c r="L767" s="69">
        <f>MAX(MIN(MAX(BK767-150,BJ767),Notes!$B$56)-N767,BH767,L766+N766-N767)</f>
        <v>710</v>
      </c>
      <c r="M767" s="72">
        <f t="shared" si="3132"/>
        <v>685</v>
      </c>
      <c r="N767" s="65">
        <f>INDEX(GB!$A$2:$AD$96,MATCH($C767,GB!$A$2:$A$96,0),MATCH(N$2,GB!$A$1:$AD$1,0))</f>
        <v>85</v>
      </c>
      <c r="O767" s="65">
        <f>INDEX(GB!$A$2:$AD$96,MATCH($C767,GB!$A$2:$A$96,0),MATCH(O$2,GB!$A$1:$AD$1,0))</f>
        <v>70</v>
      </c>
      <c r="P767" s="65">
        <f>INDEX(GB!$A$2:$AD$96,MATCH($C767,GB!$A$2:$A$96,0),MATCH(P$2,GB!$A$1:$AD$1,0))</f>
        <v>55</v>
      </c>
      <c r="Q767" s="65">
        <f>INDEX(GB!$A$2:$AD$96,MATCH($C767,GB!$A$2:$A$96,0),MATCH(Q$2,GB!$A$1:$AD$1,0))</f>
        <v>60</v>
      </c>
      <c r="R767" s="65">
        <f>INDEX(Notes!$A$36:$N$47,MATCH(Binning!$B767,Notes!$A$36:$A$47,0),MATCH(Notes!$M$35,Notes!$A$35:$N$35,0))</f>
        <v>1037</v>
      </c>
      <c r="S767" s="65"/>
      <c r="T767" s="65">
        <f>INDEX(GB!$A$2:$AD$96,MATCH($C767,GB!$A$2:$A$96,0),MATCH(T$2,GB!$A$1:$AD$1,0))</f>
        <v>25</v>
      </c>
      <c r="U767" s="65">
        <f>INDEX(GB!$A$2:$AD$96,MATCH($C767,GB!$A$2:$A$96,0),MATCH(U$2,GB!$A$1:$AD$1,0))</f>
        <v>0</v>
      </c>
      <c r="V767" s="65">
        <f>INDEX(GB!$A$2:$AD$96,MATCH($C767,GB!$A$2:$A$96,0),MATCH(V$2,GB!$A$1:$AD$1,0))</f>
        <v>0</v>
      </c>
      <c r="W767" s="65">
        <f>INDEX(GB!$A$2:$AD$96,MATCH($C767,GB!$A$2:$A$96,0),MATCH(W$2,GB!$A$1:$AD$1,0))</f>
        <v>30</v>
      </c>
      <c r="X767" s="65">
        <f>INDEX(GB!$A$2:$AD$96,MATCH($C767,GB!$A$2:$A$96,0),MATCH(X$2,GB!$A$1:$AD$1,0))</f>
        <v>35</v>
      </c>
      <c r="Y767" s="65">
        <v>5</v>
      </c>
      <c r="Z767" s="72">
        <v>1250</v>
      </c>
      <c r="AA767" s="72">
        <v>600</v>
      </c>
      <c r="AB767" s="65"/>
      <c r="AC767" s="65"/>
      <c r="AD767" s="65"/>
      <c r="AE767" s="72" t="str">
        <f t="shared" si="3091"/>
        <v/>
      </c>
      <c r="AF767" s="65">
        <v>0</v>
      </c>
      <c r="AG767" s="65"/>
      <c r="AI767" s="65" t="str">
        <f t="shared" si="3084"/>
        <v/>
      </c>
      <c r="AJ767" s="65" t="str">
        <f t="shared" si="3085"/>
        <v/>
      </c>
      <c r="AK767" s="65" t="str">
        <f t="shared" si="3086"/>
        <v/>
      </c>
      <c r="AL767" s="65" t="str">
        <f t="shared" si="3087"/>
        <v/>
      </c>
      <c r="AM767" s="65" t="str">
        <f t="shared" si="2800"/>
        <v/>
      </c>
      <c r="AT767" s="65" t="str">
        <f>INDEX(Binning!$F$3:$AW$791,MATCH(CONCATENATE(LEFT($F767,2),MID($F767,4,6)),Binning!$F$3:$F$791,0),MATCH(AT$2,Binning!$F$2:$AW$2,0))</f>
        <v>ECPU</v>
      </c>
      <c r="AU767" s="65">
        <f>INDEX(Binning!$F$3:$AW$791,MATCH(CONCATENATE(LEFT($F767,2),MID($F767,4,6)),Binning!$F$3:$F$791,0),MATCH(AU$2,Binning!$F$2:$AW$2,0))</f>
        <v>274.60000000000002</v>
      </c>
      <c r="AV767" s="65"/>
      <c r="AW767" s="65" t="str">
        <f t="shared" si="3076"/>
        <v>CPU_SRAM MES004 calculation uses ECPU IDS</v>
      </c>
      <c r="AX767" s="65">
        <f t="shared" si="3077"/>
        <v>795</v>
      </c>
      <c r="AY767" s="65">
        <f t="shared" si="3078"/>
        <v>770</v>
      </c>
      <c r="AZ767" s="65">
        <f>INDEX(Notes!$A$36:$O$47,MATCH($B767,Notes!A$36:A$47,0),MATCH(AZ$2,Notes!A$35:O$35,0))</f>
        <v>78.258233235043448</v>
      </c>
      <c r="BA767" s="65">
        <f t="shared" si="2932"/>
        <v>710</v>
      </c>
      <c r="BB767" s="65">
        <f t="shared" si="3079"/>
        <v>795</v>
      </c>
      <c r="BC767" s="65">
        <f t="shared" si="2933"/>
        <v>705</v>
      </c>
      <c r="BD767" s="65">
        <f t="shared" si="3080"/>
        <v>790</v>
      </c>
      <c r="BG767" s="65" t="str">
        <f t="shared" si="3081"/>
        <v>ME004_E1</v>
      </c>
      <c r="BH767" s="197">
        <v>710</v>
      </c>
      <c r="BI767" s="188">
        <v>680</v>
      </c>
      <c r="BJ767" s="189">
        <v>770</v>
      </c>
      <c r="BK767" s="72">
        <f>INDEX(Binning!$F$3:$AX$791,MATCH(CONCATENATE(LEFT($F767,2),MID($F767,4,6)),Binning!$F$3:$F$791,0),MATCH(AX$2,Binning!$F$2:$AX$2,0))</f>
        <v>800</v>
      </c>
      <c r="BL767" s="72">
        <f>INDEX(Binning!$F$3:$BB$791,MATCH(CONCATENATE(LEFT($F767,2),MID($F767,4,6)),Binning!$F$3:$F$791,0),MATCH(BB$2,Binning!$F$2:$BB$2,0))</f>
        <v>745</v>
      </c>
      <c r="BM767" s="72">
        <f t="shared" ref="BM767:BM772" si="3135">BK767-AX767</f>
        <v>5</v>
      </c>
      <c r="BN767" s="72">
        <f t="shared" ref="BN767:BN772" si="3136">BK767-BB767</f>
        <v>5</v>
      </c>
      <c r="BO767" s="72">
        <f t="shared" si="3082"/>
        <v>117.4</v>
      </c>
      <c r="BP767" s="72">
        <f t="shared" si="2521"/>
        <v>4</v>
      </c>
      <c r="BQ767" s="72" t="str">
        <f t="shared" si="2522"/>
        <v>1</v>
      </c>
      <c r="BR767" s="72">
        <v>0</v>
      </c>
      <c r="BS767" s="65"/>
      <c r="BT767" s="65"/>
    </row>
    <row r="768" spans="1:72" s="72" customFormat="1" x14ac:dyDescent="0.2">
      <c r="A768" s="76" t="b">
        <v>1</v>
      </c>
      <c r="B768" s="65" t="s">
        <v>133</v>
      </c>
      <c r="C768" s="65" t="s">
        <v>286</v>
      </c>
      <c r="D768" s="72" t="s">
        <v>44</v>
      </c>
      <c r="E768" s="75">
        <f t="shared" si="2519"/>
        <v>1005001</v>
      </c>
      <c r="F768" s="65" t="str">
        <f t="shared" si="3093"/>
        <v>MES005_E1</v>
      </c>
      <c r="G768" s="65" t="s">
        <v>345</v>
      </c>
      <c r="H768" s="189">
        <v>1035</v>
      </c>
      <c r="I768" s="184">
        <f t="shared" si="3134"/>
        <v>135</v>
      </c>
      <c r="J768" s="65">
        <f>INDEX(Notes!$A$36:$N$47,MATCH(Binning!$B768,Notes!$A$36:$A$47,0),MATCH(Notes!$K$35,Notes!$A$35:$N$35,0))</f>
        <v>117.4</v>
      </c>
      <c r="K768" s="65"/>
      <c r="L768" s="69">
        <f>MAX(MIN(MAX(BK768-150,BJ768),Notes!$B$56)-N768,BH768,L767+N767-N768)</f>
        <v>760</v>
      </c>
      <c r="M768" s="72">
        <f t="shared" si="3132"/>
        <v>725</v>
      </c>
      <c r="N768" s="65">
        <f>INDEX(GB!$A$2:$AD$96,MATCH($C768,GB!$A$2:$A$96,0),MATCH(N$2,GB!$A$1:$AD$1,0))</f>
        <v>75</v>
      </c>
      <c r="O768" s="65">
        <f>INDEX(GB!$A$2:$AD$96,MATCH($C768,GB!$A$2:$A$96,0),MATCH(O$2,GB!$A$1:$AD$1,0))</f>
        <v>55</v>
      </c>
      <c r="P768" s="65">
        <f>INDEX(GB!$A$2:$AD$96,MATCH($C768,GB!$A$2:$A$96,0),MATCH(P$2,GB!$A$1:$AD$1,0))</f>
        <v>45</v>
      </c>
      <c r="Q768" s="65">
        <f>INDEX(GB!$A$2:$AD$96,MATCH($C768,GB!$A$2:$A$96,0),MATCH(Q$2,GB!$A$1:$AD$1,0))</f>
        <v>40</v>
      </c>
      <c r="R768" s="65">
        <f>INDEX(Notes!$A$36:$N$47,MATCH(Binning!$B768,Notes!$A$36:$A$47,0),MATCH(Notes!$M$35,Notes!$A$35:$N$35,0))</f>
        <v>1037</v>
      </c>
      <c r="S768" s="65"/>
      <c r="T768" s="65">
        <f>INDEX(GB!$A$2:$AD$96,MATCH($C768,GB!$A$2:$A$96,0),MATCH(T$2,GB!$A$1:$AD$1,0))</f>
        <v>20</v>
      </c>
      <c r="U768" s="65">
        <f>INDEX(GB!$A$2:$AD$96,MATCH($C768,GB!$A$2:$A$96,0),MATCH(U$2,GB!$A$1:$AD$1,0))</f>
        <v>0</v>
      </c>
      <c r="V768" s="65">
        <f>INDEX(GB!$A$2:$AD$96,MATCH($C768,GB!$A$2:$A$96,0),MATCH(V$2,GB!$A$1:$AD$1,0))</f>
        <v>0</v>
      </c>
      <c r="W768" s="65">
        <f>INDEX(GB!$A$2:$AD$96,MATCH($C768,GB!$A$2:$A$96,0),MATCH(W$2,GB!$A$1:$AD$1,0))</f>
        <v>20</v>
      </c>
      <c r="X768" s="65">
        <f>INDEX(GB!$A$2:$AD$96,MATCH($C768,GB!$A$2:$A$96,0),MATCH(X$2,GB!$A$1:$AD$1,0))</f>
        <v>15</v>
      </c>
      <c r="Y768" s="65">
        <v>5</v>
      </c>
      <c r="Z768" s="72">
        <v>1250</v>
      </c>
      <c r="AA768" s="72">
        <v>600</v>
      </c>
      <c r="AB768" s="65"/>
      <c r="AC768" s="65"/>
      <c r="AD768" s="65"/>
      <c r="AE768" s="72" t="str">
        <f t="shared" si="3091"/>
        <v/>
      </c>
      <c r="AF768" s="65">
        <v>0</v>
      </c>
      <c r="AG768" s="65"/>
      <c r="AI768" s="65" t="str">
        <f t="shared" si="3084"/>
        <v/>
      </c>
      <c r="AJ768" s="65" t="str">
        <f t="shared" si="3085"/>
        <v/>
      </c>
      <c r="AK768" s="65" t="str">
        <f t="shared" si="3086"/>
        <v/>
      </c>
      <c r="AL768" s="65" t="str">
        <f t="shared" si="3087"/>
        <v/>
      </c>
      <c r="AM768" s="65" t="str">
        <f t="shared" si="2800"/>
        <v/>
      </c>
      <c r="AT768" s="65" t="str">
        <f>INDEX(Binning!$F$3:$AW$791,MATCH(CONCATENATE(LEFT($F768,2),MID($F768,4,6)),Binning!$F$3:$F$791,0),MATCH(AT$2,Binning!$F$2:$AW$2,0))</f>
        <v>ECPU</v>
      </c>
      <c r="AU768" s="65">
        <f>INDEX(Binning!$F$3:$AW$791,MATCH(CONCATENATE(LEFT($F768,2),MID($F768,4,6)),Binning!$F$3:$F$791,0),MATCH(AU$2,Binning!$F$2:$AW$2,0))</f>
        <v>274.60000000000002</v>
      </c>
      <c r="AV768" s="65"/>
      <c r="AW768" s="65" t="str">
        <f t="shared" si="3076"/>
        <v>CPU_SRAM MES005 calculation uses ECPU IDS</v>
      </c>
      <c r="AX768" s="65">
        <f t="shared" si="3077"/>
        <v>835</v>
      </c>
      <c r="AY768" s="65">
        <f t="shared" si="3078"/>
        <v>800</v>
      </c>
      <c r="AZ768" s="65">
        <f>INDEX(Notes!$A$36:$O$47,MATCH($B768,Notes!A$36:A$47,0),MATCH(AZ$2,Notes!A$35:O$35,0))</f>
        <v>78.258233235043448</v>
      </c>
      <c r="BA768" s="65">
        <f t="shared" si="2932"/>
        <v>760</v>
      </c>
      <c r="BB768" s="65">
        <f t="shared" si="3079"/>
        <v>835</v>
      </c>
      <c r="BC768" s="65">
        <f t="shared" si="2933"/>
        <v>755</v>
      </c>
      <c r="BD768" s="65">
        <f t="shared" si="3080"/>
        <v>830</v>
      </c>
      <c r="BG768" s="65" t="str">
        <f t="shared" si="3081"/>
        <v>ME005_E1</v>
      </c>
      <c r="BH768" s="197">
        <v>760</v>
      </c>
      <c r="BI768" s="188">
        <v>725</v>
      </c>
      <c r="BJ768" s="189">
        <v>785</v>
      </c>
      <c r="BK768" s="72">
        <f>INDEX(Binning!$F$3:$AX$791,MATCH(CONCATENATE(LEFT($F768,2),MID($F768,4,6)),Binning!$F$3:$F$791,0),MATCH(AX$2,Binning!$F$2:$AX$2,0))</f>
        <v>850</v>
      </c>
      <c r="BL768" s="72">
        <f>INDEX(Binning!$F$3:$BB$791,MATCH(CONCATENATE(LEFT($F768,2),MID($F768,4,6)),Binning!$F$3:$F$791,0),MATCH(BB$2,Binning!$F$2:$BB$2,0))</f>
        <v>790</v>
      </c>
      <c r="BM768" s="72">
        <f t="shared" si="3135"/>
        <v>15</v>
      </c>
      <c r="BN768" s="72">
        <f t="shared" si="3136"/>
        <v>15</v>
      </c>
      <c r="BO768" s="72">
        <f t="shared" si="3082"/>
        <v>117.4</v>
      </c>
      <c r="BP768" s="72">
        <f t="shared" si="2521"/>
        <v>5</v>
      </c>
      <c r="BQ768" s="72" t="str">
        <f t="shared" si="2522"/>
        <v>1</v>
      </c>
      <c r="BR768" s="72">
        <v>0</v>
      </c>
      <c r="BS768" s="65"/>
      <c r="BT768" s="65"/>
    </row>
    <row r="769" spans="1:72" s="72" customFormat="1" x14ac:dyDescent="0.2">
      <c r="A769" s="76" t="b">
        <v>1</v>
      </c>
      <c r="B769" s="65" t="s">
        <v>133</v>
      </c>
      <c r="C769" s="65" t="s">
        <v>290</v>
      </c>
      <c r="D769" s="72" t="s">
        <v>44</v>
      </c>
      <c r="E769" s="75">
        <f t="shared" si="2519"/>
        <v>1006001</v>
      </c>
      <c r="F769" s="65" t="str">
        <f t="shared" ref="F769:F780" si="3137">CONCATENATE(C769,"_",D769)</f>
        <v>MES006_E1</v>
      </c>
      <c r="G769" s="65" t="s">
        <v>345</v>
      </c>
      <c r="H769" s="189">
        <v>1100</v>
      </c>
      <c r="I769" s="184">
        <f t="shared" si="3134"/>
        <v>140</v>
      </c>
      <c r="J769" s="65">
        <f>INDEX(Notes!$A$36:$N$47,MATCH(Binning!$B769,Notes!$A$36:$A$47,0),MATCH(Notes!$K$35,Notes!$A$35:$N$35,0))</f>
        <v>117.4</v>
      </c>
      <c r="K769" s="65"/>
      <c r="L769" s="69">
        <f>MAX(MIN(MAX(BK769-150,BJ769),Notes!$B$56)-N769,BH769,L768+N768-N769)</f>
        <v>820</v>
      </c>
      <c r="M769" s="72">
        <f t="shared" si="3132"/>
        <v>785</v>
      </c>
      <c r="N769" s="65">
        <f>INDEX(GB!$A$2:$AD$96,MATCH($C769,GB!$A$2:$A$96,0),MATCH(N$2,GB!$A$1:$AD$1,0))</f>
        <v>75</v>
      </c>
      <c r="O769" s="65">
        <f>INDEX(GB!$A$2:$AD$96,MATCH($C769,GB!$A$2:$A$96,0),MATCH(O$2,GB!$A$1:$AD$1,0))</f>
        <v>45</v>
      </c>
      <c r="P769" s="65">
        <f>INDEX(GB!$A$2:$AD$96,MATCH($C769,GB!$A$2:$A$96,0),MATCH(P$2,GB!$A$1:$AD$1,0))</f>
        <v>45</v>
      </c>
      <c r="Q769" s="65">
        <f>INDEX(GB!$A$2:$AD$96,MATCH($C769,GB!$A$2:$A$96,0),MATCH(Q$2,GB!$A$1:$AD$1,0))</f>
        <v>30</v>
      </c>
      <c r="R769" s="65">
        <f>INDEX(Notes!$A$36:$N$47,MATCH(Binning!$B769,Notes!$A$36:$A$47,0),MATCH(Notes!$M$35,Notes!$A$35:$N$35,0))</f>
        <v>1037</v>
      </c>
      <c r="S769" s="65"/>
      <c r="T769" s="65">
        <f>INDEX(GB!$A$2:$AD$96,MATCH($C769,GB!$A$2:$A$96,0),MATCH(T$2,GB!$A$1:$AD$1,0))</f>
        <v>35</v>
      </c>
      <c r="U769" s="65">
        <f>INDEX(GB!$A$2:$AD$96,MATCH($C769,GB!$A$2:$A$96,0),MATCH(U$2,GB!$A$1:$AD$1,0))</f>
        <v>0</v>
      </c>
      <c r="V769" s="65">
        <f>INDEX(GB!$A$2:$AD$96,MATCH($C769,GB!$A$2:$A$96,0),MATCH(V$2,GB!$A$1:$AD$1,0))</f>
        <v>0</v>
      </c>
      <c r="W769" s="65">
        <f>INDEX(GB!$A$2:$AD$96,MATCH($C769,GB!$A$2:$A$96,0),MATCH(W$2,GB!$A$1:$AD$1,0))</f>
        <v>20</v>
      </c>
      <c r="X769" s="65">
        <f>INDEX(GB!$A$2:$AD$96,MATCH($C769,GB!$A$2:$A$96,0),MATCH(X$2,GB!$A$1:$AD$1,0))</f>
        <v>5</v>
      </c>
      <c r="Y769" s="65">
        <v>5</v>
      </c>
      <c r="Z769" s="72">
        <v>1250</v>
      </c>
      <c r="AA769" s="72">
        <v>600</v>
      </c>
      <c r="AB769" s="65"/>
      <c r="AC769" s="65"/>
      <c r="AD769" s="65"/>
      <c r="AE769" s="72" t="str">
        <f t="shared" si="3091"/>
        <v/>
      </c>
      <c r="AF769" s="65">
        <v>0</v>
      </c>
      <c r="AG769" s="65"/>
      <c r="AI769" s="65" t="str">
        <f t="shared" si="3084"/>
        <v/>
      </c>
      <c r="AJ769" s="65" t="str">
        <f t="shared" si="3085"/>
        <v/>
      </c>
      <c r="AK769" s="65" t="str">
        <f t="shared" si="3086"/>
        <v/>
      </c>
      <c r="AL769" s="65" t="str">
        <f t="shared" si="3087"/>
        <v/>
      </c>
      <c r="AM769" s="65" t="str">
        <f t="shared" si="2800"/>
        <v/>
      </c>
      <c r="AT769" s="65" t="str">
        <f>INDEX(Binning!$F$3:$AW$791,MATCH(CONCATENATE(LEFT($F769,2),MID($F769,4,6)),Binning!$F$3:$F$791,0),MATCH(AT$2,Binning!$F$2:$AW$2,0))</f>
        <v>ECPU</v>
      </c>
      <c r="AU769" s="65">
        <f>INDEX(Binning!$F$3:$AW$791,MATCH(CONCATENATE(LEFT($F769,2),MID($F769,4,6)),Binning!$F$3:$F$791,0),MATCH(AU$2,Binning!$F$2:$AW$2,0))</f>
        <v>274.60000000000002</v>
      </c>
      <c r="AV769" s="65"/>
      <c r="AW769" s="65" t="str">
        <f t="shared" si="3076"/>
        <v>CPU_SRAM MES006 calculation uses ECPU IDS</v>
      </c>
      <c r="AX769" s="65">
        <f>L769+N769</f>
        <v>895</v>
      </c>
      <c r="AY769" s="65">
        <f t="shared" si="3078"/>
        <v>860</v>
      </c>
      <c r="AZ769" s="65">
        <f>INDEX(Notes!$A$36:$O$47,MATCH($B769,Notes!A$36:A$47,0),MATCH(AZ$2,Notes!A$35:O$35,0))</f>
        <v>78.258233235043448</v>
      </c>
      <c r="BA769" s="65">
        <f>MAX(MIN(Y769*FLOOR((H769-I769*LOG10(AZ769))/Y769,1),L769),M769)</f>
        <v>820</v>
      </c>
      <c r="BB769" s="65">
        <f>BA769+N769</f>
        <v>895</v>
      </c>
      <c r="BC769" s="65">
        <f>MAX(MIN(Y769*FLOOR((H769-I769*LOG10(J769))/Y769,1),L769),M769)</f>
        <v>810</v>
      </c>
      <c r="BD769" s="65">
        <f>BC769+N769</f>
        <v>885</v>
      </c>
      <c r="BG769" s="65" t="str">
        <f t="shared" si="3081"/>
        <v>ME006_E1</v>
      </c>
      <c r="BH769" s="197">
        <v>820</v>
      </c>
      <c r="BI769" s="188">
        <v>785</v>
      </c>
      <c r="BJ769" s="189">
        <v>795</v>
      </c>
      <c r="BK769" s="72">
        <f>INDEX(Binning!$F$3:$AX$791,MATCH(CONCATENATE(LEFT($F769,2),MID($F769,4,6)),Binning!$F$3:$F$791,0),MATCH(AX$2,Binning!$F$2:$AX$2,0))</f>
        <v>930</v>
      </c>
      <c r="BL769" s="72">
        <f>INDEX(Binning!$F$3:$BB$791,MATCH(CONCATENATE(LEFT($F769,2),MID($F769,4,6)),Binning!$F$3:$F$791,0),MATCH(BB$2,Binning!$F$2:$BB$2,0))</f>
        <v>865</v>
      </c>
      <c r="BM769" s="72">
        <f t="shared" si="3135"/>
        <v>35</v>
      </c>
      <c r="BN769" s="72">
        <f t="shared" si="3136"/>
        <v>35</v>
      </c>
      <c r="BO769" s="72">
        <f t="shared" si="3082"/>
        <v>117.4</v>
      </c>
      <c r="BP769" s="72">
        <f t="shared" si="2521"/>
        <v>6</v>
      </c>
      <c r="BQ769" s="72" t="str">
        <f t="shared" si="2522"/>
        <v>1</v>
      </c>
      <c r="BR769" s="72">
        <v>0</v>
      </c>
      <c r="BS769" s="65"/>
      <c r="BT769" s="65"/>
    </row>
    <row r="770" spans="1:72" s="72" customFormat="1" x14ac:dyDescent="0.2">
      <c r="A770" s="76" t="b">
        <v>1</v>
      </c>
      <c r="B770" s="65" t="s">
        <v>133</v>
      </c>
      <c r="C770" s="65" t="s">
        <v>289</v>
      </c>
      <c r="D770" s="72" t="s">
        <v>44</v>
      </c>
      <c r="E770" s="75">
        <f t="shared" si="2519"/>
        <v>1007001</v>
      </c>
      <c r="F770" s="65" t="str">
        <f t="shared" si="3137"/>
        <v>MES007_E1</v>
      </c>
      <c r="G770" s="65" t="s">
        <v>345</v>
      </c>
      <c r="H770" s="72">
        <v>1225</v>
      </c>
      <c r="I770" s="184">
        <f t="shared" si="3134"/>
        <v>145</v>
      </c>
      <c r="J770" s="65">
        <f>INDEX(Notes!$A$36:$N$47,MATCH(Binning!$B770,Notes!$A$36:$A$47,0),MATCH(Notes!$K$35,Notes!$A$35:$N$35,0))</f>
        <v>117.4</v>
      </c>
      <c r="K770" s="65"/>
      <c r="L770" s="69">
        <f>MAX(MIN(MAX(BK770-150,BJ770),Notes!$B$56)-N770,BH770,L769+N769-N770)</f>
        <v>925</v>
      </c>
      <c r="M770" s="72">
        <f t="shared" si="3132"/>
        <v>890</v>
      </c>
      <c r="N770" s="65">
        <f>INDEX(GB!$A$2:$AD$96,MATCH($C770,GB!$A$2:$A$96,0),MATCH(N$2,GB!$A$1:$AD$1,0))</f>
        <v>95</v>
      </c>
      <c r="O770" s="65">
        <f>INDEX(GB!$A$2:$AD$96,MATCH($C770,GB!$A$2:$A$96,0),MATCH(O$2,GB!$A$1:$AD$1,0))</f>
        <v>35</v>
      </c>
      <c r="P770" s="65">
        <f>INDEX(GB!$A$2:$AD$96,MATCH($C770,GB!$A$2:$A$96,0),MATCH(P$2,GB!$A$1:$AD$1,0))</f>
        <v>55</v>
      </c>
      <c r="Q770" s="65">
        <f>INDEX(GB!$A$2:$AD$96,MATCH($C770,GB!$A$2:$A$96,0),MATCH(Q$2,GB!$A$1:$AD$1,0))</f>
        <v>35</v>
      </c>
      <c r="R770" s="65">
        <f>INDEX(Notes!$A$36:$N$47,MATCH(Binning!$B770,Notes!$A$36:$A$47,0),MATCH(Notes!$M$35,Notes!$A$35:$N$35,0))</f>
        <v>1037</v>
      </c>
      <c r="S770" s="65"/>
      <c r="T770" s="65">
        <f>INDEX(GB!$A$2:$AD$96,MATCH($C770,GB!$A$2:$A$96,0),MATCH(T$2,GB!$A$1:$AD$1,0))</f>
        <v>100</v>
      </c>
      <c r="U770" s="65">
        <f>INDEX(GB!$A$2:$AD$96,MATCH($C770,GB!$A$2:$A$96,0),MATCH(U$2,GB!$A$1:$AD$1,0))</f>
        <v>0</v>
      </c>
      <c r="V770" s="65">
        <f>INDEX(GB!$A$2:$AD$96,MATCH($C770,GB!$A$2:$A$96,0),MATCH(V$2,GB!$A$1:$AD$1,0))</f>
        <v>0</v>
      </c>
      <c r="W770" s="65">
        <f>INDEX(GB!$A$2:$AD$96,MATCH($C770,GB!$A$2:$A$96,0),MATCH(W$2,GB!$A$1:$AD$1,0))</f>
        <v>30</v>
      </c>
      <c r="X770" s="65">
        <f>INDEX(GB!$A$2:$AD$96,MATCH($C770,GB!$A$2:$A$96,0),MATCH(X$2,GB!$A$1:$AD$1,0))</f>
        <v>10</v>
      </c>
      <c r="Y770" s="65">
        <v>5</v>
      </c>
      <c r="Z770" s="72">
        <v>1250</v>
      </c>
      <c r="AA770" s="72">
        <v>600</v>
      </c>
      <c r="AB770" s="65"/>
      <c r="AC770" s="65"/>
      <c r="AD770" s="65"/>
      <c r="AE770" s="72" t="str">
        <f t="shared" si="3091"/>
        <v/>
      </c>
      <c r="AF770" s="65">
        <v>0</v>
      </c>
      <c r="AG770" s="65"/>
      <c r="AI770" s="65" t="str">
        <f t="shared" si="3084"/>
        <v/>
      </c>
      <c r="AJ770" s="65" t="str">
        <f t="shared" si="3085"/>
        <v/>
      </c>
      <c r="AK770" s="65" t="str">
        <f t="shared" si="3086"/>
        <v/>
      </c>
      <c r="AL770" s="65" t="str">
        <f t="shared" si="3087"/>
        <v/>
      </c>
      <c r="AM770" s="65" t="str">
        <f t="shared" si="2800"/>
        <v/>
      </c>
      <c r="AT770" s="65" t="str">
        <f>INDEX(Binning!$F$3:$AW$791,MATCH(CONCATENATE(LEFT($F770,2),MID($F770,4,6)),Binning!$F$3:$F$791,0),MATCH(AT$2,Binning!$F$2:$AW$2,0))</f>
        <v>ECPU</v>
      </c>
      <c r="AU770" s="65">
        <f>INDEX(Binning!$F$3:$AW$791,MATCH(CONCATENATE(LEFT($F770,2),MID($F770,4,6)),Binning!$F$3:$F$791,0),MATCH(AU$2,Binning!$F$2:$AW$2,0))</f>
        <v>274.60000000000002</v>
      </c>
      <c r="AV770" s="65"/>
      <c r="AW770" s="65" t="str">
        <f t="shared" si="3076"/>
        <v>CPU_SRAM MES007 calculation uses ECPU IDS</v>
      </c>
      <c r="AX770" s="65">
        <f>L770+N770</f>
        <v>1020</v>
      </c>
      <c r="AY770" s="65">
        <f t="shared" si="3078"/>
        <v>985</v>
      </c>
      <c r="AZ770" s="65">
        <f>INDEX(Notes!$A$36:$O$47,MATCH($B770,Notes!A$36:A$47,0),MATCH(AZ$2,Notes!A$35:O$35,0))</f>
        <v>78.258233235043448</v>
      </c>
      <c r="BA770" s="65">
        <f>MAX(MIN(Y770*FLOOR((H770-I770*LOG10(AZ770))/Y770,1),L770),M770)</f>
        <v>925</v>
      </c>
      <c r="BB770" s="65">
        <f>BA770+N770</f>
        <v>1020</v>
      </c>
      <c r="BC770" s="65">
        <f>MAX(MIN(Y770*FLOOR((H770-I770*LOG10(J770))/Y770,1),L770),M770)</f>
        <v>920</v>
      </c>
      <c r="BD770" s="65">
        <f>BC770+N770</f>
        <v>1015</v>
      </c>
      <c r="BG770" s="65" t="str">
        <f t="shared" si="3081"/>
        <v>ME007_E1</v>
      </c>
      <c r="BH770" s="197">
        <v>925</v>
      </c>
      <c r="BI770" s="188">
        <v>890</v>
      </c>
      <c r="BJ770" s="189">
        <v>810</v>
      </c>
      <c r="BK770" s="72">
        <f>INDEX(Binning!$F$3:$AX$791,MATCH(CONCATENATE(LEFT($F770,2),MID($F770,4,6)),Binning!$F$3:$F$791,0),MATCH(AX$2,Binning!$F$2:$AX$2,0))</f>
        <v>1000</v>
      </c>
      <c r="BL770" s="72">
        <f>INDEX(Binning!$F$3:$BB$791,MATCH(CONCATENATE(LEFT($F770,2),MID($F770,4,6)),Binning!$F$3:$F$791,0),MATCH(BB$2,Binning!$F$2:$BB$2,0))</f>
        <v>935</v>
      </c>
      <c r="BM770" s="72">
        <f t="shared" si="3135"/>
        <v>-20</v>
      </c>
      <c r="BN770" s="72">
        <f t="shared" si="3136"/>
        <v>-20</v>
      </c>
      <c r="BO770" s="72">
        <f t="shared" si="3082"/>
        <v>117.4</v>
      </c>
      <c r="BP770" s="72">
        <f t="shared" si="2521"/>
        <v>7</v>
      </c>
      <c r="BQ770" s="72" t="str">
        <f t="shared" si="2522"/>
        <v>1</v>
      </c>
      <c r="BR770" s="72">
        <v>0</v>
      </c>
      <c r="BS770" s="65"/>
      <c r="BT770" s="65"/>
    </row>
    <row r="771" spans="1:72" s="72" customFormat="1" x14ac:dyDescent="0.2">
      <c r="A771" s="76" t="b">
        <v>1</v>
      </c>
      <c r="B771" s="65" t="s">
        <v>133</v>
      </c>
      <c r="C771" s="65" t="s">
        <v>315</v>
      </c>
      <c r="D771" s="72" t="s">
        <v>44</v>
      </c>
      <c r="E771" s="75">
        <f>1000000+BP771*1000+BQ771</f>
        <v>1008001</v>
      </c>
      <c r="F771" s="65" t="str">
        <f t="shared" si="3137"/>
        <v>MES008_E1</v>
      </c>
      <c r="G771" s="65" t="s">
        <v>345</v>
      </c>
      <c r="H771" s="184">
        <f>H770</f>
        <v>1225</v>
      </c>
      <c r="I771" s="184">
        <f t="shared" si="3134"/>
        <v>145</v>
      </c>
      <c r="J771" s="65">
        <f>INDEX(Notes!$A$36:$N$47,MATCH(Binning!$B771,Notes!$A$36:$A$47,0),MATCH(Notes!$K$35,Notes!$A$35:$N$35,0))</f>
        <v>117.4</v>
      </c>
      <c r="K771" s="65"/>
      <c r="L771" s="69">
        <f>MAX(MIN(MAX(BK771-150,BJ771),Notes!$B$56)-N771,BH771,L770+N770-N771)</f>
        <v>925</v>
      </c>
      <c r="M771" s="72">
        <f t="shared" si="3132"/>
        <v>895</v>
      </c>
      <c r="N771" s="65">
        <f>INDEX(GB!$A$2:$AD$96,MATCH($C771,GB!$A$2:$A$96,0),MATCH(N$2,GB!$A$1:$AD$1,0))</f>
        <v>95</v>
      </c>
      <c r="O771" s="65">
        <f>INDEX(GB!$A$2:$AD$96,MATCH($C771,GB!$A$2:$A$96,0),MATCH(O$2,GB!$A$1:$AD$1,0))</f>
        <v>35</v>
      </c>
      <c r="P771" s="65">
        <f>INDEX(GB!$A$2:$AD$96,MATCH($C771,GB!$A$2:$A$96,0),MATCH(P$2,GB!$A$1:$AD$1,0))</f>
        <v>55</v>
      </c>
      <c r="Q771" s="65">
        <f>INDEX(GB!$A$2:$AD$96,MATCH($C771,GB!$A$2:$A$96,0),MATCH(Q$2,GB!$A$1:$AD$1,0))</f>
        <v>35</v>
      </c>
      <c r="R771" s="65">
        <f>INDEX(Notes!$A$36:$N$47,MATCH(Binning!$B771,Notes!$A$36:$A$47,0),MATCH(Notes!$M$35,Notes!$A$35:$N$35,0))</f>
        <v>1037</v>
      </c>
      <c r="S771" s="65"/>
      <c r="T771" s="65">
        <f>INDEX(GB!$A$2:$AD$96,MATCH($C771,GB!$A$2:$A$96,0),MATCH(T$2,GB!$A$1:$AD$1,0))</f>
        <v>80</v>
      </c>
      <c r="U771" s="65">
        <f>INDEX(GB!$A$2:$AD$96,MATCH($C771,GB!$A$2:$A$96,0),MATCH(U$2,GB!$A$1:$AD$1,0))</f>
        <v>0</v>
      </c>
      <c r="V771" s="65">
        <f>INDEX(GB!$A$2:$AD$96,MATCH($C771,GB!$A$2:$A$96,0),MATCH(V$2,GB!$A$1:$AD$1,0))</f>
        <v>0</v>
      </c>
      <c r="W771" s="65">
        <f>INDEX(GB!$A$2:$AD$96,MATCH($C771,GB!$A$2:$A$96,0),MATCH(W$2,GB!$A$1:$AD$1,0))</f>
        <v>30</v>
      </c>
      <c r="X771" s="65">
        <f>INDEX(GB!$A$2:$AD$96,MATCH($C771,GB!$A$2:$A$96,0),MATCH(X$2,GB!$A$1:$AD$1,0))</f>
        <v>10</v>
      </c>
      <c r="Y771" s="65">
        <v>5</v>
      </c>
      <c r="Z771" s="72">
        <v>1250</v>
      </c>
      <c r="AA771" s="72">
        <v>600</v>
      </c>
      <c r="AB771" s="65"/>
      <c r="AC771" s="65"/>
      <c r="AD771" s="65"/>
      <c r="AE771" s="72" t="str">
        <f>IF(L770+N770=L771+N771,C770,"")</f>
        <v>MES007</v>
      </c>
      <c r="AF771" s="65">
        <v>0</v>
      </c>
      <c r="AG771" s="65"/>
      <c r="AI771" s="65" t="str">
        <f t="shared" si="3084"/>
        <v/>
      </c>
      <c r="AJ771" s="65" t="str">
        <f t="shared" si="3085"/>
        <v/>
      </c>
      <c r="AK771" s="65" t="str">
        <f t="shared" si="3086"/>
        <v/>
      </c>
      <c r="AL771" s="65" t="str">
        <f t="shared" si="3087"/>
        <v/>
      </c>
      <c r="AM771" s="65" t="str">
        <f t="shared" si="2800"/>
        <v/>
      </c>
      <c r="AT771" s="65" t="str">
        <f>INDEX(Binning!$F$3:$AW$791,MATCH(CONCATENATE(LEFT($F771,2),MID($F771,4,6)),Binning!$F$3:$F$791,0),MATCH(AT$2,Binning!$F$2:$AW$2,0))</f>
        <v>ECPU</v>
      </c>
      <c r="AU771" s="65">
        <f>INDEX(Binning!$F$3:$AW$791,MATCH(CONCATENATE(LEFT($F771,2),MID($F771,4,6)),Binning!$F$3:$F$791,0),MATCH(AU$2,Binning!$F$2:$AW$2,0))</f>
        <v>274.60000000000002</v>
      </c>
      <c r="AV771" s="65"/>
      <c r="AW771" s="65" t="str">
        <f>CONCATENATE("CPU_SRAM ",C771," calculation uses ",AT771," IDS")</f>
        <v>CPU_SRAM MES008 calculation uses ECPU IDS</v>
      </c>
      <c r="AX771" s="65">
        <f>L771+N771</f>
        <v>1020</v>
      </c>
      <c r="AY771" s="65">
        <f>M771+N771</f>
        <v>990</v>
      </c>
      <c r="AZ771" s="65">
        <f>INDEX(Notes!$A$36:$O$47,MATCH($B771,Notes!A$36:A$47,0),MATCH(AZ$2,Notes!A$35:O$35,0))</f>
        <v>78.258233235043448</v>
      </c>
      <c r="BA771" s="65">
        <f>MAX(MIN(Y771*FLOOR((H771-I771*LOG10(AZ771))/Y771,1),L771),M771)</f>
        <v>925</v>
      </c>
      <c r="BB771" s="65">
        <f>BA771+N771</f>
        <v>1020</v>
      </c>
      <c r="BC771" s="65">
        <f>MAX(MIN(Y771*FLOOR((H771-I771*LOG10(J771))/Y771,1),L771),M771)</f>
        <v>920</v>
      </c>
      <c r="BD771" s="65">
        <f>BC771+N771</f>
        <v>1015</v>
      </c>
      <c r="BG771" s="65" t="str">
        <f t="shared" si="3081"/>
        <v>ME008_E1</v>
      </c>
      <c r="BH771" s="197">
        <f>BH770</f>
        <v>925</v>
      </c>
      <c r="BI771" s="188">
        <f>BI770</f>
        <v>890</v>
      </c>
      <c r="BJ771" s="189">
        <v>810</v>
      </c>
      <c r="BK771" s="72">
        <f>INDEX(Binning!$F$3:$AX$791,MATCH(CONCATENATE(LEFT($F771,2),MID($F771,4,6)),Binning!$F$3:$F$791,0),MATCH(AX$2,Binning!$F$2:$AX$2,0))</f>
        <v>1000</v>
      </c>
      <c r="BL771" s="72">
        <f>INDEX(Binning!$F$3:$BB$791,MATCH(CONCATENATE(LEFT($F771,2),MID($F771,4,6)),Binning!$F$3:$F$791,0),MATCH(BB$2,Binning!$F$2:$BB$2,0))</f>
        <v>935</v>
      </c>
      <c r="BM771" s="72">
        <f t="shared" si="3135"/>
        <v>-20</v>
      </c>
      <c r="BN771" s="72">
        <f t="shared" si="3136"/>
        <v>-20</v>
      </c>
      <c r="BO771" s="72">
        <f t="shared" si="3082"/>
        <v>117.4</v>
      </c>
      <c r="BP771" s="72">
        <f t="shared" si="2521"/>
        <v>8</v>
      </c>
      <c r="BQ771" s="72" t="str">
        <f t="shared" si="2522"/>
        <v>1</v>
      </c>
      <c r="BR771" s="72">
        <v>0</v>
      </c>
      <c r="BS771" s="65"/>
      <c r="BT771" s="65"/>
    </row>
    <row r="772" spans="1:72" s="72" customFormat="1" x14ac:dyDescent="0.2">
      <c r="A772" s="76" t="b">
        <v>1</v>
      </c>
      <c r="B772" s="65" t="s">
        <v>133</v>
      </c>
      <c r="C772" s="65" t="s">
        <v>347</v>
      </c>
      <c r="D772" s="72" t="s">
        <v>44</v>
      </c>
      <c r="E772" s="75">
        <f>1000000+BP772*1000+BQ772</f>
        <v>1009001</v>
      </c>
      <c r="F772" s="65" t="str">
        <f t="shared" ref="F772" si="3138">CONCATENATE(C772,"_",D772)</f>
        <v>MES009_E1</v>
      </c>
      <c r="G772" s="65" t="s">
        <v>345</v>
      </c>
      <c r="H772" s="184">
        <f>H771</f>
        <v>1225</v>
      </c>
      <c r="I772" s="184">
        <f t="shared" si="3134"/>
        <v>145</v>
      </c>
      <c r="J772" s="65">
        <f>INDEX(Notes!$A$36:$N$47,MATCH(Binning!$B772,Notes!$A$36:$A$47,0),MATCH(Notes!$K$35,Notes!$A$35:$N$35,0))</f>
        <v>117.4</v>
      </c>
      <c r="K772" s="65"/>
      <c r="L772" s="69">
        <f>MAX(MIN(MAX(BK772-150,BJ772),Notes!$B$56)-N772,BH772,L771+N771-N772)</f>
        <v>925</v>
      </c>
      <c r="M772" s="72">
        <f t="shared" si="3132"/>
        <v>900</v>
      </c>
      <c r="N772" s="65">
        <f>INDEX(GB!$A$2:$AD$96,MATCH($C772,GB!$A$2:$A$96,0),MATCH(N$2,GB!$A$1:$AD$1,0))</f>
        <v>95</v>
      </c>
      <c r="O772" s="65">
        <f>INDEX(GB!$A$2:$AD$96,MATCH($C772,GB!$A$2:$A$96,0),MATCH(O$2,GB!$A$1:$AD$1,0))</f>
        <v>35</v>
      </c>
      <c r="P772" s="65">
        <f>INDEX(GB!$A$2:$AD$96,MATCH($C772,GB!$A$2:$A$96,0),MATCH(P$2,GB!$A$1:$AD$1,0))</f>
        <v>55</v>
      </c>
      <c r="Q772" s="65">
        <f>INDEX(GB!$A$2:$AD$96,MATCH($C772,GB!$A$2:$A$96,0),MATCH(Q$2,GB!$A$1:$AD$1,0))</f>
        <v>35</v>
      </c>
      <c r="R772" s="65">
        <f>INDEX(Notes!$A$36:$N$47,MATCH(Binning!$B772,Notes!$A$36:$A$47,0),MATCH(Notes!$M$35,Notes!$A$35:$N$35,0))</f>
        <v>1037</v>
      </c>
      <c r="S772" s="65"/>
      <c r="T772" s="65">
        <f>INDEX(GB!$A$2:$AD$96,MATCH($C772,GB!$A$2:$A$96,0),MATCH(T$2,GB!$A$1:$AD$1,0))</f>
        <v>70</v>
      </c>
      <c r="U772" s="65">
        <f>INDEX(GB!$A$2:$AD$96,MATCH($C772,GB!$A$2:$A$96,0),MATCH(U$2,GB!$A$1:$AD$1,0))</f>
        <v>0</v>
      </c>
      <c r="V772" s="65">
        <f>INDEX(GB!$A$2:$AD$96,MATCH($C772,GB!$A$2:$A$96,0),MATCH(V$2,GB!$A$1:$AD$1,0))</f>
        <v>0</v>
      </c>
      <c r="W772" s="65">
        <f>INDEX(GB!$A$2:$AD$96,MATCH($C772,GB!$A$2:$A$96,0),MATCH(W$2,GB!$A$1:$AD$1,0))</f>
        <v>30</v>
      </c>
      <c r="X772" s="65">
        <f>INDEX(GB!$A$2:$AD$96,MATCH($C772,GB!$A$2:$A$96,0),MATCH(X$2,GB!$A$1:$AD$1,0))</f>
        <v>10</v>
      </c>
      <c r="Y772" s="65">
        <v>5</v>
      </c>
      <c r="Z772" s="72">
        <v>1250</v>
      </c>
      <c r="AA772" s="72">
        <v>600</v>
      </c>
      <c r="AB772" s="65"/>
      <c r="AC772" s="65"/>
      <c r="AD772" s="65"/>
      <c r="AE772" s="72" t="str">
        <f>IF(L771+N771=L772+N772,C771,"")</f>
        <v>MES008</v>
      </c>
      <c r="AF772" s="65">
        <v>0</v>
      </c>
      <c r="AG772" s="65"/>
      <c r="AI772" s="65" t="str">
        <f t="shared" ref="AI772" si="3139">IF($BR772=1,BS772,"")</f>
        <v/>
      </c>
      <c r="AJ772" s="65" t="str">
        <f t="shared" ref="AJ772" si="3140">IF($BR772=1,BT772,"")</f>
        <v/>
      </c>
      <c r="AK772" s="65" t="str">
        <f t="shared" ref="AK772" si="3141">IF($BR772=1,BU772,"")</f>
        <v/>
      </c>
      <c r="AL772" s="65" t="str">
        <f t="shared" ref="AL772" si="3142">IF($BR772=1,BV772,"")</f>
        <v/>
      </c>
      <c r="AM772" s="65" t="str">
        <f t="shared" si="2800"/>
        <v/>
      </c>
      <c r="AT772" s="65" t="str">
        <f>INDEX(Binning!$F$3:$AW$791,MATCH(CONCATENATE(LEFT($F772,2),MID($F772,4,6)),Binning!$F$3:$F$791,0),MATCH(AT$2,Binning!$F$2:$AW$2,0))</f>
        <v>ECPU</v>
      </c>
      <c r="AU772" s="65">
        <f>INDEX(Binning!$F$3:$AW$791,MATCH(CONCATENATE(LEFT($F772,2),MID($F772,4,6)),Binning!$F$3:$F$791,0),MATCH(AU$2,Binning!$F$2:$AW$2,0))</f>
        <v>274.60000000000002</v>
      </c>
      <c r="AV772" s="65"/>
      <c r="AW772" s="65" t="str">
        <f>CONCATENATE("CPU_SRAM ",C772," calculation uses ",AT772," IDS")</f>
        <v>CPU_SRAM MES009 calculation uses ECPU IDS</v>
      </c>
      <c r="AX772" s="65">
        <f>L772+N772</f>
        <v>1020</v>
      </c>
      <c r="AY772" s="65">
        <f>M772+N772</f>
        <v>995</v>
      </c>
      <c r="AZ772" s="65">
        <f>INDEX(Notes!$A$36:$O$47,MATCH($B772,Notes!A$36:A$47,0),MATCH(AZ$2,Notes!A$35:O$35,0))</f>
        <v>78.258233235043448</v>
      </c>
      <c r="BA772" s="65">
        <f>MAX(MIN(Y772*FLOOR((H772-I772*LOG10(AZ772))/Y772,1),L772),M772)</f>
        <v>925</v>
      </c>
      <c r="BB772" s="65">
        <f>BA772+N772</f>
        <v>1020</v>
      </c>
      <c r="BC772" s="65">
        <f>MAX(MIN(Y772*FLOOR((H772-I772*LOG10(J772))/Y772,1),L772),M772)</f>
        <v>920</v>
      </c>
      <c r="BD772" s="65">
        <f>BC772+N772</f>
        <v>1015</v>
      </c>
      <c r="BG772" s="65" t="str">
        <f t="shared" si="3081"/>
        <v>ME009_E1</v>
      </c>
      <c r="BH772" s="197">
        <f>BH771</f>
        <v>925</v>
      </c>
      <c r="BI772" s="188">
        <f>BI771</f>
        <v>890</v>
      </c>
      <c r="BJ772" s="189">
        <v>810</v>
      </c>
      <c r="BK772" s="72">
        <f>INDEX(Binning!$F$3:$AX$791,MATCH(CONCATENATE(LEFT($F772,2),MID($F772,4,6)),Binning!$F$3:$F$791,0),MATCH(AX$2,Binning!$F$2:$AX$2,0))</f>
        <v>1000</v>
      </c>
      <c r="BL772" s="72">
        <f>INDEX(Binning!$F$3:$BB$791,MATCH(CONCATENATE(LEFT($F772,2),MID($F772,4,6)),Binning!$F$3:$F$791,0),MATCH(BB$2,Binning!$F$2:$BB$2,0))</f>
        <v>935</v>
      </c>
      <c r="BM772" s="72">
        <f t="shared" si="3135"/>
        <v>-20</v>
      </c>
      <c r="BN772" s="72">
        <f t="shared" si="3136"/>
        <v>-20</v>
      </c>
      <c r="BO772" s="72">
        <f t="shared" si="3082"/>
        <v>117.4</v>
      </c>
      <c r="BP772" s="72">
        <f t="shared" si="2521"/>
        <v>9</v>
      </c>
      <c r="BQ772" s="72" t="str">
        <f t="shared" si="2522"/>
        <v>1</v>
      </c>
      <c r="BR772" s="72">
        <v>0</v>
      </c>
      <c r="BS772" s="65"/>
      <c r="BT772" s="65"/>
    </row>
    <row r="773" spans="1:72" s="72" customFormat="1" x14ac:dyDescent="0.2">
      <c r="A773" s="76" t="s">
        <v>57</v>
      </c>
      <c r="B773" s="65" t="s">
        <v>23</v>
      </c>
      <c r="C773" s="65" t="s">
        <v>23</v>
      </c>
      <c r="D773" s="72" t="s">
        <v>44</v>
      </c>
      <c r="E773" s="72">
        <v>1</v>
      </c>
      <c r="F773" s="65" t="str">
        <f t="shared" si="3137"/>
        <v>FIXED_E1</v>
      </c>
      <c r="G773" s="65" t="s">
        <v>345</v>
      </c>
      <c r="H773" s="72">
        <f>L773</f>
        <v>740</v>
      </c>
      <c r="I773" s="72">
        <v>0</v>
      </c>
      <c r="J773" s="65">
        <f>INDEX(Notes!$A$36:$N$47,MATCH(Binning!$B773,Notes!$A$36:$A$47,0),MATCH(Notes!$K$35,Notes!$A$35:$N$35,0))</f>
        <v>0.30000000000000004</v>
      </c>
      <c r="K773" s="65"/>
      <c r="L773" s="69">
        <v>740</v>
      </c>
      <c r="M773" s="72">
        <f>L773</f>
        <v>740</v>
      </c>
      <c r="N773" s="65">
        <f>INDEX(GB!$A$2:$AD$96,MATCH($C773,GB!$A$2:$A$96,0),MATCH(N$2,GB!$A$1:$AD$1,0))</f>
        <v>70</v>
      </c>
      <c r="O773" s="65">
        <f>INDEX(GB!$A$2:$AD$96,MATCH($C773,GB!$A$2:$A$96,0),MATCH(O$2,GB!$A$1:$AD$1,0))</f>
        <v>50</v>
      </c>
      <c r="P773" s="65">
        <f>INDEX(GB!$A$2:$AD$96,MATCH($C773,GB!$A$2:$A$96,0),MATCH(P$2,GB!$A$1:$AD$1,0))</f>
        <v>30</v>
      </c>
      <c r="Q773" s="65">
        <f>INDEX(GB!$A$2:$AD$96,MATCH($C773,GB!$A$2:$A$96,0),MATCH(Q$2,GB!$A$1:$AD$1,0))</f>
        <v>50</v>
      </c>
      <c r="R773" s="65">
        <f>INDEX(Notes!$A$36:$N$47,MATCH(Binning!$B773,Notes!$A$36:$A$47,0),MATCH(Notes!$M$35,Notes!$A$35:$N$35,0))</f>
        <v>30</v>
      </c>
      <c r="S773" s="65"/>
      <c r="T773" s="65">
        <f>INDEX(GB!$A$2:$AD$96,MATCH($C773,GB!$A$2:$A$96,0),MATCH(T$2,GB!$A$1:$AD$1,0))</f>
        <v>35</v>
      </c>
      <c r="U773" s="65">
        <f>INDEX(GB!$A$2:$AD$96,MATCH($C773,GB!$A$2:$A$96,0),MATCH(U$2,GB!$A$1:$AD$1,0))</f>
        <v>0</v>
      </c>
      <c r="V773" s="65">
        <f>INDEX(GB!$A$2:$AD$96,MATCH($C773,GB!$A$2:$A$96,0),MATCH(V$2,GB!$A$1:$AD$1,0))</f>
        <v>0</v>
      </c>
      <c r="W773" s="65">
        <f>INDEX(GB!$A$2:$AD$96,MATCH($C773,GB!$A$2:$A$96,0),MATCH(W$2,GB!$A$1:$AD$1,0))</f>
        <v>5</v>
      </c>
      <c r="X773" s="65">
        <f>INDEX(GB!$A$2:$AD$96,MATCH($C773,GB!$A$2:$A$96,0),MATCH(X$2,GB!$A$1:$AD$1,0))</f>
        <v>25</v>
      </c>
      <c r="Y773" s="65">
        <v>5</v>
      </c>
      <c r="Z773" s="71">
        <v>950</v>
      </c>
      <c r="AA773" s="71">
        <v>750</v>
      </c>
      <c r="AB773" s="65">
        <f>ROUND(AX773*1.1,1)</f>
        <v>891</v>
      </c>
      <c r="AC773" s="65">
        <f>AB773</f>
        <v>891</v>
      </c>
      <c r="AD773" s="65">
        <f>ROUND(AX773*1.08,1)</f>
        <v>874.8</v>
      </c>
      <c r="AF773" s="65">
        <v>0</v>
      </c>
      <c r="AG773" s="65"/>
      <c r="AT773" s="65" t="str">
        <f t="shared" ref="AT773:AT780" si="3143">B773</f>
        <v>FIXED</v>
      </c>
      <c r="AU773" s="65">
        <f>J773</f>
        <v>0.30000000000000004</v>
      </c>
      <c r="AV773" s="65"/>
      <c r="AW773" s="65"/>
      <c r="AX773" s="65">
        <f t="shared" si="3077"/>
        <v>810</v>
      </c>
      <c r="AY773" s="65">
        <f t="shared" si="3078"/>
        <v>810</v>
      </c>
      <c r="AZ773" s="65">
        <f>INDEX(Notes!$A$36:$O$47,MATCH($B773,Notes!A$36:A$47,0),MATCH(AZ$2,Notes!A$35:O$35,0))</f>
        <v>1.5</v>
      </c>
      <c r="BA773" s="65">
        <f t="shared" si="2932"/>
        <v>740</v>
      </c>
      <c r="BB773" s="65">
        <f t="shared" si="3079"/>
        <v>810</v>
      </c>
      <c r="BC773" s="65">
        <f t="shared" si="2933"/>
        <v>740</v>
      </c>
      <c r="BD773" s="65">
        <f t="shared" si="3080"/>
        <v>810</v>
      </c>
      <c r="BG773" s="65"/>
      <c r="BH773" s="65"/>
      <c r="BI773" s="65"/>
      <c r="BO773" s="72">
        <f t="shared" si="3082"/>
        <v>0.30000000000000004</v>
      </c>
    </row>
    <row r="774" spans="1:72" s="72" customFormat="1" x14ac:dyDescent="0.2">
      <c r="A774" s="76" t="s">
        <v>57</v>
      </c>
      <c r="B774" s="65" t="s">
        <v>24</v>
      </c>
      <c r="C774" s="65" t="s">
        <v>24</v>
      </c>
      <c r="D774" s="72" t="s">
        <v>44</v>
      </c>
      <c r="E774" s="72">
        <v>1</v>
      </c>
      <c r="F774" s="65" t="str">
        <f t="shared" si="3137"/>
        <v>LOW_E1</v>
      </c>
      <c r="G774" s="65" t="s">
        <v>345</v>
      </c>
      <c r="H774" s="72">
        <f>L774</f>
        <v>700</v>
      </c>
      <c r="I774" s="72">
        <v>0</v>
      </c>
      <c r="J774" s="65">
        <f>INDEX(Notes!$A$36:$N$47,MATCH(Binning!$B774,Notes!$A$36:$A$47,0),MATCH(Notes!$K$35,Notes!$A$35:$N$35,0))</f>
        <v>6.8000000000000007</v>
      </c>
      <c r="K774" s="65"/>
      <c r="L774" s="188">
        <v>700</v>
      </c>
      <c r="M774" s="72">
        <f>L774</f>
        <v>700</v>
      </c>
      <c r="N774" s="65">
        <f>INDEX(GB!$A$2:$AD$96,MATCH($C774,GB!$A$2:$A$96,0),MATCH(N$2,GB!$A$1:$AD$1,0))</f>
        <v>70</v>
      </c>
      <c r="O774" s="65">
        <f>INDEX(GB!$A$2:$AD$96,MATCH($C774,GB!$A$2:$A$96,0),MATCH(O$2,GB!$A$1:$AD$1,0))</f>
        <v>50</v>
      </c>
      <c r="P774" s="65">
        <f>INDEX(GB!$A$2:$AD$96,MATCH($C774,GB!$A$2:$A$96,0),MATCH(P$2,GB!$A$1:$AD$1,0))</f>
        <v>30</v>
      </c>
      <c r="Q774" s="65">
        <f>INDEX(GB!$A$2:$AD$96,MATCH($C774,GB!$A$2:$A$96,0),MATCH(Q$2,GB!$A$1:$AD$1,0))</f>
        <v>55</v>
      </c>
      <c r="R774" s="65">
        <f>INDEX(Notes!$A$36:$N$47,MATCH(Binning!$B774,Notes!$A$36:$A$47,0),MATCH(Notes!$M$35,Notes!$A$35:$N$35,0))</f>
        <v>62.5</v>
      </c>
      <c r="S774" s="65"/>
      <c r="T774" s="65">
        <f>INDEX(GB!$A$2:$AD$96,MATCH($C774,GB!$A$2:$A$96,0),MATCH(T$2,GB!$A$1:$AD$1,0))</f>
        <v>25</v>
      </c>
      <c r="U774" s="65">
        <f>INDEX(GB!$A$2:$AD$96,MATCH($C774,GB!$A$2:$A$96,0),MATCH(U$2,GB!$A$1:$AD$1,0))</f>
        <v>0</v>
      </c>
      <c r="V774" s="65">
        <f>INDEX(GB!$A$2:$AD$96,MATCH($C774,GB!$A$2:$A$96,0),MATCH(V$2,GB!$A$1:$AD$1,0))</f>
        <v>0</v>
      </c>
      <c r="W774" s="65">
        <f>INDEX(GB!$A$2:$AD$96,MATCH($C774,GB!$A$2:$A$96,0),MATCH(W$2,GB!$A$1:$AD$1,0))</f>
        <v>5</v>
      </c>
      <c r="X774" s="65">
        <f>INDEX(GB!$A$2:$AD$96,MATCH($C774,GB!$A$2:$A$96,0),MATCH(X$2,GB!$A$1:$AD$1,0))</f>
        <v>30</v>
      </c>
      <c r="Y774" s="65">
        <v>5</v>
      </c>
      <c r="Z774" s="71">
        <v>950</v>
      </c>
      <c r="AA774" s="71">
        <v>600</v>
      </c>
      <c r="AB774" s="65">
        <f>ROUND(AX774*1.1,1)</f>
        <v>847</v>
      </c>
      <c r="AC774" s="65">
        <f>AB774</f>
        <v>847</v>
      </c>
      <c r="AD774" s="65">
        <f t="shared" ref="AD774:AD780" si="3144">ROUND(AX774*1.08,1)</f>
        <v>831.6</v>
      </c>
      <c r="AF774" s="65">
        <v>0</v>
      </c>
      <c r="AG774" s="65"/>
      <c r="AT774" s="65" t="str">
        <f t="shared" si="3143"/>
        <v>LOW</v>
      </c>
      <c r="AU774" s="65">
        <f>J774</f>
        <v>6.8000000000000007</v>
      </c>
      <c r="AV774" s="65"/>
      <c r="AW774" s="65"/>
      <c r="AX774" s="65">
        <f t="shared" si="3077"/>
        <v>770</v>
      </c>
      <c r="AY774" s="65">
        <f t="shared" si="3078"/>
        <v>770</v>
      </c>
      <c r="AZ774" s="65">
        <f>INDEX(Notes!$A$36:$O$47,MATCH($B774,Notes!A$36:A$47,0),MATCH(AZ$2,Notes!A$35:O$35,0))</f>
        <v>6.84</v>
      </c>
      <c r="BA774" s="65">
        <f t="shared" si="2932"/>
        <v>700</v>
      </c>
      <c r="BB774" s="65">
        <f t="shared" si="3079"/>
        <v>770</v>
      </c>
      <c r="BC774" s="65">
        <f t="shared" si="2933"/>
        <v>700</v>
      </c>
      <c r="BD774" s="65">
        <f t="shared" si="3080"/>
        <v>770</v>
      </c>
      <c r="BG774" s="65"/>
      <c r="BH774" s="65"/>
      <c r="BI774" s="65"/>
      <c r="BO774" s="72">
        <f t="shared" si="3082"/>
        <v>6.8000000000000007</v>
      </c>
    </row>
    <row r="775" spans="1:72" s="72" customFormat="1" x14ac:dyDescent="0.2">
      <c r="A775" s="76" t="b">
        <v>0</v>
      </c>
      <c r="B775" s="65" t="s">
        <v>266</v>
      </c>
      <c r="C775" s="65" t="s">
        <v>266</v>
      </c>
      <c r="D775" s="72" t="s">
        <v>44</v>
      </c>
      <c r="E775" s="72">
        <v>1</v>
      </c>
      <c r="F775" s="65" t="str">
        <f t="shared" si="3137"/>
        <v>CIO_E1</v>
      </c>
      <c r="G775" s="65" t="s">
        <v>345</v>
      </c>
      <c r="H775" s="72">
        <f>L775</f>
        <v>725</v>
      </c>
      <c r="I775" s="72">
        <v>0</v>
      </c>
      <c r="J775" s="65">
        <f>INDEX(Notes!$A$36:$N$47,MATCH(Binning!$B775,Notes!$A$36:$A$47,0),MATCH(Notes!$K$35,Notes!$A$35:$N$35,0))</f>
        <v>4.9000000000000004</v>
      </c>
      <c r="K775" s="65"/>
      <c r="L775" s="69">
        <v>725</v>
      </c>
      <c r="M775" s="72">
        <f>L775</f>
        <v>725</v>
      </c>
      <c r="N775" s="65">
        <f>INDEX(GB!$A$2:$AD$96,MATCH($C775,GB!$A$2:$A$96,0),MATCH(N$2,GB!$A$1:$AD$1,0))</f>
        <v>85</v>
      </c>
      <c r="O775" s="65">
        <f>INDEX(GB!$A$2:$AD$96,MATCH($C775,GB!$A$2:$A$96,0),MATCH(O$2,GB!$A$1:$AD$1,0))</f>
        <v>65</v>
      </c>
      <c r="P775" s="65">
        <f>INDEX(GB!$A$2:$AD$96,MATCH($C775,GB!$A$2:$A$96,0),MATCH(P$2,GB!$A$1:$AD$1,0))</f>
        <v>50</v>
      </c>
      <c r="Q775" s="65">
        <f>INDEX(GB!$A$2:$AD$96,MATCH($C775,GB!$A$2:$A$96,0),MATCH(Q$2,GB!$A$1:$AD$1,0))</f>
        <v>70</v>
      </c>
      <c r="R775" s="65">
        <f>INDEX(Notes!$A$36:$N$47,MATCH(Binning!$B775,Notes!$A$36:$A$47,0),MATCH(Notes!$M$35,Notes!$A$35:$N$35,0))</f>
        <v>73</v>
      </c>
      <c r="S775" s="65"/>
      <c r="T775" s="65">
        <f>INDEX(GB!$A$2:$AD$96,MATCH($C775,GB!$A$2:$A$96,0),MATCH(T$2,GB!$A$1:$AD$1,0))</f>
        <v>45</v>
      </c>
      <c r="U775" s="65">
        <f>INDEX(GB!$A$2:$AD$96,MATCH($C775,GB!$A$2:$A$96,0),MATCH(U$2,GB!$A$1:$AD$1,0))</f>
        <v>0</v>
      </c>
      <c r="V775" s="65">
        <f>INDEX(GB!$A$2:$AD$96,MATCH($C775,GB!$A$2:$A$96,0),MATCH(V$2,GB!$A$1:$AD$1,0))</f>
        <v>0</v>
      </c>
      <c r="W775" s="65">
        <f>INDEX(GB!$A$2:$AD$96,MATCH($C775,GB!$A$2:$A$96,0),MATCH(W$2,GB!$A$1:$AD$1,0))</f>
        <v>25</v>
      </c>
      <c r="X775" s="65">
        <f>INDEX(GB!$A$2:$AD$96,MATCH($C775,GB!$A$2:$A$96,0),MATCH(X$2,GB!$A$1:$AD$1,0))</f>
        <v>45</v>
      </c>
      <c r="Y775" s="65">
        <v>5</v>
      </c>
      <c r="Z775" s="71">
        <v>1000</v>
      </c>
      <c r="AA775" s="71">
        <v>700</v>
      </c>
      <c r="AB775" s="65">
        <f>ROUND(AX775*1.125,1)</f>
        <v>911.3</v>
      </c>
      <c r="AC775" s="65">
        <f>AB775</f>
        <v>911.3</v>
      </c>
      <c r="AD775" s="65">
        <f>ROUND(AX775*1.1,1)</f>
        <v>891</v>
      </c>
      <c r="AF775" s="65">
        <v>0</v>
      </c>
      <c r="AG775" s="65"/>
      <c r="AT775" s="65" t="str">
        <f t="shared" si="3143"/>
        <v>CIO</v>
      </c>
      <c r="AU775" s="65">
        <f>J775</f>
        <v>4.9000000000000004</v>
      </c>
      <c r="AV775" s="65"/>
      <c r="AW775" s="65"/>
      <c r="AX775" s="65">
        <f>L775+N775</f>
        <v>810</v>
      </c>
      <c r="AY775" s="65">
        <f t="shared" si="3078"/>
        <v>810</v>
      </c>
      <c r="AZ775" s="65">
        <f>INDEX(Notes!$A$36:$O$47,MATCH($B775,Notes!A$36:A$47,0),MATCH(AZ$2,Notes!A$35:O$35,0))</f>
        <v>4.93</v>
      </c>
      <c r="BA775" s="65">
        <f>MAX(MIN(Y775*FLOOR((H775-I775*LOG10(AZ775))/Y775,1),L775),M775)</f>
        <v>725</v>
      </c>
      <c r="BB775" s="65">
        <f t="shared" ref="BB775:BB780" si="3145">BA775+N775</f>
        <v>810</v>
      </c>
      <c r="BC775" s="65">
        <f>MAX(MIN(Y775*FLOOR((H775-I775*LOG10(J775))/Y775,1),L775),M775)</f>
        <v>725</v>
      </c>
      <c r="BD775" s="65">
        <f t="shared" ref="BD775:BD780" si="3146">BC775+N775</f>
        <v>810</v>
      </c>
      <c r="BG775" s="65"/>
      <c r="BH775" s="65"/>
      <c r="BI775" s="65"/>
      <c r="BO775" s="72">
        <f t="shared" si="3082"/>
        <v>4.9000000000000004</v>
      </c>
    </row>
    <row r="776" spans="1:72" s="72" customFormat="1" x14ac:dyDescent="0.2">
      <c r="A776" s="76" t="s">
        <v>57</v>
      </c>
      <c r="B776" s="65" t="s">
        <v>121</v>
      </c>
      <c r="C776" s="65" t="s">
        <v>121</v>
      </c>
      <c r="D776" s="72" t="s">
        <v>44</v>
      </c>
      <c r="E776" s="72">
        <v>1</v>
      </c>
      <c r="F776" s="65" t="str">
        <f t="shared" si="3137"/>
        <v>SRAM_E1</v>
      </c>
      <c r="G776" s="65" t="s">
        <v>345</v>
      </c>
      <c r="H776" s="72">
        <f>L776</f>
        <v>670</v>
      </c>
      <c r="I776" s="72">
        <v>0</v>
      </c>
      <c r="J776" s="65"/>
      <c r="K776" s="65"/>
      <c r="L776" s="188">
        <v>670</v>
      </c>
      <c r="M776" s="72">
        <f>L776</f>
        <v>670</v>
      </c>
      <c r="N776" s="65">
        <f>INDEX(GB!$A$2:$AD$96,MATCH($C776,GB!$A$2:$A$96,0),MATCH(N$2,GB!$A$1:$AD$1,0))</f>
        <v>150</v>
      </c>
      <c r="O776" s="65">
        <f>INDEX(GB!$A$2:$AD$96,MATCH($C776,GB!$A$2:$A$96,0),MATCH(O$2,GB!$A$1:$AD$1,0))</f>
        <v>50</v>
      </c>
      <c r="P776" s="65">
        <f>INDEX(GB!$A$2:$AD$96,MATCH($C776,GB!$A$2:$A$96,0),MATCH(P$2,GB!$A$1:$AD$1,0))</f>
        <v>105</v>
      </c>
      <c r="Q776" s="65">
        <f>INDEX(GB!$A$2:$AD$96,MATCH($C776,GB!$A$2:$A$96,0),MATCH(Q$2,GB!$A$1:$AD$1,0))</f>
        <v>115</v>
      </c>
      <c r="R776" s="65"/>
      <c r="S776" s="65"/>
      <c r="T776" s="65">
        <f>INDEX(GB!$A$2:$AD$96,MATCH($C776,GB!$A$2:$A$96,0),MATCH(T$2,GB!$A$1:$AD$1,0))</f>
        <v>45</v>
      </c>
      <c r="U776" s="65">
        <f>INDEX(GB!$A$2:$AD$96,MATCH($C776,GB!$A$2:$A$96,0),MATCH(U$2,GB!$A$1:$AD$1,0))</f>
        <v>0</v>
      </c>
      <c r="V776" s="65">
        <f>INDEX(GB!$A$2:$AD$96,MATCH($C776,GB!$A$2:$A$96,0),MATCH(V$2,GB!$A$1:$AD$1,0))</f>
        <v>0</v>
      </c>
      <c r="W776" s="65">
        <f>INDEX(GB!$A$2:$AD$96,MATCH($C776,GB!$A$2:$A$96,0),MATCH(W$2,GB!$A$1:$AD$1,0))</f>
        <v>80</v>
      </c>
      <c r="X776" s="65">
        <f>INDEX(GB!$A$2:$AD$96,MATCH($C776,GB!$A$2:$A$96,0),MATCH(X$2,GB!$A$1:$AD$1,0))</f>
        <v>90</v>
      </c>
      <c r="Y776" s="65">
        <v>5</v>
      </c>
      <c r="Z776" s="71">
        <v>950</v>
      </c>
      <c r="AA776" s="71">
        <v>600</v>
      </c>
      <c r="AB776" s="65">
        <f>ROUND(AX776*1.1,1)</f>
        <v>902</v>
      </c>
      <c r="AC776" s="65">
        <f>AB776</f>
        <v>902</v>
      </c>
      <c r="AD776" s="65">
        <f t="shared" si="3144"/>
        <v>885.6</v>
      </c>
      <c r="AF776" s="65">
        <v>0</v>
      </c>
      <c r="AG776" s="65"/>
      <c r="AP776" s="65"/>
      <c r="AT776" s="65" t="str">
        <f t="shared" si="3143"/>
        <v>SRAM</v>
      </c>
      <c r="AU776" s="65"/>
      <c r="AV776" s="65"/>
      <c r="AW776" s="65"/>
      <c r="AX776" s="65">
        <f t="shared" si="3077"/>
        <v>820</v>
      </c>
      <c r="AY776" s="65">
        <f t="shared" si="3078"/>
        <v>820</v>
      </c>
      <c r="AZ776" s="65"/>
      <c r="BA776" s="65">
        <f>L776</f>
        <v>670</v>
      </c>
      <c r="BB776" s="65">
        <f t="shared" si="3145"/>
        <v>820</v>
      </c>
      <c r="BC776" s="65">
        <f>BA776</f>
        <v>670</v>
      </c>
      <c r="BD776" s="65">
        <f t="shared" si="3146"/>
        <v>820</v>
      </c>
      <c r="BG776" s="65"/>
      <c r="BH776" s="65"/>
      <c r="BI776" s="65"/>
    </row>
    <row r="777" spans="1:72" s="79" customFormat="1" x14ac:dyDescent="0.2">
      <c r="A777" s="77" t="s">
        <v>123</v>
      </c>
      <c r="B777" s="78" t="s">
        <v>124</v>
      </c>
      <c r="C777" s="78" t="str">
        <f>B777</f>
        <v>SRAM_GPU</v>
      </c>
      <c r="D777" s="79" t="s">
        <v>44</v>
      </c>
      <c r="E777" s="79">
        <v>1</v>
      </c>
      <c r="F777" s="78" t="str">
        <f t="shared" si="3137"/>
        <v>SRAM_GPU_E1</v>
      </c>
      <c r="G777" s="80" t="s">
        <v>345</v>
      </c>
      <c r="H777" s="79">
        <f>H776</f>
        <v>670</v>
      </c>
      <c r="I777" s="79">
        <v>0</v>
      </c>
      <c r="J777" s="78">
        <f>INDEX(Notes!$A$36:$N$47,MATCH(Binning!$B777,Notes!$A$36:$A$47,0),MATCH(Notes!$K$35,Notes!$A$35:$N$35,0))</f>
        <v>23.6</v>
      </c>
      <c r="K777" s="78"/>
      <c r="L777" s="79">
        <f t="shared" ref="L777:O778" si="3147">L776</f>
        <v>670</v>
      </c>
      <c r="M777" s="79">
        <f t="shared" si="3147"/>
        <v>670</v>
      </c>
      <c r="N777" s="79">
        <f t="shared" si="3147"/>
        <v>150</v>
      </c>
      <c r="O777" s="79">
        <f t="shared" si="3147"/>
        <v>50</v>
      </c>
      <c r="P777" s="79">
        <f t="shared" ref="P777:T778" si="3148">P776</f>
        <v>105</v>
      </c>
      <c r="Q777" s="79">
        <f t="shared" si="3148"/>
        <v>115</v>
      </c>
      <c r="R777" s="78">
        <f>INDEX(Notes!$A$36:$N$47,MATCH(Binning!$B777,Notes!$A$36:$A$47,0),MATCH(Notes!$M$35,Notes!$A$35:$N$35,0))</f>
        <v>280</v>
      </c>
      <c r="S777" s="78"/>
      <c r="T777" s="79">
        <f t="shared" si="3148"/>
        <v>45</v>
      </c>
      <c r="U777" s="79">
        <f t="shared" ref="U777:Y778" si="3149">U776</f>
        <v>0</v>
      </c>
      <c r="V777" s="79">
        <f t="shared" si="3149"/>
        <v>0</v>
      </c>
      <c r="W777" s="79">
        <f t="shared" si="3149"/>
        <v>80</v>
      </c>
      <c r="X777" s="79">
        <f t="shared" si="3149"/>
        <v>90</v>
      </c>
      <c r="Y777" s="79">
        <f t="shared" si="3149"/>
        <v>5</v>
      </c>
      <c r="AA777" s="78"/>
      <c r="AB777" s="78">
        <f>AB$776</f>
        <v>902</v>
      </c>
      <c r="AC777" s="78">
        <f>AC$776</f>
        <v>902</v>
      </c>
      <c r="AD777" s="78">
        <f t="shared" si="3144"/>
        <v>885.6</v>
      </c>
      <c r="AF777" s="78">
        <v>0</v>
      </c>
      <c r="AG777" s="78"/>
      <c r="AT777" s="78" t="str">
        <f t="shared" si="3143"/>
        <v>SRAM_GPU</v>
      </c>
      <c r="AU777" s="78">
        <f>J777</f>
        <v>23.6</v>
      </c>
      <c r="AV777" s="78"/>
      <c r="AW777" s="78"/>
      <c r="AX777" s="78">
        <f t="shared" si="3077"/>
        <v>820</v>
      </c>
      <c r="AY777" s="78">
        <f t="shared" si="3078"/>
        <v>820</v>
      </c>
      <c r="AZ777" s="78">
        <f>INDEX(Notes!$A$36:$O$47,MATCH($B777,Notes!A$36:A$47,0),MATCH(AZ$2,Notes!A$35:O$35,0))</f>
        <v>16.254702187200003</v>
      </c>
      <c r="BA777" s="78">
        <f>MAX(MIN(Y777*FLOOR((H777-I777*LOG10(AZ777))/Y777,1),L777),M777)</f>
        <v>670</v>
      </c>
      <c r="BB777" s="78">
        <f t="shared" si="3145"/>
        <v>820</v>
      </c>
      <c r="BC777" s="78">
        <f>MAX(MIN(Y777*FLOOR((H777-I777*LOG10(J777))/Y777,1),L777),M777)</f>
        <v>670</v>
      </c>
      <c r="BD777" s="78">
        <f t="shared" si="3146"/>
        <v>820</v>
      </c>
      <c r="BG777" s="78"/>
      <c r="BH777" s="78"/>
      <c r="BI777" s="78"/>
      <c r="BO777" s="79">
        <f>J777</f>
        <v>23.6</v>
      </c>
    </row>
    <row r="778" spans="1:72" s="79" customFormat="1" x14ac:dyDescent="0.2">
      <c r="A778" s="77" t="s">
        <v>123</v>
      </c>
      <c r="B778" s="78" t="s">
        <v>210</v>
      </c>
      <c r="C778" s="78" t="str">
        <f>B778</f>
        <v>SRAM_SOC</v>
      </c>
      <c r="D778" s="79" t="s">
        <v>44</v>
      </c>
      <c r="E778" s="79">
        <v>1</v>
      </c>
      <c r="F778" s="78" t="str">
        <f t="shared" si="3137"/>
        <v>SRAM_SOC_E1</v>
      </c>
      <c r="G778" s="80" t="s">
        <v>345</v>
      </c>
      <c r="H778" s="79">
        <f>H777</f>
        <v>670</v>
      </c>
      <c r="I778" s="79">
        <v>0</v>
      </c>
      <c r="J778" s="78">
        <f>INDEX(Notes!$A$36:$N$47,MATCH(Binning!$B778,Notes!$A$36:$A$47,0),MATCH(Notes!$K$35,Notes!$A$35:$N$35,0))</f>
        <v>37.200000000000003</v>
      </c>
      <c r="K778" s="78"/>
      <c r="L778" s="79">
        <f t="shared" si="3147"/>
        <v>670</v>
      </c>
      <c r="M778" s="79">
        <f t="shared" si="3147"/>
        <v>670</v>
      </c>
      <c r="N778" s="79">
        <f t="shared" si="3147"/>
        <v>150</v>
      </c>
      <c r="O778" s="79">
        <f t="shared" si="3147"/>
        <v>50</v>
      </c>
      <c r="P778" s="79">
        <f t="shared" si="3148"/>
        <v>105</v>
      </c>
      <c r="Q778" s="79">
        <f t="shared" si="3148"/>
        <v>115</v>
      </c>
      <c r="R778" s="78">
        <f>INDEX(Notes!$A$36:$N$47,MATCH(Binning!$B778,Notes!$A$36:$A$47,0),MATCH(Notes!$M$35,Notes!$A$35:$N$35,0))</f>
        <v>516</v>
      </c>
      <c r="S778" s="78"/>
      <c r="T778" s="79">
        <f t="shared" si="3148"/>
        <v>45</v>
      </c>
      <c r="U778" s="79">
        <f t="shared" si="3149"/>
        <v>0</v>
      </c>
      <c r="V778" s="79">
        <f t="shared" si="3149"/>
        <v>0</v>
      </c>
      <c r="W778" s="79">
        <f t="shared" si="3149"/>
        <v>80</v>
      </c>
      <c r="X778" s="79">
        <f t="shared" si="3149"/>
        <v>90</v>
      </c>
      <c r="Y778" s="79">
        <f t="shared" si="3149"/>
        <v>5</v>
      </c>
      <c r="AA778" s="78"/>
      <c r="AB778" s="78">
        <f>AB$776</f>
        <v>902</v>
      </c>
      <c r="AC778" s="78">
        <f>AC$776</f>
        <v>902</v>
      </c>
      <c r="AD778" s="78">
        <f t="shared" si="3144"/>
        <v>885.6</v>
      </c>
      <c r="AF778" s="78">
        <v>0</v>
      </c>
      <c r="AG778" s="78"/>
      <c r="AT778" s="78" t="str">
        <f t="shared" si="3143"/>
        <v>SRAM_SOC</v>
      </c>
      <c r="AU778" s="78">
        <f>J778</f>
        <v>37.200000000000003</v>
      </c>
      <c r="AV778" s="78"/>
      <c r="AW778" s="78"/>
      <c r="AX778" s="78">
        <f>L778+N778</f>
        <v>820</v>
      </c>
      <c r="AY778" s="78">
        <f t="shared" si="3078"/>
        <v>820</v>
      </c>
      <c r="AZ778" s="78">
        <f>INDEX(Notes!$A$36:$O$47,MATCH($B778,Notes!A$36:A$47,0),MATCH(AZ$2,Notes!A$35:O$35,0))</f>
        <v>37.154967594891914</v>
      </c>
      <c r="BA778" s="78">
        <f>MAX(MIN(Y778*FLOOR((H778-I778*LOG10(AZ778))/Y778,1),L778),M778)</f>
        <v>670</v>
      </c>
      <c r="BB778" s="78">
        <f t="shared" si="3145"/>
        <v>820</v>
      </c>
      <c r="BC778" s="78">
        <f>MAX(MIN(Y778*FLOOR((H778-I778*LOG10(J778))/Y778,1),L778),M778)</f>
        <v>670</v>
      </c>
      <c r="BD778" s="78">
        <f t="shared" si="3146"/>
        <v>820</v>
      </c>
      <c r="BG778" s="78"/>
      <c r="BH778" s="78"/>
      <c r="BI778" s="78"/>
      <c r="BO778" s="79">
        <f>J778</f>
        <v>37.200000000000003</v>
      </c>
    </row>
    <row r="779" spans="1:72" s="79" customFormat="1" x14ac:dyDescent="0.2">
      <c r="A779" s="77" t="s">
        <v>123</v>
      </c>
      <c r="B779" s="78" t="s">
        <v>303</v>
      </c>
      <c r="C779" s="78" t="s">
        <v>303</v>
      </c>
      <c r="D779" s="79" t="s">
        <v>44</v>
      </c>
      <c r="E779" s="79">
        <v>1</v>
      </c>
      <c r="F779" s="78" t="str">
        <f t="shared" si="3137"/>
        <v>FIXED_ALL_E1</v>
      </c>
      <c r="G779" s="80" t="s">
        <v>345</v>
      </c>
      <c r="H779" s="79">
        <f>L779</f>
        <v>740</v>
      </c>
      <c r="I779" s="79">
        <v>0</v>
      </c>
      <c r="J779" s="78">
        <f>J773</f>
        <v>0.30000000000000004</v>
      </c>
      <c r="K779" s="78"/>
      <c r="L779" s="78">
        <f>L773</f>
        <v>740</v>
      </c>
      <c r="M779" s="79">
        <f>L779</f>
        <v>740</v>
      </c>
      <c r="N779" s="78">
        <f>INDEX(GB!$A$2:$AD$96,MATCH(LEFT($C779,5),GB!$A$2:$A$96,0),MATCH(N$2,GB!$A$1:$AD$1,0))</f>
        <v>70</v>
      </c>
      <c r="O779" s="78">
        <f>INDEX(GB!$A$2:$AD$96,MATCH(LEFT($C779,5),GB!$A$2:$A$96,0),MATCH(O$2,GB!$A$1:$AD$1,0))</f>
        <v>50</v>
      </c>
      <c r="P779" s="78">
        <f>INDEX(GB!$A$2:$AD$96,MATCH(LEFT($C779,5),GB!$A$2:$A$96,0),MATCH(P$2,GB!$A$1:$AD$1,0))</f>
        <v>30</v>
      </c>
      <c r="Q779" s="78">
        <f>INDEX(GB!$A$2:$AD$96,MATCH(LEFT($C779,5),GB!$A$2:$A$96,0),MATCH(Q$2,GB!$A$1:$AD$1,0))</f>
        <v>50</v>
      </c>
      <c r="R779" s="78">
        <f>R773</f>
        <v>30</v>
      </c>
      <c r="S779" s="78"/>
      <c r="T779" s="78">
        <f>INDEX(GB!$A$2:$AD$96,MATCH(LEFT($C779,5),GB!$A$2:$A$96,0),MATCH(T$2,GB!$A$1:$AD$1,0))</f>
        <v>35</v>
      </c>
      <c r="U779" s="78">
        <f>INDEX(GB!$A$2:$AD$96,MATCH(LEFT($C779,5),GB!$A$2:$A$96,0),MATCH(U$2,GB!$A$1:$AD$1,0))</f>
        <v>0</v>
      </c>
      <c r="V779" s="78">
        <f>INDEX(GB!$A$2:$AD$96,MATCH(LEFT($C779,5),GB!$A$2:$A$96,0),MATCH(V$2,GB!$A$1:$AD$1,0))</f>
        <v>0</v>
      </c>
      <c r="W779" s="78">
        <f>INDEX(GB!$A$2:$AD$96,MATCH(LEFT($C779,5),GB!$A$2:$A$96,0),MATCH(W$2,GB!$A$1:$AD$1,0))</f>
        <v>5</v>
      </c>
      <c r="X779" s="78">
        <f>INDEX(GB!$A$2:$AD$96,MATCH(LEFT($C779,5),GB!$A$2:$A$96,0),MATCH(X$2,GB!$A$1:$AD$1,0))</f>
        <v>25</v>
      </c>
      <c r="Y779" s="78">
        <v>5</v>
      </c>
      <c r="AB779" s="78">
        <f>ROUND(AX779*1.1,1)</f>
        <v>891</v>
      </c>
      <c r="AC779" s="78">
        <f>AB779</f>
        <v>891</v>
      </c>
      <c r="AD779" s="78">
        <f t="shared" si="3144"/>
        <v>874.8</v>
      </c>
      <c r="AF779" s="78">
        <v>0</v>
      </c>
      <c r="AG779" s="78"/>
      <c r="AT779" s="78" t="str">
        <f t="shared" si="3143"/>
        <v>FIXED_ALL</v>
      </c>
      <c r="AU779" s="78">
        <f>J779</f>
        <v>0.30000000000000004</v>
      </c>
      <c r="AV779" s="78"/>
      <c r="AW779" s="78"/>
      <c r="AX779" s="78">
        <f>L779+N779</f>
        <v>810</v>
      </c>
      <c r="AY779" s="78">
        <f>M779+N779</f>
        <v>810</v>
      </c>
      <c r="AZ779" s="78">
        <f>INDEX(Notes!$A$36:$O$47,MATCH(LEFT($B779,5),Notes!A$36:A$47,0),MATCH(AZ$2,Notes!A$35:O$35,0))</f>
        <v>1.5</v>
      </c>
      <c r="BA779" s="78">
        <f>MAX(MIN(Y779*FLOOR((H779-I779*LOG10(AZ779))/Y779,1),L779),M779)</f>
        <v>740</v>
      </c>
      <c r="BB779" s="78">
        <f t="shared" si="3145"/>
        <v>810</v>
      </c>
      <c r="BC779" s="78">
        <f>MAX(MIN(Y779*FLOOR((H779-I779*LOG10(J779))/Y779,1),L779),M779)</f>
        <v>740</v>
      </c>
      <c r="BD779" s="78">
        <f t="shared" si="3146"/>
        <v>810</v>
      </c>
      <c r="BG779" s="78"/>
      <c r="BH779" s="78"/>
      <c r="BI779" s="78"/>
      <c r="BO779" s="79">
        <f>J779</f>
        <v>0.30000000000000004</v>
      </c>
    </row>
    <row r="780" spans="1:72" s="79" customFormat="1" x14ac:dyDescent="0.2">
      <c r="A780" s="77" t="s">
        <v>123</v>
      </c>
      <c r="B780" s="78" t="s">
        <v>304</v>
      </c>
      <c r="C780" s="78" t="s">
        <v>304</v>
      </c>
      <c r="D780" s="79" t="s">
        <v>44</v>
      </c>
      <c r="E780" s="79">
        <v>1</v>
      </c>
      <c r="F780" s="78" t="str">
        <f t="shared" si="3137"/>
        <v>LOW_ALL_E1</v>
      </c>
      <c r="G780" s="80" t="s">
        <v>345</v>
      </c>
      <c r="H780" s="79">
        <f>L780</f>
        <v>700</v>
      </c>
      <c r="I780" s="79">
        <v>0</v>
      </c>
      <c r="J780" s="78">
        <f>J774</f>
        <v>6.8000000000000007</v>
      </c>
      <c r="K780" s="78"/>
      <c r="L780" s="78">
        <f>L774</f>
        <v>700</v>
      </c>
      <c r="M780" s="79">
        <f>L780</f>
        <v>700</v>
      </c>
      <c r="N780" s="78">
        <f>INDEX(GB!$A$2:$AD$96,MATCH(LEFT($C780,3),GB!$A$2:$A$96,0),MATCH(N$2,GB!$A$1:$AD$1,0))</f>
        <v>70</v>
      </c>
      <c r="O780" s="78">
        <f>INDEX(GB!$A$2:$AD$96,MATCH(LEFT($C780,3),GB!$A$2:$A$96,0),MATCH(O$2,GB!$A$1:$AD$1,0))</f>
        <v>50</v>
      </c>
      <c r="P780" s="78">
        <f>INDEX(GB!$A$2:$AD$96,MATCH(LEFT($C780,3),GB!$A$2:$A$96,0),MATCH(P$2,GB!$A$1:$AD$1,0))</f>
        <v>30</v>
      </c>
      <c r="Q780" s="78">
        <f>INDEX(GB!$A$2:$AD$96,MATCH(LEFT($C780,3),GB!$A$2:$A$96,0),MATCH(Q$2,GB!$A$1:$AD$1,0))</f>
        <v>55</v>
      </c>
      <c r="R780" s="78">
        <f>R774</f>
        <v>62.5</v>
      </c>
      <c r="S780" s="78"/>
      <c r="T780" s="78">
        <f>INDEX(GB!$A$2:$AD$96,MATCH(LEFT($C780,3),GB!$A$2:$A$96,0),MATCH(T$2,GB!$A$1:$AD$1,0))</f>
        <v>25</v>
      </c>
      <c r="U780" s="78">
        <f>INDEX(GB!$A$2:$AD$96,MATCH(LEFT($C780,3),GB!$A$2:$A$96,0),MATCH(U$2,GB!$A$1:$AD$1,0))</f>
        <v>0</v>
      </c>
      <c r="V780" s="78">
        <f>INDEX(GB!$A$2:$AD$96,MATCH(LEFT($C780,3),GB!$A$2:$A$96,0),MATCH(V$2,GB!$A$1:$AD$1,0))</f>
        <v>0</v>
      </c>
      <c r="W780" s="78">
        <f>INDEX(GB!$A$2:$AD$96,MATCH(LEFT($C780,3),GB!$A$2:$A$96,0),MATCH(W$2,GB!$A$1:$AD$1,0))</f>
        <v>5</v>
      </c>
      <c r="X780" s="78">
        <f>INDEX(GB!$A$2:$AD$96,MATCH(LEFT($C780,3),GB!$A$2:$A$96,0),MATCH(X$2,GB!$A$1:$AD$1,0))</f>
        <v>30</v>
      </c>
      <c r="Y780" s="78">
        <v>5</v>
      </c>
      <c r="AB780" s="78">
        <f>ROUND(AX780*1.1,1)</f>
        <v>847</v>
      </c>
      <c r="AC780" s="78">
        <f>AB780</f>
        <v>847</v>
      </c>
      <c r="AD780" s="78">
        <f t="shared" si="3144"/>
        <v>831.6</v>
      </c>
      <c r="AF780" s="78">
        <v>0</v>
      </c>
      <c r="AG780" s="78"/>
      <c r="AT780" s="78" t="str">
        <f t="shared" si="3143"/>
        <v>LOW_ALL</v>
      </c>
      <c r="AU780" s="78">
        <f>J780</f>
        <v>6.8000000000000007</v>
      </c>
      <c r="AV780" s="78"/>
      <c r="AW780" s="78"/>
      <c r="AX780" s="78">
        <f>L780+N780</f>
        <v>770</v>
      </c>
      <c r="AY780" s="78">
        <f>M780+N780</f>
        <v>770</v>
      </c>
      <c r="AZ780" s="78">
        <f>INDEX(Notes!$A$36:$O$47,MATCH(LEFT($B780,3),Notes!A$36:A$47,0),MATCH(AZ$2,Notes!A$35:O$35,0))</f>
        <v>6.84</v>
      </c>
      <c r="BA780" s="78">
        <f>MAX(MIN(Y780*FLOOR((H780-I780*LOG10(AZ780))/Y780,1),L780),M780)</f>
        <v>700</v>
      </c>
      <c r="BB780" s="78">
        <f t="shared" si="3145"/>
        <v>770</v>
      </c>
      <c r="BC780" s="78">
        <f>MAX(MIN(Y780*FLOOR((H780-I780*LOG10(J780))/Y780,1),L780),M780)</f>
        <v>700</v>
      </c>
      <c r="BD780" s="78">
        <f t="shared" si="3146"/>
        <v>770</v>
      </c>
      <c r="BG780" s="78"/>
      <c r="BH780" s="78"/>
      <c r="BI780" s="78"/>
      <c r="BO780" s="79">
        <f>J780</f>
        <v>6.8000000000000007</v>
      </c>
    </row>
    <row r="781" spans="1:72" s="79" customFormat="1" x14ac:dyDescent="0.2">
      <c r="A781" s="77" t="s">
        <v>57</v>
      </c>
      <c r="B781" s="79" t="s">
        <v>114</v>
      </c>
      <c r="C781" s="79" t="s">
        <v>114</v>
      </c>
      <c r="D781" s="79" t="s">
        <v>44</v>
      </c>
      <c r="E781" s="79">
        <v>1</v>
      </c>
      <c r="F781" s="78" t="s">
        <v>367</v>
      </c>
      <c r="G781" s="80" t="s">
        <v>345</v>
      </c>
      <c r="H781" s="79">
        <v>1800</v>
      </c>
      <c r="I781" s="79">
        <v>0</v>
      </c>
      <c r="T781" s="79">
        <v>100</v>
      </c>
      <c r="V781" s="79">
        <v>0</v>
      </c>
      <c r="Y781" s="79">
        <v>5</v>
      </c>
      <c r="Z781" s="79">
        <v>1900</v>
      </c>
      <c r="AA781" s="79">
        <v>1700</v>
      </c>
      <c r="AF781" s="78"/>
      <c r="AW781" s="78"/>
    </row>
    <row r="782" spans="1:72" s="79" customFormat="1" x14ac:dyDescent="0.2">
      <c r="A782" s="77" t="s">
        <v>57</v>
      </c>
      <c r="B782" s="79" t="s">
        <v>439</v>
      </c>
      <c r="C782" s="79" t="s">
        <v>439</v>
      </c>
      <c r="D782" s="79" t="s">
        <v>44</v>
      </c>
      <c r="E782" s="79">
        <v>1</v>
      </c>
      <c r="F782" s="78" t="s">
        <v>440</v>
      </c>
      <c r="G782" s="80" t="s">
        <v>345</v>
      </c>
      <c r="H782" s="79">
        <v>1050</v>
      </c>
      <c r="I782" s="79">
        <v>0</v>
      </c>
      <c r="T782" s="79">
        <v>20</v>
      </c>
      <c r="V782" s="79">
        <v>0</v>
      </c>
      <c r="Y782" s="79">
        <v>5</v>
      </c>
      <c r="Z782" s="79">
        <v>1200</v>
      </c>
      <c r="AA782" s="79">
        <v>400</v>
      </c>
      <c r="AF782" s="78"/>
      <c r="AW782" s="78"/>
    </row>
    <row r="783" spans="1:72" s="79" customFormat="1" x14ac:dyDescent="0.2">
      <c r="A783" s="77" t="s">
        <v>57</v>
      </c>
      <c r="B783" s="79" t="s">
        <v>129</v>
      </c>
      <c r="C783" s="79" t="s">
        <v>129</v>
      </c>
      <c r="D783" s="79" t="s">
        <v>44</v>
      </c>
      <c r="E783" s="79">
        <v>1</v>
      </c>
      <c r="F783" s="78" t="s">
        <v>368</v>
      </c>
      <c r="G783" s="80" t="s">
        <v>345</v>
      </c>
      <c r="H783" s="79">
        <v>550</v>
      </c>
      <c r="I783" s="79">
        <v>0</v>
      </c>
      <c r="T783" s="79">
        <v>35</v>
      </c>
      <c r="V783" s="79">
        <v>0</v>
      </c>
      <c r="Y783" s="79">
        <v>5</v>
      </c>
      <c r="Z783" s="79">
        <v>700</v>
      </c>
      <c r="AA783" s="79">
        <v>450</v>
      </c>
      <c r="AF783" s="78"/>
      <c r="AW783" s="78"/>
    </row>
    <row r="784" spans="1:72" s="79" customFormat="1" x14ac:dyDescent="0.2">
      <c r="A784" s="77" t="s">
        <v>57</v>
      </c>
      <c r="B784" s="79" t="s">
        <v>441</v>
      </c>
      <c r="C784" s="79" t="s">
        <v>441</v>
      </c>
      <c r="D784" s="79" t="s">
        <v>44</v>
      </c>
      <c r="E784" s="79">
        <v>1</v>
      </c>
      <c r="F784" s="78" t="s">
        <v>442</v>
      </c>
      <c r="G784" s="80" t="s">
        <v>345</v>
      </c>
      <c r="H784" s="79">
        <v>1060</v>
      </c>
      <c r="I784" s="79">
        <v>0</v>
      </c>
      <c r="T784" s="79">
        <v>55</v>
      </c>
      <c r="V784" s="79">
        <v>0</v>
      </c>
      <c r="Y784" s="79">
        <v>5</v>
      </c>
      <c r="Z784" s="79">
        <v>1200</v>
      </c>
      <c r="AA784" s="79">
        <v>950</v>
      </c>
      <c r="AF784" s="78"/>
      <c r="AW784" s="78"/>
    </row>
    <row r="785" spans="1:49" s="79" customFormat="1" x14ac:dyDescent="0.2">
      <c r="A785" s="77" t="s">
        <v>57</v>
      </c>
      <c r="B785" s="79" t="s">
        <v>443</v>
      </c>
      <c r="C785" s="79" t="s">
        <v>443</v>
      </c>
      <c r="D785" s="79" t="s">
        <v>44</v>
      </c>
      <c r="E785" s="79">
        <v>1</v>
      </c>
      <c r="F785" s="78" t="s">
        <v>444</v>
      </c>
      <c r="G785" s="80" t="s">
        <v>345</v>
      </c>
      <c r="H785" s="79">
        <v>1060</v>
      </c>
      <c r="I785" s="79">
        <v>0</v>
      </c>
      <c r="T785" s="79">
        <v>55</v>
      </c>
      <c r="V785" s="79">
        <v>0</v>
      </c>
      <c r="Y785" s="79">
        <v>5</v>
      </c>
      <c r="Z785" s="79">
        <v>1200</v>
      </c>
      <c r="AA785" s="79">
        <v>950</v>
      </c>
      <c r="AF785" s="78"/>
      <c r="AW785" s="78"/>
    </row>
    <row r="786" spans="1:49" s="79" customFormat="1" x14ac:dyDescent="0.2">
      <c r="A786" s="77" t="s">
        <v>57</v>
      </c>
      <c r="B786" s="79" t="s">
        <v>445</v>
      </c>
      <c r="C786" s="79" t="s">
        <v>445</v>
      </c>
      <c r="D786" s="79" t="s">
        <v>44</v>
      </c>
      <c r="E786" s="79">
        <v>1</v>
      </c>
      <c r="F786" s="78" t="s">
        <v>446</v>
      </c>
      <c r="G786" s="80" t="s">
        <v>345</v>
      </c>
      <c r="H786" s="79">
        <v>1060</v>
      </c>
      <c r="I786" s="79">
        <v>0</v>
      </c>
      <c r="T786" s="79">
        <v>55</v>
      </c>
      <c r="V786" s="79">
        <v>0</v>
      </c>
      <c r="Y786" s="79">
        <v>5</v>
      </c>
      <c r="Z786" s="79">
        <v>1200</v>
      </c>
      <c r="AA786" s="79">
        <v>950</v>
      </c>
      <c r="AF786" s="78"/>
      <c r="AW786" s="78"/>
    </row>
    <row r="787" spans="1:49" s="79" customFormat="1" x14ac:dyDescent="0.2">
      <c r="A787" s="77" t="s">
        <v>57</v>
      </c>
      <c r="B787" s="79" t="s">
        <v>447</v>
      </c>
      <c r="C787" s="79" t="s">
        <v>447</v>
      </c>
      <c r="D787" s="79" t="s">
        <v>44</v>
      </c>
      <c r="E787" s="79">
        <v>1</v>
      </c>
      <c r="F787" s="78" t="s">
        <v>448</v>
      </c>
      <c r="G787" s="80" t="s">
        <v>345</v>
      </c>
      <c r="H787" s="79">
        <v>1190</v>
      </c>
      <c r="I787" s="79">
        <v>0</v>
      </c>
      <c r="T787" s="79">
        <v>60</v>
      </c>
      <c r="V787" s="79">
        <v>0</v>
      </c>
      <c r="Y787" s="79">
        <v>5</v>
      </c>
      <c r="Z787" s="79">
        <v>1400</v>
      </c>
      <c r="AA787" s="79">
        <v>750</v>
      </c>
      <c r="AF787" s="78"/>
      <c r="AW787" s="78"/>
    </row>
    <row r="788" spans="1:49" s="79" customFormat="1" x14ac:dyDescent="0.2">
      <c r="A788" s="77" t="s">
        <v>57</v>
      </c>
      <c r="B788" s="79" t="s">
        <v>449</v>
      </c>
      <c r="C788" s="79" t="s">
        <v>449</v>
      </c>
      <c r="D788" s="79" t="s">
        <v>44</v>
      </c>
      <c r="E788" s="79">
        <v>1</v>
      </c>
      <c r="F788" s="78" t="s">
        <v>450</v>
      </c>
      <c r="G788" s="80" t="s">
        <v>345</v>
      </c>
      <c r="H788" s="79">
        <v>1250</v>
      </c>
      <c r="I788" s="79">
        <v>0</v>
      </c>
      <c r="T788" s="79">
        <v>65</v>
      </c>
      <c r="V788" s="79">
        <v>0</v>
      </c>
      <c r="Y788" s="79">
        <v>5</v>
      </c>
      <c r="Z788" s="79">
        <v>1300</v>
      </c>
      <c r="AA788" s="79">
        <v>1100</v>
      </c>
      <c r="AF788" s="78"/>
    </row>
    <row r="789" spans="1:49" s="79" customFormat="1" x14ac:dyDescent="0.2">
      <c r="A789" s="77" t="s">
        <v>57</v>
      </c>
      <c r="B789" s="79" t="s">
        <v>115</v>
      </c>
      <c r="C789" s="79" t="s">
        <v>115</v>
      </c>
      <c r="D789" s="79" t="s">
        <v>44</v>
      </c>
      <c r="E789" s="79">
        <v>1</v>
      </c>
      <c r="F789" s="78" t="s">
        <v>451</v>
      </c>
      <c r="G789" s="80" t="s">
        <v>345</v>
      </c>
      <c r="H789" s="79">
        <v>2580</v>
      </c>
      <c r="I789" s="79">
        <v>0</v>
      </c>
      <c r="T789" s="79">
        <v>80</v>
      </c>
      <c r="V789" s="79">
        <v>0</v>
      </c>
      <c r="Y789" s="79">
        <v>5</v>
      </c>
      <c r="Z789" s="79">
        <v>2700</v>
      </c>
      <c r="AA789" s="79">
        <v>2500</v>
      </c>
      <c r="AF789" s="78"/>
      <c r="AW789" s="78"/>
    </row>
    <row r="790" spans="1:49" s="79" customFormat="1" x14ac:dyDescent="0.2">
      <c r="A790" s="77" t="s">
        <v>57</v>
      </c>
      <c r="B790" s="79" t="s">
        <v>127</v>
      </c>
      <c r="C790" s="79" t="s">
        <v>127</v>
      </c>
      <c r="D790" s="79" t="s">
        <v>44</v>
      </c>
      <c r="E790" s="79">
        <v>1</v>
      </c>
      <c r="F790" s="78" t="s">
        <v>369</v>
      </c>
      <c r="G790" s="80" t="s">
        <v>345</v>
      </c>
      <c r="H790" s="79">
        <v>880</v>
      </c>
      <c r="I790" s="79">
        <v>0</v>
      </c>
      <c r="T790" s="79">
        <v>45</v>
      </c>
      <c r="V790" s="79">
        <v>0</v>
      </c>
      <c r="Y790" s="79">
        <v>5</v>
      </c>
      <c r="Z790" s="79">
        <v>950</v>
      </c>
      <c r="AA790" s="79">
        <v>800</v>
      </c>
      <c r="AF790" s="78"/>
      <c r="AW790" s="78"/>
    </row>
    <row r="791" spans="1:49" s="79" customFormat="1" x14ac:dyDescent="0.2">
      <c r="A791" s="77" t="s">
        <v>57</v>
      </c>
      <c r="B791" s="79" t="s">
        <v>452</v>
      </c>
      <c r="C791" s="79" t="s">
        <v>452</v>
      </c>
      <c r="D791" s="79" t="s">
        <v>44</v>
      </c>
      <c r="E791" s="79">
        <v>1</v>
      </c>
      <c r="F791" s="78" t="s">
        <v>453</v>
      </c>
      <c r="G791" s="80" t="s">
        <v>345</v>
      </c>
      <c r="H791" s="79">
        <v>1200</v>
      </c>
      <c r="I791" s="79">
        <v>0</v>
      </c>
      <c r="T791" s="79">
        <v>60</v>
      </c>
      <c r="V791" s="79">
        <v>0</v>
      </c>
      <c r="Y791" s="79">
        <v>5</v>
      </c>
      <c r="Z791" s="79">
        <v>1300</v>
      </c>
      <c r="AA791" s="79">
        <v>1100</v>
      </c>
      <c r="AF791" s="78"/>
      <c r="AW791" s="78"/>
    </row>
    <row r="794" spans="1:49" x14ac:dyDescent="0.2">
      <c r="A794" s="71" t="s">
        <v>191</v>
      </c>
      <c r="AG794" s="71"/>
      <c r="AH794" s="71"/>
      <c r="AI794" s="71"/>
      <c r="AJ794" s="71"/>
      <c r="AK794" s="71"/>
      <c r="AL794" s="71"/>
      <c r="AM794" s="71"/>
      <c r="AN794" s="71"/>
      <c r="AO794" s="71"/>
      <c r="AP794" s="71"/>
      <c r="AQ794" s="71"/>
      <c r="AR794" s="71"/>
      <c r="AS794" s="71"/>
      <c r="AT794" s="71"/>
      <c r="AU794" s="71"/>
      <c r="AV794" s="71"/>
    </row>
  </sheetData>
  <phoneticPr fontId="54" type="noConversion"/>
  <printOptions horizontalCentered="1"/>
  <pageMargins left="0.3" right="0.3" top="0.61" bottom="0.37" header="0.1" footer="0.1"/>
  <pageSetup paperSize="9" pageOrder="overThenDown" orientation="portrait" useFirstPageNumber="1" horizontalDpi="300" verticalDpi="300"/>
  <headerFooter>
    <oddHeader>&amp;P</oddHeader>
    <oddFooter>&amp;F</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8000"/>
  </sheetPr>
  <dimension ref="A1:DM112"/>
  <sheetViews>
    <sheetView zoomScaleNormal="100" workbookViewId="0">
      <pane xSplit="2" ySplit="3" topLeftCell="C4" activePane="bottomRight" state="frozen"/>
      <selection pane="topRight" activeCell="C1" sqref="C1"/>
      <selection pane="bottomLeft" activeCell="A4" sqref="A4"/>
      <selection pane="bottomRight" activeCell="B1" sqref="B1"/>
    </sheetView>
  </sheetViews>
  <sheetFormatPr baseColWidth="10" defaultRowHeight="16" x14ac:dyDescent="0.2"/>
  <cols>
    <col min="1" max="1" width="14.5" style="88" bestFit="1" customWidth="1"/>
    <col min="2" max="2" width="23.83203125" style="88" bestFit="1" customWidth="1"/>
    <col min="3" max="3" width="31.1640625" style="88" bestFit="1" customWidth="1"/>
    <col min="4" max="4" width="18.6640625" style="89" bestFit="1" customWidth="1"/>
    <col min="5" max="5" width="32.33203125" style="88" bestFit="1" customWidth="1"/>
    <col min="6" max="6" width="24.5" style="88" customWidth="1"/>
    <col min="7" max="7" width="26.83203125" style="88" customWidth="1"/>
    <col min="8" max="8" width="26.6640625" style="88" customWidth="1"/>
    <col min="9" max="9" width="32.83203125" style="88" customWidth="1"/>
    <col min="10" max="10" width="15.6640625" style="88" customWidth="1"/>
    <col min="11" max="11" width="16.1640625" style="88" customWidth="1"/>
    <col min="12" max="12" width="14.83203125" style="90" customWidth="1"/>
    <col min="13" max="13" width="13.83203125" style="90" customWidth="1"/>
    <col min="14" max="14" width="13" style="90" customWidth="1"/>
    <col min="15" max="15" width="15.33203125" style="90" customWidth="1"/>
    <col min="16" max="16" width="31.1640625" style="88" customWidth="1"/>
    <col min="17" max="17" width="14.5" style="88" customWidth="1"/>
    <col min="18" max="18" width="17.33203125" style="88" customWidth="1"/>
    <col min="19" max="19" width="31.1640625" style="88" customWidth="1"/>
    <col min="20" max="20" width="31.83203125" style="88" customWidth="1"/>
    <col min="21" max="21" width="25" style="88" customWidth="1"/>
    <col min="22" max="22" width="25.33203125" style="88" customWidth="1"/>
    <col min="23" max="23" width="26.1640625" style="88" customWidth="1"/>
    <col min="24" max="24" width="28" style="88" customWidth="1"/>
    <col min="25" max="25" width="33.5" style="88" customWidth="1"/>
    <col min="26" max="29" width="18.1640625" style="88" customWidth="1"/>
    <col min="30" max="30" width="19.1640625" style="88" customWidth="1"/>
    <col min="31" max="31" width="15.33203125" style="88" customWidth="1"/>
    <col min="32" max="32" width="22" style="88" customWidth="1"/>
    <col min="33" max="33" width="14.33203125" style="88" customWidth="1"/>
    <col min="34" max="34" width="17.33203125" style="88" customWidth="1"/>
    <col min="35" max="35" width="31.1640625" style="88" customWidth="1"/>
    <col min="36" max="36" width="31.83203125" style="88" customWidth="1"/>
    <col min="37" max="37" width="27.1640625" style="88" customWidth="1"/>
    <col min="38" max="38" width="26.33203125" style="88" customWidth="1"/>
    <col min="39" max="39" width="26.5" style="88" customWidth="1"/>
    <col min="40" max="40" width="27.83203125" style="88" customWidth="1"/>
    <col min="41" max="41" width="37" style="88" customWidth="1"/>
    <col min="42" max="42" width="20.6640625" style="88" customWidth="1"/>
    <col min="43" max="43" width="20.1640625" style="88" customWidth="1"/>
    <col min="44" max="46" width="20.1640625" style="90" customWidth="1"/>
    <col min="47" max="47" width="15.33203125" style="90" customWidth="1"/>
    <col min="48" max="48" width="34.1640625" style="90" customWidth="1"/>
    <col min="49" max="49" width="14.33203125" style="88" customWidth="1"/>
    <col min="50" max="50" width="23.83203125" style="88" customWidth="1"/>
    <col min="51" max="51" width="33" style="88" customWidth="1"/>
    <col min="52" max="52" width="31.83203125" style="88" customWidth="1"/>
    <col min="53" max="53" width="25" style="88" customWidth="1"/>
    <col min="54" max="54" width="24.1640625" style="88" customWidth="1"/>
    <col min="55" max="55" width="24.6640625" style="88" customWidth="1"/>
    <col min="56" max="56" width="24" style="88" customWidth="1"/>
    <col min="57" max="57" width="33.5" style="88" customWidth="1"/>
    <col min="58" max="58" width="21.33203125" style="88" customWidth="1"/>
    <col min="59" max="59" width="18.1640625" style="88" customWidth="1"/>
    <col min="60" max="62" width="18.1640625" style="90" customWidth="1"/>
    <col min="63" max="63" width="15.33203125" style="90" customWidth="1"/>
    <col min="64" max="64" width="30.6640625" style="90" customWidth="1"/>
    <col min="65" max="65" width="14.6640625" style="88" customWidth="1"/>
    <col min="66" max="66" width="23.83203125" style="88" customWidth="1"/>
    <col min="67" max="67" width="31.6640625" style="88" customWidth="1"/>
    <col min="68" max="68" width="26.83203125" style="88" customWidth="1"/>
    <col min="69" max="69" width="28.6640625" style="88" customWidth="1"/>
    <col min="70" max="70" width="24.6640625" style="88" customWidth="1"/>
    <col min="71" max="71" width="27.33203125" style="88" customWidth="1"/>
    <col min="72" max="72" width="25.83203125" style="88" customWidth="1"/>
    <col min="73" max="73" width="32.6640625" style="88" customWidth="1"/>
    <col min="74" max="74" width="21" style="88" customWidth="1"/>
    <col min="75" max="75" width="18.33203125" style="88" customWidth="1"/>
    <col min="76" max="78" width="18.33203125" style="90" customWidth="1"/>
    <col min="79" max="79" width="21.1640625" style="90" customWidth="1"/>
    <col min="80" max="80" width="28.1640625" style="90" customWidth="1"/>
    <col min="81" max="81" width="14.6640625" style="88" customWidth="1"/>
    <col min="82" max="82" width="23.83203125" style="88" customWidth="1"/>
    <col min="83" max="84" width="34.1640625" style="88" customWidth="1"/>
    <col min="85" max="85" width="34.6640625" style="88" customWidth="1"/>
    <col min="86" max="86" width="34.1640625" style="88" customWidth="1"/>
    <col min="87" max="87" width="34.33203125" style="88" customWidth="1"/>
    <col min="88" max="88" width="33.6640625" style="88" customWidth="1"/>
    <col min="89" max="89" width="35.1640625" style="88" customWidth="1"/>
    <col min="90" max="91" width="27.83203125" style="88" customWidth="1"/>
    <col min="92" max="94" width="27.83203125" style="90" customWidth="1"/>
    <col min="95" max="95" width="21.1640625" style="90" customWidth="1"/>
    <col min="96" max="96" width="25.6640625" style="90" customWidth="1"/>
    <col min="97" max="97" width="14.6640625" style="88" customWidth="1"/>
    <col min="98" max="98" width="23.83203125" style="88" customWidth="1"/>
    <col min="99" max="100" width="34.1640625" style="88" customWidth="1"/>
    <col min="101" max="101" width="32.6640625" style="88" customWidth="1"/>
    <col min="102" max="102" width="32.1640625" style="88" customWidth="1"/>
    <col min="103" max="103" width="34.33203125" style="88" customWidth="1"/>
    <col min="104" max="104" width="33.6640625" style="88" customWidth="1"/>
    <col min="105" max="105" width="35.1640625" style="88" customWidth="1"/>
    <col min="106" max="107" width="27.83203125" style="88" customWidth="1"/>
    <col min="108" max="110" width="27.83203125" style="90" customWidth="1"/>
    <col min="111" max="111" width="21.1640625" style="90" customWidth="1"/>
    <col min="112" max="112" width="26.1640625" style="90" customWidth="1"/>
    <col min="113" max="16384" width="10.83203125" style="88"/>
  </cols>
  <sheetData>
    <row r="1" spans="1:117" ht="21" x14ac:dyDescent="0.25">
      <c r="Q1" s="91"/>
      <c r="R1" s="91"/>
      <c r="S1" s="91"/>
      <c r="T1" s="91"/>
      <c r="U1" s="91"/>
      <c r="V1" s="91"/>
      <c r="W1" s="91"/>
      <c r="X1" s="91"/>
      <c r="Y1" s="91"/>
      <c r="Z1" s="91"/>
      <c r="AA1" s="91"/>
      <c r="AB1" s="91"/>
      <c r="AC1" s="91"/>
      <c r="AD1" s="91"/>
      <c r="AE1" s="91"/>
      <c r="AF1" s="91"/>
      <c r="AG1" s="91"/>
      <c r="AH1" s="91"/>
      <c r="AI1" s="91"/>
      <c r="AJ1" s="91"/>
      <c r="AK1" s="91"/>
      <c r="AL1" s="91"/>
      <c r="AM1" s="91"/>
      <c r="AN1" s="91"/>
      <c r="AO1" s="91"/>
      <c r="AP1" s="91" t="s">
        <v>307</v>
      </c>
      <c r="AQ1" s="91"/>
      <c r="AR1" s="91"/>
      <c r="AS1" s="91"/>
      <c r="AT1" s="91"/>
      <c r="AU1" s="91"/>
      <c r="AV1" s="91"/>
      <c r="AW1" s="91"/>
      <c r="AX1" s="91"/>
      <c r="AY1" s="91"/>
      <c r="AZ1" s="91"/>
      <c r="BA1" s="91"/>
      <c r="BB1" s="91"/>
      <c r="BC1" s="91"/>
      <c r="BD1" s="91"/>
      <c r="BE1" s="91"/>
      <c r="BF1" s="91" t="str">
        <f>IF(AP1="","",AP1)</f>
        <v>IGNORE COLUMN</v>
      </c>
      <c r="BG1" s="91"/>
      <c r="BH1" s="91"/>
      <c r="BI1" s="91"/>
      <c r="BJ1" s="91"/>
      <c r="BK1" s="91"/>
      <c r="BL1" s="91"/>
      <c r="BM1" s="91"/>
      <c r="BN1" s="91"/>
      <c r="BO1" s="92"/>
      <c r="BP1" s="92"/>
      <c r="BQ1" s="92"/>
      <c r="BR1" s="92"/>
      <c r="BS1" s="92"/>
      <c r="BT1" s="92"/>
      <c r="BU1" s="92"/>
      <c r="BV1" s="92" t="str">
        <f>IF(AP1="","",AP1)</f>
        <v>IGNORE COLUMN</v>
      </c>
      <c r="BW1" s="92"/>
      <c r="BX1" s="92"/>
      <c r="BY1" s="92"/>
      <c r="BZ1" s="92"/>
      <c r="CA1" s="92"/>
      <c r="CB1" s="92"/>
      <c r="CC1" s="91"/>
      <c r="CD1" s="91"/>
      <c r="CE1" s="92"/>
      <c r="CF1" s="92"/>
      <c r="CG1" s="92"/>
      <c r="CH1" s="92"/>
      <c r="CI1" s="92"/>
      <c r="CJ1" s="92"/>
      <c r="CK1" s="92"/>
      <c r="CL1" s="92" t="str">
        <f>IF(BF1="","",BF1)</f>
        <v>IGNORE COLUMN</v>
      </c>
      <c r="CM1" s="92"/>
      <c r="CN1" s="92"/>
      <c r="CO1" s="92"/>
      <c r="CP1" s="92"/>
      <c r="CQ1" s="92"/>
      <c r="CR1" s="92"/>
      <c r="CS1" s="91"/>
      <c r="CT1" s="91"/>
      <c r="CU1" s="92"/>
      <c r="CV1" s="92"/>
      <c r="CW1" s="92"/>
      <c r="CX1" s="92"/>
      <c r="CY1" s="92"/>
      <c r="CZ1" s="92"/>
      <c r="DA1" s="92"/>
      <c r="DB1" s="92" t="str">
        <f>IF(BV1="","",BV1)</f>
        <v>IGNORE COLUMN</v>
      </c>
      <c r="DC1" s="92"/>
      <c r="DD1" s="92"/>
      <c r="DE1" s="92"/>
      <c r="DF1" s="92"/>
      <c r="DG1" s="92"/>
      <c r="DH1" s="92"/>
    </row>
    <row r="2" spans="1:117" x14ac:dyDescent="0.2">
      <c r="A2" s="262" t="s">
        <v>62</v>
      </c>
      <c r="B2" s="261" t="s">
        <v>63</v>
      </c>
      <c r="C2" s="252" t="s">
        <v>255</v>
      </c>
      <c r="D2" s="253"/>
      <c r="E2" s="253"/>
      <c r="F2" s="253"/>
      <c r="G2" s="253"/>
      <c r="H2" s="253"/>
      <c r="I2" s="253"/>
      <c r="J2" s="253"/>
      <c r="K2" s="253"/>
      <c r="L2" s="253"/>
      <c r="M2" s="253"/>
      <c r="N2" s="253"/>
      <c r="O2" s="253"/>
      <c r="P2" s="95"/>
      <c r="Q2" s="261" t="s">
        <v>62</v>
      </c>
      <c r="R2" s="261" t="s">
        <v>63</v>
      </c>
      <c r="S2" s="254" t="s">
        <v>256</v>
      </c>
      <c r="T2" s="255"/>
      <c r="U2" s="255"/>
      <c r="V2" s="255"/>
      <c r="W2" s="255"/>
      <c r="X2" s="255"/>
      <c r="Y2" s="255"/>
      <c r="Z2" s="255"/>
      <c r="AA2" s="255"/>
      <c r="AB2" s="255"/>
      <c r="AC2" s="255"/>
      <c r="AD2" s="255"/>
      <c r="AE2" s="255"/>
      <c r="AF2" s="96"/>
      <c r="AG2" s="261" t="s">
        <v>62</v>
      </c>
      <c r="AH2" s="261" t="s">
        <v>63</v>
      </c>
      <c r="AI2" s="256" t="s">
        <v>257</v>
      </c>
      <c r="AJ2" s="257"/>
      <c r="AK2" s="257"/>
      <c r="AL2" s="257"/>
      <c r="AM2" s="257"/>
      <c r="AN2" s="257"/>
      <c r="AO2" s="257"/>
      <c r="AP2" s="257"/>
      <c r="AQ2" s="257"/>
      <c r="AR2" s="257"/>
      <c r="AS2" s="257"/>
      <c r="AT2" s="257"/>
      <c r="AU2" s="257"/>
      <c r="AV2" s="96"/>
      <c r="AW2" s="261" t="s">
        <v>62</v>
      </c>
      <c r="AX2" s="261" t="s">
        <v>63</v>
      </c>
      <c r="AY2" s="250" t="s">
        <v>258</v>
      </c>
      <c r="AZ2" s="251"/>
      <c r="BA2" s="251"/>
      <c r="BB2" s="251"/>
      <c r="BC2" s="251"/>
      <c r="BD2" s="251"/>
      <c r="BE2" s="251"/>
      <c r="BF2" s="251"/>
      <c r="BG2" s="251"/>
      <c r="BH2" s="251"/>
      <c r="BI2" s="251"/>
      <c r="BJ2" s="251"/>
      <c r="BK2" s="251"/>
      <c r="BL2" s="96"/>
      <c r="BM2" s="261" t="s">
        <v>62</v>
      </c>
      <c r="BN2" s="261" t="s">
        <v>63</v>
      </c>
      <c r="BO2" s="264" t="s">
        <v>259</v>
      </c>
      <c r="BP2" s="264"/>
      <c r="BQ2" s="264"/>
      <c r="BR2" s="264"/>
      <c r="BS2" s="264"/>
      <c r="BT2" s="264"/>
      <c r="BU2" s="264"/>
      <c r="BV2" s="264"/>
      <c r="BW2" s="264"/>
      <c r="BX2" s="264"/>
      <c r="BY2" s="264"/>
      <c r="BZ2" s="264"/>
      <c r="CA2" s="264"/>
      <c r="CB2" s="94"/>
      <c r="CC2" s="261" t="s">
        <v>62</v>
      </c>
      <c r="CD2" s="261" t="s">
        <v>63</v>
      </c>
      <c r="CE2" s="271" t="s">
        <v>253</v>
      </c>
      <c r="CF2" s="271"/>
      <c r="CG2" s="271"/>
      <c r="CH2" s="271"/>
      <c r="CI2" s="271"/>
      <c r="CJ2" s="271"/>
      <c r="CK2" s="271"/>
      <c r="CL2" s="271"/>
      <c r="CM2" s="271"/>
      <c r="CN2" s="271"/>
      <c r="CO2" s="271"/>
      <c r="CP2" s="271"/>
      <c r="CQ2" s="271"/>
      <c r="CR2" s="94"/>
      <c r="CS2" s="261" t="s">
        <v>62</v>
      </c>
      <c r="CT2" s="261" t="s">
        <v>63</v>
      </c>
      <c r="CU2" s="268" t="s">
        <v>254</v>
      </c>
      <c r="CV2" s="269"/>
      <c r="CW2" s="269"/>
      <c r="CX2" s="269"/>
      <c r="CY2" s="269"/>
      <c r="CZ2" s="269"/>
      <c r="DA2" s="269"/>
      <c r="DB2" s="269"/>
      <c r="DC2" s="269"/>
      <c r="DD2" s="269"/>
      <c r="DE2" s="269"/>
      <c r="DF2" s="269"/>
      <c r="DG2" s="270"/>
      <c r="DH2" s="95"/>
      <c r="DI2" s="265" t="s">
        <v>384</v>
      </c>
      <c r="DJ2" s="267" t="s">
        <v>385</v>
      </c>
      <c r="DK2" s="267"/>
      <c r="DL2" s="267"/>
      <c r="DM2" s="267"/>
    </row>
    <row r="3" spans="1:117" ht="17" x14ac:dyDescent="0.2">
      <c r="A3" s="262"/>
      <c r="B3" s="261"/>
      <c r="C3" s="99" t="s">
        <v>89</v>
      </c>
      <c r="D3" s="100" t="s">
        <v>64</v>
      </c>
      <c r="E3" s="99" t="s">
        <v>65</v>
      </c>
      <c r="F3" s="99" t="s">
        <v>66</v>
      </c>
      <c r="G3" s="99" t="s">
        <v>71</v>
      </c>
      <c r="H3" s="99" t="s">
        <v>122</v>
      </c>
      <c r="I3" s="99" t="s">
        <v>132</v>
      </c>
      <c r="J3" s="99" t="s">
        <v>125</v>
      </c>
      <c r="K3" s="99" t="s">
        <v>211</v>
      </c>
      <c r="L3" s="99" t="s">
        <v>305</v>
      </c>
      <c r="M3" s="99" t="s">
        <v>306</v>
      </c>
      <c r="N3" s="99" t="s">
        <v>296</v>
      </c>
      <c r="O3" s="99" t="s">
        <v>67</v>
      </c>
      <c r="P3" s="93" t="str">
        <f>CONCATENATE("Comment_",C2)</f>
        <v>Comment_CP1</v>
      </c>
      <c r="Q3" s="261"/>
      <c r="R3" s="261"/>
      <c r="S3" s="101" t="str">
        <f t="shared" ref="S3:AE3" si="0">C3</f>
        <v>VDD_PCPU</v>
      </c>
      <c r="T3" s="101" t="str">
        <f t="shared" si="0"/>
        <v>VDD_ECPU</v>
      </c>
      <c r="U3" s="101" t="str">
        <f t="shared" si="0"/>
        <v>VDD_GPU</v>
      </c>
      <c r="V3" s="101" t="str">
        <f t="shared" si="0"/>
        <v>VDD_SOC</v>
      </c>
      <c r="W3" s="101" t="str">
        <f t="shared" si="0"/>
        <v>VDD_DCS_DDR</v>
      </c>
      <c r="X3" s="101" t="str">
        <f t="shared" si="0"/>
        <v>VDD_DISP</v>
      </c>
      <c r="Y3" s="101" t="str">
        <f t="shared" si="0"/>
        <v>VDD_CPU_SRAM</v>
      </c>
      <c r="Z3" s="101" t="str">
        <f t="shared" si="0"/>
        <v>VDD_SRAM_GPU</v>
      </c>
      <c r="AA3" s="101" t="str">
        <f t="shared" si="0"/>
        <v>VDD_SRAM_SOC</v>
      </c>
      <c r="AB3" s="101" t="str">
        <f t="shared" si="0"/>
        <v>VDD_FIXED_ALL</v>
      </c>
      <c r="AC3" s="101" t="str">
        <f t="shared" si="0"/>
        <v>VDD_LOW_ALL</v>
      </c>
      <c r="AD3" s="101" t="str">
        <f t="shared" si="0"/>
        <v>VDD_CIO</v>
      </c>
      <c r="AE3" s="101" t="str">
        <f t="shared" si="0"/>
        <v>All Others</v>
      </c>
      <c r="AF3" s="93" t="str">
        <f>CONCATENATE("Comment_",S2)</f>
        <v>Comment_CP2</v>
      </c>
      <c r="AG3" s="261"/>
      <c r="AH3" s="263"/>
      <c r="AI3" s="102" t="str">
        <f t="shared" ref="AI3:AU3" si="1">C3</f>
        <v>VDD_PCPU</v>
      </c>
      <c r="AJ3" s="102" t="str">
        <f t="shared" si="1"/>
        <v>VDD_ECPU</v>
      </c>
      <c r="AK3" s="102" t="str">
        <f t="shared" si="1"/>
        <v>VDD_GPU</v>
      </c>
      <c r="AL3" s="102" t="str">
        <f t="shared" si="1"/>
        <v>VDD_SOC</v>
      </c>
      <c r="AM3" s="102" t="str">
        <f t="shared" si="1"/>
        <v>VDD_DCS_DDR</v>
      </c>
      <c r="AN3" s="102" t="str">
        <f t="shared" si="1"/>
        <v>VDD_DISP</v>
      </c>
      <c r="AO3" s="102" t="str">
        <f t="shared" si="1"/>
        <v>VDD_CPU_SRAM</v>
      </c>
      <c r="AP3" s="102" t="str">
        <f t="shared" si="1"/>
        <v>VDD_SRAM_GPU</v>
      </c>
      <c r="AQ3" s="102" t="str">
        <f t="shared" si="1"/>
        <v>VDD_SRAM_SOC</v>
      </c>
      <c r="AR3" s="102" t="str">
        <f t="shared" si="1"/>
        <v>VDD_FIXED_ALL</v>
      </c>
      <c r="AS3" s="102" t="str">
        <f t="shared" si="1"/>
        <v>VDD_LOW_ALL</v>
      </c>
      <c r="AT3" s="102" t="str">
        <f t="shared" si="1"/>
        <v>VDD_CIO</v>
      </c>
      <c r="AU3" s="102" t="str">
        <f t="shared" si="1"/>
        <v>All Others</v>
      </c>
      <c r="AV3" s="93" t="str">
        <f>CONCATENATE("Comment_",AI2)</f>
        <v>Comment_FT_ROOM, RMA_ROOM</v>
      </c>
      <c r="AW3" s="263"/>
      <c r="AX3" s="261"/>
      <c r="AY3" s="103" t="str">
        <f t="shared" ref="AY3:BK3" si="2">C3</f>
        <v>VDD_PCPU</v>
      </c>
      <c r="AZ3" s="103" t="str">
        <f t="shared" si="2"/>
        <v>VDD_ECPU</v>
      </c>
      <c r="BA3" s="103" t="str">
        <f t="shared" si="2"/>
        <v>VDD_GPU</v>
      </c>
      <c r="BB3" s="103" t="str">
        <f t="shared" si="2"/>
        <v>VDD_SOC</v>
      </c>
      <c r="BC3" s="103" t="str">
        <f t="shared" si="2"/>
        <v>VDD_DCS_DDR</v>
      </c>
      <c r="BD3" s="103" t="str">
        <f t="shared" si="2"/>
        <v>VDD_DISP</v>
      </c>
      <c r="BE3" s="103" t="str">
        <f t="shared" si="2"/>
        <v>VDD_CPU_SRAM</v>
      </c>
      <c r="BF3" s="103" t="str">
        <f t="shared" si="2"/>
        <v>VDD_SRAM_GPU</v>
      </c>
      <c r="BG3" s="103" t="str">
        <f t="shared" si="2"/>
        <v>VDD_SRAM_SOC</v>
      </c>
      <c r="BH3" s="103" t="str">
        <f t="shared" si="2"/>
        <v>VDD_FIXED_ALL</v>
      </c>
      <c r="BI3" s="103" t="str">
        <f t="shared" si="2"/>
        <v>VDD_LOW_ALL</v>
      </c>
      <c r="BJ3" s="103" t="str">
        <f t="shared" si="2"/>
        <v>VDD_CIO</v>
      </c>
      <c r="BK3" s="103" t="str">
        <f t="shared" si="2"/>
        <v>All Others</v>
      </c>
      <c r="BL3" s="93" t="str">
        <f>CONCATENATE("Comment_",AY2)</f>
        <v>Comment_FT_HOT, RMA_HOT</v>
      </c>
      <c r="BM3" s="261"/>
      <c r="BN3" s="261"/>
      <c r="BO3" s="97" t="str">
        <f>$C3</f>
        <v>VDD_PCPU</v>
      </c>
      <c r="BP3" s="97" t="str">
        <f>$D3</f>
        <v>VDD_ECPU</v>
      </c>
      <c r="BQ3" s="97" t="str">
        <f>$E3</f>
        <v>VDD_GPU</v>
      </c>
      <c r="BR3" s="97" t="str">
        <f>$F3</f>
        <v>VDD_SOC</v>
      </c>
      <c r="BS3" s="97" t="str">
        <f>$G3</f>
        <v>VDD_DCS_DDR</v>
      </c>
      <c r="BT3" s="97" t="str">
        <f>$H3</f>
        <v>VDD_DISP</v>
      </c>
      <c r="BU3" s="97" t="str">
        <f>$I3</f>
        <v>VDD_CPU_SRAM</v>
      </c>
      <c r="BV3" s="97" t="str">
        <f>$J3</f>
        <v>VDD_SRAM_GPU</v>
      </c>
      <c r="BW3" s="97" t="str">
        <f>$K3</f>
        <v>VDD_SRAM_SOC</v>
      </c>
      <c r="BX3" s="97" t="str">
        <f>$L3</f>
        <v>VDD_FIXED_ALL</v>
      </c>
      <c r="BY3" s="97" t="str">
        <f>$M3</f>
        <v>VDD_LOW_ALL</v>
      </c>
      <c r="BZ3" s="97" t="str">
        <f>$N3</f>
        <v>VDD_CIO</v>
      </c>
      <c r="CA3" s="97" t="str">
        <f>$O3</f>
        <v>All Others</v>
      </c>
      <c r="CB3" s="93" t="str">
        <f>CONCATENATE("Comment_",BO2)</f>
        <v>Comment_FT1_FQA, FT2_FQA</v>
      </c>
      <c r="CC3" s="261"/>
      <c r="CD3" s="261"/>
      <c r="CE3" s="98" t="str">
        <f>$C3</f>
        <v>VDD_PCPU</v>
      </c>
      <c r="CF3" s="98" t="str">
        <f>$D3</f>
        <v>VDD_ECPU</v>
      </c>
      <c r="CG3" s="98" t="str">
        <f>$E3</f>
        <v>VDD_GPU</v>
      </c>
      <c r="CH3" s="98" t="str">
        <f>$F3</f>
        <v>VDD_SOC</v>
      </c>
      <c r="CI3" s="98" t="str">
        <f>$G3</f>
        <v>VDD_DCS_DDR</v>
      </c>
      <c r="CJ3" s="98" t="str">
        <f>$H3</f>
        <v>VDD_DISP</v>
      </c>
      <c r="CK3" s="98" t="str">
        <f>$I3</f>
        <v>VDD_CPU_SRAM</v>
      </c>
      <c r="CL3" s="98" t="str">
        <f>$J3</f>
        <v>VDD_SRAM_GPU</v>
      </c>
      <c r="CM3" s="98" t="str">
        <f>$K3</f>
        <v>VDD_SRAM_SOC</v>
      </c>
      <c r="CN3" s="98" t="str">
        <f>$L3</f>
        <v>VDD_FIXED_ALL</v>
      </c>
      <c r="CO3" s="98" t="str">
        <f>$M3</f>
        <v>VDD_LOW_ALL</v>
      </c>
      <c r="CP3" s="98" t="str">
        <f>$N3</f>
        <v>VDD_CIO</v>
      </c>
      <c r="CQ3" s="98" t="str">
        <f>$O3</f>
        <v>All Others</v>
      </c>
      <c r="CR3" s="93" t="str">
        <f>CONCATENATE("Comment_",CE2)</f>
        <v>Comment_T0TX_ROOM</v>
      </c>
      <c r="CS3" s="261"/>
      <c r="CT3" s="261"/>
      <c r="CU3" s="104" t="str">
        <f>$C3</f>
        <v>VDD_PCPU</v>
      </c>
      <c r="CV3" s="104" t="str">
        <f>$D3</f>
        <v>VDD_ECPU</v>
      </c>
      <c r="CW3" s="104" t="str">
        <f>$E3</f>
        <v>VDD_GPU</v>
      </c>
      <c r="CX3" s="104" t="str">
        <f>$F3</f>
        <v>VDD_SOC</v>
      </c>
      <c r="CY3" s="104" t="str">
        <f>$G3</f>
        <v>VDD_DCS_DDR</v>
      </c>
      <c r="CZ3" s="104" t="str">
        <f>$H3</f>
        <v>VDD_DISP</v>
      </c>
      <c r="DA3" s="104" t="str">
        <f>$I3</f>
        <v>VDD_CPU_SRAM</v>
      </c>
      <c r="DB3" s="104" t="str">
        <f>$J3</f>
        <v>VDD_SRAM_GPU</v>
      </c>
      <c r="DC3" s="104" t="str">
        <f>$K3</f>
        <v>VDD_SRAM_SOC</v>
      </c>
      <c r="DD3" s="104" t="str">
        <f>$L3</f>
        <v>VDD_FIXED_ALL</v>
      </c>
      <c r="DE3" s="104" t="str">
        <f>$M3</f>
        <v>VDD_LOW_ALL</v>
      </c>
      <c r="DF3" s="104" t="str">
        <f>$N3</f>
        <v>VDD_CIO</v>
      </c>
      <c r="DG3" s="104" t="str">
        <f>$O3</f>
        <v>All Others</v>
      </c>
      <c r="DH3" s="93" t="str">
        <f>CONCATENATE("Comment_",CU2)</f>
        <v>Comment_T0TX_HOT</v>
      </c>
      <c r="DI3" s="266"/>
      <c r="DJ3" s="66" t="s">
        <v>46</v>
      </c>
      <c r="DK3" s="66" t="s">
        <v>47</v>
      </c>
      <c r="DL3" s="66" t="s">
        <v>207</v>
      </c>
      <c r="DM3" s="66" t="s">
        <v>117</v>
      </c>
    </row>
    <row r="4" spans="1:117" ht="18" customHeight="1" x14ac:dyDescent="0.2">
      <c r="A4" s="246" t="s">
        <v>47</v>
      </c>
      <c r="B4" s="154" t="s">
        <v>18</v>
      </c>
      <c r="C4" s="150" t="s">
        <v>252</v>
      </c>
      <c r="D4" s="151" t="s">
        <v>164</v>
      </c>
      <c r="E4" s="150" t="s">
        <v>183</v>
      </c>
      <c r="F4" s="152" t="str">
        <f t="shared" ref="F4:F23" si="3">LEFT(TRIM($B4),5)&amp;" Evaluate Bin"</f>
        <v>MS001 Evaluate Bin</v>
      </c>
      <c r="G4" s="150" t="str">
        <f>CONCATENATE(G$111,"5 E1 Voltage")</f>
        <v>MD005 E1 Voltage</v>
      </c>
      <c r="H4" s="151" t="str">
        <f>CONCATENATE(H$111,"4 E1 Voltage")</f>
        <v>MI004 E1 Voltage</v>
      </c>
      <c r="I4" s="150" t="str">
        <f>IF(INDEX(Binning!$F$3:$AY$791,MATCH(CONCATENATE("MPS",MID(C4,3,3),"_E1"),Binning!$F$3:$F$791,0),MATCH("Pvmax",Binning!$F$2:$AY$2,0))&lt;INDEX(Binning!$F$3:$AY$791,MATCH(CONCATENATE("MES",MID(D4,3,3),"_E1"),Binning!$F$3:$F$791,0),MATCH("Pvmax",Binning!$F$2:$AY$2,0)),CONCATENATE("MES",MID(D4,3,3)," E1 Voltage"),CONCATENATE("MPS",MID(C4,3,3)," E1 Voltage"))</f>
        <v>MPS001 E1 Voltage</v>
      </c>
      <c r="J4" s="107" t="str">
        <f>Notes!$B$54</f>
        <v>BinningVmax</v>
      </c>
      <c r="K4" s="107" t="str">
        <f>Notes!$B$54</f>
        <v>BinningVmax</v>
      </c>
      <c r="L4" s="107" t="str">
        <f>Notes!$B$54</f>
        <v>BinningVmax</v>
      </c>
      <c r="M4" s="107" t="str">
        <f>Notes!$B$54</f>
        <v>BinningVmax</v>
      </c>
      <c r="N4" s="107" t="str">
        <f>Notes!$B$54</f>
        <v>BinningVmax</v>
      </c>
      <c r="O4" s="107" t="s">
        <v>166</v>
      </c>
      <c r="P4" s="110"/>
      <c r="Q4" s="246" t="str">
        <f>A4</f>
        <v>SOC</v>
      </c>
      <c r="R4" s="106" t="str">
        <f>B4</f>
        <v>MS001</v>
      </c>
      <c r="S4" s="111" t="str">
        <f>LEFT(TRIM(C4),5)&amp;" Product-"&amp;GB!$S$1</f>
        <v>MP001 Product-CP_GB_HOT</v>
      </c>
      <c r="T4" s="111" t="str">
        <f>LEFT(TRIM(D4),5)&amp;" Product-"&amp;GB!$S$1</f>
        <v>ME001 Product-CP_GB_HOT</v>
      </c>
      <c r="U4" s="111" t="str">
        <f>LEFT(TRIM(E4),5)&amp;" Product-"&amp;GB!$S$1</f>
        <v>MG001 Product-CP_GB_HOT</v>
      </c>
      <c r="V4" s="111" t="str">
        <f t="shared" ref="V4:V24" si="4">IF(MID(F4,1,2)="MS",LEFT(F4,5)&amp;" Product-CP_GB_HOT",F4)</f>
        <v>MS001 Product-CP_GB_HOT</v>
      </c>
      <c r="W4" s="111" t="str">
        <f>LEFT(TRIM(G4),5)&amp;" Product-"&amp;GB!$S$1</f>
        <v>MD005 Product-CP_GB_HOT</v>
      </c>
      <c r="X4" s="111" t="str">
        <f>LEFT(TRIM(H4),5)&amp;" Product-"&amp;GB!$S$1</f>
        <v>MI004 Product-CP_GB_HOT</v>
      </c>
      <c r="Y4" s="111" t="str">
        <f>IF(I4="","",LEFT(TRIM($I4),6)&amp;" Product-"&amp;GB!$S$1)</f>
        <v>MPS001 Product-CP_GB_HOT</v>
      </c>
      <c r="Z4" s="111" t="s">
        <v>295</v>
      </c>
      <c r="AA4" s="111" t="str">
        <f t="shared" ref="AA4:AA47" si="5">$Z$4</f>
        <v>Product-CP_GB_HOT</v>
      </c>
      <c r="AB4" s="111" t="str">
        <f t="shared" ref="AB4:AD39" si="6">$Z$4</f>
        <v>Product-CP_GB_HOT</v>
      </c>
      <c r="AC4" s="111" t="str">
        <f t="shared" si="6"/>
        <v>Product-CP_GB_HOT</v>
      </c>
      <c r="AD4" s="111" t="str">
        <f t="shared" si="6"/>
        <v>Product-CP_GB_HOT</v>
      </c>
      <c r="AE4" s="111" t="str">
        <f t="shared" ref="AE4:AE63" si="7">O4</f>
        <v>Bincut_X_X_X LV</v>
      </c>
      <c r="AF4" s="106"/>
      <c r="AG4" s="246" t="str">
        <f>A4</f>
        <v>SOC</v>
      </c>
      <c r="AH4" s="112" t="str">
        <f>B4</f>
        <v>MS001</v>
      </c>
      <c r="AI4" s="113" t="str">
        <f t="shared" ref="AI4:AN4" si="8">LEFT(TRIM(C4),5)&amp;" Product-FT_GB_ROOM"</f>
        <v>MP001 Product-FT_GB_ROOM</v>
      </c>
      <c r="AJ4" s="113" t="str">
        <f t="shared" si="8"/>
        <v>ME001 Product-FT_GB_ROOM</v>
      </c>
      <c r="AK4" s="113" t="str">
        <f t="shared" si="8"/>
        <v>MG001 Product-FT_GB_ROOM</v>
      </c>
      <c r="AL4" s="113" t="str">
        <f t="shared" ref="AL4:AL46" si="9">IF(MID(F4,1,2)="MS",LEFT(F4,5)&amp;" Product-FT_GB_ROOM",F4)</f>
        <v>MS001 Product-FT_GB_ROOM</v>
      </c>
      <c r="AM4" s="113" t="str">
        <f t="shared" si="8"/>
        <v>MD005 Product-FT_GB_ROOM</v>
      </c>
      <c r="AN4" s="113" t="str">
        <f t="shared" si="8"/>
        <v>MI004 Product-FT_GB_ROOM</v>
      </c>
      <c r="AO4" s="113" t="str">
        <f>LEFT(TRIM($I4),6)&amp;" Product-FT_GB_ROOM"</f>
        <v>MPS001 Product-FT_GB_ROOM</v>
      </c>
      <c r="AP4" s="113" t="str">
        <f>IF(Z4=Notes!$B$54,Notes!$B$54,"Product-FT_GB_ROOM")</f>
        <v>Product-FT_GB_ROOM</v>
      </c>
      <c r="AQ4" s="113" t="str">
        <f>IF(AA4=Notes!$B$54,Notes!$B$54,"Product-FT_GB_ROOM")</f>
        <v>Product-FT_GB_ROOM</v>
      </c>
      <c r="AR4" s="113" t="str">
        <f>IF(AB4=Notes!$B$54,Notes!$B$54,"Product-FT_GB_ROOM")</f>
        <v>Product-FT_GB_ROOM</v>
      </c>
      <c r="AS4" s="113" t="str">
        <f>IF(AC4=Notes!$B$54,Notes!$B$54,"Product-FT_GB_ROOM")</f>
        <v>Product-FT_GB_ROOM</v>
      </c>
      <c r="AT4" s="113" t="str">
        <f>IF(AD4=Notes!$B$54,Notes!$B$54,"Product-FT_GB_ROOM")</f>
        <v>Product-FT_GB_ROOM</v>
      </c>
      <c r="AU4" s="114" t="str">
        <f t="shared" ref="AU4:AU63" si="10">O4</f>
        <v>Bincut_X_X_X LV</v>
      </c>
      <c r="AV4" s="106"/>
      <c r="AW4" s="246" t="str">
        <f>A4</f>
        <v>SOC</v>
      </c>
      <c r="AX4" s="106" t="str">
        <f>B4</f>
        <v>MS001</v>
      </c>
      <c r="AY4" s="115" t="str">
        <f>LEFT(TRIM($C4),5)&amp;" Product-FT_GB_HOT"</f>
        <v>MP001 Product-FT_GB_HOT</v>
      </c>
      <c r="AZ4" s="115" t="str">
        <f>LEFT(TRIM($D4),5)&amp;" Product-FT_GB_HOT"</f>
        <v>ME001 Product-FT_GB_HOT</v>
      </c>
      <c r="BA4" s="115" t="str">
        <f t="shared" ref="BA4:BA46" si="11">IF(LEFT(E4,1)="M",LEFT(TRIM(E4),5)&amp;" Product-FT_GB_HOT",CONCATENATE($BG4,MID(E4,6,10)))</f>
        <v>MG001 Product-FT_GB_HOT</v>
      </c>
      <c r="BB4" s="115" t="str">
        <f t="shared" ref="BB4:BB46" si="12">IF(MID(F4,1,2)="MS",LEFT(F4,5)&amp;" Product-FT_GB_HOT",F4)</f>
        <v>MS001 Product-FT_GB_HOT</v>
      </c>
      <c r="BC4" s="115" t="str">
        <f>LEFT(TRIM($G4),5)&amp;" Product-FT_GB_HOT"</f>
        <v>MD005 Product-FT_GB_HOT</v>
      </c>
      <c r="BD4" s="115" t="str">
        <f t="shared" ref="BD4:BD63" si="13">IF(LEFT(H4,1)="M",LEFT(TRIM(H4),5)&amp;" Product-FT_GB_HOT",CONCATENATE($BG4,MID(H4,6,10)))</f>
        <v>MI004 Product-FT_GB_HOT</v>
      </c>
      <c r="BE4" s="115" t="str">
        <f>CONCATENATE(MID(I4,1,6)," Product-FT_GB_HOT")</f>
        <v>MPS001 Product-FT_GB_HOT</v>
      </c>
      <c r="BF4" s="115" t="str">
        <f>IF(J4=Notes!$B$54,"Product-FT_GB_HOT",J4)</f>
        <v>Product-FT_GB_HOT</v>
      </c>
      <c r="BG4" s="115" t="str">
        <f>IF(K4=Notes!$B$54,"Product-FT_GB_HOT",K4)</f>
        <v>Product-FT_GB_HOT</v>
      </c>
      <c r="BH4" s="115" t="str">
        <f>IF(L4=Notes!$B$54,"Product-FT_GB_HOT",L4)</f>
        <v>Product-FT_GB_HOT</v>
      </c>
      <c r="BI4" s="115" t="str">
        <f>IF(M4=Notes!$B$54,"Product-FT_GB_HOT",M4)</f>
        <v>Product-FT_GB_HOT</v>
      </c>
      <c r="BJ4" s="115" t="str">
        <f>IF(N4=Notes!$B$54,"Product-FT_GB_HOT",N4)</f>
        <v>Product-FT_GB_HOT</v>
      </c>
      <c r="BK4" s="115" t="str">
        <f t="shared" ref="BK4:BK63" si="14">O4</f>
        <v>Bincut_X_X_X LV</v>
      </c>
      <c r="BL4" s="106"/>
      <c r="BM4" s="246" t="str">
        <f>$A4</f>
        <v>SOC</v>
      </c>
      <c r="BN4" s="106" t="str">
        <f>$B4</f>
        <v>MS001</v>
      </c>
      <c r="BO4" s="116" t="str">
        <f>LEFT(TRIM(C4),5)&amp;" Product-"&amp;GB!$W$1</f>
        <v>MP001 Product-ATE_FQAGB</v>
      </c>
      <c r="BP4" s="116" t="str">
        <f>LEFT(TRIM(D4),5)&amp;" Product-"&amp;GB!$W$1</f>
        <v>ME001 Product-ATE_FQAGB</v>
      </c>
      <c r="BQ4" s="116" t="str">
        <f>LEFT(TRIM(E4),5)&amp;" Product-"&amp;GB!$W$1</f>
        <v>MG001 Product-ATE_FQAGB</v>
      </c>
      <c r="BR4" s="116" t="str">
        <f>IF(MID($F4,1,2)="MS",LEFT(TRIM($F4),5)&amp;" Product-"&amp;GB!$W$1,$F4)</f>
        <v>MS001 Product-ATE_FQAGB</v>
      </c>
      <c r="BS4" s="116" t="str">
        <f>LEFT(TRIM(G4),5)&amp;" Product-"&amp;GB!$W$1</f>
        <v>MD005 Product-ATE_FQAGB</v>
      </c>
      <c r="BT4" s="116" t="str">
        <f>LEFT(TRIM(H4),5)&amp;" Product-"&amp;GB!$W$1</f>
        <v>MI004 Product-ATE_FQAGB</v>
      </c>
      <c r="BU4" s="116" t="str">
        <f>CONCATENATE(MID($BE4,1,6)," Product-",GB!$W$1)</f>
        <v>MPS001 Product-ATE_FQAGB</v>
      </c>
      <c r="BV4" s="116" t="str">
        <f>IF(J4=Notes!$B$54,"Product-"&amp;GB!$W$1,J4)</f>
        <v>Product-ATE_FQAGB</v>
      </c>
      <c r="BW4" s="116" t="str">
        <f>IF(K4=Notes!$B$54,"Product-"&amp;GB!$W$1,K4)</f>
        <v>Product-ATE_FQAGB</v>
      </c>
      <c r="BX4" s="116" t="str">
        <f>IF(L4=Notes!$B$54,"Product-"&amp;GB!$W$1,L4)</f>
        <v>Product-ATE_FQAGB</v>
      </c>
      <c r="BY4" s="116" t="str">
        <f>IF(M4=Notes!$B$54,"Product-"&amp;GB!$W$1,M4)</f>
        <v>Product-ATE_FQAGB</v>
      </c>
      <c r="BZ4" s="116" t="str">
        <f>IF(N4=Notes!$B$54,"Product-"&amp;GB!$W$1,N4)</f>
        <v>Product-ATE_FQAGB</v>
      </c>
      <c r="CA4" s="116" t="str">
        <f t="shared" ref="CA4:CA63" si="15">CONCATENATE(LEFT($O4,13),"NV")</f>
        <v>Bincut_X_X_X NV</v>
      </c>
      <c r="CB4" s="106"/>
      <c r="CC4" s="246" t="str">
        <f>$A4</f>
        <v>SOC</v>
      </c>
      <c r="CD4" s="106" t="str">
        <f>$B4</f>
        <v>MS001</v>
      </c>
      <c r="CE4" s="117" t="str">
        <f t="shared" ref="CE4:CE63" si="16">LEFT(TRIM(C4),5)&amp;" Product-HTOL_T0TX_GB_ROOM"</f>
        <v>MP001 Product-HTOL_T0TX_GB_ROOM</v>
      </c>
      <c r="CF4" s="117" t="str">
        <f t="shared" ref="CF4:CF63" si="17">LEFT(TRIM(D4),5)&amp;" Product-HTOL_T0TX_GB_ROOM"</f>
        <v>ME001 Product-HTOL_T0TX_GB_ROOM</v>
      </c>
      <c r="CG4" s="117" t="str">
        <f t="shared" ref="CG4:CG63" si="18">LEFT(TRIM(E4),5)&amp;" Product-HTOL_T0TX_GB_ROOM"</f>
        <v>MG001 Product-HTOL_T0TX_GB_ROOM</v>
      </c>
      <c r="CH4" s="117" t="str">
        <f t="shared" ref="CH4:CH46" si="19">IF(MID($F4,1,2)="MS",LEFT(TRIM($F4),5)&amp;" Product-HTOL_T0TX_GB_ROOM",$F4)</f>
        <v>MS001 Product-HTOL_T0TX_GB_ROOM</v>
      </c>
      <c r="CI4" s="117" t="str">
        <f t="shared" ref="CI4:CI63" si="20">LEFT(TRIM(G4),5)&amp;" Product-HTOL_T0TX_GB_ROOM"</f>
        <v>MD005 Product-HTOL_T0TX_GB_ROOM</v>
      </c>
      <c r="CJ4" s="117" t="str">
        <f t="shared" ref="CJ4:CJ63" si="21">IF(LEFT(H4,1)="M",LEFT(TRIM(H4),5)&amp;" Product-HTOL_T0TX_GB_ROOM",CONCATENATE($CL4,MID(H4,6,10)))</f>
        <v>MI004 Product-HTOL_T0TX_GB_ROOM</v>
      </c>
      <c r="CK4" s="117" t="str">
        <f t="shared" ref="CK4:CK63" si="22">CONCATENATE(MID($BE4,1,6)," Product-HTOL_T0TX_GB_ROOM")</f>
        <v>MPS001 Product-HTOL_T0TX_GB_ROOM</v>
      </c>
      <c r="CL4" s="117" t="str">
        <f>IF(J4=Notes!$B$54,"Product-HTOL_T0TX_GB_ROOM",J4)</f>
        <v>Product-HTOL_T0TX_GB_ROOM</v>
      </c>
      <c r="CM4" s="117" t="str">
        <f>IF(K4=Notes!$B$54,"Product-HTOL_T0TX_GB_ROOM",K4)</f>
        <v>Product-HTOL_T0TX_GB_ROOM</v>
      </c>
      <c r="CN4" s="117" t="str">
        <f>IF(L4=Notes!$B$54,"Product-HTOL_T0TX_GB_ROOM",L4)</f>
        <v>Product-HTOL_T0TX_GB_ROOM</v>
      </c>
      <c r="CO4" s="117" t="str">
        <f>IF(M4=Notes!$B$54,"Product-HTOL_T0TX_GB_ROOM",M4)</f>
        <v>Product-HTOL_T0TX_GB_ROOM</v>
      </c>
      <c r="CP4" s="117" t="str">
        <f>IF(N4=Notes!$B$54,"Product-HTOL_T0TX_GB_ROOM",N4)</f>
        <v>Product-HTOL_T0TX_GB_ROOM</v>
      </c>
      <c r="CQ4" s="117" t="str">
        <f t="shared" ref="CQ4:CQ63" si="23">CONCATENATE(LEFT($O4,13),"NV")</f>
        <v>Bincut_X_X_X NV</v>
      </c>
      <c r="CR4" s="106"/>
      <c r="CS4" s="246" t="str">
        <f>$A4</f>
        <v>SOC</v>
      </c>
      <c r="CT4" s="106" t="str">
        <f>$B4</f>
        <v>MS001</v>
      </c>
      <c r="CU4" s="118" t="str">
        <f t="shared" ref="CU4:CU63" si="24">LEFT(TRIM(C4),5)&amp;" Product-HTOL_T0TX_GB_HOT"</f>
        <v>MP001 Product-HTOL_T0TX_GB_HOT</v>
      </c>
      <c r="CV4" s="118" t="str">
        <f t="shared" ref="CV4:CV63" si="25">LEFT(TRIM(D4),5)&amp;" Product-HTOL_T0TX_GB_HOT"</f>
        <v>ME001 Product-HTOL_T0TX_GB_HOT</v>
      </c>
      <c r="CW4" s="118" t="str">
        <f t="shared" ref="CW4:CW63" si="26">LEFT(TRIM(E4),5)&amp;" Product-HTOL_T0TX_GB_HOT"</f>
        <v>MG001 Product-HTOL_T0TX_GB_HOT</v>
      </c>
      <c r="CX4" s="118" t="str">
        <f t="shared" ref="CX4:CX46" si="27">IF(MID($F4,1,2)="MS",LEFT(TRIM($F4),5)&amp;" Product-HTOL_T0TX_GB_HOT",$F4)</f>
        <v>MS001 Product-HTOL_T0TX_GB_HOT</v>
      </c>
      <c r="CY4" s="118" t="str">
        <f t="shared" ref="CY4:CY63" si="28">LEFT(TRIM(G4),5)&amp;" Product-HTOL_T0TX_GB_HOT"</f>
        <v>MD005 Product-HTOL_T0TX_GB_HOT</v>
      </c>
      <c r="CZ4" s="118" t="str">
        <f t="shared" ref="CZ4:CZ63" si="29">IF(LEFT(H4,1)="M",LEFT(TRIM(H4),5)&amp;" Product-HTOL_T0TX_GB_HOT",CONCATENATE($DB4,MID(H4,6,10)))</f>
        <v>MI004 Product-HTOL_T0TX_GB_HOT</v>
      </c>
      <c r="DA4" s="118" t="str">
        <f t="shared" ref="DA4:DA63" si="30">CONCATENATE(MID($BE4,1,6)," Product-HTOL_T0TX_GB_HOT")</f>
        <v>MPS001 Product-HTOL_T0TX_GB_HOT</v>
      </c>
      <c r="DB4" s="118" t="str">
        <f>IF(J4=Notes!$B$54,"Product-HTOL_T0TX_GB_HOT",J4)</f>
        <v>Product-HTOL_T0TX_GB_HOT</v>
      </c>
      <c r="DC4" s="118" t="str">
        <f>IF(K4=Notes!$B$54,"Product-HTOL_T0TX_GB_HOT",K4)</f>
        <v>Product-HTOL_T0TX_GB_HOT</v>
      </c>
      <c r="DD4" s="118" t="str">
        <f>IF(L4=Notes!$B$54,"Product-HTOL_T0TX_GB_HOT",L4)</f>
        <v>Product-HTOL_T0TX_GB_HOT</v>
      </c>
      <c r="DE4" s="118" t="str">
        <f>IF(M4=Notes!$B$54,"Product-HTOL_T0TX_GB_HOT",M4)</f>
        <v>Product-HTOL_T0TX_GB_HOT</v>
      </c>
      <c r="DF4" s="118" t="str">
        <f>IF(N4=Notes!$B$54,"Product-HTOL_T0TX_GB_HOT",N4)</f>
        <v>Product-HTOL_T0TX_GB_HOT</v>
      </c>
      <c r="DG4" s="118" t="str">
        <f t="shared" ref="DG4:DG63" si="31">CONCATENATE(LEFT($O4,13),"NV")</f>
        <v>Bincut_X_X_X NV</v>
      </c>
      <c r="DH4" s="106"/>
      <c r="DI4" s="55" t="str">
        <f>IF(DM4="Cross","No",IF(DJ4="Cross","No",IF(DL4="Cross","No",IF(DK4="Cross","No","Yes"))))</f>
        <v>No</v>
      </c>
      <c r="DJ4" s="55">
        <f>VLOOKUP(LEFT($E4,5),Notes!$A:$F,6,0)</f>
        <v>1</v>
      </c>
      <c r="DK4" s="55">
        <f>IF(LEFT($F4,2)="MS",VLOOKUP(LEFT($F4,5),Notes!$A:$F,6,0),IF(LEFT($F4,3)&gt;Notes!$B$58,0,1))</f>
        <v>1</v>
      </c>
      <c r="DL4" s="55" t="str">
        <f>VLOOKUP(LEFT($G4,5),Notes!$A:$F,6,0)</f>
        <v>Cross</v>
      </c>
      <c r="DM4" s="55" t="str">
        <f>VLOOKUP(LEFT($H4,5),Notes!$A:$F,6,0)</f>
        <v>Cross</v>
      </c>
    </row>
    <row r="5" spans="1:117" s="163" customFormat="1" ht="17" x14ac:dyDescent="0.2">
      <c r="A5" s="248"/>
      <c r="B5" s="145" t="str">
        <f>CONCATENATE(LEFT(B4,5),"_GPU")</f>
        <v>MS001_GPU</v>
      </c>
      <c r="C5" s="146" t="s">
        <v>252</v>
      </c>
      <c r="D5" s="147" t="s">
        <v>164</v>
      </c>
      <c r="E5" s="146" t="str">
        <f t="shared" ref="E5:E23" si="32">E$4</f>
        <v>MG001 E1 Voltage</v>
      </c>
      <c r="F5" s="152" t="str">
        <f t="shared" si="3"/>
        <v>MS001 Evaluate Bin</v>
      </c>
      <c r="G5" s="147" t="str">
        <f>CONCATENATE(G$111,"1 E1 Voltage")</f>
        <v>MD001 E1 Voltage</v>
      </c>
      <c r="H5" s="147" t="str">
        <f>CONCATENATE(H$111,MIN(MID(B5,5,1),3)," E1 Voltage")</f>
        <v>MI001 E1 Voltage</v>
      </c>
      <c r="I5" s="150" t="str">
        <f>IF(INDEX(Binning!$F$3:$AY$791,MATCH(CONCATENATE("MPS",MID(C5,3,3),"_E1"),Binning!$F$3:$F$791,0),MATCH("Pvmax",Binning!$F$2:$AY$2,0))&lt;INDEX(Binning!$F$3:$AY$791,MATCH(CONCATENATE("MES",MID(D5,3,3),"_E1"),Binning!$F$3:$F$791,0),MATCH("Pvmax",Binning!$F$2:$AY$2,0)),CONCATENATE("MES",MID(D5,3,3)," E1 Voltage"),CONCATENATE("MPS",MID(C5,3,3)," E1 Voltage"))</f>
        <v>MPS001 E1 Voltage</v>
      </c>
      <c r="J5" s="150" t="str">
        <f>Notes!$B$54</f>
        <v>BinningVmax</v>
      </c>
      <c r="K5" s="150" t="str">
        <f>Notes!$B$54</f>
        <v>BinningVmax</v>
      </c>
      <c r="L5" s="150" t="str">
        <f>Notes!$B$54</f>
        <v>BinningVmax</v>
      </c>
      <c r="M5" s="150" t="str">
        <f>Notes!$B$54</f>
        <v>BinningVmax</v>
      </c>
      <c r="N5" s="150" t="str">
        <f>Notes!$B$54</f>
        <v>BinningVmax</v>
      </c>
      <c r="O5" s="150" t="str">
        <f>O$4</f>
        <v>Bincut_X_X_X LV</v>
      </c>
      <c r="P5" s="153"/>
      <c r="Q5" s="248"/>
      <c r="R5" s="154" t="str">
        <f t="shared" ref="R5:R64" si="33">B5</f>
        <v>MS001_GPU</v>
      </c>
      <c r="S5" s="155" t="str">
        <f>LEFT(TRIM(C5),5)&amp;" Product-"&amp;GB!$S$1</f>
        <v>MP001 Product-CP_GB_HOT</v>
      </c>
      <c r="T5" s="155" t="str">
        <f>LEFT(TRIM(D5),5)&amp;" Product-"&amp;GB!$S$1</f>
        <v>ME001 Product-CP_GB_HOT</v>
      </c>
      <c r="U5" s="155" t="str">
        <f>LEFT(TRIM(E5),5)&amp;" Product-"&amp;GB!$S$1</f>
        <v>MG001 Product-CP_GB_HOT</v>
      </c>
      <c r="V5" s="155" t="str">
        <f t="shared" si="4"/>
        <v>MS001 Product-CP_GB_HOT</v>
      </c>
      <c r="W5" s="155" t="str">
        <f>LEFT(TRIM(G5),5)&amp;" Product-"&amp;GB!$S$1</f>
        <v>MD001 Product-CP_GB_HOT</v>
      </c>
      <c r="X5" s="155" t="str">
        <f>LEFT(TRIM(H5),5)&amp;" Product-"&amp;GB!$S$1</f>
        <v>MI001 Product-CP_GB_HOT</v>
      </c>
      <c r="Y5" s="155" t="str">
        <f>IF(I5="","",LEFT(TRIM($I5),6)&amp;" Product-"&amp;GB!$S$1)</f>
        <v>MPS001 Product-CP_GB_HOT</v>
      </c>
      <c r="Z5" s="155" t="str">
        <f>$Z$4</f>
        <v>Product-CP_GB_HOT</v>
      </c>
      <c r="AA5" s="155" t="str">
        <f t="shared" si="5"/>
        <v>Product-CP_GB_HOT</v>
      </c>
      <c r="AB5" s="155" t="str">
        <f t="shared" si="6"/>
        <v>Product-CP_GB_HOT</v>
      </c>
      <c r="AC5" s="155" t="str">
        <f t="shared" si="6"/>
        <v>Product-CP_GB_HOT</v>
      </c>
      <c r="AD5" s="155" t="str">
        <f t="shared" si="6"/>
        <v>Product-CP_GB_HOT</v>
      </c>
      <c r="AE5" s="155" t="str">
        <f t="shared" si="7"/>
        <v>Bincut_X_X_X LV</v>
      </c>
      <c r="AF5" s="154"/>
      <c r="AG5" s="248"/>
      <c r="AH5" s="156" t="str">
        <f t="shared" ref="AH5:AH64" si="34">B5</f>
        <v>MS001_GPU</v>
      </c>
      <c r="AI5" s="157" t="str">
        <f t="shared" ref="AI5:AI46" si="35">LEFT(TRIM(C5),5)&amp;" Product-FT_GB_ROOM"</f>
        <v>MP001 Product-FT_GB_ROOM</v>
      </c>
      <c r="AJ5" s="157" t="str">
        <f t="shared" ref="AJ5:AJ46" si="36">LEFT(TRIM(D5),5)&amp;" Product-FT_GB_ROOM"</f>
        <v>ME001 Product-FT_GB_ROOM</v>
      </c>
      <c r="AK5" s="157" t="str">
        <f t="shared" ref="AK5:AK46" si="37">LEFT(TRIM(E5),5)&amp;" Product-FT_GB_ROOM"</f>
        <v>MG001 Product-FT_GB_ROOM</v>
      </c>
      <c r="AL5" s="157" t="str">
        <f t="shared" si="9"/>
        <v>MS001 Product-FT_GB_ROOM</v>
      </c>
      <c r="AM5" s="157" t="str">
        <f t="shared" ref="AM5:AM46" si="38">LEFT(TRIM(G5),5)&amp;" Product-FT_GB_ROOM"</f>
        <v>MD001 Product-FT_GB_ROOM</v>
      </c>
      <c r="AN5" s="157" t="str">
        <f t="shared" ref="AN5:AN46" si="39">LEFT(TRIM(H5),5)&amp;" Product-FT_GB_ROOM"</f>
        <v>MI001 Product-FT_GB_ROOM</v>
      </c>
      <c r="AO5" s="157" t="str">
        <f t="shared" ref="AO5:AO90" si="40">LEFT(TRIM($I5),6)&amp;" Product-FT_GB_ROOM"</f>
        <v>MPS001 Product-FT_GB_ROOM</v>
      </c>
      <c r="AP5" s="157" t="str">
        <f>IF(Z5=Notes!$B$54,Notes!$B$54,"Product-FT_GB_ROOM")</f>
        <v>Product-FT_GB_ROOM</v>
      </c>
      <c r="AQ5" s="157" t="str">
        <f>IF(AA5=Notes!$B$54,Notes!$B$54,"Product-FT_GB_ROOM")</f>
        <v>Product-FT_GB_ROOM</v>
      </c>
      <c r="AR5" s="157" t="str">
        <f>IF(AB5=Notes!$B$54,Notes!$B$54,"Product-FT_GB_ROOM")</f>
        <v>Product-FT_GB_ROOM</v>
      </c>
      <c r="AS5" s="157" t="str">
        <f>IF(AC5=Notes!$B$54,Notes!$B$54,"Product-FT_GB_ROOM")</f>
        <v>Product-FT_GB_ROOM</v>
      </c>
      <c r="AT5" s="157" t="str">
        <f>IF(AD5=Notes!$B$54,Notes!$B$54,"Product-FT_GB_ROOM")</f>
        <v>Product-FT_GB_ROOM</v>
      </c>
      <c r="AU5" s="158" t="str">
        <f t="shared" si="10"/>
        <v>Bincut_X_X_X LV</v>
      </c>
      <c r="AV5" s="154"/>
      <c r="AW5" s="248"/>
      <c r="AX5" s="154" t="str">
        <f t="shared" ref="AX5:AX64" si="41">B5</f>
        <v>MS001_GPU</v>
      </c>
      <c r="AY5" s="159" t="str">
        <f>LEFT(TRIM($C5),5)&amp;" Product-FT_GB_HOT"</f>
        <v>MP001 Product-FT_GB_HOT</v>
      </c>
      <c r="AZ5" s="159" t="str">
        <f>LEFT(TRIM($D5),5)&amp;" Product-FT_GB_HOT"</f>
        <v>ME001 Product-FT_GB_HOT</v>
      </c>
      <c r="BA5" s="159" t="str">
        <f t="shared" si="11"/>
        <v>MG001 Product-FT_GB_HOT</v>
      </c>
      <c r="BB5" s="159" t="str">
        <f t="shared" si="12"/>
        <v>MS001 Product-FT_GB_HOT</v>
      </c>
      <c r="BC5" s="159" t="str">
        <f>LEFT(TRIM($G5),5)&amp;" Product-FT_GB_HOT"</f>
        <v>MD001 Product-FT_GB_HOT</v>
      </c>
      <c r="BD5" s="159" t="str">
        <f t="shared" si="13"/>
        <v>MI001 Product-FT_GB_HOT</v>
      </c>
      <c r="BE5" s="159" t="str">
        <f t="shared" ref="BE5:BE89" si="42">CONCATENATE(MID(I5,1,6)," Product-FT_GB_HOT")</f>
        <v>MPS001 Product-FT_GB_HOT</v>
      </c>
      <c r="BF5" s="159" t="str">
        <f>IF(J5=Notes!$B$54,"Product-FT_GB_HOT",J5)</f>
        <v>Product-FT_GB_HOT</v>
      </c>
      <c r="BG5" s="159" t="str">
        <f>IF(K5=Notes!$B$54,"Product-FT_GB_HOT",K5)</f>
        <v>Product-FT_GB_HOT</v>
      </c>
      <c r="BH5" s="159" t="str">
        <f>IF(L5=Notes!$B$54,"Product-FT_GB_HOT",L5)</f>
        <v>Product-FT_GB_HOT</v>
      </c>
      <c r="BI5" s="159" t="str">
        <f>IF(M5=Notes!$B$54,"Product-FT_GB_HOT",M5)</f>
        <v>Product-FT_GB_HOT</v>
      </c>
      <c r="BJ5" s="159" t="str">
        <f>IF(N5=Notes!$B$54,"Product-FT_GB_HOT",N5)</f>
        <v>Product-FT_GB_HOT</v>
      </c>
      <c r="BK5" s="159" t="str">
        <f t="shared" si="14"/>
        <v>Bincut_X_X_X LV</v>
      </c>
      <c r="BL5" s="154"/>
      <c r="BM5" s="248"/>
      <c r="BN5" s="154" t="str">
        <f t="shared" ref="BN5:BN90" si="43">$B5</f>
        <v>MS001_GPU</v>
      </c>
      <c r="BO5" s="160" t="str">
        <f>LEFT(TRIM(C5),5)&amp;" Product-"&amp;GB!$W$1</f>
        <v>MP001 Product-ATE_FQAGB</v>
      </c>
      <c r="BP5" s="160" t="str">
        <f>LEFT(TRIM(D5),5)&amp;" Product-"&amp;GB!$W$1</f>
        <v>ME001 Product-ATE_FQAGB</v>
      </c>
      <c r="BQ5" s="160" t="str">
        <f>LEFT(TRIM(E5),5)&amp;" Product-"&amp;GB!$W$1</f>
        <v>MG001 Product-ATE_FQAGB</v>
      </c>
      <c r="BR5" s="160" t="str">
        <f>IF(MID($F5,1,2)="MS",LEFT(TRIM($F5),5)&amp;" Product-"&amp;GB!$W$1,$F5)</f>
        <v>MS001 Product-ATE_FQAGB</v>
      </c>
      <c r="BS5" s="160" t="str">
        <f>LEFT(TRIM(G5),5)&amp;" Product-"&amp;GB!$W$1</f>
        <v>MD001 Product-ATE_FQAGB</v>
      </c>
      <c r="BT5" s="160" t="str">
        <f>LEFT(TRIM(H5),5)&amp;" Product-"&amp;GB!$W$1</f>
        <v>MI001 Product-ATE_FQAGB</v>
      </c>
      <c r="BU5" s="160" t="str">
        <f>CONCATENATE(MID($BE5,1,6)," Product-",GB!$W$1)</f>
        <v>MPS001 Product-ATE_FQAGB</v>
      </c>
      <c r="BV5" s="160" t="str">
        <f>IF(J5=Notes!$B$54,"Product-"&amp;GB!$W$1,J5)</f>
        <v>Product-ATE_FQAGB</v>
      </c>
      <c r="BW5" s="160" t="str">
        <f>IF(K5=Notes!$B$54,"Product-"&amp;GB!$W$1,K5)</f>
        <v>Product-ATE_FQAGB</v>
      </c>
      <c r="BX5" s="160" t="str">
        <f>IF(L5=Notes!$B$54,"Product-"&amp;GB!$W$1,L5)</f>
        <v>Product-ATE_FQAGB</v>
      </c>
      <c r="BY5" s="160" t="str">
        <f>IF(M5=Notes!$B$54,"Product-"&amp;GB!$W$1,M5)</f>
        <v>Product-ATE_FQAGB</v>
      </c>
      <c r="BZ5" s="160" t="str">
        <f>IF(N5=Notes!$B$54,"Product-"&amp;GB!$W$1,N5)</f>
        <v>Product-ATE_FQAGB</v>
      </c>
      <c r="CA5" s="160" t="str">
        <f t="shared" si="15"/>
        <v>Bincut_X_X_X NV</v>
      </c>
      <c r="CB5" s="154"/>
      <c r="CC5" s="248"/>
      <c r="CD5" s="154" t="str">
        <f t="shared" ref="CD5:CD90" si="44">$B5</f>
        <v>MS001_GPU</v>
      </c>
      <c r="CE5" s="161" t="str">
        <f t="shared" si="16"/>
        <v>MP001 Product-HTOL_T0TX_GB_ROOM</v>
      </c>
      <c r="CF5" s="161" t="str">
        <f t="shared" si="17"/>
        <v>ME001 Product-HTOL_T0TX_GB_ROOM</v>
      </c>
      <c r="CG5" s="161" t="str">
        <f t="shared" si="18"/>
        <v>MG001 Product-HTOL_T0TX_GB_ROOM</v>
      </c>
      <c r="CH5" s="161" t="str">
        <f t="shared" si="19"/>
        <v>MS001 Product-HTOL_T0TX_GB_ROOM</v>
      </c>
      <c r="CI5" s="161" t="str">
        <f t="shared" si="20"/>
        <v>MD001 Product-HTOL_T0TX_GB_ROOM</v>
      </c>
      <c r="CJ5" s="161" t="str">
        <f t="shared" si="21"/>
        <v>MI001 Product-HTOL_T0TX_GB_ROOM</v>
      </c>
      <c r="CK5" s="161" t="str">
        <f t="shared" si="22"/>
        <v>MPS001 Product-HTOL_T0TX_GB_ROOM</v>
      </c>
      <c r="CL5" s="161" t="str">
        <f>IF(J5=Notes!$B$54,"Product-HTOL_T0TX_GB_ROOM",J5)</f>
        <v>Product-HTOL_T0TX_GB_ROOM</v>
      </c>
      <c r="CM5" s="161" t="str">
        <f>IF(K5=Notes!$B$54,"Product-HTOL_T0TX_GB_ROOM",K5)</f>
        <v>Product-HTOL_T0TX_GB_ROOM</v>
      </c>
      <c r="CN5" s="161" t="str">
        <f>IF(L5=Notes!$B$54,"Product-HTOL_T0TX_GB_ROOM",L5)</f>
        <v>Product-HTOL_T0TX_GB_ROOM</v>
      </c>
      <c r="CO5" s="161" t="str">
        <f>IF(M5=Notes!$B$54,"Product-HTOL_T0TX_GB_ROOM",M5)</f>
        <v>Product-HTOL_T0TX_GB_ROOM</v>
      </c>
      <c r="CP5" s="161" t="str">
        <f>IF(N5=Notes!$B$54,"Product-HTOL_T0TX_GB_ROOM",N5)</f>
        <v>Product-HTOL_T0TX_GB_ROOM</v>
      </c>
      <c r="CQ5" s="161" t="str">
        <f t="shared" si="23"/>
        <v>Bincut_X_X_X NV</v>
      </c>
      <c r="CR5" s="154"/>
      <c r="CS5" s="248"/>
      <c r="CT5" s="154" t="str">
        <f t="shared" ref="CT5:CT90" si="45">$B5</f>
        <v>MS001_GPU</v>
      </c>
      <c r="CU5" s="162" t="str">
        <f t="shared" si="24"/>
        <v>MP001 Product-HTOL_T0TX_GB_HOT</v>
      </c>
      <c r="CV5" s="162" t="str">
        <f t="shared" si="25"/>
        <v>ME001 Product-HTOL_T0TX_GB_HOT</v>
      </c>
      <c r="CW5" s="162" t="str">
        <f t="shared" si="26"/>
        <v>MG001 Product-HTOL_T0TX_GB_HOT</v>
      </c>
      <c r="CX5" s="162" t="str">
        <f t="shared" si="27"/>
        <v>MS001 Product-HTOL_T0TX_GB_HOT</v>
      </c>
      <c r="CY5" s="162" t="str">
        <f t="shared" si="28"/>
        <v>MD001 Product-HTOL_T0TX_GB_HOT</v>
      </c>
      <c r="CZ5" s="162" t="str">
        <f t="shared" si="29"/>
        <v>MI001 Product-HTOL_T0TX_GB_HOT</v>
      </c>
      <c r="DA5" s="162" t="str">
        <f t="shared" si="30"/>
        <v>MPS001 Product-HTOL_T0TX_GB_HOT</v>
      </c>
      <c r="DB5" s="162" t="str">
        <f>IF(J5=Notes!$B$54,"Product-HTOL_T0TX_GB_HOT",J5)</f>
        <v>Product-HTOL_T0TX_GB_HOT</v>
      </c>
      <c r="DC5" s="162" t="str">
        <f>IF(K5=Notes!$B$54,"Product-HTOL_T0TX_GB_HOT",K5)</f>
        <v>Product-HTOL_T0TX_GB_HOT</v>
      </c>
      <c r="DD5" s="162" t="str">
        <f>IF(L5=Notes!$B$54,"Product-HTOL_T0TX_GB_HOT",L5)</f>
        <v>Product-HTOL_T0TX_GB_HOT</v>
      </c>
      <c r="DE5" s="162" t="str">
        <f>IF(M5=Notes!$B$54,"Product-HTOL_T0TX_GB_HOT",M5)</f>
        <v>Product-HTOL_T0TX_GB_HOT</v>
      </c>
      <c r="DF5" s="162" t="str">
        <f>IF(N5=Notes!$B$54,"Product-HTOL_T0TX_GB_HOT",N5)</f>
        <v>Product-HTOL_T0TX_GB_HOT</v>
      </c>
      <c r="DG5" s="162" t="str">
        <f t="shared" si="31"/>
        <v>Bincut_X_X_X NV</v>
      </c>
      <c r="DH5" s="154"/>
      <c r="DI5" s="55" t="str">
        <f t="shared" ref="DI5:DI68" si="46">IF(DM5="Cross","No",IF(DJ5="Cross","No",IF(DL5="Cross","No",IF(DK5="Cross","No","Yes"))))</f>
        <v>Yes</v>
      </c>
      <c r="DJ5" s="55">
        <f>VLOOKUP(LEFT($E5,5),Notes!$A:$F,6,0)</f>
        <v>1</v>
      </c>
      <c r="DK5" s="55">
        <f>IF(LEFT($F5,2)="MS",VLOOKUP(LEFT($F5,5),Notes!$A:$F,6,0),IF(LEFT($F5,3)&gt;Notes!$B$58,0,1))</f>
        <v>1</v>
      </c>
      <c r="DL5" s="55">
        <f>VLOOKUP(LEFT($G5,5),Notes!$A:$F,6,0)</f>
        <v>1</v>
      </c>
      <c r="DM5" s="55">
        <f>VLOOKUP(LEFT($H5,5),Notes!$A:$F,6,0)</f>
        <v>1</v>
      </c>
    </row>
    <row r="6" spans="1:117" ht="17" x14ac:dyDescent="0.2">
      <c r="A6" s="248"/>
      <c r="B6" s="149" t="str">
        <f>CONCATENATE(LEFT(B4,5),"_CPU")</f>
        <v>MS001_CPU</v>
      </c>
      <c r="C6" s="150" t="s">
        <v>252</v>
      </c>
      <c r="D6" s="151" t="s">
        <v>164</v>
      </c>
      <c r="E6" s="150" t="str">
        <f t="shared" si="32"/>
        <v>MG001 E1 Voltage</v>
      </c>
      <c r="F6" s="109" t="str">
        <f t="shared" si="3"/>
        <v>MS001 Evaluate Bin</v>
      </c>
      <c r="G6" s="151" t="str">
        <f>CONCATENATE(G$111,"1 E1 Voltage")</f>
        <v>MD001 E1 Voltage</v>
      </c>
      <c r="H6" s="151" t="str">
        <f>CONCATENATE(H$111,"1 E1 Voltage")</f>
        <v>MI001 E1 Voltage</v>
      </c>
      <c r="I6" s="150" t="str">
        <f>IF(INDEX(Binning!$F$3:$AY$791,MATCH(CONCATENATE("MPS",MID(C6,3,3),"_E1"),Binning!$F$3:$F$791,0),MATCH("Pvmax",Binning!$F$2:$AY$2,0))&lt;INDEX(Binning!$F$3:$AY$791,MATCH(CONCATENATE("MES",MID(D6,3,3),"_E1"),Binning!$F$3:$F$791,0),MATCH("Pvmax",Binning!$F$2:$AY$2,0)),CONCATENATE("MES",MID(D6,3,3)," E1 Voltage"),CONCATENATE("MPS",MID(C6,3,3)," E1 Voltage"))</f>
        <v>MPS001 E1 Voltage</v>
      </c>
      <c r="J6" s="107" t="str">
        <f>Notes!$B$54</f>
        <v>BinningVmax</v>
      </c>
      <c r="K6" s="107" t="str">
        <f>Notes!$B$54</f>
        <v>BinningVmax</v>
      </c>
      <c r="L6" s="107" t="str">
        <f>Notes!$B$54</f>
        <v>BinningVmax</v>
      </c>
      <c r="M6" s="107" t="str">
        <f>Notes!$B$54</f>
        <v>BinningVmax</v>
      </c>
      <c r="N6" s="107" t="str">
        <f>Notes!$B$54</f>
        <v>BinningVmax</v>
      </c>
      <c r="O6" s="107" t="str">
        <f t="shared" ref="O6:O90" si="47">O$4</f>
        <v>Bincut_X_X_X LV</v>
      </c>
      <c r="P6" s="121"/>
      <c r="Q6" s="248"/>
      <c r="R6" s="106" t="str">
        <f t="shared" si="33"/>
        <v>MS001_CPU</v>
      </c>
      <c r="S6" s="111" t="str">
        <f>LEFT(TRIM(C6),5)&amp;" Product-"&amp;GB!$S$1</f>
        <v>MP001 Product-CP_GB_HOT</v>
      </c>
      <c r="T6" s="111" t="str">
        <f>LEFT(TRIM(D6),5)&amp;" Product-"&amp;GB!$S$1</f>
        <v>ME001 Product-CP_GB_HOT</v>
      </c>
      <c r="U6" s="111" t="str">
        <f>LEFT(TRIM(E6),5)&amp;" Product-"&amp;GB!$S$1</f>
        <v>MG001 Product-CP_GB_HOT</v>
      </c>
      <c r="V6" s="111" t="str">
        <f t="shared" si="4"/>
        <v>MS001 Product-CP_GB_HOT</v>
      </c>
      <c r="W6" s="111" t="str">
        <f>LEFT(TRIM(G6),5)&amp;" Product-"&amp;GB!$S$1</f>
        <v>MD001 Product-CP_GB_HOT</v>
      </c>
      <c r="X6" s="111" t="str">
        <f>LEFT(TRIM(H6),5)&amp;" Product-"&amp;GB!$S$1</f>
        <v>MI001 Product-CP_GB_HOT</v>
      </c>
      <c r="Y6" s="111" t="str">
        <f>IF(I6="","",LEFT(TRIM($I6),6)&amp;" Product-"&amp;GB!$S$1)</f>
        <v>MPS001 Product-CP_GB_HOT</v>
      </c>
      <c r="Z6" s="111" t="str">
        <f t="shared" ref="Z6:AD90" si="48">$Z$4</f>
        <v>Product-CP_GB_HOT</v>
      </c>
      <c r="AA6" s="111" t="str">
        <f t="shared" si="5"/>
        <v>Product-CP_GB_HOT</v>
      </c>
      <c r="AB6" s="111" t="str">
        <f t="shared" si="6"/>
        <v>Product-CP_GB_HOT</v>
      </c>
      <c r="AC6" s="111" t="str">
        <f t="shared" si="6"/>
        <v>Product-CP_GB_HOT</v>
      </c>
      <c r="AD6" s="111" t="str">
        <f t="shared" si="6"/>
        <v>Product-CP_GB_HOT</v>
      </c>
      <c r="AE6" s="111" t="str">
        <f t="shared" si="7"/>
        <v>Bincut_X_X_X LV</v>
      </c>
      <c r="AF6" s="106"/>
      <c r="AG6" s="248"/>
      <c r="AH6" s="112" t="str">
        <f t="shared" si="34"/>
        <v>MS001_CPU</v>
      </c>
      <c r="AI6" s="113" t="str">
        <f t="shared" si="35"/>
        <v>MP001 Product-FT_GB_ROOM</v>
      </c>
      <c r="AJ6" s="113" t="str">
        <f t="shared" si="36"/>
        <v>ME001 Product-FT_GB_ROOM</v>
      </c>
      <c r="AK6" s="113" t="str">
        <f t="shared" si="37"/>
        <v>MG001 Product-FT_GB_ROOM</v>
      </c>
      <c r="AL6" s="113" t="str">
        <f t="shared" si="9"/>
        <v>MS001 Product-FT_GB_ROOM</v>
      </c>
      <c r="AM6" s="113" t="str">
        <f t="shared" si="38"/>
        <v>MD001 Product-FT_GB_ROOM</v>
      </c>
      <c r="AN6" s="113" t="str">
        <f t="shared" si="39"/>
        <v>MI001 Product-FT_GB_ROOM</v>
      </c>
      <c r="AO6" s="113" t="str">
        <f t="shared" si="40"/>
        <v>MPS001 Product-FT_GB_ROOM</v>
      </c>
      <c r="AP6" s="113" t="str">
        <f>IF(Z6=Notes!$B$54,Notes!$B$54,"Product-FT_GB_ROOM")</f>
        <v>Product-FT_GB_ROOM</v>
      </c>
      <c r="AQ6" s="113" t="str">
        <f>IF(AA6=Notes!$B$54,Notes!$B$54,"Product-FT_GB_ROOM")</f>
        <v>Product-FT_GB_ROOM</v>
      </c>
      <c r="AR6" s="113" t="str">
        <f>IF(AB6=Notes!$B$54,Notes!$B$54,"Product-FT_GB_ROOM")</f>
        <v>Product-FT_GB_ROOM</v>
      </c>
      <c r="AS6" s="113" t="str">
        <f>IF(AC6=Notes!$B$54,Notes!$B$54,"Product-FT_GB_ROOM")</f>
        <v>Product-FT_GB_ROOM</v>
      </c>
      <c r="AT6" s="113" t="str">
        <f>IF(AD6=Notes!$B$54,Notes!$B$54,"Product-FT_GB_ROOM")</f>
        <v>Product-FT_GB_ROOM</v>
      </c>
      <c r="AU6" s="114" t="str">
        <f t="shared" si="10"/>
        <v>Bincut_X_X_X LV</v>
      </c>
      <c r="AV6" s="106"/>
      <c r="AW6" s="248"/>
      <c r="AX6" s="106" t="str">
        <f t="shared" si="41"/>
        <v>MS001_CPU</v>
      </c>
      <c r="AY6" s="115" t="str">
        <f>LEFT(TRIM($C6),5)&amp;" Product-FT_GB_HOT"</f>
        <v>MP001 Product-FT_GB_HOT</v>
      </c>
      <c r="AZ6" s="115" t="str">
        <f>LEFT(TRIM($D6),5)&amp;" Product-FT_GB_HOT"</f>
        <v>ME001 Product-FT_GB_HOT</v>
      </c>
      <c r="BA6" s="115" t="str">
        <f t="shared" si="11"/>
        <v>MG001 Product-FT_GB_HOT</v>
      </c>
      <c r="BB6" s="115" t="str">
        <f t="shared" si="12"/>
        <v>MS001 Product-FT_GB_HOT</v>
      </c>
      <c r="BC6" s="115" t="str">
        <f>LEFT(TRIM($G6),5)&amp;" Product-FT_GB_HOT"</f>
        <v>MD001 Product-FT_GB_HOT</v>
      </c>
      <c r="BD6" s="115" t="str">
        <f t="shared" si="13"/>
        <v>MI001 Product-FT_GB_HOT</v>
      </c>
      <c r="BE6" s="115" t="str">
        <f t="shared" si="42"/>
        <v>MPS001 Product-FT_GB_HOT</v>
      </c>
      <c r="BF6" s="115" t="str">
        <f>IF(J6=Notes!$B$54,"Product-FT_GB_HOT",J6)</f>
        <v>Product-FT_GB_HOT</v>
      </c>
      <c r="BG6" s="115" t="str">
        <f>IF(K6=Notes!$B$54,"Product-FT_GB_HOT",K6)</f>
        <v>Product-FT_GB_HOT</v>
      </c>
      <c r="BH6" s="115" t="str">
        <f>IF(L6=Notes!$B$54,"Product-FT_GB_HOT",L6)</f>
        <v>Product-FT_GB_HOT</v>
      </c>
      <c r="BI6" s="115" t="str">
        <f>IF(M6=Notes!$B$54,"Product-FT_GB_HOT",M6)</f>
        <v>Product-FT_GB_HOT</v>
      </c>
      <c r="BJ6" s="115" t="str">
        <f>IF(N6=Notes!$B$54,"Product-FT_GB_HOT",N6)</f>
        <v>Product-FT_GB_HOT</v>
      </c>
      <c r="BK6" s="115" t="str">
        <f t="shared" si="14"/>
        <v>Bincut_X_X_X LV</v>
      </c>
      <c r="BL6" s="106"/>
      <c r="BM6" s="248"/>
      <c r="BN6" s="106" t="str">
        <f t="shared" si="43"/>
        <v>MS001_CPU</v>
      </c>
      <c r="BO6" s="116" t="str">
        <f>LEFT(TRIM(C6),5)&amp;" Product-"&amp;GB!$W$1</f>
        <v>MP001 Product-ATE_FQAGB</v>
      </c>
      <c r="BP6" s="116" t="str">
        <f>LEFT(TRIM(D6),5)&amp;" Product-"&amp;GB!$W$1</f>
        <v>ME001 Product-ATE_FQAGB</v>
      </c>
      <c r="BQ6" s="116" t="str">
        <f>LEFT(TRIM(E6),5)&amp;" Product-"&amp;GB!$W$1</f>
        <v>MG001 Product-ATE_FQAGB</v>
      </c>
      <c r="BR6" s="116" t="str">
        <f>IF(MID($F6,1,2)="MS",LEFT(TRIM($F6),5)&amp;" Product-"&amp;GB!$W$1,$F6)</f>
        <v>MS001 Product-ATE_FQAGB</v>
      </c>
      <c r="BS6" s="116" t="str">
        <f>LEFT(TRIM(G6),5)&amp;" Product-"&amp;GB!$W$1</f>
        <v>MD001 Product-ATE_FQAGB</v>
      </c>
      <c r="BT6" s="116" t="str">
        <f>LEFT(TRIM(H6),5)&amp;" Product-"&amp;GB!$W$1</f>
        <v>MI001 Product-ATE_FQAGB</v>
      </c>
      <c r="BU6" s="116" t="str">
        <f>CONCATENATE(MID($BE6,1,6)," Product-",GB!$W$1)</f>
        <v>MPS001 Product-ATE_FQAGB</v>
      </c>
      <c r="BV6" s="116" t="str">
        <f>IF(J6=Notes!$B$54,"Product-"&amp;GB!$W$1,J6)</f>
        <v>Product-ATE_FQAGB</v>
      </c>
      <c r="BW6" s="116" t="str">
        <f>IF(K6=Notes!$B$54,"Product-"&amp;GB!$W$1,K6)</f>
        <v>Product-ATE_FQAGB</v>
      </c>
      <c r="BX6" s="116" t="str">
        <f>IF(L6=Notes!$B$54,"Product-"&amp;GB!$W$1,L6)</f>
        <v>Product-ATE_FQAGB</v>
      </c>
      <c r="BY6" s="116" t="str">
        <f>IF(M6=Notes!$B$54,"Product-"&amp;GB!$W$1,M6)</f>
        <v>Product-ATE_FQAGB</v>
      </c>
      <c r="BZ6" s="116" t="str">
        <f>IF(N6=Notes!$B$54,"Product-"&amp;GB!$W$1,N6)</f>
        <v>Product-ATE_FQAGB</v>
      </c>
      <c r="CA6" s="116" t="str">
        <f t="shared" si="15"/>
        <v>Bincut_X_X_X NV</v>
      </c>
      <c r="CB6" s="106"/>
      <c r="CC6" s="248"/>
      <c r="CD6" s="106" t="str">
        <f t="shared" si="44"/>
        <v>MS001_CPU</v>
      </c>
      <c r="CE6" s="117" t="str">
        <f t="shared" si="16"/>
        <v>MP001 Product-HTOL_T0TX_GB_ROOM</v>
      </c>
      <c r="CF6" s="117" t="str">
        <f t="shared" si="17"/>
        <v>ME001 Product-HTOL_T0TX_GB_ROOM</v>
      </c>
      <c r="CG6" s="117" t="str">
        <f t="shared" si="18"/>
        <v>MG001 Product-HTOL_T0TX_GB_ROOM</v>
      </c>
      <c r="CH6" s="117" t="str">
        <f t="shared" si="19"/>
        <v>MS001 Product-HTOL_T0TX_GB_ROOM</v>
      </c>
      <c r="CI6" s="117" t="str">
        <f t="shared" si="20"/>
        <v>MD001 Product-HTOL_T0TX_GB_ROOM</v>
      </c>
      <c r="CJ6" s="117" t="str">
        <f t="shared" si="21"/>
        <v>MI001 Product-HTOL_T0TX_GB_ROOM</v>
      </c>
      <c r="CK6" s="117" t="str">
        <f t="shared" si="22"/>
        <v>MPS001 Product-HTOL_T0TX_GB_ROOM</v>
      </c>
      <c r="CL6" s="117" t="str">
        <f>IF(J6=Notes!$B$54,"Product-HTOL_T0TX_GB_ROOM",J6)</f>
        <v>Product-HTOL_T0TX_GB_ROOM</v>
      </c>
      <c r="CM6" s="117" t="str">
        <f>IF(K6=Notes!$B$54,"Product-HTOL_T0TX_GB_ROOM",K6)</f>
        <v>Product-HTOL_T0TX_GB_ROOM</v>
      </c>
      <c r="CN6" s="117" t="str">
        <f>IF(L6=Notes!$B$54,"Product-HTOL_T0TX_GB_ROOM",L6)</f>
        <v>Product-HTOL_T0TX_GB_ROOM</v>
      </c>
      <c r="CO6" s="117" t="str">
        <f>IF(M6=Notes!$B$54,"Product-HTOL_T0TX_GB_ROOM",M6)</f>
        <v>Product-HTOL_T0TX_GB_ROOM</v>
      </c>
      <c r="CP6" s="117" t="str">
        <f>IF(N6=Notes!$B$54,"Product-HTOL_T0TX_GB_ROOM",N6)</f>
        <v>Product-HTOL_T0TX_GB_ROOM</v>
      </c>
      <c r="CQ6" s="117" t="str">
        <f t="shared" si="23"/>
        <v>Bincut_X_X_X NV</v>
      </c>
      <c r="CR6" s="106"/>
      <c r="CS6" s="248"/>
      <c r="CT6" s="106" t="str">
        <f t="shared" si="45"/>
        <v>MS001_CPU</v>
      </c>
      <c r="CU6" s="118" t="str">
        <f t="shared" si="24"/>
        <v>MP001 Product-HTOL_T0TX_GB_HOT</v>
      </c>
      <c r="CV6" s="118" t="str">
        <f t="shared" si="25"/>
        <v>ME001 Product-HTOL_T0TX_GB_HOT</v>
      </c>
      <c r="CW6" s="118" t="str">
        <f t="shared" si="26"/>
        <v>MG001 Product-HTOL_T0TX_GB_HOT</v>
      </c>
      <c r="CX6" s="118" t="str">
        <f t="shared" si="27"/>
        <v>MS001 Product-HTOL_T0TX_GB_HOT</v>
      </c>
      <c r="CY6" s="118" t="str">
        <f t="shared" si="28"/>
        <v>MD001 Product-HTOL_T0TX_GB_HOT</v>
      </c>
      <c r="CZ6" s="118" t="str">
        <f t="shared" si="29"/>
        <v>MI001 Product-HTOL_T0TX_GB_HOT</v>
      </c>
      <c r="DA6" s="118" t="str">
        <f t="shared" si="30"/>
        <v>MPS001 Product-HTOL_T0TX_GB_HOT</v>
      </c>
      <c r="DB6" s="118" t="str">
        <f>IF(J6=Notes!$B$54,"Product-HTOL_T0TX_GB_HOT",J6)</f>
        <v>Product-HTOL_T0TX_GB_HOT</v>
      </c>
      <c r="DC6" s="118" t="str">
        <f>IF(K6=Notes!$B$54,"Product-HTOL_T0TX_GB_HOT",K6)</f>
        <v>Product-HTOL_T0TX_GB_HOT</v>
      </c>
      <c r="DD6" s="118" t="str">
        <f>IF(L6=Notes!$B$54,"Product-HTOL_T0TX_GB_HOT",L6)</f>
        <v>Product-HTOL_T0TX_GB_HOT</v>
      </c>
      <c r="DE6" s="118" t="str">
        <f>IF(M6=Notes!$B$54,"Product-HTOL_T0TX_GB_HOT",M6)</f>
        <v>Product-HTOL_T0TX_GB_HOT</v>
      </c>
      <c r="DF6" s="118" t="str">
        <f>IF(N6=Notes!$B$54,"Product-HTOL_T0TX_GB_HOT",N6)</f>
        <v>Product-HTOL_T0TX_GB_HOT</v>
      </c>
      <c r="DG6" s="118" t="str">
        <f t="shared" si="31"/>
        <v>Bincut_X_X_X NV</v>
      </c>
      <c r="DH6" s="106"/>
      <c r="DI6" s="55" t="str">
        <f t="shared" si="46"/>
        <v>Yes</v>
      </c>
      <c r="DJ6" s="55">
        <f>VLOOKUP(LEFT($E6,5),Notes!$A:$F,6,0)</f>
        <v>1</v>
      </c>
      <c r="DK6" s="55">
        <f>IF(LEFT($F6,2)="MS",VLOOKUP(LEFT($F6,5),Notes!$A:$F,6,0),IF(LEFT($F6,3)&gt;Notes!$B$58,0,1))</f>
        <v>1</v>
      </c>
      <c r="DL6" s="55">
        <f>VLOOKUP(LEFT($G6,5),Notes!$A:$F,6,0)</f>
        <v>1</v>
      </c>
      <c r="DM6" s="55">
        <f>VLOOKUP(LEFT($H6,5),Notes!$A:$F,6,0)</f>
        <v>1</v>
      </c>
    </row>
    <row r="7" spans="1:117" ht="17" x14ac:dyDescent="0.2">
      <c r="A7" s="248"/>
      <c r="B7" s="149" t="str">
        <f>CONCATENATE(LEFT(B5,5),"_SSB")</f>
        <v>MS001_SSB</v>
      </c>
      <c r="C7" s="150" t="s">
        <v>252</v>
      </c>
      <c r="D7" s="151" t="s">
        <v>164</v>
      </c>
      <c r="E7" s="150" t="str">
        <f t="shared" si="32"/>
        <v>MG001 E1 Voltage</v>
      </c>
      <c r="F7" s="109" t="str">
        <f t="shared" si="3"/>
        <v>MS001 Evaluate Bin</v>
      </c>
      <c r="G7" s="151" t="str">
        <f>CONCATENATE(G$111,"1 E1 Voltage")</f>
        <v>MD001 E1 Voltage</v>
      </c>
      <c r="H7" s="151" t="str">
        <f>CONCATENATE(H$111,"1 E1 Voltage")</f>
        <v>MI001 E1 Voltage</v>
      </c>
      <c r="I7" s="150" t="str">
        <f>IF(INDEX(Binning!$F$3:$AY$791,MATCH(CONCATENATE("MPS",MID(C7,3,3),"_E1"),Binning!$F$3:$F$791,0),MATCH("Pvmax",Binning!$F$2:$AY$2,0))&lt;INDEX(Binning!$F$3:$AY$791,MATCH(CONCATENATE("MES",MID(D7,3,3),"_E1"),Binning!$F$3:$F$791,0),MATCH("Pvmax",Binning!$F$2:$AY$2,0)),CONCATENATE("MES",MID(D7,3,3)," E1 Voltage"),CONCATENATE("MPS",MID(C7,3,3)," E1 Voltage"))</f>
        <v>MPS001 E1 Voltage</v>
      </c>
      <c r="J7" s="107" t="str">
        <f>Notes!$B$54</f>
        <v>BinningVmax</v>
      </c>
      <c r="K7" s="107" t="str">
        <f>Notes!$B$54</f>
        <v>BinningVmax</v>
      </c>
      <c r="L7" s="107" t="str">
        <f>Notes!$B$54</f>
        <v>BinningVmax</v>
      </c>
      <c r="M7" s="107" t="str">
        <f>Notes!$B$54</f>
        <v>BinningVmax</v>
      </c>
      <c r="N7" s="107" t="str">
        <f>Notes!$B$54</f>
        <v>BinningVmax</v>
      </c>
      <c r="O7" s="107" t="str">
        <f t="shared" si="47"/>
        <v>Bincut_X_X_X LV</v>
      </c>
      <c r="P7" s="121"/>
      <c r="Q7" s="248"/>
      <c r="R7" s="106" t="str">
        <f t="shared" ref="R7" si="49">B7</f>
        <v>MS001_SSB</v>
      </c>
      <c r="S7" s="111" t="str">
        <f>LEFT(TRIM(C7),5)&amp;" Product-"&amp;GB!$S$1</f>
        <v>MP001 Product-CP_GB_HOT</v>
      </c>
      <c r="T7" s="111" t="str">
        <f>LEFT(TRIM(D7),5)&amp;" Product-"&amp;GB!$S$1</f>
        <v>ME001 Product-CP_GB_HOT</v>
      </c>
      <c r="U7" s="111" t="str">
        <f>LEFT(TRIM(E7),5)&amp;" Product-"&amp;GB!$S$1</f>
        <v>MG001 Product-CP_GB_HOT</v>
      </c>
      <c r="V7" s="111" t="str">
        <f t="shared" ref="V7" si="50">IF(MID(F7,1,2)="MS",LEFT(F7,5)&amp;" Product-CP_GB_HOT",F7)</f>
        <v>MS001 Product-CP_GB_HOT</v>
      </c>
      <c r="W7" s="111" t="str">
        <f>LEFT(TRIM(G7),5)&amp;" Product-"&amp;GB!$S$1</f>
        <v>MD001 Product-CP_GB_HOT</v>
      </c>
      <c r="X7" s="111" t="str">
        <f>LEFT(TRIM(H7),5)&amp;" Product-"&amp;GB!$S$1</f>
        <v>MI001 Product-CP_GB_HOT</v>
      </c>
      <c r="Y7" s="111" t="str">
        <f>IF(I7="","",LEFT(TRIM($I7),6)&amp;" Product-"&amp;GB!$S$1)</f>
        <v>MPS001 Product-CP_GB_HOT</v>
      </c>
      <c r="Z7" s="111" t="str">
        <f t="shared" si="48"/>
        <v>Product-CP_GB_HOT</v>
      </c>
      <c r="AA7" s="111" t="str">
        <f t="shared" si="5"/>
        <v>Product-CP_GB_HOT</v>
      </c>
      <c r="AB7" s="111" t="str">
        <f t="shared" si="6"/>
        <v>Product-CP_GB_HOT</v>
      </c>
      <c r="AC7" s="111" t="str">
        <f t="shared" si="6"/>
        <v>Product-CP_GB_HOT</v>
      </c>
      <c r="AD7" s="111" t="str">
        <f t="shared" si="6"/>
        <v>Product-CP_GB_HOT</v>
      </c>
      <c r="AE7" s="111" t="str">
        <f t="shared" ref="AE7" si="51">O7</f>
        <v>Bincut_X_X_X LV</v>
      </c>
      <c r="AF7" s="106"/>
      <c r="AG7" s="248"/>
      <c r="AH7" s="112" t="str">
        <f t="shared" ref="AH7" si="52">B7</f>
        <v>MS001_SSB</v>
      </c>
      <c r="AI7" s="113" t="str">
        <f t="shared" ref="AI7" si="53">LEFT(TRIM(C7),5)&amp;" Product-FT_GB_ROOM"</f>
        <v>MP001 Product-FT_GB_ROOM</v>
      </c>
      <c r="AJ7" s="113" t="str">
        <f t="shared" ref="AJ7" si="54">LEFT(TRIM(D7),5)&amp;" Product-FT_GB_ROOM"</f>
        <v>ME001 Product-FT_GB_ROOM</v>
      </c>
      <c r="AK7" s="113" t="str">
        <f t="shared" ref="AK7" si="55">LEFT(TRIM(E7),5)&amp;" Product-FT_GB_ROOM"</f>
        <v>MG001 Product-FT_GB_ROOM</v>
      </c>
      <c r="AL7" s="113" t="str">
        <f t="shared" ref="AL7" si="56">IF(MID(F7,1,2)="MS",LEFT(F7,5)&amp;" Product-FT_GB_ROOM",F7)</f>
        <v>MS001 Product-FT_GB_ROOM</v>
      </c>
      <c r="AM7" s="113" t="str">
        <f t="shared" ref="AM7" si="57">LEFT(TRIM(G7),5)&amp;" Product-FT_GB_ROOM"</f>
        <v>MD001 Product-FT_GB_ROOM</v>
      </c>
      <c r="AN7" s="113" t="str">
        <f t="shared" ref="AN7" si="58">LEFT(TRIM(H7),5)&amp;" Product-FT_GB_ROOM"</f>
        <v>MI001 Product-FT_GB_ROOM</v>
      </c>
      <c r="AO7" s="113" t="str">
        <f t="shared" si="40"/>
        <v>MPS001 Product-FT_GB_ROOM</v>
      </c>
      <c r="AP7" s="113" t="str">
        <f>IF(Z7=Notes!$B$54,Notes!$B$54,"Product-FT_GB_ROOM")</f>
        <v>Product-FT_GB_ROOM</v>
      </c>
      <c r="AQ7" s="113" t="str">
        <f>IF(AA7=Notes!$B$54,Notes!$B$54,"Product-FT_GB_ROOM")</f>
        <v>Product-FT_GB_ROOM</v>
      </c>
      <c r="AR7" s="113" t="str">
        <f>IF(AB7=Notes!$B$54,Notes!$B$54,"Product-FT_GB_ROOM")</f>
        <v>Product-FT_GB_ROOM</v>
      </c>
      <c r="AS7" s="113" t="str">
        <f>IF(AC7=Notes!$B$54,Notes!$B$54,"Product-FT_GB_ROOM")</f>
        <v>Product-FT_GB_ROOM</v>
      </c>
      <c r="AT7" s="113" t="str">
        <f>IF(AD7=Notes!$B$54,Notes!$B$54,"Product-FT_GB_ROOM")</f>
        <v>Product-FT_GB_ROOM</v>
      </c>
      <c r="AU7" s="114" t="str">
        <f t="shared" ref="AU7" si="59">O7</f>
        <v>Bincut_X_X_X LV</v>
      </c>
      <c r="AV7" s="106"/>
      <c r="AW7" s="248"/>
      <c r="AX7" s="106" t="str">
        <f t="shared" ref="AX7" si="60">B7</f>
        <v>MS001_SSB</v>
      </c>
      <c r="AY7" s="115" t="str">
        <f>LEFT(TRIM($C7),5)&amp;" Product-FT_GB_HOT"</f>
        <v>MP001 Product-FT_GB_HOT</v>
      </c>
      <c r="AZ7" s="115" t="str">
        <f>LEFT(TRIM($D7),5)&amp;" Product-FT_GB_HOT"</f>
        <v>ME001 Product-FT_GB_HOT</v>
      </c>
      <c r="BA7" s="115" t="str">
        <f t="shared" ref="BA7" si="61">IF(LEFT(E7,1)="M",LEFT(TRIM(E7),5)&amp;" Product-FT_GB_HOT",CONCATENATE($BG7,MID(E7,6,10)))</f>
        <v>MG001 Product-FT_GB_HOT</v>
      </c>
      <c r="BB7" s="115" t="str">
        <f t="shared" ref="BB7" si="62">IF(MID(F7,1,2)="MS",LEFT(F7,5)&amp;" Product-FT_GB_HOT",F7)</f>
        <v>MS001 Product-FT_GB_HOT</v>
      </c>
      <c r="BC7" s="115" t="str">
        <f>LEFT(TRIM($G7),5)&amp;" Product-FT_GB_HOT"</f>
        <v>MD001 Product-FT_GB_HOT</v>
      </c>
      <c r="BD7" s="115" t="str">
        <f t="shared" ref="BD7" si="63">IF(LEFT(H7,1)="M",LEFT(TRIM(H7),5)&amp;" Product-FT_GB_HOT",CONCATENATE($BG7,MID(H7,6,10)))</f>
        <v>MI001 Product-FT_GB_HOT</v>
      </c>
      <c r="BE7" s="115" t="str">
        <f t="shared" ref="BE7" si="64">CONCATENATE(MID(I7,1,6)," Product-FT_GB_HOT")</f>
        <v>MPS001 Product-FT_GB_HOT</v>
      </c>
      <c r="BF7" s="115" t="str">
        <f>IF(J7=Notes!$B$54,"Product-FT_GB_HOT",J7)</f>
        <v>Product-FT_GB_HOT</v>
      </c>
      <c r="BG7" s="115" t="str">
        <f>IF(K7=Notes!$B$54,"Product-FT_GB_HOT",K7)</f>
        <v>Product-FT_GB_HOT</v>
      </c>
      <c r="BH7" s="115" t="str">
        <f>IF(L7=Notes!$B$54,"Product-FT_GB_HOT",L7)</f>
        <v>Product-FT_GB_HOT</v>
      </c>
      <c r="BI7" s="115" t="str">
        <f>IF(M7=Notes!$B$54,"Product-FT_GB_HOT",M7)</f>
        <v>Product-FT_GB_HOT</v>
      </c>
      <c r="BJ7" s="115" t="str">
        <f>IF(N7=Notes!$B$54,"Product-FT_GB_HOT",N7)</f>
        <v>Product-FT_GB_HOT</v>
      </c>
      <c r="BK7" s="115" t="str">
        <f t="shared" ref="BK7" si="65">O7</f>
        <v>Bincut_X_X_X LV</v>
      </c>
      <c r="BL7" s="106"/>
      <c r="BM7" s="248"/>
      <c r="BN7" s="106" t="str">
        <f t="shared" si="43"/>
        <v>MS001_SSB</v>
      </c>
      <c r="BO7" s="116" t="str">
        <f>LEFT(TRIM(C7),5)&amp;" Product-"&amp;GB!$W$1</f>
        <v>MP001 Product-ATE_FQAGB</v>
      </c>
      <c r="BP7" s="116" t="str">
        <f>LEFT(TRIM(D7),5)&amp;" Product-"&amp;GB!$W$1</f>
        <v>ME001 Product-ATE_FQAGB</v>
      </c>
      <c r="BQ7" s="116" t="str">
        <f>LEFT(TRIM(E7),5)&amp;" Product-"&amp;GB!$W$1</f>
        <v>MG001 Product-ATE_FQAGB</v>
      </c>
      <c r="BR7" s="116" t="str">
        <f>IF(MID($F7,1,2)="MS",LEFT(TRIM($F7),5)&amp;" Product-"&amp;GB!$W$1,$F7)</f>
        <v>MS001 Product-ATE_FQAGB</v>
      </c>
      <c r="BS7" s="116" t="str">
        <f>LEFT(TRIM(G7),5)&amp;" Product-"&amp;GB!$W$1</f>
        <v>MD001 Product-ATE_FQAGB</v>
      </c>
      <c r="BT7" s="116" t="str">
        <f>LEFT(TRIM(H7),5)&amp;" Product-"&amp;GB!$W$1</f>
        <v>MI001 Product-ATE_FQAGB</v>
      </c>
      <c r="BU7" s="116" t="str">
        <f>CONCATENATE(MID($BE7,1,6)," Product-",GB!$W$1)</f>
        <v>MPS001 Product-ATE_FQAGB</v>
      </c>
      <c r="BV7" s="116" t="str">
        <f>IF(J7=Notes!$B$54,"Product-"&amp;GB!$W$1,J7)</f>
        <v>Product-ATE_FQAGB</v>
      </c>
      <c r="BW7" s="116" t="str">
        <f>IF(K7=Notes!$B$54,"Product-"&amp;GB!$W$1,K7)</f>
        <v>Product-ATE_FQAGB</v>
      </c>
      <c r="BX7" s="116" t="str">
        <f>IF(L7=Notes!$B$54,"Product-"&amp;GB!$W$1,L7)</f>
        <v>Product-ATE_FQAGB</v>
      </c>
      <c r="BY7" s="116" t="str">
        <f>IF(M7=Notes!$B$54,"Product-"&amp;GB!$W$1,M7)</f>
        <v>Product-ATE_FQAGB</v>
      </c>
      <c r="BZ7" s="116" t="str">
        <f>IF(N7=Notes!$B$54,"Product-"&amp;GB!$W$1,N7)</f>
        <v>Product-ATE_FQAGB</v>
      </c>
      <c r="CA7" s="116" t="str">
        <f t="shared" si="15"/>
        <v>Bincut_X_X_X NV</v>
      </c>
      <c r="CB7" s="106"/>
      <c r="CC7" s="248"/>
      <c r="CD7" s="106" t="str">
        <f t="shared" si="44"/>
        <v>MS001_SSB</v>
      </c>
      <c r="CE7" s="117" t="str">
        <f t="shared" ref="CE7" si="66">LEFT(TRIM(C7),5)&amp;" Product-HTOL_T0TX_GB_ROOM"</f>
        <v>MP001 Product-HTOL_T0TX_GB_ROOM</v>
      </c>
      <c r="CF7" s="117" t="str">
        <f t="shared" ref="CF7" si="67">LEFT(TRIM(D7),5)&amp;" Product-HTOL_T0TX_GB_ROOM"</f>
        <v>ME001 Product-HTOL_T0TX_GB_ROOM</v>
      </c>
      <c r="CG7" s="117" t="str">
        <f t="shared" ref="CG7" si="68">LEFT(TRIM(E7),5)&amp;" Product-HTOL_T0TX_GB_ROOM"</f>
        <v>MG001 Product-HTOL_T0TX_GB_ROOM</v>
      </c>
      <c r="CH7" s="117" t="str">
        <f t="shared" si="19"/>
        <v>MS001 Product-HTOL_T0TX_GB_ROOM</v>
      </c>
      <c r="CI7" s="117" t="str">
        <f t="shared" ref="CI7" si="69">LEFT(TRIM(G7),5)&amp;" Product-HTOL_T0TX_GB_ROOM"</f>
        <v>MD001 Product-HTOL_T0TX_GB_ROOM</v>
      </c>
      <c r="CJ7" s="117" t="str">
        <f t="shared" ref="CJ7" si="70">IF(LEFT(H7,1)="M",LEFT(TRIM(H7),5)&amp;" Product-HTOL_T0TX_GB_ROOM",CONCATENATE($CL7,MID(H7,6,10)))</f>
        <v>MI001 Product-HTOL_T0TX_GB_ROOM</v>
      </c>
      <c r="CK7" s="117" t="str">
        <f t="shared" si="22"/>
        <v>MPS001 Product-HTOL_T0TX_GB_ROOM</v>
      </c>
      <c r="CL7" s="117" t="str">
        <f>IF(J7=Notes!$B$54,"Product-HTOL_T0TX_GB_ROOM",J7)</f>
        <v>Product-HTOL_T0TX_GB_ROOM</v>
      </c>
      <c r="CM7" s="117" t="str">
        <f>IF(K7=Notes!$B$54,"Product-HTOL_T0TX_GB_ROOM",K7)</f>
        <v>Product-HTOL_T0TX_GB_ROOM</v>
      </c>
      <c r="CN7" s="117" t="str">
        <f>IF(L7=Notes!$B$54,"Product-HTOL_T0TX_GB_ROOM",L7)</f>
        <v>Product-HTOL_T0TX_GB_ROOM</v>
      </c>
      <c r="CO7" s="117" t="str">
        <f>IF(M7=Notes!$B$54,"Product-HTOL_T0TX_GB_ROOM",M7)</f>
        <v>Product-HTOL_T0TX_GB_ROOM</v>
      </c>
      <c r="CP7" s="117" t="str">
        <f>IF(N7=Notes!$B$54,"Product-HTOL_T0TX_GB_ROOM",N7)</f>
        <v>Product-HTOL_T0TX_GB_ROOM</v>
      </c>
      <c r="CQ7" s="117" t="str">
        <f t="shared" si="23"/>
        <v>Bincut_X_X_X NV</v>
      </c>
      <c r="CR7" s="106"/>
      <c r="CS7" s="248"/>
      <c r="CT7" s="106" t="str">
        <f t="shared" si="45"/>
        <v>MS001_SSB</v>
      </c>
      <c r="CU7" s="118" t="str">
        <f t="shared" ref="CU7" si="71">LEFT(TRIM(C7),5)&amp;" Product-HTOL_T0TX_GB_HOT"</f>
        <v>MP001 Product-HTOL_T0TX_GB_HOT</v>
      </c>
      <c r="CV7" s="118" t="str">
        <f t="shared" ref="CV7" si="72">LEFT(TRIM(D7),5)&amp;" Product-HTOL_T0TX_GB_HOT"</f>
        <v>ME001 Product-HTOL_T0TX_GB_HOT</v>
      </c>
      <c r="CW7" s="118" t="str">
        <f t="shared" ref="CW7" si="73">LEFT(TRIM(E7),5)&amp;" Product-HTOL_T0TX_GB_HOT"</f>
        <v>MG001 Product-HTOL_T0TX_GB_HOT</v>
      </c>
      <c r="CX7" s="118" t="str">
        <f t="shared" si="27"/>
        <v>MS001 Product-HTOL_T0TX_GB_HOT</v>
      </c>
      <c r="CY7" s="118" t="str">
        <f t="shared" ref="CY7" si="74">LEFT(TRIM(G7),5)&amp;" Product-HTOL_T0TX_GB_HOT"</f>
        <v>MD001 Product-HTOL_T0TX_GB_HOT</v>
      </c>
      <c r="CZ7" s="118" t="str">
        <f t="shared" ref="CZ7" si="75">IF(LEFT(H7,1)="M",LEFT(TRIM(H7),5)&amp;" Product-HTOL_T0TX_GB_HOT",CONCATENATE($DB7,MID(H7,6,10)))</f>
        <v>MI001 Product-HTOL_T0TX_GB_HOT</v>
      </c>
      <c r="DA7" s="118" t="str">
        <f t="shared" si="30"/>
        <v>MPS001 Product-HTOL_T0TX_GB_HOT</v>
      </c>
      <c r="DB7" s="118" t="str">
        <f>IF(J7=Notes!$B$54,"Product-HTOL_T0TX_GB_HOT",J7)</f>
        <v>Product-HTOL_T0TX_GB_HOT</v>
      </c>
      <c r="DC7" s="118" t="str">
        <f>IF(K7=Notes!$B$54,"Product-HTOL_T0TX_GB_HOT",K7)</f>
        <v>Product-HTOL_T0TX_GB_HOT</v>
      </c>
      <c r="DD7" s="118" t="str">
        <f>IF(L7=Notes!$B$54,"Product-HTOL_T0TX_GB_HOT",L7)</f>
        <v>Product-HTOL_T0TX_GB_HOT</v>
      </c>
      <c r="DE7" s="118" t="str">
        <f>IF(M7=Notes!$B$54,"Product-HTOL_T0TX_GB_HOT",M7)</f>
        <v>Product-HTOL_T0TX_GB_HOT</v>
      </c>
      <c r="DF7" s="118" t="str">
        <f>IF(N7=Notes!$B$54,"Product-HTOL_T0TX_GB_HOT",N7)</f>
        <v>Product-HTOL_T0TX_GB_HOT</v>
      </c>
      <c r="DG7" s="118" t="str">
        <f t="shared" si="31"/>
        <v>Bincut_X_X_X NV</v>
      </c>
      <c r="DH7" s="106"/>
      <c r="DI7" s="55" t="str">
        <f t="shared" si="46"/>
        <v>Yes</v>
      </c>
      <c r="DJ7" s="55">
        <f>VLOOKUP(LEFT($E7,5),Notes!$A:$F,6,0)</f>
        <v>1</v>
      </c>
      <c r="DK7" s="55">
        <f>IF(LEFT($F7,2)="MS",VLOOKUP(LEFT($F7,5),Notes!$A:$F,6,0),IF(LEFT($F7,3)&gt;Notes!$B$58,0,1))</f>
        <v>1</v>
      </c>
      <c r="DL7" s="55">
        <f>VLOOKUP(LEFT($G7,5),Notes!$A:$F,6,0)</f>
        <v>1</v>
      </c>
      <c r="DM7" s="55">
        <f>VLOOKUP(LEFT($H7,5),Notes!$A:$F,6,0)</f>
        <v>1</v>
      </c>
    </row>
    <row r="8" spans="1:117" ht="17" x14ac:dyDescent="0.2">
      <c r="A8" s="248"/>
      <c r="B8" s="154" t="s">
        <v>19</v>
      </c>
      <c r="C8" s="150" t="str">
        <f>IF(INT(MID(C$4,5,1))&gt;1,CONCATENATE("MP004",MID(C4,6,20)),C$4)</f>
        <v>MP001 E1 Voltage</v>
      </c>
      <c r="D8" s="151" t="str">
        <f>IF(INT(MID(D$4,5,1))&gt;1,"ME003 E1 Voltage",D$4)</f>
        <v>ME001 E1 Voltage</v>
      </c>
      <c r="E8" s="150" t="str">
        <f t="shared" si="32"/>
        <v>MG001 E1 Voltage</v>
      </c>
      <c r="F8" s="152" t="str">
        <f t="shared" si="3"/>
        <v>MS002 Evaluate Bin</v>
      </c>
      <c r="G8" s="150" t="str">
        <f>CONCATENATE(G$111,"8 E1 Voltage")</f>
        <v>MD008 E1 Voltage</v>
      </c>
      <c r="H8" s="151" t="str">
        <f>CONCATENATE(H$111,"4 E1 Voltage")</f>
        <v>MI004 E1 Voltage</v>
      </c>
      <c r="I8" s="150" t="str">
        <f>IF(INDEX(Binning!$F$3:$AY$791,MATCH(CONCATENATE("MPS",MID(C8,3,3),"_E1"),Binning!$F$3:$F$791,0),MATCH("Pvmax",Binning!$F$2:$AY$2,0))&lt;INDEX(Binning!$F$3:$AY$791,MATCH(CONCATENATE("MES",MID(D8,3,3),"_E1"),Binning!$F$3:$F$791,0),MATCH("Pvmax",Binning!$F$2:$AY$2,0)),CONCATENATE("MES",MID(D8,3,3)," E1 Voltage"),CONCATENATE("MPS",MID(C8,3,3)," E1 Voltage"))</f>
        <v>MPS001 E1 Voltage</v>
      </c>
      <c r="J8" s="107" t="str">
        <f>Notes!$B$54</f>
        <v>BinningVmax</v>
      </c>
      <c r="K8" s="107" t="str">
        <f>Notes!$B$54</f>
        <v>BinningVmax</v>
      </c>
      <c r="L8" s="107" t="str">
        <f>Notes!$B$54</f>
        <v>BinningVmax</v>
      </c>
      <c r="M8" s="107" t="str">
        <f>Notes!$B$54</f>
        <v>BinningVmax</v>
      </c>
      <c r="N8" s="107" t="str">
        <f>Notes!$B$54</f>
        <v>BinningVmax</v>
      </c>
      <c r="O8" s="107" t="str">
        <f t="shared" si="47"/>
        <v>Bincut_X_X_X LV</v>
      </c>
      <c r="P8" s="110"/>
      <c r="Q8" s="248"/>
      <c r="R8" s="106" t="str">
        <f t="shared" si="33"/>
        <v>MS002</v>
      </c>
      <c r="S8" s="111" t="str">
        <f>LEFT(TRIM(C8),5)&amp;" Product-"&amp;GB!$S$1</f>
        <v>MP001 Product-CP_GB_HOT</v>
      </c>
      <c r="T8" s="111" t="str">
        <f>LEFT(TRIM(D8),5)&amp;" Product-"&amp;GB!$S$1</f>
        <v>ME001 Product-CP_GB_HOT</v>
      </c>
      <c r="U8" s="111" t="str">
        <f>LEFT(TRIM(E8),5)&amp;" Product-"&amp;GB!$S$1</f>
        <v>MG001 Product-CP_GB_HOT</v>
      </c>
      <c r="V8" s="111" t="str">
        <f t="shared" si="4"/>
        <v>MS002 Product-CP_GB_HOT</v>
      </c>
      <c r="W8" s="111" t="str">
        <f>LEFT(TRIM(G8),5)&amp;" Product-"&amp;GB!$S$1</f>
        <v>MD008 Product-CP_GB_HOT</v>
      </c>
      <c r="X8" s="111" t="str">
        <f>LEFT(TRIM(H8),5)&amp;" Product-"&amp;GB!$S$1</f>
        <v>MI004 Product-CP_GB_HOT</v>
      </c>
      <c r="Y8" s="111" t="str">
        <f>IF(I8="","",LEFT(TRIM($I8),6)&amp;" Product-"&amp;GB!$S$1)</f>
        <v>MPS001 Product-CP_GB_HOT</v>
      </c>
      <c r="Z8" s="111" t="str">
        <f t="shared" si="48"/>
        <v>Product-CP_GB_HOT</v>
      </c>
      <c r="AA8" s="111" t="str">
        <f t="shared" si="5"/>
        <v>Product-CP_GB_HOT</v>
      </c>
      <c r="AB8" s="111" t="str">
        <f t="shared" si="6"/>
        <v>Product-CP_GB_HOT</v>
      </c>
      <c r="AC8" s="111" t="str">
        <f t="shared" si="6"/>
        <v>Product-CP_GB_HOT</v>
      </c>
      <c r="AD8" s="111" t="str">
        <f t="shared" si="6"/>
        <v>Product-CP_GB_HOT</v>
      </c>
      <c r="AE8" s="111" t="str">
        <f t="shared" si="7"/>
        <v>Bincut_X_X_X LV</v>
      </c>
      <c r="AF8" s="106"/>
      <c r="AG8" s="248"/>
      <c r="AH8" s="112" t="str">
        <f t="shared" si="34"/>
        <v>MS002</v>
      </c>
      <c r="AI8" s="113" t="str">
        <f t="shared" si="35"/>
        <v>MP001 Product-FT_GB_ROOM</v>
      </c>
      <c r="AJ8" s="113" t="str">
        <f t="shared" si="36"/>
        <v>ME001 Product-FT_GB_ROOM</v>
      </c>
      <c r="AK8" s="113" t="str">
        <f t="shared" si="37"/>
        <v>MG001 Product-FT_GB_ROOM</v>
      </c>
      <c r="AL8" s="113" t="str">
        <f t="shared" si="9"/>
        <v>MS002 Product-FT_GB_ROOM</v>
      </c>
      <c r="AM8" s="113" t="str">
        <f t="shared" si="38"/>
        <v>MD008 Product-FT_GB_ROOM</v>
      </c>
      <c r="AN8" s="113" t="str">
        <f t="shared" si="39"/>
        <v>MI004 Product-FT_GB_ROOM</v>
      </c>
      <c r="AO8" s="113" t="str">
        <f t="shared" si="40"/>
        <v>MPS001 Product-FT_GB_ROOM</v>
      </c>
      <c r="AP8" s="113" t="str">
        <f>IF(Z8=Notes!$B$54,Notes!$B$54,"Product-FT_GB_ROOM")</f>
        <v>Product-FT_GB_ROOM</v>
      </c>
      <c r="AQ8" s="113" t="str">
        <f>IF(AA8=Notes!$B$54,Notes!$B$54,"Product-FT_GB_ROOM")</f>
        <v>Product-FT_GB_ROOM</v>
      </c>
      <c r="AR8" s="113" t="str">
        <f>IF(AB8=Notes!$B$54,Notes!$B$54,"Product-FT_GB_ROOM")</f>
        <v>Product-FT_GB_ROOM</v>
      </c>
      <c r="AS8" s="113" t="str">
        <f>IF(AC8=Notes!$B$54,Notes!$B$54,"Product-FT_GB_ROOM")</f>
        <v>Product-FT_GB_ROOM</v>
      </c>
      <c r="AT8" s="113" t="str">
        <f>IF(AD8=Notes!$B$54,Notes!$B$54,"Product-FT_GB_ROOM")</f>
        <v>Product-FT_GB_ROOM</v>
      </c>
      <c r="AU8" s="114" t="str">
        <f t="shared" si="10"/>
        <v>Bincut_X_X_X LV</v>
      </c>
      <c r="AV8" s="106"/>
      <c r="AW8" s="248"/>
      <c r="AX8" s="106" t="str">
        <f t="shared" si="41"/>
        <v>MS002</v>
      </c>
      <c r="AY8" s="115" t="str">
        <f t="shared" ref="AY8:AY42" si="76">LEFT(TRIM($C8),5)&amp;" Product-FT_GB_HOT"</f>
        <v>MP001 Product-FT_GB_HOT</v>
      </c>
      <c r="AZ8" s="115" t="str">
        <f t="shared" ref="AZ8:AZ39" si="77">LEFT(TRIM($D8),5)&amp;" Product-FT_GB_HOT"</f>
        <v>ME001 Product-FT_GB_HOT</v>
      </c>
      <c r="BA8" s="115" t="str">
        <f t="shared" si="11"/>
        <v>MG001 Product-FT_GB_HOT</v>
      </c>
      <c r="BB8" s="115" t="str">
        <f t="shared" si="12"/>
        <v>MS002 Product-FT_GB_HOT</v>
      </c>
      <c r="BC8" s="115" t="str">
        <f t="shared" ref="BC8:BC39" si="78">LEFT(TRIM($G8),5)&amp;" Product-FT_GB_HOT"</f>
        <v>MD008 Product-FT_GB_HOT</v>
      </c>
      <c r="BD8" s="115" t="str">
        <f t="shared" si="13"/>
        <v>MI004 Product-FT_GB_HOT</v>
      </c>
      <c r="BE8" s="115" t="str">
        <f t="shared" si="42"/>
        <v>MPS001 Product-FT_GB_HOT</v>
      </c>
      <c r="BF8" s="115" t="str">
        <f>IF(J8=Notes!$B$54,"Product-FT_GB_HOT",J8)</f>
        <v>Product-FT_GB_HOT</v>
      </c>
      <c r="BG8" s="115" t="str">
        <f>IF(K8=Notes!$B$54,"Product-FT_GB_HOT",K8)</f>
        <v>Product-FT_GB_HOT</v>
      </c>
      <c r="BH8" s="115" t="str">
        <f>IF(L8=Notes!$B$54,"Product-FT_GB_HOT",L8)</f>
        <v>Product-FT_GB_HOT</v>
      </c>
      <c r="BI8" s="115" t="str">
        <f>IF(M8=Notes!$B$54,"Product-FT_GB_HOT",M8)</f>
        <v>Product-FT_GB_HOT</v>
      </c>
      <c r="BJ8" s="115" t="str">
        <f>IF(N8=Notes!$B$54,"Product-FT_GB_HOT",N8)</f>
        <v>Product-FT_GB_HOT</v>
      </c>
      <c r="BK8" s="115" t="str">
        <f t="shared" si="14"/>
        <v>Bincut_X_X_X LV</v>
      </c>
      <c r="BL8" s="106"/>
      <c r="BM8" s="248"/>
      <c r="BN8" s="106" t="str">
        <f t="shared" si="43"/>
        <v>MS002</v>
      </c>
      <c r="BO8" s="116" t="str">
        <f>LEFT(TRIM(C8),5)&amp;" Product-"&amp;GB!$W$1</f>
        <v>MP001 Product-ATE_FQAGB</v>
      </c>
      <c r="BP8" s="116" t="str">
        <f>LEFT(TRIM(D8),5)&amp;" Product-"&amp;GB!$W$1</f>
        <v>ME001 Product-ATE_FQAGB</v>
      </c>
      <c r="BQ8" s="116" t="str">
        <f>LEFT(TRIM(E8),5)&amp;" Product-"&amp;GB!$W$1</f>
        <v>MG001 Product-ATE_FQAGB</v>
      </c>
      <c r="BR8" s="116" t="str">
        <f>IF(MID($F8,1,2)="MS",LEFT(TRIM($F8),5)&amp;" Product-"&amp;GB!$W$1,$F8)</f>
        <v>MS002 Product-ATE_FQAGB</v>
      </c>
      <c r="BS8" s="116" t="str">
        <f>LEFT(TRIM(G8),5)&amp;" Product-"&amp;GB!$W$1</f>
        <v>MD008 Product-ATE_FQAGB</v>
      </c>
      <c r="BT8" s="116" t="str">
        <f>LEFT(TRIM(H8),5)&amp;" Product-"&amp;GB!$W$1</f>
        <v>MI004 Product-ATE_FQAGB</v>
      </c>
      <c r="BU8" s="116" t="str">
        <f>CONCATENATE(MID($BE8,1,6)," Product-",GB!$W$1)</f>
        <v>MPS001 Product-ATE_FQAGB</v>
      </c>
      <c r="BV8" s="116" t="str">
        <f>IF(J8=Notes!$B$54,"Product-"&amp;GB!$W$1,J8)</f>
        <v>Product-ATE_FQAGB</v>
      </c>
      <c r="BW8" s="116" t="str">
        <f>IF(K8=Notes!$B$54,"Product-"&amp;GB!$W$1,K8)</f>
        <v>Product-ATE_FQAGB</v>
      </c>
      <c r="BX8" s="116" t="str">
        <f>IF(L8=Notes!$B$54,"Product-"&amp;GB!$W$1,L8)</f>
        <v>Product-ATE_FQAGB</v>
      </c>
      <c r="BY8" s="116" t="str">
        <f>IF(M8=Notes!$B$54,"Product-"&amp;GB!$W$1,M8)</f>
        <v>Product-ATE_FQAGB</v>
      </c>
      <c r="BZ8" s="116" t="str">
        <f>IF(N8=Notes!$B$54,"Product-"&amp;GB!$W$1,N8)</f>
        <v>Product-ATE_FQAGB</v>
      </c>
      <c r="CA8" s="116" t="str">
        <f t="shared" si="15"/>
        <v>Bincut_X_X_X NV</v>
      </c>
      <c r="CB8" s="106"/>
      <c r="CC8" s="248"/>
      <c r="CD8" s="106" t="str">
        <f t="shared" si="44"/>
        <v>MS002</v>
      </c>
      <c r="CE8" s="117" t="str">
        <f t="shared" si="16"/>
        <v>MP001 Product-HTOL_T0TX_GB_ROOM</v>
      </c>
      <c r="CF8" s="117" t="str">
        <f t="shared" si="17"/>
        <v>ME001 Product-HTOL_T0TX_GB_ROOM</v>
      </c>
      <c r="CG8" s="117" t="str">
        <f t="shared" si="18"/>
        <v>MG001 Product-HTOL_T0TX_GB_ROOM</v>
      </c>
      <c r="CH8" s="117" t="str">
        <f t="shared" si="19"/>
        <v>MS002 Product-HTOL_T0TX_GB_ROOM</v>
      </c>
      <c r="CI8" s="117" t="str">
        <f t="shared" si="20"/>
        <v>MD008 Product-HTOL_T0TX_GB_ROOM</v>
      </c>
      <c r="CJ8" s="117" t="str">
        <f t="shared" si="21"/>
        <v>MI004 Product-HTOL_T0TX_GB_ROOM</v>
      </c>
      <c r="CK8" s="117" t="str">
        <f t="shared" si="22"/>
        <v>MPS001 Product-HTOL_T0TX_GB_ROOM</v>
      </c>
      <c r="CL8" s="117" t="str">
        <f>IF(J8=Notes!$B$54,"Product-HTOL_T0TX_GB_ROOM",J8)</f>
        <v>Product-HTOL_T0TX_GB_ROOM</v>
      </c>
      <c r="CM8" s="117" t="str">
        <f>IF(K8=Notes!$B$54,"Product-HTOL_T0TX_GB_ROOM",K8)</f>
        <v>Product-HTOL_T0TX_GB_ROOM</v>
      </c>
      <c r="CN8" s="117" t="str">
        <f>IF(L8=Notes!$B$54,"Product-HTOL_T0TX_GB_ROOM",L8)</f>
        <v>Product-HTOL_T0TX_GB_ROOM</v>
      </c>
      <c r="CO8" s="117" t="str">
        <f>IF(M8=Notes!$B$54,"Product-HTOL_T0TX_GB_ROOM",M8)</f>
        <v>Product-HTOL_T0TX_GB_ROOM</v>
      </c>
      <c r="CP8" s="117" t="str">
        <f>IF(N8=Notes!$B$54,"Product-HTOL_T0TX_GB_ROOM",N8)</f>
        <v>Product-HTOL_T0TX_GB_ROOM</v>
      </c>
      <c r="CQ8" s="117" t="str">
        <f t="shared" si="23"/>
        <v>Bincut_X_X_X NV</v>
      </c>
      <c r="CR8" s="106"/>
      <c r="CS8" s="248"/>
      <c r="CT8" s="106" t="str">
        <f t="shared" si="45"/>
        <v>MS002</v>
      </c>
      <c r="CU8" s="118" t="str">
        <f t="shared" si="24"/>
        <v>MP001 Product-HTOL_T0TX_GB_HOT</v>
      </c>
      <c r="CV8" s="118" t="str">
        <f t="shared" si="25"/>
        <v>ME001 Product-HTOL_T0TX_GB_HOT</v>
      </c>
      <c r="CW8" s="118" t="str">
        <f t="shared" si="26"/>
        <v>MG001 Product-HTOL_T0TX_GB_HOT</v>
      </c>
      <c r="CX8" s="118" t="str">
        <f t="shared" si="27"/>
        <v>MS002 Product-HTOL_T0TX_GB_HOT</v>
      </c>
      <c r="CY8" s="118" t="str">
        <f t="shared" si="28"/>
        <v>MD008 Product-HTOL_T0TX_GB_HOT</v>
      </c>
      <c r="CZ8" s="118" t="str">
        <f t="shared" si="29"/>
        <v>MI004 Product-HTOL_T0TX_GB_HOT</v>
      </c>
      <c r="DA8" s="118" t="str">
        <f t="shared" si="30"/>
        <v>MPS001 Product-HTOL_T0TX_GB_HOT</v>
      </c>
      <c r="DB8" s="118" t="str">
        <f>IF(J8=Notes!$B$54,"Product-HTOL_T0TX_GB_HOT",J8)</f>
        <v>Product-HTOL_T0TX_GB_HOT</v>
      </c>
      <c r="DC8" s="118" t="str">
        <f>IF(K8=Notes!$B$54,"Product-HTOL_T0TX_GB_HOT",K8)</f>
        <v>Product-HTOL_T0TX_GB_HOT</v>
      </c>
      <c r="DD8" s="118" t="str">
        <f>IF(L8=Notes!$B$54,"Product-HTOL_T0TX_GB_HOT",L8)</f>
        <v>Product-HTOL_T0TX_GB_HOT</v>
      </c>
      <c r="DE8" s="118" t="str">
        <f>IF(M8=Notes!$B$54,"Product-HTOL_T0TX_GB_HOT",M8)</f>
        <v>Product-HTOL_T0TX_GB_HOT</v>
      </c>
      <c r="DF8" s="118" t="str">
        <f>IF(N8=Notes!$B$54,"Product-HTOL_T0TX_GB_HOT",N8)</f>
        <v>Product-HTOL_T0TX_GB_HOT</v>
      </c>
      <c r="DG8" s="118" t="str">
        <f t="shared" si="31"/>
        <v>Bincut_X_X_X NV</v>
      </c>
      <c r="DH8" s="106"/>
      <c r="DI8" s="55" t="str">
        <f t="shared" si="46"/>
        <v>No</v>
      </c>
      <c r="DJ8" s="55">
        <f>VLOOKUP(LEFT($E8,5),Notes!$A:$F,6,0)</f>
        <v>1</v>
      </c>
      <c r="DK8" s="55">
        <f>IF(LEFT($F8,2)="MS",VLOOKUP(LEFT($F8,5),Notes!$A:$F,6,0),IF(LEFT($F8,3)&gt;Notes!$B$58,0,1))</f>
        <v>1</v>
      </c>
      <c r="DL8" s="55" t="str">
        <f>VLOOKUP(LEFT($G8,5),Notes!$A:$F,6,0)</f>
        <v>Cross</v>
      </c>
      <c r="DM8" s="55" t="str">
        <f>VLOOKUP(LEFT($H8,5),Notes!$A:$F,6,0)</f>
        <v>Cross</v>
      </c>
    </row>
    <row r="9" spans="1:117" s="163" customFormat="1" ht="17" x14ac:dyDescent="0.2">
      <c r="A9" s="248"/>
      <c r="B9" s="145" t="str">
        <f>CONCATENATE(B8,"_GPU")</f>
        <v>MS002_GPU</v>
      </c>
      <c r="C9" s="146" t="str">
        <f>C$5</f>
        <v>MP001 E1 Voltage</v>
      </c>
      <c r="D9" s="147" t="s">
        <v>164</v>
      </c>
      <c r="E9" s="146" t="str">
        <f t="shared" si="32"/>
        <v>MG001 E1 Voltage</v>
      </c>
      <c r="F9" s="152" t="str">
        <f t="shared" si="3"/>
        <v>MS002 Evaluate Bin</v>
      </c>
      <c r="G9" s="147" t="str">
        <f>CONCATENATE(G$111,"1 E1 Voltage")</f>
        <v>MD001 E1 Voltage</v>
      </c>
      <c r="H9" s="147" t="str">
        <f>CONCATENATE(H$111,MIN(MID(B9,5,1),3)," E1 Voltage")</f>
        <v>MI002 E1 Voltage</v>
      </c>
      <c r="I9" s="150" t="str">
        <f>IF(INDEX(Binning!$F$3:$AY$791,MATCH(CONCATENATE("MPS",MID(C9,3,3),"_E1"),Binning!$F$3:$F$791,0),MATCH("Pvmax",Binning!$F$2:$AY$2,0))&lt;INDEX(Binning!$F$3:$AY$791,MATCH(CONCATENATE("MES",MID(D9,3,3),"_E1"),Binning!$F$3:$F$791,0),MATCH("Pvmax",Binning!$F$2:$AY$2,0)),CONCATENATE("MES",MID(D9,3,3)," E1 Voltage"),CONCATENATE("MPS",MID(C9,3,3)," E1 Voltage"))</f>
        <v>MPS001 E1 Voltage</v>
      </c>
      <c r="J9" s="150" t="str">
        <f>Notes!$B$54</f>
        <v>BinningVmax</v>
      </c>
      <c r="K9" s="150" t="str">
        <f>Notes!$B$54</f>
        <v>BinningVmax</v>
      </c>
      <c r="L9" s="150" t="str">
        <f>Notes!$B$54</f>
        <v>BinningVmax</v>
      </c>
      <c r="M9" s="150" t="str">
        <f>Notes!$B$54</f>
        <v>BinningVmax</v>
      </c>
      <c r="N9" s="150" t="str">
        <f>Notes!$B$54</f>
        <v>BinningVmax</v>
      </c>
      <c r="O9" s="150" t="str">
        <f t="shared" si="47"/>
        <v>Bincut_X_X_X LV</v>
      </c>
      <c r="P9" s="153"/>
      <c r="Q9" s="248"/>
      <c r="R9" s="154" t="str">
        <f t="shared" si="33"/>
        <v>MS002_GPU</v>
      </c>
      <c r="S9" s="155" t="str">
        <f>LEFT(TRIM(C9),5)&amp;" Product-"&amp;GB!$S$1</f>
        <v>MP001 Product-CP_GB_HOT</v>
      </c>
      <c r="T9" s="155" t="str">
        <f>LEFT(TRIM(D9),5)&amp;" Product-"&amp;GB!$S$1</f>
        <v>ME001 Product-CP_GB_HOT</v>
      </c>
      <c r="U9" s="155" t="str">
        <f>LEFT(TRIM(E9),5)&amp;" Product-"&amp;GB!$S$1</f>
        <v>MG001 Product-CP_GB_HOT</v>
      </c>
      <c r="V9" s="155" t="str">
        <f t="shared" si="4"/>
        <v>MS002 Product-CP_GB_HOT</v>
      </c>
      <c r="W9" s="155" t="str">
        <f>LEFT(TRIM(G9),5)&amp;" Product-"&amp;GB!$S$1</f>
        <v>MD001 Product-CP_GB_HOT</v>
      </c>
      <c r="X9" s="155" t="str">
        <f>LEFT(TRIM(H9),5)&amp;" Product-"&amp;GB!$S$1</f>
        <v>MI002 Product-CP_GB_HOT</v>
      </c>
      <c r="Y9" s="155" t="str">
        <f>IF(I9="","",LEFT(TRIM($I9),6)&amp;" Product-"&amp;GB!$S$1)</f>
        <v>MPS001 Product-CP_GB_HOT</v>
      </c>
      <c r="Z9" s="155" t="str">
        <f t="shared" si="48"/>
        <v>Product-CP_GB_HOT</v>
      </c>
      <c r="AA9" s="155" t="str">
        <f t="shared" si="5"/>
        <v>Product-CP_GB_HOT</v>
      </c>
      <c r="AB9" s="155" t="str">
        <f t="shared" si="6"/>
        <v>Product-CP_GB_HOT</v>
      </c>
      <c r="AC9" s="155" t="str">
        <f t="shared" si="6"/>
        <v>Product-CP_GB_HOT</v>
      </c>
      <c r="AD9" s="155" t="str">
        <f t="shared" si="6"/>
        <v>Product-CP_GB_HOT</v>
      </c>
      <c r="AE9" s="155" t="str">
        <f t="shared" si="7"/>
        <v>Bincut_X_X_X LV</v>
      </c>
      <c r="AF9" s="154"/>
      <c r="AG9" s="248"/>
      <c r="AH9" s="156" t="str">
        <f t="shared" si="34"/>
        <v>MS002_GPU</v>
      </c>
      <c r="AI9" s="157" t="str">
        <f t="shared" si="35"/>
        <v>MP001 Product-FT_GB_ROOM</v>
      </c>
      <c r="AJ9" s="157" t="str">
        <f t="shared" si="36"/>
        <v>ME001 Product-FT_GB_ROOM</v>
      </c>
      <c r="AK9" s="157" t="str">
        <f t="shared" si="37"/>
        <v>MG001 Product-FT_GB_ROOM</v>
      </c>
      <c r="AL9" s="157" t="str">
        <f t="shared" si="9"/>
        <v>MS002 Product-FT_GB_ROOM</v>
      </c>
      <c r="AM9" s="157" t="str">
        <f t="shared" si="38"/>
        <v>MD001 Product-FT_GB_ROOM</v>
      </c>
      <c r="AN9" s="157" t="str">
        <f t="shared" si="39"/>
        <v>MI002 Product-FT_GB_ROOM</v>
      </c>
      <c r="AO9" s="157" t="str">
        <f t="shared" si="40"/>
        <v>MPS001 Product-FT_GB_ROOM</v>
      </c>
      <c r="AP9" s="157" t="str">
        <f>IF(Z9=Notes!$B$54,Notes!$B$54,"Product-FT_GB_ROOM")</f>
        <v>Product-FT_GB_ROOM</v>
      </c>
      <c r="AQ9" s="157" t="str">
        <f>IF(AA9=Notes!$B$54,Notes!$B$54,"Product-FT_GB_ROOM")</f>
        <v>Product-FT_GB_ROOM</v>
      </c>
      <c r="AR9" s="157" t="str">
        <f>IF(AB9=Notes!$B$54,Notes!$B$54,"Product-FT_GB_ROOM")</f>
        <v>Product-FT_GB_ROOM</v>
      </c>
      <c r="AS9" s="157" t="str">
        <f>IF(AC9=Notes!$B$54,Notes!$B$54,"Product-FT_GB_ROOM")</f>
        <v>Product-FT_GB_ROOM</v>
      </c>
      <c r="AT9" s="157" t="str">
        <f>IF(AD9=Notes!$B$54,Notes!$B$54,"Product-FT_GB_ROOM")</f>
        <v>Product-FT_GB_ROOM</v>
      </c>
      <c r="AU9" s="158" t="str">
        <f t="shared" si="10"/>
        <v>Bincut_X_X_X LV</v>
      </c>
      <c r="AV9" s="154"/>
      <c r="AW9" s="248"/>
      <c r="AX9" s="154" t="str">
        <f t="shared" si="41"/>
        <v>MS002_GPU</v>
      </c>
      <c r="AY9" s="159" t="str">
        <f t="shared" si="76"/>
        <v>MP001 Product-FT_GB_HOT</v>
      </c>
      <c r="AZ9" s="159" t="str">
        <f t="shared" si="77"/>
        <v>ME001 Product-FT_GB_HOT</v>
      </c>
      <c r="BA9" s="159" t="str">
        <f t="shared" si="11"/>
        <v>MG001 Product-FT_GB_HOT</v>
      </c>
      <c r="BB9" s="159" t="str">
        <f t="shared" si="12"/>
        <v>MS002 Product-FT_GB_HOT</v>
      </c>
      <c r="BC9" s="159" t="str">
        <f t="shared" si="78"/>
        <v>MD001 Product-FT_GB_HOT</v>
      </c>
      <c r="BD9" s="159" t="str">
        <f t="shared" si="13"/>
        <v>MI002 Product-FT_GB_HOT</v>
      </c>
      <c r="BE9" s="159" t="str">
        <f t="shared" si="42"/>
        <v>MPS001 Product-FT_GB_HOT</v>
      </c>
      <c r="BF9" s="159" t="str">
        <f>IF(J9=Notes!$B$54,"Product-FT_GB_HOT",J9)</f>
        <v>Product-FT_GB_HOT</v>
      </c>
      <c r="BG9" s="159" t="str">
        <f>IF(K9=Notes!$B$54,"Product-FT_GB_HOT",K9)</f>
        <v>Product-FT_GB_HOT</v>
      </c>
      <c r="BH9" s="159" t="str">
        <f>IF(L9=Notes!$B$54,"Product-FT_GB_HOT",L9)</f>
        <v>Product-FT_GB_HOT</v>
      </c>
      <c r="BI9" s="159" t="str">
        <f>IF(M9=Notes!$B$54,"Product-FT_GB_HOT",M9)</f>
        <v>Product-FT_GB_HOT</v>
      </c>
      <c r="BJ9" s="159" t="str">
        <f>IF(N9=Notes!$B$54,"Product-FT_GB_HOT",N9)</f>
        <v>Product-FT_GB_HOT</v>
      </c>
      <c r="BK9" s="159" t="str">
        <f t="shared" si="14"/>
        <v>Bincut_X_X_X LV</v>
      </c>
      <c r="BL9" s="154"/>
      <c r="BM9" s="248"/>
      <c r="BN9" s="154" t="str">
        <f t="shared" si="43"/>
        <v>MS002_GPU</v>
      </c>
      <c r="BO9" s="160" t="str">
        <f>LEFT(TRIM(C9),5)&amp;" Product-"&amp;GB!$W$1</f>
        <v>MP001 Product-ATE_FQAGB</v>
      </c>
      <c r="BP9" s="160" t="str">
        <f>LEFT(TRIM(D9),5)&amp;" Product-"&amp;GB!$W$1</f>
        <v>ME001 Product-ATE_FQAGB</v>
      </c>
      <c r="BQ9" s="160" t="str">
        <f>LEFT(TRIM(E9),5)&amp;" Product-"&amp;GB!$W$1</f>
        <v>MG001 Product-ATE_FQAGB</v>
      </c>
      <c r="BR9" s="160" t="str">
        <f>IF(MID($F9,1,2)="MS",LEFT(TRIM($F9),5)&amp;" Product-"&amp;GB!$W$1,$F9)</f>
        <v>MS002 Product-ATE_FQAGB</v>
      </c>
      <c r="BS9" s="160" t="str">
        <f>LEFT(TRIM(G9),5)&amp;" Product-"&amp;GB!$W$1</f>
        <v>MD001 Product-ATE_FQAGB</v>
      </c>
      <c r="BT9" s="160" t="str">
        <f>LEFT(TRIM(H9),5)&amp;" Product-"&amp;GB!$W$1</f>
        <v>MI002 Product-ATE_FQAGB</v>
      </c>
      <c r="BU9" s="160" t="str">
        <f>CONCATENATE(MID($BE9,1,6)," Product-",GB!$W$1)</f>
        <v>MPS001 Product-ATE_FQAGB</v>
      </c>
      <c r="BV9" s="160" t="str">
        <f>IF(J9=Notes!$B$54,"Product-"&amp;GB!$W$1,J9)</f>
        <v>Product-ATE_FQAGB</v>
      </c>
      <c r="BW9" s="160" t="str">
        <f>IF(K9=Notes!$B$54,"Product-"&amp;GB!$W$1,K9)</f>
        <v>Product-ATE_FQAGB</v>
      </c>
      <c r="BX9" s="160" t="str">
        <f>IF(L9=Notes!$B$54,"Product-"&amp;GB!$W$1,L9)</f>
        <v>Product-ATE_FQAGB</v>
      </c>
      <c r="BY9" s="160" t="str">
        <f>IF(M9=Notes!$B$54,"Product-"&amp;GB!$W$1,M9)</f>
        <v>Product-ATE_FQAGB</v>
      </c>
      <c r="BZ9" s="160" t="str">
        <f>IF(N9=Notes!$B$54,"Product-"&amp;GB!$W$1,N9)</f>
        <v>Product-ATE_FQAGB</v>
      </c>
      <c r="CA9" s="160" t="str">
        <f t="shared" si="15"/>
        <v>Bincut_X_X_X NV</v>
      </c>
      <c r="CB9" s="154"/>
      <c r="CC9" s="248"/>
      <c r="CD9" s="154" t="str">
        <f t="shared" si="44"/>
        <v>MS002_GPU</v>
      </c>
      <c r="CE9" s="161" t="str">
        <f t="shared" si="16"/>
        <v>MP001 Product-HTOL_T0TX_GB_ROOM</v>
      </c>
      <c r="CF9" s="161" t="str">
        <f t="shared" si="17"/>
        <v>ME001 Product-HTOL_T0TX_GB_ROOM</v>
      </c>
      <c r="CG9" s="161" t="str">
        <f t="shared" si="18"/>
        <v>MG001 Product-HTOL_T0TX_GB_ROOM</v>
      </c>
      <c r="CH9" s="161" t="str">
        <f t="shared" si="19"/>
        <v>MS002 Product-HTOL_T0TX_GB_ROOM</v>
      </c>
      <c r="CI9" s="161" t="str">
        <f t="shared" si="20"/>
        <v>MD001 Product-HTOL_T0TX_GB_ROOM</v>
      </c>
      <c r="CJ9" s="161" t="str">
        <f t="shared" si="21"/>
        <v>MI002 Product-HTOL_T0TX_GB_ROOM</v>
      </c>
      <c r="CK9" s="161" t="str">
        <f t="shared" si="22"/>
        <v>MPS001 Product-HTOL_T0TX_GB_ROOM</v>
      </c>
      <c r="CL9" s="161" t="str">
        <f>IF(J9=Notes!$B$54,"Product-HTOL_T0TX_GB_ROOM",J9)</f>
        <v>Product-HTOL_T0TX_GB_ROOM</v>
      </c>
      <c r="CM9" s="161" t="str">
        <f>IF(K9=Notes!$B$54,"Product-HTOL_T0TX_GB_ROOM",K9)</f>
        <v>Product-HTOL_T0TX_GB_ROOM</v>
      </c>
      <c r="CN9" s="161" t="str">
        <f>IF(L9=Notes!$B$54,"Product-HTOL_T0TX_GB_ROOM",L9)</f>
        <v>Product-HTOL_T0TX_GB_ROOM</v>
      </c>
      <c r="CO9" s="161" t="str">
        <f>IF(M9=Notes!$B$54,"Product-HTOL_T0TX_GB_ROOM",M9)</f>
        <v>Product-HTOL_T0TX_GB_ROOM</v>
      </c>
      <c r="CP9" s="161" t="str">
        <f>IF(N9=Notes!$B$54,"Product-HTOL_T0TX_GB_ROOM",N9)</f>
        <v>Product-HTOL_T0TX_GB_ROOM</v>
      </c>
      <c r="CQ9" s="161" t="str">
        <f t="shared" si="23"/>
        <v>Bincut_X_X_X NV</v>
      </c>
      <c r="CR9" s="154"/>
      <c r="CS9" s="248"/>
      <c r="CT9" s="154" t="str">
        <f t="shared" si="45"/>
        <v>MS002_GPU</v>
      </c>
      <c r="CU9" s="162" t="str">
        <f t="shared" si="24"/>
        <v>MP001 Product-HTOL_T0TX_GB_HOT</v>
      </c>
      <c r="CV9" s="162" t="str">
        <f t="shared" si="25"/>
        <v>ME001 Product-HTOL_T0TX_GB_HOT</v>
      </c>
      <c r="CW9" s="162" t="str">
        <f t="shared" si="26"/>
        <v>MG001 Product-HTOL_T0TX_GB_HOT</v>
      </c>
      <c r="CX9" s="162" t="str">
        <f t="shared" si="27"/>
        <v>MS002 Product-HTOL_T0TX_GB_HOT</v>
      </c>
      <c r="CY9" s="162" t="str">
        <f t="shared" si="28"/>
        <v>MD001 Product-HTOL_T0TX_GB_HOT</v>
      </c>
      <c r="CZ9" s="162" t="str">
        <f t="shared" si="29"/>
        <v>MI002 Product-HTOL_T0TX_GB_HOT</v>
      </c>
      <c r="DA9" s="162" t="str">
        <f t="shared" si="30"/>
        <v>MPS001 Product-HTOL_T0TX_GB_HOT</v>
      </c>
      <c r="DB9" s="162" t="str">
        <f>IF(J9=Notes!$B$54,"Product-HTOL_T0TX_GB_HOT",J9)</f>
        <v>Product-HTOL_T0TX_GB_HOT</v>
      </c>
      <c r="DC9" s="162" t="str">
        <f>IF(K9=Notes!$B$54,"Product-HTOL_T0TX_GB_HOT",K9)</f>
        <v>Product-HTOL_T0TX_GB_HOT</v>
      </c>
      <c r="DD9" s="162" t="str">
        <f>IF(L9=Notes!$B$54,"Product-HTOL_T0TX_GB_HOT",L9)</f>
        <v>Product-HTOL_T0TX_GB_HOT</v>
      </c>
      <c r="DE9" s="162" t="str">
        <f>IF(M9=Notes!$B$54,"Product-HTOL_T0TX_GB_HOT",M9)</f>
        <v>Product-HTOL_T0TX_GB_HOT</v>
      </c>
      <c r="DF9" s="162" t="str">
        <f>IF(N9=Notes!$B$54,"Product-HTOL_T0TX_GB_HOT",N9)</f>
        <v>Product-HTOL_T0TX_GB_HOT</v>
      </c>
      <c r="DG9" s="162" t="str">
        <f t="shared" si="31"/>
        <v>Bincut_X_X_X NV</v>
      </c>
      <c r="DH9" s="154"/>
      <c r="DI9" s="55" t="str">
        <f t="shared" si="46"/>
        <v>Yes</v>
      </c>
      <c r="DJ9" s="55">
        <f>VLOOKUP(LEFT($E9,5),Notes!$A:$F,6,0)</f>
        <v>1</v>
      </c>
      <c r="DK9" s="55">
        <f>IF(LEFT($F9,2)="MS",VLOOKUP(LEFT($F9,5),Notes!$A:$F,6,0),IF(LEFT($F9,3)&gt;Notes!$B$58,0,1))</f>
        <v>1</v>
      </c>
      <c r="DL9" s="55">
        <f>VLOOKUP(LEFT($G9,5),Notes!$A:$F,6,0)</f>
        <v>1</v>
      </c>
      <c r="DM9" s="55">
        <f>VLOOKUP(LEFT($H9,5),Notes!$A:$F,6,0)</f>
        <v>1</v>
      </c>
    </row>
    <row r="10" spans="1:117" ht="17" x14ac:dyDescent="0.2">
      <c r="A10" s="248"/>
      <c r="B10" s="149" t="str">
        <f>CONCATENATE(B8,"_CPU")</f>
        <v>MS002_CPU</v>
      </c>
      <c r="C10" s="150" t="str">
        <f>C6</f>
        <v>MP001 E1 Voltage</v>
      </c>
      <c r="D10" s="151" t="str">
        <f>D6</f>
        <v>ME001 E1 Voltage</v>
      </c>
      <c r="E10" s="150" t="str">
        <f t="shared" si="32"/>
        <v>MG001 E1 Voltage</v>
      </c>
      <c r="F10" s="109" t="str">
        <f t="shared" si="3"/>
        <v>MS002 Evaluate Bin</v>
      </c>
      <c r="G10" s="151" t="str">
        <f>CONCATENATE(G$111,"1 E1 Voltage")</f>
        <v>MD001 E1 Voltage</v>
      </c>
      <c r="H10" s="151" t="str">
        <f>CONCATENATE(H$111,"1 E1 Voltage")</f>
        <v>MI001 E1 Voltage</v>
      </c>
      <c r="I10" s="150" t="str">
        <f>IF(INDEX(Binning!$F$3:$AY$791,MATCH(CONCATENATE("MPS",MID(C10,3,3),"_E1"),Binning!$F$3:$F$791,0),MATCH("Pvmax",Binning!$F$2:$AY$2,0))&lt;INDEX(Binning!$F$3:$AY$791,MATCH(CONCATENATE("MES",MID(D10,3,3),"_E1"),Binning!$F$3:$F$791,0),MATCH("Pvmax",Binning!$F$2:$AY$2,0)),CONCATENATE("MES",MID(D10,3,3)," E1 Voltage"),CONCATENATE("MPS",MID(C10,3,3)," E1 Voltage"))</f>
        <v>MPS001 E1 Voltage</v>
      </c>
      <c r="J10" s="107" t="str">
        <f>Notes!$B$54</f>
        <v>BinningVmax</v>
      </c>
      <c r="K10" s="107" t="str">
        <f>Notes!$B$54</f>
        <v>BinningVmax</v>
      </c>
      <c r="L10" s="107" t="str">
        <f>Notes!$B$54</f>
        <v>BinningVmax</v>
      </c>
      <c r="M10" s="107" t="str">
        <f>Notes!$B$54</f>
        <v>BinningVmax</v>
      </c>
      <c r="N10" s="107" t="str">
        <f>Notes!$B$54</f>
        <v>BinningVmax</v>
      </c>
      <c r="O10" s="107" t="str">
        <f t="shared" si="47"/>
        <v>Bincut_X_X_X LV</v>
      </c>
      <c r="P10" s="121"/>
      <c r="Q10" s="248"/>
      <c r="R10" s="106" t="str">
        <f t="shared" si="33"/>
        <v>MS002_CPU</v>
      </c>
      <c r="S10" s="111" t="str">
        <f>LEFT(TRIM(C10),5)&amp;" Product-"&amp;GB!$S$1</f>
        <v>MP001 Product-CP_GB_HOT</v>
      </c>
      <c r="T10" s="111" t="str">
        <f>LEFT(TRIM(D10),5)&amp;" Product-"&amp;GB!$S$1</f>
        <v>ME001 Product-CP_GB_HOT</v>
      </c>
      <c r="U10" s="111" t="str">
        <f>LEFT(TRIM(E10),5)&amp;" Product-"&amp;GB!$S$1</f>
        <v>MG001 Product-CP_GB_HOT</v>
      </c>
      <c r="V10" s="111" t="str">
        <f t="shared" si="4"/>
        <v>MS002 Product-CP_GB_HOT</v>
      </c>
      <c r="W10" s="111" t="str">
        <f>LEFT(TRIM(G10),5)&amp;" Product-"&amp;GB!$S$1</f>
        <v>MD001 Product-CP_GB_HOT</v>
      </c>
      <c r="X10" s="111" t="str">
        <f>LEFT(TRIM(H10),5)&amp;" Product-"&amp;GB!$S$1</f>
        <v>MI001 Product-CP_GB_HOT</v>
      </c>
      <c r="Y10" s="111" t="str">
        <f>IF(I10="","",LEFT(TRIM($I10),6)&amp;" Product-"&amp;GB!$S$1)</f>
        <v>MPS001 Product-CP_GB_HOT</v>
      </c>
      <c r="Z10" s="111" t="str">
        <f t="shared" si="48"/>
        <v>Product-CP_GB_HOT</v>
      </c>
      <c r="AA10" s="111" t="str">
        <f t="shared" si="5"/>
        <v>Product-CP_GB_HOT</v>
      </c>
      <c r="AB10" s="111" t="str">
        <f t="shared" si="6"/>
        <v>Product-CP_GB_HOT</v>
      </c>
      <c r="AC10" s="111" t="str">
        <f t="shared" si="6"/>
        <v>Product-CP_GB_HOT</v>
      </c>
      <c r="AD10" s="111" t="str">
        <f t="shared" si="6"/>
        <v>Product-CP_GB_HOT</v>
      </c>
      <c r="AE10" s="111" t="str">
        <f t="shared" si="7"/>
        <v>Bincut_X_X_X LV</v>
      </c>
      <c r="AF10" s="106"/>
      <c r="AG10" s="248"/>
      <c r="AH10" s="112" t="str">
        <f t="shared" si="34"/>
        <v>MS002_CPU</v>
      </c>
      <c r="AI10" s="113" t="str">
        <f t="shared" si="35"/>
        <v>MP001 Product-FT_GB_ROOM</v>
      </c>
      <c r="AJ10" s="113" t="str">
        <f t="shared" si="36"/>
        <v>ME001 Product-FT_GB_ROOM</v>
      </c>
      <c r="AK10" s="113" t="str">
        <f t="shared" si="37"/>
        <v>MG001 Product-FT_GB_ROOM</v>
      </c>
      <c r="AL10" s="113" t="str">
        <f t="shared" si="9"/>
        <v>MS002 Product-FT_GB_ROOM</v>
      </c>
      <c r="AM10" s="113" t="str">
        <f t="shared" si="38"/>
        <v>MD001 Product-FT_GB_ROOM</v>
      </c>
      <c r="AN10" s="113" t="str">
        <f t="shared" si="39"/>
        <v>MI001 Product-FT_GB_ROOM</v>
      </c>
      <c r="AO10" s="113" t="str">
        <f t="shared" si="40"/>
        <v>MPS001 Product-FT_GB_ROOM</v>
      </c>
      <c r="AP10" s="113" t="str">
        <f>IF(Z10=Notes!$B$54,Notes!$B$54,"Product-FT_GB_ROOM")</f>
        <v>Product-FT_GB_ROOM</v>
      </c>
      <c r="AQ10" s="113" t="str">
        <f>IF(AA10=Notes!$B$54,Notes!$B$54,"Product-FT_GB_ROOM")</f>
        <v>Product-FT_GB_ROOM</v>
      </c>
      <c r="AR10" s="113" t="str">
        <f>IF(AB10=Notes!$B$54,Notes!$B$54,"Product-FT_GB_ROOM")</f>
        <v>Product-FT_GB_ROOM</v>
      </c>
      <c r="AS10" s="113" t="str">
        <f>IF(AC10=Notes!$B$54,Notes!$B$54,"Product-FT_GB_ROOM")</f>
        <v>Product-FT_GB_ROOM</v>
      </c>
      <c r="AT10" s="113" t="str">
        <f>IF(AD10=Notes!$B$54,Notes!$B$54,"Product-FT_GB_ROOM")</f>
        <v>Product-FT_GB_ROOM</v>
      </c>
      <c r="AU10" s="114" t="str">
        <f t="shared" si="10"/>
        <v>Bincut_X_X_X LV</v>
      </c>
      <c r="AV10" s="106"/>
      <c r="AW10" s="248"/>
      <c r="AX10" s="106" t="str">
        <f t="shared" si="41"/>
        <v>MS002_CPU</v>
      </c>
      <c r="AY10" s="115" t="str">
        <f t="shared" si="76"/>
        <v>MP001 Product-FT_GB_HOT</v>
      </c>
      <c r="AZ10" s="115" t="str">
        <f t="shared" si="77"/>
        <v>ME001 Product-FT_GB_HOT</v>
      </c>
      <c r="BA10" s="115" t="str">
        <f t="shared" si="11"/>
        <v>MG001 Product-FT_GB_HOT</v>
      </c>
      <c r="BB10" s="115" t="str">
        <f t="shared" si="12"/>
        <v>MS002 Product-FT_GB_HOT</v>
      </c>
      <c r="BC10" s="115" t="str">
        <f t="shared" si="78"/>
        <v>MD001 Product-FT_GB_HOT</v>
      </c>
      <c r="BD10" s="115" t="str">
        <f t="shared" si="13"/>
        <v>MI001 Product-FT_GB_HOT</v>
      </c>
      <c r="BE10" s="115" t="str">
        <f t="shared" si="42"/>
        <v>MPS001 Product-FT_GB_HOT</v>
      </c>
      <c r="BF10" s="115" t="str">
        <f>IF(J10=Notes!$B$54,"Product-FT_GB_HOT",J10)</f>
        <v>Product-FT_GB_HOT</v>
      </c>
      <c r="BG10" s="115" t="str">
        <f>IF(K10=Notes!$B$54,"Product-FT_GB_HOT",K10)</f>
        <v>Product-FT_GB_HOT</v>
      </c>
      <c r="BH10" s="115" t="str">
        <f>IF(L10=Notes!$B$54,"Product-FT_GB_HOT",L10)</f>
        <v>Product-FT_GB_HOT</v>
      </c>
      <c r="BI10" s="115" t="str">
        <f>IF(M10=Notes!$B$54,"Product-FT_GB_HOT",M10)</f>
        <v>Product-FT_GB_HOT</v>
      </c>
      <c r="BJ10" s="115" t="str">
        <f>IF(N10=Notes!$B$54,"Product-FT_GB_HOT",N10)</f>
        <v>Product-FT_GB_HOT</v>
      </c>
      <c r="BK10" s="115" t="str">
        <f t="shared" si="14"/>
        <v>Bincut_X_X_X LV</v>
      </c>
      <c r="BL10" s="106"/>
      <c r="BM10" s="248"/>
      <c r="BN10" s="106" t="str">
        <f t="shared" si="43"/>
        <v>MS002_CPU</v>
      </c>
      <c r="BO10" s="116" t="str">
        <f>LEFT(TRIM(C10),5)&amp;" Product-"&amp;GB!$W$1</f>
        <v>MP001 Product-ATE_FQAGB</v>
      </c>
      <c r="BP10" s="116" t="str">
        <f>LEFT(TRIM(D10),5)&amp;" Product-"&amp;GB!$W$1</f>
        <v>ME001 Product-ATE_FQAGB</v>
      </c>
      <c r="BQ10" s="116" t="str">
        <f>LEFT(TRIM(E10),5)&amp;" Product-"&amp;GB!$W$1</f>
        <v>MG001 Product-ATE_FQAGB</v>
      </c>
      <c r="BR10" s="116" t="str">
        <f>IF(MID($F10,1,2)="MS",LEFT(TRIM($F10),5)&amp;" Product-"&amp;GB!$W$1,$F10)</f>
        <v>MS002 Product-ATE_FQAGB</v>
      </c>
      <c r="BS10" s="116" t="str">
        <f>LEFT(TRIM(G10),5)&amp;" Product-"&amp;GB!$W$1</f>
        <v>MD001 Product-ATE_FQAGB</v>
      </c>
      <c r="BT10" s="116" t="str">
        <f>LEFT(TRIM(H10),5)&amp;" Product-"&amp;GB!$W$1</f>
        <v>MI001 Product-ATE_FQAGB</v>
      </c>
      <c r="BU10" s="116" t="str">
        <f>CONCATENATE(MID($BE10,1,6)," Product-",GB!$W$1)</f>
        <v>MPS001 Product-ATE_FQAGB</v>
      </c>
      <c r="BV10" s="116" t="str">
        <f>IF(J10=Notes!$B$54,"Product-"&amp;GB!$W$1,J10)</f>
        <v>Product-ATE_FQAGB</v>
      </c>
      <c r="BW10" s="116" t="str">
        <f>IF(K10=Notes!$B$54,"Product-"&amp;GB!$W$1,K10)</f>
        <v>Product-ATE_FQAGB</v>
      </c>
      <c r="BX10" s="116" t="str">
        <f>IF(L10=Notes!$B$54,"Product-"&amp;GB!$W$1,L10)</f>
        <v>Product-ATE_FQAGB</v>
      </c>
      <c r="BY10" s="116" t="str">
        <f>IF(M10=Notes!$B$54,"Product-"&amp;GB!$W$1,M10)</f>
        <v>Product-ATE_FQAGB</v>
      </c>
      <c r="BZ10" s="116" t="str">
        <f>IF(N10=Notes!$B$54,"Product-"&amp;GB!$W$1,N10)</f>
        <v>Product-ATE_FQAGB</v>
      </c>
      <c r="CA10" s="116" t="str">
        <f t="shared" si="15"/>
        <v>Bincut_X_X_X NV</v>
      </c>
      <c r="CB10" s="106"/>
      <c r="CC10" s="248"/>
      <c r="CD10" s="106" t="str">
        <f t="shared" si="44"/>
        <v>MS002_CPU</v>
      </c>
      <c r="CE10" s="117" t="str">
        <f t="shared" si="16"/>
        <v>MP001 Product-HTOL_T0TX_GB_ROOM</v>
      </c>
      <c r="CF10" s="117" t="str">
        <f t="shared" si="17"/>
        <v>ME001 Product-HTOL_T0TX_GB_ROOM</v>
      </c>
      <c r="CG10" s="117" t="str">
        <f t="shared" si="18"/>
        <v>MG001 Product-HTOL_T0TX_GB_ROOM</v>
      </c>
      <c r="CH10" s="117" t="str">
        <f t="shared" si="19"/>
        <v>MS002 Product-HTOL_T0TX_GB_ROOM</v>
      </c>
      <c r="CI10" s="117" t="str">
        <f t="shared" si="20"/>
        <v>MD001 Product-HTOL_T0TX_GB_ROOM</v>
      </c>
      <c r="CJ10" s="117" t="str">
        <f t="shared" si="21"/>
        <v>MI001 Product-HTOL_T0TX_GB_ROOM</v>
      </c>
      <c r="CK10" s="117" t="str">
        <f t="shared" si="22"/>
        <v>MPS001 Product-HTOL_T0TX_GB_ROOM</v>
      </c>
      <c r="CL10" s="117" t="str">
        <f>IF(J10=Notes!$B$54,"Product-HTOL_T0TX_GB_ROOM",J10)</f>
        <v>Product-HTOL_T0TX_GB_ROOM</v>
      </c>
      <c r="CM10" s="117" t="str">
        <f>IF(K10=Notes!$B$54,"Product-HTOL_T0TX_GB_ROOM",K10)</f>
        <v>Product-HTOL_T0TX_GB_ROOM</v>
      </c>
      <c r="CN10" s="117" t="str">
        <f>IF(L10=Notes!$B$54,"Product-HTOL_T0TX_GB_ROOM",L10)</f>
        <v>Product-HTOL_T0TX_GB_ROOM</v>
      </c>
      <c r="CO10" s="117" t="str">
        <f>IF(M10=Notes!$B$54,"Product-HTOL_T0TX_GB_ROOM",M10)</f>
        <v>Product-HTOL_T0TX_GB_ROOM</v>
      </c>
      <c r="CP10" s="117" t="str">
        <f>IF(N10=Notes!$B$54,"Product-HTOL_T0TX_GB_ROOM",N10)</f>
        <v>Product-HTOL_T0TX_GB_ROOM</v>
      </c>
      <c r="CQ10" s="117" t="str">
        <f t="shared" si="23"/>
        <v>Bincut_X_X_X NV</v>
      </c>
      <c r="CR10" s="106"/>
      <c r="CS10" s="248"/>
      <c r="CT10" s="106" t="str">
        <f t="shared" si="45"/>
        <v>MS002_CPU</v>
      </c>
      <c r="CU10" s="118" t="str">
        <f t="shared" si="24"/>
        <v>MP001 Product-HTOL_T0TX_GB_HOT</v>
      </c>
      <c r="CV10" s="118" t="str">
        <f t="shared" si="25"/>
        <v>ME001 Product-HTOL_T0TX_GB_HOT</v>
      </c>
      <c r="CW10" s="118" t="str">
        <f t="shared" si="26"/>
        <v>MG001 Product-HTOL_T0TX_GB_HOT</v>
      </c>
      <c r="CX10" s="118" t="str">
        <f t="shared" si="27"/>
        <v>MS002 Product-HTOL_T0TX_GB_HOT</v>
      </c>
      <c r="CY10" s="118" t="str">
        <f t="shared" si="28"/>
        <v>MD001 Product-HTOL_T0TX_GB_HOT</v>
      </c>
      <c r="CZ10" s="118" t="str">
        <f t="shared" si="29"/>
        <v>MI001 Product-HTOL_T0TX_GB_HOT</v>
      </c>
      <c r="DA10" s="118" t="str">
        <f t="shared" si="30"/>
        <v>MPS001 Product-HTOL_T0TX_GB_HOT</v>
      </c>
      <c r="DB10" s="118" t="str">
        <f>IF(J10=Notes!$B$54,"Product-HTOL_T0TX_GB_HOT",J10)</f>
        <v>Product-HTOL_T0TX_GB_HOT</v>
      </c>
      <c r="DC10" s="118" t="str">
        <f>IF(K10=Notes!$B$54,"Product-HTOL_T0TX_GB_HOT",K10)</f>
        <v>Product-HTOL_T0TX_GB_HOT</v>
      </c>
      <c r="DD10" s="118" t="str">
        <f>IF(L10=Notes!$B$54,"Product-HTOL_T0TX_GB_HOT",L10)</f>
        <v>Product-HTOL_T0TX_GB_HOT</v>
      </c>
      <c r="DE10" s="118" t="str">
        <f>IF(M10=Notes!$B$54,"Product-HTOL_T0TX_GB_HOT",M10)</f>
        <v>Product-HTOL_T0TX_GB_HOT</v>
      </c>
      <c r="DF10" s="118" t="str">
        <f>IF(N10=Notes!$B$54,"Product-HTOL_T0TX_GB_HOT",N10)</f>
        <v>Product-HTOL_T0TX_GB_HOT</v>
      </c>
      <c r="DG10" s="118" t="str">
        <f t="shared" si="31"/>
        <v>Bincut_X_X_X NV</v>
      </c>
      <c r="DH10" s="106"/>
      <c r="DI10" s="55" t="str">
        <f t="shared" si="46"/>
        <v>Yes</v>
      </c>
      <c r="DJ10" s="55">
        <f>VLOOKUP(LEFT($E10,5),Notes!$A:$F,6,0)</f>
        <v>1</v>
      </c>
      <c r="DK10" s="55">
        <f>IF(LEFT($F10,2)="MS",VLOOKUP(LEFT($F10,5),Notes!$A:$F,6,0),IF(LEFT($F10,3)&gt;Notes!$B$58,0,1))</f>
        <v>1</v>
      </c>
      <c r="DL10" s="55">
        <f>VLOOKUP(LEFT($G10,5),Notes!$A:$F,6,0)</f>
        <v>1</v>
      </c>
      <c r="DM10" s="55">
        <f>VLOOKUP(LEFT($H10,5),Notes!$A:$F,6,0)</f>
        <v>1</v>
      </c>
    </row>
    <row r="11" spans="1:117" ht="17" x14ac:dyDescent="0.2">
      <c r="A11" s="248"/>
      <c r="B11" s="149" t="str">
        <f>CONCATENATE(LEFT(B9,5),"_SSB")</f>
        <v>MS002_SSB</v>
      </c>
      <c r="C11" s="150" t="s">
        <v>252</v>
      </c>
      <c r="D11" s="151" t="s">
        <v>164</v>
      </c>
      <c r="E11" s="150" t="str">
        <f t="shared" si="32"/>
        <v>MG001 E1 Voltage</v>
      </c>
      <c r="F11" s="109" t="str">
        <f t="shared" si="3"/>
        <v>MS002 Evaluate Bin</v>
      </c>
      <c r="G11" s="151" t="str">
        <f>CONCATENATE(G$111,"1 E1 Voltage")</f>
        <v>MD001 E1 Voltage</v>
      </c>
      <c r="H11" s="151" t="str">
        <f>CONCATENATE(H$111,"1 E1 Voltage")</f>
        <v>MI001 E1 Voltage</v>
      </c>
      <c r="I11" s="150" t="str">
        <f>IF(INDEX(Binning!$F$3:$AY$791,MATCH(CONCATENATE("MPS",MID(C11,3,3),"_E1"),Binning!$F$3:$F$791,0),MATCH("Pvmax",Binning!$F$2:$AY$2,0))&lt;INDEX(Binning!$F$3:$AY$791,MATCH(CONCATENATE("MES",MID(D11,3,3),"_E1"),Binning!$F$3:$F$791,0),MATCH("Pvmax",Binning!$F$2:$AY$2,0)),CONCATENATE("MES",MID(D11,3,3)," E1 Voltage"),CONCATENATE("MPS",MID(C11,3,3)," E1 Voltage"))</f>
        <v>MPS001 E1 Voltage</v>
      </c>
      <c r="J11" s="107" t="str">
        <f>Notes!$B$54</f>
        <v>BinningVmax</v>
      </c>
      <c r="K11" s="107" t="str">
        <f>Notes!$B$54</f>
        <v>BinningVmax</v>
      </c>
      <c r="L11" s="107" t="str">
        <f>Notes!$B$54</f>
        <v>BinningVmax</v>
      </c>
      <c r="M11" s="107" t="str">
        <f>Notes!$B$54</f>
        <v>BinningVmax</v>
      </c>
      <c r="N11" s="107" t="str">
        <f>Notes!$B$54</f>
        <v>BinningVmax</v>
      </c>
      <c r="O11" s="107" t="str">
        <f t="shared" si="47"/>
        <v>Bincut_X_X_X LV</v>
      </c>
      <c r="P11" s="121"/>
      <c r="Q11" s="248"/>
      <c r="R11" s="106" t="str">
        <f t="shared" si="33"/>
        <v>MS002_SSB</v>
      </c>
      <c r="S11" s="111" t="str">
        <f>LEFT(TRIM(C11),5)&amp;" Product-"&amp;GB!$S$1</f>
        <v>MP001 Product-CP_GB_HOT</v>
      </c>
      <c r="T11" s="111" t="str">
        <f>LEFT(TRIM(D11),5)&amp;" Product-"&amp;GB!$S$1</f>
        <v>ME001 Product-CP_GB_HOT</v>
      </c>
      <c r="U11" s="111" t="str">
        <f>LEFT(TRIM(E11),5)&amp;" Product-"&amp;GB!$S$1</f>
        <v>MG001 Product-CP_GB_HOT</v>
      </c>
      <c r="V11" s="111" t="str">
        <f t="shared" si="4"/>
        <v>MS002 Product-CP_GB_HOT</v>
      </c>
      <c r="W11" s="111" t="str">
        <f>LEFT(TRIM(G11),5)&amp;" Product-"&amp;GB!$S$1</f>
        <v>MD001 Product-CP_GB_HOT</v>
      </c>
      <c r="X11" s="111" t="str">
        <f>LEFT(TRIM(H11),5)&amp;" Product-"&amp;GB!$S$1</f>
        <v>MI001 Product-CP_GB_HOT</v>
      </c>
      <c r="Y11" s="111" t="str">
        <f>IF(I11="","",LEFT(TRIM($I11),6)&amp;" Product-"&amp;GB!$S$1)</f>
        <v>MPS001 Product-CP_GB_HOT</v>
      </c>
      <c r="Z11" s="111" t="str">
        <f t="shared" si="48"/>
        <v>Product-CP_GB_HOT</v>
      </c>
      <c r="AA11" s="111" t="str">
        <f t="shared" si="5"/>
        <v>Product-CP_GB_HOT</v>
      </c>
      <c r="AB11" s="111" t="str">
        <f t="shared" si="6"/>
        <v>Product-CP_GB_HOT</v>
      </c>
      <c r="AC11" s="111" t="str">
        <f t="shared" si="6"/>
        <v>Product-CP_GB_HOT</v>
      </c>
      <c r="AD11" s="111" t="str">
        <f t="shared" si="6"/>
        <v>Product-CP_GB_HOT</v>
      </c>
      <c r="AE11" s="111" t="str">
        <f t="shared" si="7"/>
        <v>Bincut_X_X_X LV</v>
      </c>
      <c r="AF11" s="106"/>
      <c r="AG11" s="248"/>
      <c r="AH11" s="112" t="str">
        <f t="shared" si="34"/>
        <v>MS002_SSB</v>
      </c>
      <c r="AI11" s="113" t="str">
        <f t="shared" si="35"/>
        <v>MP001 Product-FT_GB_ROOM</v>
      </c>
      <c r="AJ11" s="113" t="str">
        <f t="shared" si="36"/>
        <v>ME001 Product-FT_GB_ROOM</v>
      </c>
      <c r="AK11" s="113" t="str">
        <f t="shared" si="37"/>
        <v>MG001 Product-FT_GB_ROOM</v>
      </c>
      <c r="AL11" s="113" t="str">
        <f t="shared" si="9"/>
        <v>MS002 Product-FT_GB_ROOM</v>
      </c>
      <c r="AM11" s="113" t="str">
        <f t="shared" si="38"/>
        <v>MD001 Product-FT_GB_ROOM</v>
      </c>
      <c r="AN11" s="113" t="str">
        <f t="shared" si="39"/>
        <v>MI001 Product-FT_GB_ROOM</v>
      </c>
      <c r="AO11" s="113" t="str">
        <f t="shared" si="40"/>
        <v>MPS001 Product-FT_GB_ROOM</v>
      </c>
      <c r="AP11" s="113" t="str">
        <f>IF(Z11=Notes!$B$54,Notes!$B$54,"Product-FT_GB_ROOM")</f>
        <v>Product-FT_GB_ROOM</v>
      </c>
      <c r="AQ11" s="113" t="str">
        <f>IF(AA11=Notes!$B$54,Notes!$B$54,"Product-FT_GB_ROOM")</f>
        <v>Product-FT_GB_ROOM</v>
      </c>
      <c r="AR11" s="113" t="str">
        <f>IF(AB11=Notes!$B$54,Notes!$B$54,"Product-FT_GB_ROOM")</f>
        <v>Product-FT_GB_ROOM</v>
      </c>
      <c r="AS11" s="113" t="str">
        <f>IF(AC11=Notes!$B$54,Notes!$B$54,"Product-FT_GB_ROOM")</f>
        <v>Product-FT_GB_ROOM</v>
      </c>
      <c r="AT11" s="113" t="str">
        <f>IF(AD11=Notes!$B$54,Notes!$B$54,"Product-FT_GB_ROOM")</f>
        <v>Product-FT_GB_ROOM</v>
      </c>
      <c r="AU11" s="114" t="str">
        <f t="shared" si="10"/>
        <v>Bincut_X_X_X LV</v>
      </c>
      <c r="AV11" s="106"/>
      <c r="AW11" s="248"/>
      <c r="AX11" s="106" t="str">
        <f t="shared" si="41"/>
        <v>MS002_SSB</v>
      </c>
      <c r="AY11" s="115" t="str">
        <f>LEFT(TRIM($C11),5)&amp;" Product-FT_GB_HOT"</f>
        <v>MP001 Product-FT_GB_HOT</v>
      </c>
      <c r="AZ11" s="115" t="str">
        <f>LEFT(TRIM($D11),5)&amp;" Product-FT_GB_HOT"</f>
        <v>ME001 Product-FT_GB_HOT</v>
      </c>
      <c r="BA11" s="115" t="str">
        <f t="shared" si="11"/>
        <v>MG001 Product-FT_GB_HOT</v>
      </c>
      <c r="BB11" s="115" t="str">
        <f t="shared" si="12"/>
        <v>MS002 Product-FT_GB_HOT</v>
      </c>
      <c r="BC11" s="115" t="str">
        <f>LEFT(TRIM($G11),5)&amp;" Product-FT_GB_HOT"</f>
        <v>MD001 Product-FT_GB_HOT</v>
      </c>
      <c r="BD11" s="115" t="str">
        <f t="shared" si="13"/>
        <v>MI001 Product-FT_GB_HOT</v>
      </c>
      <c r="BE11" s="115" t="str">
        <f t="shared" si="42"/>
        <v>MPS001 Product-FT_GB_HOT</v>
      </c>
      <c r="BF11" s="115" t="str">
        <f>IF(J11=Notes!$B$54,"Product-FT_GB_HOT",J11)</f>
        <v>Product-FT_GB_HOT</v>
      </c>
      <c r="BG11" s="115" t="str">
        <f>IF(K11=Notes!$B$54,"Product-FT_GB_HOT",K11)</f>
        <v>Product-FT_GB_HOT</v>
      </c>
      <c r="BH11" s="115" t="str">
        <f>IF(L11=Notes!$B$54,"Product-FT_GB_HOT",L11)</f>
        <v>Product-FT_GB_HOT</v>
      </c>
      <c r="BI11" s="115" t="str">
        <f>IF(M11=Notes!$B$54,"Product-FT_GB_HOT",M11)</f>
        <v>Product-FT_GB_HOT</v>
      </c>
      <c r="BJ11" s="115" t="str">
        <f>IF(N11=Notes!$B$54,"Product-FT_GB_HOT",N11)</f>
        <v>Product-FT_GB_HOT</v>
      </c>
      <c r="BK11" s="115" t="str">
        <f t="shared" si="14"/>
        <v>Bincut_X_X_X LV</v>
      </c>
      <c r="BL11" s="106"/>
      <c r="BM11" s="248"/>
      <c r="BN11" s="106" t="str">
        <f t="shared" si="43"/>
        <v>MS002_SSB</v>
      </c>
      <c r="BO11" s="116" t="str">
        <f>LEFT(TRIM(C11),5)&amp;" Product-"&amp;GB!$W$1</f>
        <v>MP001 Product-ATE_FQAGB</v>
      </c>
      <c r="BP11" s="116" t="str">
        <f>LEFT(TRIM(D11),5)&amp;" Product-"&amp;GB!$W$1</f>
        <v>ME001 Product-ATE_FQAGB</v>
      </c>
      <c r="BQ11" s="116" t="str">
        <f>LEFT(TRIM(E11),5)&amp;" Product-"&amp;GB!$W$1</f>
        <v>MG001 Product-ATE_FQAGB</v>
      </c>
      <c r="BR11" s="116" t="str">
        <f>IF(MID($F11,1,2)="MS",LEFT(TRIM($F11),5)&amp;" Product-"&amp;GB!$W$1,$F11)</f>
        <v>MS002 Product-ATE_FQAGB</v>
      </c>
      <c r="BS11" s="116" t="str">
        <f>LEFT(TRIM(G11),5)&amp;" Product-"&amp;GB!$W$1</f>
        <v>MD001 Product-ATE_FQAGB</v>
      </c>
      <c r="BT11" s="116" t="str">
        <f>LEFT(TRIM(H11),5)&amp;" Product-"&amp;GB!$W$1</f>
        <v>MI001 Product-ATE_FQAGB</v>
      </c>
      <c r="BU11" s="116" t="str">
        <f>CONCATENATE(MID($BE11,1,6)," Product-",GB!$W$1)</f>
        <v>MPS001 Product-ATE_FQAGB</v>
      </c>
      <c r="BV11" s="116" t="str">
        <f>IF(J11=Notes!$B$54,"Product-"&amp;GB!$W$1,J11)</f>
        <v>Product-ATE_FQAGB</v>
      </c>
      <c r="BW11" s="116" t="str">
        <f>IF(K11=Notes!$B$54,"Product-"&amp;GB!$W$1,K11)</f>
        <v>Product-ATE_FQAGB</v>
      </c>
      <c r="BX11" s="116" t="str">
        <f>IF(L11=Notes!$B$54,"Product-"&amp;GB!$W$1,L11)</f>
        <v>Product-ATE_FQAGB</v>
      </c>
      <c r="BY11" s="116" t="str">
        <f>IF(M11=Notes!$B$54,"Product-"&amp;GB!$W$1,M11)</f>
        <v>Product-ATE_FQAGB</v>
      </c>
      <c r="BZ11" s="116" t="str">
        <f>IF(N11=Notes!$B$54,"Product-"&amp;GB!$W$1,N11)</f>
        <v>Product-ATE_FQAGB</v>
      </c>
      <c r="CA11" s="116" t="str">
        <f t="shared" si="15"/>
        <v>Bincut_X_X_X NV</v>
      </c>
      <c r="CB11" s="106"/>
      <c r="CC11" s="248"/>
      <c r="CD11" s="106" t="str">
        <f t="shared" si="44"/>
        <v>MS002_SSB</v>
      </c>
      <c r="CE11" s="117" t="str">
        <f t="shared" si="16"/>
        <v>MP001 Product-HTOL_T0TX_GB_ROOM</v>
      </c>
      <c r="CF11" s="117" t="str">
        <f t="shared" si="17"/>
        <v>ME001 Product-HTOL_T0TX_GB_ROOM</v>
      </c>
      <c r="CG11" s="117" t="str">
        <f t="shared" si="18"/>
        <v>MG001 Product-HTOL_T0TX_GB_ROOM</v>
      </c>
      <c r="CH11" s="117" t="str">
        <f t="shared" si="19"/>
        <v>MS002 Product-HTOL_T0TX_GB_ROOM</v>
      </c>
      <c r="CI11" s="117" t="str">
        <f t="shared" si="20"/>
        <v>MD001 Product-HTOL_T0TX_GB_ROOM</v>
      </c>
      <c r="CJ11" s="117" t="str">
        <f t="shared" si="21"/>
        <v>MI001 Product-HTOL_T0TX_GB_ROOM</v>
      </c>
      <c r="CK11" s="117" t="str">
        <f t="shared" si="22"/>
        <v>MPS001 Product-HTOL_T0TX_GB_ROOM</v>
      </c>
      <c r="CL11" s="117" t="str">
        <f>IF(J11=Notes!$B$54,"Product-HTOL_T0TX_GB_ROOM",J11)</f>
        <v>Product-HTOL_T0TX_GB_ROOM</v>
      </c>
      <c r="CM11" s="117" t="str">
        <f>IF(K11=Notes!$B$54,"Product-HTOL_T0TX_GB_ROOM",K11)</f>
        <v>Product-HTOL_T0TX_GB_ROOM</v>
      </c>
      <c r="CN11" s="117" t="str">
        <f>IF(L11=Notes!$B$54,"Product-HTOL_T0TX_GB_ROOM",L11)</f>
        <v>Product-HTOL_T0TX_GB_ROOM</v>
      </c>
      <c r="CO11" s="117" t="str">
        <f>IF(M11=Notes!$B$54,"Product-HTOL_T0TX_GB_ROOM",M11)</f>
        <v>Product-HTOL_T0TX_GB_ROOM</v>
      </c>
      <c r="CP11" s="117" t="str">
        <f>IF(N11=Notes!$B$54,"Product-HTOL_T0TX_GB_ROOM",N11)</f>
        <v>Product-HTOL_T0TX_GB_ROOM</v>
      </c>
      <c r="CQ11" s="117" t="str">
        <f t="shared" si="23"/>
        <v>Bincut_X_X_X NV</v>
      </c>
      <c r="CR11" s="106"/>
      <c r="CS11" s="248"/>
      <c r="CT11" s="106" t="str">
        <f t="shared" si="45"/>
        <v>MS002_SSB</v>
      </c>
      <c r="CU11" s="118" t="str">
        <f t="shared" si="24"/>
        <v>MP001 Product-HTOL_T0TX_GB_HOT</v>
      </c>
      <c r="CV11" s="118" t="str">
        <f t="shared" si="25"/>
        <v>ME001 Product-HTOL_T0TX_GB_HOT</v>
      </c>
      <c r="CW11" s="118" t="str">
        <f t="shared" si="26"/>
        <v>MG001 Product-HTOL_T0TX_GB_HOT</v>
      </c>
      <c r="CX11" s="118" t="str">
        <f t="shared" si="27"/>
        <v>MS002 Product-HTOL_T0TX_GB_HOT</v>
      </c>
      <c r="CY11" s="118" t="str">
        <f t="shared" si="28"/>
        <v>MD001 Product-HTOL_T0TX_GB_HOT</v>
      </c>
      <c r="CZ11" s="118" t="str">
        <f t="shared" si="29"/>
        <v>MI001 Product-HTOL_T0TX_GB_HOT</v>
      </c>
      <c r="DA11" s="118" t="str">
        <f t="shared" si="30"/>
        <v>MPS001 Product-HTOL_T0TX_GB_HOT</v>
      </c>
      <c r="DB11" s="118" t="str">
        <f>IF(J11=Notes!$B$54,"Product-HTOL_T0TX_GB_HOT",J11)</f>
        <v>Product-HTOL_T0TX_GB_HOT</v>
      </c>
      <c r="DC11" s="118" t="str">
        <f>IF(K11=Notes!$B$54,"Product-HTOL_T0TX_GB_HOT",K11)</f>
        <v>Product-HTOL_T0TX_GB_HOT</v>
      </c>
      <c r="DD11" s="118" t="str">
        <f>IF(L11=Notes!$B$54,"Product-HTOL_T0TX_GB_HOT",L11)</f>
        <v>Product-HTOL_T0TX_GB_HOT</v>
      </c>
      <c r="DE11" s="118" t="str">
        <f>IF(M11=Notes!$B$54,"Product-HTOL_T0TX_GB_HOT",M11)</f>
        <v>Product-HTOL_T0TX_GB_HOT</v>
      </c>
      <c r="DF11" s="118" t="str">
        <f>IF(N11=Notes!$B$54,"Product-HTOL_T0TX_GB_HOT",N11)</f>
        <v>Product-HTOL_T0TX_GB_HOT</v>
      </c>
      <c r="DG11" s="118" t="str">
        <f t="shared" si="31"/>
        <v>Bincut_X_X_X NV</v>
      </c>
      <c r="DH11" s="106"/>
      <c r="DI11" s="55" t="str">
        <f t="shared" si="46"/>
        <v>Yes</v>
      </c>
      <c r="DJ11" s="55">
        <f>VLOOKUP(LEFT($E11,5),Notes!$A:$F,6,0)</f>
        <v>1</v>
      </c>
      <c r="DK11" s="55">
        <f>IF(LEFT($F11,2)="MS",VLOOKUP(LEFT($F11,5),Notes!$A:$F,6,0),IF(LEFT($F11,3)&gt;Notes!$B$58,0,1))</f>
        <v>1</v>
      </c>
      <c r="DL11" s="55">
        <f>VLOOKUP(LEFT($G11,5),Notes!$A:$F,6,0)</f>
        <v>1</v>
      </c>
      <c r="DM11" s="55">
        <f>VLOOKUP(LEFT($H11,5),Notes!$A:$F,6,0)</f>
        <v>1</v>
      </c>
    </row>
    <row r="12" spans="1:117" ht="17" x14ac:dyDescent="0.2">
      <c r="A12" s="248"/>
      <c r="B12" s="154" t="s">
        <v>86</v>
      </c>
      <c r="C12" s="150" t="str">
        <f>IF(INT(MID(C$4,5,1))&gt;1,CONCATENATE("MP007",MID(C8,6,20)),C$4)</f>
        <v>MP001 E1 Voltage</v>
      </c>
      <c r="D12" s="151" t="str">
        <f>IF(INT(MID(D$4,5,1))&gt;1,"ME005 E1 Voltage",D$4)</f>
        <v>ME001 E1 Voltage</v>
      </c>
      <c r="E12" s="150" t="str">
        <f t="shared" si="32"/>
        <v>MG001 E1 Voltage</v>
      </c>
      <c r="F12" s="152" t="str">
        <f t="shared" si="3"/>
        <v>MS003 Evaluate Bin</v>
      </c>
      <c r="G12" s="150" t="str">
        <f>CONCATENATE(G$111,"9 E1 Voltage")</f>
        <v>MD009 E1 Voltage</v>
      </c>
      <c r="H12" s="151" t="str">
        <f>CONCATENATE(H$111,"4 E1 Voltage")</f>
        <v>MI004 E1 Voltage</v>
      </c>
      <c r="I12" s="150" t="str">
        <f>IF(INDEX(Binning!$F$3:$AY$791,MATCH(CONCATENATE("MPS",MID(C12,3,3),"_E1"),Binning!$F$3:$F$791,0),MATCH("Pvmax",Binning!$F$2:$AY$2,0))&lt;INDEX(Binning!$F$3:$AY$791,MATCH(CONCATENATE("MES",MID(D12,3,3),"_E1"),Binning!$F$3:$F$791,0),MATCH("Pvmax",Binning!$F$2:$AY$2,0)),CONCATENATE("MES",MID(D12,3,3)," E1 Voltage"),CONCATENATE("MPS",MID(C12,3,3)," E1 Voltage"))</f>
        <v>MPS001 E1 Voltage</v>
      </c>
      <c r="J12" s="107" t="str">
        <f>Notes!$B$54</f>
        <v>BinningVmax</v>
      </c>
      <c r="K12" s="107" t="str">
        <f>Notes!$B$54</f>
        <v>BinningVmax</v>
      </c>
      <c r="L12" s="107" t="str">
        <f>Notes!$B$54</f>
        <v>BinningVmax</v>
      </c>
      <c r="M12" s="107" t="str">
        <f>Notes!$B$54</f>
        <v>BinningVmax</v>
      </c>
      <c r="N12" s="107" t="str">
        <f>Notes!$B$54</f>
        <v>BinningVmax</v>
      </c>
      <c r="O12" s="107" t="str">
        <f t="shared" si="47"/>
        <v>Bincut_X_X_X LV</v>
      </c>
      <c r="P12" s="110"/>
      <c r="Q12" s="248"/>
      <c r="R12" s="106" t="str">
        <f t="shared" si="33"/>
        <v>MS003</v>
      </c>
      <c r="S12" s="111" t="str">
        <f>LEFT(TRIM(C12),5)&amp;" Product-"&amp;GB!$S$1</f>
        <v>MP001 Product-CP_GB_HOT</v>
      </c>
      <c r="T12" s="111" t="str">
        <f>LEFT(TRIM(D12),5)&amp;" Product-"&amp;GB!$S$1</f>
        <v>ME001 Product-CP_GB_HOT</v>
      </c>
      <c r="U12" s="111" t="str">
        <f>LEFT(TRIM(E12),5)&amp;" Product-"&amp;GB!$S$1</f>
        <v>MG001 Product-CP_GB_HOT</v>
      </c>
      <c r="V12" s="111" t="str">
        <f t="shared" si="4"/>
        <v>MS003 Product-CP_GB_HOT</v>
      </c>
      <c r="W12" s="111" t="str">
        <f>LEFT(TRIM(G12),5)&amp;" Product-"&amp;GB!$S$1</f>
        <v>MD009 Product-CP_GB_HOT</v>
      </c>
      <c r="X12" s="111" t="str">
        <f>LEFT(TRIM(H12),5)&amp;" Product-"&amp;GB!$S$1</f>
        <v>MI004 Product-CP_GB_HOT</v>
      </c>
      <c r="Y12" s="111" t="str">
        <f>IF(I12="","",LEFT(TRIM($I12),6)&amp;" Product-"&amp;GB!$S$1)</f>
        <v>MPS001 Product-CP_GB_HOT</v>
      </c>
      <c r="Z12" s="111" t="str">
        <f t="shared" si="48"/>
        <v>Product-CP_GB_HOT</v>
      </c>
      <c r="AA12" s="111" t="str">
        <f t="shared" si="5"/>
        <v>Product-CP_GB_HOT</v>
      </c>
      <c r="AB12" s="111" t="str">
        <f t="shared" si="6"/>
        <v>Product-CP_GB_HOT</v>
      </c>
      <c r="AC12" s="111" t="str">
        <f t="shared" si="6"/>
        <v>Product-CP_GB_HOT</v>
      </c>
      <c r="AD12" s="111" t="str">
        <f t="shared" si="6"/>
        <v>Product-CP_GB_HOT</v>
      </c>
      <c r="AE12" s="111" t="str">
        <f t="shared" si="7"/>
        <v>Bincut_X_X_X LV</v>
      </c>
      <c r="AF12" s="106"/>
      <c r="AG12" s="248"/>
      <c r="AH12" s="112" t="str">
        <f t="shared" si="34"/>
        <v>MS003</v>
      </c>
      <c r="AI12" s="113" t="str">
        <f t="shared" si="35"/>
        <v>MP001 Product-FT_GB_ROOM</v>
      </c>
      <c r="AJ12" s="113" t="str">
        <f t="shared" si="36"/>
        <v>ME001 Product-FT_GB_ROOM</v>
      </c>
      <c r="AK12" s="113" t="str">
        <f t="shared" si="37"/>
        <v>MG001 Product-FT_GB_ROOM</v>
      </c>
      <c r="AL12" s="113" t="str">
        <f t="shared" si="9"/>
        <v>MS003 Product-FT_GB_ROOM</v>
      </c>
      <c r="AM12" s="113" t="str">
        <f t="shared" si="38"/>
        <v>MD009 Product-FT_GB_ROOM</v>
      </c>
      <c r="AN12" s="113" t="str">
        <f t="shared" si="39"/>
        <v>MI004 Product-FT_GB_ROOM</v>
      </c>
      <c r="AO12" s="113" t="str">
        <f t="shared" si="40"/>
        <v>MPS001 Product-FT_GB_ROOM</v>
      </c>
      <c r="AP12" s="113" t="str">
        <f>IF(Z12=Notes!$B$54,Notes!$B$54,"Product-FT_GB_ROOM")</f>
        <v>Product-FT_GB_ROOM</v>
      </c>
      <c r="AQ12" s="113" t="str">
        <f>IF(AA12=Notes!$B$54,Notes!$B$54,"Product-FT_GB_ROOM")</f>
        <v>Product-FT_GB_ROOM</v>
      </c>
      <c r="AR12" s="113" t="str">
        <f>IF(AB12=Notes!$B$54,Notes!$B$54,"Product-FT_GB_ROOM")</f>
        <v>Product-FT_GB_ROOM</v>
      </c>
      <c r="AS12" s="113" t="str">
        <f>IF(AC12=Notes!$B$54,Notes!$B$54,"Product-FT_GB_ROOM")</f>
        <v>Product-FT_GB_ROOM</v>
      </c>
      <c r="AT12" s="113" t="str">
        <f>IF(AD12=Notes!$B$54,Notes!$B$54,"Product-FT_GB_ROOM")</f>
        <v>Product-FT_GB_ROOM</v>
      </c>
      <c r="AU12" s="114" t="str">
        <f t="shared" si="10"/>
        <v>Bincut_X_X_X LV</v>
      </c>
      <c r="AV12" s="106"/>
      <c r="AW12" s="248"/>
      <c r="AX12" s="106" t="str">
        <f t="shared" si="41"/>
        <v>MS003</v>
      </c>
      <c r="AY12" s="115" t="str">
        <f t="shared" si="76"/>
        <v>MP001 Product-FT_GB_HOT</v>
      </c>
      <c r="AZ12" s="115" t="str">
        <f t="shared" si="77"/>
        <v>ME001 Product-FT_GB_HOT</v>
      </c>
      <c r="BA12" s="115" t="str">
        <f t="shared" si="11"/>
        <v>MG001 Product-FT_GB_HOT</v>
      </c>
      <c r="BB12" s="115" t="str">
        <f t="shared" si="12"/>
        <v>MS003 Product-FT_GB_HOT</v>
      </c>
      <c r="BC12" s="115" t="str">
        <f t="shared" si="78"/>
        <v>MD009 Product-FT_GB_HOT</v>
      </c>
      <c r="BD12" s="115" t="str">
        <f t="shared" si="13"/>
        <v>MI004 Product-FT_GB_HOT</v>
      </c>
      <c r="BE12" s="115" t="str">
        <f t="shared" si="42"/>
        <v>MPS001 Product-FT_GB_HOT</v>
      </c>
      <c r="BF12" s="115" t="str">
        <f>IF(J12=Notes!$B$54,"Product-FT_GB_HOT",J12)</f>
        <v>Product-FT_GB_HOT</v>
      </c>
      <c r="BG12" s="115" t="str">
        <f>IF(K12=Notes!$B$54,"Product-FT_GB_HOT",K12)</f>
        <v>Product-FT_GB_HOT</v>
      </c>
      <c r="BH12" s="115" t="str">
        <f>IF(L12=Notes!$B$54,"Product-FT_GB_HOT",L12)</f>
        <v>Product-FT_GB_HOT</v>
      </c>
      <c r="BI12" s="115" t="str">
        <f>IF(M12=Notes!$B$54,"Product-FT_GB_HOT",M12)</f>
        <v>Product-FT_GB_HOT</v>
      </c>
      <c r="BJ12" s="115" t="str">
        <f>IF(N12=Notes!$B$54,"Product-FT_GB_HOT",N12)</f>
        <v>Product-FT_GB_HOT</v>
      </c>
      <c r="BK12" s="115" t="str">
        <f t="shared" si="14"/>
        <v>Bincut_X_X_X LV</v>
      </c>
      <c r="BL12" s="106"/>
      <c r="BM12" s="248"/>
      <c r="BN12" s="106" t="str">
        <f t="shared" si="43"/>
        <v>MS003</v>
      </c>
      <c r="BO12" s="116" t="str">
        <f>LEFT(TRIM(C12),5)&amp;" Product-"&amp;GB!$W$1</f>
        <v>MP001 Product-ATE_FQAGB</v>
      </c>
      <c r="BP12" s="116" t="str">
        <f>LEFT(TRIM(D12),5)&amp;" Product-"&amp;GB!$W$1</f>
        <v>ME001 Product-ATE_FQAGB</v>
      </c>
      <c r="BQ12" s="116" t="str">
        <f>LEFT(TRIM(E12),5)&amp;" Product-"&amp;GB!$W$1</f>
        <v>MG001 Product-ATE_FQAGB</v>
      </c>
      <c r="BR12" s="116" t="str">
        <f>IF(MID($F12,1,2)="MS",LEFT(TRIM($F12),5)&amp;" Product-"&amp;GB!$W$1,$F12)</f>
        <v>MS003 Product-ATE_FQAGB</v>
      </c>
      <c r="BS12" s="116" t="str">
        <f>LEFT(TRIM(G12),5)&amp;" Product-"&amp;GB!$W$1</f>
        <v>MD009 Product-ATE_FQAGB</v>
      </c>
      <c r="BT12" s="116" t="str">
        <f>LEFT(TRIM(H12),5)&amp;" Product-"&amp;GB!$W$1</f>
        <v>MI004 Product-ATE_FQAGB</v>
      </c>
      <c r="BU12" s="116" t="str">
        <f>CONCATENATE(MID($BE12,1,6)," Product-",GB!$W$1)</f>
        <v>MPS001 Product-ATE_FQAGB</v>
      </c>
      <c r="BV12" s="116" t="str">
        <f>IF(J12=Notes!$B$54,"Product-"&amp;GB!$W$1,J12)</f>
        <v>Product-ATE_FQAGB</v>
      </c>
      <c r="BW12" s="116" t="str">
        <f>IF(K12=Notes!$B$54,"Product-"&amp;GB!$W$1,K12)</f>
        <v>Product-ATE_FQAGB</v>
      </c>
      <c r="BX12" s="116" t="str">
        <f>IF(L12=Notes!$B$54,"Product-"&amp;GB!$W$1,L12)</f>
        <v>Product-ATE_FQAGB</v>
      </c>
      <c r="BY12" s="116" t="str">
        <f>IF(M12=Notes!$B$54,"Product-"&amp;GB!$W$1,M12)</f>
        <v>Product-ATE_FQAGB</v>
      </c>
      <c r="BZ12" s="116" t="str">
        <f>IF(N12=Notes!$B$54,"Product-"&amp;GB!$W$1,N12)</f>
        <v>Product-ATE_FQAGB</v>
      </c>
      <c r="CA12" s="116" t="str">
        <f t="shared" si="15"/>
        <v>Bincut_X_X_X NV</v>
      </c>
      <c r="CB12" s="106"/>
      <c r="CC12" s="248"/>
      <c r="CD12" s="106" t="str">
        <f t="shared" si="44"/>
        <v>MS003</v>
      </c>
      <c r="CE12" s="117" t="str">
        <f t="shared" si="16"/>
        <v>MP001 Product-HTOL_T0TX_GB_ROOM</v>
      </c>
      <c r="CF12" s="117" t="str">
        <f t="shared" si="17"/>
        <v>ME001 Product-HTOL_T0TX_GB_ROOM</v>
      </c>
      <c r="CG12" s="117" t="str">
        <f t="shared" si="18"/>
        <v>MG001 Product-HTOL_T0TX_GB_ROOM</v>
      </c>
      <c r="CH12" s="117" t="str">
        <f t="shared" si="19"/>
        <v>MS003 Product-HTOL_T0TX_GB_ROOM</v>
      </c>
      <c r="CI12" s="117" t="str">
        <f t="shared" si="20"/>
        <v>MD009 Product-HTOL_T0TX_GB_ROOM</v>
      </c>
      <c r="CJ12" s="117" t="str">
        <f t="shared" si="21"/>
        <v>MI004 Product-HTOL_T0TX_GB_ROOM</v>
      </c>
      <c r="CK12" s="117" t="str">
        <f t="shared" si="22"/>
        <v>MPS001 Product-HTOL_T0TX_GB_ROOM</v>
      </c>
      <c r="CL12" s="117" t="str">
        <f>IF(J12=Notes!$B$54,"Product-HTOL_T0TX_GB_ROOM",J12)</f>
        <v>Product-HTOL_T0TX_GB_ROOM</v>
      </c>
      <c r="CM12" s="117" t="str">
        <f>IF(K12=Notes!$B$54,"Product-HTOL_T0TX_GB_ROOM",K12)</f>
        <v>Product-HTOL_T0TX_GB_ROOM</v>
      </c>
      <c r="CN12" s="117" t="str">
        <f>IF(L12=Notes!$B$54,"Product-HTOL_T0TX_GB_ROOM",L12)</f>
        <v>Product-HTOL_T0TX_GB_ROOM</v>
      </c>
      <c r="CO12" s="117" t="str">
        <f>IF(M12=Notes!$B$54,"Product-HTOL_T0TX_GB_ROOM",M12)</f>
        <v>Product-HTOL_T0TX_GB_ROOM</v>
      </c>
      <c r="CP12" s="117" t="str">
        <f>IF(N12=Notes!$B$54,"Product-HTOL_T0TX_GB_ROOM",N12)</f>
        <v>Product-HTOL_T0TX_GB_ROOM</v>
      </c>
      <c r="CQ12" s="117" t="str">
        <f t="shared" si="23"/>
        <v>Bincut_X_X_X NV</v>
      </c>
      <c r="CR12" s="106"/>
      <c r="CS12" s="248"/>
      <c r="CT12" s="106" t="str">
        <f t="shared" si="45"/>
        <v>MS003</v>
      </c>
      <c r="CU12" s="118" t="str">
        <f t="shared" si="24"/>
        <v>MP001 Product-HTOL_T0TX_GB_HOT</v>
      </c>
      <c r="CV12" s="118" t="str">
        <f t="shared" si="25"/>
        <v>ME001 Product-HTOL_T0TX_GB_HOT</v>
      </c>
      <c r="CW12" s="118" t="str">
        <f t="shared" si="26"/>
        <v>MG001 Product-HTOL_T0TX_GB_HOT</v>
      </c>
      <c r="CX12" s="118" t="str">
        <f t="shared" si="27"/>
        <v>MS003 Product-HTOL_T0TX_GB_HOT</v>
      </c>
      <c r="CY12" s="118" t="str">
        <f t="shared" si="28"/>
        <v>MD009 Product-HTOL_T0TX_GB_HOT</v>
      </c>
      <c r="CZ12" s="118" t="str">
        <f t="shared" si="29"/>
        <v>MI004 Product-HTOL_T0TX_GB_HOT</v>
      </c>
      <c r="DA12" s="118" t="str">
        <f t="shared" si="30"/>
        <v>MPS001 Product-HTOL_T0TX_GB_HOT</v>
      </c>
      <c r="DB12" s="118" t="str">
        <f>IF(J12=Notes!$B$54,"Product-HTOL_T0TX_GB_HOT",J12)</f>
        <v>Product-HTOL_T0TX_GB_HOT</v>
      </c>
      <c r="DC12" s="118" t="str">
        <f>IF(K12=Notes!$B$54,"Product-HTOL_T0TX_GB_HOT",K12)</f>
        <v>Product-HTOL_T0TX_GB_HOT</v>
      </c>
      <c r="DD12" s="118" t="str">
        <f>IF(L12=Notes!$B$54,"Product-HTOL_T0TX_GB_HOT",L12)</f>
        <v>Product-HTOL_T0TX_GB_HOT</v>
      </c>
      <c r="DE12" s="118" t="str">
        <f>IF(M12=Notes!$B$54,"Product-HTOL_T0TX_GB_HOT",M12)</f>
        <v>Product-HTOL_T0TX_GB_HOT</v>
      </c>
      <c r="DF12" s="118" t="str">
        <f>IF(N12=Notes!$B$54,"Product-HTOL_T0TX_GB_HOT",N12)</f>
        <v>Product-HTOL_T0TX_GB_HOT</v>
      </c>
      <c r="DG12" s="118" t="str">
        <f t="shared" si="31"/>
        <v>Bincut_X_X_X NV</v>
      </c>
      <c r="DH12" s="106"/>
      <c r="DI12" s="55" t="str">
        <f t="shared" si="46"/>
        <v>No</v>
      </c>
      <c r="DJ12" s="55">
        <f>VLOOKUP(LEFT($E12,5),Notes!$A:$F,6,0)</f>
        <v>1</v>
      </c>
      <c r="DK12" s="55" t="str">
        <f>IF(LEFT($F12,2)="MS",VLOOKUP(LEFT($F12,5),Notes!$A:$F,6,0),IF(LEFT($F12,3)&gt;Notes!$B$58,0,1))</f>
        <v>Cross</v>
      </c>
      <c r="DL12" s="55" t="str">
        <f>VLOOKUP(LEFT($G12,5),Notes!$A:$F,6,0)</f>
        <v>Cross</v>
      </c>
      <c r="DM12" s="55" t="str">
        <f>VLOOKUP(LEFT($H12,5),Notes!$A:$F,6,0)</f>
        <v>Cross</v>
      </c>
    </row>
    <row r="13" spans="1:117" s="163" customFormat="1" ht="17" x14ac:dyDescent="0.2">
      <c r="A13" s="248"/>
      <c r="B13" s="145" t="str">
        <f>CONCATENATE(B12,"_GPU")</f>
        <v>MS003_GPU</v>
      </c>
      <c r="C13" s="146" t="str">
        <f>C$5</f>
        <v>MP001 E1 Voltage</v>
      </c>
      <c r="D13" s="147" t="s">
        <v>164</v>
      </c>
      <c r="E13" s="146" t="str">
        <f t="shared" si="32"/>
        <v>MG001 E1 Voltage</v>
      </c>
      <c r="F13" s="152" t="str">
        <f t="shared" si="3"/>
        <v>MS003 Evaluate Bin</v>
      </c>
      <c r="G13" s="147" t="str">
        <f>CONCATENATE(G$111,"1 E1 Voltage")</f>
        <v>MD001 E1 Voltage</v>
      </c>
      <c r="H13" s="147" t="str">
        <f>CONCATENATE(H$111,MIN(MID(B13,5,1),3)," E1 Voltage")</f>
        <v>MI003 E1 Voltage</v>
      </c>
      <c r="I13" s="150" t="str">
        <f>IF(INDEX(Binning!$F$3:$AY$791,MATCH(CONCATENATE("MPS",MID(C13,3,3),"_E1"),Binning!$F$3:$F$791,0),MATCH("Pvmax",Binning!$F$2:$AY$2,0))&lt;INDEX(Binning!$F$3:$AY$791,MATCH(CONCATENATE("MES",MID(D13,3,3),"_E1"),Binning!$F$3:$F$791,0),MATCH("Pvmax",Binning!$F$2:$AY$2,0)),CONCATENATE("MES",MID(D13,3,3)," E1 Voltage"),CONCATENATE("MPS",MID(C13,3,3)," E1 Voltage"))</f>
        <v>MPS001 E1 Voltage</v>
      </c>
      <c r="J13" s="150" t="str">
        <f>Notes!$B$54</f>
        <v>BinningVmax</v>
      </c>
      <c r="K13" s="150" t="str">
        <f>Notes!$B$54</f>
        <v>BinningVmax</v>
      </c>
      <c r="L13" s="150" t="str">
        <f>Notes!$B$54</f>
        <v>BinningVmax</v>
      </c>
      <c r="M13" s="150" t="str">
        <f>Notes!$B$54</f>
        <v>BinningVmax</v>
      </c>
      <c r="N13" s="150" t="str">
        <f>Notes!$B$54</f>
        <v>BinningVmax</v>
      </c>
      <c r="O13" s="150" t="str">
        <f t="shared" si="47"/>
        <v>Bincut_X_X_X LV</v>
      </c>
      <c r="P13" s="153"/>
      <c r="Q13" s="248"/>
      <c r="R13" s="154" t="str">
        <f t="shared" si="33"/>
        <v>MS003_GPU</v>
      </c>
      <c r="S13" s="155" t="str">
        <f>LEFT(TRIM(C13),5)&amp;" Product-"&amp;GB!$S$1</f>
        <v>MP001 Product-CP_GB_HOT</v>
      </c>
      <c r="T13" s="155" t="str">
        <f>LEFT(TRIM(D13),5)&amp;" Product-"&amp;GB!$S$1</f>
        <v>ME001 Product-CP_GB_HOT</v>
      </c>
      <c r="U13" s="155" t="str">
        <f>LEFT(TRIM(E13),5)&amp;" Product-"&amp;GB!$S$1</f>
        <v>MG001 Product-CP_GB_HOT</v>
      </c>
      <c r="V13" s="155" t="str">
        <f t="shared" si="4"/>
        <v>MS003 Product-CP_GB_HOT</v>
      </c>
      <c r="W13" s="155" t="str">
        <f>LEFT(TRIM(G13),5)&amp;" Product-"&amp;GB!$S$1</f>
        <v>MD001 Product-CP_GB_HOT</v>
      </c>
      <c r="X13" s="155" t="str">
        <f>LEFT(TRIM(H13),5)&amp;" Product-"&amp;GB!$S$1</f>
        <v>MI003 Product-CP_GB_HOT</v>
      </c>
      <c r="Y13" s="155" t="str">
        <f>IF(I13="","",LEFT(TRIM($I13),6)&amp;" Product-"&amp;GB!$S$1)</f>
        <v>MPS001 Product-CP_GB_HOT</v>
      </c>
      <c r="Z13" s="155" t="str">
        <f t="shared" si="48"/>
        <v>Product-CP_GB_HOT</v>
      </c>
      <c r="AA13" s="155" t="str">
        <f t="shared" si="5"/>
        <v>Product-CP_GB_HOT</v>
      </c>
      <c r="AB13" s="155" t="str">
        <f t="shared" si="6"/>
        <v>Product-CP_GB_HOT</v>
      </c>
      <c r="AC13" s="155" t="str">
        <f t="shared" si="6"/>
        <v>Product-CP_GB_HOT</v>
      </c>
      <c r="AD13" s="155" t="str">
        <f t="shared" si="6"/>
        <v>Product-CP_GB_HOT</v>
      </c>
      <c r="AE13" s="155" t="str">
        <f t="shared" si="7"/>
        <v>Bincut_X_X_X LV</v>
      </c>
      <c r="AF13" s="154"/>
      <c r="AG13" s="248"/>
      <c r="AH13" s="156" t="str">
        <f t="shared" si="34"/>
        <v>MS003_GPU</v>
      </c>
      <c r="AI13" s="157" t="str">
        <f t="shared" si="35"/>
        <v>MP001 Product-FT_GB_ROOM</v>
      </c>
      <c r="AJ13" s="157" t="str">
        <f t="shared" si="36"/>
        <v>ME001 Product-FT_GB_ROOM</v>
      </c>
      <c r="AK13" s="157" t="str">
        <f t="shared" si="37"/>
        <v>MG001 Product-FT_GB_ROOM</v>
      </c>
      <c r="AL13" s="157" t="str">
        <f t="shared" si="9"/>
        <v>MS003 Product-FT_GB_ROOM</v>
      </c>
      <c r="AM13" s="157" t="str">
        <f t="shared" si="38"/>
        <v>MD001 Product-FT_GB_ROOM</v>
      </c>
      <c r="AN13" s="157" t="str">
        <f t="shared" si="39"/>
        <v>MI003 Product-FT_GB_ROOM</v>
      </c>
      <c r="AO13" s="157" t="str">
        <f t="shared" si="40"/>
        <v>MPS001 Product-FT_GB_ROOM</v>
      </c>
      <c r="AP13" s="157" t="str">
        <f>IF(Z13=Notes!$B$54,Notes!$B$54,"Product-FT_GB_ROOM")</f>
        <v>Product-FT_GB_ROOM</v>
      </c>
      <c r="AQ13" s="157" t="str">
        <f>IF(AA13=Notes!$B$54,Notes!$B$54,"Product-FT_GB_ROOM")</f>
        <v>Product-FT_GB_ROOM</v>
      </c>
      <c r="AR13" s="157" t="str">
        <f>IF(AB13=Notes!$B$54,Notes!$B$54,"Product-FT_GB_ROOM")</f>
        <v>Product-FT_GB_ROOM</v>
      </c>
      <c r="AS13" s="157" t="str">
        <f>IF(AC13=Notes!$B$54,Notes!$B$54,"Product-FT_GB_ROOM")</f>
        <v>Product-FT_GB_ROOM</v>
      </c>
      <c r="AT13" s="157" t="str">
        <f>IF(AD13=Notes!$B$54,Notes!$B$54,"Product-FT_GB_ROOM")</f>
        <v>Product-FT_GB_ROOM</v>
      </c>
      <c r="AU13" s="158" t="str">
        <f t="shared" si="10"/>
        <v>Bincut_X_X_X LV</v>
      </c>
      <c r="AV13" s="154"/>
      <c r="AW13" s="248"/>
      <c r="AX13" s="154" t="str">
        <f t="shared" si="41"/>
        <v>MS003_GPU</v>
      </c>
      <c r="AY13" s="159" t="str">
        <f t="shared" si="76"/>
        <v>MP001 Product-FT_GB_HOT</v>
      </c>
      <c r="AZ13" s="159" t="str">
        <f t="shared" si="77"/>
        <v>ME001 Product-FT_GB_HOT</v>
      </c>
      <c r="BA13" s="159" t="str">
        <f t="shared" si="11"/>
        <v>MG001 Product-FT_GB_HOT</v>
      </c>
      <c r="BB13" s="159" t="str">
        <f t="shared" si="12"/>
        <v>MS003 Product-FT_GB_HOT</v>
      </c>
      <c r="BC13" s="159" t="str">
        <f t="shared" si="78"/>
        <v>MD001 Product-FT_GB_HOT</v>
      </c>
      <c r="BD13" s="159" t="str">
        <f t="shared" si="13"/>
        <v>MI003 Product-FT_GB_HOT</v>
      </c>
      <c r="BE13" s="159" t="str">
        <f t="shared" si="42"/>
        <v>MPS001 Product-FT_GB_HOT</v>
      </c>
      <c r="BF13" s="159" t="str">
        <f>IF(J13=Notes!$B$54,"Product-FT_GB_HOT",J13)</f>
        <v>Product-FT_GB_HOT</v>
      </c>
      <c r="BG13" s="159" t="str">
        <f>IF(K13=Notes!$B$54,"Product-FT_GB_HOT",K13)</f>
        <v>Product-FT_GB_HOT</v>
      </c>
      <c r="BH13" s="159" t="str">
        <f>IF(L13=Notes!$B$54,"Product-FT_GB_HOT",L13)</f>
        <v>Product-FT_GB_HOT</v>
      </c>
      <c r="BI13" s="159" t="str">
        <f>IF(M13=Notes!$B$54,"Product-FT_GB_HOT",M13)</f>
        <v>Product-FT_GB_HOT</v>
      </c>
      <c r="BJ13" s="159" t="str">
        <f>IF(N13=Notes!$B$54,"Product-FT_GB_HOT",N13)</f>
        <v>Product-FT_GB_HOT</v>
      </c>
      <c r="BK13" s="159" t="str">
        <f t="shared" si="14"/>
        <v>Bincut_X_X_X LV</v>
      </c>
      <c r="BL13" s="154"/>
      <c r="BM13" s="248"/>
      <c r="BN13" s="154" t="str">
        <f t="shared" si="43"/>
        <v>MS003_GPU</v>
      </c>
      <c r="BO13" s="160" t="str">
        <f>LEFT(TRIM(C13),5)&amp;" Product-"&amp;GB!$W$1</f>
        <v>MP001 Product-ATE_FQAGB</v>
      </c>
      <c r="BP13" s="160" t="str">
        <f>LEFT(TRIM(D13),5)&amp;" Product-"&amp;GB!$W$1</f>
        <v>ME001 Product-ATE_FQAGB</v>
      </c>
      <c r="BQ13" s="160" t="str">
        <f>LEFT(TRIM(E13),5)&amp;" Product-"&amp;GB!$W$1</f>
        <v>MG001 Product-ATE_FQAGB</v>
      </c>
      <c r="BR13" s="160" t="str">
        <f>IF(MID($F13,1,2)="MS",LEFT(TRIM($F13),5)&amp;" Product-"&amp;GB!$W$1,$F13)</f>
        <v>MS003 Product-ATE_FQAGB</v>
      </c>
      <c r="BS13" s="160" t="str">
        <f>LEFT(TRIM(G13),5)&amp;" Product-"&amp;GB!$W$1</f>
        <v>MD001 Product-ATE_FQAGB</v>
      </c>
      <c r="BT13" s="160" t="str">
        <f>LEFT(TRIM(H13),5)&amp;" Product-"&amp;GB!$W$1</f>
        <v>MI003 Product-ATE_FQAGB</v>
      </c>
      <c r="BU13" s="160" t="str">
        <f>CONCATENATE(MID($BE13,1,6)," Product-",GB!$W$1)</f>
        <v>MPS001 Product-ATE_FQAGB</v>
      </c>
      <c r="BV13" s="160" t="str">
        <f>IF(J13=Notes!$B$54,"Product-"&amp;GB!$W$1,J13)</f>
        <v>Product-ATE_FQAGB</v>
      </c>
      <c r="BW13" s="160" t="str">
        <f>IF(K13=Notes!$B$54,"Product-"&amp;GB!$W$1,K13)</f>
        <v>Product-ATE_FQAGB</v>
      </c>
      <c r="BX13" s="160" t="str">
        <f>IF(L13=Notes!$B$54,"Product-"&amp;GB!$W$1,L13)</f>
        <v>Product-ATE_FQAGB</v>
      </c>
      <c r="BY13" s="160" t="str">
        <f>IF(M13=Notes!$B$54,"Product-"&amp;GB!$W$1,M13)</f>
        <v>Product-ATE_FQAGB</v>
      </c>
      <c r="BZ13" s="160" t="str">
        <f>IF(N13=Notes!$B$54,"Product-"&amp;GB!$W$1,N13)</f>
        <v>Product-ATE_FQAGB</v>
      </c>
      <c r="CA13" s="160" t="str">
        <f t="shared" si="15"/>
        <v>Bincut_X_X_X NV</v>
      </c>
      <c r="CB13" s="154"/>
      <c r="CC13" s="248"/>
      <c r="CD13" s="154" t="str">
        <f t="shared" si="44"/>
        <v>MS003_GPU</v>
      </c>
      <c r="CE13" s="161" t="str">
        <f t="shared" si="16"/>
        <v>MP001 Product-HTOL_T0TX_GB_ROOM</v>
      </c>
      <c r="CF13" s="161" t="str">
        <f t="shared" si="17"/>
        <v>ME001 Product-HTOL_T0TX_GB_ROOM</v>
      </c>
      <c r="CG13" s="161" t="str">
        <f t="shared" si="18"/>
        <v>MG001 Product-HTOL_T0TX_GB_ROOM</v>
      </c>
      <c r="CH13" s="161" t="str">
        <f t="shared" si="19"/>
        <v>MS003 Product-HTOL_T0TX_GB_ROOM</v>
      </c>
      <c r="CI13" s="161" t="str">
        <f t="shared" si="20"/>
        <v>MD001 Product-HTOL_T0TX_GB_ROOM</v>
      </c>
      <c r="CJ13" s="161" t="str">
        <f t="shared" si="21"/>
        <v>MI003 Product-HTOL_T0TX_GB_ROOM</v>
      </c>
      <c r="CK13" s="161" t="str">
        <f t="shared" si="22"/>
        <v>MPS001 Product-HTOL_T0TX_GB_ROOM</v>
      </c>
      <c r="CL13" s="161" t="str">
        <f>IF(J13=Notes!$B$54,"Product-HTOL_T0TX_GB_ROOM",J13)</f>
        <v>Product-HTOL_T0TX_GB_ROOM</v>
      </c>
      <c r="CM13" s="161" t="str">
        <f>IF(K13=Notes!$B$54,"Product-HTOL_T0TX_GB_ROOM",K13)</f>
        <v>Product-HTOL_T0TX_GB_ROOM</v>
      </c>
      <c r="CN13" s="161" t="str">
        <f>IF(L13=Notes!$B$54,"Product-HTOL_T0TX_GB_ROOM",L13)</f>
        <v>Product-HTOL_T0TX_GB_ROOM</v>
      </c>
      <c r="CO13" s="161" t="str">
        <f>IF(M13=Notes!$B$54,"Product-HTOL_T0TX_GB_ROOM",M13)</f>
        <v>Product-HTOL_T0TX_GB_ROOM</v>
      </c>
      <c r="CP13" s="161" t="str">
        <f>IF(N13=Notes!$B$54,"Product-HTOL_T0TX_GB_ROOM",N13)</f>
        <v>Product-HTOL_T0TX_GB_ROOM</v>
      </c>
      <c r="CQ13" s="161" t="str">
        <f t="shared" si="23"/>
        <v>Bincut_X_X_X NV</v>
      </c>
      <c r="CR13" s="154"/>
      <c r="CS13" s="248"/>
      <c r="CT13" s="154" t="str">
        <f t="shared" si="45"/>
        <v>MS003_GPU</v>
      </c>
      <c r="CU13" s="162" t="str">
        <f t="shared" si="24"/>
        <v>MP001 Product-HTOL_T0TX_GB_HOT</v>
      </c>
      <c r="CV13" s="162" t="str">
        <f t="shared" si="25"/>
        <v>ME001 Product-HTOL_T0TX_GB_HOT</v>
      </c>
      <c r="CW13" s="162" t="str">
        <f t="shared" si="26"/>
        <v>MG001 Product-HTOL_T0TX_GB_HOT</v>
      </c>
      <c r="CX13" s="162" t="str">
        <f t="shared" si="27"/>
        <v>MS003 Product-HTOL_T0TX_GB_HOT</v>
      </c>
      <c r="CY13" s="162" t="str">
        <f t="shared" si="28"/>
        <v>MD001 Product-HTOL_T0TX_GB_HOT</v>
      </c>
      <c r="CZ13" s="162" t="str">
        <f t="shared" si="29"/>
        <v>MI003 Product-HTOL_T0TX_GB_HOT</v>
      </c>
      <c r="DA13" s="162" t="str">
        <f t="shared" si="30"/>
        <v>MPS001 Product-HTOL_T0TX_GB_HOT</v>
      </c>
      <c r="DB13" s="162" t="str">
        <f>IF(J13=Notes!$B$54,"Product-HTOL_T0TX_GB_HOT",J13)</f>
        <v>Product-HTOL_T0TX_GB_HOT</v>
      </c>
      <c r="DC13" s="162" t="str">
        <f>IF(K13=Notes!$B$54,"Product-HTOL_T0TX_GB_HOT",K13)</f>
        <v>Product-HTOL_T0TX_GB_HOT</v>
      </c>
      <c r="DD13" s="162" t="str">
        <f>IF(L13=Notes!$B$54,"Product-HTOL_T0TX_GB_HOT",L13)</f>
        <v>Product-HTOL_T0TX_GB_HOT</v>
      </c>
      <c r="DE13" s="162" t="str">
        <f>IF(M13=Notes!$B$54,"Product-HTOL_T0TX_GB_HOT",M13)</f>
        <v>Product-HTOL_T0TX_GB_HOT</v>
      </c>
      <c r="DF13" s="162" t="str">
        <f>IF(N13=Notes!$B$54,"Product-HTOL_T0TX_GB_HOT",N13)</f>
        <v>Product-HTOL_T0TX_GB_HOT</v>
      </c>
      <c r="DG13" s="162" t="str">
        <f t="shared" si="31"/>
        <v>Bincut_X_X_X NV</v>
      </c>
      <c r="DH13" s="154"/>
      <c r="DI13" s="55" t="str">
        <f t="shared" si="46"/>
        <v>No</v>
      </c>
      <c r="DJ13" s="55">
        <f>VLOOKUP(LEFT($E13,5),Notes!$A:$F,6,0)</f>
        <v>1</v>
      </c>
      <c r="DK13" s="55" t="str">
        <f>IF(LEFT($F13,2)="MS",VLOOKUP(LEFT($F13,5),Notes!$A:$F,6,0),IF(LEFT($F13,3)&gt;Notes!$B$58,0,1))</f>
        <v>Cross</v>
      </c>
      <c r="DL13" s="55">
        <f>VLOOKUP(LEFT($G13,5),Notes!$A:$F,6,0)</f>
        <v>1</v>
      </c>
      <c r="DM13" s="55" t="str">
        <f>VLOOKUP(LEFT($H13,5),Notes!$A:$F,6,0)</f>
        <v>Cross</v>
      </c>
    </row>
    <row r="14" spans="1:117" ht="17" x14ac:dyDescent="0.2">
      <c r="A14" s="248"/>
      <c r="B14" s="149" t="str">
        <f>CONCATENATE(B12,"_CPU")</f>
        <v>MS003_CPU</v>
      </c>
      <c r="C14" s="150" t="s">
        <v>252</v>
      </c>
      <c r="D14" s="151" t="s">
        <v>299</v>
      </c>
      <c r="E14" s="150" t="str">
        <f t="shared" si="32"/>
        <v>MG001 E1 Voltage</v>
      </c>
      <c r="F14" s="109" t="str">
        <f t="shared" si="3"/>
        <v>MS003 Evaluate Bin</v>
      </c>
      <c r="G14" s="151" t="str">
        <f>CONCATENATE(G$111,"1 E1 Voltage")</f>
        <v>MD001 E1 Voltage</v>
      </c>
      <c r="H14" s="151" t="str">
        <f>CONCATENATE(H$111,"1 E1 Voltage")</f>
        <v>MI001 E1 Voltage</v>
      </c>
      <c r="I14" s="150" t="str">
        <f>IF(INDEX(Binning!$F$3:$AY$791,MATCH(CONCATENATE("MPS",MID(C14,3,3),"_E1"),Binning!$F$3:$F$791,0),MATCH("Pvmax",Binning!$F$2:$AY$2,0))&lt;INDEX(Binning!$F$3:$AY$791,MATCH(CONCATENATE("MES",MID(D14,3,3),"_E1"),Binning!$F$3:$F$791,0),MATCH("Pvmax",Binning!$F$2:$AY$2,0)),CONCATENATE("MES",MID(D14,3,3)," E1 Voltage"),CONCATENATE("MPS",MID(C14,3,3)," E1 Voltage"))</f>
        <v>MPS001 E1 Voltage</v>
      </c>
      <c r="J14" s="107" t="str">
        <f>Notes!$B$54</f>
        <v>BinningVmax</v>
      </c>
      <c r="K14" s="107" t="str">
        <f>Notes!$B$54</f>
        <v>BinningVmax</v>
      </c>
      <c r="L14" s="107" t="str">
        <f>Notes!$B$54</f>
        <v>BinningVmax</v>
      </c>
      <c r="M14" s="107" t="str">
        <f>Notes!$B$54</f>
        <v>BinningVmax</v>
      </c>
      <c r="N14" s="107" t="str">
        <f>Notes!$B$54</f>
        <v>BinningVmax</v>
      </c>
      <c r="O14" s="107" t="str">
        <f t="shared" si="47"/>
        <v>Bincut_X_X_X LV</v>
      </c>
      <c r="P14" s="121"/>
      <c r="Q14" s="248"/>
      <c r="R14" s="106" t="str">
        <f t="shared" si="33"/>
        <v>MS003_CPU</v>
      </c>
      <c r="S14" s="111" t="str">
        <f>LEFT(TRIM(C14),5)&amp;" Product-"&amp;GB!$S$1</f>
        <v>MP001 Product-CP_GB_HOT</v>
      </c>
      <c r="T14" s="111" t="str">
        <f>LEFT(TRIM(D14),5)&amp;" Product-"&amp;GB!$S$1</f>
        <v>ME002 Product-CP_GB_HOT</v>
      </c>
      <c r="U14" s="111" t="str">
        <f>LEFT(TRIM(E14),5)&amp;" Product-"&amp;GB!$S$1</f>
        <v>MG001 Product-CP_GB_HOT</v>
      </c>
      <c r="V14" s="111" t="str">
        <f t="shared" si="4"/>
        <v>MS003 Product-CP_GB_HOT</v>
      </c>
      <c r="W14" s="111" t="str">
        <f>LEFT(TRIM(G14),5)&amp;" Product-"&amp;GB!$S$1</f>
        <v>MD001 Product-CP_GB_HOT</v>
      </c>
      <c r="X14" s="111" t="str">
        <f>LEFT(TRIM(H14),5)&amp;" Product-"&amp;GB!$S$1</f>
        <v>MI001 Product-CP_GB_HOT</v>
      </c>
      <c r="Y14" s="111" t="str">
        <f>IF(I14="","",LEFT(TRIM($I14),6)&amp;" Product-"&amp;GB!$S$1)</f>
        <v>MPS001 Product-CP_GB_HOT</v>
      </c>
      <c r="Z14" s="111" t="str">
        <f t="shared" si="48"/>
        <v>Product-CP_GB_HOT</v>
      </c>
      <c r="AA14" s="111" t="str">
        <f t="shared" si="5"/>
        <v>Product-CP_GB_HOT</v>
      </c>
      <c r="AB14" s="111" t="str">
        <f t="shared" si="6"/>
        <v>Product-CP_GB_HOT</v>
      </c>
      <c r="AC14" s="111" t="str">
        <f t="shared" si="6"/>
        <v>Product-CP_GB_HOT</v>
      </c>
      <c r="AD14" s="111" t="str">
        <f t="shared" si="6"/>
        <v>Product-CP_GB_HOT</v>
      </c>
      <c r="AE14" s="111" t="str">
        <f t="shared" si="7"/>
        <v>Bincut_X_X_X LV</v>
      </c>
      <c r="AF14" s="106"/>
      <c r="AG14" s="248"/>
      <c r="AH14" s="112" t="str">
        <f t="shared" si="34"/>
        <v>MS003_CPU</v>
      </c>
      <c r="AI14" s="113" t="str">
        <f t="shared" si="35"/>
        <v>MP001 Product-FT_GB_ROOM</v>
      </c>
      <c r="AJ14" s="113" t="str">
        <f t="shared" si="36"/>
        <v>ME002 Product-FT_GB_ROOM</v>
      </c>
      <c r="AK14" s="113" t="str">
        <f t="shared" si="37"/>
        <v>MG001 Product-FT_GB_ROOM</v>
      </c>
      <c r="AL14" s="113" t="str">
        <f t="shared" si="9"/>
        <v>MS003 Product-FT_GB_ROOM</v>
      </c>
      <c r="AM14" s="113" t="str">
        <f t="shared" si="38"/>
        <v>MD001 Product-FT_GB_ROOM</v>
      </c>
      <c r="AN14" s="113" t="str">
        <f t="shared" si="39"/>
        <v>MI001 Product-FT_GB_ROOM</v>
      </c>
      <c r="AO14" s="113" t="str">
        <f t="shared" si="40"/>
        <v>MPS001 Product-FT_GB_ROOM</v>
      </c>
      <c r="AP14" s="113" t="str">
        <f>IF(Z14=Notes!$B$54,Notes!$B$54,"Product-FT_GB_ROOM")</f>
        <v>Product-FT_GB_ROOM</v>
      </c>
      <c r="AQ14" s="113" t="str">
        <f>IF(AA14=Notes!$B$54,Notes!$B$54,"Product-FT_GB_ROOM")</f>
        <v>Product-FT_GB_ROOM</v>
      </c>
      <c r="AR14" s="113" t="str">
        <f>IF(AB14=Notes!$B$54,Notes!$B$54,"Product-FT_GB_ROOM")</f>
        <v>Product-FT_GB_ROOM</v>
      </c>
      <c r="AS14" s="113" t="str">
        <f>IF(AC14=Notes!$B$54,Notes!$B$54,"Product-FT_GB_ROOM")</f>
        <v>Product-FT_GB_ROOM</v>
      </c>
      <c r="AT14" s="113" t="str">
        <f>IF(AD14=Notes!$B$54,Notes!$B$54,"Product-FT_GB_ROOM")</f>
        <v>Product-FT_GB_ROOM</v>
      </c>
      <c r="AU14" s="114" t="str">
        <f t="shared" si="10"/>
        <v>Bincut_X_X_X LV</v>
      </c>
      <c r="AV14" s="106"/>
      <c r="AW14" s="248"/>
      <c r="AX14" s="106" t="str">
        <f t="shared" si="41"/>
        <v>MS003_CPU</v>
      </c>
      <c r="AY14" s="115" t="str">
        <f t="shared" si="76"/>
        <v>MP001 Product-FT_GB_HOT</v>
      </c>
      <c r="AZ14" s="115" t="str">
        <f t="shared" si="77"/>
        <v>ME002 Product-FT_GB_HOT</v>
      </c>
      <c r="BA14" s="115" t="str">
        <f t="shared" si="11"/>
        <v>MG001 Product-FT_GB_HOT</v>
      </c>
      <c r="BB14" s="115" t="str">
        <f t="shared" si="12"/>
        <v>MS003 Product-FT_GB_HOT</v>
      </c>
      <c r="BC14" s="115" t="str">
        <f t="shared" si="78"/>
        <v>MD001 Product-FT_GB_HOT</v>
      </c>
      <c r="BD14" s="115" t="str">
        <f t="shared" si="13"/>
        <v>MI001 Product-FT_GB_HOT</v>
      </c>
      <c r="BE14" s="115" t="str">
        <f t="shared" si="42"/>
        <v>MPS001 Product-FT_GB_HOT</v>
      </c>
      <c r="BF14" s="115" t="str">
        <f>IF(J14=Notes!$B$54,"Product-FT_GB_HOT",J14)</f>
        <v>Product-FT_GB_HOT</v>
      </c>
      <c r="BG14" s="115" t="str">
        <f>IF(K14=Notes!$B$54,"Product-FT_GB_HOT",K14)</f>
        <v>Product-FT_GB_HOT</v>
      </c>
      <c r="BH14" s="115" t="str">
        <f>IF(L14=Notes!$B$54,"Product-FT_GB_HOT",L14)</f>
        <v>Product-FT_GB_HOT</v>
      </c>
      <c r="BI14" s="115" t="str">
        <f>IF(M14=Notes!$B$54,"Product-FT_GB_HOT",M14)</f>
        <v>Product-FT_GB_HOT</v>
      </c>
      <c r="BJ14" s="115" t="str">
        <f>IF(N14=Notes!$B$54,"Product-FT_GB_HOT",N14)</f>
        <v>Product-FT_GB_HOT</v>
      </c>
      <c r="BK14" s="115" t="str">
        <f t="shared" si="14"/>
        <v>Bincut_X_X_X LV</v>
      </c>
      <c r="BL14" s="106"/>
      <c r="BM14" s="248"/>
      <c r="BN14" s="106" t="str">
        <f t="shared" si="43"/>
        <v>MS003_CPU</v>
      </c>
      <c r="BO14" s="116" t="str">
        <f>LEFT(TRIM(C14),5)&amp;" Product-"&amp;GB!$W$1</f>
        <v>MP001 Product-ATE_FQAGB</v>
      </c>
      <c r="BP14" s="116" t="str">
        <f>LEFT(TRIM(D14),5)&amp;" Product-"&amp;GB!$W$1</f>
        <v>ME002 Product-ATE_FQAGB</v>
      </c>
      <c r="BQ14" s="116" t="str">
        <f>LEFT(TRIM(E14),5)&amp;" Product-"&amp;GB!$W$1</f>
        <v>MG001 Product-ATE_FQAGB</v>
      </c>
      <c r="BR14" s="116" t="str">
        <f>IF(MID($F14,1,2)="MS",LEFT(TRIM($F14),5)&amp;" Product-"&amp;GB!$W$1,$F14)</f>
        <v>MS003 Product-ATE_FQAGB</v>
      </c>
      <c r="BS14" s="116" t="str">
        <f>LEFT(TRIM(G14),5)&amp;" Product-"&amp;GB!$W$1</f>
        <v>MD001 Product-ATE_FQAGB</v>
      </c>
      <c r="BT14" s="116" t="str">
        <f>LEFT(TRIM(H14),5)&amp;" Product-"&amp;GB!$W$1</f>
        <v>MI001 Product-ATE_FQAGB</v>
      </c>
      <c r="BU14" s="116" t="str">
        <f>CONCATENATE(MID($BE14,1,6)," Product-",GB!$W$1)</f>
        <v>MPS001 Product-ATE_FQAGB</v>
      </c>
      <c r="BV14" s="116" t="str">
        <f>IF(J14=Notes!$B$54,"Product-"&amp;GB!$W$1,J14)</f>
        <v>Product-ATE_FQAGB</v>
      </c>
      <c r="BW14" s="116" t="str">
        <f>IF(K14=Notes!$B$54,"Product-"&amp;GB!$W$1,K14)</f>
        <v>Product-ATE_FQAGB</v>
      </c>
      <c r="BX14" s="116" t="str">
        <f>IF(L14=Notes!$B$54,"Product-"&amp;GB!$W$1,L14)</f>
        <v>Product-ATE_FQAGB</v>
      </c>
      <c r="BY14" s="116" t="str">
        <f>IF(M14=Notes!$B$54,"Product-"&amp;GB!$W$1,M14)</f>
        <v>Product-ATE_FQAGB</v>
      </c>
      <c r="BZ14" s="116" t="str">
        <f>IF(N14=Notes!$B$54,"Product-"&amp;GB!$W$1,N14)</f>
        <v>Product-ATE_FQAGB</v>
      </c>
      <c r="CA14" s="116" t="str">
        <f t="shared" si="15"/>
        <v>Bincut_X_X_X NV</v>
      </c>
      <c r="CB14" s="106"/>
      <c r="CC14" s="248"/>
      <c r="CD14" s="106" t="str">
        <f t="shared" si="44"/>
        <v>MS003_CPU</v>
      </c>
      <c r="CE14" s="117" t="str">
        <f t="shared" si="16"/>
        <v>MP001 Product-HTOL_T0TX_GB_ROOM</v>
      </c>
      <c r="CF14" s="117" t="str">
        <f t="shared" si="17"/>
        <v>ME002 Product-HTOL_T0TX_GB_ROOM</v>
      </c>
      <c r="CG14" s="117" t="str">
        <f t="shared" si="18"/>
        <v>MG001 Product-HTOL_T0TX_GB_ROOM</v>
      </c>
      <c r="CH14" s="117" t="str">
        <f t="shared" si="19"/>
        <v>MS003 Product-HTOL_T0TX_GB_ROOM</v>
      </c>
      <c r="CI14" s="117" t="str">
        <f t="shared" si="20"/>
        <v>MD001 Product-HTOL_T0TX_GB_ROOM</v>
      </c>
      <c r="CJ14" s="117" t="str">
        <f t="shared" si="21"/>
        <v>MI001 Product-HTOL_T0TX_GB_ROOM</v>
      </c>
      <c r="CK14" s="117" t="str">
        <f t="shared" si="22"/>
        <v>MPS001 Product-HTOL_T0TX_GB_ROOM</v>
      </c>
      <c r="CL14" s="117" t="str">
        <f>IF(J14=Notes!$B$54,"Product-HTOL_T0TX_GB_ROOM",J14)</f>
        <v>Product-HTOL_T0TX_GB_ROOM</v>
      </c>
      <c r="CM14" s="117" t="str">
        <f>IF(K14=Notes!$B$54,"Product-HTOL_T0TX_GB_ROOM",K14)</f>
        <v>Product-HTOL_T0TX_GB_ROOM</v>
      </c>
      <c r="CN14" s="117" t="str">
        <f>IF(L14=Notes!$B$54,"Product-HTOL_T0TX_GB_ROOM",L14)</f>
        <v>Product-HTOL_T0TX_GB_ROOM</v>
      </c>
      <c r="CO14" s="117" t="str">
        <f>IF(M14=Notes!$B$54,"Product-HTOL_T0TX_GB_ROOM",M14)</f>
        <v>Product-HTOL_T0TX_GB_ROOM</v>
      </c>
      <c r="CP14" s="117" t="str">
        <f>IF(N14=Notes!$B$54,"Product-HTOL_T0TX_GB_ROOM",N14)</f>
        <v>Product-HTOL_T0TX_GB_ROOM</v>
      </c>
      <c r="CQ14" s="117" t="str">
        <f t="shared" si="23"/>
        <v>Bincut_X_X_X NV</v>
      </c>
      <c r="CR14" s="106"/>
      <c r="CS14" s="248"/>
      <c r="CT14" s="106" t="str">
        <f t="shared" si="45"/>
        <v>MS003_CPU</v>
      </c>
      <c r="CU14" s="118" t="str">
        <f t="shared" si="24"/>
        <v>MP001 Product-HTOL_T0TX_GB_HOT</v>
      </c>
      <c r="CV14" s="118" t="str">
        <f t="shared" si="25"/>
        <v>ME002 Product-HTOL_T0TX_GB_HOT</v>
      </c>
      <c r="CW14" s="118" t="str">
        <f t="shared" si="26"/>
        <v>MG001 Product-HTOL_T0TX_GB_HOT</v>
      </c>
      <c r="CX14" s="118" t="str">
        <f t="shared" si="27"/>
        <v>MS003 Product-HTOL_T0TX_GB_HOT</v>
      </c>
      <c r="CY14" s="118" t="str">
        <f t="shared" si="28"/>
        <v>MD001 Product-HTOL_T0TX_GB_HOT</v>
      </c>
      <c r="CZ14" s="118" t="str">
        <f t="shared" si="29"/>
        <v>MI001 Product-HTOL_T0TX_GB_HOT</v>
      </c>
      <c r="DA14" s="118" t="str">
        <f t="shared" si="30"/>
        <v>MPS001 Product-HTOL_T0TX_GB_HOT</v>
      </c>
      <c r="DB14" s="118" t="str">
        <f>IF(J14=Notes!$B$54,"Product-HTOL_T0TX_GB_HOT",J14)</f>
        <v>Product-HTOL_T0TX_GB_HOT</v>
      </c>
      <c r="DC14" s="118" t="str">
        <f>IF(K14=Notes!$B$54,"Product-HTOL_T0TX_GB_HOT",K14)</f>
        <v>Product-HTOL_T0TX_GB_HOT</v>
      </c>
      <c r="DD14" s="118" t="str">
        <f>IF(L14=Notes!$B$54,"Product-HTOL_T0TX_GB_HOT",L14)</f>
        <v>Product-HTOL_T0TX_GB_HOT</v>
      </c>
      <c r="DE14" s="118" t="str">
        <f>IF(M14=Notes!$B$54,"Product-HTOL_T0TX_GB_HOT",M14)</f>
        <v>Product-HTOL_T0TX_GB_HOT</v>
      </c>
      <c r="DF14" s="118" t="str">
        <f>IF(N14=Notes!$B$54,"Product-HTOL_T0TX_GB_HOT",N14)</f>
        <v>Product-HTOL_T0TX_GB_HOT</v>
      </c>
      <c r="DG14" s="118" t="str">
        <f t="shared" si="31"/>
        <v>Bincut_X_X_X NV</v>
      </c>
      <c r="DH14" s="106"/>
      <c r="DI14" s="55" t="str">
        <f t="shared" si="46"/>
        <v>No</v>
      </c>
      <c r="DJ14" s="55">
        <f>VLOOKUP(LEFT($E14,5),Notes!$A:$F,6,0)</f>
        <v>1</v>
      </c>
      <c r="DK14" s="55" t="str">
        <f>IF(LEFT($F14,2)="MS",VLOOKUP(LEFT($F14,5),Notes!$A:$F,6,0),IF(LEFT($F14,3)&gt;Notes!$B$58,0,1))</f>
        <v>Cross</v>
      </c>
      <c r="DL14" s="55">
        <f>VLOOKUP(LEFT($G14,5),Notes!$A:$F,6,0)</f>
        <v>1</v>
      </c>
      <c r="DM14" s="55">
        <f>VLOOKUP(LEFT($H14,5),Notes!$A:$F,6,0)</f>
        <v>1</v>
      </c>
    </row>
    <row r="15" spans="1:117" ht="17" x14ac:dyDescent="0.2">
      <c r="A15" s="248"/>
      <c r="B15" s="149" t="str">
        <f>CONCATENATE(LEFT(B13,5),"_SSB")</f>
        <v>MS003_SSB</v>
      </c>
      <c r="C15" s="150" t="s">
        <v>252</v>
      </c>
      <c r="D15" s="151" t="s">
        <v>164</v>
      </c>
      <c r="E15" s="150" t="str">
        <f t="shared" si="32"/>
        <v>MG001 E1 Voltage</v>
      </c>
      <c r="F15" s="109" t="str">
        <f t="shared" si="3"/>
        <v>MS003 Evaluate Bin</v>
      </c>
      <c r="G15" s="151" t="str">
        <f>CONCATENATE(G$111,"2 E1 Voltage")</f>
        <v>MD002 E1 Voltage</v>
      </c>
      <c r="H15" s="151" t="str">
        <f>CONCATENATE(H$111,"1 E1 Voltage")</f>
        <v>MI001 E1 Voltage</v>
      </c>
      <c r="I15" s="150" t="str">
        <f>IF(INDEX(Binning!$F$3:$AY$791,MATCH(CONCATENATE("MPS",MID(C15,3,3),"_E1"),Binning!$F$3:$F$791,0),MATCH("Pvmax",Binning!$F$2:$AY$2,0))&lt;INDEX(Binning!$F$3:$AY$791,MATCH(CONCATENATE("MES",MID(D15,3,3),"_E1"),Binning!$F$3:$F$791,0),MATCH("Pvmax",Binning!$F$2:$AY$2,0)),CONCATENATE("MES",MID(D15,3,3)," E1 Voltage"),CONCATENATE("MPS",MID(C15,3,3)," E1 Voltage"))</f>
        <v>MPS001 E1 Voltage</v>
      </c>
      <c r="J15" s="107" t="str">
        <f>Notes!$B$54</f>
        <v>BinningVmax</v>
      </c>
      <c r="K15" s="107" t="str">
        <f>Notes!$B$54</f>
        <v>BinningVmax</v>
      </c>
      <c r="L15" s="107" t="str">
        <f>Notes!$B$54</f>
        <v>BinningVmax</v>
      </c>
      <c r="M15" s="107" t="str">
        <f>Notes!$B$54</f>
        <v>BinningVmax</v>
      </c>
      <c r="N15" s="107" t="str">
        <f>Notes!$B$54</f>
        <v>BinningVmax</v>
      </c>
      <c r="O15" s="107" t="str">
        <f t="shared" si="47"/>
        <v>Bincut_X_X_X LV</v>
      </c>
      <c r="P15" s="121"/>
      <c r="Q15" s="248"/>
      <c r="R15" s="106" t="str">
        <f t="shared" ref="R15" si="79">B15</f>
        <v>MS003_SSB</v>
      </c>
      <c r="S15" s="111" t="str">
        <f>LEFT(TRIM(C15),5)&amp;" Product-"&amp;GB!$S$1</f>
        <v>MP001 Product-CP_GB_HOT</v>
      </c>
      <c r="T15" s="111" t="str">
        <f>LEFT(TRIM(D15),5)&amp;" Product-"&amp;GB!$S$1</f>
        <v>ME001 Product-CP_GB_HOT</v>
      </c>
      <c r="U15" s="111" t="str">
        <f>LEFT(TRIM(E15),5)&amp;" Product-"&amp;GB!$S$1</f>
        <v>MG001 Product-CP_GB_HOT</v>
      </c>
      <c r="V15" s="111" t="str">
        <f t="shared" ref="V15" si="80">IF(MID(F15,1,2)="MS",LEFT(F15,5)&amp;" Product-CP_GB_HOT",F15)</f>
        <v>MS003 Product-CP_GB_HOT</v>
      </c>
      <c r="W15" s="111" t="str">
        <f>LEFT(TRIM(G15),5)&amp;" Product-"&amp;GB!$S$1</f>
        <v>MD002 Product-CP_GB_HOT</v>
      </c>
      <c r="X15" s="111" t="str">
        <f>LEFT(TRIM(H15),5)&amp;" Product-"&amp;GB!$S$1</f>
        <v>MI001 Product-CP_GB_HOT</v>
      </c>
      <c r="Y15" s="111" t="str">
        <f>IF(I15="","",LEFT(TRIM($I15),6)&amp;" Product-"&amp;GB!$S$1)</f>
        <v>MPS001 Product-CP_GB_HOT</v>
      </c>
      <c r="Z15" s="111" t="str">
        <f t="shared" si="48"/>
        <v>Product-CP_GB_HOT</v>
      </c>
      <c r="AA15" s="111" t="str">
        <f t="shared" si="5"/>
        <v>Product-CP_GB_HOT</v>
      </c>
      <c r="AB15" s="111" t="str">
        <f t="shared" si="6"/>
        <v>Product-CP_GB_HOT</v>
      </c>
      <c r="AC15" s="111" t="str">
        <f t="shared" si="6"/>
        <v>Product-CP_GB_HOT</v>
      </c>
      <c r="AD15" s="111" t="str">
        <f t="shared" si="6"/>
        <v>Product-CP_GB_HOT</v>
      </c>
      <c r="AE15" s="111" t="str">
        <f t="shared" ref="AE15" si="81">O15</f>
        <v>Bincut_X_X_X LV</v>
      </c>
      <c r="AF15" s="106"/>
      <c r="AG15" s="248"/>
      <c r="AH15" s="112" t="str">
        <f t="shared" ref="AH15" si="82">B15</f>
        <v>MS003_SSB</v>
      </c>
      <c r="AI15" s="113" t="str">
        <f t="shared" ref="AI15" si="83">LEFT(TRIM(C15),5)&amp;" Product-FT_GB_ROOM"</f>
        <v>MP001 Product-FT_GB_ROOM</v>
      </c>
      <c r="AJ15" s="113" t="str">
        <f t="shared" ref="AJ15" si="84">LEFT(TRIM(D15),5)&amp;" Product-FT_GB_ROOM"</f>
        <v>ME001 Product-FT_GB_ROOM</v>
      </c>
      <c r="AK15" s="113" t="str">
        <f t="shared" ref="AK15" si="85">LEFT(TRIM(E15),5)&amp;" Product-FT_GB_ROOM"</f>
        <v>MG001 Product-FT_GB_ROOM</v>
      </c>
      <c r="AL15" s="113" t="str">
        <f t="shared" ref="AL15" si="86">IF(MID(F15,1,2)="MS",LEFT(F15,5)&amp;" Product-FT_GB_ROOM",F15)</f>
        <v>MS003 Product-FT_GB_ROOM</v>
      </c>
      <c r="AM15" s="113" t="str">
        <f t="shared" ref="AM15" si="87">LEFT(TRIM(G15),5)&amp;" Product-FT_GB_ROOM"</f>
        <v>MD002 Product-FT_GB_ROOM</v>
      </c>
      <c r="AN15" s="113" t="str">
        <f t="shared" ref="AN15" si="88">LEFT(TRIM(H15),5)&amp;" Product-FT_GB_ROOM"</f>
        <v>MI001 Product-FT_GB_ROOM</v>
      </c>
      <c r="AO15" s="113" t="str">
        <f t="shared" si="40"/>
        <v>MPS001 Product-FT_GB_ROOM</v>
      </c>
      <c r="AP15" s="113" t="str">
        <f>IF(Z15=Notes!$B$54,Notes!$B$54,"Product-FT_GB_ROOM")</f>
        <v>Product-FT_GB_ROOM</v>
      </c>
      <c r="AQ15" s="113" t="str">
        <f>IF(AA15=Notes!$B$54,Notes!$B$54,"Product-FT_GB_ROOM")</f>
        <v>Product-FT_GB_ROOM</v>
      </c>
      <c r="AR15" s="113" t="str">
        <f>IF(AB15=Notes!$B$54,Notes!$B$54,"Product-FT_GB_ROOM")</f>
        <v>Product-FT_GB_ROOM</v>
      </c>
      <c r="AS15" s="113" t="str">
        <f>IF(AC15=Notes!$B$54,Notes!$B$54,"Product-FT_GB_ROOM")</f>
        <v>Product-FT_GB_ROOM</v>
      </c>
      <c r="AT15" s="113" t="str">
        <f>IF(AD15=Notes!$B$54,Notes!$B$54,"Product-FT_GB_ROOM")</f>
        <v>Product-FT_GB_ROOM</v>
      </c>
      <c r="AU15" s="114" t="str">
        <f t="shared" ref="AU15" si="89">O15</f>
        <v>Bincut_X_X_X LV</v>
      </c>
      <c r="AV15" s="106"/>
      <c r="AW15" s="248"/>
      <c r="AX15" s="106" t="str">
        <f t="shared" ref="AX15" si="90">B15</f>
        <v>MS003_SSB</v>
      </c>
      <c r="AY15" s="115" t="str">
        <f>LEFT(TRIM($C15),5)&amp;" Product-FT_GB_HOT"</f>
        <v>MP001 Product-FT_GB_HOT</v>
      </c>
      <c r="AZ15" s="115" t="str">
        <f>LEFT(TRIM($D15),5)&amp;" Product-FT_GB_HOT"</f>
        <v>ME001 Product-FT_GB_HOT</v>
      </c>
      <c r="BA15" s="115" t="str">
        <f t="shared" ref="BA15" si="91">IF(LEFT(E15,1)="M",LEFT(TRIM(E15),5)&amp;" Product-FT_GB_HOT",CONCATENATE($BG15,MID(E15,6,10)))</f>
        <v>MG001 Product-FT_GB_HOT</v>
      </c>
      <c r="BB15" s="115" t="str">
        <f t="shared" ref="BB15" si="92">IF(MID(F15,1,2)="MS",LEFT(F15,5)&amp;" Product-FT_GB_HOT",F15)</f>
        <v>MS003 Product-FT_GB_HOT</v>
      </c>
      <c r="BC15" s="115" t="str">
        <f>LEFT(TRIM($G15),5)&amp;" Product-FT_GB_HOT"</f>
        <v>MD002 Product-FT_GB_HOT</v>
      </c>
      <c r="BD15" s="115" t="str">
        <f t="shared" ref="BD15" si="93">IF(LEFT(H15,1)="M",LEFT(TRIM(H15),5)&amp;" Product-FT_GB_HOT",CONCATENATE($BG15,MID(H15,6,10)))</f>
        <v>MI001 Product-FT_GB_HOT</v>
      </c>
      <c r="BE15" s="115" t="str">
        <f t="shared" ref="BE15" si="94">CONCATENATE(MID(I15,1,6)," Product-FT_GB_HOT")</f>
        <v>MPS001 Product-FT_GB_HOT</v>
      </c>
      <c r="BF15" s="115" t="str">
        <f>IF(J15=Notes!$B$54,"Product-FT_GB_HOT",J15)</f>
        <v>Product-FT_GB_HOT</v>
      </c>
      <c r="BG15" s="115" t="str">
        <f>IF(K15=Notes!$B$54,"Product-FT_GB_HOT",K15)</f>
        <v>Product-FT_GB_HOT</v>
      </c>
      <c r="BH15" s="115" t="str">
        <f>IF(L15=Notes!$B$54,"Product-FT_GB_HOT",L15)</f>
        <v>Product-FT_GB_HOT</v>
      </c>
      <c r="BI15" s="115" t="str">
        <f>IF(M15=Notes!$B$54,"Product-FT_GB_HOT",M15)</f>
        <v>Product-FT_GB_HOT</v>
      </c>
      <c r="BJ15" s="115" t="str">
        <f>IF(N15=Notes!$B$54,"Product-FT_GB_HOT",N15)</f>
        <v>Product-FT_GB_HOT</v>
      </c>
      <c r="BK15" s="115" t="str">
        <f t="shared" ref="BK15" si="95">O15</f>
        <v>Bincut_X_X_X LV</v>
      </c>
      <c r="BL15" s="106"/>
      <c r="BM15" s="248"/>
      <c r="BN15" s="106" t="str">
        <f t="shared" si="43"/>
        <v>MS003_SSB</v>
      </c>
      <c r="BO15" s="116" t="str">
        <f>LEFT(TRIM(C15),5)&amp;" Product-"&amp;GB!$W$1</f>
        <v>MP001 Product-ATE_FQAGB</v>
      </c>
      <c r="BP15" s="116" t="str">
        <f>LEFT(TRIM(D15),5)&amp;" Product-"&amp;GB!$W$1</f>
        <v>ME001 Product-ATE_FQAGB</v>
      </c>
      <c r="BQ15" s="116" t="str">
        <f>LEFT(TRIM(E15),5)&amp;" Product-"&amp;GB!$W$1</f>
        <v>MG001 Product-ATE_FQAGB</v>
      </c>
      <c r="BR15" s="116" t="str">
        <f>IF(MID($F15,1,2)="MS",LEFT(TRIM($F15),5)&amp;" Product-"&amp;GB!$W$1,$F15)</f>
        <v>MS003 Product-ATE_FQAGB</v>
      </c>
      <c r="BS15" s="116" t="str">
        <f>LEFT(TRIM(G15),5)&amp;" Product-"&amp;GB!$W$1</f>
        <v>MD002 Product-ATE_FQAGB</v>
      </c>
      <c r="BT15" s="116" t="str">
        <f>LEFT(TRIM(H15),5)&amp;" Product-"&amp;GB!$W$1</f>
        <v>MI001 Product-ATE_FQAGB</v>
      </c>
      <c r="BU15" s="116" t="str">
        <f>CONCATENATE(MID($BE15,1,6)," Product-",GB!$W$1)</f>
        <v>MPS001 Product-ATE_FQAGB</v>
      </c>
      <c r="BV15" s="116" t="str">
        <f>IF(J15=Notes!$B$54,"Product-"&amp;GB!$W$1,J15)</f>
        <v>Product-ATE_FQAGB</v>
      </c>
      <c r="BW15" s="116" t="str">
        <f>IF(K15=Notes!$B$54,"Product-"&amp;GB!$W$1,K15)</f>
        <v>Product-ATE_FQAGB</v>
      </c>
      <c r="BX15" s="116" t="str">
        <f>IF(L15=Notes!$B$54,"Product-"&amp;GB!$W$1,L15)</f>
        <v>Product-ATE_FQAGB</v>
      </c>
      <c r="BY15" s="116" t="str">
        <f>IF(M15=Notes!$B$54,"Product-"&amp;GB!$W$1,M15)</f>
        <v>Product-ATE_FQAGB</v>
      </c>
      <c r="BZ15" s="116" t="str">
        <f>IF(N15=Notes!$B$54,"Product-"&amp;GB!$W$1,N15)</f>
        <v>Product-ATE_FQAGB</v>
      </c>
      <c r="CA15" s="116" t="str">
        <f t="shared" si="15"/>
        <v>Bincut_X_X_X NV</v>
      </c>
      <c r="CB15" s="106"/>
      <c r="CC15" s="248"/>
      <c r="CD15" s="106" t="str">
        <f t="shared" si="44"/>
        <v>MS003_SSB</v>
      </c>
      <c r="CE15" s="117" t="str">
        <f t="shared" ref="CE15" si="96">LEFT(TRIM(C15),5)&amp;" Product-HTOL_T0TX_GB_ROOM"</f>
        <v>MP001 Product-HTOL_T0TX_GB_ROOM</v>
      </c>
      <c r="CF15" s="117" t="str">
        <f t="shared" ref="CF15" si="97">LEFT(TRIM(D15),5)&amp;" Product-HTOL_T0TX_GB_ROOM"</f>
        <v>ME001 Product-HTOL_T0TX_GB_ROOM</v>
      </c>
      <c r="CG15" s="117" t="str">
        <f t="shared" ref="CG15" si="98">LEFT(TRIM(E15),5)&amp;" Product-HTOL_T0TX_GB_ROOM"</f>
        <v>MG001 Product-HTOL_T0TX_GB_ROOM</v>
      </c>
      <c r="CH15" s="117" t="str">
        <f t="shared" si="19"/>
        <v>MS003 Product-HTOL_T0TX_GB_ROOM</v>
      </c>
      <c r="CI15" s="117" t="str">
        <f t="shared" ref="CI15" si="99">LEFT(TRIM(G15),5)&amp;" Product-HTOL_T0TX_GB_ROOM"</f>
        <v>MD002 Product-HTOL_T0TX_GB_ROOM</v>
      </c>
      <c r="CJ15" s="117" t="str">
        <f t="shared" ref="CJ15" si="100">IF(LEFT(H15,1)="M",LEFT(TRIM(H15),5)&amp;" Product-HTOL_T0TX_GB_ROOM",CONCATENATE($CL15,MID(H15,6,10)))</f>
        <v>MI001 Product-HTOL_T0TX_GB_ROOM</v>
      </c>
      <c r="CK15" s="117" t="str">
        <f t="shared" si="22"/>
        <v>MPS001 Product-HTOL_T0TX_GB_ROOM</v>
      </c>
      <c r="CL15" s="117" t="str">
        <f>IF(J15=Notes!$B$54,"Product-HTOL_T0TX_GB_ROOM",J15)</f>
        <v>Product-HTOL_T0TX_GB_ROOM</v>
      </c>
      <c r="CM15" s="117" t="str">
        <f>IF(K15=Notes!$B$54,"Product-HTOL_T0TX_GB_ROOM",K15)</f>
        <v>Product-HTOL_T0TX_GB_ROOM</v>
      </c>
      <c r="CN15" s="117" t="str">
        <f>IF(L15=Notes!$B$54,"Product-HTOL_T0TX_GB_ROOM",L15)</f>
        <v>Product-HTOL_T0TX_GB_ROOM</v>
      </c>
      <c r="CO15" s="117" t="str">
        <f>IF(M15=Notes!$B$54,"Product-HTOL_T0TX_GB_ROOM",M15)</f>
        <v>Product-HTOL_T0TX_GB_ROOM</v>
      </c>
      <c r="CP15" s="117" t="str">
        <f>IF(N15=Notes!$B$54,"Product-HTOL_T0TX_GB_ROOM",N15)</f>
        <v>Product-HTOL_T0TX_GB_ROOM</v>
      </c>
      <c r="CQ15" s="117" t="str">
        <f t="shared" si="23"/>
        <v>Bincut_X_X_X NV</v>
      </c>
      <c r="CR15" s="106"/>
      <c r="CS15" s="248"/>
      <c r="CT15" s="106" t="str">
        <f t="shared" si="45"/>
        <v>MS003_SSB</v>
      </c>
      <c r="CU15" s="118" t="str">
        <f t="shared" ref="CU15" si="101">LEFT(TRIM(C15),5)&amp;" Product-HTOL_T0TX_GB_HOT"</f>
        <v>MP001 Product-HTOL_T0TX_GB_HOT</v>
      </c>
      <c r="CV15" s="118" t="str">
        <f t="shared" ref="CV15" si="102">LEFT(TRIM(D15),5)&amp;" Product-HTOL_T0TX_GB_HOT"</f>
        <v>ME001 Product-HTOL_T0TX_GB_HOT</v>
      </c>
      <c r="CW15" s="118" t="str">
        <f t="shared" ref="CW15" si="103">LEFT(TRIM(E15),5)&amp;" Product-HTOL_T0TX_GB_HOT"</f>
        <v>MG001 Product-HTOL_T0TX_GB_HOT</v>
      </c>
      <c r="CX15" s="118" t="str">
        <f t="shared" si="27"/>
        <v>MS003 Product-HTOL_T0TX_GB_HOT</v>
      </c>
      <c r="CY15" s="118" t="str">
        <f t="shared" ref="CY15" si="104">LEFT(TRIM(G15),5)&amp;" Product-HTOL_T0TX_GB_HOT"</f>
        <v>MD002 Product-HTOL_T0TX_GB_HOT</v>
      </c>
      <c r="CZ15" s="118" t="str">
        <f t="shared" ref="CZ15" si="105">IF(LEFT(H15,1)="M",LEFT(TRIM(H15),5)&amp;" Product-HTOL_T0TX_GB_HOT",CONCATENATE($DB15,MID(H15,6,10)))</f>
        <v>MI001 Product-HTOL_T0TX_GB_HOT</v>
      </c>
      <c r="DA15" s="118" t="str">
        <f t="shared" si="30"/>
        <v>MPS001 Product-HTOL_T0TX_GB_HOT</v>
      </c>
      <c r="DB15" s="118" t="str">
        <f>IF(J15=Notes!$B$54,"Product-HTOL_T0TX_GB_HOT",J15)</f>
        <v>Product-HTOL_T0TX_GB_HOT</v>
      </c>
      <c r="DC15" s="118" t="str">
        <f>IF(K15=Notes!$B$54,"Product-HTOL_T0TX_GB_HOT",K15)</f>
        <v>Product-HTOL_T0TX_GB_HOT</v>
      </c>
      <c r="DD15" s="118" t="str">
        <f>IF(L15=Notes!$B$54,"Product-HTOL_T0TX_GB_HOT",L15)</f>
        <v>Product-HTOL_T0TX_GB_HOT</v>
      </c>
      <c r="DE15" s="118" t="str">
        <f>IF(M15=Notes!$B$54,"Product-HTOL_T0TX_GB_HOT",M15)</f>
        <v>Product-HTOL_T0TX_GB_HOT</v>
      </c>
      <c r="DF15" s="118" t="str">
        <f>IF(N15=Notes!$B$54,"Product-HTOL_T0TX_GB_HOT",N15)</f>
        <v>Product-HTOL_T0TX_GB_HOT</v>
      </c>
      <c r="DG15" s="118" t="str">
        <f t="shared" si="31"/>
        <v>Bincut_X_X_X NV</v>
      </c>
      <c r="DH15" s="106"/>
      <c r="DI15" s="55" t="str">
        <f t="shared" si="46"/>
        <v>No</v>
      </c>
      <c r="DJ15" s="55">
        <f>VLOOKUP(LEFT($E15,5),Notes!$A:$F,6,0)</f>
        <v>1</v>
      </c>
      <c r="DK15" s="55" t="str">
        <f>IF(LEFT($F15,2)="MS",VLOOKUP(LEFT($F15,5),Notes!$A:$F,6,0),IF(LEFT($F15,3)&gt;Notes!$B$58,0,1))</f>
        <v>Cross</v>
      </c>
      <c r="DL15" s="55">
        <f>VLOOKUP(LEFT($G15,5),Notes!$A:$F,6,0)</f>
        <v>1</v>
      </c>
      <c r="DM15" s="55">
        <f>VLOOKUP(LEFT($H15,5),Notes!$A:$F,6,0)</f>
        <v>1</v>
      </c>
    </row>
    <row r="16" spans="1:117" ht="17" x14ac:dyDescent="0.2">
      <c r="A16" s="248"/>
      <c r="B16" s="154" t="s">
        <v>317</v>
      </c>
      <c r="C16" s="150" t="str">
        <f>IF(INT(MID(C$4,5,1))&gt;1,CONCATENATE("MP007",MID(C12,6,20)),C$4)</f>
        <v>MP001 E1 Voltage</v>
      </c>
      <c r="D16" s="151" t="str">
        <f>IF(INT(MID(D$4,5,1))&gt;1,"ME005 E1 Voltage",D$4)</f>
        <v>ME001 E1 Voltage</v>
      </c>
      <c r="E16" s="150" t="str">
        <f t="shared" si="32"/>
        <v>MG001 E1 Voltage</v>
      </c>
      <c r="F16" s="152" t="str">
        <f t="shared" si="3"/>
        <v>MS004 Evaluate Bin</v>
      </c>
      <c r="G16" s="150" t="str">
        <f>CONCATENATE(G$111,"9 E1 Voltage")</f>
        <v>MD009 E1 Voltage</v>
      </c>
      <c r="H16" s="151" t="str">
        <f>CONCATENATE(H$111,"4 E1 Voltage")</f>
        <v>MI004 E1 Voltage</v>
      </c>
      <c r="I16" s="150" t="str">
        <f>IF(INDEX(Binning!$F$3:$AY$791,MATCH(CONCATENATE("MPS",MID(C16,3,3),"_E1"),Binning!$F$3:$F$791,0),MATCH("Pvmax",Binning!$F$2:$AY$2,0))&lt;INDEX(Binning!$F$3:$AY$791,MATCH(CONCATENATE("MES",MID(D16,3,3),"_E1"),Binning!$F$3:$F$791,0),MATCH("Pvmax",Binning!$F$2:$AY$2,0)),CONCATENATE("MES",MID(D16,3,3)," E1 Voltage"),CONCATENATE("MPS",MID(C16,3,3)," E1 Voltage"))</f>
        <v>MPS001 E1 Voltage</v>
      </c>
      <c r="J16" s="107" t="str">
        <f>Notes!$B$54</f>
        <v>BinningVmax</v>
      </c>
      <c r="K16" s="107" t="str">
        <f>Notes!$B$54</f>
        <v>BinningVmax</v>
      </c>
      <c r="L16" s="107" t="str">
        <f>Notes!$B$54</f>
        <v>BinningVmax</v>
      </c>
      <c r="M16" s="107" t="str">
        <f>Notes!$B$54</f>
        <v>BinningVmax</v>
      </c>
      <c r="N16" s="107" t="str">
        <f>Notes!$B$54</f>
        <v>BinningVmax</v>
      </c>
      <c r="O16" s="107" t="str">
        <f t="shared" si="47"/>
        <v>Bincut_X_X_X LV</v>
      </c>
      <c r="P16" s="110"/>
      <c r="Q16" s="248"/>
      <c r="R16" s="106" t="str">
        <f t="shared" ref="R16:R23" si="106">B16</f>
        <v>MS004</v>
      </c>
      <c r="S16" s="111" t="str">
        <f>LEFT(TRIM(C16),5)&amp;" Product-"&amp;GB!$S$1</f>
        <v>MP001 Product-CP_GB_HOT</v>
      </c>
      <c r="T16" s="111" t="str">
        <f>LEFT(TRIM(D16),5)&amp;" Product-"&amp;GB!$S$1</f>
        <v>ME001 Product-CP_GB_HOT</v>
      </c>
      <c r="U16" s="111" t="str">
        <f>LEFT(TRIM(E16),5)&amp;" Product-"&amp;GB!$S$1</f>
        <v>MG001 Product-CP_GB_HOT</v>
      </c>
      <c r="V16" s="111" t="str">
        <f t="shared" si="4"/>
        <v>MS004 Product-CP_GB_HOT</v>
      </c>
      <c r="W16" s="111" t="str">
        <f>LEFT(TRIM(G16),5)&amp;" Product-"&amp;GB!$S$1</f>
        <v>MD009 Product-CP_GB_HOT</v>
      </c>
      <c r="X16" s="111" t="str">
        <f>LEFT(TRIM(H16),5)&amp;" Product-"&amp;GB!$S$1</f>
        <v>MI004 Product-CP_GB_HOT</v>
      </c>
      <c r="Y16" s="111" t="str">
        <f>IF(I16="","",LEFT(TRIM($I16),6)&amp;" Product-"&amp;GB!$S$1)</f>
        <v>MPS001 Product-CP_GB_HOT</v>
      </c>
      <c r="Z16" s="111" t="str">
        <f t="shared" si="48"/>
        <v>Product-CP_GB_HOT</v>
      </c>
      <c r="AA16" s="111" t="str">
        <f t="shared" si="5"/>
        <v>Product-CP_GB_HOT</v>
      </c>
      <c r="AB16" s="111" t="str">
        <f t="shared" si="6"/>
        <v>Product-CP_GB_HOT</v>
      </c>
      <c r="AC16" s="111" t="str">
        <f t="shared" si="6"/>
        <v>Product-CP_GB_HOT</v>
      </c>
      <c r="AD16" s="111" t="str">
        <f t="shared" si="6"/>
        <v>Product-CP_GB_HOT</v>
      </c>
      <c r="AE16" s="111" t="str">
        <f t="shared" ref="AE16:AE23" si="107">O16</f>
        <v>Bincut_X_X_X LV</v>
      </c>
      <c r="AF16" s="106"/>
      <c r="AG16" s="248"/>
      <c r="AH16" s="112" t="str">
        <f t="shared" ref="AH16:AH23" si="108">B16</f>
        <v>MS004</v>
      </c>
      <c r="AI16" s="113" t="str">
        <f t="shared" ref="AI16:AN19" si="109">LEFT(TRIM(C16),5)&amp;" Product-FT_GB_ROOM"</f>
        <v>MP001 Product-FT_GB_ROOM</v>
      </c>
      <c r="AJ16" s="113" t="str">
        <f t="shared" si="109"/>
        <v>ME001 Product-FT_GB_ROOM</v>
      </c>
      <c r="AK16" s="113" t="str">
        <f t="shared" si="109"/>
        <v>MG001 Product-FT_GB_ROOM</v>
      </c>
      <c r="AL16" s="113" t="str">
        <f t="shared" si="9"/>
        <v>MS004 Product-FT_GB_ROOM</v>
      </c>
      <c r="AM16" s="113" t="str">
        <f t="shared" si="109"/>
        <v>MD009 Product-FT_GB_ROOM</v>
      </c>
      <c r="AN16" s="113" t="str">
        <f t="shared" si="109"/>
        <v>MI004 Product-FT_GB_ROOM</v>
      </c>
      <c r="AO16" s="113" t="str">
        <f t="shared" si="40"/>
        <v>MPS001 Product-FT_GB_ROOM</v>
      </c>
      <c r="AP16" s="113" t="str">
        <f>IF(Z16=Notes!$B$54,Notes!$B$54,"Product-FT_GB_ROOM")</f>
        <v>Product-FT_GB_ROOM</v>
      </c>
      <c r="AQ16" s="113" t="str">
        <f>IF(AA16=Notes!$B$54,Notes!$B$54,"Product-FT_GB_ROOM")</f>
        <v>Product-FT_GB_ROOM</v>
      </c>
      <c r="AR16" s="113" t="str">
        <f>IF(AB16=Notes!$B$54,Notes!$B$54,"Product-FT_GB_ROOM")</f>
        <v>Product-FT_GB_ROOM</v>
      </c>
      <c r="AS16" s="113" t="str">
        <f>IF(AC16=Notes!$B$54,Notes!$B$54,"Product-FT_GB_ROOM")</f>
        <v>Product-FT_GB_ROOM</v>
      </c>
      <c r="AT16" s="113" t="str">
        <f>IF(AD16=Notes!$B$54,Notes!$B$54,"Product-FT_GB_ROOM")</f>
        <v>Product-FT_GB_ROOM</v>
      </c>
      <c r="AU16" s="114" t="str">
        <f t="shared" ref="AU16:AU23" si="110">O16</f>
        <v>Bincut_X_X_X LV</v>
      </c>
      <c r="AV16" s="106"/>
      <c r="AW16" s="248"/>
      <c r="AX16" s="106" t="str">
        <f t="shared" ref="AX16:AX23" si="111">B16</f>
        <v>MS004</v>
      </c>
      <c r="AY16" s="115" t="str">
        <f t="shared" si="76"/>
        <v>MP001 Product-FT_GB_HOT</v>
      </c>
      <c r="AZ16" s="115" t="str">
        <f t="shared" si="77"/>
        <v>ME001 Product-FT_GB_HOT</v>
      </c>
      <c r="BA16" s="115" t="str">
        <f t="shared" ref="BA16:BA19" si="112">IF(LEFT(E16,1)="M",LEFT(TRIM(E16),5)&amp;" Product-FT_GB_HOT",CONCATENATE($BG16,MID(E16,6,10)))</f>
        <v>MG001 Product-FT_GB_HOT</v>
      </c>
      <c r="BB16" s="115" t="str">
        <f t="shared" si="12"/>
        <v>MS004 Product-FT_GB_HOT</v>
      </c>
      <c r="BC16" s="115" t="str">
        <f t="shared" si="78"/>
        <v>MD009 Product-FT_GB_HOT</v>
      </c>
      <c r="BD16" s="115" t="str">
        <f t="shared" ref="BD16:BD23" si="113">IF(LEFT(H16,1)="M",LEFT(TRIM(H16),5)&amp;" Product-FT_GB_HOT",CONCATENATE($BG16,MID(H16,6,10)))</f>
        <v>MI004 Product-FT_GB_HOT</v>
      </c>
      <c r="BE16" s="115" t="str">
        <f t="shared" ref="BE16:BE23" si="114">CONCATENATE(MID(I16,1,6)," Product-FT_GB_HOT")</f>
        <v>MPS001 Product-FT_GB_HOT</v>
      </c>
      <c r="BF16" s="115" t="str">
        <f>IF(J16=Notes!$B$54,"Product-FT_GB_HOT",J16)</f>
        <v>Product-FT_GB_HOT</v>
      </c>
      <c r="BG16" s="115" t="str">
        <f>IF(K16=Notes!$B$54,"Product-FT_GB_HOT",K16)</f>
        <v>Product-FT_GB_HOT</v>
      </c>
      <c r="BH16" s="115" t="str">
        <f>IF(L16=Notes!$B$54,"Product-FT_GB_HOT",L16)</f>
        <v>Product-FT_GB_HOT</v>
      </c>
      <c r="BI16" s="115" t="str">
        <f>IF(M16=Notes!$B$54,"Product-FT_GB_HOT",M16)</f>
        <v>Product-FT_GB_HOT</v>
      </c>
      <c r="BJ16" s="115" t="str">
        <f>IF(N16=Notes!$B$54,"Product-FT_GB_HOT",N16)</f>
        <v>Product-FT_GB_HOT</v>
      </c>
      <c r="BK16" s="115" t="str">
        <f t="shared" ref="BK16:BK23" si="115">O16</f>
        <v>Bincut_X_X_X LV</v>
      </c>
      <c r="BL16" s="106"/>
      <c r="BM16" s="248"/>
      <c r="BN16" s="106" t="str">
        <f t="shared" si="43"/>
        <v>MS004</v>
      </c>
      <c r="BO16" s="116" t="str">
        <f>LEFT(TRIM(C16),5)&amp;" Product-"&amp;GB!$W$1</f>
        <v>MP001 Product-ATE_FQAGB</v>
      </c>
      <c r="BP16" s="116" t="str">
        <f>LEFT(TRIM(D16),5)&amp;" Product-"&amp;GB!$W$1</f>
        <v>ME001 Product-ATE_FQAGB</v>
      </c>
      <c r="BQ16" s="116" t="str">
        <f>LEFT(TRIM(E16),5)&amp;" Product-"&amp;GB!$W$1</f>
        <v>MG001 Product-ATE_FQAGB</v>
      </c>
      <c r="BR16" s="116" t="str">
        <f>IF(MID($F16,1,2)="MS",LEFT(TRIM($F16),5)&amp;" Product-"&amp;GB!$W$1,$F16)</f>
        <v>MS004 Product-ATE_FQAGB</v>
      </c>
      <c r="BS16" s="116" t="str">
        <f>LEFT(TRIM(G16),5)&amp;" Product-"&amp;GB!$W$1</f>
        <v>MD009 Product-ATE_FQAGB</v>
      </c>
      <c r="BT16" s="116" t="str">
        <f>LEFT(TRIM(H16),5)&amp;" Product-"&amp;GB!$W$1</f>
        <v>MI004 Product-ATE_FQAGB</v>
      </c>
      <c r="BU16" s="116" t="str">
        <f>CONCATENATE(MID($BE16,1,6)," Product-",GB!$W$1)</f>
        <v>MPS001 Product-ATE_FQAGB</v>
      </c>
      <c r="BV16" s="116" t="str">
        <f>IF(J16=Notes!$B$54,"Product-"&amp;GB!$W$1,J16)</f>
        <v>Product-ATE_FQAGB</v>
      </c>
      <c r="BW16" s="116" t="str">
        <f>IF(K16=Notes!$B$54,"Product-"&amp;GB!$W$1,K16)</f>
        <v>Product-ATE_FQAGB</v>
      </c>
      <c r="BX16" s="116" t="str">
        <f>IF(L16=Notes!$B$54,"Product-"&amp;GB!$W$1,L16)</f>
        <v>Product-ATE_FQAGB</v>
      </c>
      <c r="BY16" s="116" t="str">
        <f>IF(M16=Notes!$B$54,"Product-"&amp;GB!$W$1,M16)</f>
        <v>Product-ATE_FQAGB</v>
      </c>
      <c r="BZ16" s="116" t="str">
        <f>IF(N16=Notes!$B$54,"Product-"&amp;GB!$W$1,N16)</f>
        <v>Product-ATE_FQAGB</v>
      </c>
      <c r="CA16" s="116" t="str">
        <f t="shared" si="15"/>
        <v>Bincut_X_X_X NV</v>
      </c>
      <c r="CB16" s="106"/>
      <c r="CC16" s="248"/>
      <c r="CD16" s="106" t="str">
        <f t="shared" si="44"/>
        <v>MS004</v>
      </c>
      <c r="CE16" s="117" t="str">
        <f t="shared" ref="CE16:CG19" si="116">LEFT(TRIM(C16),5)&amp;" Product-HTOL_T0TX_GB_ROOM"</f>
        <v>MP001 Product-HTOL_T0TX_GB_ROOM</v>
      </c>
      <c r="CF16" s="117" t="str">
        <f t="shared" si="116"/>
        <v>ME001 Product-HTOL_T0TX_GB_ROOM</v>
      </c>
      <c r="CG16" s="117" t="str">
        <f t="shared" si="116"/>
        <v>MG001 Product-HTOL_T0TX_GB_ROOM</v>
      </c>
      <c r="CH16" s="117" t="str">
        <f t="shared" si="19"/>
        <v>MS004 Product-HTOL_T0TX_GB_ROOM</v>
      </c>
      <c r="CI16" s="117" t="str">
        <f t="shared" ref="CI16:CI23" si="117">LEFT(TRIM(G16),5)&amp;" Product-HTOL_T0TX_GB_ROOM"</f>
        <v>MD009 Product-HTOL_T0TX_GB_ROOM</v>
      </c>
      <c r="CJ16" s="117" t="str">
        <f t="shared" ref="CJ16:CJ23" si="118">IF(LEFT(H16,1)="M",LEFT(TRIM(H16),5)&amp;" Product-HTOL_T0TX_GB_ROOM",CONCATENATE($CL16,MID(H16,6,10)))</f>
        <v>MI004 Product-HTOL_T0TX_GB_ROOM</v>
      </c>
      <c r="CK16" s="117" t="str">
        <f t="shared" si="22"/>
        <v>MPS001 Product-HTOL_T0TX_GB_ROOM</v>
      </c>
      <c r="CL16" s="117" t="str">
        <f>IF(J16=Notes!$B$54,"Product-HTOL_T0TX_GB_ROOM",J16)</f>
        <v>Product-HTOL_T0TX_GB_ROOM</v>
      </c>
      <c r="CM16" s="117" t="str">
        <f>IF(K16=Notes!$B$54,"Product-HTOL_T0TX_GB_ROOM",K16)</f>
        <v>Product-HTOL_T0TX_GB_ROOM</v>
      </c>
      <c r="CN16" s="117" t="str">
        <f>IF(L16=Notes!$B$54,"Product-HTOL_T0TX_GB_ROOM",L16)</f>
        <v>Product-HTOL_T0TX_GB_ROOM</v>
      </c>
      <c r="CO16" s="117" t="str">
        <f>IF(M16=Notes!$B$54,"Product-HTOL_T0TX_GB_ROOM",M16)</f>
        <v>Product-HTOL_T0TX_GB_ROOM</v>
      </c>
      <c r="CP16" s="117" t="str">
        <f>IF(N16=Notes!$B$54,"Product-HTOL_T0TX_GB_ROOM",N16)</f>
        <v>Product-HTOL_T0TX_GB_ROOM</v>
      </c>
      <c r="CQ16" s="117" t="str">
        <f t="shared" si="23"/>
        <v>Bincut_X_X_X NV</v>
      </c>
      <c r="CR16" s="106"/>
      <c r="CS16" s="248"/>
      <c r="CT16" s="106" t="str">
        <f t="shared" si="45"/>
        <v>MS004</v>
      </c>
      <c r="CU16" s="118" t="str">
        <f t="shared" ref="CU16:CW19" si="119">LEFT(TRIM(C16),5)&amp;" Product-HTOL_T0TX_GB_HOT"</f>
        <v>MP001 Product-HTOL_T0TX_GB_HOT</v>
      </c>
      <c r="CV16" s="118" t="str">
        <f t="shared" si="119"/>
        <v>ME001 Product-HTOL_T0TX_GB_HOT</v>
      </c>
      <c r="CW16" s="118" t="str">
        <f t="shared" si="119"/>
        <v>MG001 Product-HTOL_T0TX_GB_HOT</v>
      </c>
      <c r="CX16" s="118" t="str">
        <f t="shared" si="27"/>
        <v>MS004 Product-HTOL_T0TX_GB_HOT</v>
      </c>
      <c r="CY16" s="118" t="str">
        <f t="shared" ref="CY16:CY23" si="120">LEFT(TRIM(G16),5)&amp;" Product-HTOL_T0TX_GB_HOT"</f>
        <v>MD009 Product-HTOL_T0TX_GB_HOT</v>
      </c>
      <c r="CZ16" s="118" t="str">
        <f t="shared" ref="CZ16:CZ23" si="121">IF(LEFT(H16,1)="M",LEFT(TRIM(H16),5)&amp;" Product-HTOL_T0TX_GB_HOT",CONCATENATE($DB16,MID(H16,6,10)))</f>
        <v>MI004 Product-HTOL_T0TX_GB_HOT</v>
      </c>
      <c r="DA16" s="118" t="str">
        <f t="shared" si="30"/>
        <v>MPS001 Product-HTOL_T0TX_GB_HOT</v>
      </c>
      <c r="DB16" s="118" t="str">
        <f>IF(J16=Notes!$B$54,"Product-HTOL_T0TX_GB_HOT",J16)</f>
        <v>Product-HTOL_T0TX_GB_HOT</v>
      </c>
      <c r="DC16" s="118" t="str">
        <f>IF(K16=Notes!$B$54,"Product-HTOL_T0TX_GB_HOT",K16)</f>
        <v>Product-HTOL_T0TX_GB_HOT</v>
      </c>
      <c r="DD16" s="118" t="str">
        <f>IF(L16=Notes!$B$54,"Product-HTOL_T0TX_GB_HOT",L16)</f>
        <v>Product-HTOL_T0TX_GB_HOT</v>
      </c>
      <c r="DE16" s="118" t="str">
        <f>IF(M16=Notes!$B$54,"Product-HTOL_T0TX_GB_HOT",M16)</f>
        <v>Product-HTOL_T0TX_GB_HOT</v>
      </c>
      <c r="DF16" s="118" t="str">
        <f>IF(N16=Notes!$B$54,"Product-HTOL_T0TX_GB_HOT",N16)</f>
        <v>Product-HTOL_T0TX_GB_HOT</v>
      </c>
      <c r="DG16" s="118" t="str">
        <f t="shared" si="31"/>
        <v>Bincut_X_X_X NV</v>
      </c>
      <c r="DH16" s="106"/>
      <c r="DI16" s="55" t="str">
        <f t="shared" si="46"/>
        <v>No</v>
      </c>
      <c r="DJ16" s="55">
        <f>VLOOKUP(LEFT($E16,5),Notes!$A:$F,6,0)</f>
        <v>1</v>
      </c>
      <c r="DK16" s="55" t="str">
        <f>IF(LEFT($F16,2)="MS",VLOOKUP(LEFT($F16,5),Notes!$A:$F,6,0),IF(LEFT($F16,3)&gt;Notes!$B$58,0,1))</f>
        <v>Cross</v>
      </c>
      <c r="DL16" s="55" t="str">
        <f>VLOOKUP(LEFT($G16,5),Notes!$A:$F,6,0)</f>
        <v>Cross</v>
      </c>
      <c r="DM16" s="55" t="str">
        <f>VLOOKUP(LEFT($H16,5),Notes!$A:$F,6,0)</f>
        <v>Cross</v>
      </c>
    </row>
    <row r="17" spans="1:117" s="163" customFormat="1" ht="17" x14ac:dyDescent="0.2">
      <c r="A17" s="248"/>
      <c r="B17" s="145" t="str">
        <f>CONCATENATE(B16,"_GPU")</f>
        <v>MS004_GPU</v>
      </c>
      <c r="C17" s="146" t="str">
        <f>C$5</f>
        <v>MP001 E1 Voltage</v>
      </c>
      <c r="D17" s="147" t="s">
        <v>164</v>
      </c>
      <c r="E17" s="146" t="str">
        <f t="shared" si="32"/>
        <v>MG001 E1 Voltage</v>
      </c>
      <c r="F17" s="152" t="str">
        <f t="shared" si="3"/>
        <v>MS004 Evaluate Bin</v>
      </c>
      <c r="G17" s="147" t="str">
        <f>CONCATENATE(G$111,"1 E1 Voltage")</f>
        <v>MD001 E1 Voltage</v>
      </c>
      <c r="H17" s="147" t="str">
        <f>CONCATENATE(H$111,MIN(MID(B17,5,1),3)," E1 Voltage")</f>
        <v>MI003 E1 Voltage</v>
      </c>
      <c r="I17" s="150" t="str">
        <f>IF(INDEX(Binning!$F$3:$AY$791,MATCH(CONCATENATE("MPS",MID(C17,3,3),"_E1"),Binning!$F$3:$F$791,0),MATCH("Pvmax",Binning!$F$2:$AY$2,0))&lt;INDEX(Binning!$F$3:$AY$791,MATCH(CONCATENATE("MES",MID(D17,3,3),"_E1"),Binning!$F$3:$F$791,0),MATCH("Pvmax",Binning!$F$2:$AY$2,0)),CONCATENATE("MES",MID(D17,3,3)," E1 Voltage"),CONCATENATE("MPS",MID(C17,3,3)," E1 Voltage"))</f>
        <v>MPS001 E1 Voltage</v>
      </c>
      <c r="J17" s="150" t="str">
        <f>Notes!$B$54</f>
        <v>BinningVmax</v>
      </c>
      <c r="K17" s="150" t="str">
        <f>Notes!$B$54</f>
        <v>BinningVmax</v>
      </c>
      <c r="L17" s="150" t="str">
        <f>Notes!$B$54</f>
        <v>BinningVmax</v>
      </c>
      <c r="M17" s="150" t="str">
        <f>Notes!$B$54</f>
        <v>BinningVmax</v>
      </c>
      <c r="N17" s="150" t="str">
        <f>Notes!$B$54</f>
        <v>BinningVmax</v>
      </c>
      <c r="O17" s="150" t="str">
        <f t="shared" si="47"/>
        <v>Bincut_X_X_X LV</v>
      </c>
      <c r="P17" s="153"/>
      <c r="Q17" s="248"/>
      <c r="R17" s="154" t="str">
        <f t="shared" si="106"/>
        <v>MS004_GPU</v>
      </c>
      <c r="S17" s="155" t="str">
        <f>LEFT(TRIM(C17),5)&amp;" Product-"&amp;GB!$S$1</f>
        <v>MP001 Product-CP_GB_HOT</v>
      </c>
      <c r="T17" s="155" t="str">
        <f>LEFT(TRIM(D17),5)&amp;" Product-"&amp;GB!$S$1</f>
        <v>ME001 Product-CP_GB_HOT</v>
      </c>
      <c r="U17" s="155" t="str">
        <f>LEFT(TRIM(E17),5)&amp;" Product-"&amp;GB!$S$1</f>
        <v>MG001 Product-CP_GB_HOT</v>
      </c>
      <c r="V17" s="155" t="str">
        <f t="shared" si="4"/>
        <v>MS004 Product-CP_GB_HOT</v>
      </c>
      <c r="W17" s="155" t="str">
        <f>LEFT(TRIM(G17),5)&amp;" Product-"&amp;GB!$S$1</f>
        <v>MD001 Product-CP_GB_HOT</v>
      </c>
      <c r="X17" s="155" t="str">
        <f>LEFT(TRIM(H17),5)&amp;" Product-"&amp;GB!$S$1</f>
        <v>MI003 Product-CP_GB_HOT</v>
      </c>
      <c r="Y17" s="155" t="str">
        <f>IF(I17="","",LEFT(TRIM($I17),6)&amp;" Product-"&amp;GB!$S$1)</f>
        <v>MPS001 Product-CP_GB_HOT</v>
      </c>
      <c r="Z17" s="155" t="str">
        <f t="shared" si="48"/>
        <v>Product-CP_GB_HOT</v>
      </c>
      <c r="AA17" s="155" t="str">
        <f t="shared" si="5"/>
        <v>Product-CP_GB_HOT</v>
      </c>
      <c r="AB17" s="155" t="str">
        <f t="shared" si="6"/>
        <v>Product-CP_GB_HOT</v>
      </c>
      <c r="AC17" s="155" t="str">
        <f t="shared" si="6"/>
        <v>Product-CP_GB_HOT</v>
      </c>
      <c r="AD17" s="155" t="str">
        <f t="shared" si="6"/>
        <v>Product-CP_GB_HOT</v>
      </c>
      <c r="AE17" s="155" t="str">
        <f t="shared" si="107"/>
        <v>Bincut_X_X_X LV</v>
      </c>
      <c r="AF17" s="154"/>
      <c r="AG17" s="248"/>
      <c r="AH17" s="156" t="str">
        <f t="shared" si="108"/>
        <v>MS004_GPU</v>
      </c>
      <c r="AI17" s="157" t="str">
        <f t="shared" si="109"/>
        <v>MP001 Product-FT_GB_ROOM</v>
      </c>
      <c r="AJ17" s="157" t="str">
        <f t="shared" si="109"/>
        <v>ME001 Product-FT_GB_ROOM</v>
      </c>
      <c r="AK17" s="157" t="str">
        <f t="shared" si="109"/>
        <v>MG001 Product-FT_GB_ROOM</v>
      </c>
      <c r="AL17" s="157" t="str">
        <f t="shared" si="9"/>
        <v>MS004 Product-FT_GB_ROOM</v>
      </c>
      <c r="AM17" s="157" t="str">
        <f t="shared" si="109"/>
        <v>MD001 Product-FT_GB_ROOM</v>
      </c>
      <c r="AN17" s="157" t="str">
        <f t="shared" si="109"/>
        <v>MI003 Product-FT_GB_ROOM</v>
      </c>
      <c r="AO17" s="157" t="str">
        <f t="shared" si="40"/>
        <v>MPS001 Product-FT_GB_ROOM</v>
      </c>
      <c r="AP17" s="157" t="str">
        <f>IF(Z17=Notes!$B$54,Notes!$B$54,"Product-FT_GB_ROOM")</f>
        <v>Product-FT_GB_ROOM</v>
      </c>
      <c r="AQ17" s="157" t="str">
        <f>IF(AA17=Notes!$B$54,Notes!$B$54,"Product-FT_GB_ROOM")</f>
        <v>Product-FT_GB_ROOM</v>
      </c>
      <c r="AR17" s="157" t="str">
        <f>IF(AB17=Notes!$B$54,Notes!$B$54,"Product-FT_GB_ROOM")</f>
        <v>Product-FT_GB_ROOM</v>
      </c>
      <c r="AS17" s="157" t="str">
        <f>IF(AC17=Notes!$B$54,Notes!$B$54,"Product-FT_GB_ROOM")</f>
        <v>Product-FT_GB_ROOM</v>
      </c>
      <c r="AT17" s="157" t="str">
        <f>IF(AD17=Notes!$B$54,Notes!$B$54,"Product-FT_GB_ROOM")</f>
        <v>Product-FT_GB_ROOM</v>
      </c>
      <c r="AU17" s="158" t="str">
        <f t="shared" si="110"/>
        <v>Bincut_X_X_X LV</v>
      </c>
      <c r="AV17" s="154"/>
      <c r="AW17" s="248"/>
      <c r="AX17" s="154" t="str">
        <f t="shared" si="111"/>
        <v>MS004_GPU</v>
      </c>
      <c r="AY17" s="159" t="str">
        <f t="shared" si="76"/>
        <v>MP001 Product-FT_GB_HOT</v>
      </c>
      <c r="AZ17" s="159" t="str">
        <f t="shared" si="77"/>
        <v>ME001 Product-FT_GB_HOT</v>
      </c>
      <c r="BA17" s="159" t="str">
        <f t="shared" si="112"/>
        <v>MG001 Product-FT_GB_HOT</v>
      </c>
      <c r="BB17" s="159" t="str">
        <f t="shared" si="12"/>
        <v>MS004 Product-FT_GB_HOT</v>
      </c>
      <c r="BC17" s="159" t="str">
        <f t="shared" si="78"/>
        <v>MD001 Product-FT_GB_HOT</v>
      </c>
      <c r="BD17" s="159" t="str">
        <f t="shared" si="113"/>
        <v>MI003 Product-FT_GB_HOT</v>
      </c>
      <c r="BE17" s="159" t="str">
        <f t="shared" si="114"/>
        <v>MPS001 Product-FT_GB_HOT</v>
      </c>
      <c r="BF17" s="159" t="str">
        <f>IF(J17=Notes!$B$54,"Product-FT_GB_HOT",J17)</f>
        <v>Product-FT_GB_HOT</v>
      </c>
      <c r="BG17" s="159" t="str">
        <f>IF(K17=Notes!$B$54,"Product-FT_GB_HOT",K17)</f>
        <v>Product-FT_GB_HOT</v>
      </c>
      <c r="BH17" s="159" t="str">
        <f>IF(L17=Notes!$B$54,"Product-FT_GB_HOT",L17)</f>
        <v>Product-FT_GB_HOT</v>
      </c>
      <c r="BI17" s="159" t="str">
        <f>IF(M17=Notes!$B$54,"Product-FT_GB_HOT",M17)</f>
        <v>Product-FT_GB_HOT</v>
      </c>
      <c r="BJ17" s="159" t="str">
        <f>IF(N17=Notes!$B$54,"Product-FT_GB_HOT",N17)</f>
        <v>Product-FT_GB_HOT</v>
      </c>
      <c r="BK17" s="159" t="str">
        <f t="shared" si="115"/>
        <v>Bincut_X_X_X LV</v>
      </c>
      <c r="BL17" s="154"/>
      <c r="BM17" s="248"/>
      <c r="BN17" s="154" t="str">
        <f t="shared" si="43"/>
        <v>MS004_GPU</v>
      </c>
      <c r="BO17" s="160" t="str">
        <f>LEFT(TRIM(C17),5)&amp;" Product-"&amp;GB!$W$1</f>
        <v>MP001 Product-ATE_FQAGB</v>
      </c>
      <c r="BP17" s="160" t="str">
        <f>LEFT(TRIM(D17),5)&amp;" Product-"&amp;GB!$W$1</f>
        <v>ME001 Product-ATE_FQAGB</v>
      </c>
      <c r="BQ17" s="160" t="str">
        <f>LEFT(TRIM(E17),5)&amp;" Product-"&amp;GB!$W$1</f>
        <v>MG001 Product-ATE_FQAGB</v>
      </c>
      <c r="BR17" s="160" t="str">
        <f>IF(MID($F17,1,2)="MS",LEFT(TRIM($F17),5)&amp;" Product-"&amp;GB!$W$1,$F17)</f>
        <v>MS004 Product-ATE_FQAGB</v>
      </c>
      <c r="BS17" s="160" t="str">
        <f>LEFT(TRIM(G17),5)&amp;" Product-"&amp;GB!$W$1</f>
        <v>MD001 Product-ATE_FQAGB</v>
      </c>
      <c r="BT17" s="160" t="str">
        <f>LEFT(TRIM(H17),5)&amp;" Product-"&amp;GB!$W$1</f>
        <v>MI003 Product-ATE_FQAGB</v>
      </c>
      <c r="BU17" s="160" t="str">
        <f>CONCATENATE(MID($BE17,1,6)," Product-",GB!$W$1)</f>
        <v>MPS001 Product-ATE_FQAGB</v>
      </c>
      <c r="BV17" s="160" t="str">
        <f>IF(J17=Notes!$B$54,"Product-"&amp;GB!$W$1,J17)</f>
        <v>Product-ATE_FQAGB</v>
      </c>
      <c r="BW17" s="160" t="str">
        <f>IF(K17=Notes!$B$54,"Product-"&amp;GB!$W$1,K17)</f>
        <v>Product-ATE_FQAGB</v>
      </c>
      <c r="BX17" s="160" t="str">
        <f>IF(L17=Notes!$B$54,"Product-"&amp;GB!$W$1,L17)</f>
        <v>Product-ATE_FQAGB</v>
      </c>
      <c r="BY17" s="160" t="str">
        <f>IF(M17=Notes!$B$54,"Product-"&amp;GB!$W$1,M17)</f>
        <v>Product-ATE_FQAGB</v>
      </c>
      <c r="BZ17" s="160" t="str">
        <f>IF(N17=Notes!$B$54,"Product-"&amp;GB!$W$1,N17)</f>
        <v>Product-ATE_FQAGB</v>
      </c>
      <c r="CA17" s="160" t="str">
        <f t="shared" si="15"/>
        <v>Bincut_X_X_X NV</v>
      </c>
      <c r="CB17" s="154"/>
      <c r="CC17" s="248"/>
      <c r="CD17" s="154" t="str">
        <f t="shared" si="44"/>
        <v>MS004_GPU</v>
      </c>
      <c r="CE17" s="161" t="str">
        <f t="shared" si="116"/>
        <v>MP001 Product-HTOL_T0TX_GB_ROOM</v>
      </c>
      <c r="CF17" s="161" t="str">
        <f t="shared" si="116"/>
        <v>ME001 Product-HTOL_T0TX_GB_ROOM</v>
      </c>
      <c r="CG17" s="161" t="str">
        <f t="shared" si="116"/>
        <v>MG001 Product-HTOL_T0TX_GB_ROOM</v>
      </c>
      <c r="CH17" s="161" t="str">
        <f t="shared" si="19"/>
        <v>MS004 Product-HTOL_T0TX_GB_ROOM</v>
      </c>
      <c r="CI17" s="161" t="str">
        <f t="shared" si="117"/>
        <v>MD001 Product-HTOL_T0TX_GB_ROOM</v>
      </c>
      <c r="CJ17" s="161" t="str">
        <f t="shared" si="118"/>
        <v>MI003 Product-HTOL_T0TX_GB_ROOM</v>
      </c>
      <c r="CK17" s="161" t="str">
        <f t="shared" si="22"/>
        <v>MPS001 Product-HTOL_T0TX_GB_ROOM</v>
      </c>
      <c r="CL17" s="161" t="str">
        <f>IF(J17=Notes!$B$54,"Product-HTOL_T0TX_GB_ROOM",J17)</f>
        <v>Product-HTOL_T0TX_GB_ROOM</v>
      </c>
      <c r="CM17" s="161" t="str">
        <f>IF(K17=Notes!$B$54,"Product-HTOL_T0TX_GB_ROOM",K17)</f>
        <v>Product-HTOL_T0TX_GB_ROOM</v>
      </c>
      <c r="CN17" s="161" t="str">
        <f>IF(L17=Notes!$B$54,"Product-HTOL_T0TX_GB_ROOM",L17)</f>
        <v>Product-HTOL_T0TX_GB_ROOM</v>
      </c>
      <c r="CO17" s="161" t="str">
        <f>IF(M17=Notes!$B$54,"Product-HTOL_T0TX_GB_ROOM",M17)</f>
        <v>Product-HTOL_T0TX_GB_ROOM</v>
      </c>
      <c r="CP17" s="161" t="str">
        <f>IF(N17=Notes!$B$54,"Product-HTOL_T0TX_GB_ROOM",N17)</f>
        <v>Product-HTOL_T0TX_GB_ROOM</v>
      </c>
      <c r="CQ17" s="161" t="str">
        <f t="shared" si="23"/>
        <v>Bincut_X_X_X NV</v>
      </c>
      <c r="CR17" s="154"/>
      <c r="CS17" s="248"/>
      <c r="CT17" s="154" t="str">
        <f t="shared" si="45"/>
        <v>MS004_GPU</v>
      </c>
      <c r="CU17" s="162" t="str">
        <f t="shared" si="119"/>
        <v>MP001 Product-HTOL_T0TX_GB_HOT</v>
      </c>
      <c r="CV17" s="162" t="str">
        <f t="shared" si="119"/>
        <v>ME001 Product-HTOL_T0TX_GB_HOT</v>
      </c>
      <c r="CW17" s="162" t="str">
        <f t="shared" si="119"/>
        <v>MG001 Product-HTOL_T0TX_GB_HOT</v>
      </c>
      <c r="CX17" s="162" t="str">
        <f t="shared" si="27"/>
        <v>MS004 Product-HTOL_T0TX_GB_HOT</v>
      </c>
      <c r="CY17" s="162" t="str">
        <f t="shared" si="120"/>
        <v>MD001 Product-HTOL_T0TX_GB_HOT</v>
      </c>
      <c r="CZ17" s="162" t="str">
        <f t="shared" si="121"/>
        <v>MI003 Product-HTOL_T0TX_GB_HOT</v>
      </c>
      <c r="DA17" s="162" t="str">
        <f t="shared" si="30"/>
        <v>MPS001 Product-HTOL_T0TX_GB_HOT</v>
      </c>
      <c r="DB17" s="162" t="str">
        <f>IF(J17=Notes!$B$54,"Product-HTOL_T0TX_GB_HOT",J17)</f>
        <v>Product-HTOL_T0TX_GB_HOT</v>
      </c>
      <c r="DC17" s="162" t="str">
        <f>IF(K17=Notes!$B$54,"Product-HTOL_T0TX_GB_HOT",K17)</f>
        <v>Product-HTOL_T0TX_GB_HOT</v>
      </c>
      <c r="DD17" s="162" t="str">
        <f>IF(L17=Notes!$B$54,"Product-HTOL_T0TX_GB_HOT",L17)</f>
        <v>Product-HTOL_T0TX_GB_HOT</v>
      </c>
      <c r="DE17" s="162" t="str">
        <f>IF(M17=Notes!$B$54,"Product-HTOL_T0TX_GB_HOT",M17)</f>
        <v>Product-HTOL_T0TX_GB_HOT</v>
      </c>
      <c r="DF17" s="162" t="str">
        <f>IF(N17=Notes!$B$54,"Product-HTOL_T0TX_GB_HOT",N17)</f>
        <v>Product-HTOL_T0TX_GB_HOT</v>
      </c>
      <c r="DG17" s="162" t="str">
        <f t="shared" si="31"/>
        <v>Bincut_X_X_X NV</v>
      </c>
      <c r="DH17" s="154"/>
      <c r="DI17" s="55" t="str">
        <f t="shared" si="46"/>
        <v>No</v>
      </c>
      <c r="DJ17" s="55">
        <f>VLOOKUP(LEFT($E17,5),Notes!$A:$F,6,0)</f>
        <v>1</v>
      </c>
      <c r="DK17" s="55" t="str">
        <f>IF(LEFT($F17,2)="MS",VLOOKUP(LEFT($F17,5),Notes!$A:$F,6,0),IF(LEFT($F17,3)&gt;Notes!$B$58,0,1))</f>
        <v>Cross</v>
      </c>
      <c r="DL17" s="55">
        <f>VLOOKUP(LEFT($G17,5),Notes!$A:$F,6,0)</f>
        <v>1</v>
      </c>
      <c r="DM17" s="55" t="str">
        <f>VLOOKUP(LEFT($H17,5),Notes!$A:$F,6,0)</f>
        <v>Cross</v>
      </c>
    </row>
    <row r="18" spans="1:117" ht="17" x14ac:dyDescent="0.2">
      <c r="A18" s="248"/>
      <c r="B18" s="149" t="str">
        <f>CONCATENATE(B16,"_CPU")</f>
        <v>MS004_CPU</v>
      </c>
      <c r="C18" s="150" t="str">
        <f>C14</f>
        <v>MP001 E1 Voltage</v>
      </c>
      <c r="D18" s="151" t="s">
        <v>299</v>
      </c>
      <c r="E18" s="150" t="str">
        <f t="shared" si="32"/>
        <v>MG001 E1 Voltage</v>
      </c>
      <c r="F18" s="109" t="str">
        <f t="shared" si="3"/>
        <v>MS004 Evaluate Bin</v>
      </c>
      <c r="G18" s="151" t="str">
        <f>CONCATENATE(G$111,"1 E1 Voltage")</f>
        <v>MD001 E1 Voltage</v>
      </c>
      <c r="H18" s="151" t="str">
        <f>CONCATENATE(H$111,"1 E1 Voltage")</f>
        <v>MI001 E1 Voltage</v>
      </c>
      <c r="I18" s="150" t="str">
        <f>IF(INDEX(Binning!$F$3:$AY$791,MATCH(CONCATENATE("MPS",MID(C18,3,3),"_E1"),Binning!$F$3:$F$791,0),MATCH("Pvmax",Binning!$F$2:$AY$2,0))&lt;INDEX(Binning!$F$3:$AY$791,MATCH(CONCATENATE("MES",MID(D18,3,3),"_E1"),Binning!$F$3:$F$791,0),MATCH("Pvmax",Binning!$F$2:$AY$2,0)),CONCATENATE("MES",MID(D18,3,3)," E1 Voltage"),CONCATENATE("MPS",MID(C18,3,3)," E1 Voltage"))</f>
        <v>MPS001 E1 Voltage</v>
      </c>
      <c r="J18" s="107" t="str">
        <f>Notes!$B$54</f>
        <v>BinningVmax</v>
      </c>
      <c r="K18" s="107" t="str">
        <f>Notes!$B$54</f>
        <v>BinningVmax</v>
      </c>
      <c r="L18" s="107" t="str">
        <f>Notes!$B$54</f>
        <v>BinningVmax</v>
      </c>
      <c r="M18" s="107" t="str">
        <f>Notes!$B$54</f>
        <v>BinningVmax</v>
      </c>
      <c r="N18" s="107" t="str">
        <f>Notes!$B$54</f>
        <v>BinningVmax</v>
      </c>
      <c r="O18" s="107" t="str">
        <f t="shared" si="47"/>
        <v>Bincut_X_X_X LV</v>
      </c>
      <c r="P18" s="121"/>
      <c r="Q18" s="248"/>
      <c r="R18" s="106" t="str">
        <f t="shared" si="106"/>
        <v>MS004_CPU</v>
      </c>
      <c r="S18" s="111" t="str">
        <f>LEFT(TRIM(C18),5)&amp;" Product-"&amp;GB!$S$1</f>
        <v>MP001 Product-CP_GB_HOT</v>
      </c>
      <c r="T18" s="111" t="str">
        <f>LEFT(TRIM(D18),5)&amp;" Product-"&amp;GB!$S$1</f>
        <v>ME002 Product-CP_GB_HOT</v>
      </c>
      <c r="U18" s="111" t="str">
        <f>LEFT(TRIM(E18),5)&amp;" Product-"&amp;GB!$S$1</f>
        <v>MG001 Product-CP_GB_HOT</v>
      </c>
      <c r="V18" s="111" t="str">
        <f t="shared" si="4"/>
        <v>MS004 Product-CP_GB_HOT</v>
      </c>
      <c r="W18" s="111" t="str">
        <f>LEFT(TRIM(G18),5)&amp;" Product-"&amp;GB!$S$1</f>
        <v>MD001 Product-CP_GB_HOT</v>
      </c>
      <c r="X18" s="111" t="str">
        <f>LEFT(TRIM(H18),5)&amp;" Product-"&amp;GB!$S$1</f>
        <v>MI001 Product-CP_GB_HOT</v>
      </c>
      <c r="Y18" s="111" t="str">
        <f>IF(I18="","",LEFT(TRIM($I18),6)&amp;" Product-"&amp;GB!$S$1)</f>
        <v>MPS001 Product-CP_GB_HOT</v>
      </c>
      <c r="Z18" s="111" t="str">
        <f t="shared" si="48"/>
        <v>Product-CP_GB_HOT</v>
      </c>
      <c r="AA18" s="111" t="str">
        <f t="shared" si="5"/>
        <v>Product-CP_GB_HOT</v>
      </c>
      <c r="AB18" s="111" t="str">
        <f t="shared" si="6"/>
        <v>Product-CP_GB_HOT</v>
      </c>
      <c r="AC18" s="111" t="str">
        <f t="shared" si="6"/>
        <v>Product-CP_GB_HOT</v>
      </c>
      <c r="AD18" s="111" t="str">
        <f t="shared" si="6"/>
        <v>Product-CP_GB_HOT</v>
      </c>
      <c r="AE18" s="111" t="str">
        <f t="shared" si="107"/>
        <v>Bincut_X_X_X LV</v>
      </c>
      <c r="AF18" s="106"/>
      <c r="AG18" s="248"/>
      <c r="AH18" s="112" t="str">
        <f t="shared" si="108"/>
        <v>MS004_CPU</v>
      </c>
      <c r="AI18" s="113" t="str">
        <f t="shared" si="109"/>
        <v>MP001 Product-FT_GB_ROOM</v>
      </c>
      <c r="AJ18" s="113" t="str">
        <f t="shared" si="109"/>
        <v>ME002 Product-FT_GB_ROOM</v>
      </c>
      <c r="AK18" s="113" t="str">
        <f t="shared" si="109"/>
        <v>MG001 Product-FT_GB_ROOM</v>
      </c>
      <c r="AL18" s="113" t="str">
        <f t="shared" si="9"/>
        <v>MS004 Product-FT_GB_ROOM</v>
      </c>
      <c r="AM18" s="113" t="str">
        <f t="shared" si="109"/>
        <v>MD001 Product-FT_GB_ROOM</v>
      </c>
      <c r="AN18" s="113" t="str">
        <f t="shared" si="109"/>
        <v>MI001 Product-FT_GB_ROOM</v>
      </c>
      <c r="AO18" s="113" t="str">
        <f t="shared" si="40"/>
        <v>MPS001 Product-FT_GB_ROOM</v>
      </c>
      <c r="AP18" s="113" t="str">
        <f>IF(Z18=Notes!$B$54,Notes!$B$54,"Product-FT_GB_ROOM")</f>
        <v>Product-FT_GB_ROOM</v>
      </c>
      <c r="AQ18" s="113" t="str">
        <f>IF(AA18=Notes!$B$54,Notes!$B$54,"Product-FT_GB_ROOM")</f>
        <v>Product-FT_GB_ROOM</v>
      </c>
      <c r="AR18" s="113" t="str">
        <f>IF(AB18=Notes!$B$54,Notes!$B$54,"Product-FT_GB_ROOM")</f>
        <v>Product-FT_GB_ROOM</v>
      </c>
      <c r="AS18" s="113" t="str">
        <f>IF(AC18=Notes!$B$54,Notes!$B$54,"Product-FT_GB_ROOM")</f>
        <v>Product-FT_GB_ROOM</v>
      </c>
      <c r="AT18" s="113" t="str">
        <f>IF(AD18=Notes!$B$54,Notes!$B$54,"Product-FT_GB_ROOM")</f>
        <v>Product-FT_GB_ROOM</v>
      </c>
      <c r="AU18" s="114" t="str">
        <f t="shared" si="110"/>
        <v>Bincut_X_X_X LV</v>
      </c>
      <c r="AV18" s="106"/>
      <c r="AW18" s="248"/>
      <c r="AX18" s="106" t="str">
        <f t="shared" si="111"/>
        <v>MS004_CPU</v>
      </c>
      <c r="AY18" s="115" t="str">
        <f t="shared" si="76"/>
        <v>MP001 Product-FT_GB_HOT</v>
      </c>
      <c r="AZ18" s="115" t="str">
        <f t="shared" si="77"/>
        <v>ME002 Product-FT_GB_HOT</v>
      </c>
      <c r="BA18" s="115" t="str">
        <f t="shared" si="112"/>
        <v>MG001 Product-FT_GB_HOT</v>
      </c>
      <c r="BB18" s="115" t="str">
        <f t="shared" si="12"/>
        <v>MS004 Product-FT_GB_HOT</v>
      </c>
      <c r="BC18" s="115" t="str">
        <f t="shared" si="78"/>
        <v>MD001 Product-FT_GB_HOT</v>
      </c>
      <c r="BD18" s="115" t="str">
        <f t="shared" si="113"/>
        <v>MI001 Product-FT_GB_HOT</v>
      </c>
      <c r="BE18" s="115" t="str">
        <f t="shared" si="114"/>
        <v>MPS001 Product-FT_GB_HOT</v>
      </c>
      <c r="BF18" s="115" t="str">
        <f>IF(J18=Notes!$B$54,"Product-FT_GB_HOT",J18)</f>
        <v>Product-FT_GB_HOT</v>
      </c>
      <c r="BG18" s="115" t="str">
        <f>IF(K18=Notes!$B$54,"Product-FT_GB_HOT",K18)</f>
        <v>Product-FT_GB_HOT</v>
      </c>
      <c r="BH18" s="115" t="str">
        <f>IF(L18=Notes!$B$54,"Product-FT_GB_HOT",L18)</f>
        <v>Product-FT_GB_HOT</v>
      </c>
      <c r="BI18" s="115" t="str">
        <f>IF(M18=Notes!$B$54,"Product-FT_GB_HOT",M18)</f>
        <v>Product-FT_GB_HOT</v>
      </c>
      <c r="BJ18" s="115" t="str">
        <f>IF(N18=Notes!$B$54,"Product-FT_GB_HOT",N18)</f>
        <v>Product-FT_GB_HOT</v>
      </c>
      <c r="BK18" s="115" t="str">
        <f t="shared" si="115"/>
        <v>Bincut_X_X_X LV</v>
      </c>
      <c r="BL18" s="106"/>
      <c r="BM18" s="248"/>
      <c r="BN18" s="106" t="str">
        <f t="shared" si="43"/>
        <v>MS004_CPU</v>
      </c>
      <c r="BO18" s="116" t="str">
        <f>LEFT(TRIM(C18),5)&amp;" Product-"&amp;GB!$W$1</f>
        <v>MP001 Product-ATE_FQAGB</v>
      </c>
      <c r="BP18" s="116" t="str">
        <f>LEFT(TRIM(D18),5)&amp;" Product-"&amp;GB!$W$1</f>
        <v>ME002 Product-ATE_FQAGB</v>
      </c>
      <c r="BQ18" s="116" t="str">
        <f>LEFT(TRIM(E18),5)&amp;" Product-"&amp;GB!$W$1</f>
        <v>MG001 Product-ATE_FQAGB</v>
      </c>
      <c r="BR18" s="116" t="str">
        <f>IF(MID($F18,1,2)="MS",LEFT(TRIM($F18),5)&amp;" Product-"&amp;GB!$W$1,$F18)</f>
        <v>MS004 Product-ATE_FQAGB</v>
      </c>
      <c r="BS18" s="116" t="str">
        <f>LEFT(TRIM(G18),5)&amp;" Product-"&amp;GB!$W$1</f>
        <v>MD001 Product-ATE_FQAGB</v>
      </c>
      <c r="BT18" s="116" t="str">
        <f>LEFT(TRIM(H18),5)&amp;" Product-"&amp;GB!$W$1</f>
        <v>MI001 Product-ATE_FQAGB</v>
      </c>
      <c r="BU18" s="116" t="str">
        <f>CONCATENATE(MID($BE18,1,6)," Product-",GB!$W$1)</f>
        <v>MPS001 Product-ATE_FQAGB</v>
      </c>
      <c r="BV18" s="116" t="str">
        <f>IF(J18=Notes!$B$54,"Product-"&amp;GB!$W$1,J18)</f>
        <v>Product-ATE_FQAGB</v>
      </c>
      <c r="BW18" s="116" t="str">
        <f>IF(K18=Notes!$B$54,"Product-"&amp;GB!$W$1,K18)</f>
        <v>Product-ATE_FQAGB</v>
      </c>
      <c r="BX18" s="116" t="str">
        <f>IF(L18=Notes!$B$54,"Product-"&amp;GB!$W$1,L18)</f>
        <v>Product-ATE_FQAGB</v>
      </c>
      <c r="BY18" s="116" t="str">
        <f>IF(M18=Notes!$B$54,"Product-"&amp;GB!$W$1,M18)</f>
        <v>Product-ATE_FQAGB</v>
      </c>
      <c r="BZ18" s="116" t="str">
        <f>IF(N18=Notes!$B$54,"Product-"&amp;GB!$W$1,N18)</f>
        <v>Product-ATE_FQAGB</v>
      </c>
      <c r="CA18" s="116" t="str">
        <f t="shared" si="15"/>
        <v>Bincut_X_X_X NV</v>
      </c>
      <c r="CB18" s="106"/>
      <c r="CC18" s="248"/>
      <c r="CD18" s="106" t="str">
        <f t="shared" si="44"/>
        <v>MS004_CPU</v>
      </c>
      <c r="CE18" s="117" t="str">
        <f t="shared" si="116"/>
        <v>MP001 Product-HTOL_T0TX_GB_ROOM</v>
      </c>
      <c r="CF18" s="117" t="str">
        <f t="shared" si="116"/>
        <v>ME002 Product-HTOL_T0TX_GB_ROOM</v>
      </c>
      <c r="CG18" s="117" t="str">
        <f t="shared" si="116"/>
        <v>MG001 Product-HTOL_T0TX_GB_ROOM</v>
      </c>
      <c r="CH18" s="117" t="str">
        <f t="shared" si="19"/>
        <v>MS004 Product-HTOL_T0TX_GB_ROOM</v>
      </c>
      <c r="CI18" s="117" t="str">
        <f t="shared" si="117"/>
        <v>MD001 Product-HTOL_T0TX_GB_ROOM</v>
      </c>
      <c r="CJ18" s="117" t="str">
        <f t="shared" si="118"/>
        <v>MI001 Product-HTOL_T0TX_GB_ROOM</v>
      </c>
      <c r="CK18" s="117" t="str">
        <f t="shared" si="22"/>
        <v>MPS001 Product-HTOL_T0TX_GB_ROOM</v>
      </c>
      <c r="CL18" s="117" t="str">
        <f>IF(J18=Notes!$B$54,"Product-HTOL_T0TX_GB_ROOM",J18)</f>
        <v>Product-HTOL_T0TX_GB_ROOM</v>
      </c>
      <c r="CM18" s="117" t="str">
        <f>IF(K18=Notes!$B$54,"Product-HTOL_T0TX_GB_ROOM",K18)</f>
        <v>Product-HTOL_T0TX_GB_ROOM</v>
      </c>
      <c r="CN18" s="117" t="str">
        <f>IF(L18=Notes!$B$54,"Product-HTOL_T0TX_GB_ROOM",L18)</f>
        <v>Product-HTOL_T0TX_GB_ROOM</v>
      </c>
      <c r="CO18" s="117" t="str">
        <f>IF(M18=Notes!$B$54,"Product-HTOL_T0TX_GB_ROOM",M18)</f>
        <v>Product-HTOL_T0TX_GB_ROOM</v>
      </c>
      <c r="CP18" s="117" t="str">
        <f>IF(N18=Notes!$B$54,"Product-HTOL_T0TX_GB_ROOM",N18)</f>
        <v>Product-HTOL_T0TX_GB_ROOM</v>
      </c>
      <c r="CQ18" s="117" t="str">
        <f t="shared" si="23"/>
        <v>Bincut_X_X_X NV</v>
      </c>
      <c r="CR18" s="106"/>
      <c r="CS18" s="248"/>
      <c r="CT18" s="106" t="str">
        <f t="shared" si="45"/>
        <v>MS004_CPU</v>
      </c>
      <c r="CU18" s="118" t="str">
        <f t="shared" si="119"/>
        <v>MP001 Product-HTOL_T0TX_GB_HOT</v>
      </c>
      <c r="CV18" s="118" t="str">
        <f t="shared" si="119"/>
        <v>ME002 Product-HTOL_T0TX_GB_HOT</v>
      </c>
      <c r="CW18" s="118" t="str">
        <f t="shared" si="119"/>
        <v>MG001 Product-HTOL_T0TX_GB_HOT</v>
      </c>
      <c r="CX18" s="118" t="str">
        <f t="shared" si="27"/>
        <v>MS004 Product-HTOL_T0TX_GB_HOT</v>
      </c>
      <c r="CY18" s="118" t="str">
        <f t="shared" si="120"/>
        <v>MD001 Product-HTOL_T0TX_GB_HOT</v>
      </c>
      <c r="CZ18" s="118" t="str">
        <f t="shared" si="121"/>
        <v>MI001 Product-HTOL_T0TX_GB_HOT</v>
      </c>
      <c r="DA18" s="118" t="str">
        <f t="shared" si="30"/>
        <v>MPS001 Product-HTOL_T0TX_GB_HOT</v>
      </c>
      <c r="DB18" s="118" t="str">
        <f>IF(J18=Notes!$B$54,"Product-HTOL_T0TX_GB_HOT",J18)</f>
        <v>Product-HTOL_T0TX_GB_HOT</v>
      </c>
      <c r="DC18" s="118" t="str">
        <f>IF(K18=Notes!$B$54,"Product-HTOL_T0TX_GB_HOT",K18)</f>
        <v>Product-HTOL_T0TX_GB_HOT</v>
      </c>
      <c r="DD18" s="118" t="str">
        <f>IF(L18=Notes!$B$54,"Product-HTOL_T0TX_GB_HOT",L18)</f>
        <v>Product-HTOL_T0TX_GB_HOT</v>
      </c>
      <c r="DE18" s="118" t="str">
        <f>IF(M18=Notes!$B$54,"Product-HTOL_T0TX_GB_HOT",M18)</f>
        <v>Product-HTOL_T0TX_GB_HOT</v>
      </c>
      <c r="DF18" s="118" t="str">
        <f>IF(N18=Notes!$B$54,"Product-HTOL_T0TX_GB_HOT",N18)</f>
        <v>Product-HTOL_T0TX_GB_HOT</v>
      </c>
      <c r="DG18" s="118" t="str">
        <f t="shared" si="31"/>
        <v>Bincut_X_X_X NV</v>
      </c>
      <c r="DH18" s="106"/>
      <c r="DI18" s="55" t="str">
        <f t="shared" si="46"/>
        <v>No</v>
      </c>
      <c r="DJ18" s="55">
        <f>VLOOKUP(LEFT($E18,5),Notes!$A:$F,6,0)</f>
        <v>1</v>
      </c>
      <c r="DK18" s="55" t="str">
        <f>IF(LEFT($F18,2)="MS",VLOOKUP(LEFT($F18,5),Notes!$A:$F,6,0),IF(LEFT($F18,3)&gt;Notes!$B$58,0,1))</f>
        <v>Cross</v>
      </c>
      <c r="DL18" s="55">
        <f>VLOOKUP(LEFT($G18,5),Notes!$A:$F,6,0)</f>
        <v>1</v>
      </c>
      <c r="DM18" s="55">
        <f>VLOOKUP(LEFT($H18,5),Notes!$A:$F,6,0)</f>
        <v>1</v>
      </c>
    </row>
    <row r="19" spans="1:117" ht="17" x14ac:dyDescent="0.2">
      <c r="A19" s="248"/>
      <c r="B19" s="149" t="str">
        <f>CONCATENATE(LEFT(B17,5),"_SSB")</f>
        <v>MS004_SSB</v>
      </c>
      <c r="C19" s="150" t="s">
        <v>252</v>
      </c>
      <c r="D19" s="151" t="s">
        <v>164</v>
      </c>
      <c r="E19" s="150" t="str">
        <f t="shared" si="32"/>
        <v>MG001 E1 Voltage</v>
      </c>
      <c r="F19" s="109" t="str">
        <f t="shared" si="3"/>
        <v>MS004 Evaluate Bin</v>
      </c>
      <c r="G19" s="151" t="str">
        <f>CONCATENATE(G$111,"2 E1 Voltage")</f>
        <v>MD002 E1 Voltage</v>
      </c>
      <c r="H19" s="151" t="str">
        <f>CONCATENATE(H$111,"1 E1 Voltage")</f>
        <v>MI001 E1 Voltage</v>
      </c>
      <c r="I19" s="150" t="str">
        <f>IF(INDEX(Binning!$F$3:$AY$791,MATCH(CONCATENATE("MPS",MID(C19,3,3),"_E1"),Binning!$F$3:$F$791,0),MATCH("Pvmax",Binning!$F$2:$AY$2,0))&lt;INDEX(Binning!$F$3:$AY$791,MATCH(CONCATENATE("MES",MID(D19,3,3),"_E1"),Binning!$F$3:$F$791,0),MATCH("Pvmax",Binning!$F$2:$AY$2,0)),CONCATENATE("MES",MID(D19,3,3)," E1 Voltage"),CONCATENATE("MPS",MID(C19,3,3)," E1 Voltage"))</f>
        <v>MPS001 E1 Voltage</v>
      </c>
      <c r="J19" s="107" t="str">
        <f>Notes!$B$54</f>
        <v>BinningVmax</v>
      </c>
      <c r="K19" s="107" t="str">
        <f>Notes!$B$54</f>
        <v>BinningVmax</v>
      </c>
      <c r="L19" s="107" t="str">
        <f>Notes!$B$54</f>
        <v>BinningVmax</v>
      </c>
      <c r="M19" s="107" t="str">
        <f>Notes!$B$54</f>
        <v>BinningVmax</v>
      </c>
      <c r="N19" s="107" t="str">
        <f>Notes!$B$54</f>
        <v>BinningVmax</v>
      </c>
      <c r="O19" s="107" t="str">
        <f t="shared" si="47"/>
        <v>Bincut_X_X_X LV</v>
      </c>
      <c r="P19" s="121"/>
      <c r="Q19" s="248"/>
      <c r="R19" s="106" t="str">
        <f t="shared" si="106"/>
        <v>MS004_SSB</v>
      </c>
      <c r="S19" s="111" t="str">
        <f>LEFT(TRIM(C19),5)&amp;" Product-"&amp;GB!$S$1</f>
        <v>MP001 Product-CP_GB_HOT</v>
      </c>
      <c r="T19" s="111" t="str">
        <f>LEFT(TRIM(D19),5)&amp;" Product-"&amp;GB!$S$1</f>
        <v>ME001 Product-CP_GB_HOT</v>
      </c>
      <c r="U19" s="111" t="str">
        <f>LEFT(TRIM(E19),5)&amp;" Product-"&amp;GB!$S$1</f>
        <v>MG001 Product-CP_GB_HOT</v>
      </c>
      <c r="V19" s="111" t="str">
        <f t="shared" si="4"/>
        <v>MS004 Product-CP_GB_HOT</v>
      </c>
      <c r="W19" s="111" t="str">
        <f>LEFT(TRIM(G19),5)&amp;" Product-"&amp;GB!$S$1</f>
        <v>MD002 Product-CP_GB_HOT</v>
      </c>
      <c r="X19" s="111" t="str">
        <f>LEFT(TRIM(H19),5)&amp;" Product-"&amp;GB!$S$1</f>
        <v>MI001 Product-CP_GB_HOT</v>
      </c>
      <c r="Y19" s="111" t="str">
        <f>IF(I19="","",LEFT(TRIM($I19),6)&amp;" Product-"&amp;GB!$S$1)</f>
        <v>MPS001 Product-CP_GB_HOT</v>
      </c>
      <c r="Z19" s="111" t="str">
        <f t="shared" si="48"/>
        <v>Product-CP_GB_HOT</v>
      </c>
      <c r="AA19" s="111" t="str">
        <f t="shared" si="5"/>
        <v>Product-CP_GB_HOT</v>
      </c>
      <c r="AB19" s="111" t="str">
        <f t="shared" si="6"/>
        <v>Product-CP_GB_HOT</v>
      </c>
      <c r="AC19" s="111" t="str">
        <f t="shared" si="6"/>
        <v>Product-CP_GB_HOT</v>
      </c>
      <c r="AD19" s="111" t="str">
        <f t="shared" si="6"/>
        <v>Product-CP_GB_HOT</v>
      </c>
      <c r="AE19" s="111" t="str">
        <f t="shared" si="107"/>
        <v>Bincut_X_X_X LV</v>
      </c>
      <c r="AF19" s="106"/>
      <c r="AG19" s="248"/>
      <c r="AH19" s="112" t="str">
        <f t="shared" si="108"/>
        <v>MS004_SSB</v>
      </c>
      <c r="AI19" s="113" t="str">
        <f t="shared" si="109"/>
        <v>MP001 Product-FT_GB_ROOM</v>
      </c>
      <c r="AJ19" s="113" t="str">
        <f t="shared" si="109"/>
        <v>ME001 Product-FT_GB_ROOM</v>
      </c>
      <c r="AK19" s="113" t="str">
        <f t="shared" si="109"/>
        <v>MG001 Product-FT_GB_ROOM</v>
      </c>
      <c r="AL19" s="113" t="str">
        <f t="shared" si="9"/>
        <v>MS004 Product-FT_GB_ROOM</v>
      </c>
      <c r="AM19" s="113" t="str">
        <f t="shared" si="109"/>
        <v>MD002 Product-FT_GB_ROOM</v>
      </c>
      <c r="AN19" s="113" t="str">
        <f t="shared" si="109"/>
        <v>MI001 Product-FT_GB_ROOM</v>
      </c>
      <c r="AO19" s="113" t="str">
        <f t="shared" si="40"/>
        <v>MPS001 Product-FT_GB_ROOM</v>
      </c>
      <c r="AP19" s="113" t="str">
        <f>IF(Z19=Notes!$B$54,Notes!$B$54,"Product-FT_GB_ROOM")</f>
        <v>Product-FT_GB_ROOM</v>
      </c>
      <c r="AQ19" s="113" t="str">
        <f>IF(AA19=Notes!$B$54,Notes!$B$54,"Product-FT_GB_ROOM")</f>
        <v>Product-FT_GB_ROOM</v>
      </c>
      <c r="AR19" s="113" t="str">
        <f>IF(AB19=Notes!$B$54,Notes!$B$54,"Product-FT_GB_ROOM")</f>
        <v>Product-FT_GB_ROOM</v>
      </c>
      <c r="AS19" s="113" t="str">
        <f>IF(AC19=Notes!$B$54,Notes!$B$54,"Product-FT_GB_ROOM")</f>
        <v>Product-FT_GB_ROOM</v>
      </c>
      <c r="AT19" s="113" t="str">
        <f>IF(AD19=Notes!$B$54,Notes!$B$54,"Product-FT_GB_ROOM")</f>
        <v>Product-FT_GB_ROOM</v>
      </c>
      <c r="AU19" s="114" t="str">
        <f t="shared" si="110"/>
        <v>Bincut_X_X_X LV</v>
      </c>
      <c r="AV19" s="106"/>
      <c r="AW19" s="248"/>
      <c r="AX19" s="106" t="str">
        <f t="shared" si="111"/>
        <v>MS004_SSB</v>
      </c>
      <c r="AY19" s="115" t="str">
        <f>LEFT(TRIM($C19),5)&amp;" Product-FT_GB_HOT"</f>
        <v>MP001 Product-FT_GB_HOT</v>
      </c>
      <c r="AZ19" s="115" t="str">
        <f>LEFT(TRIM($D19),5)&amp;" Product-FT_GB_HOT"</f>
        <v>ME001 Product-FT_GB_HOT</v>
      </c>
      <c r="BA19" s="115" t="str">
        <f t="shared" si="112"/>
        <v>MG001 Product-FT_GB_HOT</v>
      </c>
      <c r="BB19" s="115" t="str">
        <f t="shared" si="12"/>
        <v>MS004 Product-FT_GB_HOT</v>
      </c>
      <c r="BC19" s="115" t="str">
        <f>LEFT(TRIM($G19),5)&amp;" Product-FT_GB_HOT"</f>
        <v>MD002 Product-FT_GB_HOT</v>
      </c>
      <c r="BD19" s="115" t="str">
        <f t="shared" si="113"/>
        <v>MI001 Product-FT_GB_HOT</v>
      </c>
      <c r="BE19" s="115" t="str">
        <f t="shared" si="114"/>
        <v>MPS001 Product-FT_GB_HOT</v>
      </c>
      <c r="BF19" s="115" t="str">
        <f>IF(J19=Notes!$B$54,"Product-FT_GB_HOT",J19)</f>
        <v>Product-FT_GB_HOT</v>
      </c>
      <c r="BG19" s="115" t="str">
        <f>IF(K19=Notes!$B$54,"Product-FT_GB_HOT",K19)</f>
        <v>Product-FT_GB_HOT</v>
      </c>
      <c r="BH19" s="115" t="str">
        <f>IF(L19=Notes!$B$54,"Product-FT_GB_HOT",L19)</f>
        <v>Product-FT_GB_HOT</v>
      </c>
      <c r="BI19" s="115" t="str">
        <f>IF(M19=Notes!$B$54,"Product-FT_GB_HOT",M19)</f>
        <v>Product-FT_GB_HOT</v>
      </c>
      <c r="BJ19" s="115" t="str">
        <f>IF(N19=Notes!$B$54,"Product-FT_GB_HOT",N19)</f>
        <v>Product-FT_GB_HOT</v>
      </c>
      <c r="BK19" s="115" t="str">
        <f t="shared" si="115"/>
        <v>Bincut_X_X_X LV</v>
      </c>
      <c r="BL19" s="106"/>
      <c r="BM19" s="248"/>
      <c r="BN19" s="106" t="str">
        <f t="shared" si="43"/>
        <v>MS004_SSB</v>
      </c>
      <c r="BO19" s="116" t="str">
        <f>LEFT(TRIM(C19),5)&amp;" Product-"&amp;GB!$W$1</f>
        <v>MP001 Product-ATE_FQAGB</v>
      </c>
      <c r="BP19" s="116" t="str">
        <f>LEFT(TRIM(D19),5)&amp;" Product-"&amp;GB!$W$1</f>
        <v>ME001 Product-ATE_FQAGB</v>
      </c>
      <c r="BQ19" s="116" t="str">
        <f>LEFT(TRIM(E19),5)&amp;" Product-"&amp;GB!$W$1</f>
        <v>MG001 Product-ATE_FQAGB</v>
      </c>
      <c r="BR19" s="116" t="str">
        <f>IF(MID($F19,1,2)="MS",LEFT(TRIM($F19),5)&amp;" Product-"&amp;GB!$W$1,$F19)</f>
        <v>MS004 Product-ATE_FQAGB</v>
      </c>
      <c r="BS19" s="116" t="str">
        <f>LEFT(TRIM(G19),5)&amp;" Product-"&amp;GB!$W$1</f>
        <v>MD002 Product-ATE_FQAGB</v>
      </c>
      <c r="BT19" s="116" t="str">
        <f>LEFT(TRIM(H19),5)&amp;" Product-"&amp;GB!$W$1</f>
        <v>MI001 Product-ATE_FQAGB</v>
      </c>
      <c r="BU19" s="116" t="str">
        <f>CONCATENATE(MID($BE19,1,6)," Product-",GB!$W$1)</f>
        <v>MPS001 Product-ATE_FQAGB</v>
      </c>
      <c r="BV19" s="116" t="str">
        <f>IF(J19=Notes!$B$54,"Product-"&amp;GB!$W$1,J19)</f>
        <v>Product-ATE_FQAGB</v>
      </c>
      <c r="BW19" s="116" t="str">
        <f>IF(K19=Notes!$B$54,"Product-"&amp;GB!$W$1,K19)</f>
        <v>Product-ATE_FQAGB</v>
      </c>
      <c r="BX19" s="116" t="str">
        <f>IF(L19=Notes!$B$54,"Product-"&amp;GB!$W$1,L19)</f>
        <v>Product-ATE_FQAGB</v>
      </c>
      <c r="BY19" s="116" t="str">
        <f>IF(M19=Notes!$B$54,"Product-"&amp;GB!$W$1,M19)</f>
        <v>Product-ATE_FQAGB</v>
      </c>
      <c r="BZ19" s="116" t="str">
        <f>IF(N19=Notes!$B$54,"Product-"&amp;GB!$W$1,N19)</f>
        <v>Product-ATE_FQAGB</v>
      </c>
      <c r="CA19" s="116" t="str">
        <f t="shared" si="15"/>
        <v>Bincut_X_X_X NV</v>
      </c>
      <c r="CB19" s="106"/>
      <c r="CC19" s="248"/>
      <c r="CD19" s="106" t="str">
        <f t="shared" si="44"/>
        <v>MS004_SSB</v>
      </c>
      <c r="CE19" s="117" t="str">
        <f t="shared" si="116"/>
        <v>MP001 Product-HTOL_T0TX_GB_ROOM</v>
      </c>
      <c r="CF19" s="117" t="str">
        <f t="shared" si="116"/>
        <v>ME001 Product-HTOL_T0TX_GB_ROOM</v>
      </c>
      <c r="CG19" s="117" t="str">
        <f t="shared" si="116"/>
        <v>MG001 Product-HTOL_T0TX_GB_ROOM</v>
      </c>
      <c r="CH19" s="117" t="str">
        <f t="shared" si="19"/>
        <v>MS004 Product-HTOL_T0TX_GB_ROOM</v>
      </c>
      <c r="CI19" s="117" t="str">
        <f t="shared" si="117"/>
        <v>MD002 Product-HTOL_T0TX_GB_ROOM</v>
      </c>
      <c r="CJ19" s="117" t="str">
        <f t="shared" si="118"/>
        <v>MI001 Product-HTOL_T0TX_GB_ROOM</v>
      </c>
      <c r="CK19" s="117" t="str">
        <f t="shared" si="22"/>
        <v>MPS001 Product-HTOL_T0TX_GB_ROOM</v>
      </c>
      <c r="CL19" s="117" t="str">
        <f>IF(J19=Notes!$B$54,"Product-HTOL_T0TX_GB_ROOM",J19)</f>
        <v>Product-HTOL_T0TX_GB_ROOM</v>
      </c>
      <c r="CM19" s="117" t="str">
        <f>IF(K19=Notes!$B$54,"Product-HTOL_T0TX_GB_ROOM",K19)</f>
        <v>Product-HTOL_T0TX_GB_ROOM</v>
      </c>
      <c r="CN19" s="117" t="str">
        <f>IF(L19=Notes!$B$54,"Product-HTOL_T0TX_GB_ROOM",L19)</f>
        <v>Product-HTOL_T0TX_GB_ROOM</v>
      </c>
      <c r="CO19" s="117" t="str">
        <f>IF(M19=Notes!$B$54,"Product-HTOL_T0TX_GB_ROOM",M19)</f>
        <v>Product-HTOL_T0TX_GB_ROOM</v>
      </c>
      <c r="CP19" s="117" t="str">
        <f>IF(N19=Notes!$B$54,"Product-HTOL_T0TX_GB_ROOM",N19)</f>
        <v>Product-HTOL_T0TX_GB_ROOM</v>
      </c>
      <c r="CQ19" s="117" t="str">
        <f t="shared" si="23"/>
        <v>Bincut_X_X_X NV</v>
      </c>
      <c r="CR19" s="106"/>
      <c r="CS19" s="248"/>
      <c r="CT19" s="106" t="str">
        <f t="shared" si="45"/>
        <v>MS004_SSB</v>
      </c>
      <c r="CU19" s="118" t="str">
        <f t="shared" si="119"/>
        <v>MP001 Product-HTOL_T0TX_GB_HOT</v>
      </c>
      <c r="CV19" s="118" t="str">
        <f t="shared" si="119"/>
        <v>ME001 Product-HTOL_T0TX_GB_HOT</v>
      </c>
      <c r="CW19" s="118" t="str">
        <f t="shared" si="119"/>
        <v>MG001 Product-HTOL_T0TX_GB_HOT</v>
      </c>
      <c r="CX19" s="118" t="str">
        <f t="shared" si="27"/>
        <v>MS004 Product-HTOL_T0TX_GB_HOT</v>
      </c>
      <c r="CY19" s="118" t="str">
        <f t="shared" si="120"/>
        <v>MD002 Product-HTOL_T0TX_GB_HOT</v>
      </c>
      <c r="CZ19" s="118" t="str">
        <f t="shared" si="121"/>
        <v>MI001 Product-HTOL_T0TX_GB_HOT</v>
      </c>
      <c r="DA19" s="118" t="str">
        <f t="shared" si="30"/>
        <v>MPS001 Product-HTOL_T0TX_GB_HOT</v>
      </c>
      <c r="DB19" s="118" t="str">
        <f>IF(J19=Notes!$B$54,"Product-HTOL_T0TX_GB_HOT",J19)</f>
        <v>Product-HTOL_T0TX_GB_HOT</v>
      </c>
      <c r="DC19" s="118" t="str">
        <f>IF(K19=Notes!$B$54,"Product-HTOL_T0TX_GB_HOT",K19)</f>
        <v>Product-HTOL_T0TX_GB_HOT</v>
      </c>
      <c r="DD19" s="118" t="str">
        <f>IF(L19=Notes!$B$54,"Product-HTOL_T0TX_GB_HOT",L19)</f>
        <v>Product-HTOL_T0TX_GB_HOT</v>
      </c>
      <c r="DE19" s="118" t="str">
        <f>IF(M19=Notes!$B$54,"Product-HTOL_T0TX_GB_HOT",M19)</f>
        <v>Product-HTOL_T0TX_GB_HOT</v>
      </c>
      <c r="DF19" s="118" t="str">
        <f>IF(N19=Notes!$B$54,"Product-HTOL_T0TX_GB_HOT",N19)</f>
        <v>Product-HTOL_T0TX_GB_HOT</v>
      </c>
      <c r="DG19" s="118" t="str">
        <f t="shared" si="31"/>
        <v>Bincut_X_X_X NV</v>
      </c>
      <c r="DH19" s="106"/>
      <c r="DI19" s="55" t="str">
        <f t="shared" si="46"/>
        <v>No</v>
      </c>
      <c r="DJ19" s="55">
        <f>VLOOKUP(LEFT($E19,5),Notes!$A:$F,6,0)</f>
        <v>1</v>
      </c>
      <c r="DK19" s="55" t="str">
        <f>IF(LEFT($F19,2)="MS",VLOOKUP(LEFT($F19,5),Notes!$A:$F,6,0),IF(LEFT($F19,3)&gt;Notes!$B$58,0,1))</f>
        <v>Cross</v>
      </c>
      <c r="DL19" s="55">
        <f>VLOOKUP(LEFT($G19,5),Notes!$A:$F,6,0)</f>
        <v>1</v>
      </c>
      <c r="DM19" s="55">
        <f>VLOOKUP(LEFT($H19,5),Notes!$A:$F,6,0)</f>
        <v>1</v>
      </c>
    </row>
    <row r="20" spans="1:117" ht="17" x14ac:dyDescent="0.2">
      <c r="A20" s="248"/>
      <c r="B20" s="154" t="s">
        <v>349</v>
      </c>
      <c r="C20" s="150" t="str">
        <f>IF(INT(MID(C$4,5,1))&gt;1,CONCATENATE("MP007",MID(C16,6,20)),C$4)</f>
        <v>MP001 E1 Voltage</v>
      </c>
      <c r="D20" s="151" t="str">
        <f>IF(INT(MID(D$4,5,1))&gt;1,"ME005 E1 Voltage",D$4)</f>
        <v>ME001 E1 Voltage</v>
      </c>
      <c r="E20" s="150" t="str">
        <f t="shared" si="32"/>
        <v>MG001 E1 Voltage</v>
      </c>
      <c r="F20" s="152" t="str">
        <f t="shared" si="3"/>
        <v>MS005 Evaluate Bin</v>
      </c>
      <c r="G20" s="150" t="str">
        <f>CONCATENATE(G$111,"9 E1 Voltage")</f>
        <v>MD009 E1 Voltage</v>
      </c>
      <c r="H20" s="151" t="str">
        <f>CONCATENATE(H$111,"4 E1 Voltage")</f>
        <v>MI004 E1 Voltage</v>
      </c>
      <c r="I20" s="150" t="str">
        <f>IF(INDEX(Binning!$F$3:$AY$791,MATCH(CONCATENATE("MPS",MID(C20,3,3),"_E1"),Binning!$F$3:$F$791,0),MATCH("Pvmax",Binning!$F$2:$AY$2,0))&lt;INDEX(Binning!$F$3:$AY$791,MATCH(CONCATENATE("MES",MID(D20,3,3),"_E1"),Binning!$F$3:$F$791,0),MATCH("Pvmax",Binning!$F$2:$AY$2,0)),CONCATENATE("MES",MID(D20,3,3)," E1 Voltage"),CONCATENATE("MPS",MID(C20,3,3)," E1 Voltage"))</f>
        <v>MPS001 E1 Voltage</v>
      </c>
      <c r="J20" s="107" t="str">
        <f>Notes!$B$54</f>
        <v>BinningVmax</v>
      </c>
      <c r="K20" s="107" t="str">
        <f>Notes!$B$54</f>
        <v>BinningVmax</v>
      </c>
      <c r="L20" s="107" t="str">
        <f>Notes!$B$54</f>
        <v>BinningVmax</v>
      </c>
      <c r="M20" s="107" t="str">
        <f>Notes!$B$54</f>
        <v>BinningVmax</v>
      </c>
      <c r="N20" s="107" t="str">
        <f>Notes!$B$54</f>
        <v>BinningVmax</v>
      </c>
      <c r="O20" s="107" t="str">
        <f t="shared" si="47"/>
        <v>Bincut_X_X_X LV</v>
      </c>
      <c r="P20" s="110"/>
      <c r="Q20" s="248"/>
      <c r="R20" s="106" t="str">
        <f t="shared" si="106"/>
        <v>MS005</v>
      </c>
      <c r="S20" s="111" t="str">
        <f>LEFT(TRIM(C20),5)&amp;" Product-"&amp;GB!$S$1</f>
        <v>MP001 Product-CP_GB_HOT</v>
      </c>
      <c r="T20" s="111" t="str">
        <f>LEFT(TRIM(D20),5)&amp;" Product-"&amp;GB!$S$1</f>
        <v>ME001 Product-CP_GB_HOT</v>
      </c>
      <c r="U20" s="111" t="str">
        <f>LEFT(TRIM(E20),5)&amp;" Product-"&amp;GB!$S$1</f>
        <v>MG001 Product-CP_GB_HOT</v>
      </c>
      <c r="V20" s="111" t="str">
        <f t="shared" si="4"/>
        <v>MS005 Product-CP_GB_HOT</v>
      </c>
      <c r="W20" s="111" t="str">
        <f>LEFT(TRIM(G20),5)&amp;" Product-"&amp;GB!$S$1</f>
        <v>MD009 Product-CP_GB_HOT</v>
      </c>
      <c r="X20" s="111" t="str">
        <f>LEFT(TRIM(H20),5)&amp;" Product-"&amp;GB!$S$1</f>
        <v>MI004 Product-CP_GB_HOT</v>
      </c>
      <c r="Y20" s="111" t="str">
        <f>IF(I20="","",LEFT(TRIM($I20),6)&amp;" Product-"&amp;GB!$S$1)</f>
        <v>MPS001 Product-CP_GB_HOT</v>
      </c>
      <c r="Z20" s="111" t="str">
        <f t="shared" si="48"/>
        <v>Product-CP_GB_HOT</v>
      </c>
      <c r="AA20" s="111" t="str">
        <f t="shared" si="5"/>
        <v>Product-CP_GB_HOT</v>
      </c>
      <c r="AB20" s="111" t="str">
        <f t="shared" si="6"/>
        <v>Product-CP_GB_HOT</v>
      </c>
      <c r="AC20" s="111" t="str">
        <f t="shared" si="6"/>
        <v>Product-CP_GB_HOT</v>
      </c>
      <c r="AD20" s="111" t="str">
        <f t="shared" si="6"/>
        <v>Product-CP_GB_HOT</v>
      </c>
      <c r="AE20" s="111" t="str">
        <f t="shared" si="107"/>
        <v>Bincut_X_X_X LV</v>
      </c>
      <c r="AF20" s="106"/>
      <c r="AG20" s="248"/>
      <c r="AH20" s="112" t="str">
        <f t="shared" si="108"/>
        <v>MS005</v>
      </c>
      <c r="AI20" s="113" t="str">
        <f t="shared" ref="AI20:AI23" si="122">LEFT(TRIM(C20),5)&amp;" Product-FT_GB_ROOM"</f>
        <v>MP001 Product-FT_GB_ROOM</v>
      </c>
      <c r="AJ20" s="113" t="str">
        <f t="shared" ref="AJ20:AJ23" si="123">LEFT(TRIM(D20),5)&amp;" Product-FT_GB_ROOM"</f>
        <v>ME001 Product-FT_GB_ROOM</v>
      </c>
      <c r="AK20" s="113" t="str">
        <f t="shared" ref="AK20:AK23" si="124">LEFT(TRIM(E20),5)&amp;" Product-FT_GB_ROOM"</f>
        <v>MG001 Product-FT_GB_ROOM</v>
      </c>
      <c r="AL20" s="113" t="str">
        <f t="shared" si="9"/>
        <v>MS005 Product-FT_GB_ROOM</v>
      </c>
      <c r="AM20" s="113" t="str">
        <f t="shared" ref="AM20:AM23" si="125">LEFT(TRIM(G20),5)&amp;" Product-FT_GB_ROOM"</f>
        <v>MD009 Product-FT_GB_ROOM</v>
      </c>
      <c r="AN20" s="113" t="str">
        <f t="shared" ref="AN20:AN23" si="126">LEFT(TRIM(H20),5)&amp;" Product-FT_GB_ROOM"</f>
        <v>MI004 Product-FT_GB_ROOM</v>
      </c>
      <c r="AO20" s="113" t="str">
        <f t="shared" si="40"/>
        <v>MPS001 Product-FT_GB_ROOM</v>
      </c>
      <c r="AP20" s="113" t="str">
        <f>IF(Z20=Notes!$B$54,Notes!$B$54,"Product-FT_GB_ROOM")</f>
        <v>Product-FT_GB_ROOM</v>
      </c>
      <c r="AQ20" s="113" t="str">
        <f>IF(AA20=Notes!$B$54,Notes!$B$54,"Product-FT_GB_ROOM")</f>
        <v>Product-FT_GB_ROOM</v>
      </c>
      <c r="AR20" s="113" t="str">
        <f>IF(AB20=Notes!$B$54,Notes!$B$54,"Product-FT_GB_ROOM")</f>
        <v>Product-FT_GB_ROOM</v>
      </c>
      <c r="AS20" s="113" t="str">
        <f>IF(AC20=Notes!$B$54,Notes!$B$54,"Product-FT_GB_ROOM")</f>
        <v>Product-FT_GB_ROOM</v>
      </c>
      <c r="AT20" s="113" t="str">
        <f>IF(AD20=Notes!$B$54,Notes!$B$54,"Product-FT_GB_ROOM")</f>
        <v>Product-FT_GB_ROOM</v>
      </c>
      <c r="AU20" s="114" t="str">
        <f t="shared" si="110"/>
        <v>Bincut_X_X_X LV</v>
      </c>
      <c r="AV20" s="106"/>
      <c r="AW20" s="248"/>
      <c r="AX20" s="106" t="str">
        <f t="shared" si="111"/>
        <v>MS005</v>
      </c>
      <c r="AY20" s="115" t="str">
        <f t="shared" si="76"/>
        <v>MP001 Product-FT_GB_HOT</v>
      </c>
      <c r="AZ20" s="115" t="str">
        <f t="shared" si="77"/>
        <v>ME001 Product-FT_GB_HOT</v>
      </c>
      <c r="BA20" s="115" t="str">
        <f t="shared" ref="BA20:BA23" si="127">IF(LEFT(E20,1)="M",LEFT(TRIM(E20),5)&amp;" Product-FT_GB_HOT",CONCATENATE($BG20,MID(E20,6,10)))</f>
        <v>MG001 Product-FT_GB_HOT</v>
      </c>
      <c r="BB20" s="115" t="str">
        <f t="shared" si="12"/>
        <v>MS005 Product-FT_GB_HOT</v>
      </c>
      <c r="BC20" s="115" t="str">
        <f t="shared" si="78"/>
        <v>MD009 Product-FT_GB_HOT</v>
      </c>
      <c r="BD20" s="115" t="str">
        <f t="shared" si="113"/>
        <v>MI004 Product-FT_GB_HOT</v>
      </c>
      <c r="BE20" s="115" t="str">
        <f t="shared" si="114"/>
        <v>MPS001 Product-FT_GB_HOT</v>
      </c>
      <c r="BF20" s="115" t="str">
        <f>IF(J20=Notes!$B$54,"Product-FT_GB_HOT",J20)</f>
        <v>Product-FT_GB_HOT</v>
      </c>
      <c r="BG20" s="115" t="str">
        <f>IF(K20=Notes!$B$54,"Product-FT_GB_HOT",K20)</f>
        <v>Product-FT_GB_HOT</v>
      </c>
      <c r="BH20" s="115" t="str">
        <f>IF(L20=Notes!$B$54,"Product-FT_GB_HOT",L20)</f>
        <v>Product-FT_GB_HOT</v>
      </c>
      <c r="BI20" s="115" t="str">
        <f>IF(M20=Notes!$B$54,"Product-FT_GB_HOT",M20)</f>
        <v>Product-FT_GB_HOT</v>
      </c>
      <c r="BJ20" s="115" t="str">
        <f>IF(N20=Notes!$B$54,"Product-FT_GB_HOT",N20)</f>
        <v>Product-FT_GB_HOT</v>
      </c>
      <c r="BK20" s="115" t="str">
        <f t="shared" si="115"/>
        <v>Bincut_X_X_X LV</v>
      </c>
      <c r="BL20" s="106"/>
      <c r="BM20" s="248"/>
      <c r="BN20" s="106" t="str">
        <f t="shared" si="43"/>
        <v>MS005</v>
      </c>
      <c r="BO20" s="116" t="str">
        <f>LEFT(TRIM(C20),5)&amp;" Product-"&amp;GB!$W$1</f>
        <v>MP001 Product-ATE_FQAGB</v>
      </c>
      <c r="BP20" s="116" t="str">
        <f>LEFT(TRIM(D20),5)&amp;" Product-"&amp;GB!$W$1</f>
        <v>ME001 Product-ATE_FQAGB</v>
      </c>
      <c r="BQ20" s="116" t="str">
        <f>LEFT(TRIM(E20),5)&amp;" Product-"&amp;GB!$W$1</f>
        <v>MG001 Product-ATE_FQAGB</v>
      </c>
      <c r="BR20" s="116" t="str">
        <f>IF(MID($F20,1,2)="MS",LEFT(TRIM($F20),5)&amp;" Product-"&amp;GB!$W$1,$F20)</f>
        <v>MS005 Product-ATE_FQAGB</v>
      </c>
      <c r="BS20" s="116" t="str">
        <f>LEFT(TRIM(G20),5)&amp;" Product-"&amp;GB!$W$1</f>
        <v>MD009 Product-ATE_FQAGB</v>
      </c>
      <c r="BT20" s="116" t="str">
        <f>LEFT(TRIM(H20),5)&amp;" Product-"&amp;GB!$W$1</f>
        <v>MI004 Product-ATE_FQAGB</v>
      </c>
      <c r="BU20" s="116" t="str">
        <f>CONCATENATE(MID($BE20,1,6)," Product-",GB!$W$1)</f>
        <v>MPS001 Product-ATE_FQAGB</v>
      </c>
      <c r="BV20" s="116" t="str">
        <f>IF(J20=Notes!$B$54,"Product-"&amp;GB!$W$1,J20)</f>
        <v>Product-ATE_FQAGB</v>
      </c>
      <c r="BW20" s="116" t="str">
        <f>IF(K20=Notes!$B$54,"Product-"&amp;GB!$W$1,K20)</f>
        <v>Product-ATE_FQAGB</v>
      </c>
      <c r="BX20" s="116" t="str">
        <f>IF(L20=Notes!$B$54,"Product-"&amp;GB!$W$1,L20)</f>
        <v>Product-ATE_FQAGB</v>
      </c>
      <c r="BY20" s="116" t="str">
        <f>IF(M20=Notes!$B$54,"Product-"&amp;GB!$W$1,M20)</f>
        <v>Product-ATE_FQAGB</v>
      </c>
      <c r="BZ20" s="116" t="str">
        <f>IF(N20=Notes!$B$54,"Product-"&amp;GB!$W$1,N20)</f>
        <v>Product-ATE_FQAGB</v>
      </c>
      <c r="CA20" s="116" t="str">
        <f t="shared" si="15"/>
        <v>Bincut_X_X_X NV</v>
      </c>
      <c r="CB20" s="106"/>
      <c r="CC20" s="248"/>
      <c r="CD20" s="106" t="str">
        <f t="shared" si="44"/>
        <v>MS005</v>
      </c>
      <c r="CE20" s="117" t="str">
        <f t="shared" ref="CE20:CE23" si="128">LEFT(TRIM(C20),5)&amp;" Product-HTOL_T0TX_GB_ROOM"</f>
        <v>MP001 Product-HTOL_T0TX_GB_ROOM</v>
      </c>
      <c r="CF20" s="117" t="str">
        <f t="shared" ref="CF20:CF23" si="129">LEFT(TRIM(D20),5)&amp;" Product-HTOL_T0TX_GB_ROOM"</f>
        <v>ME001 Product-HTOL_T0TX_GB_ROOM</v>
      </c>
      <c r="CG20" s="117" t="str">
        <f t="shared" ref="CG20:CG23" si="130">LEFT(TRIM(E20),5)&amp;" Product-HTOL_T0TX_GB_ROOM"</f>
        <v>MG001 Product-HTOL_T0TX_GB_ROOM</v>
      </c>
      <c r="CH20" s="117" t="str">
        <f t="shared" si="19"/>
        <v>MS005 Product-HTOL_T0TX_GB_ROOM</v>
      </c>
      <c r="CI20" s="117" t="str">
        <f t="shared" si="117"/>
        <v>MD009 Product-HTOL_T0TX_GB_ROOM</v>
      </c>
      <c r="CJ20" s="117" t="str">
        <f t="shared" si="118"/>
        <v>MI004 Product-HTOL_T0TX_GB_ROOM</v>
      </c>
      <c r="CK20" s="117" t="str">
        <f t="shared" si="22"/>
        <v>MPS001 Product-HTOL_T0TX_GB_ROOM</v>
      </c>
      <c r="CL20" s="117" t="str">
        <f>IF(J20=Notes!$B$54,"Product-HTOL_T0TX_GB_ROOM",J20)</f>
        <v>Product-HTOL_T0TX_GB_ROOM</v>
      </c>
      <c r="CM20" s="117" t="str">
        <f>IF(K20=Notes!$B$54,"Product-HTOL_T0TX_GB_ROOM",K20)</f>
        <v>Product-HTOL_T0TX_GB_ROOM</v>
      </c>
      <c r="CN20" s="117" t="str">
        <f>IF(L20=Notes!$B$54,"Product-HTOL_T0TX_GB_ROOM",L20)</f>
        <v>Product-HTOL_T0TX_GB_ROOM</v>
      </c>
      <c r="CO20" s="117" t="str">
        <f>IF(M20=Notes!$B$54,"Product-HTOL_T0TX_GB_ROOM",M20)</f>
        <v>Product-HTOL_T0TX_GB_ROOM</v>
      </c>
      <c r="CP20" s="117" t="str">
        <f>IF(N20=Notes!$B$54,"Product-HTOL_T0TX_GB_ROOM",N20)</f>
        <v>Product-HTOL_T0TX_GB_ROOM</v>
      </c>
      <c r="CQ20" s="117" t="str">
        <f t="shared" si="23"/>
        <v>Bincut_X_X_X NV</v>
      </c>
      <c r="CR20" s="106"/>
      <c r="CS20" s="248"/>
      <c r="CT20" s="106" t="str">
        <f t="shared" si="45"/>
        <v>MS005</v>
      </c>
      <c r="CU20" s="118" t="str">
        <f t="shared" ref="CU20:CU23" si="131">LEFT(TRIM(C20),5)&amp;" Product-HTOL_T0TX_GB_HOT"</f>
        <v>MP001 Product-HTOL_T0TX_GB_HOT</v>
      </c>
      <c r="CV20" s="118" t="str">
        <f t="shared" ref="CV20:CV23" si="132">LEFT(TRIM(D20),5)&amp;" Product-HTOL_T0TX_GB_HOT"</f>
        <v>ME001 Product-HTOL_T0TX_GB_HOT</v>
      </c>
      <c r="CW20" s="118" t="str">
        <f t="shared" ref="CW20:CW23" si="133">LEFT(TRIM(E20),5)&amp;" Product-HTOL_T0TX_GB_HOT"</f>
        <v>MG001 Product-HTOL_T0TX_GB_HOT</v>
      </c>
      <c r="CX20" s="118" t="str">
        <f t="shared" si="27"/>
        <v>MS005 Product-HTOL_T0TX_GB_HOT</v>
      </c>
      <c r="CY20" s="118" t="str">
        <f t="shared" si="120"/>
        <v>MD009 Product-HTOL_T0TX_GB_HOT</v>
      </c>
      <c r="CZ20" s="118" t="str">
        <f t="shared" si="121"/>
        <v>MI004 Product-HTOL_T0TX_GB_HOT</v>
      </c>
      <c r="DA20" s="118" t="str">
        <f t="shared" si="30"/>
        <v>MPS001 Product-HTOL_T0TX_GB_HOT</v>
      </c>
      <c r="DB20" s="118" t="str">
        <f>IF(J20=Notes!$B$54,"Product-HTOL_T0TX_GB_HOT",J20)</f>
        <v>Product-HTOL_T0TX_GB_HOT</v>
      </c>
      <c r="DC20" s="118" t="str">
        <f>IF(K20=Notes!$B$54,"Product-HTOL_T0TX_GB_HOT",K20)</f>
        <v>Product-HTOL_T0TX_GB_HOT</v>
      </c>
      <c r="DD20" s="118" t="str">
        <f>IF(L20=Notes!$B$54,"Product-HTOL_T0TX_GB_HOT",L20)</f>
        <v>Product-HTOL_T0TX_GB_HOT</v>
      </c>
      <c r="DE20" s="118" t="str">
        <f>IF(M20=Notes!$B$54,"Product-HTOL_T0TX_GB_HOT",M20)</f>
        <v>Product-HTOL_T0TX_GB_HOT</v>
      </c>
      <c r="DF20" s="118" t="str">
        <f>IF(N20=Notes!$B$54,"Product-HTOL_T0TX_GB_HOT",N20)</f>
        <v>Product-HTOL_T0TX_GB_HOT</v>
      </c>
      <c r="DG20" s="118" t="str">
        <f t="shared" si="31"/>
        <v>Bincut_X_X_X NV</v>
      </c>
      <c r="DH20" s="106"/>
      <c r="DI20" s="55" t="str">
        <f t="shared" si="46"/>
        <v>No</v>
      </c>
      <c r="DJ20" s="55">
        <f>VLOOKUP(LEFT($E20,5),Notes!$A:$F,6,0)</f>
        <v>1</v>
      </c>
      <c r="DK20" s="55" t="str">
        <f>IF(LEFT($F20,2)="MS",VLOOKUP(LEFT($F20,5),Notes!$A:$F,6,0),IF(LEFT($F20,3)&gt;Notes!$B$58,0,1))</f>
        <v>Cross</v>
      </c>
      <c r="DL20" s="55" t="str">
        <f>VLOOKUP(LEFT($G20,5),Notes!$A:$F,6,0)</f>
        <v>Cross</v>
      </c>
      <c r="DM20" s="55" t="str">
        <f>VLOOKUP(LEFT($H20,5),Notes!$A:$F,6,0)</f>
        <v>Cross</v>
      </c>
    </row>
    <row r="21" spans="1:117" s="163" customFormat="1" ht="17" x14ac:dyDescent="0.2">
      <c r="A21" s="248"/>
      <c r="B21" s="145" t="str">
        <f>CONCATENATE(B20,"_GPU")</f>
        <v>MS005_GPU</v>
      </c>
      <c r="C21" s="146" t="str">
        <f>C$5</f>
        <v>MP001 E1 Voltage</v>
      </c>
      <c r="D21" s="147" t="s">
        <v>164</v>
      </c>
      <c r="E21" s="146" t="str">
        <f t="shared" si="32"/>
        <v>MG001 E1 Voltage</v>
      </c>
      <c r="F21" s="152" t="str">
        <f t="shared" si="3"/>
        <v>MS005 Evaluate Bin</v>
      </c>
      <c r="G21" s="147" t="str">
        <f>CONCATENATE(G$111,"1 E1 Voltage")</f>
        <v>MD001 E1 Voltage</v>
      </c>
      <c r="H21" s="147" t="str">
        <f>CONCATENATE(H$111,MIN(MID(B21,5,1),3)," E1 Voltage")</f>
        <v>MI003 E1 Voltage</v>
      </c>
      <c r="I21" s="150" t="str">
        <f>IF(INDEX(Binning!$F$3:$AY$791,MATCH(CONCATENATE("MPS",MID(C21,3,3),"_E1"),Binning!$F$3:$F$791,0),MATCH("Pvmax",Binning!$F$2:$AY$2,0))&lt;INDEX(Binning!$F$3:$AY$791,MATCH(CONCATENATE("MES",MID(D21,3,3),"_E1"),Binning!$F$3:$F$791,0),MATCH("Pvmax",Binning!$F$2:$AY$2,0)),CONCATENATE("MES",MID(D21,3,3)," E1 Voltage"),CONCATENATE("MPS",MID(C21,3,3)," E1 Voltage"))</f>
        <v>MPS001 E1 Voltage</v>
      </c>
      <c r="J21" s="150" t="str">
        <f>Notes!$B$54</f>
        <v>BinningVmax</v>
      </c>
      <c r="K21" s="150" t="str">
        <f>Notes!$B$54</f>
        <v>BinningVmax</v>
      </c>
      <c r="L21" s="150" t="str">
        <f>Notes!$B$54</f>
        <v>BinningVmax</v>
      </c>
      <c r="M21" s="150" t="str">
        <f>Notes!$B$54</f>
        <v>BinningVmax</v>
      </c>
      <c r="N21" s="150" t="str">
        <f>Notes!$B$54</f>
        <v>BinningVmax</v>
      </c>
      <c r="O21" s="150" t="str">
        <f t="shared" si="47"/>
        <v>Bincut_X_X_X LV</v>
      </c>
      <c r="P21" s="153"/>
      <c r="Q21" s="248"/>
      <c r="R21" s="154" t="str">
        <f t="shared" si="106"/>
        <v>MS005_GPU</v>
      </c>
      <c r="S21" s="155" t="str">
        <f>LEFT(TRIM(C21),5)&amp;" Product-"&amp;GB!$S$1</f>
        <v>MP001 Product-CP_GB_HOT</v>
      </c>
      <c r="T21" s="155" t="str">
        <f>LEFT(TRIM(D21),5)&amp;" Product-"&amp;GB!$S$1</f>
        <v>ME001 Product-CP_GB_HOT</v>
      </c>
      <c r="U21" s="155" t="str">
        <f>LEFT(TRIM(E21),5)&amp;" Product-"&amp;GB!$S$1</f>
        <v>MG001 Product-CP_GB_HOT</v>
      </c>
      <c r="V21" s="155" t="str">
        <f t="shared" si="4"/>
        <v>MS005 Product-CP_GB_HOT</v>
      </c>
      <c r="W21" s="155" t="str">
        <f>LEFT(TRIM(G21),5)&amp;" Product-"&amp;GB!$S$1</f>
        <v>MD001 Product-CP_GB_HOT</v>
      </c>
      <c r="X21" s="155" t="str">
        <f>LEFT(TRIM(H21),5)&amp;" Product-"&amp;GB!$S$1</f>
        <v>MI003 Product-CP_GB_HOT</v>
      </c>
      <c r="Y21" s="155" t="str">
        <f>IF(I21="","",LEFT(TRIM($I21),6)&amp;" Product-"&amp;GB!$S$1)</f>
        <v>MPS001 Product-CP_GB_HOT</v>
      </c>
      <c r="Z21" s="155" t="str">
        <f t="shared" si="48"/>
        <v>Product-CP_GB_HOT</v>
      </c>
      <c r="AA21" s="155" t="str">
        <f t="shared" si="5"/>
        <v>Product-CP_GB_HOT</v>
      </c>
      <c r="AB21" s="155" t="str">
        <f t="shared" si="6"/>
        <v>Product-CP_GB_HOT</v>
      </c>
      <c r="AC21" s="155" t="str">
        <f t="shared" si="6"/>
        <v>Product-CP_GB_HOT</v>
      </c>
      <c r="AD21" s="155" t="str">
        <f t="shared" si="6"/>
        <v>Product-CP_GB_HOT</v>
      </c>
      <c r="AE21" s="155" t="str">
        <f t="shared" si="107"/>
        <v>Bincut_X_X_X LV</v>
      </c>
      <c r="AF21" s="154"/>
      <c r="AG21" s="248"/>
      <c r="AH21" s="156" t="str">
        <f t="shared" si="108"/>
        <v>MS005_GPU</v>
      </c>
      <c r="AI21" s="157" t="str">
        <f t="shared" si="122"/>
        <v>MP001 Product-FT_GB_ROOM</v>
      </c>
      <c r="AJ21" s="157" t="str">
        <f t="shared" si="123"/>
        <v>ME001 Product-FT_GB_ROOM</v>
      </c>
      <c r="AK21" s="157" t="str">
        <f t="shared" si="124"/>
        <v>MG001 Product-FT_GB_ROOM</v>
      </c>
      <c r="AL21" s="157" t="str">
        <f t="shared" si="9"/>
        <v>MS005 Product-FT_GB_ROOM</v>
      </c>
      <c r="AM21" s="157" t="str">
        <f t="shared" si="125"/>
        <v>MD001 Product-FT_GB_ROOM</v>
      </c>
      <c r="AN21" s="157" t="str">
        <f t="shared" si="126"/>
        <v>MI003 Product-FT_GB_ROOM</v>
      </c>
      <c r="AO21" s="157" t="str">
        <f t="shared" si="40"/>
        <v>MPS001 Product-FT_GB_ROOM</v>
      </c>
      <c r="AP21" s="157" t="str">
        <f>IF(Z21=Notes!$B$54,Notes!$B$54,"Product-FT_GB_ROOM")</f>
        <v>Product-FT_GB_ROOM</v>
      </c>
      <c r="AQ21" s="157" t="str">
        <f>IF(AA21=Notes!$B$54,Notes!$B$54,"Product-FT_GB_ROOM")</f>
        <v>Product-FT_GB_ROOM</v>
      </c>
      <c r="AR21" s="157" t="str">
        <f>IF(AB21=Notes!$B$54,Notes!$B$54,"Product-FT_GB_ROOM")</f>
        <v>Product-FT_GB_ROOM</v>
      </c>
      <c r="AS21" s="157" t="str">
        <f>IF(AC21=Notes!$B$54,Notes!$B$54,"Product-FT_GB_ROOM")</f>
        <v>Product-FT_GB_ROOM</v>
      </c>
      <c r="AT21" s="157" t="str">
        <f>IF(AD21=Notes!$B$54,Notes!$B$54,"Product-FT_GB_ROOM")</f>
        <v>Product-FT_GB_ROOM</v>
      </c>
      <c r="AU21" s="158" t="str">
        <f t="shared" si="110"/>
        <v>Bincut_X_X_X LV</v>
      </c>
      <c r="AV21" s="154"/>
      <c r="AW21" s="248"/>
      <c r="AX21" s="154" t="str">
        <f t="shared" si="111"/>
        <v>MS005_GPU</v>
      </c>
      <c r="AY21" s="159" t="str">
        <f t="shared" si="76"/>
        <v>MP001 Product-FT_GB_HOT</v>
      </c>
      <c r="AZ21" s="159" t="str">
        <f t="shared" si="77"/>
        <v>ME001 Product-FT_GB_HOT</v>
      </c>
      <c r="BA21" s="159" t="str">
        <f t="shared" si="127"/>
        <v>MG001 Product-FT_GB_HOT</v>
      </c>
      <c r="BB21" s="159" t="str">
        <f t="shared" si="12"/>
        <v>MS005 Product-FT_GB_HOT</v>
      </c>
      <c r="BC21" s="159" t="str">
        <f t="shared" si="78"/>
        <v>MD001 Product-FT_GB_HOT</v>
      </c>
      <c r="BD21" s="159" t="str">
        <f t="shared" si="113"/>
        <v>MI003 Product-FT_GB_HOT</v>
      </c>
      <c r="BE21" s="159" t="str">
        <f t="shared" si="114"/>
        <v>MPS001 Product-FT_GB_HOT</v>
      </c>
      <c r="BF21" s="159" t="str">
        <f>IF(J21=Notes!$B$54,"Product-FT_GB_HOT",J21)</f>
        <v>Product-FT_GB_HOT</v>
      </c>
      <c r="BG21" s="159" t="str">
        <f>IF(K21=Notes!$B$54,"Product-FT_GB_HOT",K21)</f>
        <v>Product-FT_GB_HOT</v>
      </c>
      <c r="BH21" s="159" t="str">
        <f>IF(L21=Notes!$B$54,"Product-FT_GB_HOT",L21)</f>
        <v>Product-FT_GB_HOT</v>
      </c>
      <c r="BI21" s="159" t="str">
        <f>IF(M21=Notes!$B$54,"Product-FT_GB_HOT",M21)</f>
        <v>Product-FT_GB_HOT</v>
      </c>
      <c r="BJ21" s="159" t="str">
        <f>IF(N21=Notes!$B$54,"Product-FT_GB_HOT",N21)</f>
        <v>Product-FT_GB_HOT</v>
      </c>
      <c r="BK21" s="159" t="str">
        <f t="shared" si="115"/>
        <v>Bincut_X_X_X LV</v>
      </c>
      <c r="BL21" s="154"/>
      <c r="BM21" s="248"/>
      <c r="BN21" s="154" t="str">
        <f t="shared" si="43"/>
        <v>MS005_GPU</v>
      </c>
      <c r="BO21" s="160" t="str">
        <f>LEFT(TRIM(C21),5)&amp;" Product-"&amp;GB!$W$1</f>
        <v>MP001 Product-ATE_FQAGB</v>
      </c>
      <c r="BP21" s="160" t="str">
        <f>LEFT(TRIM(D21),5)&amp;" Product-"&amp;GB!$W$1</f>
        <v>ME001 Product-ATE_FQAGB</v>
      </c>
      <c r="BQ21" s="160" t="str">
        <f>LEFT(TRIM(E21),5)&amp;" Product-"&amp;GB!$W$1</f>
        <v>MG001 Product-ATE_FQAGB</v>
      </c>
      <c r="BR21" s="160" t="str">
        <f>IF(MID($F21,1,2)="MS",LEFT(TRIM($F21),5)&amp;" Product-"&amp;GB!$W$1,$F21)</f>
        <v>MS005 Product-ATE_FQAGB</v>
      </c>
      <c r="BS21" s="160" t="str">
        <f>LEFT(TRIM(G21),5)&amp;" Product-"&amp;GB!$W$1</f>
        <v>MD001 Product-ATE_FQAGB</v>
      </c>
      <c r="BT21" s="160" t="str">
        <f>LEFT(TRIM(H21),5)&amp;" Product-"&amp;GB!$W$1</f>
        <v>MI003 Product-ATE_FQAGB</v>
      </c>
      <c r="BU21" s="160" t="str">
        <f>CONCATENATE(MID($BE21,1,6)," Product-",GB!$W$1)</f>
        <v>MPS001 Product-ATE_FQAGB</v>
      </c>
      <c r="BV21" s="160" t="str">
        <f>IF(J21=Notes!$B$54,"Product-"&amp;GB!$W$1,J21)</f>
        <v>Product-ATE_FQAGB</v>
      </c>
      <c r="BW21" s="160" t="str">
        <f>IF(K21=Notes!$B$54,"Product-"&amp;GB!$W$1,K21)</f>
        <v>Product-ATE_FQAGB</v>
      </c>
      <c r="BX21" s="160" t="str">
        <f>IF(L21=Notes!$B$54,"Product-"&amp;GB!$W$1,L21)</f>
        <v>Product-ATE_FQAGB</v>
      </c>
      <c r="BY21" s="160" t="str">
        <f>IF(M21=Notes!$B$54,"Product-"&amp;GB!$W$1,M21)</f>
        <v>Product-ATE_FQAGB</v>
      </c>
      <c r="BZ21" s="160" t="str">
        <f>IF(N21=Notes!$B$54,"Product-"&amp;GB!$W$1,N21)</f>
        <v>Product-ATE_FQAGB</v>
      </c>
      <c r="CA21" s="160" t="str">
        <f t="shared" si="15"/>
        <v>Bincut_X_X_X NV</v>
      </c>
      <c r="CB21" s="154"/>
      <c r="CC21" s="248"/>
      <c r="CD21" s="154" t="str">
        <f t="shared" si="44"/>
        <v>MS005_GPU</v>
      </c>
      <c r="CE21" s="161" t="str">
        <f t="shared" si="128"/>
        <v>MP001 Product-HTOL_T0TX_GB_ROOM</v>
      </c>
      <c r="CF21" s="161" t="str">
        <f t="shared" si="129"/>
        <v>ME001 Product-HTOL_T0TX_GB_ROOM</v>
      </c>
      <c r="CG21" s="161" t="str">
        <f t="shared" si="130"/>
        <v>MG001 Product-HTOL_T0TX_GB_ROOM</v>
      </c>
      <c r="CH21" s="161" t="str">
        <f t="shared" si="19"/>
        <v>MS005 Product-HTOL_T0TX_GB_ROOM</v>
      </c>
      <c r="CI21" s="161" t="str">
        <f t="shared" si="117"/>
        <v>MD001 Product-HTOL_T0TX_GB_ROOM</v>
      </c>
      <c r="CJ21" s="161" t="str">
        <f t="shared" si="118"/>
        <v>MI003 Product-HTOL_T0TX_GB_ROOM</v>
      </c>
      <c r="CK21" s="161" t="str">
        <f t="shared" si="22"/>
        <v>MPS001 Product-HTOL_T0TX_GB_ROOM</v>
      </c>
      <c r="CL21" s="161" t="str">
        <f>IF(J21=Notes!$B$54,"Product-HTOL_T0TX_GB_ROOM",J21)</f>
        <v>Product-HTOL_T0TX_GB_ROOM</v>
      </c>
      <c r="CM21" s="161" t="str">
        <f>IF(K21=Notes!$B$54,"Product-HTOL_T0TX_GB_ROOM",K21)</f>
        <v>Product-HTOL_T0TX_GB_ROOM</v>
      </c>
      <c r="CN21" s="161" t="str">
        <f>IF(L21=Notes!$B$54,"Product-HTOL_T0TX_GB_ROOM",L21)</f>
        <v>Product-HTOL_T0TX_GB_ROOM</v>
      </c>
      <c r="CO21" s="161" t="str">
        <f>IF(M21=Notes!$B$54,"Product-HTOL_T0TX_GB_ROOM",M21)</f>
        <v>Product-HTOL_T0TX_GB_ROOM</v>
      </c>
      <c r="CP21" s="161" t="str">
        <f>IF(N21=Notes!$B$54,"Product-HTOL_T0TX_GB_ROOM",N21)</f>
        <v>Product-HTOL_T0TX_GB_ROOM</v>
      </c>
      <c r="CQ21" s="161" t="str">
        <f t="shared" si="23"/>
        <v>Bincut_X_X_X NV</v>
      </c>
      <c r="CR21" s="154"/>
      <c r="CS21" s="248"/>
      <c r="CT21" s="154" t="str">
        <f t="shared" si="45"/>
        <v>MS005_GPU</v>
      </c>
      <c r="CU21" s="162" t="str">
        <f t="shared" si="131"/>
        <v>MP001 Product-HTOL_T0TX_GB_HOT</v>
      </c>
      <c r="CV21" s="162" t="str">
        <f t="shared" si="132"/>
        <v>ME001 Product-HTOL_T0TX_GB_HOT</v>
      </c>
      <c r="CW21" s="162" t="str">
        <f t="shared" si="133"/>
        <v>MG001 Product-HTOL_T0TX_GB_HOT</v>
      </c>
      <c r="CX21" s="162" t="str">
        <f t="shared" si="27"/>
        <v>MS005 Product-HTOL_T0TX_GB_HOT</v>
      </c>
      <c r="CY21" s="162" t="str">
        <f t="shared" si="120"/>
        <v>MD001 Product-HTOL_T0TX_GB_HOT</v>
      </c>
      <c r="CZ21" s="162" t="str">
        <f t="shared" si="121"/>
        <v>MI003 Product-HTOL_T0TX_GB_HOT</v>
      </c>
      <c r="DA21" s="162" t="str">
        <f t="shared" si="30"/>
        <v>MPS001 Product-HTOL_T0TX_GB_HOT</v>
      </c>
      <c r="DB21" s="162" t="str">
        <f>IF(J21=Notes!$B$54,"Product-HTOL_T0TX_GB_HOT",J21)</f>
        <v>Product-HTOL_T0TX_GB_HOT</v>
      </c>
      <c r="DC21" s="162" t="str">
        <f>IF(K21=Notes!$B$54,"Product-HTOL_T0TX_GB_HOT",K21)</f>
        <v>Product-HTOL_T0TX_GB_HOT</v>
      </c>
      <c r="DD21" s="162" t="str">
        <f>IF(L21=Notes!$B$54,"Product-HTOL_T0TX_GB_HOT",L21)</f>
        <v>Product-HTOL_T0TX_GB_HOT</v>
      </c>
      <c r="DE21" s="162" t="str">
        <f>IF(M21=Notes!$B$54,"Product-HTOL_T0TX_GB_HOT",M21)</f>
        <v>Product-HTOL_T0TX_GB_HOT</v>
      </c>
      <c r="DF21" s="162" t="str">
        <f>IF(N21=Notes!$B$54,"Product-HTOL_T0TX_GB_HOT",N21)</f>
        <v>Product-HTOL_T0TX_GB_HOT</v>
      </c>
      <c r="DG21" s="162" t="str">
        <f t="shared" si="31"/>
        <v>Bincut_X_X_X NV</v>
      </c>
      <c r="DH21" s="154"/>
      <c r="DI21" s="55" t="str">
        <f t="shared" si="46"/>
        <v>No</v>
      </c>
      <c r="DJ21" s="55">
        <f>VLOOKUP(LEFT($E21,5),Notes!$A:$F,6,0)</f>
        <v>1</v>
      </c>
      <c r="DK21" s="55" t="str">
        <f>IF(LEFT($F21,2)="MS",VLOOKUP(LEFT($F21,5),Notes!$A:$F,6,0),IF(LEFT($F21,3)&gt;Notes!$B$58,0,1))</f>
        <v>Cross</v>
      </c>
      <c r="DL21" s="55">
        <f>VLOOKUP(LEFT($G21,5),Notes!$A:$F,6,0)</f>
        <v>1</v>
      </c>
      <c r="DM21" s="55" t="str">
        <f>VLOOKUP(LEFT($H21,5),Notes!$A:$F,6,0)</f>
        <v>Cross</v>
      </c>
    </row>
    <row r="22" spans="1:117" ht="17" x14ac:dyDescent="0.2">
      <c r="A22" s="248"/>
      <c r="B22" s="149" t="str">
        <f>CONCATENATE(B20,"_CPU")</f>
        <v>MS005_CPU</v>
      </c>
      <c r="C22" s="150" t="str">
        <f>C17</f>
        <v>MP001 E1 Voltage</v>
      </c>
      <c r="D22" s="151" t="s">
        <v>225</v>
      </c>
      <c r="E22" s="150" t="str">
        <f t="shared" si="32"/>
        <v>MG001 E1 Voltage</v>
      </c>
      <c r="F22" s="109" t="str">
        <f t="shared" si="3"/>
        <v>MS005 Evaluate Bin</v>
      </c>
      <c r="G22" s="151" t="str">
        <f>CONCATENATE(G$111,"1 E1 Voltage")</f>
        <v>MD001 E1 Voltage</v>
      </c>
      <c r="H22" s="151" t="str">
        <f t="shared" ref="H22:H42" si="134">CONCATENATE(H$111,"1 E1 Voltage")</f>
        <v>MI001 E1 Voltage</v>
      </c>
      <c r="I22" s="150" t="str">
        <f>IF(INDEX(Binning!$F$3:$AY$791,MATCH(CONCATENATE("MPS",MID(C22,3,3),"_E1"),Binning!$F$3:$F$791,0),MATCH("Pvmax",Binning!$F$2:$AY$2,0))&lt;INDEX(Binning!$F$3:$AY$791,MATCH(CONCATENATE("MES",MID(D22,3,3),"_E1"),Binning!$F$3:$F$791,0),MATCH("Pvmax",Binning!$F$2:$AY$2,0)),CONCATENATE("MES",MID(D22,3,3)," E1 Voltage"),CONCATENATE("MPS",MID(C22,3,3)," E1 Voltage"))</f>
        <v>MPS001 E1 Voltage</v>
      </c>
      <c r="J22" s="107" t="str">
        <f>Notes!$B$54</f>
        <v>BinningVmax</v>
      </c>
      <c r="K22" s="107" t="str">
        <f>Notes!$B$54</f>
        <v>BinningVmax</v>
      </c>
      <c r="L22" s="107" t="str">
        <f>Notes!$B$54</f>
        <v>BinningVmax</v>
      </c>
      <c r="M22" s="107" t="str">
        <f>Notes!$B$54</f>
        <v>BinningVmax</v>
      </c>
      <c r="N22" s="107" t="str">
        <f>Notes!$B$54</f>
        <v>BinningVmax</v>
      </c>
      <c r="O22" s="107" t="str">
        <f t="shared" si="47"/>
        <v>Bincut_X_X_X LV</v>
      </c>
      <c r="P22" s="121"/>
      <c r="Q22" s="248"/>
      <c r="R22" s="106" t="str">
        <f t="shared" ref="R22" si="135">B22</f>
        <v>MS005_CPU</v>
      </c>
      <c r="S22" s="111" t="str">
        <f>LEFT(TRIM(C22),5)&amp;" Product-"&amp;GB!$S$1</f>
        <v>MP001 Product-CP_GB_HOT</v>
      </c>
      <c r="T22" s="111" t="str">
        <f>LEFT(TRIM(D22),5)&amp;" Product-"&amp;GB!$S$1</f>
        <v>ME003 Product-CP_GB_HOT</v>
      </c>
      <c r="U22" s="111" t="str">
        <f>LEFT(TRIM(E22),5)&amp;" Product-"&amp;GB!$S$1</f>
        <v>MG001 Product-CP_GB_HOT</v>
      </c>
      <c r="V22" s="111" t="str">
        <f t="shared" ref="V22" si="136">IF(MID(F22,1,2)="MS",LEFT(F22,5)&amp;" Product-CP_GB_HOT",F22)</f>
        <v>MS005 Product-CP_GB_HOT</v>
      </c>
      <c r="W22" s="111" t="str">
        <f>LEFT(TRIM(G22),5)&amp;" Product-"&amp;GB!$S$1</f>
        <v>MD001 Product-CP_GB_HOT</v>
      </c>
      <c r="X22" s="111" t="str">
        <f>LEFT(TRIM(H22),5)&amp;" Product-"&amp;GB!$S$1</f>
        <v>MI001 Product-CP_GB_HOT</v>
      </c>
      <c r="Y22" s="111" t="str">
        <f>IF(I22="","",LEFT(TRIM($I22),6)&amp;" Product-"&amp;GB!$S$1)</f>
        <v>MPS001 Product-CP_GB_HOT</v>
      </c>
      <c r="Z22" s="111" t="str">
        <f t="shared" si="48"/>
        <v>Product-CP_GB_HOT</v>
      </c>
      <c r="AA22" s="111" t="str">
        <f t="shared" si="5"/>
        <v>Product-CP_GB_HOT</v>
      </c>
      <c r="AB22" s="111" t="str">
        <f t="shared" si="6"/>
        <v>Product-CP_GB_HOT</v>
      </c>
      <c r="AC22" s="111" t="str">
        <f t="shared" si="6"/>
        <v>Product-CP_GB_HOT</v>
      </c>
      <c r="AD22" s="111" t="str">
        <f t="shared" si="6"/>
        <v>Product-CP_GB_HOT</v>
      </c>
      <c r="AE22" s="111" t="str">
        <f t="shared" ref="AE22" si="137">O22</f>
        <v>Bincut_X_X_X LV</v>
      </c>
      <c r="AF22" s="106"/>
      <c r="AG22" s="248"/>
      <c r="AH22" s="112" t="str">
        <f t="shared" ref="AH22" si="138">B22</f>
        <v>MS005_CPU</v>
      </c>
      <c r="AI22" s="113" t="str">
        <f t="shared" ref="AI22" si="139">LEFT(TRIM(C22),5)&amp;" Product-FT_GB_ROOM"</f>
        <v>MP001 Product-FT_GB_ROOM</v>
      </c>
      <c r="AJ22" s="113" t="str">
        <f t="shared" ref="AJ22" si="140">LEFT(TRIM(D22),5)&amp;" Product-FT_GB_ROOM"</f>
        <v>ME003 Product-FT_GB_ROOM</v>
      </c>
      <c r="AK22" s="113" t="str">
        <f t="shared" ref="AK22" si="141">LEFT(TRIM(E22),5)&amp;" Product-FT_GB_ROOM"</f>
        <v>MG001 Product-FT_GB_ROOM</v>
      </c>
      <c r="AL22" s="113" t="str">
        <f t="shared" ref="AL22" si="142">IF(MID(F22,1,2)="MS",LEFT(F22,5)&amp;" Product-FT_GB_ROOM",F22)</f>
        <v>MS005 Product-FT_GB_ROOM</v>
      </c>
      <c r="AM22" s="113" t="str">
        <f t="shared" ref="AM22" si="143">LEFT(TRIM(G22),5)&amp;" Product-FT_GB_ROOM"</f>
        <v>MD001 Product-FT_GB_ROOM</v>
      </c>
      <c r="AN22" s="113" t="str">
        <f t="shared" ref="AN22" si="144">LEFT(TRIM(H22),5)&amp;" Product-FT_GB_ROOM"</f>
        <v>MI001 Product-FT_GB_ROOM</v>
      </c>
      <c r="AO22" s="113" t="str">
        <f t="shared" si="40"/>
        <v>MPS001 Product-FT_GB_ROOM</v>
      </c>
      <c r="AP22" s="113" t="str">
        <f>IF(Z22=Notes!$B$54,Notes!$B$54,"Product-FT_GB_ROOM")</f>
        <v>Product-FT_GB_ROOM</v>
      </c>
      <c r="AQ22" s="113" t="str">
        <f>IF(AA22=Notes!$B$54,Notes!$B$54,"Product-FT_GB_ROOM")</f>
        <v>Product-FT_GB_ROOM</v>
      </c>
      <c r="AR22" s="113" t="str">
        <f>IF(AB22=Notes!$B$54,Notes!$B$54,"Product-FT_GB_ROOM")</f>
        <v>Product-FT_GB_ROOM</v>
      </c>
      <c r="AS22" s="113" t="str">
        <f>IF(AC22=Notes!$B$54,Notes!$B$54,"Product-FT_GB_ROOM")</f>
        <v>Product-FT_GB_ROOM</v>
      </c>
      <c r="AT22" s="113" t="str">
        <f>IF(AD22=Notes!$B$54,Notes!$B$54,"Product-FT_GB_ROOM")</f>
        <v>Product-FT_GB_ROOM</v>
      </c>
      <c r="AU22" s="114" t="str">
        <f t="shared" ref="AU22" si="145">O22</f>
        <v>Bincut_X_X_X LV</v>
      </c>
      <c r="AV22" s="106"/>
      <c r="AW22" s="248"/>
      <c r="AX22" s="106" t="str">
        <f t="shared" ref="AX22" si="146">B22</f>
        <v>MS005_CPU</v>
      </c>
      <c r="AY22" s="115" t="str">
        <f t="shared" si="76"/>
        <v>MP001 Product-FT_GB_HOT</v>
      </c>
      <c r="AZ22" s="115" t="str">
        <f t="shared" si="77"/>
        <v>ME003 Product-FT_GB_HOT</v>
      </c>
      <c r="BA22" s="115" t="str">
        <f t="shared" ref="BA22" si="147">IF(LEFT(E22,1)="M",LEFT(TRIM(E22),5)&amp;" Product-FT_GB_HOT",CONCATENATE($BG22,MID(E22,6,10)))</f>
        <v>MG001 Product-FT_GB_HOT</v>
      </c>
      <c r="BB22" s="115" t="str">
        <f t="shared" ref="BB22" si="148">IF(MID(F22,1,2)="MS",LEFT(F22,5)&amp;" Product-FT_GB_HOT",F22)</f>
        <v>MS005 Product-FT_GB_HOT</v>
      </c>
      <c r="BC22" s="115" t="str">
        <f t="shared" si="78"/>
        <v>MD001 Product-FT_GB_HOT</v>
      </c>
      <c r="BD22" s="115" t="str">
        <f t="shared" ref="BD22" si="149">IF(LEFT(H22,1)="M",LEFT(TRIM(H22),5)&amp;" Product-FT_GB_HOT",CONCATENATE($BG22,MID(H22,6,10)))</f>
        <v>MI001 Product-FT_GB_HOT</v>
      </c>
      <c r="BE22" s="115" t="str">
        <f t="shared" ref="BE22" si="150">CONCATENATE(MID(I22,1,6)," Product-FT_GB_HOT")</f>
        <v>MPS001 Product-FT_GB_HOT</v>
      </c>
      <c r="BF22" s="115" t="str">
        <f>IF(J22=Notes!$B$54,"Product-FT_GB_HOT",J22)</f>
        <v>Product-FT_GB_HOT</v>
      </c>
      <c r="BG22" s="115" t="str">
        <f>IF(K22=Notes!$B$54,"Product-FT_GB_HOT",K22)</f>
        <v>Product-FT_GB_HOT</v>
      </c>
      <c r="BH22" s="115" t="str">
        <f>IF(L22=Notes!$B$54,"Product-FT_GB_HOT",L22)</f>
        <v>Product-FT_GB_HOT</v>
      </c>
      <c r="BI22" s="115" t="str">
        <f>IF(M22=Notes!$B$54,"Product-FT_GB_HOT",M22)</f>
        <v>Product-FT_GB_HOT</v>
      </c>
      <c r="BJ22" s="115" t="str">
        <f>IF(N22=Notes!$B$54,"Product-FT_GB_HOT",N22)</f>
        <v>Product-FT_GB_HOT</v>
      </c>
      <c r="BK22" s="115" t="str">
        <f t="shared" ref="BK22" si="151">O22</f>
        <v>Bincut_X_X_X LV</v>
      </c>
      <c r="BL22" s="106"/>
      <c r="BM22" s="248"/>
      <c r="BN22" s="106" t="str">
        <f t="shared" si="43"/>
        <v>MS005_CPU</v>
      </c>
      <c r="BO22" s="116" t="str">
        <f>LEFT(TRIM(C22),5)&amp;" Product-"&amp;GB!$W$1</f>
        <v>MP001 Product-ATE_FQAGB</v>
      </c>
      <c r="BP22" s="116" t="str">
        <f>LEFT(TRIM(D22),5)&amp;" Product-"&amp;GB!$W$1</f>
        <v>ME003 Product-ATE_FQAGB</v>
      </c>
      <c r="BQ22" s="116" t="str">
        <f>LEFT(TRIM(E22),5)&amp;" Product-"&amp;GB!$W$1</f>
        <v>MG001 Product-ATE_FQAGB</v>
      </c>
      <c r="BR22" s="116" t="str">
        <f>IF(MID($F22,1,2)="MS",LEFT(TRIM($F22),5)&amp;" Product-"&amp;GB!$W$1,$F22)</f>
        <v>MS005 Product-ATE_FQAGB</v>
      </c>
      <c r="BS22" s="116" t="str">
        <f>LEFT(TRIM(G22),5)&amp;" Product-"&amp;GB!$W$1</f>
        <v>MD001 Product-ATE_FQAGB</v>
      </c>
      <c r="BT22" s="116" t="str">
        <f>LEFT(TRIM(H22),5)&amp;" Product-"&amp;GB!$W$1</f>
        <v>MI001 Product-ATE_FQAGB</v>
      </c>
      <c r="BU22" s="116" t="str">
        <f>CONCATENATE(MID($BE22,1,6)," Product-",GB!$W$1)</f>
        <v>MPS001 Product-ATE_FQAGB</v>
      </c>
      <c r="BV22" s="116" t="str">
        <f>IF(J22=Notes!$B$54,"Product-"&amp;GB!$W$1,J22)</f>
        <v>Product-ATE_FQAGB</v>
      </c>
      <c r="BW22" s="116" t="str">
        <f>IF(K22=Notes!$B$54,"Product-"&amp;GB!$W$1,K22)</f>
        <v>Product-ATE_FQAGB</v>
      </c>
      <c r="BX22" s="116" t="str">
        <f>IF(L22=Notes!$B$54,"Product-"&amp;GB!$W$1,L22)</f>
        <v>Product-ATE_FQAGB</v>
      </c>
      <c r="BY22" s="116" t="str">
        <f>IF(M22=Notes!$B$54,"Product-"&amp;GB!$W$1,M22)</f>
        <v>Product-ATE_FQAGB</v>
      </c>
      <c r="BZ22" s="116" t="str">
        <f>IF(N22=Notes!$B$54,"Product-"&amp;GB!$W$1,N22)</f>
        <v>Product-ATE_FQAGB</v>
      </c>
      <c r="CA22" s="116" t="str">
        <f t="shared" si="15"/>
        <v>Bincut_X_X_X NV</v>
      </c>
      <c r="CB22" s="106"/>
      <c r="CC22" s="248"/>
      <c r="CD22" s="106" t="str">
        <f t="shared" si="44"/>
        <v>MS005_CPU</v>
      </c>
      <c r="CE22" s="117" t="str">
        <f t="shared" ref="CE22" si="152">LEFT(TRIM(C22),5)&amp;" Product-HTOL_T0TX_GB_ROOM"</f>
        <v>MP001 Product-HTOL_T0TX_GB_ROOM</v>
      </c>
      <c r="CF22" s="117" t="str">
        <f t="shared" ref="CF22" si="153">LEFT(TRIM(D22),5)&amp;" Product-HTOL_T0TX_GB_ROOM"</f>
        <v>ME003 Product-HTOL_T0TX_GB_ROOM</v>
      </c>
      <c r="CG22" s="117" t="str">
        <f t="shared" ref="CG22" si="154">LEFT(TRIM(E22),5)&amp;" Product-HTOL_T0TX_GB_ROOM"</f>
        <v>MG001 Product-HTOL_T0TX_GB_ROOM</v>
      </c>
      <c r="CH22" s="117" t="str">
        <f t="shared" si="19"/>
        <v>MS005 Product-HTOL_T0TX_GB_ROOM</v>
      </c>
      <c r="CI22" s="117" t="str">
        <f t="shared" ref="CI22" si="155">LEFT(TRIM(G22),5)&amp;" Product-HTOL_T0TX_GB_ROOM"</f>
        <v>MD001 Product-HTOL_T0TX_GB_ROOM</v>
      </c>
      <c r="CJ22" s="117" t="str">
        <f t="shared" ref="CJ22" si="156">IF(LEFT(H22,1)="M",LEFT(TRIM(H22),5)&amp;" Product-HTOL_T0TX_GB_ROOM",CONCATENATE($CL22,MID(H22,6,10)))</f>
        <v>MI001 Product-HTOL_T0TX_GB_ROOM</v>
      </c>
      <c r="CK22" s="117" t="str">
        <f t="shared" si="22"/>
        <v>MPS001 Product-HTOL_T0TX_GB_ROOM</v>
      </c>
      <c r="CL22" s="117" t="str">
        <f>IF(J22=Notes!$B$54,"Product-HTOL_T0TX_GB_ROOM",J22)</f>
        <v>Product-HTOL_T0TX_GB_ROOM</v>
      </c>
      <c r="CM22" s="117" t="str">
        <f>IF(K22=Notes!$B$54,"Product-HTOL_T0TX_GB_ROOM",K22)</f>
        <v>Product-HTOL_T0TX_GB_ROOM</v>
      </c>
      <c r="CN22" s="117" t="str">
        <f>IF(L22=Notes!$B$54,"Product-HTOL_T0TX_GB_ROOM",L22)</f>
        <v>Product-HTOL_T0TX_GB_ROOM</v>
      </c>
      <c r="CO22" s="117" t="str">
        <f>IF(M22=Notes!$B$54,"Product-HTOL_T0TX_GB_ROOM",M22)</f>
        <v>Product-HTOL_T0TX_GB_ROOM</v>
      </c>
      <c r="CP22" s="117" t="str">
        <f>IF(N22=Notes!$B$54,"Product-HTOL_T0TX_GB_ROOM",N22)</f>
        <v>Product-HTOL_T0TX_GB_ROOM</v>
      </c>
      <c r="CQ22" s="117" t="str">
        <f t="shared" si="23"/>
        <v>Bincut_X_X_X NV</v>
      </c>
      <c r="CR22" s="106"/>
      <c r="CS22" s="248"/>
      <c r="CT22" s="106" t="str">
        <f t="shared" si="45"/>
        <v>MS005_CPU</v>
      </c>
      <c r="CU22" s="118" t="str">
        <f t="shared" ref="CU22" si="157">LEFT(TRIM(C22),5)&amp;" Product-HTOL_T0TX_GB_HOT"</f>
        <v>MP001 Product-HTOL_T0TX_GB_HOT</v>
      </c>
      <c r="CV22" s="118" t="str">
        <f t="shared" ref="CV22" si="158">LEFT(TRIM(D22),5)&amp;" Product-HTOL_T0TX_GB_HOT"</f>
        <v>ME003 Product-HTOL_T0TX_GB_HOT</v>
      </c>
      <c r="CW22" s="118" t="str">
        <f t="shared" ref="CW22" si="159">LEFT(TRIM(E22),5)&amp;" Product-HTOL_T0TX_GB_HOT"</f>
        <v>MG001 Product-HTOL_T0TX_GB_HOT</v>
      </c>
      <c r="CX22" s="118" t="str">
        <f t="shared" si="27"/>
        <v>MS005 Product-HTOL_T0TX_GB_HOT</v>
      </c>
      <c r="CY22" s="118" t="str">
        <f t="shared" ref="CY22" si="160">LEFT(TRIM(G22),5)&amp;" Product-HTOL_T0TX_GB_HOT"</f>
        <v>MD001 Product-HTOL_T0TX_GB_HOT</v>
      </c>
      <c r="CZ22" s="118" t="str">
        <f t="shared" ref="CZ22" si="161">IF(LEFT(H22,1)="M",LEFT(TRIM(H22),5)&amp;" Product-HTOL_T0TX_GB_HOT",CONCATENATE($DB22,MID(H22,6,10)))</f>
        <v>MI001 Product-HTOL_T0TX_GB_HOT</v>
      </c>
      <c r="DA22" s="118" t="str">
        <f t="shared" si="30"/>
        <v>MPS001 Product-HTOL_T0TX_GB_HOT</v>
      </c>
      <c r="DB22" s="118" t="str">
        <f>IF(J22=Notes!$B$54,"Product-HTOL_T0TX_GB_HOT",J22)</f>
        <v>Product-HTOL_T0TX_GB_HOT</v>
      </c>
      <c r="DC22" s="118" t="str">
        <f>IF(K22=Notes!$B$54,"Product-HTOL_T0TX_GB_HOT",K22)</f>
        <v>Product-HTOL_T0TX_GB_HOT</v>
      </c>
      <c r="DD22" s="118" t="str">
        <f>IF(L22=Notes!$B$54,"Product-HTOL_T0TX_GB_HOT",L22)</f>
        <v>Product-HTOL_T0TX_GB_HOT</v>
      </c>
      <c r="DE22" s="118" t="str">
        <f>IF(M22=Notes!$B$54,"Product-HTOL_T0TX_GB_HOT",M22)</f>
        <v>Product-HTOL_T0TX_GB_HOT</v>
      </c>
      <c r="DF22" s="118" t="str">
        <f>IF(N22=Notes!$B$54,"Product-HTOL_T0TX_GB_HOT",N22)</f>
        <v>Product-HTOL_T0TX_GB_HOT</v>
      </c>
      <c r="DG22" s="118" t="str">
        <f t="shared" si="31"/>
        <v>Bincut_X_X_X NV</v>
      </c>
      <c r="DH22" s="106"/>
      <c r="DI22" s="55" t="str">
        <f t="shared" si="46"/>
        <v>No</v>
      </c>
      <c r="DJ22" s="55">
        <f>VLOOKUP(LEFT($E22,5),Notes!$A:$F,6,0)</f>
        <v>1</v>
      </c>
      <c r="DK22" s="55" t="str">
        <f>IF(LEFT($F22,2)="MS",VLOOKUP(LEFT($F22,5),Notes!$A:$F,6,0),IF(LEFT($F22,3)&gt;Notes!$B$58,0,1))</f>
        <v>Cross</v>
      </c>
      <c r="DL22" s="55">
        <f>VLOOKUP(LEFT($G22,5),Notes!$A:$F,6,0)</f>
        <v>1</v>
      </c>
      <c r="DM22" s="55">
        <f>VLOOKUP(LEFT($H22,5),Notes!$A:$F,6,0)</f>
        <v>1</v>
      </c>
    </row>
    <row r="23" spans="1:117" ht="17" x14ac:dyDescent="0.2">
      <c r="A23" s="247"/>
      <c r="B23" s="149" t="str">
        <f>CONCATENATE(LEFT(B21,5),"_SSB")</f>
        <v>MS005_SSB</v>
      </c>
      <c r="C23" s="150" t="str">
        <f>C18</f>
        <v>MP001 E1 Voltage</v>
      </c>
      <c r="D23" s="151" t="s">
        <v>164</v>
      </c>
      <c r="E23" s="150" t="str">
        <f t="shared" si="32"/>
        <v>MG001 E1 Voltage</v>
      </c>
      <c r="F23" s="109" t="str">
        <f t="shared" si="3"/>
        <v>MS005 Evaluate Bin</v>
      </c>
      <c r="G23" s="151" t="str">
        <f>CONCATENATE(G$111,"2 E1 Voltage")</f>
        <v>MD002 E1 Voltage</v>
      </c>
      <c r="H23" s="151" t="str">
        <f t="shared" si="134"/>
        <v>MI001 E1 Voltage</v>
      </c>
      <c r="I23" s="150" t="str">
        <f>IF(INDEX(Binning!$F$3:$AY$791,MATCH(CONCATENATE("MPS",MID(C23,3,3),"_E1"),Binning!$F$3:$F$791,0),MATCH("Pvmax",Binning!$F$2:$AY$2,0))&lt;INDEX(Binning!$F$3:$AY$791,MATCH(CONCATENATE("MES",MID(D23,3,3),"_E1"),Binning!$F$3:$F$791,0),MATCH("Pvmax",Binning!$F$2:$AY$2,0)),CONCATENATE("MES",MID(D23,3,3)," E1 Voltage"),CONCATENATE("MPS",MID(C23,3,3)," E1 Voltage"))</f>
        <v>MPS001 E1 Voltage</v>
      </c>
      <c r="J23" s="107" t="str">
        <f>Notes!$B$54</f>
        <v>BinningVmax</v>
      </c>
      <c r="K23" s="107" t="str">
        <f>Notes!$B$54</f>
        <v>BinningVmax</v>
      </c>
      <c r="L23" s="107" t="str">
        <f>Notes!$B$54</f>
        <v>BinningVmax</v>
      </c>
      <c r="M23" s="107" t="str">
        <f>Notes!$B$54</f>
        <v>BinningVmax</v>
      </c>
      <c r="N23" s="107" t="str">
        <f>Notes!$B$54</f>
        <v>BinningVmax</v>
      </c>
      <c r="O23" s="107" t="str">
        <f t="shared" si="47"/>
        <v>Bincut_X_X_X LV</v>
      </c>
      <c r="P23" s="121"/>
      <c r="Q23" s="247"/>
      <c r="R23" s="106" t="str">
        <f t="shared" si="106"/>
        <v>MS005_SSB</v>
      </c>
      <c r="S23" s="111" t="str">
        <f>LEFT(TRIM(C23),5)&amp;" Product-"&amp;GB!$S$1</f>
        <v>MP001 Product-CP_GB_HOT</v>
      </c>
      <c r="T23" s="111" t="str">
        <f>LEFT(TRIM(D23),5)&amp;" Product-"&amp;GB!$S$1</f>
        <v>ME001 Product-CP_GB_HOT</v>
      </c>
      <c r="U23" s="111" t="str">
        <f>LEFT(TRIM(E23),5)&amp;" Product-"&amp;GB!$S$1</f>
        <v>MG001 Product-CP_GB_HOT</v>
      </c>
      <c r="V23" s="111" t="str">
        <f t="shared" si="4"/>
        <v>MS005 Product-CP_GB_HOT</v>
      </c>
      <c r="W23" s="111" t="str">
        <f>LEFT(TRIM(G23),5)&amp;" Product-"&amp;GB!$S$1</f>
        <v>MD002 Product-CP_GB_HOT</v>
      </c>
      <c r="X23" s="111" t="str">
        <f>LEFT(TRIM(H23),5)&amp;" Product-"&amp;GB!$S$1</f>
        <v>MI001 Product-CP_GB_HOT</v>
      </c>
      <c r="Y23" s="111" t="str">
        <f>IF(I23="","",LEFT(TRIM($I23),6)&amp;" Product-"&amp;GB!$S$1)</f>
        <v>MPS001 Product-CP_GB_HOT</v>
      </c>
      <c r="Z23" s="111" t="str">
        <f t="shared" si="48"/>
        <v>Product-CP_GB_HOT</v>
      </c>
      <c r="AA23" s="111" t="str">
        <f t="shared" si="5"/>
        <v>Product-CP_GB_HOT</v>
      </c>
      <c r="AB23" s="111" t="str">
        <f t="shared" si="6"/>
        <v>Product-CP_GB_HOT</v>
      </c>
      <c r="AC23" s="111" t="str">
        <f t="shared" si="6"/>
        <v>Product-CP_GB_HOT</v>
      </c>
      <c r="AD23" s="111" t="str">
        <f t="shared" si="6"/>
        <v>Product-CP_GB_HOT</v>
      </c>
      <c r="AE23" s="111" t="str">
        <f t="shared" si="107"/>
        <v>Bincut_X_X_X LV</v>
      </c>
      <c r="AF23" s="106"/>
      <c r="AG23" s="247"/>
      <c r="AH23" s="112" t="str">
        <f t="shared" si="108"/>
        <v>MS005_SSB</v>
      </c>
      <c r="AI23" s="113" t="str">
        <f t="shared" si="122"/>
        <v>MP001 Product-FT_GB_ROOM</v>
      </c>
      <c r="AJ23" s="113" t="str">
        <f t="shared" si="123"/>
        <v>ME001 Product-FT_GB_ROOM</v>
      </c>
      <c r="AK23" s="113" t="str">
        <f t="shared" si="124"/>
        <v>MG001 Product-FT_GB_ROOM</v>
      </c>
      <c r="AL23" s="113" t="str">
        <f t="shared" si="9"/>
        <v>MS005 Product-FT_GB_ROOM</v>
      </c>
      <c r="AM23" s="113" t="str">
        <f t="shared" si="125"/>
        <v>MD002 Product-FT_GB_ROOM</v>
      </c>
      <c r="AN23" s="113" t="str">
        <f t="shared" si="126"/>
        <v>MI001 Product-FT_GB_ROOM</v>
      </c>
      <c r="AO23" s="113" t="str">
        <f t="shared" si="40"/>
        <v>MPS001 Product-FT_GB_ROOM</v>
      </c>
      <c r="AP23" s="113" t="str">
        <f>IF(Z23=Notes!$B$54,Notes!$B$54,"Product-FT_GB_ROOM")</f>
        <v>Product-FT_GB_ROOM</v>
      </c>
      <c r="AQ23" s="113" t="str">
        <f>IF(AA23=Notes!$B$54,Notes!$B$54,"Product-FT_GB_ROOM")</f>
        <v>Product-FT_GB_ROOM</v>
      </c>
      <c r="AR23" s="113" t="str">
        <f>IF(AB23=Notes!$B$54,Notes!$B$54,"Product-FT_GB_ROOM")</f>
        <v>Product-FT_GB_ROOM</v>
      </c>
      <c r="AS23" s="113" t="str">
        <f>IF(AC23=Notes!$B$54,Notes!$B$54,"Product-FT_GB_ROOM")</f>
        <v>Product-FT_GB_ROOM</v>
      </c>
      <c r="AT23" s="113" t="str">
        <f>IF(AD23=Notes!$B$54,Notes!$B$54,"Product-FT_GB_ROOM")</f>
        <v>Product-FT_GB_ROOM</v>
      </c>
      <c r="AU23" s="114" t="str">
        <f t="shared" si="110"/>
        <v>Bincut_X_X_X LV</v>
      </c>
      <c r="AV23" s="106"/>
      <c r="AW23" s="247"/>
      <c r="AX23" s="106" t="str">
        <f t="shared" si="111"/>
        <v>MS005_SSB</v>
      </c>
      <c r="AY23" s="115" t="str">
        <f t="shared" si="76"/>
        <v>MP001 Product-FT_GB_HOT</v>
      </c>
      <c r="AZ23" s="115" t="str">
        <f t="shared" si="77"/>
        <v>ME001 Product-FT_GB_HOT</v>
      </c>
      <c r="BA23" s="115" t="str">
        <f t="shared" si="127"/>
        <v>MG001 Product-FT_GB_HOT</v>
      </c>
      <c r="BB23" s="115" t="str">
        <f t="shared" si="12"/>
        <v>MS005 Product-FT_GB_HOT</v>
      </c>
      <c r="BC23" s="115" t="str">
        <f t="shared" si="78"/>
        <v>MD002 Product-FT_GB_HOT</v>
      </c>
      <c r="BD23" s="115" t="str">
        <f t="shared" si="113"/>
        <v>MI001 Product-FT_GB_HOT</v>
      </c>
      <c r="BE23" s="115" t="str">
        <f t="shared" si="114"/>
        <v>MPS001 Product-FT_GB_HOT</v>
      </c>
      <c r="BF23" s="115" t="str">
        <f>IF(J23=Notes!$B$54,"Product-FT_GB_HOT",J23)</f>
        <v>Product-FT_GB_HOT</v>
      </c>
      <c r="BG23" s="115" t="str">
        <f>IF(K23=Notes!$B$54,"Product-FT_GB_HOT",K23)</f>
        <v>Product-FT_GB_HOT</v>
      </c>
      <c r="BH23" s="115" t="str">
        <f>IF(L23=Notes!$B$54,"Product-FT_GB_HOT",L23)</f>
        <v>Product-FT_GB_HOT</v>
      </c>
      <c r="BI23" s="115" t="str">
        <f>IF(M23=Notes!$B$54,"Product-FT_GB_HOT",M23)</f>
        <v>Product-FT_GB_HOT</v>
      </c>
      <c r="BJ23" s="115" t="str">
        <f>IF(N23=Notes!$B$54,"Product-FT_GB_HOT",N23)</f>
        <v>Product-FT_GB_HOT</v>
      </c>
      <c r="BK23" s="115" t="str">
        <f t="shared" si="115"/>
        <v>Bincut_X_X_X LV</v>
      </c>
      <c r="BL23" s="106"/>
      <c r="BM23" s="247"/>
      <c r="BN23" s="106" t="str">
        <f t="shared" si="43"/>
        <v>MS005_SSB</v>
      </c>
      <c r="BO23" s="116" t="str">
        <f>LEFT(TRIM(C23),5)&amp;" Product-"&amp;GB!$W$1</f>
        <v>MP001 Product-ATE_FQAGB</v>
      </c>
      <c r="BP23" s="116" t="str">
        <f>LEFT(TRIM(D23),5)&amp;" Product-"&amp;GB!$W$1</f>
        <v>ME001 Product-ATE_FQAGB</v>
      </c>
      <c r="BQ23" s="116" t="str">
        <f>LEFT(TRIM(E23),5)&amp;" Product-"&amp;GB!$W$1</f>
        <v>MG001 Product-ATE_FQAGB</v>
      </c>
      <c r="BR23" s="116" t="str">
        <f>IF(MID($F23,1,2)="MS",LEFT(TRIM($F23),5)&amp;" Product-"&amp;GB!$W$1,$F23)</f>
        <v>MS005 Product-ATE_FQAGB</v>
      </c>
      <c r="BS23" s="116" t="str">
        <f>LEFT(TRIM(G23),5)&amp;" Product-"&amp;GB!$W$1</f>
        <v>MD002 Product-ATE_FQAGB</v>
      </c>
      <c r="BT23" s="116" t="str">
        <f>LEFT(TRIM(H23),5)&amp;" Product-"&amp;GB!$W$1</f>
        <v>MI001 Product-ATE_FQAGB</v>
      </c>
      <c r="BU23" s="116" t="str">
        <f>CONCATENATE(MID($BE23,1,6)," Product-",GB!$W$1)</f>
        <v>MPS001 Product-ATE_FQAGB</v>
      </c>
      <c r="BV23" s="116" t="str">
        <f>IF(J23=Notes!$B$54,"Product-"&amp;GB!$W$1,J23)</f>
        <v>Product-ATE_FQAGB</v>
      </c>
      <c r="BW23" s="116" t="str">
        <f>IF(K23=Notes!$B$54,"Product-"&amp;GB!$W$1,K23)</f>
        <v>Product-ATE_FQAGB</v>
      </c>
      <c r="BX23" s="116" t="str">
        <f>IF(L23=Notes!$B$54,"Product-"&amp;GB!$W$1,L23)</f>
        <v>Product-ATE_FQAGB</v>
      </c>
      <c r="BY23" s="116" t="str">
        <f>IF(M23=Notes!$B$54,"Product-"&amp;GB!$W$1,M23)</f>
        <v>Product-ATE_FQAGB</v>
      </c>
      <c r="BZ23" s="116" t="str">
        <f>IF(N23=Notes!$B$54,"Product-"&amp;GB!$W$1,N23)</f>
        <v>Product-ATE_FQAGB</v>
      </c>
      <c r="CA23" s="116" t="str">
        <f t="shared" si="15"/>
        <v>Bincut_X_X_X NV</v>
      </c>
      <c r="CB23" s="106"/>
      <c r="CC23" s="247"/>
      <c r="CD23" s="106" t="str">
        <f t="shared" si="44"/>
        <v>MS005_SSB</v>
      </c>
      <c r="CE23" s="117" t="str">
        <f t="shared" si="128"/>
        <v>MP001 Product-HTOL_T0TX_GB_ROOM</v>
      </c>
      <c r="CF23" s="117" t="str">
        <f t="shared" si="129"/>
        <v>ME001 Product-HTOL_T0TX_GB_ROOM</v>
      </c>
      <c r="CG23" s="117" t="str">
        <f t="shared" si="130"/>
        <v>MG001 Product-HTOL_T0TX_GB_ROOM</v>
      </c>
      <c r="CH23" s="117" t="str">
        <f t="shared" si="19"/>
        <v>MS005 Product-HTOL_T0TX_GB_ROOM</v>
      </c>
      <c r="CI23" s="117" t="str">
        <f t="shared" si="117"/>
        <v>MD002 Product-HTOL_T0TX_GB_ROOM</v>
      </c>
      <c r="CJ23" s="117" t="str">
        <f t="shared" si="118"/>
        <v>MI001 Product-HTOL_T0TX_GB_ROOM</v>
      </c>
      <c r="CK23" s="117" t="str">
        <f t="shared" si="22"/>
        <v>MPS001 Product-HTOL_T0TX_GB_ROOM</v>
      </c>
      <c r="CL23" s="117" t="str">
        <f>IF(J23=Notes!$B$54,"Product-HTOL_T0TX_GB_ROOM",J23)</f>
        <v>Product-HTOL_T0TX_GB_ROOM</v>
      </c>
      <c r="CM23" s="117" t="str">
        <f>IF(K23=Notes!$B$54,"Product-HTOL_T0TX_GB_ROOM",K23)</f>
        <v>Product-HTOL_T0TX_GB_ROOM</v>
      </c>
      <c r="CN23" s="117" t="str">
        <f>IF(L23=Notes!$B$54,"Product-HTOL_T0TX_GB_ROOM",L23)</f>
        <v>Product-HTOL_T0TX_GB_ROOM</v>
      </c>
      <c r="CO23" s="117" t="str">
        <f>IF(M23=Notes!$B$54,"Product-HTOL_T0TX_GB_ROOM",M23)</f>
        <v>Product-HTOL_T0TX_GB_ROOM</v>
      </c>
      <c r="CP23" s="117" t="str">
        <f>IF(N23=Notes!$B$54,"Product-HTOL_T0TX_GB_ROOM",N23)</f>
        <v>Product-HTOL_T0TX_GB_ROOM</v>
      </c>
      <c r="CQ23" s="117" t="str">
        <f t="shared" si="23"/>
        <v>Bincut_X_X_X NV</v>
      </c>
      <c r="CR23" s="106"/>
      <c r="CS23" s="247"/>
      <c r="CT23" s="106" t="str">
        <f t="shared" si="45"/>
        <v>MS005_SSB</v>
      </c>
      <c r="CU23" s="118" t="str">
        <f t="shared" si="131"/>
        <v>MP001 Product-HTOL_T0TX_GB_HOT</v>
      </c>
      <c r="CV23" s="118" t="str">
        <f t="shared" si="132"/>
        <v>ME001 Product-HTOL_T0TX_GB_HOT</v>
      </c>
      <c r="CW23" s="118" t="str">
        <f t="shared" si="133"/>
        <v>MG001 Product-HTOL_T0TX_GB_HOT</v>
      </c>
      <c r="CX23" s="118" t="str">
        <f t="shared" si="27"/>
        <v>MS005 Product-HTOL_T0TX_GB_HOT</v>
      </c>
      <c r="CY23" s="118" t="str">
        <f t="shared" si="120"/>
        <v>MD002 Product-HTOL_T0TX_GB_HOT</v>
      </c>
      <c r="CZ23" s="118" t="str">
        <f t="shared" si="121"/>
        <v>MI001 Product-HTOL_T0TX_GB_HOT</v>
      </c>
      <c r="DA23" s="118" t="str">
        <f t="shared" si="30"/>
        <v>MPS001 Product-HTOL_T0TX_GB_HOT</v>
      </c>
      <c r="DB23" s="118" t="str">
        <f>IF(J23=Notes!$B$54,"Product-HTOL_T0TX_GB_HOT",J23)</f>
        <v>Product-HTOL_T0TX_GB_HOT</v>
      </c>
      <c r="DC23" s="118" t="str">
        <f>IF(K23=Notes!$B$54,"Product-HTOL_T0TX_GB_HOT",K23)</f>
        <v>Product-HTOL_T0TX_GB_HOT</v>
      </c>
      <c r="DD23" s="118" t="str">
        <f>IF(L23=Notes!$B$54,"Product-HTOL_T0TX_GB_HOT",L23)</f>
        <v>Product-HTOL_T0TX_GB_HOT</v>
      </c>
      <c r="DE23" s="118" t="str">
        <f>IF(M23=Notes!$B$54,"Product-HTOL_T0TX_GB_HOT",M23)</f>
        <v>Product-HTOL_T0TX_GB_HOT</v>
      </c>
      <c r="DF23" s="118" t="str">
        <f>IF(N23=Notes!$B$54,"Product-HTOL_T0TX_GB_HOT",N23)</f>
        <v>Product-HTOL_T0TX_GB_HOT</v>
      </c>
      <c r="DG23" s="118" t="str">
        <f t="shared" si="31"/>
        <v>Bincut_X_X_X NV</v>
      </c>
      <c r="DH23" s="106"/>
      <c r="DI23" s="55" t="str">
        <f t="shared" si="46"/>
        <v>No</v>
      </c>
      <c r="DJ23" s="55">
        <f>VLOOKUP(LEFT($E23,5),Notes!$A:$F,6,0)</f>
        <v>1</v>
      </c>
      <c r="DK23" s="55" t="str">
        <f>IF(LEFT($F23,2)="MS",VLOOKUP(LEFT($F23,5),Notes!$A:$F,6,0),IF(LEFT($F23,3)&gt;Notes!$B$58,0,1))</f>
        <v>Cross</v>
      </c>
      <c r="DL23" s="55">
        <f>VLOOKUP(LEFT($G23,5),Notes!$A:$F,6,0)</f>
        <v>1</v>
      </c>
      <c r="DM23" s="55">
        <f>VLOOKUP(LEFT($H23,5),Notes!$A:$F,6,0)</f>
        <v>1</v>
      </c>
    </row>
    <row r="24" spans="1:117" ht="17" x14ac:dyDescent="0.2">
      <c r="A24" s="246" t="s">
        <v>68</v>
      </c>
      <c r="B24" s="106" t="s">
        <v>20</v>
      </c>
      <c r="C24" s="107" t="str">
        <f t="shared" ref="C24:D42" si="162">CONCATENATE(C$111,"1 E1 Voltage")</f>
        <v>MP001 E1 Voltage</v>
      </c>
      <c r="D24" s="108" t="str">
        <f t="shared" si="162"/>
        <v>ME001 E1 Voltage</v>
      </c>
      <c r="E24" s="107" t="str">
        <f t="shared" ref="E24:E42" si="163">E$4</f>
        <v>MG001 E1 Voltage</v>
      </c>
      <c r="F24" s="107" t="s">
        <v>382</v>
      </c>
      <c r="G24" s="109" t="str">
        <f t="shared" ref="G24:G42" si="164">LEFT(TRIM($B24),5)&amp;" Evaluate Bin"</f>
        <v>MD001 Evaluate Bin</v>
      </c>
      <c r="H24" s="108" t="str">
        <f t="shared" si="134"/>
        <v>MI001 E1 Voltage</v>
      </c>
      <c r="I24" s="107" t="str">
        <f>IF(INDEX(Binning!$F$3:$AY$791,MATCH(CONCATENATE("MPS",MID(C24,3,3),"_E1"),Binning!$F$3:$F$791,0),MATCH("Pvmax",Binning!$F$2:$AY$2,0))&lt;INDEX(Binning!$F$3:$AY$791,MATCH(CONCATENATE("MES",MID(D24,3,3),"_E1"),Binning!$F$3:$F$791,0),MATCH("Pvmax",Binning!$F$2:$AY$2,0)),CONCATENATE("MES",MID(D24,3,3)," E1 Voltage"),CONCATENATE("MPS",MID(C24,3,3)," E1 Voltage"))</f>
        <v>MPS001 E1 Voltage</v>
      </c>
      <c r="J24" s="107" t="str">
        <f>Notes!$B$54</f>
        <v>BinningVmax</v>
      </c>
      <c r="K24" s="107" t="str">
        <f>Notes!$B$54</f>
        <v>BinningVmax</v>
      </c>
      <c r="L24" s="107" t="str">
        <f>Notes!$B$54</f>
        <v>BinningVmax</v>
      </c>
      <c r="M24" s="107" t="str">
        <f>Notes!$B$54</f>
        <v>BinningVmax</v>
      </c>
      <c r="N24" s="107" t="str">
        <f>Notes!$B$54</f>
        <v>BinningVmax</v>
      </c>
      <c r="O24" s="107" t="str">
        <f t="shared" si="47"/>
        <v>Bincut_X_X_X LV</v>
      </c>
      <c r="P24" s="110"/>
      <c r="Q24" s="246" t="str">
        <f>A24</f>
        <v>DCS_DDR</v>
      </c>
      <c r="R24" s="106" t="str">
        <f t="shared" si="33"/>
        <v>MD001</v>
      </c>
      <c r="S24" s="111" t="str">
        <f>LEFT(TRIM(C24),5)&amp;" Product-"&amp;GB!$S$1</f>
        <v>MP001 Product-CP_GB_HOT</v>
      </c>
      <c r="T24" s="111" t="str">
        <f>LEFT(TRIM(D24),5)&amp;" Product-"&amp;GB!$S$1</f>
        <v>ME001 Product-CP_GB_HOT</v>
      </c>
      <c r="U24" s="111" t="str">
        <f>LEFT(TRIM(E24),5)&amp;" Product-"&amp;GB!$S$1</f>
        <v>MG001 Product-CP_GB_HOT</v>
      </c>
      <c r="V24" s="111" t="str">
        <f t="shared" si="4"/>
        <v>MS002 Product-CP_GB_HOT</v>
      </c>
      <c r="W24" s="111" t="str">
        <f>LEFT(TRIM(G24),5)&amp;" Product-"&amp;GB!$S$1</f>
        <v>MD001 Product-CP_GB_HOT</v>
      </c>
      <c r="X24" s="111" t="str">
        <f>LEFT(TRIM(H24),5)&amp;" Product-"&amp;GB!$S$1</f>
        <v>MI001 Product-CP_GB_HOT</v>
      </c>
      <c r="Y24" s="111" t="str">
        <f>IF(I24="","",LEFT(TRIM($I24),6)&amp;" Product-"&amp;GB!$S$1)</f>
        <v>MPS001 Product-CP_GB_HOT</v>
      </c>
      <c r="Z24" s="111" t="str">
        <f t="shared" si="48"/>
        <v>Product-CP_GB_HOT</v>
      </c>
      <c r="AA24" s="111" t="str">
        <f t="shared" si="5"/>
        <v>Product-CP_GB_HOT</v>
      </c>
      <c r="AB24" s="111" t="str">
        <f t="shared" si="6"/>
        <v>Product-CP_GB_HOT</v>
      </c>
      <c r="AC24" s="111" t="str">
        <f t="shared" si="6"/>
        <v>Product-CP_GB_HOT</v>
      </c>
      <c r="AD24" s="111" t="str">
        <f t="shared" si="6"/>
        <v>Product-CP_GB_HOT</v>
      </c>
      <c r="AE24" s="111" t="str">
        <f t="shared" si="7"/>
        <v>Bincut_X_X_X LV</v>
      </c>
      <c r="AF24" s="106"/>
      <c r="AG24" s="246" t="str">
        <f>A24</f>
        <v>DCS_DDR</v>
      </c>
      <c r="AH24" s="112" t="str">
        <f t="shared" si="34"/>
        <v>MD001</v>
      </c>
      <c r="AI24" s="113" t="str">
        <f t="shared" si="35"/>
        <v>MP001 Product-FT_GB_ROOM</v>
      </c>
      <c r="AJ24" s="113" t="str">
        <f t="shared" si="36"/>
        <v>ME001 Product-FT_GB_ROOM</v>
      </c>
      <c r="AK24" s="113" t="str">
        <f t="shared" si="37"/>
        <v>MG001 Product-FT_GB_ROOM</v>
      </c>
      <c r="AL24" s="113" t="str">
        <f t="shared" si="9"/>
        <v>MS002 Product-FT_GB_ROOM</v>
      </c>
      <c r="AM24" s="113" t="str">
        <f t="shared" si="38"/>
        <v>MD001 Product-FT_GB_ROOM</v>
      </c>
      <c r="AN24" s="113" t="str">
        <f t="shared" si="39"/>
        <v>MI001 Product-FT_GB_ROOM</v>
      </c>
      <c r="AO24" s="113" t="str">
        <f t="shared" si="40"/>
        <v>MPS001 Product-FT_GB_ROOM</v>
      </c>
      <c r="AP24" s="113" t="str">
        <f>IF(Z24=Notes!$B$54,Notes!$B$54,"Product-FT_GB_ROOM")</f>
        <v>Product-FT_GB_ROOM</v>
      </c>
      <c r="AQ24" s="113" t="str">
        <f>IF(AA24=Notes!$B$54,Notes!$B$54,"Product-FT_GB_ROOM")</f>
        <v>Product-FT_GB_ROOM</v>
      </c>
      <c r="AR24" s="113" t="str">
        <f>IF(AB24=Notes!$B$54,Notes!$B$54,"Product-FT_GB_ROOM")</f>
        <v>Product-FT_GB_ROOM</v>
      </c>
      <c r="AS24" s="113" t="str">
        <f>IF(AC24=Notes!$B$54,Notes!$B$54,"Product-FT_GB_ROOM")</f>
        <v>Product-FT_GB_ROOM</v>
      </c>
      <c r="AT24" s="113" t="str">
        <f>IF(AD24=Notes!$B$54,Notes!$B$54,"Product-FT_GB_ROOM")</f>
        <v>Product-FT_GB_ROOM</v>
      </c>
      <c r="AU24" s="114" t="str">
        <f t="shared" si="10"/>
        <v>Bincut_X_X_X LV</v>
      </c>
      <c r="AV24" s="106"/>
      <c r="AW24" s="246" t="str">
        <f>A24</f>
        <v>DCS_DDR</v>
      </c>
      <c r="AX24" s="106" t="str">
        <f t="shared" si="41"/>
        <v>MD001</v>
      </c>
      <c r="AY24" s="115" t="str">
        <f t="shared" si="76"/>
        <v>MP001 Product-FT_GB_HOT</v>
      </c>
      <c r="AZ24" s="115" t="str">
        <f t="shared" si="77"/>
        <v>ME001 Product-FT_GB_HOT</v>
      </c>
      <c r="BA24" s="115" t="str">
        <f t="shared" si="11"/>
        <v>MG001 Product-FT_GB_HOT</v>
      </c>
      <c r="BB24" s="115" t="str">
        <f t="shared" si="12"/>
        <v>MS002 Product-FT_GB_HOT</v>
      </c>
      <c r="BC24" s="115" t="str">
        <f t="shared" si="78"/>
        <v>MD001 Product-FT_GB_HOT</v>
      </c>
      <c r="BD24" s="115" t="str">
        <f t="shared" si="13"/>
        <v>MI001 Product-FT_GB_HOT</v>
      </c>
      <c r="BE24" s="115" t="str">
        <f t="shared" si="42"/>
        <v>MPS001 Product-FT_GB_HOT</v>
      </c>
      <c r="BF24" s="115" t="str">
        <f>IF(J24=Notes!$B$54,"Product-FT_GB_HOT",J24)</f>
        <v>Product-FT_GB_HOT</v>
      </c>
      <c r="BG24" s="115" t="str">
        <f>IF(K24=Notes!$B$54,"Product-FT_GB_HOT",K24)</f>
        <v>Product-FT_GB_HOT</v>
      </c>
      <c r="BH24" s="115" t="str">
        <f>IF(L24=Notes!$B$54,"Product-FT_GB_HOT",L24)</f>
        <v>Product-FT_GB_HOT</v>
      </c>
      <c r="BI24" s="115" t="str">
        <f>IF(M24=Notes!$B$54,"Product-FT_GB_HOT",M24)</f>
        <v>Product-FT_GB_HOT</v>
      </c>
      <c r="BJ24" s="115" t="str">
        <f>IF(N24=Notes!$B$54,"Product-FT_GB_HOT",N24)</f>
        <v>Product-FT_GB_HOT</v>
      </c>
      <c r="BK24" s="115" t="str">
        <f t="shared" si="14"/>
        <v>Bincut_X_X_X LV</v>
      </c>
      <c r="BL24" s="106"/>
      <c r="BM24" s="246" t="str">
        <f>$A24</f>
        <v>DCS_DDR</v>
      </c>
      <c r="BN24" s="106" t="str">
        <f t="shared" si="43"/>
        <v>MD001</v>
      </c>
      <c r="BO24" s="116" t="str">
        <f>LEFT(TRIM(C24),5)&amp;" Product-"&amp;GB!$W$1</f>
        <v>MP001 Product-ATE_FQAGB</v>
      </c>
      <c r="BP24" s="116" t="str">
        <f>LEFT(TRIM(D24),5)&amp;" Product-"&amp;GB!$W$1</f>
        <v>ME001 Product-ATE_FQAGB</v>
      </c>
      <c r="BQ24" s="116" t="str">
        <f>LEFT(TRIM(E24),5)&amp;" Product-"&amp;GB!$W$1</f>
        <v>MG001 Product-ATE_FQAGB</v>
      </c>
      <c r="BR24" s="116" t="str">
        <f>IF(MID($F24,1,2)="MS",LEFT(TRIM($F24),5)&amp;" Product-"&amp;GB!$W$1,$F24)</f>
        <v>MS002 Product-ATE_FQAGB</v>
      </c>
      <c r="BS24" s="116" t="str">
        <f>LEFT(TRIM(G24),5)&amp;" Product-"&amp;GB!$W$1</f>
        <v>MD001 Product-ATE_FQAGB</v>
      </c>
      <c r="BT24" s="116" t="str">
        <f>LEFT(TRIM(H24),5)&amp;" Product-"&amp;GB!$W$1</f>
        <v>MI001 Product-ATE_FQAGB</v>
      </c>
      <c r="BU24" s="116" t="str">
        <f>CONCATENATE(MID($BE24,1,6)," Product-",GB!$W$1)</f>
        <v>MPS001 Product-ATE_FQAGB</v>
      </c>
      <c r="BV24" s="116" t="str">
        <f>IF(J24=Notes!$B$54,"Product-"&amp;GB!$W$1,J24)</f>
        <v>Product-ATE_FQAGB</v>
      </c>
      <c r="BW24" s="116" t="str">
        <f>IF(K24=Notes!$B$54,"Product-"&amp;GB!$W$1,K24)</f>
        <v>Product-ATE_FQAGB</v>
      </c>
      <c r="BX24" s="116" t="str">
        <f>IF(L24=Notes!$B$54,"Product-"&amp;GB!$W$1,L24)</f>
        <v>Product-ATE_FQAGB</v>
      </c>
      <c r="BY24" s="116" t="str">
        <f>IF(M24=Notes!$B$54,"Product-"&amp;GB!$W$1,M24)</f>
        <v>Product-ATE_FQAGB</v>
      </c>
      <c r="BZ24" s="116" t="str">
        <f>IF(N24=Notes!$B$54,"Product-"&amp;GB!$W$1,N24)</f>
        <v>Product-ATE_FQAGB</v>
      </c>
      <c r="CA24" s="116" t="str">
        <f t="shared" si="15"/>
        <v>Bincut_X_X_X NV</v>
      </c>
      <c r="CB24" s="106"/>
      <c r="CC24" s="246" t="str">
        <f>$A24</f>
        <v>DCS_DDR</v>
      </c>
      <c r="CD24" s="106" t="str">
        <f t="shared" si="44"/>
        <v>MD001</v>
      </c>
      <c r="CE24" s="117" t="str">
        <f t="shared" si="16"/>
        <v>MP001 Product-HTOL_T0TX_GB_ROOM</v>
      </c>
      <c r="CF24" s="117" t="str">
        <f t="shared" si="17"/>
        <v>ME001 Product-HTOL_T0TX_GB_ROOM</v>
      </c>
      <c r="CG24" s="117" t="str">
        <f t="shared" si="18"/>
        <v>MG001 Product-HTOL_T0TX_GB_ROOM</v>
      </c>
      <c r="CH24" s="117" t="str">
        <f t="shared" si="19"/>
        <v>MS002 Product-HTOL_T0TX_GB_ROOM</v>
      </c>
      <c r="CI24" s="117" t="str">
        <f t="shared" si="20"/>
        <v>MD001 Product-HTOL_T0TX_GB_ROOM</v>
      </c>
      <c r="CJ24" s="117" t="str">
        <f t="shared" si="21"/>
        <v>MI001 Product-HTOL_T0TX_GB_ROOM</v>
      </c>
      <c r="CK24" s="117" t="str">
        <f t="shared" si="22"/>
        <v>MPS001 Product-HTOL_T0TX_GB_ROOM</v>
      </c>
      <c r="CL24" s="117" t="str">
        <f>IF(J24=Notes!$B$54,"Product-HTOL_T0TX_GB_ROOM",J24)</f>
        <v>Product-HTOL_T0TX_GB_ROOM</v>
      </c>
      <c r="CM24" s="117" t="str">
        <f>IF(K24=Notes!$B$54,"Product-HTOL_T0TX_GB_ROOM",K24)</f>
        <v>Product-HTOL_T0TX_GB_ROOM</v>
      </c>
      <c r="CN24" s="117" t="str">
        <f>IF(L24=Notes!$B$54,"Product-HTOL_T0TX_GB_ROOM",L24)</f>
        <v>Product-HTOL_T0TX_GB_ROOM</v>
      </c>
      <c r="CO24" s="117" t="str">
        <f>IF(M24=Notes!$B$54,"Product-HTOL_T0TX_GB_ROOM",M24)</f>
        <v>Product-HTOL_T0TX_GB_ROOM</v>
      </c>
      <c r="CP24" s="117" t="str">
        <f>IF(N24=Notes!$B$54,"Product-HTOL_T0TX_GB_ROOM",N24)</f>
        <v>Product-HTOL_T0TX_GB_ROOM</v>
      </c>
      <c r="CQ24" s="117" t="str">
        <f t="shared" si="23"/>
        <v>Bincut_X_X_X NV</v>
      </c>
      <c r="CR24" s="106"/>
      <c r="CS24" s="246" t="str">
        <f>$A24</f>
        <v>DCS_DDR</v>
      </c>
      <c r="CT24" s="106" t="str">
        <f t="shared" si="45"/>
        <v>MD001</v>
      </c>
      <c r="CU24" s="118" t="str">
        <f t="shared" si="24"/>
        <v>MP001 Product-HTOL_T0TX_GB_HOT</v>
      </c>
      <c r="CV24" s="118" t="str">
        <f t="shared" si="25"/>
        <v>ME001 Product-HTOL_T0TX_GB_HOT</v>
      </c>
      <c r="CW24" s="118" t="str">
        <f t="shared" si="26"/>
        <v>MG001 Product-HTOL_T0TX_GB_HOT</v>
      </c>
      <c r="CX24" s="118" t="str">
        <f t="shared" si="27"/>
        <v>MS002 Product-HTOL_T0TX_GB_HOT</v>
      </c>
      <c r="CY24" s="118" t="str">
        <f t="shared" si="28"/>
        <v>MD001 Product-HTOL_T0TX_GB_HOT</v>
      </c>
      <c r="CZ24" s="118" t="str">
        <f t="shared" si="29"/>
        <v>MI001 Product-HTOL_T0TX_GB_HOT</v>
      </c>
      <c r="DA24" s="118" t="str">
        <f t="shared" si="30"/>
        <v>MPS001 Product-HTOL_T0TX_GB_HOT</v>
      </c>
      <c r="DB24" s="118" t="str">
        <f>IF(J24=Notes!$B$54,"Product-HTOL_T0TX_GB_HOT",J24)</f>
        <v>Product-HTOL_T0TX_GB_HOT</v>
      </c>
      <c r="DC24" s="118" t="str">
        <f>IF(K24=Notes!$B$54,"Product-HTOL_T0TX_GB_HOT",K24)</f>
        <v>Product-HTOL_T0TX_GB_HOT</v>
      </c>
      <c r="DD24" s="118" t="str">
        <f>IF(L24=Notes!$B$54,"Product-HTOL_T0TX_GB_HOT",L24)</f>
        <v>Product-HTOL_T0TX_GB_HOT</v>
      </c>
      <c r="DE24" s="118" t="str">
        <f>IF(M24=Notes!$B$54,"Product-HTOL_T0TX_GB_HOT",M24)</f>
        <v>Product-HTOL_T0TX_GB_HOT</v>
      </c>
      <c r="DF24" s="118" t="str">
        <f>IF(N24=Notes!$B$54,"Product-HTOL_T0TX_GB_HOT",N24)</f>
        <v>Product-HTOL_T0TX_GB_HOT</v>
      </c>
      <c r="DG24" s="118" t="str">
        <f t="shared" si="31"/>
        <v>Bincut_X_X_X NV</v>
      </c>
      <c r="DH24" s="106"/>
      <c r="DI24" s="55" t="str">
        <f t="shared" si="46"/>
        <v>Yes</v>
      </c>
      <c r="DJ24" s="55">
        <f>VLOOKUP(LEFT($E24,5),Notes!$A:$F,6,0)</f>
        <v>1</v>
      </c>
      <c r="DK24" s="55">
        <f>IF(LEFT($F24,2)="MS",VLOOKUP(LEFT($F24,5),Notes!$A:$F,6,0),IF(LEFT($F24,3)&gt;Notes!$B$58,0,1))</f>
        <v>1</v>
      </c>
      <c r="DL24" s="55">
        <f>VLOOKUP(LEFT($G24,5),Notes!$A:$F,6,0)</f>
        <v>1</v>
      </c>
      <c r="DM24" s="55">
        <f>VLOOKUP(LEFT($H24,5),Notes!$A:$F,6,0)</f>
        <v>1</v>
      </c>
    </row>
    <row r="25" spans="1:117" ht="17" x14ac:dyDescent="0.2">
      <c r="A25" s="248"/>
      <c r="B25" s="149" t="str">
        <f>CONCATENATE(LEFT(B24,5),"_SSB")</f>
        <v>MD001_SSB</v>
      </c>
      <c r="C25" s="107" t="str">
        <f t="shared" si="162"/>
        <v>MP001 E1 Voltage</v>
      </c>
      <c r="D25" s="108" t="str">
        <f t="shared" si="162"/>
        <v>ME001 E1 Voltage</v>
      </c>
      <c r="E25" s="107" t="str">
        <f t="shared" si="163"/>
        <v>MG001 E1 Voltage</v>
      </c>
      <c r="F25" s="107" t="s">
        <v>408</v>
      </c>
      <c r="G25" s="109" t="str">
        <f t="shared" si="164"/>
        <v>MD001 Evaluate Bin</v>
      </c>
      <c r="H25" s="108" t="str">
        <f t="shared" si="134"/>
        <v>MI001 E1 Voltage</v>
      </c>
      <c r="I25" s="107" t="str">
        <f>IF(INDEX(Binning!$F$3:$AY$791,MATCH(CONCATENATE("MPS",MID(C25,3,3),"_E1"),Binning!$F$3:$F$791,0),MATCH("Pvmax",Binning!$F$2:$AY$2,0))&lt;INDEX(Binning!$F$3:$AY$791,MATCH(CONCATENATE("MES",MID(D25,3,3),"_E1"),Binning!$F$3:$F$791,0),MATCH("Pvmax",Binning!$F$2:$AY$2,0)),CONCATENATE("MES",MID(D25,3,3)," E1 Voltage"),CONCATENATE("MPS",MID(C25,3,3)," E1 Voltage"))</f>
        <v>MPS001 E1 Voltage</v>
      </c>
      <c r="J25" s="107" t="str">
        <f>Notes!$B$54</f>
        <v>BinningVmax</v>
      </c>
      <c r="K25" s="107" t="str">
        <f>Notes!$B$54</f>
        <v>BinningVmax</v>
      </c>
      <c r="L25" s="107" t="str">
        <f>Notes!$B$54</f>
        <v>BinningVmax</v>
      </c>
      <c r="M25" s="107" t="str">
        <f>Notes!$B$54</f>
        <v>BinningVmax</v>
      </c>
      <c r="N25" s="107" t="str">
        <f>Notes!$B$54</f>
        <v>BinningVmax</v>
      </c>
      <c r="O25" s="107" t="str">
        <f t="shared" si="47"/>
        <v>Bincut_X_X_X LV</v>
      </c>
      <c r="P25" s="110"/>
      <c r="Q25" s="248"/>
      <c r="R25" s="106" t="str">
        <f t="shared" ref="R25" si="165">B25</f>
        <v>MD001_SSB</v>
      </c>
      <c r="S25" s="111" t="str">
        <f>LEFT(TRIM(C25),5)&amp;" Product-"&amp;GB!$S$1</f>
        <v>MP001 Product-CP_GB_HOT</v>
      </c>
      <c r="T25" s="111" t="str">
        <f>LEFT(TRIM(D25),5)&amp;" Product-"&amp;GB!$S$1</f>
        <v>ME001 Product-CP_GB_HOT</v>
      </c>
      <c r="U25" s="111" t="str">
        <f>LEFT(TRIM(E25),5)&amp;" Product-"&amp;GB!$S$1</f>
        <v>MG001 Product-CP_GB_HOT</v>
      </c>
      <c r="V25" s="111" t="str">
        <f t="shared" ref="V25" si="166">IF(MID(F25,1,2)="MS",LEFT(F25,5)&amp;" Product-CP_GB_HOT",F25)</f>
        <v>MS001 Product-CP_GB_HOT</v>
      </c>
      <c r="W25" s="111" t="str">
        <f>LEFT(TRIM(G25),5)&amp;" Product-"&amp;GB!$S$1</f>
        <v>MD001 Product-CP_GB_HOT</v>
      </c>
      <c r="X25" s="111" t="str">
        <f>LEFT(TRIM(H25),5)&amp;" Product-"&amp;GB!$S$1</f>
        <v>MI001 Product-CP_GB_HOT</v>
      </c>
      <c r="Y25" s="111" t="str">
        <f>IF(I25="","",LEFT(TRIM($I25),6)&amp;" Product-"&amp;GB!$S$1)</f>
        <v>MPS001 Product-CP_GB_HOT</v>
      </c>
      <c r="Z25" s="111" t="str">
        <f t="shared" si="48"/>
        <v>Product-CP_GB_HOT</v>
      </c>
      <c r="AA25" s="111" t="str">
        <f t="shared" si="5"/>
        <v>Product-CP_GB_HOT</v>
      </c>
      <c r="AB25" s="111" t="str">
        <f t="shared" si="6"/>
        <v>Product-CP_GB_HOT</v>
      </c>
      <c r="AC25" s="111" t="str">
        <f t="shared" si="6"/>
        <v>Product-CP_GB_HOT</v>
      </c>
      <c r="AD25" s="111" t="str">
        <f t="shared" si="6"/>
        <v>Product-CP_GB_HOT</v>
      </c>
      <c r="AE25" s="111" t="str">
        <f t="shared" ref="AE25" si="167">O25</f>
        <v>Bincut_X_X_X LV</v>
      </c>
      <c r="AF25" s="106"/>
      <c r="AG25" s="248"/>
      <c r="AH25" s="112" t="str">
        <f t="shared" ref="AH25" si="168">B25</f>
        <v>MD001_SSB</v>
      </c>
      <c r="AI25" s="113" t="str">
        <f t="shared" ref="AI25" si="169">LEFT(TRIM(C25),5)&amp;" Product-FT_GB_ROOM"</f>
        <v>MP001 Product-FT_GB_ROOM</v>
      </c>
      <c r="AJ25" s="113" t="str">
        <f t="shared" ref="AJ25" si="170">LEFT(TRIM(D25),5)&amp;" Product-FT_GB_ROOM"</f>
        <v>ME001 Product-FT_GB_ROOM</v>
      </c>
      <c r="AK25" s="113" t="str">
        <f t="shared" ref="AK25" si="171">LEFT(TRIM(E25),5)&amp;" Product-FT_GB_ROOM"</f>
        <v>MG001 Product-FT_GB_ROOM</v>
      </c>
      <c r="AL25" s="113" t="str">
        <f t="shared" ref="AL25" si="172">IF(MID(F25,1,2)="MS",LEFT(F25,5)&amp;" Product-FT_GB_ROOM",F25)</f>
        <v>MS001 Product-FT_GB_ROOM</v>
      </c>
      <c r="AM25" s="113" t="str">
        <f t="shared" ref="AM25" si="173">LEFT(TRIM(G25),5)&amp;" Product-FT_GB_ROOM"</f>
        <v>MD001 Product-FT_GB_ROOM</v>
      </c>
      <c r="AN25" s="113" t="str">
        <f t="shared" ref="AN25" si="174">LEFT(TRIM(H25),5)&amp;" Product-FT_GB_ROOM"</f>
        <v>MI001 Product-FT_GB_ROOM</v>
      </c>
      <c r="AO25" s="113" t="str">
        <f t="shared" si="40"/>
        <v>MPS001 Product-FT_GB_ROOM</v>
      </c>
      <c r="AP25" s="113" t="str">
        <f>IF(Z25=Notes!$B$54,Notes!$B$54,"Product-FT_GB_ROOM")</f>
        <v>Product-FT_GB_ROOM</v>
      </c>
      <c r="AQ25" s="113" t="str">
        <f>IF(AA25=Notes!$B$54,Notes!$B$54,"Product-FT_GB_ROOM")</f>
        <v>Product-FT_GB_ROOM</v>
      </c>
      <c r="AR25" s="113" t="str">
        <f>IF(AB25=Notes!$B$54,Notes!$B$54,"Product-FT_GB_ROOM")</f>
        <v>Product-FT_GB_ROOM</v>
      </c>
      <c r="AS25" s="113" t="str">
        <f>IF(AC25=Notes!$B$54,Notes!$B$54,"Product-FT_GB_ROOM")</f>
        <v>Product-FT_GB_ROOM</v>
      </c>
      <c r="AT25" s="113" t="str">
        <f>IF(AD25=Notes!$B$54,Notes!$B$54,"Product-FT_GB_ROOM")</f>
        <v>Product-FT_GB_ROOM</v>
      </c>
      <c r="AU25" s="114" t="str">
        <f t="shared" ref="AU25" si="175">O25</f>
        <v>Bincut_X_X_X LV</v>
      </c>
      <c r="AV25" s="106"/>
      <c r="AW25" s="248"/>
      <c r="AX25" s="106" t="str">
        <f t="shared" ref="AX25" si="176">B25</f>
        <v>MD001_SSB</v>
      </c>
      <c r="AY25" s="115" t="str">
        <f t="shared" si="76"/>
        <v>MP001 Product-FT_GB_HOT</v>
      </c>
      <c r="AZ25" s="115" t="str">
        <f t="shared" si="77"/>
        <v>ME001 Product-FT_GB_HOT</v>
      </c>
      <c r="BA25" s="115" t="str">
        <f t="shared" ref="BA25" si="177">IF(LEFT(E25,1)="M",LEFT(TRIM(E25),5)&amp;" Product-FT_GB_HOT",CONCATENATE($BG25,MID(E25,6,10)))</f>
        <v>MG001 Product-FT_GB_HOT</v>
      </c>
      <c r="BB25" s="115" t="str">
        <f t="shared" ref="BB25" si="178">IF(MID(F25,1,2)="MS",LEFT(F25,5)&amp;" Product-FT_GB_HOT",F25)</f>
        <v>MS001 Product-FT_GB_HOT</v>
      </c>
      <c r="BC25" s="115" t="str">
        <f t="shared" si="78"/>
        <v>MD001 Product-FT_GB_HOT</v>
      </c>
      <c r="BD25" s="115" t="str">
        <f t="shared" ref="BD25" si="179">IF(LEFT(H25,1)="M",LEFT(TRIM(H25),5)&amp;" Product-FT_GB_HOT",CONCATENATE($BG25,MID(H25,6,10)))</f>
        <v>MI001 Product-FT_GB_HOT</v>
      </c>
      <c r="BE25" s="115" t="str">
        <f t="shared" ref="BE25" si="180">CONCATENATE(MID(I25,1,6)," Product-FT_GB_HOT")</f>
        <v>MPS001 Product-FT_GB_HOT</v>
      </c>
      <c r="BF25" s="115" t="str">
        <f>IF(J25=Notes!$B$54,"Product-FT_GB_HOT",J25)</f>
        <v>Product-FT_GB_HOT</v>
      </c>
      <c r="BG25" s="115" t="str">
        <f>IF(K25=Notes!$B$54,"Product-FT_GB_HOT",K25)</f>
        <v>Product-FT_GB_HOT</v>
      </c>
      <c r="BH25" s="115" t="str">
        <f>IF(L25=Notes!$B$54,"Product-FT_GB_HOT",L25)</f>
        <v>Product-FT_GB_HOT</v>
      </c>
      <c r="BI25" s="115" t="str">
        <f>IF(M25=Notes!$B$54,"Product-FT_GB_HOT",M25)</f>
        <v>Product-FT_GB_HOT</v>
      </c>
      <c r="BJ25" s="115" t="str">
        <f>IF(N25=Notes!$B$54,"Product-FT_GB_HOT",N25)</f>
        <v>Product-FT_GB_HOT</v>
      </c>
      <c r="BK25" s="115" t="str">
        <f t="shared" ref="BK25" si="181">O25</f>
        <v>Bincut_X_X_X LV</v>
      </c>
      <c r="BL25" s="106"/>
      <c r="BM25" s="248"/>
      <c r="BN25" s="106" t="str">
        <f t="shared" si="43"/>
        <v>MD001_SSB</v>
      </c>
      <c r="BO25" s="116" t="str">
        <f>LEFT(TRIM(C25),5)&amp;" Product-"&amp;GB!$W$1</f>
        <v>MP001 Product-ATE_FQAGB</v>
      </c>
      <c r="BP25" s="116" t="str">
        <f>LEFT(TRIM(D25),5)&amp;" Product-"&amp;GB!$W$1</f>
        <v>ME001 Product-ATE_FQAGB</v>
      </c>
      <c r="BQ25" s="116" t="str">
        <f>LEFT(TRIM(E25),5)&amp;" Product-"&amp;GB!$W$1</f>
        <v>MG001 Product-ATE_FQAGB</v>
      </c>
      <c r="BR25" s="116" t="str">
        <f>IF(MID($F25,1,2)="MS",LEFT(TRIM($F25),5)&amp;" Product-"&amp;GB!$W$1,$F25)</f>
        <v>MS001 Product-ATE_FQAGB</v>
      </c>
      <c r="BS25" s="116" t="str">
        <f>LEFT(TRIM(G25),5)&amp;" Product-"&amp;GB!$W$1</f>
        <v>MD001 Product-ATE_FQAGB</v>
      </c>
      <c r="BT25" s="116" t="str">
        <f>LEFT(TRIM(H25),5)&amp;" Product-"&amp;GB!$W$1</f>
        <v>MI001 Product-ATE_FQAGB</v>
      </c>
      <c r="BU25" s="116" t="str">
        <f>CONCATENATE(MID($BE25,1,6)," Product-",GB!$W$1)</f>
        <v>MPS001 Product-ATE_FQAGB</v>
      </c>
      <c r="BV25" s="116" t="str">
        <f>IF(J25=Notes!$B$54,"Product-"&amp;GB!$W$1,J25)</f>
        <v>Product-ATE_FQAGB</v>
      </c>
      <c r="BW25" s="116" t="str">
        <f>IF(K25=Notes!$B$54,"Product-"&amp;GB!$W$1,K25)</f>
        <v>Product-ATE_FQAGB</v>
      </c>
      <c r="BX25" s="116" t="str">
        <f>IF(L25=Notes!$B$54,"Product-"&amp;GB!$W$1,L25)</f>
        <v>Product-ATE_FQAGB</v>
      </c>
      <c r="BY25" s="116" t="str">
        <f>IF(M25=Notes!$B$54,"Product-"&amp;GB!$W$1,M25)</f>
        <v>Product-ATE_FQAGB</v>
      </c>
      <c r="BZ25" s="116" t="str">
        <f>IF(N25=Notes!$B$54,"Product-"&amp;GB!$W$1,N25)</f>
        <v>Product-ATE_FQAGB</v>
      </c>
      <c r="CA25" s="116" t="str">
        <f t="shared" si="15"/>
        <v>Bincut_X_X_X NV</v>
      </c>
      <c r="CB25" s="106"/>
      <c r="CC25" s="248"/>
      <c r="CD25" s="106" t="str">
        <f t="shared" si="44"/>
        <v>MD001_SSB</v>
      </c>
      <c r="CE25" s="117" t="str">
        <f t="shared" ref="CE25" si="182">LEFT(TRIM(C25),5)&amp;" Product-HTOL_T0TX_GB_ROOM"</f>
        <v>MP001 Product-HTOL_T0TX_GB_ROOM</v>
      </c>
      <c r="CF25" s="117" t="str">
        <f t="shared" ref="CF25" si="183">LEFT(TRIM(D25),5)&amp;" Product-HTOL_T0TX_GB_ROOM"</f>
        <v>ME001 Product-HTOL_T0TX_GB_ROOM</v>
      </c>
      <c r="CG25" s="117" t="str">
        <f t="shared" ref="CG25" si="184">LEFT(TRIM(E25),5)&amp;" Product-HTOL_T0TX_GB_ROOM"</f>
        <v>MG001 Product-HTOL_T0TX_GB_ROOM</v>
      </c>
      <c r="CH25" s="117" t="str">
        <f t="shared" si="19"/>
        <v>MS001 Product-HTOL_T0TX_GB_ROOM</v>
      </c>
      <c r="CI25" s="117" t="str">
        <f t="shared" ref="CI25" si="185">LEFT(TRIM(G25),5)&amp;" Product-HTOL_T0TX_GB_ROOM"</f>
        <v>MD001 Product-HTOL_T0TX_GB_ROOM</v>
      </c>
      <c r="CJ25" s="117" t="str">
        <f t="shared" ref="CJ25" si="186">IF(LEFT(H25,1)="M",LEFT(TRIM(H25),5)&amp;" Product-HTOL_T0TX_GB_ROOM",CONCATENATE($CL25,MID(H25,6,10)))</f>
        <v>MI001 Product-HTOL_T0TX_GB_ROOM</v>
      </c>
      <c r="CK25" s="117" t="str">
        <f t="shared" si="22"/>
        <v>MPS001 Product-HTOL_T0TX_GB_ROOM</v>
      </c>
      <c r="CL25" s="117" t="str">
        <f>IF(J25=Notes!$B$54,"Product-HTOL_T0TX_GB_ROOM",J25)</f>
        <v>Product-HTOL_T0TX_GB_ROOM</v>
      </c>
      <c r="CM25" s="117" t="str">
        <f>IF(K25=Notes!$B$54,"Product-HTOL_T0TX_GB_ROOM",K25)</f>
        <v>Product-HTOL_T0TX_GB_ROOM</v>
      </c>
      <c r="CN25" s="117" t="str">
        <f>IF(L25=Notes!$B$54,"Product-HTOL_T0TX_GB_ROOM",L25)</f>
        <v>Product-HTOL_T0TX_GB_ROOM</v>
      </c>
      <c r="CO25" s="117" t="str">
        <f>IF(M25=Notes!$B$54,"Product-HTOL_T0TX_GB_ROOM",M25)</f>
        <v>Product-HTOL_T0TX_GB_ROOM</v>
      </c>
      <c r="CP25" s="117" t="str">
        <f>IF(N25=Notes!$B$54,"Product-HTOL_T0TX_GB_ROOM",N25)</f>
        <v>Product-HTOL_T0TX_GB_ROOM</v>
      </c>
      <c r="CQ25" s="117" t="str">
        <f t="shared" si="23"/>
        <v>Bincut_X_X_X NV</v>
      </c>
      <c r="CR25" s="106"/>
      <c r="CS25" s="248"/>
      <c r="CT25" s="106" t="str">
        <f t="shared" si="45"/>
        <v>MD001_SSB</v>
      </c>
      <c r="CU25" s="118" t="str">
        <f t="shared" ref="CU25" si="187">LEFT(TRIM(C25),5)&amp;" Product-HTOL_T0TX_GB_HOT"</f>
        <v>MP001 Product-HTOL_T0TX_GB_HOT</v>
      </c>
      <c r="CV25" s="118" t="str">
        <f t="shared" ref="CV25" si="188">LEFT(TRIM(D25),5)&amp;" Product-HTOL_T0TX_GB_HOT"</f>
        <v>ME001 Product-HTOL_T0TX_GB_HOT</v>
      </c>
      <c r="CW25" s="118" t="str">
        <f t="shared" ref="CW25" si="189">LEFT(TRIM(E25),5)&amp;" Product-HTOL_T0TX_GB_HOT"</f>
        <v>MG001 Product-HTOL_T0TX_GB_HOT</v>
      </c>
      <c r="CX25" s="118" t="str">
        <f t="shared" si="27"/>
        <v>MS001 Product-HTOL_T0TX_GB_HOT</v>
      </c>
      <c r="CY25" s="118" t="str">
        <f t="shared" ref="CY25" si="190">LEFT(TRIM(G25),5)&amp;" Product-HTOL_T0TX_GB_HOT"</f>
        <v>MD001 Product-HTOL_T0TX_GB_HOT</v>
      </c>
      <c r="CZ25" s="118" t="str">
        <f t="shared" ref="CZ25" si="191">IF(LEFT(H25,1)="M",LEFT(TRIM(H25),5)&amp;" Product-HTOL_T0TX_GB_HOT",CONCATENATE($DB25,MID(H25,6,10)))</f>
        <v>MI001 Product-HTOL_T0TX_GB_HOT</v>
      </c>
      <c r="DA25" s="118" t="str">
        <f t="shared" si="30"/>
        <v>MPS001 Product-HTOL_T0TX_GB_HOT</v>
      </c>
      <c r="DB25" s="118" t="str">
        <f>IF(J25=Notes!$B$54,"Product-HTOL_T0TX_GB_HOT",J25)</f>
        <v>Product-HTOL_T0TX_GB_HOT</v>
      </c>
      <c r="DC25" s="118" t="str">
        <f>IF(K25=Notes!$B$54,"Product-HTOL_T0TX_GB_HOT",K25)</f>
        <v>Product-HTOL_T0TX_GB_HOT</v>
      </c>
      <c r="DD25" s="118" t="str">
        <f>IF(L25=Notes!$B$54,"Product-HTOL_T0TX_GB_HOT",L25)</f>
        <v>Product-HTOL_T0TX_GB_HOT</v>
      </c>
      <c r="DE25" s="118" t="str">
        <f>IF(M25=Notes!$B$54,"Product-HTOL_T0TX_GB_HOT",M25)</f>
        <v>Product-HTOL_T0TX_GB_HOT</v>
      </c>
      <c r="DF25" s="118" t="str">
        <f>IF(N25=Notes!$B$54,"Product-HTOL_T0TX_GB_HOT",N25)</f>
        <v>Product-HTOL_T0TX_GB_HOT</v>
      </c>
      <c r="DG25" s="118" t="str">
        <f t="shared" si="31"/>
        <v>Bincut_X_X_X NV</v>
      </c>
      <c r="DH25" s="106"/>
      <c r="DI25" s="55" t="str">
        <f t="shared" si="46"/>
        <v>Yes</v>
      </c>
      <c r="DJ25" s="55">
        <f>VLOOKUP(LEFT($E25,5),Notes!$A:$F,6,0)</f>
        <v>1</v>
      </c>
      <c r="DK25" s="55">
        <f>IF(LEFT($F25,2)="MS",VLOOKUP(LEFT($F25,5),Notes!$A:$F,6,0),IF(LEFT($F25,3)&gt;Notes!$B$58,0,1))</f>
        <v>1</v>
      </c>
      <c r="DL25" s="55">
        <f>VLOOKUP(LEFT($G25,5),Notes!$A:$F,6,0)</f>
        <v>1</v>
      </c>
      <c r="DM25" s="55">
        <f>VLOOKUP(LEFT($H25,5),Notes!$A:$F,6,0)</f>
        <v>1</v>
      </c>
    </row>
    <row r="26" spans="1:117" ht="17" x14ac:dyDescent="0.2">
      <c r="A26" s="248"/>
      <c r="B26" s="106" t="s">
        <v>21</v>
      </c>
      <c r="C26" s="107" t="str">
        <f t="shared" si="162"/>
        <v>MP001 E1 Voltage</v>
      </c>
      <c r="D26" s="108" t="str">
        <f t="shared" si="162"/>
        <v>ME001 E1 Voltage</v>
      </c>
      <c r="E26" s="107" t="str">
        <f t="shared" si="163"/>
        <v>MG001 E1 Voltage</v>
      </c>
      <c r="F26" s="107" t="s">
        <v>383</v>
      </c>
      <c r="G26" s="109" t="str">
        <f t="shared" si="164"/>
        <v>MD002 Evaluate Bin</v>
      </c>
      <c r="H26" s="108" t="str">
        <f t="shared" si="134"/>
        <v>MI001 E1 Voltage</v>
      </c>
      <c r="I26" s="107" t="str">
        <f>IF(INDEX(Binning!$F$3:$AY$791,MATCH(CONCATENATE("MPS",MID(C26,3,3),"_E1"),Binning!$F$3:$F$791,0),MATCH("Pvmax",Binning!$F$2:$AY$2,0))&lt;INDEX(Binning!$F$3:$AY$791,MATCH(CONCATENATE("MES",MID(D26,3,3),"_E1"),Binning!$F$3:$F$791,0),MATCH("Pvmax",Binning!$F$2:$AY$2,0)),CONCATENATE("MES",MID(D26,3,3)," E1 Voltage"),CONCATENATE("MPS",MID(C26,3,3)," E1 Voltage"))</f>
        <v>MPS001 E1 Voltage</v>
      </c>
      <c r="J26" s="107" t="str">
        <f>Notes!$B$54</f>
        <v>BinningVmax</v>
      </c>
      <c r="K26" s="107" t="str">
        <f>Notes!$B$54</f>
        <v>BinningVmax</v>
      </c>
      <c r="L26" s="107" t="str">
        <f>Notes!$B$54</f>
        <v>BinningVmax</v>
      </c>
      <c r="M26" s="107" t="str">
        <f>Notes!$B$54</f>
        <v>BinningVmax</v>
      </c>
      <c r="N26" s="107" t="str">
        <f>Notes!$B$54</f>
        <v>BinningVmax</v>
      </c>
      <c r="O26" s="107" t="str">
        <f t="shared" si="47"/>
        <v>Bincut_X_X_X LV</v>
      </c>
      <c r="P26" s="110"/>
      <c r="Q26" s="248"/>
      <c r="R26" s="106" t="str">
        <f t="shared" si="33"/>
        <v>MD002</v>
      </c>
      <c r="S26" s="111" t="str">
        <f>LEFT(TRIM(C26),5)&amp;" Product-"&amp;GB!$S$1</f>
        <v>MP001 Product-CP_GB_HOT</v>
      </c>
      <c r="T26" s="111" t="str">
        <f>LEFT(TRIM(D26),5)&amp;" Product-"&amp;GB!$S$1</f>
        <v>ME001 Product-CP_GB_HOT</v>
      </c>
      <c r="U26" s="111" t="str">
        <f>LEFT(TRIM(E26),5)&amp;" Product-"&amp;GB!$S$1</f>
        <v>MG001 Product-CP_GB_HOT</v>
      </c>
      <c r="V26" s="111" t="str">
        <f t="shared" ref="V26:V46" si="192">IF(MID(F26,1,2)="MS",LEFT(F26,5)&amp;" Product-CP_GB_HOT",F26)</f>
        <v>MS005 Product-CP_GB_HOT</v>
      </c>
      <c r="W26" s="111" t="str">
        <f>LEFT(TRIM(G26),5)&amp;" Product-"&amp;GB!$S$1</f>
        <v>MD002 Product-CP_GB_HOT</v>
      </c>
      <c r="X26" s="111" t="str">
        <f>LEFT(TRIM(H26),5)&amp;" Product-"&amp;GB!$S$1</f>
        <v>MI001 Product-CP_GB_HOT</v>
      </c>
      <c r="Y26" s="111" t="str">
        <f>IF(I26="","",LEFT(TRIM($I26),6)&amp;" Product-"&amp;GB!$S$1)</f>
        <v>MPS001 Product-CP_GB_HOT</v>
      </c>
      <c r="Z26" s="111" t="str">
        <f t="shared" si="48"/>
        <v>Product-CP_GB_HOT</v>
      </c>
      <c r="AA26" s="111" t="str">
        <f t="shared" si="5"/>
        <v>Product-CP_GB_HOT</v>
      </c>
      <c r="AB26" s="111" t="str">
        <f t="shared" si="6"/>
        <v>Product-CP_GB_HOT</v>
      </c>
      <c r="AC26" s="111" t="str">
        <f t="shared" si="6"/>
        <v>Product-CP_GB_HOT</v>
      </c>
      <c r="AD26" s="111" t="str">
        <f t="shared" si="6"/>
        <v>Product-CP_GB_HOT</v>
      </c>
      <c r="AE26" s="111" t="str">
        <f t="shared" si="7"/>
        <v>Bincut_X_X_X LV</v>
      </c>
      <c r="AF26" s="106"/>
      <c r="AG26" s="248"/>
      <c r="AH26" s="112" t="str">
        <f t="shared" si="34"/>
        <v>MD002</v>
      </c>
      <c r="AI26" s="113" t="str">
        <f t="shared" si="35"/>
        <v>MP001 Product-FT_GB_ROOM</v>
      </c>
      <c r="AJ26" s="113" t="str">
        <f t="shared" si="36"/>
        <v>ME001 Product-FT_GB_ROOM</v>
      </c>
      <c r="AK26" s="113" t="str">
        <f t="shared" si="37"/>
        <v>MG001 Product-FT_GB_ROOM</v>
      </c>
      <c r="AL26" s="113" t="str">
        <f t="shared" si="9"/>
        <v>MS005 Product-FT_GB_ROOM</v>
      </c>
      <c r="AM26" s="113" t="str">
        <f t="shared" si="38"/>
        <v>MD002 Product-FT_GB_ROOM</v>
      </c>
      <c r="AN26" s="113" t="str">
        <f t="shared" si="39"/>
        <v>MI001 Product-FT_GB_ROOM</v>
      </c>
      <c r="AO26" s="113" t="str">
        <f t="shared" si="40"/>
        <v>MPS001 Product-FT_GB_ROOM</v>
      </c>
      <c r="AP26" s="113" t="str">
        <f>IF(Z26=Notes!$B$54,Notes!$B$54,"Product-FT_GB_ROOM")</f>
        <v>Product-FT_GB_ROOM</v>
      </c>
      <c r="AQ26" s="113" t="str">
        <f>IF(AA26=Notes!$B$54,Notes!$B$54,"Product-FT_GB_ROOM")</f>
        <v>Product-FT_GB_ROOM</v>
      </c>
      <c r="AR26" s="113" t="str">
        <f>IF(AB26=Notes!$B$54,Notes!$B$54,"Product-FT_GB_ROOM")</f>
        <v>Product-FT_GB_ROOM</v>
      </c>
      <c r="AS26" s="113" t="str">
        <f>IF(AC26=Notes!$B$54,Notes!$B$54,"Product-FT_GB_ROOM")</f>
        <v>Product-FT_GB_ROOM</v>
      </c>
      <c r="AT26" s="113" t="str">
        <f>IF(AD26=Notes!$B$54,Notes!$B$54,"Product-FT_GB_ROOM")</f>
        <v>Product-FT_GB_ROOM</v>
      </c>
      <c r="AU26" s="114" t="str">
        <f t="shared" si="10"/>
        <v>Bincut_X_X_X LV</v>
      </c>
      <c r="AV26" s="106"/>
      <c r="AW26" s="248"/>
      <c r="AX26" s="106" t="str">
        <f t="shared" si="41"/>
        <v>MD002</v>
      </c>
      <c r="AY26" s="115" t="str">
        <f t="shared" si="76"/>
        <v>MP001 Product-FT_GB_HOT</v>
      </c>
      <c r="AZ26" s="115" t="str">
        <f t="shared" ref="AZ26:AZ46" si="193">LEFT(TRIM($D26),5)&amp;" Product-FT_GB_HOT"</f>
        <v>ME001 Product-FT_GB_HOT</v>
      </c>
      <c r="BA26" s="115" t="str">
        <f t="shared" si="11"/>
        <v>MG001 Product-FT_GB_HOT</v>
      </c>
      <c r="BB26" s="115" t="str">
        <f t="shared" si="12"/>
        <v>MS005 Product-FT_GB_HOT</v>
      </c>
      <c r="BC26" s="115" t="str">
        <f t="shared" ref="BC26:BC48" si="194">LEFT(TRIM($G26),5)&amp;" Product-FT_GB_HOT"</f>
        <v>MD002 Product-FT_GB_HOT</v>
      </c>
      <c r="BD26" s="115" t="str">
        <f t="shared" si="13"/>
        <v>MI001 Product-FT_GB_HOT</v>
      </c>
      <c r="BE26" s="115" t="str">
        <f t="shared" si="42"/>
        <v>MPS001 Product-FT_GB_HOT</v>
      </c>
      <c r="BF26" s="115" t="str">
        <f>IF(J26=Notes!$B$54,"Product-FT_GB_HOT",J26)</f>
        <v>Product-FT_GB_HOT</v>
      </c>
      <c r="BG26" s="115" t="str">
        <f>IF(K26=Notes!$B$54,"Product-FT_GB_HOT",K26)</f>
        <v>Product-FT_GB_HOT</v>
      </c>
      <c r="BH26" s="115" t="str">
        <f>IF(L26=Notes!$B$54,"Product-FT_GB_HOT",L26)</f>
        <v>Product-FT_GB_HOT</v>
      </c>
      <c r="BI26" s="115" t="str">
        <f>IF(M26=Notes!$B$54,"Product-FT_GB_HOT",M26)</f>
        <v>Product-FT_GB_HOT</v>
      </c>
      <c r="BJ26" s="115" t="str">
        <f>IF(N26=Notes!$B$54,"Product-FT_GB_HOT",N26)</f>
        <v>Product-FT_GB_HOT</v>
      </c>
      <c r="BK26" s="115" t="str">
        <f t="shared" si="14"/>
        <v>Bincut_X_X_X LV</v>
      </c>
      <c r="BL26" s="106"/>
      <c r="BM26" s="248"/>
      <c r="BN26" s="106" t="str">
        <f t="shared" si="43"/>
        <v>MD002</v>
      </c>
      <c r="BO26" s="116" t="str">
        <f>LEFT(TRIM(C26),5)&amp;" Product-"&amp;GB!$W$1</f>
        <v>MP001 Product-ATE_FQAGB</v>
      </c>
      <c r="BP26" s="116" t="str">
        <f>LEFT(TRIM(D26),5)&amp;" Product-"&amp;GB!$W$1</f>
        <v>ME001 Product-ATE_FQAGB</v>
      </c>
      <c r="BQ26" s="116" t="str">
        <f>LEFT(TRIM(E26),5)&amp;" Product-"&amp;GB!$W$1</f>
        <v>MG001 Product-ATE_FQAGB</v>
      </c>
      <c r="BR26" s="116" t="str">
        <f>IF(MID($F26,1,2)="MS",LEFT(TRIM($F26),5)&amp;" Product-"&amp;GB!$W$1,$F26)</f>
        <v>MS005 Product-ATE_FQAGB</v>
      </c>
      <c r="BS26" s="116" t="str">
        <f>LEFT(TRIM(G26),5)&amp;" Product-"&amp;GB!$W$1</f>
        <v>MD002 Product-ATE_FQAGB</v>
      </c>
      <c r="BT26" s="116" t="str">
        <f>LEFT(TRIM(H26),5)&amp;" Product-"&amp;GB!$W$1</f>
        <v>MI001 Product-ATE_FQAGB</v>
      </c>
      <c r="BU26" s="116" t="str">
        <f>CONCATENATE(MID($BE26,1,6)," Product-",GB!$W$1)</f>
        <v>MPS001 Product-ATE_FQAGB</v>
      </c>
      <c r="BV26" s="116" t="str">
        <f>IF(J26=Notes!$B$54,"Product-"&amp;GB!$W$1,J26)</f>
        <v>Product-ATE_FQAGB</v>
      </c>
      <c r="BW26" s="116" t="str">
        <f>IF(K26=Notes!$B$54,"Product-"&amp;GB!$W$1,K26)</f>
        <v>Product-ATE_FQAGB</v>
      </c>
      <c r="BX26" s="116" t="str">
        <f>IF(L26=Notes!$B$54,"Product-"&amp;GB!$W$1,L26)</f>
        <v>Product-ATE_FQAGB</v>
      </c>
      <c r="BY26" s="116" t="str">
        <f>IF(M26=Notes!$B$54,"Product-"&amp;GB!$W$1,M26)</f>
        <v>Product-ATE_FQAGB</v>
      </c>
      <c r="BZ26" s="116" t="str">
        <f>IF(N26=Notes!$B$54,"Product-"&amp;GB!$W$1,N26)</f>
        <v>Product-ATE_FQAGB</v>
      </c>
      <c r="CA26" s="116" t="str">
        <f t="shared" si="15"/>
        <v>Bincut_X_X_X NV</v>
      </c>
      <c r="CB26" s="106"/>
      <c r="CC26" s="248"/>
      <c r="CD26" s="106" t="str">
        <f t="shared" si="44"/>
        <v>MD002</v>
      </c>
      <c r="CE26" s="117" t="str">
        <f t="shared" si="16"/>
        <v>MP001 Product-HTOL_T0TX_GB_ROOM</v>
      </c>
      <c r="CF26" s="117" t="str">
        <f t="shared" si="17"/>
        <v>ME001 Product-HTOL_T0TX_GB_ROOM</v>
      </c>
      <c r="CG26" s="117" t="str">
        <f t="shared" si="18"/>
        <v>MG001 Product-HTOL_T0TX_GB_ROOM</v>
      </c>
      <c r="CH26" s="117" t="str">
        <f t="shared" si="19"/>
        <v>MS005 Product-HTOL_T0TX_GB_ROOM</v>
      </c>
      <c r="CI26" s="117" t="str">
        <f t="shared" si="20"/>
        <v>MD002 Product-HTOL_T0TX_GB_ROOM</v>
      </c>
      <c r="CJ26" s="117" t="str">
        <f t="shared" si="21"/>
        <v>MI001 Product-HTOL_T0TX_GB_ROOM</v>
      </c>
      <c r="CK26" s="117" t="str">
        <f t="shared" si="22"/>
        <v>MPS001 Product-HTOL_T0TX_GB_ROOM</v>
      </c>
      <c r="CL26" s="117" t="str">
        <f>IF(J26=Notes!$B$54,"Product-HTOL_T0TX_GB_ROOM",J26)</f>
        <v>Product-HTOL_T0TX_GB_ROOM</v>
      </c>
      <c r="CM26" s="117" t="str">
        <f>IF(K26=Notes!$B$54,"Product-HTOL_T0TX_GB_ROOM",K26)</f>
        <v>Product-HTOL_T0TX_GB_ROOM</v>
      </c>
      <c r="CN26" s="117" t="str">
        <f>IF(L26=Notes!$B$54,"Product-HTOL_T0TX_GB_ROOM",L26)</f>
        <v>Product-HTOL_T0TX_GB_ROOM</v>
      </c>
      <c r="CO26" s="117" t="str">
        <f>IF(M26=Notes!$B$54,"Product-HTOL_T0TX_GB_ROOM",M26)</f>
        <v>Product-HTOL_T0TX_GB_ROOM</v>
      </c>
      <c r="CP26" s="117" t="str">
        <f>IF(N26=Notes!$B$54,"Product-HTOL_T0TX_GB_ROOM",N26)</f>
        <v>Product-HTOL_T0TX_GB_ROOM</v>
      </c>
      <c r="CQ26" s="117" t="str">
        <f t="shared" si="23"/>
        <v>Bincut_X_X_X NV</v>
      </c>
      <c r="CR26" s="106"/>
      <c r="CS26" s="248"/>
      <c r="CT26" s="106" t="str">
        <f t="shared" si="45"/>
        <v>MD002</v>
      </c>
      <c r="CU26" s="118" t="str">
        <f t="shared" si="24"/>
        <v>MP001 Product-HTOL_T0TX_GB_HOT</v>
      </c>
      <c r="CV26" s="118" t="str">
        <f t="shared" si="25"/>
        <v>ME001 Product-HTOL_T0TX_GB_HOT</v>
      </c>
      <c r="CW26" s="118" t="str">
        <f t="shared" si="26"/>
        <v>MG001 Product-HTOL_T0TX_GB_HOT</v>
      </c>
      <c r="CX26" s="118" t="str">
        <f t="shared" si="27"/>
        <v>MS005 Product-HTOL_T0TX_GB_HOT</v>
      </c>
      <c r="CY26" s="118" t="str">
        <f t="shared" si="28"/>
        <v>MD002 Product-HTOL_T0TX_GB_HOT</v>
      </c>
      <c r="CZ26" s="118" t="str">
        <f t="shared" si="29"/>
        <v>MI001 Product-HTOL_T0TX_GB_HOT</v>
      </c>
      <c r="DA26" s="118" t="str">
        <f t="shared" si="30"/>
        <v>MPS001 Product-HTOL_T0TX_GB_HOT</v>
      </c>
      <c r="DB26" s="118" t="str">
        <f>IF(J26=Notes!$B$54,"Product-HTOL_T0TX_GB_HOT",J26)</f>
        <v>Product-HTOL_T0TX_GB_HOT</v>
      </c>
      <c r="DC26" s="118" t="str">
        <f>IF(K26=Notes!$B$54,"Product-HTOL_T0TX_GB_HOT",K26)</f>
        <v>Product-HTOL_T0TX_GB_HOT</v>
      </c>
      <c r="DD26" s="118" t="str">
        <f>IF(L26=Notes!$B$54,"Product-HTOL_T0TX_GB_HOT",L26)</f>
        <v>Product-HTOL_T0TX_GB_HOT</v>
      </c>
      <c r="DE26" s="118" t="str">
        <f>IF(M26=Notes!$B$54,"Product-HTOL_T0TX_GB_HOT",M26)</f>
        <v>Product-HTOL_T0TX_GB_HOT</v>
      </c>
      <c r="DF26" s="118" t="str">
        <f>IF(N26=Notes!$B$54,"Product-HTOL_T0TX_GB_HOT",N26)</f>
        <v>Product-HTOL_T0TX_GB_HOT</v>
      </c>
      <c r="DG26" s="118" t="str">
        <f t="shared" si="31"/>
        <v>Bincut_X_X_X NV</v>
      </c>
      <c r="DH26" s="106"/>
      <c r="DI26" s="55" t="str">
        <f t="shared" si="46"/>
        <v>No</v>
      </c>
      <c r="DJ26" s="55">
        <f>VLOOKUP(LEFT($E26,5),Notes!$A:$F,6,0)</f>
        <v>1</v>
      </c>
      <c r="DK26" s="55" t="str">
        <f>IF(LEFT($F26,2)="MS",VLOOKUP(LEFT($F26,5),Notes!$A:$F,6,0),IF(LEFT($F26,3)&gt;Notes!$B$58,0,1))</f>
        <v>Cross</v>
      </c>
      <c r="DL26" s="55">
        <f>VLOOKUP(LEFT($G26,5),Notes!$A:$F,6,0)</f>
        <v>1</v>
      </c>
      <c r="DM26" s="55">
        <f>VLOOKUP(LEFT($H26,5),Notes!$A:$F,6,0)</f>
        <v>1</v>
      </c>
    </row>
    <row r="27" spans="1:117" ht="17" x14ac:dyDescent="0.2">
      <c r="A27" s="248"/>
      <c r="B27" s="149" t="str">
        <f>CONCATENATE(LEFT(B26,5),"_SSB")</f>
        <v>MD002_SSB</v>
      </c>
      <c r="C27" s="107" t="str">
        <f t="shared" si="162"/>
        <v>MP001 E1 Voltage</v>
      </c>
      <c r="D27" s="108" t="str">
        <f t="shared" si="162"/>
        <v>ME001 E1 Voltage</v>
      </c>
      <c r="E27" s="107" t="str">
        <f t="shared" si="163"/>
        <v>MG001 E1 Voltage</v>
      </c>
      <c r="F27" s="107" t="s">
        <v>408</v>
      </c>
      <c r="G27" s="109" t="str">
        <f t="shared" si="164"/>
        <v>MD002 Evaluate Bin</v>
      </c>
      <c r="H27" s="108" t="str">
        <f t="shared" si="134"/>
        <v>MI001 E1 Voltage</v>
      </c>
      <c r="I27" s="107" t="str">
        <f>IF(INDEX(Binning!$F$3:$AY$791,MATCH(CONCATENATE("MPS",MID(C27,3,3),"_E1"),Binning!$F$3:$F$791,0),MATCH("Pvmax",Binning!$F$2:$AY$2,0))&lt;INDEX(Binning!$F$3:$AY$791,MATCH(CONCATENATE("MES",MID(D27,3,3),"_E1"),Binning!$F$3:$F$791,0),MATCH("Pvmax",Binning!$F$2:$AY$2,0)),CONCATENATE("MES",MID(D27,3,3)," E1 Voltage"),CONCATENATE("MPS",MID(C27,3,3)," E1 Voltage"))</f>
        <v>MPS001 E1 Voltage</v>
      </c>
      <c r="J27" s="107" t="str">
        <f>Notes!$B$54</f>
        <v>BinningVmax</v>
      </c>
      <c r="K27" s="107" t="str">
        <f>Notes!$B$54</f>
        <v>BinningVmax</v>
      </c>
      <c r="L27" s="107" t="str">
        <f>Notes!$B$54</f>
        <v>BinningVmax</v>
      </c>
      <c r="M27" s="107" t="str">
        <f>Notes!$B$54</f>
        <v>BinningVmax</v>
      </c>
      <c r="N27" s="107" t="str">
        <f>Notes!$B$54</f>
        <v>BinningVmax</v>
      </c>
      <c r="O27" s="107" t="str">
        <f t="shared" si="47"/>
        <v>Bincut_X_X_X LV</v>
      </c>
      <c r="P27" s="110"/>
      <c r="Q27" s="248"/>
      <c r="R27" s="106" t="str">
        <f t="shared" si="33"/>
        <v>MD002_SSB</v>
      </c>
      <c r="S27" s="111" t="str">
        <f>LEFT(TRIM(C27),5)&amp;" Product-"&amp;GB!$S$1</f>
        <v>MP001 Product-CP_GB_HOT</v>
      </c>
      <c r="T27" s="111" t="str">
        <f>LEFT(TRIM(D27),5)&amp;" Product-"&amp;GB!$S$1</f>
        <v>ME001 Product-CP_GB_HOT</v>
      </c>
      <c r="U27" s="111" t="str">
        <f>LEFT(TRIM(E27),5)&amp;" Product-"&amp;GB!$S$1</f>
        <v>MG001 Product-CP_GB_HOT</v>
      </c>
      <c r="V27" s="111" t="str">
        <f t="shared" si="192"/>
        <v>MS001 Product-CP_GB_HOT</v>
      </c>
      <c r="W27" s="111" t="str">
        <f>LEFT(TRIM(G27),5)&amp;" Product-"&amp;GB!$S$1</f>
        <v>MD002 Product-CP_GB_HOT</v>
      </c>
      <c r="X27" s="111" t="str">
        <f>LEFT(TRIM(H27),5)&amp;" Product-"&amp;GB!$S$1</f>
        <v>MI001 Product-CP_GB_HOT</v>
      </c>
      <c r="Y27" s="111" t="str">
        <f>IF(I27="","",LEFT(TRIM($I27),6)&amp;" Product-"&amp;GB!$S$1)</f>
        <v>MPS001 Product-CP_GB_HOT</v>
      </c>
      <c r="Z27" s="111" t="str">
        <f t="shared" si="48"/>
        <v>Product-CP_GB_HOT</v>
      </c>
      <c r="AA27" s="111" t="str">
        <f t="shared" si="5"/>
        <v>Product-CP_GB_HOT</v>
      </c>
      <c r="AB27" s="111" t="str">
        <f t="shared" si="6"/>
        <v>Product-CP_GB_HOT</v>
      </c>
      <c r="AC27" s="111" t="str">
        <f t="shared" si="6"/>
        <v>Product-CP_GB_HOT</v>
      </c>
      <c r="AD27" s="111" t="str">
        <f t="shared" si="6"/>
        <v>Product-CP_GB_HOT</v>
      </c>
      <c r="AE27" s="111" t="str">
        <f t="shared" si="7"/>
        <v>Bincut_X_X_X LV</v>
      </c>
      <c r="AF27" s="106"/>
      <c r="AG27" s="248"/>
      <c r="AH27" s="112" t="str">
        <f t="shared" si="34"/>
        <v>MD002_SSB</v>
      </c>
      <c r="AI27" s="113" t="str">
        <f t="shared" si="35"/>
        <v>MP001 Product-FT_GB_ROOM</v>
      </c>
      <c r="AJ27" s="113" t="str">
        <f t="shared" si="36"/>
        <v>ME001 Product-FT_GB_ROOM</v>
      </c>
      <c r="AK27" s="113" t="str">
        <f t="shared" si="37"/>
        <v>MG001 Product-FT_GB_ROOM</v>
      </c>
      <c r="AL27" s="113" t="str">
        <f t="shared" si="9"/>
        <v>MS001 Product-FT_GB_ROOM</v>
      </c>
      <c r="AM27" s="113" t="str">
        <f t="shared" si="38"/>
        <v>MD002 Product-FT_GB_ROOM</v>
      </c>
      <c r="AN27" s="113" t="str">
        <f t="shared" si="39"/>
        <v>MI001 Product-FT_GB_ROOM</v>
      </c>
      <c r="AO27" s="113" t="str">
        <f t="shared" si="40"/>
        <v>MPS001 Product-FT_GB_ROOM</v>
      </c>
      <c r="AP27" s="113" t="str">
        <f>IF(Z27=Notes!$B$54,Notes!$B$54,"Product-FT_GB_ROOM")</f>
        <v>Product-FT_GB_ROOM</v>
      </c>
      <c r="AQ27" s="113" t="str">
        <f>IF(AA27=Notes!$B$54,Notes!$B$54,"Product-FT_GB_ROOM")</f>
        <v>Product-FT_GB_ROOM</v>
      </c>
      <c r="AR27" s="113" t="str">
        <f>IF(AB27=Notes!$B$54,Notes!$B$54,"Product-FT_GB_ROOM")</f>
        <v>Product-FT_GB_ROOM</v>
      </c>
      <c r="AS27" s="113" t="str">
        <f>IF(AC27=Notes!$B$54,Notes!$B$54,"Product-FT_GB_ROOM")</f>
        <v>Product-FT_GB_ROOM</v>
      </c>
      <c r="AT27" s="113" t="str">
        <f>IF(AD27=Notes!$B$54,Notes!$B$54,"Product-FT_GB_ROOM")</f>
        <v>Product-FT_GB_ROOM</v>
      </c>
      <c r="AU27" s="114" t="str">
        <f t="shared" si="10"/>
        <v>Bincut_X_X_X LV</v>
      </c>
      <c r="AV27" s="106"/>
      <c r="AW27" s="248"/>
      <c r="AX27" s="106" t="str">
        <f t="shared" si="41"/>
        <v>MD002_SSB</v>
      </c>
      <c r="AY27" s="115" t="str">
        <f t="shared" si="76"/>
        <v>MP001 Product-FT_GB_HOT</v>
      </c>
      <c r="AZ27" s="115" t="str">
        <f t="shared" si="77"/>
        <v>ME001 Product-FT_GB_HOT</v>
      </c>
      <c r="BA27" s="115" t="str">
        <f t="shared" si="11"/>
        <v>MG001 Product-FT_GB_HOT</v>
      </c>
      <c r="BB27" s="115" t="str">
        <f t="shared" si="12"/>
        <v>MS001 Product-FT_GB_HOT</v>
      </c>
      <c r="BC27" s="115" t="str">
        <f t="shared" si="78"/>
        <v>MD002 Product-FT_GB_HOT</v>
      </c>
      <c r="BD27" s="115" t="str">
        <f t="shared" si="13"/>
        <v>MI001 Product-FT_GB_HOT</v>
      </c>
      <c r="BE27" s="115" t="str">
        <f t="shared" si="42"/>
        <v>MPS001 Product-FT_GB_HOT</v>
      </c>
      <c r="BF27" s="115" t="str">
        <f>IF(J27=Notes!$B$54,"Product-FT_GB_HOT",J27)</f>
        <v>Product-FT_GB_HOT</v>
      </c>
      <c r="BG27" s="115" t="str">
        <f>IF(K27=Notes!$B$54,"Product-FT_GB_HOT",K27)</f>
        <v>Product-FT_GB_HOT</v>
      </c>
      <c r="BH27" s="115" t="str">
        <f>IF(L27=Notes!$B$54,"Product-FT_GB_HOT",L27)</f>
        <v>Product-FT_GB_HOT</v>
      </c>
      <c r="BI27" s="115" t="str">
        <f>IF(M27=Notes!$B$54,"Product-FT_GB_HOT",M27)</f>
        <v>Product-FT_GB_HOT</v>
      </c>
      <c r="BJ27" s="115" t="str">
        <f>IF(N27=Notes!$B$54,"Product-FT_GB_HOT",N27)</f>
        <v>Product-FT_GB_HOT</v>
      </c>
      <c r="BK27" s="115" t="str">
        <f t="shared" si="14"/>
        <v>Bincut_X_X_X LV</v>
      </c>
      <c r="BL27" s="106"/>
      <c r="BM27" s="248"/>
      <c r="BN27" s="106" t="str">
        <f t="shared" si="43"/>
        <v>MD002_SSB</v>
      </c>
      <c r="BO27" s="116" t="str">
        <f>LEFT(TRIM(C27),5)&amp;" Product-"&amp;GB!$W$1</f>
        <v>MP001 Product-ATE_FQAGB</v>
      </c>
      <c r="BP27" s="116" t="str">
        <f>LEFT(TRIM(D27),5)&amp;" Product-"&amp;GB!$W$1</f>
        <v>ME001 Product-ATE_FQAGB</v>
      </c>
      <c r="BQ27" s="116" t="str">
        <f>LEFT(TRIM(E27),5)&amp;" Product-"&amp;GB!$W$1</f>
        <v>MG001 Product-ATE_FQAGB</v>
      </c>
      <c r="BR27" s="116" t="str">
        <f>IF(MID($F27,1,2)="MS",LEFT(TRIM($F27),5)&amp;" Product-"&amp;GB!$W$1,$F27)</f>
        <v>MS001 Product-ATE_FQAGB</v>
      </c>
      <c r="BS27" s="116" t="str">
        <f>LEFT(TRIM(G27),5)&amp;" Product-"&amp;GB!$W$1</f>
        <v>MD002 Product-ATE_FQAGB</v>
      </c>
      <c r="BT27" s="116" t="str">
        <f>LEFT(TRIM(H27),5)&amp;" Product-"&amp;GB!$W$1</f>
        <v>MI001 Product-ATE_FQAGB</v>
      </c>
      <c r="BU27" s="116" t="str">
        <f>CONCATENATE(MID($BE27,1,6)," Product-",GB!$W$1)</f>
        <v>MPS001 Product-ATE_FQAGB</v>
      </c>
      <c r="BV27" s="116" t="str">
        <f>IF(J27=Notes!$B$54,"Product-"&amp;GB!$W$1,J27)</f>
        <v>Product-ATE_FQAGB</v>
      </c>
      <c r="BW27" s="116" t="str">
        <f>IF(K27=Notes!$B$54,"Product-"&amp;GB!$W$1,K27)</f>
        <v>Product-ATE_FQAGB</v>
      </c>
      <c r="BX27" s="116" t="str">
        <f>IF(L27=Notes!$B$54,"Product-"&amp;GB!$W$1,L27)</f>
        <v>Product-ATE_FQAGB</v>
      </c>
      <c r="BY27" s="116" t="str">
        <f>IF(M27=Notes!$B$54,"Product-"&amp;GB!$W$1,M27)</f>
        <v>Product-ATE_FQAGB</v>
      </c>
      <c r="BZ27" s="116" t="str">
        <f>IF(N27=Notes!$B$54,"Product-"&amp;GB!$W$1,N27)</f>
        <v>Product-ATE_FQAGB</v>
      </c>
      <c r="CA27" s="116" t="str">
        <f t="shared" si="15"/>
        <v>Bincut_X_X_X NV</v>
      </c>
      <c r="CB27" s="106"/>
      <c r="CC27" s="248"/>
      <c r="CD27" s="106" t="str">
        <f t="shared" si="44"/>
        <v>MD002_SSB</v>
      </c>
      <c r="CE27" s="117" t="str">
        <f t="shared" si="16"/>
        <v>MP001 Product-HTOL_T0TX_GB_ROOM</v>
      </c>
      <c r="CF27" s="117" t="str">
        <f t="shared" si="17"/>
        <v>ME001 Product-HTOL_T0TX_GB_ROOM</v>
      </c>
      <c r="CG27" s="117" t="str">
        <f t="shared" si="18"/>
        <v>MG001 Product-HTOL_T0TX_GB_ROOM</v>
      </c>
      <c r="CH27" s="117" t="str">
        <f t="shared" si="19"/>
        <v>MS001 Product-HTOL_T0TX_GB_ROOM</v>
      </c>
      <c r="CI27" s="117" t="str">
        <f t="shared" si="20"/>
        <v>MD002 Product-HTOL_T0TX_GB_ROOM</v>
      </c>
      <c r="CJ27" s="117" t="str">
        <f t="shared" si="21"/>
        <v>MI001 Product-HTOL_T0TX_GB_ROOM</v>
      </c>
      <c r="CK27" s="117" t="str">
        <f t="shared" si="22"/>
        <v>MPS001 Product-HTOL_T0TX_GB_ROOM</v>
      </c>
      <c r="CL27" s="117" t="str">
        <f>IF(J27=Notes!$B$54,"Product-HTOL_T0TX_GB_ROOM",J27)</f>
        <v>Product-HTOL_T0TX_GB_ROOM</v>
      </c>
      <c r="CM27" s="117" t="str">
        <f>IF(K27=Notes!$B$54,"Product-HTOL_T0TX_GB_ROOM",K27)</f>
        <v>Product-HTOL_T0TX_GB_ROOM</v>
      </c>
      <c r="CN27" s="117" t="str">
        <f>IF(L27=Notes!$B$54,"Product-HTOL_T0TX_GB_ROOM",L27)</f>
        <v>Product-HTOL_T0TX_GB_ROOM</v>
      </c>
      <c r="CO27" s="117" t="str">
        <f>IF(M27=Notes!$B$54,"Product-HTOL_T0TX_GB_ROOM",M27)</f>
        <v>Product-HTOL_T0TX_GB_ROOM</v>
      </c>
      <c r="CP27" s="117" t="str">
        <f>IF(N27=Notes!$B$54,"Product-HTOL_T0TX_GB_ROOM",N27)</f>
        <v>Product-HTOL_T0TX_GB_ROOM</v>
      </c>
      <c r="CQ27" s="117" t="str">
        <f t="shared" si="23"/>
        <v>Bincut_X_X_X NV</v>
      </c>
      <c r="CR27" s="106"/>
      <c r="CS27" s="248"/>
      <c r="CT27" s="106" t="str">
        <f t="shared" si="45"/>
        <v>MD002_SSB</v>
      </c>
      <c r="CU27" s="118" t="str">
        <f t="shared" si="24"/>
        <v>MP001 Product-HTOL_T0TX_GB_HOT</v>
      </c>
      <c r="CV27" s="118" t="str">
        <f t="shared" si="25"/>
        <v>ME001 Product-HTOL_T0TX_GB_HOT</v>
      </c>
      <c r="CW27" s="118" t="str">
        <f t="shared" si="26"/>
        <v>MG001 Product-HTOL_T0TX_GB_HOT</v>
      </c>
      <c r="CX27" s="118" t="str">
        <f t="shared" si="27"/>
        <v>MS001 Product-HTOL_T0TX_GB_HOT</v>
      </c>
      <c r="CY27" s="118" t="str">
        <f t="shared" si="28"/>
        <v>MD002 Product-HTOL_T0TX_GB_HOT</v>
      </c>
      <c r="CZ27" s="118" t="str">
        <f t="shared" si="29"/>
        <v>MI001 Product-HTOL_T0TX_GB_HOT</v>
      </c>
      <c r="DA27" s="118" t="str">
        <f t="shared" si="30"/>
        <v>MPS001 Product-HTOL_T0TX_GB_HOT</v>
      </c>
      <c r="DB27" s="118" t="str">
        <f>IF(J27=Notes!$B$54,"Product-HTOL_T0TX_GB_HOT",J27)</f>
        <v>Product-HTOL_T0TX_GB_HOT</v>
      </c>
      <c r="DC27" s="118" t="str">
        <f>IF(K27=Notes!$B$54,"Product-HTOL_T0TX_GB_HOT",K27)</f>
        <v>Product-HTOL_T0TX_GB_HOT</v>
      </c>
      <c r="DD27" s="118" t="str">
        <f>IF(L27=Notes!$B$54,"Product-HTOL_T0TX_GB_HOT",L27)</f>
        <v>Product-HTOL_T0TX_GB_HOT</v>
      </c>
      <c r="DE27" s="118" t="str">
        <f>IF(M27=Notes!$B$54,"Product-HTOL_T0TX_GB_HOT",M27)</f>
        <v>Product-HTOL_T0TX_GB_HOT</v>
      </c>
      <c r="DF27" s="118" t="str">
        <f>IF(N27=Notes!$B$54,"Product-HTOL_T0TX_GB_HOT",N27)</f>
        <v>Product-HTOL_T0TX_GB_HOT</v>
      </c>
      <c r="DG27" s="118" t="str">
        <f t="shared" si="31"/>
        <v>Bincut_X_X_X NV</v>
      </c>
      <c r="DH27" s="106"/>
      <c r="DI27" s="55" t="str">
        <f t="shared" si="46"/>
        <v>Yes</v>
      </c>
      <c r="DJ27" s="55">
        <f>VLOOKUP(LEFT($E27,5),Notes!$A:$F,6,0)</f>
        <v>1</v>
      </c>
      <c r="DK27" s="55">
        <f>IF(LEFT($F27,2)="MS",VLOOKUP(LEFT($F27,5),Notes!$A:$F,6,0),IF(LEFT($F27,3)&gt;Notes!$B$58,0,1))</f>
        <v>1</v>
      </c>
      <c r="DL27" s="55">
        <f>VLOOKUP(LEFT($G27,5),Notes!$A:$F,6,0)</f>
        <v>1</v>
      </c>
      <c r="DM27" s="55">
        <f>VLOOKUP(LEFT($H27,5),Notes!$A:$F,6,0)</f>
        <v>1</v>
      </c>
    </row>
    <row r="28" spans="1:117" ht="17" x14ac:dyDescent="0.2">
      <c r="A28" s="248"/>
      <c r="B28" s="106" t="s">
        <v>22</v>
      </c>
      <c r="C28" s="107" t="str">
        <f t="shared" si="162"/>
        <v>MP001 E1 Voltage</v>
      </c>
      <c r="D28" s="108" t="str">
        <f t="shared" si="162"/>
        <v>ME001 E1 Voltage</v>
      </c>
      <c r="E28" s="107" t="str">
        <f t="shared" si="163"/>
        <v>MG001 E1 Voltage</v>
      </c>
      <c r="F28" s="107" t="s">
        <v>383</v>
      </c>
      <c r="G28" s="109" t="str">
        <f t="shared" si="164"/>
        <v>MD003 Evaluate Bin</v>
      </c>
      <c r="H28" s="108" t="str">
        <f t="shared" si="134"/>
        <v>MI001 E1 Voltage</v>
      </c>
      <c r="I28" s="107" t="str">
        <f>IF(INDEX(Binning!$F$3:$AY$791,MATCH(CONCATENATE("MPS",MID(C28,3,3),"_E1"),Binning!$F$3:$F$791,0),MATCH("Pvmax",Binning!$F$2:$AY$2,0))&lt;INDEX(Binning!$F$3:$AY$791,MATCH(CONCATENATE("MES",MID(D28,3,3),"_E1"),Binning!$F$3:$F$791,0),MATCH("Pvmax",Binning!$F$2:$AY$2,0)),CONCATENATE("MES",MID(D28,3,3)," E1 Voltage"),CONCATENATE("MPS",MID(C28,3,3)," E1 Voltage"))</f>
        <v>MPS001 E1 Voltage</v>
      </c>
      <c r="J28" s="107" t="str">
        <f>Notes!$B$54</f>
        <v>BinningVmax</v>
      </c>
      <c r="K28" s="107" t="str">
        <f>Notes!$B$54</f>
        <v>BinningVmax</v>
      </c>
      <c r="L28" s="107" t="str">
        <f>Notes!$B$54</f>
        <v>BinningVmax</v>
      </c>
      <c r="M28" s="107" t="str">
        <f>Notes!$B$54</f>
        <v>BinningVmax</v>
      </c>
      <c r="N28" s="107" t="str">
        <f>Notes!$B$54</f>
        <v>BinningVmax</v>
      </c>
      <c r="O28" s="107" t="str">
        <f t="shared" si="47"/>
        <v>Bincut_X_X_X LV</v>
      </c>
      <c r="P28" s="110"/>
      <c r="Q28" s="248"/>
      <c r="R28" s="106" t="str">
        <f t="shared" si="33"/>
        <v>MD003</v>
      </c>
      <c r="S28" s="111" t="str">
        <f>LEFT(TRIM(C28),5)&amp;" Product-"&amp;GB!$S$1</f>
        <v>MP001 Product-CP_GB_HOT</v>
      </c>
      <c r="T28" s="111" t="str">
        <f>LEFT(TRIM(D28),5)&amp;" Product-"&amp;GB!$S$1</f>
        <v>ME001 Product-CP_GB_HOT</v>
      </c>
      <c r="U28" s="111" t="str">
        <f>LEFT(TRIM(E28),5)&amp;" Product-"&amp;GB!$S$1</f>
        <v>MG001 Product-CP_GB_HOT</v>
      </c>
      <c r="V28" s="111" t="str">
        <f t="shared" si="192"/>
        <v>MS005 Product-CP_GB_HOT</v>
      </c>
      <c r="W28" s="111" t="str">
        <f>LEFT(TRIM(G28),5)&amp;" Product-"&amp;GB!$S$1</f>
        <v>MD003 Product-CP_GB_HOT</v>
      </c>
      <c r="X28" s="111" t="str">
        <f>LEFT(TRIM(H28),5)&amp;" Product-"&amp;GB!$S$1</f>
        <v>MI001 Product-CP_GB_HOT</v>
      </c>
      <c r="Y28" s="111" t="str">
        <f>IF(I28="","",LEFT(TRIM($I28),6)&amp;" Product-"&amp;GB!$S$1)</f>
        <v>MPS001 Product-CP_GB_HOT</v>
      </c>
      <c r="Z28" s="111" t="str">
        <f t="shared" si="48"/>
        <v>Product-CP_GB_HOT</v>
      </c>
      <c r="AA28" s="111" t="str">
        <f t="shared" si="5"/>
        <v>Product-CP_GB_HOT</v>
      </c>
      <c r="AB28" s="111" t="str">
        <f t="shared" si="6"/>
        <v>Product-CP_GB_HOT</v>
      </c>
      <c r="AC28" s="111" t="str">
        <f t="shared" si="6"/>
        <v>Product-CP_GB_HOT</v>
      </c>
      <c r="AD28" s="111" t="str">
        <f t="shared" si="6"/>
        <v>Product-CP_GB_HOT</v>
      </c>
      <c r="AE28" s="111" t="str">
        <f t="shared" si="7"/>
        <v>Bincut_X_X_X LV</v>
      </c>
      <c r="AF28" s="106"/>
      <c r="AG28" s="248"/>
      <c r="AH28" s="112" t="str">
        <f t="shared" si="34"/>
        <v>MD003</v>
      </c>
      <c r="AI28" s="113" t="str">
        <f t="shared" si="35"/>
        <v>MP001 Product-FT_GB_ROOM</v>
      </c>
      <c r="AJ28" s="113" t="str">
        <f t="shared" si="36"/>
        <v>ME001 Product-FT_GB_ROOM</v>
      </c>
      <c r="AK28" s="113" t="str">
        <f t="shared" si="37"/>
        <v>MG001 Product-FT_GB_ROOM</v>
      </c>
      <c r="AL28" s="113" t="str">
        <f t="shared" si="9"/>
        <v>MS005 Product-FT_GB_ROOM</v>
      </c>
      <c r="AM28" s="113" t="str">
        <f t="shared" si="38"/>
        <v>MD003 Product-FT_GB_ROOM</v>
      </c>
      <c r="AN28" s="113" t="str">
        <f t="shared" si="39"/>
        <v>MI001 Product-FT_GB_ROOM</v>
      </c>
      <c r="AO28" s="113" t="str">
        <f t="shared" si="40"/>
        <v>MPS001 Product-FT_GB_ROOM</v>
      </c>
      <c r="AP28" s="113" t="str">
        <f>IF(Z28=Notes!$B$54,Notes!$B$54,"Product-FT_GB_ROOM")</f>
        <v>Product-FT_GB_ROOM</v>
      </c>
      <c r="AQ28" s="113" t="str">
        <f>IF(AA28=Notes!$B$54,Notes!$B$54,"Product-FT_GB_ROOM")</f>
        <v>Product-FT_GB_ROOM</v>
      </c>
      <c r="AR28" s="113" t="str">
        <f>IF(AB28=Notes!$B$54,Notes!$B$54,"Product-FT_GB_ROOM")</f>
        <v>Product-FT_GB_ROOM</v>
      </c>
      <c r="AS28" s="113" t="str">
        <f>IF(AC28=Notes!$B$54,Notes!$B$54,"Product-FT_GB_ROOM")</f>
        <v>Product-FT_GB_ROOM</v>
      </c>
      <c r="AT28" s="113" t="str">
        <f>IF(AD28=Notes!$B$54,Notes!$B$54,"Product-FT_GB_ROOM")</f>
        <v>Product-FT_GB_ROOM</v>
      </c>
      <c r="AU28" s="114" t="str">
        <f t="shared" si="10"/>
        <v>Bincut_X_X_X LV</v>
      </c>
      <c r="AV28" s="106"/>
      <c r="AW28" s="248"/>
      <c r="AX28" s="106" t="str">
        <f t="shared" si="41"/>
        <v>MD003</v>
      </c>
      <c r="AY28" s="115" t="str">
        <f t="shared" si="76"/>
        <v>MP001 Product-FT_GB_HOT</v>
      </c>
      <c r="AZ28" s="115" t="str">
        <f t="shared" si="193"/>
        <v>ME001 Product-FT_GB_HOT</v>
      </c>
      <c r="BA28" s="115" t="str">
        <f t="shared" si="11"/>
        <v>MG001 Product-FT_GB_HOT</v>
      </c>
      <c r="BB28" s="115" t="str">
        <f t="shared" si="12"/>
        <v>MS005 Product-FT_GB_HOT</v>
      </c>
      <c r="BC28" s="115" t="str">
        <f t="shared" si="194"/>
        <v>MD003 Product-FT_GB_HOT</v>
      </c>
      <c r="BD28" s="115" t="str">
        <f t="shared" si="13"/>
        <v>MI001 Product-FT_GB_HOT</v>
      </c>
      <c r="BE28" s="115" t="str">
        <f t="shared" si="42"/>
        <v>MPS001 Product-FT_GB_HOT</v>
      </c>
      <c r="BF28" s="115" t="str">
        <f>IF(J28=Notes!$B$54,"Product-FT_GB_HOT",J28)</f>
        <v>Product-FT_GB_HOT</v>
      </c>
      <c r="BG28" s="115" t="str">
        <f>IF(K28=Notes!$B$54,"Product-FT_GB_HOT",K28)</f>
        <v>Product-FT_GB_HOT</v>
      </c>
      <c r="BH28" s="115" t="str">
        <f>IF(L28=Notes!$B$54,"Product-FT_GB_HOT",L28)</f>
        <v>Product-FT_GB_HOT</v>
      </c>
      <c r="BI28" s="115" t="str">
        <f>IF(M28=Notes!$B$54,"Product-FT_GB_HOT",M28)</f>
        <v>Product-FT_GB_HOT</v>
      </c>
      <c r="BJ28" s="115" t="str">
        <f>IF(N28=Notes!$B$54,"Product-FT_GB_HOT",N28)</f>
        <v>Product-FT_GB_HOT</v>
      </c>
      <c r="BK28" s="115" t="str">
        <f t="shared" si="14"/>
        <v>Bincut_X_X_X LV</v>
      </c>
      <c r="BL28" s="106"/>
      <c r="BM28" s="248"/>
      <c r="BN28" s="106" t="str">
        <f t="shared" si="43"/>
        <v>MD003</v>
      </c>
      <c r="BO28" s="116" t="str">
        <f>LEFT(TRIM(C28),5)&amp;" Product-"&amp;GB!$W$1</f>
        <v>MP001 Product-ATE_FQAGB</v>
      </c>
      <c r="BP28" s="116" t="str">
        <f>LEFT(TRIM(D28),5)&amp;" Product-"&amp;GB!$W$1</f>
        <v>ME001 Product-ATE_FQAGB</v>
      </c>
      <c r="BQ28" s="116" t="str">
        <f>LEFT(TRIM(E28),5)&amp;" Product-"&amp;GB!$W$1</f>
        <v>MG001 Product-ATE_FQAGB</v>
      </c>
      <c r="BR28" s="116" t="str">
        <f>IF(MID($F28,1,2)="MS",LEFT(TRIM($F28),5)&amp;" Product-"&amp;GB!$W$1,$F28)</f>
        <v>MS005 Product-ATE_FQAGB</v>
      </c>
      <c r="BS28" s="116" t="str">
        <f>LEFT(TRIM(G28),5)&amp;" Product-"&amp;GB!$W$1</f>
        <v>MD003 Product-ATE_FQAGB</v>
      </c>
      <c r="BT28" s="116" t="str">
        <f>LEFT(TRIM(H28),5)&amp;" Product-"&amp;GB!$W$1</f>
        <v>MI001 Product-ATE_FQAGB</v>
      </c>
      <c r="BU28" s="116" t="str">
        <f>CONCATENATE(MID($BE28,1,6)," Product-",GB!$W$1)</f>
        <v>MPS001 Product-ATE_FQAGB</v>
      </c>
      <c r="BV28" s="116" t="str">
        <f>IF(J28=Notes!$B$54,"Product-"&amp;GB!$W$1,J28)</f>
        <v>Product-ATE_FQAGB</v>
      </c>
      <c r="BW28" s="116" t="str">
        <f>IF(K28=Notes!$B$54,"Product-"&amp;GB!$W$1,K28)</f>
        <v>Product-ATE_FQAGB</v>
      </c>
      <c r="BX28" s="116" t="str">
        <f>IF(L28=Notes!$B$54,"Product-"&amp;GB!$W$1,L28)</f>
        <v>Product-ATE_FQAGB</v>
      </c>
      <c r="BY28" s="116" t="str">
        <f>IF(M28=Notes!$B$54,"Product-"&amp;GB!$W$1,M28)</f>
        <v>Product-ATE_FQAGB</v>
      </c>
      <c r="BZ28" s="116" t="str">
        <f>IF(N28=Notes!$B$54,"Product-"&amp;GB!$W$1,N28)</f>
        <v>Product-ATE_FQAGB</v>
      </c>
      <c r="CA28" s="116" t="str">
        <f t="shared" si="15"/>
        <v>Bincut_X_X_X NV</v>
      </c>
      <c r="CB28" s="106"/>
      <c r="CC28" s="248"/>
      <c r="CD28" s="106" t="str">
        <f t="shared" si="44"/>
        <v>MD003</v>
      </c>
      <c r="CE28" s="117" t="str">
        <f t="shared" si="16"/>
        <v>MP001 Product-HTOL_T0TX_GB_ROOM</v>
      </c>
      <c r="CF28" s="117" t="str">
        <f t="shared" si="17"/>
        <v>ME001 Product-HTOL_T0TX_GB_ROOM</v>
      </c>
      <c r="CG28" s="117" t="str">
        <f t="shared" si="18"/>
        <v>MG001 Product-HTOL_T0TX_GB_ROOM</v>
      </c>
      <c r="CH28" s="117" t="str">
        <f t="shared" si="19"/>
        <v>MS005 Product-HTOL_T0TX_GB_ROOM</v>
      </c>
      <c r="CI28" s="117" t="str">
        <f t="shared" si="20"/>
        <v>MD003 Product-HTOL_T0TX_GB_ROOM</v>
      </c>
      <c r="CJ28" s="117" t="str">
        <f t="shared" si="21"/>
        <v>MI001 Product-HTOL_T0TX_GB_ROOM</v>
      </c>
      <c r="CK28" s="117" t="str">
        <f t="shared" si="22"/>
        <v>MPS001 Product-HTOL_T0TX_GB_ROOM</v>
      </c>
      <c r="CL28" s="117" t="str">
        <f>IF(J28=Notes!$B$54,"Product-HTOL_T0TX_GB_ROOM",J28)</f>
        <v>Product-HTOL_T0TX_GB_ROOM</v>
      </c>
      <c r="CM28" s="117" t="str">
        <f>IF(K28=Notes!$B$54,"Product-HTOL_T0TX_GB_ROOM",K28)</f>
        <v>Product-HTOL_T0TX_GB_ROOM</v>
      </c>
      <c r="CN28" s="117" t="str">
        <f>IF(L28=Notes!$B$54,"Product-HTOL_T0TX_GB_ROOM",L28)</f>
        <v>Product-HTOL_T0TX_GB_ROOM</v>
      </c>
      <c r="CO28" s="117" t="str">
        <f>IF(M28=Notes!$B$54,"Product-HTOL_T0TX_GB_ROOM",M28)</f>
        <v>Product-HTOL_T0TX_GB_ROOM</v>
      </c>
      <c r="CP28" s="117" t="str">
        <f>IF(N28=Notes!$B$54,"Product-HTOL_T0TX_GB_ROOM",N28)</f>
        <v>Product-HTOL_T0TX_GB_ROOM</v>
      </c>
      <c r="CQ28" s="117" t="str">
        <f t="shared" si="23"/>
        <v>Bincut_X_X_X NV</v>
      </c>
      <c r="CR28" s="106"/>
      <c r="CS28" s="248"/>
      <c r="CT28" s="106" t="str">
        <f t="shared" si="45"/>
        <v>MD003</v>
      </c>
      <c r="CU28" s="118" t="str">
        <f t="shared" si="24"/>
        <v>MP001 Product-HTOL_T0TX_GB_HOT</v>
      </c>
      <c r="CV28" s="118" t="str">
        <f t="shared" si="25"/>
        <v>ME001 Product-HTOL_T0TX_GB_HOT</v>
      </c>
      <c r="CW28" s="118" t="str">
        <f t="shared" si="26"/>
        <v>MG001 Product-HTOL_T0TX_GB_HOT</v>
      </c>
      <c r="CX28" s="118" t="str">
        <f t="shared" si="27"/>
        <v>MS005 Product-HTOL_T0TX_GB_HOT</v>
      </c>
      <c r="CY28" s="118" t="str">
        <f t="shared" si="28"/>
        <v>MD003 Product-HTOL_T0TX_GB_HOT</v>
      </c>
      <c r="CZ28" s="118" t="str">
        <f t="shared" si="29"/>
        <v>MI001 Product-HTOL_T0TX_GB_HOT</v>
      </c>
      <c r="DA28" s="118" t="str">
        <f t="shared" si="30"/>
        <v>MPS001 Product-HTOL_T0TX_GB_HOT</v>
      </c>
      <c r="DB28" s="118" t="str">
        <f>IF(J28=Notes!$B$54,"Product-HTOL_T0TX_GB_HOT",J28)</f>
        <v>Product-HTOL_T0TX_GB_HOT</v>
      </c>
      <c r="DC28" s="118" t="str">
        <f>IF(K28=Notes!$B$54,"Product-HTOL_T0TX_GB_HOT",K28)</f>
        <v>Product-HTOL_T0TX_GB_HOT</v>
      </c>
      <c r="DD28" s="118" t="str">
        <f>IF(L28=Notes!$B$54,"Product-HTOL_T0TX_GB_HOT",L28)</f>
        <v>Product-HTOL_T0TX_GB_HOT</v>
      </c>
      <c r="DE28" s="118" t="str">
        <f>IF(M28=Notes!$B$54,"Product-HTOL_T0TX_GB_HOT",M28)</f>
        <v>Product-HTOL_T0TX_GB_HOT</v>
      </c>
      <c r="DF28" s="118" t="str">
        <f>IF(N28=Notes!$B$54,"Product-HTOL_T0TX_GB_HOT",N28)</f>
        <v>Product-HTOL_T0TX_GB_HOT</v>
      </c>
      <c r="DG28" s="118" t="str">
        <f t="shared" si="31"/>
        <v>Bincut_X_X_X NV</v>
      </c>
      <c r="DH28" s="106"/>
      <c r="DI28" s="55" t="str">
        <f t="shared" si="46"/>
        <v>No</v>
      </c>
      <c r="DJ28" s="55">
        <f>VLOOKUP(LEFT($E28,5),Notes!$A:$F,6,0)</f>
        <v>1</v>
      </c>
      <c r="DK28" s="55" t="str">
        <f>IF(LEFT($F28,2)="MS",VLOOKUP(LEFT($F28,5),Notes!$A:$F,6,0),IF(LEFT($F28,3)&gt;Notes!$B$58,0,1))</f>
        <v>Cross</v>
      </c>
      <c r="DL28" s="55">
        <f>VLOOKUP(LEFT($G28,5),Notes!$A:$F,6,0)</f>
        <v>1</v>
      </c>
      <c r="DM28" s="55">
        <f>VLOOKUP(LEFT($H28,5),Notes!$A:$F,6,0)</f>
        <v>1</v>
      </c>
    </row>
    <row r="29" spans="1:117" ht="17" x14ac:dyDescent="0.2">
      <c r="A29" s="248"/>
      <c r="B29" s="149" t="str">
        <f>CONCATENATE(LEFT(B28,5),"_SSB")</f>
        <v>MD003_SSB</v>
      </c>
      <c r="C29" s="107" t="str">
        <f t="shared" si="162"/>
        <v>MP001 E1 Voltage</v>
      </c>
      <c r="D29" s="108" t="str">
        <f t="shared" si="162"/>
        <v>ME001 E1 Voltage</v>
      </c>
      <c r="E29" s="107" t="str">
        <f t="shared" si="163"/>
        <v>MG001 E1 Voltage</v>
      </c>
      <c r="F29" s="107" t="s">
        <v>408</v>
      </c>
      <c r="G29" s="109" t="str">
        <f t="shared" si="164"/>
        <v>MD003 Evaluate Bin</v>
      </c>
      <c r="H29" s="108" t="str">
        <f t="shared" si="134"/>
        <v>MI001 E1 Voltage</v>
      </c>
      <c r="I29" s="107" t="str">
        <f>IF(INDEX(Binning!$F$3:$AY$791,MATCH(CONCATENATE("MPS",MID(C29,3,3),"_E1"),Binning!$F$3:$F$791,0),MATCH("Pvmax",Binning!$F$2:$AY$2,0))&lt;INDEX(Binning!$F$3:$AY$791,MATCH(CONCATENATE("MES",MID(D29,3,3),"_E1"),Binning!$F$3:$F$791,0),MATCH("Pvmax",Binning!$F$2:$AY$2,0)),CONCATENATE("MES",MID(D29,3,3)," E1 Voltage"),CONCATENATE("MPS",MID(C29,3,3)," E1 Voltage"))</f>
        <v>MPS001 E1 Voltage</v>
      </c>
      <c r="J29" s="107" t="str">
        <f>Notes!$B$54</f>
        <v>BinningVmax</v>
      </c>
      <c r="K29" s="107" t="str">
        <f>Notes!$B$54</f>
        <v>BinningVmax</v>
      </c>
      <c r="L29" s="107" t="str">
        <f>Notes!$B$54</f>
        <v>BinningVmax</v>
      </c>
      <c r="M29" s="107" t="str">
        <f>Notes!$B$54</f>
        <v>BinningVmax</v>
      </c>
      <c r="N29" s="107" t="str">
        <f>Notes!$B$54</f>
        <v>BinningVmax</v>
      </c>
      <c r="O29" s="107" t="str">
        <f t="shared" si="47"/>
        <v>Bincut_X_X_X LV</v>
      </c>
      <c r="P29" s="110"/>
      <c r="Q29" s="248"/>
      <c r="R29" s="106" t="str">
        <f t="shared" ref="R29" si="195">B29</f>
        <v>MD003_SSB</v>
      </c>
      <c r="S29" s="111" t="str">
        <f>LEFT(TRIM(C29),5)&amp;" Product-"&amp;GB!$S$1</f>
        <v>MP001 Product-CP_GB_HOT</v>
      </c>
      <c r="T29" s="111" t="str">
        <f>LEFT(TRIM(D29),5)&amp;" Product-"&amp;GB!$S$1</f>
        <v>ME001 Product-CP_GB_HOT</v>
      </c>
      <c r="U29" s="111" t="str">
        <f>LEFT(TRIM(E29),5)&amp;" Product-"&amp;GB!$S$1</f>
        <v>MG001 Product-CP_GB_HOT</v>
      </c>
      <c r="V29" s="111" t="str">
        <f t="shared" ref="V29" si="196">IF(MID(F29,1,2)="MS",LEFT(F29,5)&amp;" Product-CP_GB_HOT",F29)</f>
        <v>MS001 Product-CP_GB_HOT</v>
      </c>
      <c r="W29" s="111" t="str">
        <f>LEFT(TRIM(G29),5)&amp;" Product-"&amp;GB!$S$1</f>
        <v>MD003 Product-CP_GB_HOT</v>
      </c>
      <c r="X29" s="111" t="str">
        <f>LEFT(TRIM(H29),5)&amp;" Product-"&amp;GB!$S$1</f>
        <v>MI001 Product-CP_GB_HOT</v>
      </c>
      <c r="Y29" s="111" t="str">
        <f>IF(I29="","",LEFT(TRIM($I29),6)&amp;" Product-"&amp;GB!$S$1)</f>
        <v>MPS001 Product-CP_GB_HOT</v>
      </c>
      <c r="Z29" s="111" t="str">
        <f t="shared" si="48"/>
        <v>Product-CP_GB_HOT</v>
      </c>
      <c r="AA29" s="111" t="str">
        <f t="shared" si="5"/>
        <v>Product-CP_GB_HOT</v>
      </c>
      <c r="AB29" s="111" t="str">
        <f t="shared" si="6"/>
        <v>Product-CP_GB_HOT</v>
      </c>
      <c r="AC29" s="111" t="str">
        <f t="shared" si="6"/>
        <v>Product-CP_GB_HOT</v>
      </c>
      <c r="AD29" s="111" t="str">
        <f t="shared" si="6"/>
        <v>Product-CP_GB_HOT</v>
      </c>
      <c r="AE29" s="111" t="str">
        <f t="shared" ref="AE29" si="197">O29</f>
        <v>Bincut_X_X_X LV</v>
      </c>
      <c r="AF29" s="106"/>
      <c r="AG29" s="248"/>
      <c r="AH29" s="112" t="str">
        <f t="shared" ref="AH29" si="198">B29</f>
        <v>MD003_SSB</v>
      </c>
      <c r="AI29" s="113" t="str">
        <f t="shared" ref="AI29" si="199">LEFT(TRIM(C29),5)&amp;" Product-FT_GB_ROOM"</f>
        <v>MP001 Product-FT_GB_ROOM</v>
      </c>
      <c r="AJ29" s="113" t="str">
        <f t="shared" ref="AJ29" si="200">LEFT(TRIM(D29),5)&amp;" Product-FT_GB_ROOM"</f>
        <v>ME001 Product-FT_GB_ROOM</v>
      </c>
      <c r="AK29" s="113" t="str">
        <f t="shared" ref="AK29" si="201">LEFT(TRIM(E29),5)&amp;" Product-FT_GB_ROOM"</f>
        <v>MG001 Product-FT_GB_ROOM</v>
      </c>
      <c r="AL29" s="113" t="str">
        <f t="shared" ref="AL29" si="202">IF(MID(F29,1,2)="MS",LEFT(F29,5)&amp;" Product-FT_GB_ROOM",F29)</f>
        <v>MS001 Product-FT_GB_ROOM</v>
      </c>
      <c r="AM29" s="113" t="str">
        <f t="shared" ref="AM29" si="203">LEFT(TRIM(G29),5)&amp;" Product-FT_GB_ROOM"</f>
        <v>MD003 Product-FT_GB_ROOM</v>
      </c>
      <c r="AN29" s="113" t="str">
        <f t="shared" ref="AN29" si="204">LEFT(TRIM(H29),5)&amp;" Product-FT_GB_ROOM"</f>
        <v>MI001 Product-FT_GB_ROOM</v>
      </c>
      <c r="AO29" s="113" t="str">
        <f t="shared" si="40"/>
        <v>MPS001 Product-FT_GB_ROOM</v>
      </c>
      <c r="AP29" s="113" t="str">
        <f>IF(Z29=Notes!$B$54,Notes!$B$54,"Product-FT_GB_ROOM")</f>
        <v>Product-FT_GB_ROOM</v>
      </c>
      <c r="AQ29" s="113" t="str">
        <f>IF(AA29=Notes!$B$54,Notes!$B$54,"Product-FT_GB_ROOM")</f>
        <v>Product-FT_GB_ROOM</v>
      </c>
      <c r="AR29" s="113" t="str">
        <f>IF(AB29=Notes!$B$54,Notes!$B$54,"Product-FT_GB_ROOM")</f>
        <v>Product-FT_GB_ROOM</v>
      </c>
      <c r="AS29" s="113" t="str">
        <f>IF(AC29=Notes!$B$54,Notes!$B$54,"Product-FT_GB_ROOM")</f>
        <v>Product-FT_GB_ROOM</v>
      </c>
      <c r="AT29" s="113" t="str">
        <f>IF(AD29=Notes!$B$54,Notes!$B$54,"Product-FT_GB_ROOM")</f>
        <v>Product-FT_GB_ROOM</v>
      </c>
      <c r="AU29" s="114" t="str">
        <f t="shared" ref="AU29" si="205">O29</f>
        <v>Bincut_X_X_X LV</v>
      </c>
      <c r="AV29" s="106"/>
      <c r="AW29" s="248"/>
      <c r="AX29" s="106" t="str">
        <f t="shared" ref="AX29" si="206">B29</f>
        <v>MD003_SSB</v>
      </c>
      <c r="AY29" s="115" t="str">
        <f t="shared" si="76"/>
        <v>MP001 Product-FT_GB_HOT</v>
      </c>
      <c r="AZ29" s="115" t="str">
        <f t="shared" si="77"/>
        <v>ME001 Product-FT_GB_HOT</v>
      </c>
      <c r="BA29" s="115" t="str">
        <f t="shared" ref="BA29" si="207">IF(LEFT(E29,1)="M",LEFT(TRIM(E29),5)&amp;" Product-FT_GB_HOT",CONCATENATE($BG29,MID(E29,6,10)))</f>
        <v>MG001 Product-FT_GB_HOT</v>
      </c>
      <c r="BB29" s="115" t="str">
        <f t="shared" ref="BB29" si="208">IF(MID(F29,1,2)="MS",LEFT(F29,5)&amp;" Product-FT_GB_HOT",F29)</f>
        <v>MS001 Product-FT_GB_HOT</v>
      </c>
      <c r="BC29" s="115" t="str">
        <f t="shared" si="78"/>
        <v>MD003 Product-FT_GB_HOT</v>
      </c>
      <c r="BD29" s="115" t="str">
        <f t="shared" ref="BD29" si="209">IF(LEFT(H29,1)="M",LEFT(TRIM(H29),5)&amp;" Product-FT_GB_HOT",CONCATENATE($BG29,MID(H29,6,10)))</f>
        <v>MI001 Product-FT_GB_HOT</v>
      </c>
      <c r="BE29" s="115" t="str">
        <f t="shared" ref="BE29" si="210">CONCATENATE(MID(I29,1,6)," Product-FT_GB_HOT")</f>
        <v>MPS001 Product-FT_GB_HOT</v>
      </c>
      <c r="BF29" s="115" t="str">
        <f>IF(J29=Notes!$B$54,"Product-FT_GB_HOT",J29)</f>
        <v>Product-FT_GB_HOT</v>
      </c>
      <c r="BG29" s="115" t="str">
        <f>IF(K29=Notes!$B$54,"Product-FT_GB_HOT",K29)</f>
        <v>Product-FT_GB_HOT</v>
      </c>
      <c r="BH29" s="115" t="str">
        <f>IF(L29=Notes!$B$54,"Product-FT_GB_HOT",L29)</f>
        <v>Product-FT_GB_HOT</v>
      </c>
      <c r="BI29" s="115" t="str">
        <f>IF(M29=Notes!$B$54,"Product-FT_GB_HOT",M29)</f>
        <v>Product-FT_GB_HOT</v>
      </c>
      <c r="BJ29" s="115" t="str">
        <f>IF(N29=Notes!$B$54,"Product-FT_GB_HOT",N29)</f>
        <v>Product-FT_GB_HOT</v>
      </c>
      <c r="BK29" s="115" t="str">
        <f t="shared" ref="BK29" si="211">O29</f>
        <v>Bincut_X_X_X LV</v>
      </c>
      <c r="BL29" s="106"/>
      <c r="BM29" s="248"/>
      <c r="BN29" s="106" t="str">
        <f t="shared" si="43"/>
        <v>MD003_SSB</v>
      </c>
      <c r="BO29" s="116" t="str">
        <f>LEFT(TRIM(C29),5)&amp;" Product-"&amp;GB!$W$1</f>
        <v>MP001 Product-ATE_FQAGB</v>
      </c>
      <c r="BP29" s="116" t="str">
        <f>LEFT(TRIM(D29),5)&amp;" Product-"&amp;GB!$W$1</f>
        <v>ME001 Product-ATE_FQAGB</v>
      </c>
      <c r="BQ29" s="116" t="str">
        <f>LEFT(TRIM(E29),5)&amp;" Product-"&amp;GB!$W$1</f>
        <v>MG001 Product-ATE_FQAGB</v>
      </c>
      <c r="BR29" s="116" t="str">
        <f>IF(MID($F29,1,2)="MS",LEFT(TRIM($F29),5)&amp;" Product-"&amp;GB!$W$1,$F29)</f>
        <v>MS001 Product-ATE_FQAGB</v>
      </c>
      <c r="BS29" s="116" t="str">
        <f>LEFT(TRIM(G29),5)&amp;" Product-"&amp;GB!$W$1</f>
        <v>MD003 Product-ATE_FQAGB</v>
      </c>
      <c r="BT29" s="116" t="str">
        <f>LEFT(TRIM(H29),5)&amp;" Product-"&amp;GB!$W$1</f>
        <v>MI001 Product-ATE_FQAGB</v>
      </c>
      <c r="BU29" s="116" t="str">
        <f>CONCATENATE(MID($BE29,1,6)," Product-",GB!$W$1)</f>
        <v>MPS001 Product-ATE_FQAGB</v>
      </c>
      <c r="BV29" s="116" t="str">
        <f>IF(J29=Notes!$B$54,"Product-"&amp;GB!$W$1,J29)</f>
        <v>Product-ATE_FQAGB</v>
      </c>
      <c r="BW29" s="116" t="str">
        <f>IF(K29=Notes!$B$54,"Product-"&amp;GB!$W$1,K29)</f>
        <v>Product-ATE_FQAGB</v>
      </c>
      <c r="BX29" s="116" t="str">
        <f>IF(L29=Notes!$B$54,"Product-"&amp;GB!$W$1,L29)</f>
        <v>Product-ATE_FQAGB</v>
      </c>
      <c r="BY29" s="116" t="str">
        <f>IF(M29=Notes!$B$54,"Product-"&amp;GB!$W$1,M29)</f>
        <v>Product-ATE_FQAGB</v>
      </c>
      <c r="BZ29" s="116" t="str">
        <f>IF(N29=Notes!$B$54,"Product-"&amp;GB!$W$1,N29)</f>
        <v>Product-ATE_FQAGB</v>
      </c>
      <c r="CA29" s="116" t="str">
        <f t="shared" si="15"/>
        <v>Bincut_X_X_X NV</v>
      </c>
      <c r="CB29" s="106"/>
      <c r="CC29" s="248"/>
      <c r="CD29" s="106" t="str">
        <f t="shared" si="44"/>
        <v>MD003_SSB</v>
      </c>
      <c r="CE29" s="117" t="str">
        <f t="shared" ref="CE29" si="212">LEFT(TRIM(C29),5)&amp;" Product-HTOL_T0TX_GB_ROOM"</f>
        <v>MP001 Product-HTOL_T0TX_GB_ROOM</v>
      </c>
      <c r="CF29" s="117" t="str">
        <f t="shared" ref="CF29" si="213">LEFT(TRIM(D29),5)&amp;" Product-HTOL_T0TX_GB_ROOM"</f>
        <v>ME001 Product-HTOL_T0TX_GB_ROOM</v>
      </c>
      <c r="CG29" s="117" t="str">
        <f t="shared" ref="CG29" si="214">LEFT(TRIM(E29),5)&amp;" Product-HTOL_T0TX_GB_ROOM"</f>
        <v>MG001 Product-HTOL_T0TX_GB_ROOM</v>
      </c>
      <c r="CH29" s="117" t="str">
        <f t="shared" si="19"/>
        <v>MS001 Product-HTOL_T0TX_GB_ROOM</v>
      </c>
      <c r="CI29" s="117" t="str">
        <f t="shared" ref="CI29" si="215">LEFT(TRIM(G29),5)&amp;" Product-HTOL_T0TX_GB_ROOM"</f>
        <v>MD003 Product-HTOL_T0TX_GB_ROOM</v>
      </c>
      <c r="CJ29" s="117" t="str">
        <f t="shared" ref="CJ29" si="216">IF(LEFT(H29,1)="M",LEFT(TRIM(H29),5)&amp;" Product-HTOL_T0TX_GB_ROOM",CONCATENATE($CL29,MID(H29,6,10)))</f>
        <v>MI001 Product-HTOL_T0TX_GB_ROOM</v>
      </c>
      <c r="CK29" s="117" t="str">
        <f t="shared" si="22"/>
        <v>MPS001 Product-HTOL_T0TX_GB_ROOM</v>
      </c>
      <c r="CL29" s="117" t="str">
        <f>IF(J29=Notes!$B$54,"Product-HTOL_T0TX_GB_ROOM",J29)</f>
        <v>Product-HTOL_T0TX_GB_ROOM</v>
      </c>
      <c r="CM29" s="117" t="str">
        <f>IF(K29=Notes!$B$54,"Product-HTOL_T0TX_GB_ROOM",K29)</f>
        <v>Product-HTOL_T0TX_GB_ROOM</v>
      </c>
      <c r="CN29" s="117" t="str">
        <f>IF(L29=Notes!$B$54,"Product-HTOL_T0TX_GB_ROOM",L29)</f>
        <v>Product-HTOL_T0TX_GB_ROOM</v>
      </c>
      <c r="CO29" s="117" t="str">
        <f>IF(M29=Notes!$B$54,"Product-HTOL_T0TX_GB_ROOM",M29)</f>
        <v>Product-HTOL_T0TX_GB_ROOM</v>
      </c>
      <c r="CP29" s="117" t="str">
        <f>IF(N29=Notes!$B$54,"Product-HTOL_T0TX_GB_ROOM",N29)</f>
        <v>Product-HTOL_T0TX_GB_ROOM</v>
      </c>
      <c r="CQ29" s="117" t="str">
        <f t="shared" si="23"/>
        <v>Bincut_X_X_X NV</v>
      </c>
      <c r="CR29" s="106"/>
      <c r="CS29" s="248"/>
      <c r="CT29" s="106" t="str">
        <f t="shared" si="45"/>
        <v>MD003_SSB</v>
      </c>
      <c r="CU29" s="118" t="str">
        <f t="shared" ref="CU29" si="217">LEFT(TRIM(C29),5)&amp;" Product-HTOL_T0TX_GB_HOT"</f>
        <v>MP001 Product-HTOL_T0TX_GB_HOT</v>
      </c>
      <c r="CV29" s="118" t="str">
        <f t="shared" ref="CV29" si="218">LEFT(TRIM(D29),5)&amp;" Product-HTOL_T0TX_GB_HOT"</f>
        <v>ME001 Product-HTOL_T0TX_GB_HOT</v>
      </c>
      <c r="CW29" s="118" t="str">
        <f t="shared" ref="CW29" si="219">LEFT(TRIM(E29),5)&amp;" Product-HTOL_T0TX_GB_HOT"</f>
        <v>MG001 Product-HTOL_T0TX_GB_HOT</v>
      </c>
      <c r="CX29" s="118" t="str">
        <f t="shared" si="27"/>
        <v>MS001 Product-HTOL_T0TX_GB_HOT</v>
      </c>
      <c r="CY29" s="118" t="str">
        <f t="shared" ref="CY29" si="220">LEFT(TRIM(G29),5)&amp;" Product-HTOL_T0TX_GB_HOT"</f>
        <v>MD003 Product-HTOL_T0TX_GB_HOT</v>
      </c>
      <c r="CZ29" s="118" t="str">
        <f t="shared" ref="CZ29" si="221">IF(LEFT(H29,1)="M",LEFT(TRIM(H29),5)&amp;" Product-HTOL_T0TX_GB_HOT",CONCATENATE($DB29,MID(H29,6,10)))</f>
        <v>MI001 Product-HTOL_T0TX_GB_HOT</v>
      </c>
      <c r="DA29" s="118" t="str">
        <f t="shared" si="30"/>
        <v>MPS001 Product-HTOL_T0TX_GB_HOT</v>
      </c>
      <c r="DB29" s="118" t="str">
        <f>IF(J29=Notes!$B$54,"Product-HTOL_T0TX_GB_HOT",J29)</f>
        <v>Product-HTOL_T0TX_GB_HOT</v>
      </c>
      <c r="DC29" s="118" t="str">
        <f>IF(K29=Notes!$B$54,"Product-HTOL_T0TX_GB_HOT",K29)</f>
        <v>Product-HTOL_T0TX_GB_HOT</v>
      </c>
      <c r="DD29" s="118" t="str">
        <f>IF(L29=Notes!$B$54,"Product-HTOL_T0TX_GB_HOT",L29)</f>
        <v>Product-HTOL_T0TX_GB_HOT</v>
      </c>
      <c r="DE29" s="118" t="str">
        <f>IF(M29=Notes!$B$54,"Product-HTOL_T0TX_GB_HOT",M29)</f>
        <v>Product-HTOL_T0TX_GB_HOT</v>
      </c>
      <c r="DF29" s="118" t="str">
        <f>IF(N29=Notes!$B$54,"Product-HTOL_T0TX_GB_HOT",N29)</f>
        <v>Product-HTOL_T0TX_GB_HOT</v>
      </c>
      <c r="DG29" s="118" t="str">
        <f t="shared" si="31"/>
        <v>Bincut_X_X_X NV</v>
      </c>
      <c r="DH29" s="106"/>
      <c r="DI29" s="55" t="str">
        <f t="shared" si="46"/>
        <v>Yes</v>
      </c>
      <c r="DJ29" s="55">
        <f>VLOOKUP(LEFT($E29,5),Notes!$A:$F,6,0)</f>
        <v>1</v>
      </c>
      <c r="DK29" s="55">
        <f>IF(LEFT($F29,2)="MS",VLOOKUP(LEFT($F29,5),Notes!$A:$F,6,0),IF(LEFT($F29,3)&gt;Notes!$B$58,0,1))</f>
        <v>1</v>
      </c>
      <c r="DL29" s="55">
        <f>VLOOKUP(LEFT($G29,5),Notes!$A:$F,6,0)</f>
        <v>1</v>
      </c>
      <c r="DM29" s="55">
        <f>VLOOKUP(LEFT($H29,5),Notes!$A:$F,6,0)</f>
        <v>1</v>
      </c>
    </row>
    <row r="30" spans="1:117" ht="17" x14ac:dyDescent="0.2">
      <c r="A30" s="248"/>
      <c r="B30" s="106" t="s">
        <v>199</v>
      </c>
      <c r="C30" s="107" t="str">
        <f t="shared" si="162"/>
        <v>MP001 E1 Voltage</v>
      </c>
      <c r="D30" s="108" t="str">
        <f t="shared" si="162"/>
        <v>ME001 E1 Voltage</v>
      </c>
      <c r="E30" s="107" t="str">
        <f t="shared" si="163"/>
        <v>MG001 E1 Voltage</v>
      </c>
      <c r="F30" s="107" t="s">
        <v>383</v>
      </c>
      <c r="G30" s="109" t="str">
        <f t="shared" si="164"/>
        <v>MD004 Evaluate Bin</v>
      </c>
      <c r="H30" s="108" t="str">
        <f t="shared" si="134"/>
        <v>MI001 E1 Voltage</v>
      </c>
      <c r="I30" s="107" t="str">
        <f>IF(INDEX(Binning!$F$3:$AY$791,MATCH(CONCATENATE("MPS",MID(C30,3,3),"_E1"),Binning!$F$3:$F$791,0),MATCH("Pvmax",Binning!$F$2:$AY$2,0))&lt;INDEX(Binning!$F$3:$AY$791,MATCH(CONCATENATE("MES",MID(D30,3,3),"_E1"),Binning!$F$3:$F$791,0),MATCH("Pvmax",Binning!$F$2:$AY$2,0)),CONCATENATE("MES",MID(D30,3,3)," E1 Voltage"),CONCATENATE("MPS",MID(C30,3,3)," E1 Voltage"))</f>
        <v>MPS001 E1 Voltage</v>
      </c>
      <c r="J30" s="107" t="str">
        <f>Notes!$B$54</f>
        <v>BinningVmax</v>
      </c>
      <c r="K30" s="107" t="str">
        <f>Notes!$B$54</f>
        <v>BinningVmax</v>
      </c>
      <c r="L30" s="107" t="str">
        <f>Notes!$B$54</f>
        <v>BinningVmax</v>
      </c>
      <c r="M30" s="107" t="str">
        <f>Notes!$B$54</f>
        <v>BinningVmax</v>
      </c>
      <c r="N30" s="107" t="str">
        <f>Notes!$B$54</f>
        <v>BinningVmax</v>
      </c>
      <c r="O30" s="107" t="str">
        <f t="shared" si="47"/>
        <v>Bincut_X_X_X LV</v>
      </c>
      <c r="P30" s="110"/>
      <c r="Q30" s="248"/>
      <c r="R30" s="106" t="str">
        <f t="shared" si="33"/>
        <v>MD004</v>
      </c>
      <c r="S30" s="111" t="str">
        <f>LEFT(TRIM(C30),5)&amp;" Product-"&amp;GB!$S$1</f>
        <v>MP001 Product-CP_GB_HOT</v>
      </c>
      <c r="T30" s="111" t="str">
        <f>LEFT(TRIM(D30),5)&amp;" Product-"&amp;GB!$S$1</f>
        <v>ME001 Product-CP_GB_HOT</v>
      </c>
      <c r="U30" s="111" t="str">
        <f>LEFT(TRIM(E30),5)&amp;" Product-"&amp;GB!$S$1</f>
        <v>MG001 Product-CP_GB_HOT</v>
      </c>
      <c r="V30" s="111" t="str">
        <f t="shared" si="192"/>
        <v>MS005 Product-CP_GB_HOT</v>
      </c>
      <c r="W30" s="111" t="str">
        <f>LEFT(TRIM(G30),5)&amp;" Product-"&amp;GB!$S$1</f>
        <v>MD004 Product-CP_GB_HOT</v>
      </c>
      <c r="X30" s="111" t="str">
        <f>LEFT(TRIM(H30),5)&amp;" Product-"&amp;GB!$S$1</f>
        <v>MI001 Product-CP_GB_HOT</v>
      </c>
      <c r="Y30" s="111" t="str">
        <f>IF(I30="","",LEFT(TRIM($I30),6)&amp;" Product-"&amp;GB!$S$1)</f>
        <v>MPS001 Product-CP_GB_HOT</v>
      </c>
      <c r="Z30" s="111" t="str">
        <f t="shared" si="48"/>
        <v>Product-CP_GB_HOT</v>
      </c>
      <c r="AA30" s="111" t="str">
        <f t="shared" si="5"/>
        <v>Product-CP_GB_HOT</v>
      </c>
      <c r="AB30" s="111" t="str">
        <f t="shared" si="6"/>
        <v>Product-CP_GB_HOT</v>
      </c>
      <c r="AC30" s="111" t="str">
        <f t="shared" si="6"/>
        <v>Product-CP_GB_HOT</v>
      </c>
      <c r="AD30" s="111" t="str">
        <f t="shared" si="6"/>
        <v>Product-CP_GB_HOT</v>
      </c>
      <c r="AE30" s="111" t="str">
        <f t="shared" si="7"/>
        <v>Bincut_X_X_X LV</v>
      </c>
      <c r="AF30" s="106"/>
      <c r="AG30" s="248"/>
      <c r="AH30" s="112" t="str">
        <f t="shared" si="34"/>
        <v>MD004</v>
      </c>
      <c r="AI30" s="113" t="str">
        <f t="shared" si="35"/>
        <v>MP001 Product-FT_GB_ROOM</v>
      </c>
      <c r="AJ30" s="113" t="str">
        <f t="shared" si="36"/>
        <v>ME001 Product-FT_GB_ROOM</v>
      </c>
      <c r="AK30" s="113" t="str">
        <f t="shared" si="37"/>
        <v>MG001 Product-FT_GB_ROOM</v>
      </c>
      <c r="AL30" s="113" t="str">
        <f t="shared" si="9"/>
        <v>MS005 Product-FT_GB_ROOM</v>
      </c>
      <c r="AM30" s="113" t="str">
        <f t="shared" si="38"/>
        <v>MD004 Product-FT_GB_ROOM</v>
      </c>
      <c r="AN30" s="113" t="str">
        <f t="shared" si="39"/>
        <v>MI001 Product-FT_GB_ROOM</v>
      </c>
      <c r="AO30" s="113" t="str">
        <f t="shared" si="40"/>
        <v>MPS001 Product-FT_GB_ROOM</v>
      </c>
      <c r="AP30" s="113" t="str">
        <f>IF(Z30=Notes!$B$54,Notes!$B$54,"Product-FT_GB_ROOM")</f>
        <v>Product-FT_GB_ROOM</v>
      </c>
      <c r="AQ30" s="113" t="str">
        <f>IF(AA30=Notes!$B$54,Notes!$B$54,"Product-FT_GB_ROOM")</f>
        <v>Product-FT_GB_ROOM</v>
      </c>
      <c r="AR30" s="113" t="str">
        <f>IF(AB30=Notes!$B$54,Notes!$B$54,"Product-FT_GB_ROOM")</f>
        <v>Product-FT_GB_ROOM</v>
      </c>
      <c r="AS30" s="113" t="str">
        <f>IF(AC30=Notes!$B$54,Notes!$B$54,"Product-FT_GB_ROOM")</f>
        <v>Product-FT_GB_ROOM</v>
      </c>
      <c r="AT30" s="113" t="str">
        <f>IF(AD30=Notes!$B$54,Notes!$B$54,"Product-FT_GB_ROOM")</f>
        <v>Product-FT_GB_ROOM</v>
      </c>
      <c r="AU30" s="114" t="str">
        <f t="shared" si="10"/>
        <v>Bincut_X_X_X LV</v>
      </c>
      <c r="AV30" s="106"/>
      <c r="AW30" s="248"/>
      <c r="AX30" s="106" t="str">
        <f t="shared" si="41"/>
        <v>MD004</v>
      </c>
      <c r="AY30" s="115" t="str">
        <f t="shared" si="76"/>
        <v>MP001 Product-FT_GB_HOT</v>
      </c>
      <c r="AZ30" s="115" t="str">
        <f t="shared" si="193"/>
        <v>ME001 Product-FT_GB_HOT</v>
      </c>
      <c r="BA30" s="115" t="str">
        <f t="shared" si="11"/>
        <v>MG001 Product-FT_GB_HOT</v>
      </c>
      <c r="BB30" s="115" t="str">
        <f t="shared" si="12"/>
        <v>MS005 Product-FT_GB_HOT</v>
      </c>
      <c r="BC30" s="115" t="str">
        <f t="shared" si="194"/>
        <v>MD004 Product-FT_GB_HOT</v>
      </c>
      <c r="BD30" s="115" t="str">
        <f t="shared" si="13"/>
        <v>MI001 Product-FT_GB_HOT</v>
      </c>
      <c r="BE30" s="115" t="str">
        <f t="shared" si="42"/>
        <v>MPS001 Product-FT_GB_HOT</v>
      </c>
      <c r="BF30" s="115" t="str">
        <f>IF(J30=Notes!$B$54,"Product-FT_GB_HOT",J30)</f>
        <v>Product-FT_GB_HOT</v>
      </c>
      <c r="BG30" s="115" t="str">
        <f>IF(K30=Notes!$B$54,"Product-FT_GB_HOT",K30)</f>
        <v>Product-FT_GB_HOT</v>
      </c>
      <c r="BH30" s="115" t="str">
        <f>IF(L30=Notes!$B$54,"Product-FT_GB_HOT",L30)</f>
        <v>Product-FT_GB_HOT</v>
      </c>
      <c r="BI30" s="115" t="str">
        <f>IF(M30=Notes!$B$54,"Product-FT_GB_HOT",M30)</f>
        <v>Product-FT_GB_HOT</v>
      </c>
      <c r="BJ30" s="115" t="str">
        <f>IF(N30=Notes!$B$54,"Product-FT_GB_HOT",N30)</f>
        <v>Product-FT_GB_HOT</v>
      </c>
      <c r="BK30" s="115" t="str">
        <f t="shared" si="14"/>
        <v>Bincut_X_X_X LV</v>
      </c>
      <c r="BL30" s="106"/>
      <c r="BM30" s="248"/>
      <c r="BN30" s="106" t="str">
        <f t="shared" si="43"/>
        <v>MD004</v>
      </c>
      <c r="BO30" s="116" t="str">
        <f>LEFT(TRIM(C30),5)&amp;" Product-"&amp;GB!$W$1</f>
        <v>MP001 Product-ATE_FQAGB</v>
      </c>
      <c r="BP30" s="116" t="str">
        <f>LEFT(TRIM(D30),5)&amp;" Product-"&amp;GB!$W$1</f>
        <v>ME001 Product-ATE_FQAGB</v>
      </c>
      <c r="BQ30" s="116" t="str">
        <f>LEFT(TRIM(E30),5)&amp;" Product-"&amp;GB!$W$1</f>
        <v>MG001 Product-ATE_FQAGB</v>
      </c>
      <c r="BR30" s="116" t="str">
        <f>IF(MID($F30,1,2)="MS",LEFT(TRIM($F30),5)&amp;" Product-"&amp;GB!$W$1,$F30)</f>
        <v>MS005 Product-ATE_FQAGB</v>
      </c>
      <c r="BS30" s="116" t="str">
        <f>LEFT(TRIM(G30),5)&amp;" Product-"&amp;GB!$W$1</f>
        <v>MD004 Product-ATE_FQAGB</v>
      </c>
      <c r="BT30" s="116" t="str">
        <f>LEFT(TRIM(H30),5)&amp;" Product-"&amp;GB!$W$1</f>
        <v>MI001 Product-ATE_FQAGB</v>
      </c>
      <c r="BU30" s="116" t="str">
        <f>CONCATENATE(MID($BE30,1,6)," Product-",GB!$W$1)</f>
        <v>MPS001 Product-ATE_FQAGB</v>
      </c>
      <c r="BV30" s="116" t="str">
        <f>IF(J30=Notes!$B$54,"Product-"&amp;GB!$W$1,J30)</f>
        <v>Product-ATE_FQAGB</v>
      </c>
      <c r="BW30" s="116" t="str">
        <f>IF(K30=Notes!$B$54,"Product-"&amp;GB!$W$1,K30)</f>
        <v>Product-ATE_FQAGB</v>
      </c>
      <c r="BX30" s="116" t="str">
        <f>IF(L30=Notes!$B$54,"Product-"&amp;GB!$W$1,L30)</f>
        <v>Product-ATE_FQAGB</v>
      </c>
      <c r="BY30" s="116" t="str">
        <f>IF(M30=Notes!$B$54,"Product-"&amp;GB!$W$1,M30)</f>
        <v>Product-ATE_FQAGB</v>
      </c>
      <c r="BZ30" s="116" t="str">
        <f>IF(N30=Notes!$B$54,"Product-"&amp;GB!$W$1,N30)</f>
        <v>Product-ATE_FQAGB</v>
      </c>
      <c r="CA30" s="116" t="str">
        <f t="shared" si="15"/>
        <v>Bincut_X_X_X NV</v>
      </c>
      <c r="CB30" s="106"/>
      <c r="CC30" s="248"/>
      <c r="CD30" s="106" t="str">
        <f t="shared" si="44"/>
        <v>MD004</v>
      </c>
      <c r="CE30" s="117" t="str">
        <f t="shared" si="16"/>
        <v>MP001 Product-HTOL_T0TX_GB_ROOM</v>
      </c>
      <c r="CF30" s="117" t="str">
        <f t="shared" si="17"/>
        <v>ME001 Product-HTOL_T0TX_GB_ROOM</v>
      </c>
      <c r="CG30" s="117" t="str">
        <f t="shared" si="18"/>
        <v>MG001 Product-HTOL_T0TX_GB_ROOM</v>
      </c>
      <c r="CH30" s="117" t="str">
        <f t="shared" si="19"/>
        <v>MS005 Product-HTOL_T0TX_GB_ROOM</v>
      </c>
      <c r="CI30" s="117" t="str">
        <f t="shared" si="20"/>
        <v>MD004 Product-HTOL_T0TX_GB_ROOM</v>
      </c>
      <c r="CJ30" s="117" t="str">
        <f t="shared" si="21"/>
        <v>MI001 Product-HTOL_T0TX_GB_ROOM</v>
      </c>
      <c r="CK30" s="117" t="str">
        <f t="shared" si="22"/>
        <v>MPS001 Product-HTOL_T0TX_GB_ROOM</v>
      </c>
      <c r="CL30" s="117" t="str">
        <f>IF(J30=Notes!$B$54,"Product-HTOL_T0TX_GB_ROOM",J30)</f>
        <v>Product-HTOL_T0TX_GB_ROOM</v>
      </c>
      <c r="CM30" s="117" t="str">
        <f>IF(K30=Notes!$B$54,"Product-HTOL_T0TX_GB_ROOM",K30)</f>
        <v>Product-HTOL_T0TX_GB_ROOM</v>
      </c>
      <c r="CN30" s="117" t="str">
        <f>IF(L30=Notes!$B$54,"Product-HTOL_T0TX_GB_ROOM",L30)</f>
        <v>Product-HTOL_T0TX_GB_ROOM</v>
      </c>
      <c r="CO30" s="117" t="str">
        <f>IF(M30=Notes!$B$54,"Product-HTOL_T0TX_GB_ROOM",M30)</f>
        <v>Product-HTOL_T0TX_GB_ROOM</v>
      </c>
      <c r="CP30" s="117" t="str">
        <f>IF(N30=Notes!$B$54,"Product-HTOL_T0TX_GB_ROOM",N30)</f>
        <v>Product-HTOL_T0TX_GB_ROOM</v>
      </c>
      <c r="CQ30" s="117" t="str">
        <f t="shared" si="23"/>
        <v>Bincut_X_X_X NV</v>
      </c>
      <c r="CR30" s="106"/>
      <c r="CS30" s="248"/>
      <c r="CT30" s="106" t="str">
        <f t="shared" si="45"/>
        <v>MD004</v>
      </c>
      <c r="CU30" s="118" t="str">
        <f t="shared" si="24"/>
        <v>MP001 Product-HTOL_T0TX_GB_HOT</v>
      </c>
      <c r="CV30" s="118" t="str">
        <f t="shared" si="25"/>
        <v>ME001 Product-HTOL_T0TX_GB_HOT</v>
      </c>
      <c r="CW30" s="118" t="str">
        <f t="shared" si="26"/>
        <v>MG001 Product-HTOL_T0TX_GB_HOT</v>
      </c>
      <c r="CX30" s="118" t="str">
        <f t="shared" si="27"/>
        <v>MS005 Product-HTOL_T0TX_GB_HOT</v>
      </c>
      <c r="CY30" s="118" t="str">
        <f t="shared" si="28"/>
        <v>MD004 Product-HTOL_T0TX_GB_HOT</v>
      </c>
      <c r="CZ30" s="118" t="str">
        <f t="shared" si="29"/>
        <v>MI001 Product-HTOL_T0TX_GB_HOT</v>
      </c>
      <c r="DA30" s="118" t="str">
        <f t="shared" si="30"/>
        <v>MPS001 Product-HTOL_T0TX_GB_HOT</v>
      </c>
      <c r="DB30" s="118" t="str">
        <f>IF(J30=Notes!$B$54,"Product-HTOL_T0TX_GB_HOT",J30)</f>
        <v>Product-HTOL_T0TX_GB_HOT</v>
      </c>
      <c r="DC30" s="118" t="str">
        <f>IF(K30=Notes!$B$54,"Product-HTOL_T0TX_GB_HOT",K30)</f>
        <v>Product-HTOL_T0TX_GB_HOT</v>
      </c>
      <c r="DD30" s="118" t="str">
        <f>IF(L30=Notes!$B$54,"Product-HTOL_T0TX_GB_HOT",L30)</f>
        <v>Product-HTOL_T0TX_GB_HOT</v>
      </c>
      <c r="DE30" s="118" t="str">
        <f>IF(M30=Notes!$B$54,"Product-HTOL_T0TX_GB_HOT",M30)</f>
        <v>Product-HTOL_T0TX_GB_HOT</v>
      </c>
      <c r="DF30" s="118" t="str">
        <f>IF(N30=Notes!$B$54,"Product-HTOL_T0TX_GB_HOT",N30)</f>
        <v>Product-HTOL_T0TX_GB_HOT</v>
      </c>
      <c r="DG30" s="118" t="str">
        <f t="shared" si="31"/>
        <v>Bincut_X_X_X NV</v>
      </c>
      <c r="DH30" s="106"/>
      <c r="DI30" s="55" t="str">
        <f t="shared" si="46"/>
        <v>No</v>
      </c>
      <c r="DJ30" s="55">
        <f>VLOOKUP(LEFT($E30,5),Notes!$A:$F,6,0)</f>
        <v>1</v>
      </c>
      <c r="DK30" s="55" t="str">
        <f>IF(LEFT($F30,2)="MS",VLOOKUP(LEFT($F30,5),Notes!$A:$F,6,0),IF(LEFT($F30,3)&gt;Notes!$B$58,0,1))</f>
        <v>Cross</v>
      </c>
      <c r="DL30" s="55">
        <f>VLOOKUP(LEFT($G30,5),Notes!$A:$F,6,0)</f>
        <v>1</v>
      </c>
      <c r="DM30" s="55">
        <f>VLOOKUP(LEFT($H30,5),Notes!$A:$F,6,0)</f>
        <v>1</v>
      </c>
    </row>
    <row r="31" spans="1:117" ht="17" x14ac:dyDescent="0.2">
      <c r="A31" s="248"/>
      <c r="B31" s="149" t="str">
        <f>CONCATENATE(LEFT(B30,5),"_SSB")</f>
        <v>MD004_SSB</v>
      </c>
      <c r="C31" s="107" t="str">
        <f t="shared" si="162"/>
        <v>MP001 E1 Voltage</v>
      </c>
      <c r="D31" s="108" t="str">
        <f t="shared" si="162"/>
        <v>ME001 E1 Voltage</v>
      </c>
      <c r="E31" s="107" t="str">
        <f t="shared" si="163"/>
        <v>MG001 E1 Voltage</v>
      </c>
      <c r="F31" s="107" t="s">
        <v>408</v>
      </c>
      <c r="G31" s="109" t="str">
        <f t="shared" si="164"/>
        <v>MD004 Evaluate Bin</v>
      </c>
      <c r="H31" s="108" t="str">
        <f t="shared" si="134"/>
        <v>MI001 E1 Voltage</v>
      </c>
      <c r="I31" s="107" t="str">
        <f>IF(INDEX(Binning!$F$3:$AY$791,MATCH(CONCATENATE("MPS",MID(C31,3,3),"_E1"),Binning!$F$3:$F$791,0),MATCH("Pvmax",Binning!$F$2:$AY$2,0))&lt;INDEX(Binning!$F$3:$AY$791,MATCH(CONCATENATE("MES",MID(D31,3,3),"_E1"),Binning!$F$3:$F$791,0),MATCH("Pvmax",Binning!$F$2:$AY$2,0)),CONCATENATE("MES",MID(D31,3,3)," E1 Voltage"),CONCATENATE("MPS",MID(C31,3,3)," E1 Voltage"))</f>
        <v>MPS001 E1 Voltage</v>
      </c>
      <c r="J31" s="107" t="str">
        <f>Notes!$B$54</f>
        <v>BinningVmax</v>
      </c>
      <c r="K31" s="107" t="str">
        <f>Notes!$B$54</f>
        <v>BinningVmax</v>
      </c>
      <c r="L31" s="107" t="str">
        <f>Notes!$B$54</f>
        <v>BinningVmax</v>
      </c>
      <c r="M31" s="107" t="str">
        <f>Notes!$B$54</f>
        <v>BinningVmax</v>
      </c>
      <c r="N31" s="107" t="str">
        <f>Notes!$B$54</f>
        <v>BinningVmax</v>
      </c>
      <c r="O31" s="107" t="str">
        <f t="shared" si="47"/>
        <v>Bincut_X_X_X LV</v>
      </c>
      <c r="P31" s="110"/>
      <c r="Q31" s="248"/>
      <c r="R31" s="106" t="str">
        <f t="shared" si="33"/>
        <v>MD004_SSB</v>
      </c>
      <c r="S31" s="111" t="str">
        <f>LEFT(TRIM(C31),5)&amp;" Product-"&amp;GB!$S$1</f>
        <v>MP001 Product-CP_GB_HOT</v>
      </c>
      <c r="T31" s="111" t="str">
        <f>LEFT(TRIM(D31),5)&amp;" Product-"&amp;GB!$S$1</f>
        <v>ME001 Product-CP_GB_HOT</v>
      </c>
      <c r="U31" s="111" t="str">
        <f>LEFT(TRIM(E31),5)&amp;" Product-"&amp;GB!$S$1</f>
        <v>MG001 Product-CP_GB_HOT</v>
      </c>
      <c r="V31" s="111" t="str">
        <f t="shared" si="192"/>
        <v>MS001 Product-CP_GB_HOT</v>
      </c>
      <c r="W31" s="111" t="str">
        <f>LEFT(TRIM(G31),5)&amp;" Product-"&amp;GB!$S$1</f>
        <v>MD004 Product-CP_GB_HOT</v>
      </c>
      <c r="X31" s="111" t="str">
        <f>LEFT(TRIM(H31),5)&amp;" Product-"&amp;GB!$S$1</f>
        <v>MI001 Product-CP_GB_HOT</v>
      </c>
      <c r="Y31" s="111" t="str">
        <f>IF(I31="","",LEFT(TRIM($I31),6)&amp;" Product-"&amp;GB!$S$1)</f>
        <v>MPS001 Product-CP_GB_HOT</v>
      </c>
      <c r="Z31" s="111" t="str">
        <f t="shared" si="48"/>
        <v>Product-CP_GB_HOT</v>
      </c>
      <c r="AA31" s="111" t="str">
        <f t="shared" si="5"/>
        <v>Product-CP_GB_HOT</v>
      </c>
      <c r="AB31" s="111" t="str">
        <f t="shared" si="6"/>
        <v>Product-CP_GB_HOT</v>
      </c>
      <c r="AC31" s="111" t="str">
        <f t="shared" si="6"/>
        <v>Product-CP_GB_HOT</v>
      </c>
      <c r="AD31" s="111" t="str">
        <f t="shared" si="6"/>
        <v>Product-CP_GB_HOT</v>
      </c>
      <c r="AE31" s="111" t="str">
        <f t="shared" si="7"/>
        <v>Bincut_X_X_X LV</v>
      </c>
      <c r="AF31" s="106"/>
      <c r="AG31" s="248"/>
      <c r="AH31" s="112" t="str">
        <f t="shared" si="34"/>
        <v>MD004_SSB</v>
      </c>
      <c r="AI31" s="113" t="str">
        <f t="shared" si="35"/>
        <v>MP001 Product-FT_GB_ROOM</v>
      </c>
      <c r="AJ31" s="113" t="str">
        <f t="shared" si="36"/>
        <v>ME001 Product-FT_GB_ROOM</v>
      </c>
      <c r="AK31" s="113" t="str">
        <f t="shared" si="37"/>
        <v>MG001 Product-FT_GB_ROOM</v>
      </c>
      <c r="AL31" s="113" t="str">
        <f t="shared" si="9"/>
        <v>MS001 Product-FT_GB_ROOM</v>
      </c>
      <c r="AM31" s="113" t="str">
        <f t="shared" si="38"/>
        <v>MD004 Product-FT_GB_ROOM</v>
      </c>
      <c r="AN31" s="113" t="str">
        <f t="shared" si="39"/>
        <v>MI001 Product-FT_GB_ROOM</v>
      </c>
      <c r="AO31" s="113" t="str">
        <f t="shared" si="40"/>
        <v>MPS001 Product-FT_GB_ROOM</v>
      </c>
      <c r="AP31" s="113" t="str">
        <f>IF(Z31=Notes!$B$54,Notes!$B$54,"Product-FT_GB_ROOM")</f>
        <v>Product-FT_GB_ROOM</v>
      </c>
      <c r="AQ31" s="113" t="str">
        <f>IF(AA31=Notes!$B$54,Notes!$B$54,"Product-FT_GB_ROOM")</f>
        <v>Product-FT_GB_ROOM</v>
      </c>
      <c r="AR31" s="113" t="str">
        <f>IF(AB31=Notes!$B$54,Notes!$B$54,"Product-FT_GB_ROOM")</f>
        <v>Product-FT_GB_ROOM</v>
      </c>
      <c r="AS31" s="113" t="str">
        <f>IF(AC31=Notes!$B$54,Notes!$B$54,"Product-FT_GB_ROOM")</f>
        <v>Product-FT_GB_ROOM</v>
      </c>
      <c r="AT31" s="113" t="str">
        <f>IF(AD31=Notes!$B$54,Notes!$B$54,"Product-FT_GB_ROOM")</f>
        <v>Product-FT_GB_ROOM</v>
      </c>
      <c r="AU31" s="114" t="str">
        <f t="shared" si="10"/>
        <v>Bincut_X_X_X LV</v>
      </c>
      <c r="AV31" s="106"/>
      <c r="AW31" s="248"/>
      <c r="AX31" s="106" t="str">
        <f t="shared" si="41"/>
        <v>MD004_SSB</v>
      </c>
      <c r="AY31" s="115" t="str">
        <f t="shared" si="76"/>
        <v>MP001 Product-FT_GB_HOT</v>
      </c>
      <c r="AZ31" s="115" t="str">
        <f t="shared" si="77"/>
        <v>ME001 Product-FT_GB_HOT</v>
      </c>
      <c r="BA31" s="115" t="str">
        <f t="shared" si="11"/>
        <v>MG001 Product-FT_GB_HOT</v>
      </c>
      <c r="BB31" s="115" t="str">
        <f t="shared" si="12"/>
        <v>MS001 Product-FT_GB_HOT</v>
      </c>
      <c r="BC31" s="115" t="str">
        <f t="shared" si="78"/>
        <v>MD004 Product-FT_GB_HOT</v>
      </c>
      <c r="BD31" s="115" t="str">
        <f t="shared" si="13"/>
        <v>MI001 Product-FT_GB_HOT</v>
      </c>
      <c r="BE31" s="115" t="str">
        <f t="shared" si="42"/>
        <v>MPS001 Product-FT_GB_HOT</v>
      </c>
      <c r="BF31" s="115" t="str">
        <f>IF(J31=Notes!$B$54,"Product-FT_GB_HOT",J31)</f>
        <v>Product-FT_GB_HOT</v>
      </c>
      <c r="BG31" s="115" t="str">
        <f>IF(K31=Notes!$B$54,"Product-FT_GB_HOT",K31)</f>
        <v>Product-FT_GB_HOT</v>
      </c>
      <c r="BH31" s="115" t="str">
        <f>IF(L31=Notes!$B$54,"Product-FT_GB_HOT",L31)</f>
        <v>Product-FT_GB_HOT</v>
      </c>
      <c r="BI31" s="115" t="str">
        <f>IF(M31=Notes!$B$54,"Product-FT_GB_HOT",M31)</f>
        <v>Product-FT_GB_HOT</v>
      </c>
      <c r="BJ31" s="115" t="str">
        <f>IF(N31=Notes!$B$54,"Product-FT_GB_HOT",N31)</f>
        <v>Product-FT_GB_HOT</v>
      </c>
      <c r="BK31" s="115" t="str">
        <f t="shared" si="14"/>
        <v>Bincut_X_X_X LV</v>
      </c>
      <c r="BL31" s="106"/>
      <c r="BM31" s="248"/>
      <c r="BN31" s="106" t="str">
        <f t="shared" si="43"/>
        <v>MD004_SSB</v>
      </c>
      <c r="BO31" s="116" t="str">
        <f>LEFT(TRIM(C31),5)&amp;" Product-"&amp;GB!$W$1</f>
        <v>MP001 Product-ATE_FQAGB</v>
      </c>
      <c r="BP31" s="116" t="str">
        <f>LEFT(TRIM(D31),5)&amp;" Product-"&amp;GB!$W$1</f>
        <v>ME001 Product-ATE_FQAGB</v>
      </c>
      <c r="BQ31" s="116" t="str">
        <f>LEFT(TRIM(E31),5)&amp;" Product-"&amp;GB!$W$1</f>
        <v>MG001 Product-ATE_FQAGB</v>
      </c>
      <c r="BR31" s="116" t="str">
        <f>IF(MID($F31,1,2)="MS",LEFT(TRIM($F31),5)&amp;" Product-"&amp;GB!$W$1,$F31)</f>
        <v>MS001 Product-ATE_FQAGB</v>
      </c>
      <c r="BS31" s="116" t="str">
        <f>LEFT(TRIM(G31),5)&amp;" Product-"&amp;GB!$W$1</f>
        <v>MD004 Product-ATE_FQAGB</v>
      </c>
      <c r="BT31" s="116" t="str">
        <f>LEFT(TRIM(H31),5)&amp;" Product-"&amp;GB!$W$1</f>
        <v>MI001 Product-ATE_FQAGB</v>
      </c>
      <c r="BU31" s="116" t="str">
        <f>CONCATENATE(MID($BE31,1,6)," Product-",GB!$W$1)</f>
        <v>MPS001 Product-ATE_FQAGB</v>
      </c>
      <c r="BV31" s="116" t="str">
        <f>IF(J31=Notes!$B$54,"Product-"&amp;GB!$W$1,J31)</f>
        <v>Product-ATE_FQAGB</v>
      </c>
      <c r="BW31" s="116" t="str">
        <f>IF(K31=Notes!$B$54,"Product-"&amp;GB!$W$1,K31)</f>
        <v>Product-ATE_FQAGB</v>
      </c>
      <c r="BX31" s="116" t="str">
        <f>IF(L31=Notes!$B$54,"Product-"&amp;GB!$W$1,L31)</f>
        <v>Product-ATE_FQAGB</v>
      </c>
      <c r="BY31" s="116" t="str">
        <f>IF(M31=Notes!$B$54,"Product-"&amp;GB!$W$1,M31)</f>
        <v>Product-ATE_FQAGB</v>
      </c>
      <c r="BZ31" s="116" t="str">
        <f>IF(N31=Notes!$B$54,"Product-"&amp;GB!$W$1,N31)</f>
        <v>Product-ATE_FQAGB</v>
      </c>
      <c r="CA31" s="116" t="str">
        <f t="shared" si="15"/>
        <v>Bincut_X_X_X NV</v>
      </c>
      <c r="CB31" s="106"/>
      <c r="CC31" s="248"/>
      <c r="CD31" s="106" t="str">
        <f t="shared" si="44"/>
        <v>MD004_SSB</v>
      </c>
      <c r="CE31" s="117" t="str">
        <f t="shared" si="16"/>
        <v>MP001 Product-HTOL_T0TX_GB_ROOM</v>
      </c>
      <c r="CF31" s="117" t="str">
        <f t="shared" si="17"/>
        <v>ME001 Product-HTOL_T0TX_GB_ROOM</v>
      </c>
      <c r="CG31" s="117" t="str">
        <f t="shared" si="18"/>
        <v>MG001 Product-HTOL_T0TX_GB_ROOM</v>
      </c>
      <c r="CH31" s="117" t="str">
        <f t="shared" si="19"/>
        <v>MS001 Product-HTOL_T0TX_GB_ROOM</v>
      </c>
      <c r="CI31" s="117" t="str">
        <f t="shared" si="20"/>
        <v>MD004 Product-HTOL_T0TX_GB_ROOM</v>
      </c>
      <c r="CJ31" s="117" t="str">
        <f t="shared" si="21"/>
        <v>MI001 Product-HTOL_T0TX_GB_ROOM</v>
      </c>
      <c r="CK31" s="117" t="str">
        <f t="shared" si="22"/>
        <v>MPS001 Product-HTOL_T0TX_GB_ROOM</v>
      </c>
      <c r="CL31" s="117" t="str">
        <f>IF(J31=Notes!$B$54,"Product-HTOL_T0TX_GB_ROOM",J31)</f>
        <v>Product-HTOL_T0TX_GB_ROOM</v>
      </c>
      <c r="CM31" s="117" t="str">
        <f>IF(K31=Notes!$B$54,"Product-HTOL_T0TX_GB_ROOM",K31)</f>
        <v>Product-HTOL_T0TX_GB_ROOM</v>
      </c>
      <c r="CN31" s="117" t="str">
        <f>IF(L31=Notes!$B$54,"Product-HTOL_T0TX_GB_ROOM",L31)</f>
        <v>Product-HTOL_T0TX_GB_ROOM</v>
      </c>
      <c r="CO31" s="117" t="str">
        <f>IF(M31=Notes!$B$54,"Product-HTOL_T0TX_GB_ROOM",M31)</f>
        <v>Product-HTOL_T0TX_GB_ROOM</v>
      </c>
      <c r="CP31" s="117" t="str">
        <f>IF(N31=Notes!$B$54,"Product-HTOL_T0TX_GB_ROOM",N31)</f>
        <v>Product-HTOL_T0TX_GB_ROOM</v>
      </c>
      <c r="CQ31" s="117" t="str">
        <f t="shared" si="23"/>
        <v>Bincut_X_X_X NV</v>
      </c>
      <c r="CR31" s="106"/>
      <c r="CS31" s="248"/>
      <c r="CT31" s="106" t="str">
        <f t="shared" si="45"/>
        <v>MD004_SSB</v>
      </c>
      <c r="CU31" s="118" t="str">
        <f t="shared" si="24"/>
        <v>MP001 Product-HTOL_T0TX_GB_HOT</v>
      </c>
      <c r="CV31" s="118" t="str">
        <f t="shared" si="25"/>
        <v>ME001 Product-HTOL_T0TX_GB_HOT</v>
      </c>
      <c r="CW31" s="118" t="str">
        <f t="shared" si="26"/>
        <v>MG001 Product-HTOL_T0TX_GB_HOT</v>
      </c>
      <c r="CX31" s="118" t="str">
        <f t="shared" si="27"/>
        <v>MS001 Product-HTOL_T0TX_GB_HOT</v>
      </c>
      <c r="CY31" s="118" t="str">
        <f t="shared" si="28"/>
        <v>MD004 Product-HTOL_T0TX_GB_HOT</v>
      </c>
      <c r="CZ31" s="118" t="str">
        <f t="shared" si="29"/>
        <v>MI001 Product-HTOL_T0TX_GB_HOT</v>
      </c>
      <c r="DA31" s="118" t="str">
        <f t="shared" si="30"/>
        <v>MPS001 Product-HTOL_T0TX_GB_HOT</v>
      </c>
      <c r="DB31" s="118" t="str">
        <f>IF(J31=Notes!$B$54,"Product-HTOL_T0TX_GB_HOT",J31)</f>
        <v>Product-HTOL_T0TX_GB_HOT</v>
      </c>
      <c r="DC31" s="118" t="str">
        <f>IF(K31=Notes!$B$54,"Product-HTOL_T0TX_GB_HOT",K31)</f>
        <v>Product-HTOL_T0TX_GB_HOT</v>
      </c>
      <c r="DD31" s="118" t="str">
        <f>IF(L31=Notes!$B$54,"Product-HTOL_T0TX_GB_HOT",L31)</f>
        <v>Product-HTOL_T0TX_GB_HOT</v>
      </c>
      <c r="DE31" s="118" t="str">
        <f>IF(M31=Notes!$B$54,"Product-HTOL_T0TX_GB_HOT",M31)</f>
        <v>Product-HTOL_T0TX_GB_HOT</v>
      </c>
      <c r="DF31" s="118" t="str">
        <f>IF(N31=Notes!$B$54,"Product-HTOL_T0TX_GB_HOT",N31)</f>
        <v>Product-HTOL_T0TX_GB_HOT</v>
      </c>
      <c r="DG31" s="118" t="str">
        <f t="shared" si="31"/>
        <v>Bincut_X_X_X NV</v>
      </c>
      <c r="DH31" s="106"/>
      <c r="DI31" s="55" t="str">
        <f t="shared" si="46"/>
        <v>Yes</v>
      </c>
      <c r="DJ31" s="55">
        <f>VLOOKUP(LEFT($E31,5),Notes!$A:$F,6,0)</f>
        <v>1</v>
      </c>
      <c r="DK31" s="55">
        <f>IF(LEFT($F31,2)="MS",VLOOKUP(LEFT($F31,5),Notes!$A:$F,6,0),IF(LEFT($F31,3)&gt;Notes!$B$58,0,1))</f>
        <v>1</v>
      </c>
      <c r="DL31" s="55">
        <f>VLOOKUP(LEFT($G31,5),Notes!$A:$F,6,0)</f>
        <v>1</v>
      </c>
      <c r="DM31" s="55">
        <f>VLOOKUP(LEFT($H31,5),Notes!$A:$F,6,0)</f>
        <v>1</v>
      </c>
    </row>
    <row r="32" spans="1:117" ht="17" x14ac:dyDescent="0.2">
      <c r="A32" s="248"/>
      <c r="B32" s="106" t="s">
        <v>200</v>
      </c>
      <c r="C32" s="107" t="str">
        <f t="shared" si="162"/>
        <v>MP001 E1 Voltage</v>
      </c>
      <c r="D32" s="108" t="str">
        <f t="shared" si="162"/>
        <v>ME001 E1 Voltage</v>
      </c>
      <c r="E32" s="107" t="str">
        <f t="shared" si="163"/>
        <v>MG001 E1 Voltage</v>
      </c>
      <c r="F32" s="107" t="s">
        <v>383</v>
      </c>
      <c r="G32" s="109" t="str">
        <f t="shared" si="164"/>
        <v>MD005 Evaluate Bin</v>
      </c>
      <c r="H32" s="108" t="str">
        <f t="shared" si="134"/>
        <v>MI001 E1 Voltage</v>
      </c>
      <c r="I32" s="107" t="str">
        <f>IF(INDEX(Binning!$F$3:$AY$791,MATCH(CONCATENATE("MPS",MID(C32,3,3),"_E1"),Binning!$F$3:$F$791,0),MATCH("Pvmax",Binning!$F$2:$AY$2,0))&lt;INDEX(Binning!$F$3:$AY$791,MATCH(CONCATENATE("MES",MID(D32,3,3),"_E1"),Binning!$F$3:$F$791,0),MATCH("Pvmax",Binning!$F$2:$AY$2,0)),CONCATENATE("MES",MID(D32,3,3)," E1 Voltage"),CONCATENATE("MPS",MID(C32,3,3)," E1 Voltage"))</f>
        <v>MPS001 E1 Voltage</v>
      </c>
      <c r="J32" s="107" t="str">
        <f>Notes!$B$54</f>
        <v>BinningVmax</v>
      </c>
      <c r="K32" s="107" t="str">
        <f>Notes!$B$54</f>
        <v>BinningVmax</v>
      </c>
      <c r="L32" s="107" t="str">
        <f>Notes!$B$54</f>
        <v>BinningVmax</v>
      </c>
      <c r="M32" s="107" t="str">
        <f>Notes!$B$54</f>
        <v>BinningVmax</v>
      </c>
      <c r="N32" s="107" t="str">
        <f>Notes!$B$54</f>
        <v>BinningVmax</v>
      </c>
      <c r="O32" s="107" t="str">
        <f t="shared" si="47"/>
        <v>Bincut_X_X_X LV</v>
      </c>
      <c r="P32" s="110"/>
      <c r="Q32" s="248"/>
      <c r="R32" s="106" t="str">
        <f t="shared" si="33"/>
        <v>MD005</v>
      </c>
      <c r="S32" s="111" t="str">
        <f>LEFT(TRIM(C32),5)&amp;" Product-"&amp;GB!$S$1</f>
        <v>MP001 Product-CP_GB_HOT</v>
      </c>
      <c r="T32" s="111" t="str">
        <f>LEFT(TRIM(D32),5)&amp;" Product-"&amp;GB!$S$1</f>
        <v>ME001 Product-CP_GB_HOT</v>
      </c>
      <c r="U32" s="111" t="str">
        <f>LEFT(TRIM(E32),5)&amp;" Product-"&amp;GB!$S$1</f>
        <v>MG001 Product-CP_GB_HOT</v>
      </c>
      <c r="V32" s="111" t="str">
        <f t="shared" si="192"/>
        <v>MS005 Product-CP_GB_HOT</v>
      </c>
      <c r="W32" s="111" t="str">
        <f>LEFT(TRIM(G32),5)&amp;" Product-"&amp;GB!$S$1</f>
        <v>MD005 Product-CP_GB_HOT</v>
      </c>
      <c r="X32" s="111" t="str">
        <f>LEFT(TRIM(H32),5)&amp;" Product-"&amp;GB!$S$1</f>
        <v>MI001 Product-CP_GB_HOT</v>
      </c>
      <c r="Y32" s="111" t="str">
        <f>IF(I32="","",LEFT(TRIM($I32),6)&amp;" Product-"&amp;GB!$S$1)</f>
        <v>MPS001 Product-CP_GB_HOT</v>
      </c>
      <c r="Z32" s="111" t="str">
        <f t="shared" si="48"/>
        <v>Product-CP_GB_HOT</v>
      </c>
      <c r="AA32" s="111" t="str">
        <f t="shared" si="5"/>
        <v>Product-CP_GB_HOT</v>
      </c>
      <c r="AB32" s="111" t="str">
        <f t="shared" ref="AB32:AD46" si="222">$Z$4</f>
        <v>Product-CP_GB_HOT</v>
      </c>
      <c r="AC32" s="111" t="str">
        <f t="shared" si="222"/>
        <v>Product-CP_GB_HOT</v>
      </c>
      <c r="AD32" s="111" t="str">
        <f t="shared" si="222"/>
        <v>Product-CP_GB_HOT</v>
      </c>
      <c r="AE32" s="111" t="str">
        <f t="shared" si="7"/>
        <v>Bincut_X_X_X LV</v>
      </c>
      <c r="AF32" s="106"/>
      <c r="AG32" s="248"/>
      <c r="AH32" s="112" t="str">
        <f t="shared" si="34"/>
        <v>MD005</v>
      </c>
      <c r="AI32" s="113" t="str">
        <f t="shared" si="35"/>
        <v>MP001 Product-FT_GB_ROOM</v>
      </c>
      <c r="AJ32" s="113" t="str">
        <f t="shared" si="36"/>
        <v>ME001 Product-FT_GB_ROOM</v>
      </c>
      <c r="AK32" s="113" t="str">
        <f t="shared" si="37"/>
        <v>MG001 Product-FT_GB_ROOM</v>
      </c>
      <c r="AL32" s="113" t="str">
        <f t="shared" si="9"/>
        <v>MS005 Product-FT_GB_ROOM</v>
      </c>
      <c r="AM32" s="113" t="str">
        <f t="shared" si="38"/>
        <v>MD005 Product-FT_GB_ROOM</v>
      </c>
      <c r="AN32" s="113" t="str">
        <f t="shared" si="39"/>
        <v>MI001 Product-FT_GB_ROOM</v>
      </c>
      <c r="AO32" s="113" t="str">
        <f t="shared" si="40"/>
        <v>MPS001 Product-FT_GB_ROOM</v>
      </c>
      <c r="AP32" s="113" t="str">
        <f>IF(Z32=Notes!$B$54,Notes!$B$54,"Product-FT_GB_ROOM")</f>
        <v>Product-FT_GB_ROOM</v>
      </c>
      <c r="AQ32" s="113" t="str">
        <f>IF(AA32=Notes!$B$54,Notes!$B$54,"Product-FT_GB_ROOM")</f>
        <v>Product-FT_GB_ROOM</v>
      </c>
      <c r="AR32" s="113" t="str">
        <f>IF(AB32=Notes!$B$54,Notes!$B$54,"Product-FT_GB_ROOM")</f>
        <v>Product-FT_GB_ROOM</v>
      </c>
      <c r="AS32" s="113" t="str">
        <f>IF(AC32=Notes!$B$54,Notes!$B$54,"Product-FT_GB_ROOM")</f>
        <v>Product-FT_GB_ROOM</v>
      </c>
      <c r="AT32" s="113" t="str">
        <f>IF(AD32=Notes!$B$54,Notes!$B$54,"Product-FT_GB_ROOM")</f>
        <v>Product-FT_GB_ROOM</v>
      </c>
      <c r="AU32" s="114" t="str">
        <f t="shared" si="10"/>
        <v>Bincut_X_X_X LV</v>
      </c>
      <c r="AV32" s="106"/>
      <c r="AW32" s="248"/>
      <c r="AX32" s="106" t="str">
        <f t="shared" si="41"/>
        <v>MD005</v>
      </c>
      <c r="AY32" s="115" t="str">
        <f t="shared" si="76"/>
        <v>MP001 Product-FT_GB_HOT</v>
      </c>
      <c r="AZ32" s="115" t="str">
        <f t="shared" si="193"/>
        <v>ME001 Product-FT_GB_HOT</v>
      </c>
      <c r="BA32" s="115" t="str">
        <f t="shared" si="11"/>
        <v>MG001 Product-FT_GB_HOT</v>
      </c>
      <c r="BB32" s="115" t="str">
        <f t="shared" si="12"/>
        <v>MS005 Product-FT_GB_HOT</v>
      </c>
      <c r="BC32" s="115" t="str">
        <f t="shared" si="194"/>
        <v>MD005 Product-FT_GB_HOT</v>
      </c>
      <c r="BD32" s="115" t="str">
        <f t="shared" si="13"/>
        <v>MI001 Product-FT_GB_HOT</v>
      </c>
      <c r="BE32" s="115" t="str">
        <f t="shared" si="42"/>
        <v>MPS001 Product-FT_GB_HOT</v>
      </c>
      <c r="BF32" s="115" t="str">
        <f>IF(J32=Notes!$B$54,"Product-FT_GB_HOT",J32)</f>
        <v>Product-FT_GB_HOT</v>
      </c>
      <c r="BG32" s="115" t="str">
        <f>IF(K32=Notes!$B$54,"Product-FT_GB_HOT",K32)</f>
        <v>Product-FT_GB_HOT</v>
      </c>
      <c r="BH32" s="115" t="str">
        <f>IF(L32=Notes!$B$54,"Product-FT_GB_HOT",L32)</f>
        <v>Product-FT_GB_HOT</v>
      </c>
      <c r="BI32" s="115" t="str">
        <f>IF(M32=Notes!$B$54,"Product-FT_GB_HOT",M32)</f>
        <v>Product-FT_GB_HOT</v>
      </c>
      <c r="BJ32" s="115" t="str">
        <f>IF(N32=Notes!$B$54,"Product-FT_GB_HOT",N32)</f>
        <v>Product-FT_GB_HOT</v>
      </c>
      <c r="BK32" s="115" t="str">
        <f t="shared" si="14"/>
        <v>Bincut_X_X_X LV</v>
      </c>
      <c r="BL32" s="106"/>
      <c r="BM32" s="248"/>
      <c r="BN32" s="106" t="str">
        <f t="shared" si="43"/>
        <v>MD005</v>
      </c>
      <c r="BO32" s="116" t="str">
        <f>LEFT(TRIM(C32),5)&amp;" Product-"&amp;GB!$W$1</f>
        <v>MP001 Product-ATE_FQAGB</v>
      </c>
      <c r="BP32" s="116" t="str">
        <f>LEFT(TRIM(D32),5)&amp;" Product-"&amp;GB!$W$1</f>
        <v>ME001 Product-ATE_FQAGB</v>
      </c>
      <c r="BQ32" s="116" t="str">
        <f>LEFT(TRIM(E32),5)&amp;" Product-"&amp;GB!$W$1</f>
        <v>MG001 Product-ATE_FQAGB</v>
      </c>
      <c r="BR32" s="116" t="str">
        <f>IF(MID($F32,1,2)="MS",LEFT(TRIM($F32),5)&amp;" Product-"&amp;GB!$W$1,$F32)</f>
        <v>MS005 Product-ATE_FQAGB</v>
      </c>
      <c r="BS32" s="116" t="str">
        <f>LEFT(TRIM(G32),5)&amp;" Product-"&amp;GB!$W$1</f>
        <v>MD005 Product-ATE_FQAGB</v>
      </c>
      <c r="BT32" s="116" t="str">
        <f>LEFT(TRIM(H32),5)&amp;" Product-"&amp;GB!$W$1</f>
        <v>MI001 Product-ATE_FQAGB</v>
      </c>
      <c r="BU32" s="116" t="str">
        <f>CONCATENATE(MID($BE32,1,6)," Product-",GB!$W$1)</f>
        <v>MPS001 Product-ATE_FQAGB</v>
      </c>
      <c r="BV32" s="116" t="str">
        <f>IF(J32=Notes!$B$54,"Product-"&amp;GB!$W$1,J32)</f>
        <v>Product-ATE_FQAGB</v>
      </c>
      <c r="BW32" s="116" t="str">
        <f>IF(K32=Notes!$B$54,"Product-"&amp;GB!$W$1,K32)</f>
        <v>Product-ATE_FQAGB</v>
      </c>
      <c r="BX32" s="116" t="str">
        <f>IF(L32=Notes!$B$54,"Product-"&amp;GB!$W$1,L32)</f>
        <v>Product-ATE_FQAGB</v>
      </c>
      <c r="BY32" s="116" t="str">
        <f>IF(M32=Notes!$B$54,"Product-"&amp;GB!$W$1,M32)</f>
        <v>Product-ATE_FQAGB</v>
      </c>
      <c r="BZ32" s="116" t="str">
        <f>IF(N32=Notes!$B$54,"Product-"&amp;GB!$W$1,N32)</f>
        <v>Product-ATE_FQAGB</v>
      </c>
      <c r="CA32" s="116" t="str">
        <f t="shared" si="15"/>
        <v>Bincut_X_X_X NV</v>
      </c>
      <c r="CB32" s="106"/>
      <c r="CC32" s="248"/>
      <c r="CD32" s="106" t="str">
        <f t="shared" si="44"/>
        <v>MD005</v>
      </c>
      <c r="CE32" s="117" t="str">
        <f t="shared" si="16"/>
        <v>MP001 Product-HTOL_T0TX_GB_ROOM</v>
      </c>
      <c r="CF32" s="117" t="str">
        <f t="shared" si="17"/>
        <v>ME001 Product-HTOL_T0TX_GB_ROOM</v>
      </c>
      <c r="CG32" s="117" t="str">
        <f t="shared" si="18"/>
        <v>MG001 Product-HTOL_T0TX_GB_ROOM</v>
      </c>
      <c r="CH32" s="117" t="str">
        <f t="shared" si="19"/>
        <v>MS005 Product-HTOL_T0TX_GB_ROOM</v>
      </c>
      <c r="CI32" s="117" t="str">
        <f t="shared" si="20"/>
        <v>MD005 Product-HTOL_T0TX_GB_ROOM</v>
      </c>
      <c r="CJ32" s="117" t="str">
        <f t="shared" si="21"/>
        <v>MI001 Product-HTOL_T0TX_GB_ROOM</v>
      </c>
      <c r="CK32" s="117" t="str">
        <f t="shared" si="22"/>
        <v>MPS001 Product-HTOL_T0TX_GB_ROOM</v>
      </c>
      <c r="CL32" s="117" t="str">
        <f>IF(J32=Notes!$B$54,"Product-HTOL_T0TX_GB_ROOM",J32)</f>
        <v>Product-HTOL_T0TX_GB_ROOM</v>
      </c>
      <c r="CM32" s="117" t="str">
        <f>IF(K32=Notes!$B$54,"Product-HTOL_T0TX_GB_ROOM",K32)</f>
        <v>Product-HTOL_T0TX_GB_ROOM</v>
      </c>
      <c r="CN32" s="117" t="str">
        <f>IF(L32=Notes!$B$54,"Product-HTOL_T0TX_GB_ROOM",L32)</f>
        <v>Product-HTOL_T0TX_GB_ROOM</v>
      </c>
      <c r="CO32" s="117" t="str">
        <f>IF(M32=Notes!$B$54,"Product-HTOL_T0TX_GB_ROOM",M32)</f>
        <v>Product-HTOL_T0TX_GB_ROOM</v>
      </c>
      <c r="CP32" s="117" t="str">
        <f>IF(N32=Notes!$B$54,"Product-HTOL_T0TX_GB_ROOM",N32)</f>
        <v>Product-HTOL_T0TX_GB_ROOM</v>
      </c>
      <c r="CQ32" s="117" t="str">
        <f t="shared" si="23"/>
        <v>Bincut_X_X_X NV</v>
      </c>
      <c r="CR32" s="106"/>
      <c r="CS32" s="248"/>
      <c r="CT32" s="106" t="str">
        <f t="shared" si="45"/>
        <v>MD005</v>
      </c>
      <c r="CU32" s="118" t="str">
        <f t="shared" si="24"/>
        <v>MP001 Product-HTOL_T0TX_GB_HOT</v>
      </c>
      <c r="CV32" s="118" t="str">
        <f t="shared" si="25"/>
        <v>ME001 Product-HTOL_T0TX_GB_HOT</v>
      </c>
      <c r="CW32" s="118" t="str">
        <f t="shared" si="26"/>
        <v>MG001 Product-HTOL_T0TX_GB_HOT</v>
      </c>
      <c r="CX32" s="118" t="str">
        <f t="shared" si="27"/>
        <v>MS005 Product-HTOL_T0TX_GB_HOT</v>
      </c>
      <c r="CY32" s="118" t="str">
        <f t="shared" si="28"/>
        <v>MD005 Product-HTOL_T0TX_GB_HOT</v>
      </c>
      <c r="CZ32" s="118" t="str">
        <f t="shared" si="29"/>
        <v>MI001 Product-HTOL_T0TX_GB_HOT</v>
      </c>
      <c r="DA32" s="118" t="str">
        <f t="shared" si="30"/>
        <v>MPS001 Product-HTOL_T0TX_GB_HOT</v>
      </c>
      <c r="DB32" s="118" t="str">
        <f>IF(J32=Notes!$B$54,"Product-HTOL_T0TX_GB_HOT",J32)</f>
        <v>Product-HTOL_T0TX_GB_HOT</v>
      </c>
      <c r="DC32" s="118" t="str">
        <f>IF(K32=Notes!$B$54,"Product-HTOL_T0TX_GB_HOT",K32)</f>
        <v>Product-HTOL_T0TX_GB_HOT</v>
      </c>
      <c r="DD32" s="118" t="str">
        <f>IF(L32=Notes!$B$54,"Product-HTOL_T0TX_GB_HOT",L32)</f>
        <v>Product-HTOL_T0TX_GB_HOT</v>
      </c>
      <c r="DE32" s="118" t="str">
        <f>IF(M32=Notes!$B$54,"Product-HTOL_T0TX_GB_HOT",M32)</f>
        <v>Product-HTOL_T0TX_GB_HOT</v>
      </c>
      <c r="DF32" s="118" t="str">
        <f>IF(N32=Notes!$B$54,"Product-HTOL_T0TX_GB_HOT",N32)</f>
        <v>Product-HTOL_T0TX_GB_HOT</v>
      </c>
      <c r="DG32" s="118" t="str">
        <f t="shared" si="31"/>
        <v>Bincut_X_X_X NV</v>
      </c>
      <c r="DH32" s="106"/>
      <c r="DI32" s="55" t="str">
        <f t="shared" si="46"/>
        <v>No</v>
      </c>
      <c r="DJ32" s="55">
        <f>VLOOKUP(LEFT($E32,5),Notes!$A:$F,6,0)</f>
        <v>1</v>
      </c>
      <c r="DK32" s="55" t="str">
        <f>IF(LEFT($F32,2)="MS",VLOOKUP(LEFT($F32,5),Notes!$A:$F,6,0),IF(LEFT($F32,3)&gt;Notes!$B$58,0,1))</f>
        <v>Cross</v>
      </c>
      <c r="DL32" s="55" t="str">
        <f>VLOOKUP(LEFT($G32,5),Notes!$A:$F,6,0)</f>
        <v>Cross</v>
      </c>
      <c r="DM32" s="55">
        <f>VLOOKUP(LEFT($H32,5),Notes!$A:$F,6,0)</f>
        <v>1</v>
      </c>
    </row>
    <row r="33" spans="1:117" ht="17" x14ac:dyDescent="0.2">
      <c r="A33" s="248"/>
      <c r="B33" s="149" t="str">
        <f>CONCATENATE(LEFT(B32,5),"_SSB")</f>
        <v>MD005_SSB</v>
      </c>
      <c r="C33" s="107" t="str">
        <f t="shared" si="162"/>
        <v>MP001 E1 Voltage</v>
      </c>
      <c r="D33" s="108" t="str">
        <f t="shared" si="162"/>
        <v>ME001 E1 Voltage</v>
      </c>
      <c r="E33" s="107" t="str">
        <f t="shared" si="163"/>
        <v>MG001 E1 Voltage</v>
      </c>
      <c r="F33" s="107" t="s">
        <v>408</v>
      </c>
      <c r="G33" s="109" t="str">
        <f t="shared" si="164"/>
        <v>MD005 Evaluate Bin</v>
      </c>
      <c r="H33" s="108" t="str">
        <f t="shared" si="134"/>
        <v>MI001 E1 Voltage</v>
      </c>
      <c r="I33" s="107" t="str">
        <f>IF(INDEX(Binning!$F$3:$AY$791,MATCH(CONCATENATE("MPS",MID(C33,3,3),"_E1"),Binning!$F$3:$F$791,0),MATCH("Pvmax",Binning!$F$2:$AY$2,0))&lt;INDEX(Binning!$F$3:$AY$791,MATCH(CONCATENATE("MES",MID(D33,3,3),"_E1"),Binning!$F$3:$F$791,0),MATCH("Pvmax",Binning!$F$2:$AY$2,0)),CONCATENATE("MES",MID(D33,3,3)," E1 Voltage"),CONCATENATE("MPS",MID(C33,3,3)," E1 Voltage"))</f>
        <v>MPS001 E1 Voltage</v>
      </c>
      <c r="J33" s="107" t="str">
        <f>Notes!$B$54</f>
        <v>BinningVmax</v>
      </c>
      <c r="K33" s="107" t="str">
        <f>Notes!$B$54</f>
        <v>BinningVmax</v>
      </c>
      <c r="L33" s="107" t="str">
        <f>Notes!$B$54</f>
        <v>BinningVmax</v>
      </c>
      <c r="M33" s="107" t="str">
        <f>Notes!$B$54</f>
        <v>BinningVmax</v>
      </c>
      <c r="N33" s="107" t="str">
        <f>Notes!$B$54</f>
        <v>BinningVmax</v>
      </c>
      <c r="O33" s="107" t="str">
        <f t="shared" si="47"/>
        <v>Bincut_X_X_X LV</v>
      </c>
      <c r="P33" s="110"/>
      <c r="Q33" s="248"/>
      <c r="R33" s="106" t="str">
        <f t="shared" ref="R33" si="223">B33</f>
        <v>MD005_SSB</v>
      </c>
      <c r="S33" s="111" t="str">
        <f>LEFT(TRIM(C33),5)&amp;" Product-"&amp;GB!$S$1</f>
        <v>MP001 Product-CP_GB_HOT</v>
      </c>
      <c r="T33" s="111" t="str">
        <f>LEFT(TRIM(D33),5)&amp;" Product-"&amp;GB!$S$1</f>
        <v>ME001 Product-CP_GB_HOT</v>
      </c>
      <c r="U33" s="111" t="str">
        <f>LEFT(TRIM(E33),5)&amp;" Product-"&amp;GB!$S$1</f>
        <v>MG001 Product-CP_GB_HOT</v>
      </c>
      <c r="V33" s="111" t="str">
        <f t="shared" ref="V33" si="224">IF(MID(F33,1,2)="MS",LEFT(F33,5)&amp;" Product-CP_GB_HOT",F33)</f>
        <v>MS001 Product-CP_GB_HOT</v>
      </c>
      <c r="W33" s="111" t="str">
        <f>LEFT(TRIM(G33),5)&amp;" Product-"&amp;GB!$S$1</f>
        <v>MD005 Product-CP_GB_HOT</v>
      </c>
      <c r="X33" s="111" t="str">
        <f>LEFT(TRIM(H33),5)&amp;" Product-"&amp;GB!$S$1</f>
        <v>MI001 Product-CP_GB_HOT</v>
      </c>
      <c r="Y33" s="111" t="str">
        <f>IF(I33="","",LEFT(TRIM($I33),6)&amp;" Product-"&amp;GB!$S$1)</f>
        <v>MPS001 Product-CP_GB_HOT</v>
      </c>
      <c r="Z33" s="111" t="str">
        <f t="shared" si="48"/>
        <v>Product-CP_GB_HOT</v>
      </c>
      <c r="AA33" s="111" t="str">
        <f t="shared" si="5"/>
        <v>Product-CP_GB_HOT</v>
      </c>
      <c r="AB33" s="111" t="str">
        <f t="shared" si="6"/>
        <v>Product-CP_GB_HOT</v>
      </c>
      <c r="AC33" s="111" t="str">
        <f t="shared" si="6"/>
        <v>Product-CP_GB_HOT</v>
      </c>
      <c r="AD33" s="111" t="str">
        <f t="shared" si="6"/>
        <v>Product-CP_GB_HOT</v>
      </c>
      <c r="AE33" s="111" t="str">
        <f t="shared" ref="AE33" si="225">O33</f>
        <v>Bincut_X_X_X LV</v>
      </c>
      <c r="AF33" s="106"/>
      <c r="AG33" s="248"/>
      <c r="AH33" s="112" t="str">
        <f t="shared" ref="AH33" si="226">B33</f>
        <v>MD005_SSB</v>
      </c>
      <c r="AI33" s="113" t="str">
        <f t="shared" ref="AI33" si="227">LEFT(TRIM(C33),5)&amp;" Product-FT_GB_ROOM"</f>
        <v>MP001 Product-FT_GB_ROOM</v>
      </c>
      <c r="AJ33" s="113" t="str">
        <f t="shared" ref="AJ33" si="228">LEFT(TRIM(D33),5)&amp;" Product-FT_GB_ROOM"</f>
        <v>ME001 Product-FT_GB_ROOM</v>
      </c>
      <c r="AK33" s="113" t="str">
        <f t="shared" ref="AK33" si="229">LEFT(TRIM(E33),5)&amp;" Product-FT_GB_ROOM"</f>
        <v>MG001 Product-FT_GB_ROOM</v>
      </c>
      <c r="AL33" s="113" t="str">
        <f t="shared" ref="AL33" si="230">IF(MID(F33,1,2)="MS",LEFT(F33,5)&amp;" Product-FT_GB_ROOM",F33)</f>
        <v>MS001 Product-FT_GB_ROOM</v>
      </c>
      <c r="AM33" s="113" t="str">
        <f t="shared" ref="AM33" si="231">LEFT(TRIM(G33),5)&amp;" Product-FT_GB_ROOM"</f>
        <v>MD005 Product-FT_GB_ROOM</v>
      </c>
      <c r="AN33" s="113" t="str">
        <f t="shared" ref="AN33" si="232">LEFT(TRIM(H33),5)&amp;" Product-FT_GB_ROOM"</f>
        <v>MI001 Product-FT_GB_ROOM</v>
      </c>
      <c r="AO33" s="113" t="str">
        <f t="shared" si="40"/>
        <v>MPS001 Product-FT_GB_ROOM</v>
      </c>
      <c r="AP33" s="113" t="str">
        <f>IF(Z33=Notes!$B$54,Notes!$B$54,"Product-FT_GB_ROOM")</f>
        <v>Product-FT_GB_ROOM</v>
      </c>
      <c r="AQ33" s="113" t="str">
        <f>IF(AA33=Notes!$B$54,Notes!$B$54,"Product-FT_GB_ROOM")</f>
        <v>Product-FT_GB_ROOM</v>
      </c>
      <c r="AR33" s="113" t="str">
        <f>IF(AB33=Notes!$B$54,Notes!$B$54,"Product-FT_GB_ROOM")</f>
        <v>Product-FT_GB_ROOM</v>
      </c>
      <c r="AS33" s="113" t="str">
        <f>IF(AC33=Notes!$B$54,Notes!$B$54,"Product-FT_GB_ROOM")</f>
        <v>Product-FT_GB_ROOM</v>
      </c>
      <c r="AT33" s="113" t="str">
        <f>IF(AD33=Notes!$B$54,Notes!$B$54,"Product-FT_GB_ROOM")</f>
        <v>Product-FT_GB_ROOM</v>
      </c>
      <c r="AU33" s="114" t="str">
        <f t="shared" ref="AU33" si="233">O33</f>
        <v>Bincut_X_X_X LV</v>
      </c>
      <c r="AV33" s="106"/>
      <c r="AW33" s="248"/>
      <c r="AX33" s="106" t="str">
        <f t="shared" ref="AX33" si="234">B33</f>
        <v>MD005_SSB</v>
      </c>
      <c r="AY33" s="115" t="str">
        <f t="shared" si="76"/>
        <v>MP001 Product-FT_GB_HOT</v>
      </c>
      <c r="AZ33" s="115" t="str">
        <f t="shared" si="77"/>
        <v>ME001 Product-FT_GB_HOT</v>
      </c>
      <c r="BA33" s="115" t="str">
        <f t="shared" ref="BA33" si="235">IF(LEFT(E33,1)="M",LEFT(TRIM(E33),5)&amp;" Product-FT_GB_HOT",CONCATENATE($BG33,MID(E33,6,10)))</f>
        <v>MG001 Product-FT_GB_HOT</v>
      </c>
      <c r="BB33" s="115" t="str">
        <f t="shared" ref="BB33" si="236">IF(MID(F33,1,2)="MS",LEFT(F33,5)&amp;" Product-FT_GB_HOT",F33)</f>
        <v>MS001 Product-FT_GB_HOT</v>
      </c>
      <c r="BC33" s="115" t="str">
        <f t="shared" si="78"/>
        <v>MD005 Product-FT_GB_HOT</v>
      </c>
      <c r="BD33" s="115" t="str">
        <f t="shared" ref="BD33" si="237">IF(LEFT(H33,1)="M",LEFT(TRIM(H33),5)&amp;" Product-FT_GB_HOT",CONCATENATE($BG33,MID(H33,6,10)))</f>
        <v>MI001 Product-FT_GB_HOT</v>
      </c>
      <c r="BE33" s="115" t="str">
        <f t="shared" ref="BE33" si="238">CONCATENATE(MID(I33,1,6)," Product-FT_GB_HOT")</f>
        <v>MPS001 Product-FT_GB_HOT</v>
      </c>
      <c r="BF33" s="115" t="str">
        <f>IF(J33=Notes!$B$54,"Product-FT_GB_HOT",J33)</f>
        <v>Product-FT_GB_HOT</v>
      </c>
      <c r="BG33" s="115" t="str">
        <f>IF(K33=Notes!$B$54,"Product-FT_GB_HOT",K33)</f>
        <v>Product-FT_GB_HOT</v>
      </c>
      <c r="BH33" s="115" t="str">
        <f>IF(L33=Notes!$B$54,"Product-FT_GB_HOT",L33)</f>
        <v>Product-FT_GB_HOT</v>
      </c>
      <c r="BI33" s="115" t="str">
        <f>IF(M33=Notes!$B$54,"Product-FT_GB_HOT",M33)</f>
        <v>Product-FT_GB_HOT</v>
      </c>
      <c r="BJ33" s="115" t="str">
        <f>IF(N33=Notes!$B$54,"Product-FT_GB_HOT",N33)</f>
        <v>Product-FT_GB_HOT</v>
      </c>
      <c r="BK33" s="115" t="str">
        <f t="shared" ref="BK33" si="239">O33</f>
        <v>Bincut_X_X_X LV</v>
      </c>
      <c r="BL33" s="106"/>
      <c r="BM33" s="248"/>
      <c r="BN33" s="106" t="str">
        <f t="shared" si="43"/>
        <v>MD005_SSB</v>
      </c>
      <c r="BO33" s="116" t="str">
        <f>LEFT(TRIM(C33),5)&amp;" Product-"&amp;GB!$W$1</f>
        <v>MP001 Product-ATE_FQAGB</v>
      </c>
      <c r="BP33" s="116" t="str">
        <f>LEFT(TRIM(D33),5)&amp;" Product-"&amp;GB!$W$1</f>
        <v>ME001 Product-ATE_FQAGB</v>
      </c>
      <c r="BQ33" s="116" t="str">
        <f>LEFT(TRIM(E33),5)&amp;" Product-"&amp;GB!$W$1</f>
        <v>MG001 Product-ATE_FQAGB</v>
      </c>
      <c r="BR33" s="116" t="str">
        <f>IF(MID($F33,1,2)="MS",LEFT(TRIM($F33),5)&amp;" Product-"&amp;GB!$W$1,$F33)</f>
        <v>MS001 Product-ATE_FQAGB</v>
      </c>
      <c r="BS33" s="116" t="str">
        <f>LEFT(TRIM(G33),5)&amp;" Product-"&amp;GB!$W$1</f>
        <v>MD005 Product-ATE_FQAGB</v>
      </c>
      <c r="BT33" s="116" t="str">
        <f>LEFT(TRIM(H33),5)&amp;" Product-"&amp;GB!$W$1</f>
        <v>MI001 Product-ATE_FQAGB</v>
      </c>
      <c r="BU33" s="116" t="str">
        <f>CONCATENATE(MID($BE33,1,6)," Product-",GB!$W$1)</f>
        <v>MPS001 Product-ATE_FQAGB</v>
      </c>
      <c r="BV33" s="116" t="str">
        <f>IF(J33=Notes!$B$54,"Product-"&amp;GB!$W$1,J33)</f>
        <v>Product-ATE_FQAGB</v>
      </c>
      <c r="BW33" s="116" t="str">
        <f>IF(K33=Notes!$B$54,"Product-"&amp;GB!$W$1,K33)</f>
        <v>Product-ATE_FQAGB</v>
      </c>
      <c r="BX33" s="116" t="str">
        <f>IF(L33=Notes!$B$54,"Product-"&amp;GB!$W$1,L33)</f>
        <v>Product-ATE_FQAGB</v>
      </c>
      <c r="BY33" s="116" t="str">
        <f>IF(M33=Notes!$B$54,"Product-"&amp;GB!$W$1,M33)</f>
        <v>Product-ATE_FQAGB</v>
      </c>
      <c r="BZ33" s="116" t="str">
        <f>IF(N33=Notes!$B$54,"Product-"&amp;GB!$W$1,N33)</f>
        <v>Product-ATE_FQAGB</v>
      </c>
      <c r="CA33" s="116" t="str">
        <f t="shared" si="15"/>
        <v>Bincut_X_X_X NV</v>
      </c>
      <c r="CB33" s="106"/>
      <c r="CC33" s="248"/>
      <c r="CD33" s="106" t="str">
        <f t="shared" si="44"/>
        <v>MD005_SSB</v>
      </c>
      <c r="CE33" s="117" t="str">
        <f t="shared" ref="CE33" si="240">LEFT(TRIM(C33),5)&amp;" Product-HTOL_T0TX_GB_ROOM"</f>
        <v>MP001 Product-HTOL_T0TX_GB_ROOM</v>
      </c>
      <c r="CF33" s="117" t="str">
        <f t="shared" ref="CF33" si="241">LEFT(TRIM(D33),5)&amp;" Product-HTOL_T0TX_GB_ROOM"</f>
        <v>ME001 Product-HTOL_T0TX_GB_ROOM</v>
      </c>
      <c r="CG33" s="117" t="str">
        <f t="shared" ref="CG33" si="242">LEFT(TRIM(E33),5)&amp;" Product-HTOL_T0TX_GB_ROOM"</f>
        <v>MG001 Product-HTOL_T0TX_GB_ROOM</v>
      </c>
      <c r="CH33" s="117" t="str">
        <f t="shared" si="19"/>
        <v>MS001 Product-HTOL_T0TX_GB_ROOM</v>
      </c>
      <c r="CI33" s="117" t="str">
        <f t="shared" ref="CI33" si="243">LEFT(TRIM(G33),5)&amp;" Product-HTOL_T0TX_GB_ROOM"</f>
        <v>MD005 Product-HTOL_T0TX_GB_ROOM</v>
      </c>
      <c r="CJ33" s="117" t="str">
        <f t="shared" ref="CJ33" si="244">IF(LEFT(H33,1)="M",LEFT(TRIM(H33),5)&amp;" Product-HTOL_T0TX_GB_ROOM",CONCATENATE($CL33,MID(H33,6,10)))</f>
        <v>MI001 Product-HTOL_T0TX_GB_ROOM</v>
      </c>
      <c r="CK33" s="117" t="str">
        <f t="shared" si="22"/>
        <v>MPS001 Product-HTOL_T0TX_GB_ROOM</v>
      </c>
      <c r="CL33" s="117" t="str">
        <f>IF(J33=Notes!$B$54,"Product-HTOL_T0TX_GB_ROOM",J33)</f>
        <v>Product-HTOL_T0TX_GB_ROOM</v>
      </c>
      <c r="CM33" s="117" t="str">
        <f>IF(K33=Notes!$B$54,"Product-HTOL_T0TX_GB_ROOM",K33)</f>
        <v>Product-HTOL_T0TX_GB_ROOM</v>
      </c>
      <c r="CN33" s="117" t="str">
        <f>IF(L33=Notes!$B$54,"Product-HTOL_T0TX_GB_ROOM",L33)</f>
        <v>Product-HTOL_T0TX_GB_ROOM</v>
      </c>
      <c r="CO33" s="117" t="str">
        <f>IF(M33=Notes!$B$54,"Product-HTOL_T0TX_GB_ROOM",M33)</f>
        <v>Product-HTOL_T0TX_GB_ROOM</v>
      </c>
      <c r="CP33" s="117" t="str">
        <f>IF(N33=Notes!$B$54,"Product-HTOL_T0TX_GB_ROOM",N33)</f>
        <v>Product-HTOL_T0TX_GB_ROOM</v>
      </c>
      <c r="CQ33" s="117" t="str">
        <f t="shared" si="23"/>
        <v>Bincut_X_X_X NV</v>
      </c>
      <c r="CR33" s="106"/>
      <c r="CS33" s="248"/>
      <c r="CT33" s="106" t="str">
        <f t="shared" si="45"/>
        <v>MD005_SSB</v>
      </c>
      <c r="CU33" s="118" t="str">
        <f t="shared" ref="CU33" si="245">LEFT(TRIM(C33),5)&amp;" Product-HTOL_T0TX_GB_HOT"</f>
        <v>MP001 Product-HTOL_T0TX_GB_HOT</v>
      </c>
      <c r="CV33" s="118" t="str">
        <f t="shared" ref="CV33" si="246">LEFT(TRIM(D33),5)&amp;" Product-HTOL_T0TX_GB_HOT"</f>
        <v>ME001 Product-HTOL_T0TX_GB_HOT</v>
      </c>
      <c r="CW33" s="118" t="str">
        <f t="shared" ref="CW33" si="247">LEFT(TRIM(E33),5)&amp;" Product-HTOL_T0TX_GB_HOT"</f>
        <v>MG001 Product-HTOL_T0TX_GB_HOT</v>
      </c>
      <c r="CX33" s="118" t="str">
        <f t="shared" si="27"/>
        <v>MS001 Product-HTOL_T0TX_GB_HOT</v>
      </c>
      <c r="CY33" s="118" t="str">
        <f t="shared" ref="CY33" si="248">LEFT(TRIM(G33),5)&amp;" Product-HTOL_T0TX_GB_HOT"</f>
        <v>MD005 Product-HTOL_T0TX_GB_HOT</v>
      </c>
      <c r="CZ33" s="118" t="str">
        <f t="shared" ref="CZ33" si="249">IF(LEFT(H33,1)="M",LEFT(TRIM(H33),5)&amp;" Product-HTOL_T0TX_GB_HOT",CONCATENATE($DB33,MID(H33,6,10)))</f>
        <v>MI001 Product-HTOL_T0TX_GB_HOT</v>
      </c>
      <c r="DA33" s="118" t="str">
        <f t="shared" si="30"/>
        <v>MPS001 Product-HTOL_T0TX_GB_HOT</v>
      </c>
      <c r="DB33" s="118" t="str">
        <f>IF(J33=Notes!$B$54,"Product-HTOL_T0TX_GB_HOT",J33)</f>
        <v>Product-HTOL_T0TX_GB_HOT</v>
      </c>
      <c r="DC33" s="118" t="str">
        <f>IF(K33=Notes!$B$54,"Product-HTOL_T0TX_GB_HOT",K33)</f>
        <v>Product-HTOL_T0TX_GB_HOT</v>
      </c>
      <c r="DD33" s="118" t="str">
        <f>IF(L33=Notes!$B$54,"Product-HTOL_T0TX_GB_HOT",L33)</f>
        <v>Product-HTOL_T0TX_GB_HOT</v>
      </c>
      <c r="DE33" s="118" t="str">
        <f>IF(M33=Notes!$B$54,"Product-HTOL_T0TX_GB_HOT",M33)</f>
        <v>Product-HTOL_T0TX_GB_HOT</v>
      </c>
      <c r="DF33" s="118" t="str">
        <f>IF(N33=Notes!$B$54,"Product-HTOL_T0TX_GB_HOT",N33)</f>
        <v>Product-HTOL_T0TX_GB_HOT</v>
      </c>
      <c r="DG33" s="118" t="str">
        <f t="shared" si="31"/>
        <v>Bincut_X_X_X NV</v>
      </c>
      <c r="DH33" s="106"/>
      <c r="DI33" s="55" t="str">
        <f t="shared" si="46"/>
        <v>No</v>
      </c>
      <c r="DJ33" s="55">
        <f>VLOOKUP(LEFT($E33,5),Notes!$A:$F,6,0)</f>
        <v>1</v>
      </c>
      <c r="DK33" s="55">
        <f>IF(LEFT($F33,2)="MS",VLOOKUP(LEFT($F33,5),Notes!$A:$F,6,0),IF(LEFT($F33,3)&gt;Notes!$B$58,0,1))</f>
        <v>1</v>
      </c>
      <c r="DL33" s="55" t="str">
        <f>VLOOKUP(LEFT($G33,5),Notes!$A:$F,6,0)</f>
        <v>Cross</v>
      </c>
      <c r="DM33" s="55">
        <f>VLOOKUP(LEFT($H33,5),Notes!$A:$F,6,0)</f>
        <v>1</v>
      </c>
    </row>
    <row r="34" spans="1:117" ht="17" x14ac:dyDescent="0.2">
      <c r="A34" s="248"/>
      <c r="B34" s="106" t="s">
        <v>318</v>
      </c>
      <c r="C34" s="107" t="str">
        <f t="shared" si="162"/>
        <v>MP001 E1 Voltage</v>
      </c>
      <c r="D34" s="108" t="str">
        <f t="shared" si="162"/>
        <v>ME001 E1 Voltage</v>
      </c>
      <c r="E34" s="107" t="str">
        <f t="shared" si="163"/>
        <v>MG001 E1 Voltage</v>
      </c>
      <c r="F34" s="107" t="s">
        <v>383</v>
      </c>
      <c r="G34" s="109" t="str">
        <f t="shared" si="164"/>
        <v>MD006 Evaluate Bin</v>
      </c>
      <c r="H34" s="108" t="str">
        <f t="shared" si="134"/>
        <v>MI001 E1 Voltage</v>
      </c>
      <c r="I34" s="107" t="str">
        <f>IF(INDEX(Binning!$F$3:$AY$791,MATCH(CONCATENATE("MPS",MID(C34,3,3),"_E1"),Binning!$F$3:$F$791,0),MATCH("Pvmax",Binning!$F$2:$AY$2,0))&lt;INDEX(Binning!$F$3:$AY$791,MATCH(CONCATENATE("MES",MID(D34,3,3),"_E1"),Binning!$F$3:$F$791,0),MATCH("Pvmax",Binning!$F$2:$AY$2,0)),CONCATENATE("MES",MID(D34,3,3)," E1 Voltage"),CONCATENATE("MPS",MID(C34,3,3)," E1 Voltage"))</f>
        <v>MPS001 E1 Voltage</v>
      </c>
      <c r="J34" s="107" t="str">
        <f>Notes!$B$54</f>
        <v>BinningVmax</v>
      </c>
      <c r="K34" s="107" t="str">
        <f>Notes!$B$54</f>
        <v>BinningVmax</v>
      </c>
      <c r="L34" s="107" t="str">
        <f>Notes!$B$54</f>
        <v>BinningVmax</v>
      </c>
      <c r="M34" s="107" t="str">
        <f>Notes!$B$54</f>
        <v>BinningVmax</v>
      </c>
      <c r="N34" s="107" t="str">
        <f>Notes!$B$54</f>
        <v>BinningVmax</v>
      </c>
      <c r="O34" s="107" t="str">
        <f t="shared" si="47"/>
        <v>Bincut_X_X_X LV</v>
      </c>
      <c r="P34" s="110"/>
      <c r="Q34" s="248"/>
      <c r="R34" s="106" t="str">
        <f>B34</f>
        <v>MD006</v>
      </c>
      <c r="S34" s="111" t="str">
        <f>LEFT(TRIM(C34),5)&amp;" Product-"&amp;GB!$S$1</f>
        <v>MP001 Product-CP_GB_HOT</v>
      </c>
      <c r="T34" s="111" t="str">
        <f>LEFT(TRIM(D34),5)&amp;" Product-"&amp;GB!$S$1</f>
        <v>ME001 Product-CP_GB_HOT</v>
      </c>
      <c r="U34" s="111" t="str">
        <f>LEFT(TRIM(E34),5)&amp;" Product-"&amp;GB!$S$1</f>
        <v>MG001 Product-CP_GB_HOT</v>
      </c>
      <c r="V34" s="111" t="str">
        <f t="shared" si="192"/>
        <v>MS005 Product-CP_GB_HOT</v>
      </c>
      <c r="W34" s="111" t="str">
        <f>LEFT(TRIM(G34),5)&amp;" Product-"&amp;GB!$S$1</f>
        <v>MD006 Product-CP_GB_HOT</v>
      </c>
      <c r="X34" s="111" t="str">
        <f>LEFT(TRIM(H34),5)&amp;" Product-"&amp;GB!$S$1</f>
        <v>MI001 Product-CP_GB_HOT</v>
      </c>
      <c r="Y34" s="111" t="str">
        <f>IF(I34="","",LEFT(TRIM($I34),6)&amp;" Product-"&amp;GB!$S$1)</f>
        <v>MPS001 Product-CP_GB_HOT</v>
      </c>
      <c r="Z34" s="111" t="str">
        <f t="shared" si="48"/>
        <v>Product-CP_GB_HOT</v>
      </c>
      <c r="AA34" s="111" t="str">
        <f t="shared" si="5"/>
        <v>Product-CP_GB_HOT</v>
      </c>
      <c r="AB34" s="111" t="str">
        <f t="shared" si="222"/>
        <v>Product-CP_GB_HOT</v>
      </c>
      <c r="AC34" s="111" t="str">
        <f t="shared" si="222"/>
        <v>Product-CP_GB_HOT</v>
      </c>
      <c r="AD34" s="111" t="str">
        <f t="shared" si="222"/>
        <v>Product-CP_GB_HOT</v>
      </c>
      <c r="AE34" s="111" t="str">
        <f>O34</f>
        <v>Bincut_X_X_X LV</v>
      </c>
      <c r="AF34" s="106"/>
      <c r="AG34" s="248"/>
      <c r="AH34" s="112" t="str">
        <f>B34</f>
        <v>MD006</v>
      </c>
      <c r="AI34" s="113" t="str">
        <f t="shared" ref="AI34:AN35" si="250">LEFT(TRIM(C34),5)&amp;" Product-FT_GB_ROOM"</f>
        <v>MP001 Product-FT_GB_ROOM</v>
      </c>
      <c r="AJ34" s="113" t="str">
        <f t="shared" si="250"/>
        <v>ME001 Product-FT_GB_ROOM</v>
      </c>
      <c r="AK34" s="113" t="str">
        <f t="shared" si="250"/>
        <v>MG001 Product-FT_GB_ROOM</v>
      </c>
      <c r="AL34" s="113" t="str">
        <f t="shared" si="9"/>
        <v>MS005 Product-FT_GB_ROOM</v>
      </c>
      <c r="AM34" s="113" t="str">
        <f t="shared" si="250"/>
        <v>MD006 Product-FT_GB_ROOM</v>
      </c>
      <c r="AN34" s="113" t="str">
        <f t="shared" si="250"/>
        <v>MI001 Product-FT_GB_ROOM</v>
      </c>
      <c r="AO34" s="113" t="str">
        <f t="shared" si="40"/>
        <v>MPS001 Product-FT_GB_ROOM</v>
      </c>
      <c r="AP34" s="113" t="str">
        <f>IF(Z34=Notes!$B$54,Notes!$B$54,"Product-FT_GB_ROOM")</f>
        <v>Product-FT_GB_ROOM</v>
      </c>
      <c r="AQ34" s="113" t="str">
        <f>IF(AA34=Notes!$B$54,Notes!$B$54,"Product-FT_GB_ROOM")</f>
        <v>Product-FT_GB_ROOM</v>
      </c>
      <c r="AR34" s="113" t="str">
        <f>IF(AB34=Notes!$B$54,Notes!$B$54,"Product-FT_GB_ROOM")</f>
        <v>Product-FT_GB_ROOM</v>
      </c>
      <c r="AS34" s="113" t="str">
        <f>IF(AC34=Notes!$B$54,Notes!$B$54,"Product-FT_GB_ROOM")</f>
        <v>Product-FT_GB_ROOM</v>
      </c>
      <c r="AT34" s="113" t="str">
        <f>IF(AD34=Notes!$B$54,Notes!$B$54,"Product-FT_GB_ROOM")</f>
        <v>Product-FT_GB_ROOM</v>
      </c>
      <c r="AU34" s="114" t="str">
        <f>O34</f>
        <v>Bincut_X_X_X LV</v>
      </c>
      <c r="AV34" s="106"/>
      <c r="AW34" s="248"/>
      <c r="AX34" s="106" t="str">
        <f>B34</f>
        <v>MD006</v>
      </c>
      <c r="AY34" s="115" t="str">
        <f t="shared" si="76"/>
        <v>MP001 Product-FT_GB_HOT</v>
      </c>
      <c r="AZ34" s="115" t="str">
        <f t="shared" si="193"/>
        <v>ME001 Product-FT_GB_HOT</v>
      </c>
      <c r="BA34" s="115" t="str">
        <f>IF(LEFT(E34,1)="M",LEFT(TRIM(E34),5)&amp;" Product-FT_GB_HOT",CONCATENATE($BG34,MID(E34,6,10)))</f>
        <v>MG001 Product-FT_GB_HOT</v>
      </c>
      <c r="BB34" s="115" t="str">
        <f t="shared" si="12"/>
        <v>MS005 Product-FT_GB_HOT</v>
      </c>
      <c r="BC34" s="115" t="str">
        <f t="shared" si="194"/>
        <v>MD006 Product-FT_GB_HOT</v>
      </c>
      <c r="BD34" s="115" t="str">
        <f>IF(LEFT(H34,1)="M",LEFT(TRIM(H34),5)&amp;" Product-FT_GB_HOT",CONCATENATE($BG34,MID(H34,6,10)))</f>
        <v>MI001 Product-FT_GB_HOT</v>
      </c>
      <c r="BE34" s="115" t="str">
        <f>CONCATENATE(MID(I34,1,6)," Product-FT_GB_HOT")</f>
        <v>MPS001 Product-FT_GB_HOT</v>
      </c>
      <c r="BF34" s="115" t="str">
        <f>IF(J34=Notes!$B$54,"Product-FT_GB_HOT",J34)</f>
        <v>Product-FT_GB_HOT</v>
      </c>
      <c r="BG34" s="115" t="str">
        <f>IF(K34=Notes!$B$54,"Product-FT_GB_HOT",K34)</f>
        <v>Product-FT_GB_HOT</v>
      </c>
      <c r="BH34" s="115" t="str">
        <f>IF(L34=Notes!$B$54,"Product-FT_GB_HOT",L34)</f>
        <v>Product-FT_GB_HOT</v>
      </c>
      <c r="BI34" s="115" t="str">
        <f>IF(M34=Notes!$B$54,"Product-FT_GB_HOT",M34)</f>
        <v>Product-FT_GB_HOT</v>
      </c>
      <c r="BJ34" s="115" t="str">
        <f>IF(N34=Notes!$B$54,"Product-FT_GB_HOT",N34)</f>
        <v>Product-FT_GB_HOT</v>
      </c>
      <c r="BK34" s="115" t="str">
        <f>O34</f>
        <v>Bincut_X_X_X LV</v>
      </c>
      <c r="BL34" s="106"/>
      <c r="BM34" s="248"/>
      <c r="BN34" s="106" t="str">
        <f t="shared" si="43"/>
        <v>MD006</v>
      </c>
      <c r="BO34" s="116" t="str">
        <f>LEFT(TRIM(C34),5)&amp;" Product-"&amp;GB!$W$1</f>
        <v>MP001 Product-ATE_FQAGB</v>
      </c>
      <c r="BP34" s="116" t="str">
        <f>LEFT(TRIM(D34),5)&amp;" Product-"&amp;GB!$W$1</f>
        <v>ME001 Product-ATE_FQAGB</v>
      </c>
      <c r="BQ34" s="116" t="str">
        <f>LEFT(TRIM(E34),5)&amp;" Product-"&amp;GB!$W$1</f>
        <v>MG001 Product-ATE_FQAGB</v>
      </c>
      <c r="BR34" s="116" t="str">
        <f>IF(MID($F34,1,2)="MS",LEFT(TRIM($F34),5)&amp;" Product-"&amp;GB!$W$1,$F34)</f>
        <v>MS005 Product-ATE_FQAGB</v>
      </c>
      <c r="BS34" s="116" t="str">
        <f>LEFT(TRIM(G34),5)&amp;" Product-"&amp;GB!$W$1</f>
        <v>MD006 Product-ATE_FQAGB</v>
      </c>
      <c r="BT34" s="116" t="str">
        <f>LEFT(TRIM(H34),5)&amp;" Product-"&amp;GB!$W$1</f>
        <v>MI001 Product-ATE_FQAGB</v>
      </c>
      <c r="BU34" s="116" t="str">
        <f>CONCATENATE(MID($BE34,1,6)," Product-",GB!$W$1)</f>
        <v>MPS001 Product-ATE_FQAGB</v>
      </c>
      <c r="BV34" s="116" t="str">
        <f>IF(J34=Notes!$B$54,"Product-"&amp;GB!$W$1,J34)</f>
        <v>Product-ATE_FQAGB</v>
      </c>
      <c r="BW34" s="116" t="str">
        <f>IF(K34=Notes!$B$54,"Product-"&amp;GB!$W$1,K34)</f>
        <v>Product-ATE_FQAGB</v>
      </c>
      <c r="BX34" s="116" t="str">
        <f>IF(L34=Notes!$B$54,"Product-"&amp;GB!$W$1,L34)</f>
        <v>Product-ATE_FQAGB</v>
      </c>
      <c r="BY34" s="116" t="str">
        <f>IF(M34=Notes!$B$54,"Product-"&amp;GB!$W$1,M34)</f>
        <v>Product-ATE_FQAGB</v>
      </c>
      <c r="BZ34" s="116" t="str">
        <f>IF(N34=Notes!$B$54,"Product-"&amp;GB!$W$1,N34)</f>
        <v>Product-ATE_FQAGB</v>
      </c>
      <c r="CA34" s="116" t="str">
        <f t="shared" si="15"/>
        <v>Bincut_X_X_X NV</v>
      </c>
      <c r="CB34" s="106"/>
      <c r="CC34" s="248"/>
      <c r="CD34" s="106" t="str">
        <f t="shared" si="44"/>
        <v>MD006</v>
      </c>
      <c r="CE34" s="117" t="str">
        <f t="shared" ref="CE34:CG41" si="251">LEFT(TRIM(C34),5)&amp;" Product-HTOL_T0TX_GB_ROOM"</f>
        <v>MP001 Product-HTOL_T0TX_GB_ROOM</v>
      </c>
      <c r="CF34" s="117" t="str">
        <f t="shared" si="251"/>
        <v>ME001 Product-HTOL_T0TX_GB_ROOM</v>
      </c>
      <c r="CG34" s="117" t="str">
        <f t="shared" si="251"/>
        <v>MG001 Product-HTOL_T0TX_GB_ROOM</v>
      </c>
      <c r="CH34" s="117" t="str">
        <f t="shared" si="19"/>
        <v>MS005 Product-HTOL_T0TX_GB_ROOM</v>
      </c>
      <c r="CI34" s="117" t="str">
        <f>LEFT(TRIM(G34),5)&amp;" Product-HTOL_T0TX_GB_ROOM"</f>
        <v>MD006 Product-HTOL_T0TX_GB_ROOM</v>
      </c>
      <c r="CJ34" s="117" t="str">
        <f>IF(LEFT(H34,1)="M",LEFT(TRIM(H34),5)&amp;" Product-HTOL_T0TX_GB_ROOM",CONCATENATE($CL34,MID(H34,6,10)))</f>
        <v>MI001 Product-HTOL_T0TX_GB_ROOM</v>
      </c>
      <c r="CK34" s="117" t="str">
        <f t="shared" si="22"/>
        <v>MPS001 Product-HTOL_T0TX_GB_ROOM</v>
      </c>
      <c r="CL34" s="117" t="str">
        <f>IF(J34=Notes!$B$54,"Product-HTOL_T0TX_GB_ROOM",J34)</f>
        <v>Product-HTOL_T0TX_GB_ROOM</v>
      </c>
      <c r="CM34" s="117" t="str">
        <f>IF(K34=Notes!$B$54,"Product-HTOL_T0TX_GB_ROOM",K34)</f>
        <v>Product-HTOL_T0TX_GB_ROOM</v>
      </c>
      <c r="CN34" s="117" t="str">
        <f>IF(L34=Notes!$B$54,"Product-HTOL_T0TX_GB_ROOM",L34)</f>
        <v>Product-HTOL_T0TX_GB_ROOM</v>
      </c>
      <c r="CO34" s="117" t="str">
        <f>IF(M34=Notes!$B$54,"Product-HTOL_T0TX_GB_ROOM",M34)</f>
        <v>Product-HTOL_T0TX_GB_ROOM</v>
      </c>
      <c r="CP34" s="117" t="str">
        <f>IF(N34=Notes!$B$54,"Product-HTOL_T0TX_GB_ROOM",N34)</f>
        <v>Product-HTOL_T0TX_GB_ROOM</v>
      </c>
      <c r="CQ34" s="117" t="str">
        <f t="shared" si="23"/>
        <v>Bincut_X_X_X NV</v>
      </c>
      <c r="CR34" s="106"/>
      <c r="CS34" s="248"/>
      <c r="CT34" s="106" t="str">
        <f t="shared" si="45"/>
        <v>MD006</v>
      </c>
      <c r="CU34" s="118" t="str">
        <f t="shared" ref="CU34:CW41" si="252">LEFT(TRIM(C34),5)&amp;" Product-HTOL_T0TX_GB_HOT"</f>
        <v>MP001 Product-HTOL_T0TX_GB_HOT</v>
      </c>
      <c r="CV34" s="118" t="str">
        <f t="shared" si="252"/>
        <v>ME001 Product-HTOL_T0TX_GB_HOT</v>
      </c>
      <c r="CW34" s="118" t="str">
        <f t="shared" si="252"/>
        <v>MG001 Product-HTOL_T0TX_GB_HOT</v>
      </c>
      <c r="CX34" s="118" t="str">
        <f t="shared" si="27"/>
        <v>MS005 Product-HTOL_T0TX_GB_HOT</v>
      </c>
      <c r="CY34" s="118" t="str">
        <f>LEFT(TRIM(G34),5)&amp;" Product-HTOL_T0TX_GB_HOT"</f>
        <v>MD006 Product-HTOL_T0TX_GB_HOT</v>
      </c>
      <c r="CZ34" s="118" t="str">
        <f>IF(LEFT(H34,1)="M",LEFT(TRIM(H34),5)&amp;" Product-HTOL_T0TX_GB_HOT",CONCATENATE($DB34,MID(H34,6,10)))</f>
        <v>MI001 Product-HTOL_T0TX_GB_HOT</v>
      </c>
      <c r="DA34" s="118" t="str">
        <f t="shared" si="30"/>
        <v>MPS001 Product-HTOL_T0TX_GB_HOT</v>
      </c>
      <c r="DB34" s="118" t="str">
        <f>IF(J34=Notes!$B$54,"Product-HTOL_T0TX_GB_HOT",J34)</f>
        <v>Product-HTOL_T0TX_GB_HOT</v>
      </c>
      <c r="DC34" s="118" t="str">
        <f>IF(K34=Notes!$B$54,"Product-HTOL_T0TX_GB_HOT",K34)</f>
        <v>Product-HTOL_T0TX_GB_HOT</v>
      </c>
      <c r="DD34" s="118" t="str">
        <f>IF(L34=Notes!$B$54,"Product-HTOL_T0TX_GB_HOT",L34)</f>
        <v>Product-HTOL_T0TX_GB_HOT</v>
      </c>
      <c r="DE34" s="118" t="str">
        <f>IF(M34=Notes!$B$54,"Product-HTOL_T0TX_GB_HOT",M34)</f>
        <v>Product-HTOL_T0TX_GB_HOT</v>
      </c>
      <c r="DF34" s="118" t="str">
        <f>IF(N34=Notes!$B$54,"Product-HTOL_T0TX_GB_HOT",N34)</f>
        <v>Product-HTOL_T0TX_GB_HOT</v>
      </c>
      <c r="DG34" s="118" t="str">
        <f t="shared" si="31"/>
        <v>Bincut_X_X_X NV</v>
      </c>
      <c r="DH34" s="106"/>
      <c r="DI34" s="55" t="str">
        <f t="shared" si="46"/>
        <v>No</v>
      </c>
      <c r="DJ34" s="55">
        <f>VLOOKUP(LEFT($E34,5),Notes!$A:$F,6,0)</f>
        <v>1</v>
      </c>
      <c r="DK34" s="55" t="str">
        <f>IF(LEFT($F34,2)="MS",VLOOKUP(LEFT($F34,5),Notes!$A:$F,6,0),IF(LEFT($F34,3)&gt;Notes!$B$58,0,1))</f>
        <v>Cross</v>
      </c>
      <c r="DL34" s="55" t="str">
        <f>VLOOKUP(LEFT($G34,5),Notes!$A:$F,6,0)</f>
        <v>Cross</v>
      </c>
      <c r="DM34" s="55">
        <f>VLOOKUP(LEFT($H34,5),Notes!$A:$F,6,0)</f>
        <v>1</v>
      </c>
    </row>
    <row r="35" spans="1:117" ht="17" x14ac:dyDescent="0.2">
      <c r="A35" s="248"/>
      <c r="B35" s="149" t="str">
        <f>CONCATENATE(LEFT(B34,5),"_SSB")</f>
        <v>MD006_SSB</v>
      </c>
      <c r="C35" s="107" t="str">
        <f t="shared" si="162"/>
        <v>MP001 E1 Voltage</v>
      </c>
      <c r="D35" s="108" t="str">
        <f t="shared" si="162"/>
        <v>ME001 E1 Voltage</v>
      </c>
      <c r="E35" s="107" t="str">
        <f t="shared" si="163"/>
        <v>MG001 E1 Voltage</v>
      </c>
      <c r="F35" s="107" t="s">
        <v>382</v>
      </c>
      <c r="G35" s="109" t="str">
        <f t="shared" si="164"/>
        <v>MD006 Evaluate Bin</v>
      </c>
      <c r="H35" s="108" t="str">
        <f t="shared" si="134"/>
        <v>MI001 E1 Voltage</v>
      </c>
      <c r="I35" s="107" t="str">
        <f>IF(INDEX(Binning!$F$3:$AY$791,MATCH(CONCATENATE("MPS",MID(C35,3,3),"_E1"),Binning!$F$3:$F$791,0),MATCH("Pvmax",Binning!$F$2:$AY$2,0))&lt;INDEX(Binning!$F$3:$AY$791,MATCH(CONCATENATE("MES",MID(D35,3,3),"_E1"),Binning!$F$3:$F$791,0),MATCH("Pvmax",Binning!$F$2:$AY$2,0)),CONCATENATE("MES",MID(D35,3,3)," E1 Voltage"),CONCATENATE("MPS",MID(C35,3,3)," E1 Voltage"))</f>
        <v>MPS001 E1 Voltage</v>
      </c>
      <c r="J35" s="107" t="str">
        <f>Notes!$B$54</f>
        <v>BinningVmax</v>
      </c>
      <c r="K35" s="107" t="str">
        <f>Notes!$B$54</f>
        <v>BinningVmax</v>
      </c>
      <c r="L35" s="107" t="str">
        <f>Notes!$B$54</f>
        <v>BinningVmax</v>
      </c>
      <c r="M35" s="107" t="str">
        <f>Notes!$B$54</f>
        <v>BinningVmax</v>
      </c>
      <c r="N35" s="107" t="str">
        <f>Notes!$B$54</f>
        <v>BinningVmax</v>
      </c>
      <c r="O35" s="107" t="str">
        <f t="shared" si="47"/>
        <v>Bincut_X_X_X LV</v>
      </c>
      <c r="P35" s="110"/>
      <c r="Q35" s="248"/>
      <c r="R35" s="106" t="str">
        <f t="shared" ref="R35" si="253">B35</f>
        <v>MD006_SSB</v>
      </c>
      <c r="S35" s="111" t="str">
        <f>LEFT(TRIM(C35),5)&amp;" Product-"&amp;GB!$S$1</f>
        <v>MP001 Product-CP_GB_HOT</v>
      </c>
      <c r="T35" s="111" t="str">
        <f>LEFT(TRIM(D35),5)&amp;" Product-"&amp;GB!$S$1</f>
        <v>ME001 Product-CP_GB_HOT</v>
      </c>
      <c r="U35" s="111" t="str">
        <f>LEFT(TRIM(E35),5)&amp;" Product-"&amp;GB!$S$1</f>
        <v>MG001 Product-CP_GB_HOT</v>
      </c>
      <c r="V35" s="111" t="str">
        <f t="shared" si="192"/>
        <v>MS002 Product-CP_GB_HOT</v>
      </c>
      <c r="W35" s="111" t="str">
        <f>LEFT(TRIM(G35),5)&amp;" Product-"&amp;GB!$S$1</f>
        <v>MD006 Product-CP_GB_HOT</v>
      </c>
      <c r="X35" s="111" t="str">
        <f>LEFT(TRIM(H35),5)&amp;" Product-"&amp;GB!$S$1</f>
        <v>MI001 Product-CP_GB_HOT</v>
      </c>
      <c r="Y35" s="111" t="str">
        <f>IF(I35="","",LEFT(TRIM($I35),6)&amp;" Product-"&amp;GB!$S$1)</f>
        <v>MPS001 Product-CP_GB_HOT</v>
      </c>
      <c r="Z35" s="111" t="str">
        <f t="shared" si="48"/>
        <v>Product-CP_GB_HOT</v>
      </c>
      <c r="AA35" s="111" t="str">
        <f t="shared" si="5"/>
        <v>Product-CP_GB_HOT</v>
      </c>
      <c r="AB35" s="111" t="str">
        <f t="shared" si="6"/>
        <v>Product-CP_GB_HOT</v>
      </c>
      <c r="AC35" s="111" t="str">
        <f t="shared" si="6"/>
        <v>Product-CP_GB_HOT</v>
      </c>
      <c r="AD35" s="111" t="str">
        <f t="shared" si="6"/>
        <v>Product-CP_GB_HOT</v>
      </c>
      <c r="AE35" s="111" t="str">
        <f t="shared" ref="AE35" si="254">O35</f>
        <v>Bincut_X_X_X LV</v>
      </c>
      <c r="AF35" s="106"/>
      <c r="AG35" s="248"/>
      <c r="AH35" s="112" t="str">
        <f t="shared" ref="AH35" si="255">B35</f>
        <v>MD006_SSB</v>
      </c>
      <c r="AI35" s="113" t="str">
        <f t="shared" si="250"/>
        <v>MP001 Product-FT_GB_ROOM</v>
      </c>
      <c r="AJ35" s="113" t="str">
        <f t="shared" si="250"/>
        <v>ME001 Product-FT_GB_ROOM</v>
      </c>
      <c r="AK35" s="113" t="str">
        <f t="shared" si="250"/>
        <v>MG001 Product-FT_GB_ROOM</v>
      </c>
      <c r="AL35" s="113" t="str">
        <f t="shared" si="9"/>
        <v>MS002 Product-FT_GB_ROOM</v>
      </c>
      <c r="AM35" s="113" t="str">
        <f t="shared" si="250"/>
        <v>MD006 Product-FT_GB_ROOM</v>
      </c>
      <c r="AN35" s="113" t="str">
        <f t="shared" si="250"/>
        <v>MI001 Product-FT_GB_ROOM</v>
      </c>
      <c r="AO35" s="113" t="str">
        <f t="shared" si="40"/>
        <v>MPS001 Product-FT_GB_ROOM</v>
      </c>
      <c r="AP35" s="113" t="str">
        <f>IF(Z35=Notes!$B$54,Notes!$B$54,"Product-FT_GB_ROOM")</f>
        <v>Product-FT_GB_ROOM</v>
      </c>
      <c r="AQ35" s="113" t="str">
        <f>IF(AA35=Notes!$B$54,Notes!$B$54,"Product-FT_GB_ROOM")</f>
        <v>Product-FT_GB_ROOM</v>
      </c>
      <c r="AR35" s="113" t="str">
        <f>IF(AB35=Notes!$B$54,Notes!$B$54,"Product-FT_GB_ROOM")</f>
        <v>Product-FT_GB_ROOM</v>
      </c>
      <c r="AS35" s="113" t="str">
        <f>IF(AC35=Notes!$B$54,Notes!$B$54,"Product-FT_GB_ROOM")</f>
        <v>Product-FT_GB_ROOM</v>
      </c>
      <c r="AT35" s="113" t="str">
        <f>IF(AD35=Notes!$B$54,Notes!$B$54,"Product-FT_GB_ROOM")</f>
        <v>Product-FT_GB_ROOM</v>
      </c>
      <c r="AU35" s="114" t="str">
        <f t="shared" ref="AU35" si="256">O35</f>
        <v>Bincut_X_X_X LV</v>
      </c>
      <c r="AV35" s="106"/>
      <c r="AW35" s="248"/>
      <c r="AX35" s="106" t="str">
        <f t="shared" ref="AX35" si="257">B35</f>
        <v>MD006_SSB</v>
      </c>
      <c r="AY35" s="115" t="str">
        <f t="shared" si="76"/>
        <v>MP001 Product-FT_GB_HOT</v>
      </c>
      <c r="AZ35" s="115" t="str">
        <f t="shared" si="77"/>
        <v>ME001 Product-FT_GB_HOT</v>
      </c>
      <c r="BA35" s="115" t="str">
        <f t="shared" ref="BA35" si="258">IF(LEFT(E35,1)="M",LEFT(TRIM(E35),5)&amp;" Product-FT_GB_HOT",CONCATENATE($BG35,MID(E35,6,10)))</f>
        <v>MG001 Product-FT_GB_HOT</v>
      </c>
      <c r="BB35" s="115" t="str">
        <f t="shared" si="12"/>
        <v>MS002 Product-FT_GB_HOT</v>
      </c>
      <c r="BC35" s="115" t="str">
        <f t="shared" si="78"/>
        <v>MD006 Product-FT_GB_HOT</v>
      </c>
      <c r="BD35" s="115" t="str">
        <f t="shared" ref="BD35" si="259">IF(LEFT(H35,1)="M",LEFT(TRIM(H35),5)&amp;" Product-FT_GB_HOT",CONCATENATE($BG35,MID(H35,6,10)))</f>
        <v>MI001 Product-FT_GB_HOT</v>
      </c>
      <c r="BE35" s="115" t="str">
        <f t="shared" ref="BE35" si="260">CONCATENATE(MID(I35,1,6)," Product-FT_GB_HOT")</f>
        <v>MPS001 Product-FT_GB_HOT</v>
      </c>
      <c r="BF35" s="115" t="str">
        <f>IF(J35=Notes!$B$54,"Product-FT_GB_HOT",J35)</f>
        <v>Product-FT_GB_HOT</v>
      </c>
      <c r="BG35" s="115" t="str">
        <f>IF(K35=Notes!$B$54,"Product-FT_GB_HOT",K35)</f>
        <v>Product-FT_GB_HOT</v>
      </c>
      <c r="BH35" s="115" t="str">
        <f>IF(L35=Notes!$B$54,"Product-FT_GB_HOT",L35)</f>
        <v>Product-FT_GB_HOT</v>
      </c>
      <c r="BI35" s="115" t="str">
        <f>IF(M35=Notes!$B$54,"Product-FT_GB_HOT",M35)</f>
        <v>Product-FT_GB_HOT</v>
      </c>
      <c r="BJ35" s="115" t="str">
        <f>IF(N35=Notes!$B$54,"Product-FT_GB_HOT",N35)</f>
        <v>Product-FT_GB_HOT</v>
      </c>
      <c r="BK35" s="115" t="str">
        <f t="shared" ref="BK35" si="261">O35</f>
        <v>Bincut_X_X_X LV</v>
      </c>
      <c r="BL35" s="106"/>
      <c r="BM35" s="248"/>
      <c r="BN35" s="106" t="str">
        <f t="shared" si="43"/>
        <v>MD006_SSB</v>
      </c>
      <c r="BO35" s="116" t="str">
        <f>LEFT(TRIM(C35),5)&amp;" Product-"&amp;GB!$W$1</f>
        <v>MP001 Product-ATE_FQAGB</v>
      </c>
      <c r="BP35" s="116" t="str">
        <f>LEFT(TRIM(D35),5)&amp;" Product-"&amp;GB!$W$1</f>
        <v>ME001 Product-ATE_FQAGB</v>
      </c>
      <c r="BQ35" s="116" t="str">
        <f>LEFT(TRIM(E35),5)&amp;" Product-"&amp;GB!$W$1</f>
        <v>MG001 Product-ATE_FQAGB</v>
      </c>
      <c r="BR35" s="116" t="str">
        <f>IF(MID($F35,1,2)="MS",LEFT(TRIM($F35),5)&amp;" Product-"&amp;GB!$W$1,$F35)</f>
        <v>MS002 Product-ATE_FQAGB</v>
      </c>
      <c r="BS35" s="116" t="str">
        <f>LEFT(TRIM(G35),5)&amp;" Product-"&amp;GB!$W$1</f>
        <v>MD006 Product-ATE_FQAGB</v>
      </c>
      <c r="BT35" s="116" t="str">
        <f>LEFT(TRIM(H35),5)&amp;" Product-"&amp;GB!$W$1</f>
        <v>MI001 Product-ATE_FQAGB</v>
      </c>
      <c r="BU35" s="116" t="str">
        <f>CONCATENATE(MID($BE35,1,6)," Product-",GB!$W$1)</f>
        <v>MPS001 Product-ATE_FQAGB</v>
      </c>
      <c r="BV35" s="116" t="str">
        <f>IF(J35=Notes!$B$54,"Product-"&amp;GB!$W$1,J35)</f>
        <v>Product-ATE_FQAGB</v>
      </c>
      <c r="BW35" s="116" t="str">
        <f>IF(K35=Notes!$B$54,"Product-"&amp;GB!$W$1,K35)</f>
        <v>Product-ATE_FQAGB</v>
      </c>
      <c r="BX35" s="116" t="str">
        <f>IF(L35=Notes!$B$54,"Product-"&amp;GB!$W$1,L35)</f>
        <v>Product-ATE_FQAGB</v>
      </c>
      <c r="BY35" s="116" t="str">
        <f>IF(M35=Notes!$B$54,"Product-"&amp;GB!$W$1,M35)</f>
        <v>Product-ATE_FQAGB</v>
      </c>
      <c r="BZ35" s="116" t="str">
        <f>IF(N35=Notes!$B$54,"Product-"&amp;GB!$W$1,N35)</f>
        <v>Product-ATE_FQAGB</v>
      </c>
      <c r="CA35" s="116" t="str">
        <f t="shared" si="15"/>
        <v>Bincut_X_X_X NV</v>
      </c>
      <c r="CB35" s="106"/>
      <c r="CC35" s="248"/>
      <c r="CD35" s="106" t="str">
        <f t="shared" si="44"/>
        <v>MD006_SSB</v>
      </c>
      <c r="CE35" s="117" t="str">
        <f t="shared" si="251"/>
        <v>MP001 Product-HTOL_T0TX_GB_ROOM</v>
      </c>
      <c r="CF35" s="117" t="str">
        <f t="shared" si="251"/>
        <v>ME001 Product-HTOL_T0TX_GB_ROOM</v>
      </c>
      <c r="CG35" s="117" t="str">
        <f t="shared" si="251"/>
        <v>MG001 Product-HTOL_T0TX_GB_ROOM</v>
      </c>
      <c r="CH35" s="117" t="str">
        <f t="shared" si="19"/>
        <v>MS002 Product-HTOL_T0TX_GB_ROOM</v>
      </c>
      <c r="CI35" s="117" t="str">
        <f t="shared" ref="CI35" si="262">LEFT(TRIM(G35),5)&amp;" Product-HTOL_T0TX_GB_ROOM"</f>
        <v>MD006 Product-HTOL_T0TX_GB_ROOM</v>
      </c>
      <c r="CJ35" s="117" t="str">
        <f t="shared" ref="CJ35" si="263">IF(LEFT(H35,1)="M",LEFT(TRIM(H35),5)&amp;" Product-HTOL_T0TX_GB_ROOM",CONCATENATE($CL35,MID(H35,6,10)))</f>
        <v>MI001 Product-HTOL_T0TX_GB_ROOM</v>
      </c>
      <c r="CK35" s="117" t="str">
        <f t="shared" si="22"/>
        <v>MPS001 Product-HTOL_T0TX_GB_ROOM</v>
      </c>
      <c r="CL35" s="117" t="str">
        <f>IF(J35=Notes!$B$54,"Product-HTOL_T0TX_GB_ROOM",J35)</f>
        <v>Product-HTOL_T0TX_GB_ROOM</v>
      </c>
      <c r="CM35" s="117" t="str">
        <f>IF(K35=Notes!$B$54,"Product-HTOL_T0TX_GB_ROOM",K35)</f>
        <v>Product-HTOL_T0TX_GB_ROOM</v>
      </c>
      <c r="CN35" s="117" t="str">
        <f>IF(L35=Notes!$B$54,"Product-HTOL_T0TX_GB_ROOM",L35)</f>
        <v>Product-HTOL_T0TX_GB_ROOM</v>
      </c>
      <c r="CO35" s="117" t="str">
        <f>IF(M35=Notes!$B$54,"Product-HTOL_T0TX_GB_ROOM",M35)</f>
        <v>Product-HTOL_T0TX_GB_ROOM</v>
      </c>
      <c r="CP35" s="117" t="str">
        <f>IF(N35=Notes!$B$54,"Product-HTOL_T0TX_GB_ROOM",N35)</f>
        <v>Product-HTOL_T0TX_GB_ROOM</v>
      </c>
      <c r="CQ35" s="117" t="str">
        <f t="shared" si="23"/>
        <v>Bincut_X_X_X NV</v>
      </c>
      <c r="CR35" s="106"/>
      <c r="CS35" s="248"/>
      <c r="CT35" s="106" t="str">
        <f t="shared" si="45"/>
        <v>MD006_SSB</v>
      </c>
      <c r="CU35" s="118" t="str">
        <f t="shared" si="252"/>
        <v>MP001 Product-HTOL_T0TX_GB_HOT</v>
      </c>
      <c r="CV35" s="118" t="str">
        <f t="shared" si="252"/>
        <v>ME001 Product-HTOL_T0TX_GB_HOT</v>
      </c>
      <c r="CW35" s="118" t="str">
        <f t="shared" si="252"/>
        <v>MG001 Product-HTOL_T0TX_GB_HOT</v>
      </c>
      <c r="CX35" s="118" t="str">
        <f t="shared" si="27"/>
        <v>MS002 Product-HTOL_T0TX_GB_HOT</v>
      </c>
      <c r="CY35" s="118" t="str">
        <f t="shared" ref="CY35" si="264">LEFT(TRIM(G35),5)&amp;" Product-HTOL_T0TX_GB_HOT"</f>
        <v>MD006 Product-HTOL_T0TX_GB_HOT</v>
      </c>
      <c r="CZ35" s="118" t="str">
        <f t="shared" ref="CZ35" si="265">IF(LEFT(H35,1)="M",LEFT(TRIM(H35),5)&amp;" Product-HTOL_T0TX_GB_HOT",CONCATENATE($DB35,MID(H35,6,10)))</f>
        <v>MI001 Product-HTOL_T0TX_GB_HOT</v>
      </c>
      <c r="DA35" s="118" t="str">
        <f t="shared" si="30"/>
        <v>MPS001 Product-HTOL_T0TX_GB_HOT</v>
      </c>
      <c r="DB35" s="118" t="str">
        <f>IF(J35=Notes!$B$54,"Product-HTOL_T0TX_GB_HOT",J35)</f>
        <v>Product-HTOL_T0TX_GB_HOT</v>
      </c>
      <c r="DC35" s="118" t="str">
        <f>IF(K35=Notes!$B$54,"Product-HTOL_T0TX_GB_HOT",K35)</f>
        <v>Product-HTOL_T0TX_GB_HOT</v>
      </c>
      <c r="DD35" s="118" t="str">
        <f>IF(L35=Notes!$B$54,"Product-HTOL_T0TX_GB_HOT",L35)</f>
        <v>Product-HTOL_T0TX_GB_HOT</v>
      </c>
      <c r="DE35" s="118" t="str">
        <f>IF(M35=Notes!$B$54,"Product-HTOL_T0TX_GB_HOT",M35)</f>
        <v>Product-HTOL_T0TX_GB_HOT</v>
      </c>
      <c r="DF35" s="118" t="str">
        <f>IF(N35=Notes!$B$54,"Product-HTOL_T0TX_GB_HOT",N35)</f>
        <v>Product-HTOL_T0TX_GB_HOT</v>
      </c>
      <c r="DG35" s="118" t="str">
        <f t="shared" si="31"/>
        <v>Bincut_X_X_X NV</v>
      </c>
      <c r="DH35" s="106"/>
      <c r="DI35" s="55" t="str">
        <f t="shared" si="46"/>
        <v>No</v>
      </c>
      <c r="DJ35" s="55">
        <f>VLOOKUP(LEFT($E35,5),Notes!$A:$F,6,0)</f>
        <v>1</v>
      </c>
      <c r="DK35" s="55">
        <f>IF(LEFT($F35,2)="MS",VLOOKUP(LEFT($F35,5),Notes!$A:$F,6,0),IF(LEFT($F35,3)&gt;Notes!$B$58,0,1))</f>
        <v>1</v>
      </c>
      <c r="DL35" s="55" t="str">
        <f>VLOOKUP(LEFT($G35,5),Notes!$A:$F,6,0)</f>
        <v>Cross</v>
      </c>
      <c r="DM35" s="55">
        <f>VLOOKUP(LEFT($H35,5),Notes!$A:$F,6,0)</f>
        <v>1</v>
      </c>
    </row>
    <row r="36" spans="1:117" ht="17" x14ac:dyDescent="0.2">
      <c r="A36" s="248"/>
      <c r="B36" s="106" t="s">
        <v>348</v>
      </c>
      <c r="C36" s="107" t="str">
        <f t="shared" si="162"/>
        <v>MP001 E1 Voltage</v>
      </c>
      <c r="D36" s="108" t="str">
        <f t="shared" si="162"/>
        <v>ME001 E1 Voltage</v>
      </c>
      <c r="E36" s="107" t="str">
        <f t="shared" si="163"/>
        <v>MG001 E1 Voltage</v>
      </c>
      <c r="F36" s="107" t="s">
        <v>383</v>
      </c>
      <c r="G36" s="109" t="str">
        <f t="shared" si="164"/>
        <v>MD007 Evaluate Bin</v>
      </c>
      <c r="H36" s="108" t="str">
        <f t="shared" si="134"/>
        <v>MI001 E1 Voltage</v>
      </c>
      <c r="I36" s="107" t="str">
        <f>IF(INDEX(Binning!$F$3:$AY$791,MATCH(CONCATENATE("MPS",MID(C36,3,3),"_E1"),Binning!$F$3:$F$791,0),MATCH("Pvmax",Binning!$F$2:$AY$2,0))&lt;INDEX(Binning!$F$3:$AY$791,MATCH(CONCATENATE("MES",MID(D36,3,3),"_E1"),Binning!$F$3:$F$791,0),MATCH("Pvmax",Binning!$F$2:$AY$2,0)),CONCATENATE("MES",MID(D36,3,3)," E1 Voltage"),CONCATENATE("MPS",MID(C36,3,3)," E1 Voltage"))</f>
        <v>MPS001 E1 Voltage</v>
      </c>
      <c r="J36" s="107" t="str">
        <f>Notes!$B$54</f>
        <v>BinningVmax</v>
      </c>
      <c r="K36" s="107" t="str">
        <f>Notes!$B$54</f>
        <v>BinningVmax</v>
      </c>
      <c r="L36" s="107" t="str">
        <f>Notes!$B$54</f>
        <v>BinningVmax</v>
      </c>
      <c r="M36" s="107" t="str">
        <f>Notes!$B$54</f>
        <v>BinningVmax</v>
      </c>
      <c r="N36" s="107" t="str">
        <f>Notes!$B$54</f>
        <v>BinningVmax</v>
      </c>
      <c r="O36" s="107" t="str">
        <f t="shared" si="47"/>
        <v>Bincut_X_X_X LV</v>
      </c>
      <c r="P36" s="110"/>
      <c r="Q36" s="248"/>
      <c r="R36" s="106" t="str">
        <f>B36</f>
        <v>MD007</v>
      </c>
      <c r="S36" s="111" t="str">
        <f>LEFT(TRIM(C36),5)&amp;" Product-"&amp;GB!$S$1</f>
        <v>MP001 Product-CP_GB_HOT</v>
      </c>
      <c r="T36" s="111" t="str">
        <f>LEFT(TRIM(D36),5)&amp;" Product-"&amp;GB!$S$1</f>
        <v>ME001 Product-CP_GB_HOT</v>
      </c>
      <c r="U36" s="111" t="str">
        <f>LEFT(TRIM(E36),5)&amp;" Product-"&amp;GB!$S$1</f>
        <v>MG001 Product-CP_GB_HOT</v>
      </c>
      <c r="V36" s="111" t="str">
        <f t="shared" si="192"/>
        <v>MS005 Product-CP_GB_HOT</v>
      </c>
      <c r="W36" s="111" t="str">
        <f>LEFT(TRIM(G36),5)&amp;" Product-"&amp;GB!$S$1</f>
        <v>MD007 Product-CP_GB_HOT</v>
      </c>
      <c r="X36" s="111" t="str">
        <f>LEFT(TRIM(H36),5)&amp;" Product-"&amp;GB!$S$1</f>
        <v>MI001 Product-CP_GB_HOT</v>
      </c>
      <c r="Y36" s="111" t="str">
        <f>IF(I36="","",LEFT(TRIM($I36),6)&amp;" Product-"&amp;GB!$S$1)</f>
        <v>MPS001 Product-CP_GB_HOT</v>
      </c>
      <c r="Z36" s="111" t="str">
        <f t="shared" si="48"/>
        <v>Product-CP_GB_HOT</v>
      </c>
      <c r="AA36" s="111" t="str">
        <f t="shared" si="5"/>
        <v>Product-CP_GB_HOT</v>
      </c>
      <c r="AB36" s="111" t="str">
        <f t="shared" si="222"/>
        <v>Product-CP_GB_HOT</v>
      </c>
      <c r="AC36" s="111" t="str">
        <f t="shared" si="222"/>
        <v>Product-CP_GB_HOT</v>
      </c>
      <c r="AD36" s="111" t="str">
        <f t="shared" si="222"/>
        <v>Product-CP_GB_HOT</v>
      </c>
      <c r="AE36" s="111" t="str">
        <f>O36</f>
        <v>Bincut_X_X_X LV</v>
      </c>
      <c r="AF36" s="106"/>
      <c r="AG36" s="247"/>
      <c r="AH36" s="112" t="str">
        <f>B36</f>
        <v>MD007</v>
      </c>
      <c r="AI36" s="113" t="str">
        <f t="shared" ref="AI36:AI38" si="266">LEFT(TRIM(C36),5)&amp;" Product-FT_GB_ROOM"</f>
        <v>MP001 Product-FT_GB_ROOM</v>
      </c>
      <c r="AJ36" s="113" t="str">
        <f t="shared" ref="AJ36:AJ38" si="267">LEFT(TRIM(D36),5)&amp;" Product-FT_GB_ROOM"</f>
        <v>ME001 Product-FT_GB_ROOM</v>
      </c>
      <c r="AK36" s="113" t="str">
        <f t="shared" ref="AK36:AK38" si="268">LEFT(TRIM(E36),5)&amp;" Product-FT_GB_ROOM"</f>
        <v>MG001 Product-FT_GB_ROOM</v>
      </c>
      <c r="AL36" s="113" t="str">
        <f t="shared" si="9"/>
        <v>MS005 Product-FT_GB_ROOM</v>
      </c>
      <c r="AM36" s="113" t="str">
        <f t="shared" ref="AM36:AM38" si="269">LEFT(TRIM(G36),5)&amp;" Product-FT_GB_ROOM"</f>
        <v>MD007 Product-FT_GB_ROOM</v>
      </c>
      <c r="AN36" s="113" t="str">
        <f t="shared" ref="AN36:AN38" si="270">LEFT(TRIM(H36),5)&amp;" Product-FT_GB_ROOM"</f>
        <v>MI001 Product-FT_GB_ROOM</v>
      </c>
      <c r="AO36" s="113" t="str">
        <f t="shared" si="40"/>
        <v>MPS001 Product-FT_GB_ROOM</v>
      </c>
      <c r="AP36" s="113" t="str">
        <f>IF(Z36=Notes!$B$54,Notes!$B$54,"Product-FT_GB_ROOM")</f>
        <v>Product-FT_GB_ROOM</v>
      </c>
      <c r="AQ36" s="113" t="str">
        <f>IF(AA36=Notes!$B$54,Notes!$B$54,"Product-FT_GB_ROOM")</f>
        <v>Product-FT_GB_ROOM</v>
      </c>
      <c r="AR36" s="113" t="str">
        <f>IF(AB36=Notes!$B$54,Notes!$B$54,"Product-FT_GB_ROOM")</f>
        <v>Product-FT_GB_ROOM</v>
      </c>
      <c r="AS36" s="113" t="str">
        <f>IF(AC36=Notes!$B$54,Notes!$B$54,"Product-FT_GB_ROOM")</f>
        <v>Product-FT_GB_ROOM</v>
      </c>
      <c r="AT36" s="113" t="str">
        <f>IF(AD36=Notes!$B$54,Notes!$B$54,"Product-FT_GB_ROOM")</f>
        <v>Product-FT_GB_ROOM</v>
      </c>
      <c r="AU36" s="114" t="str">
        <f>O36</f>
        <v>Bincut_X_X_X LV</v>
      </c>
      <c r="AV36" s="106"/>
      <c r="AW36" s="247"/>
      <c r="AX36" s="106" t="str">
        <f>B36</f>
        <v>MD007</v>
      </c>
      <c r="AY36" s="115" t="str">
        <f t="shared" si="76"/>
        <v>MP001 Product-FT_GB_HOT</v>
      </c>
      <c r="AZ36" s="115" t="str">
        <f t="shared" si="193"/>
        <v>ME001 Product-FT_GB_HOT</v>
      </c>
      <c r="BA36" s="115" t="str">
        <f>IF(LEFT(E36,1)="M",LEFT(TRIM(E36),5)&amp;" Product-FT_GB_HOT",CONCATENATE($BG36,MID(E36,6,10)))</f>
        <v>MG001 Product-FT_GB_HOT</v>
      </c>
      <c r="BB36" s="115" t="str">
        <f t="shared" si="12"/>
        <v>MS005 Product-FT_GB_HOT</v>
      </c>
      <c r="BC36" s="115" t="str">
        <f t="shared" si="194"/>
        <v>MD007 Product-FT_GB_HOT</v>
      </c>
      <c r="BD36" s="115" t="str">
        <f>IF(LEFT(H36,1)="M",LEFT(TRIM(H36),5)&amp;" Product-FT_GB_HOT",CONCATENATE($BG36,MID(H36,6,10)))</f>
        <v>MI001 Product-FT_GB_HOT</v>
      </c>
      <c r="BE36" s="115" t="str">
        <f>CONCATENATE(MID(I36,1,6)," Product-FT_GB_HOT")</f>
        <v>MPS001 Product-FT_GB_HOT</v>
      </c>
      <c r="BF36" s="115" t="str">
        <f>IF(J36=Notes!$B$54,"Product-FT_GB_HOT",J36)</f>
        <v>Product-FT_GB_HOT</v>
      </c>
      <c r="BG36" s="115" t="str">
        <f>IF(K36=Notes!$B$54,"Product-FT_GB_HOT",K36)</f>
        <v>Product-FT_GB_HOT</v>
      </c>
      <c r="BH36" s="115" t="str">
        <f>IF(L36=Notes!$B$54,"Product-FT_GB_HOT",L36)</f>
        <v>Product-FT_GB_HOT</v>
      </c>
      <c r="BI36" s="115" t="str">
        <f>IF(M36=Notes!$B$54,"Product-FT_GB_HOT",M36)</f>
        <v>Product-FT_GB_HOT</v>
      </c>
      <c r="BJ36" s="115" t="str">
        <f>IF(N36=Notes!$B$54,"Product-FT_GB_HOT",N36)</f>
        <v>Product-FT_GB_HOT</v>
      </c>
      <c r="BK36" s="115" t="str">
        <f>O36</f>
        <v>Bincut_X_X_X LV</v>
      </c>
      <c r="BL36" s="106"/>
      <c r="BM36" s="247"/>
      <c r="BN36" s="106" t="str">
        <f t="shared" si="43"/>
        <v>MD007</v>
      </c>
      <c r="BO36" s="116" t="str">
        <f>LEFT(TRIM(C36),5)&amp;" Product-"&amp;GB!$W$1</f>
        <v>MP001 Product-ATE_FQAGB</v>
      </c>
      <c r="BP36" s="116" t="str">
        <f>LEFT(TRIM(D36),5)&amp;" Product-"&amp;GB!$W$1</f>
        <v>ME001 Product-ATE_FQAGB</v>
      </c>
      <c r="BQ36" s="116" t="str">
        <f>LEFT(TRIM(E36),5)&amp;" Product-"&amp;GB!$W$1</f>
        <v>MG001 Product-ATE_FQAGB</v>
      </c>
      <c r="BR36" s="116" t="str">
        <f>IF(MID($F36,1,2)="MS",LEFT(TRIM($F36),5)&amp;" Product-"&amp;GB!$W$1,$F36)</f>
        <v>MS005 Product-ATE_FQAGB</v>
      </c>
      <c r="BS36" s="116" t="str">
        <f>LEFT(TRIM(G36),5)&amp;" Product-"&amp;GB!$W$1</f>
        <v>MD007 Product-ATE_FQAGB</v>
      </c>
      <c r="BT36" s="116" t="str">
        <f>LEFT(TRIM(H36),5)&amp;" Product-"&amp;GB!$W$1</f>
        <v>MI001 Product-ATE_FQAGB</v>
      </c>
      <c r="BU36" s="116" t="str">
        <f>CONCATENATE(MID($BE36,1,6)," Product-",GB!$W$1)</f>
        <v>MPS001 Product-ATE_FQAGB</v>
      </c>
      <c r="BV36" s="116" t="str">
        <f>IF(J36=Notes!$B$54,"Product-"&amp;GB!$W$1,J36)</f>
        <v>Product-ATE_FQAGB</v>
      </c>
      <c r="BW36" s="116" t="str">
        <f>IF(K36=Notes!$B$54,"Product-"&amp;GB!$W$1,K36)</f>
        <v>Product-ATE_FQAGB</v>
      </c>
      <c r="BX36" s="116" t="str">
        <f>IF(L36=Notes!$B$54,"Product-"&amp;GB!$W$1,L36)</f>
        <v>Product-ATE_FQAGB</v>
      </c>
      <c r="BY36" s="116" t="str">
        <f>IF(M36=Notes!$B$54,"Product-"&amp;GB!$W$1,M36)</f>
        <v>Product-ATE_FQAGB</v>
      </c>
      <c r="BZ36" s="116" t="str">
        <f>IF(N36=Notes!$B$54,"Product-"&amp;GB!$W$1,N36)</f>
        <v>Product-ATE_FQAGB</v>
      </c>
      <c r="CA36" s="116" t="str">
        <f t="shared" si="15"/>
        <v>Bincut_X_X_X NV</v>
      </c>
      <c r="CB36" s="106"/>
      <c r="CC36" s="247"/>
      <c r="CD36" s="106" t="str">
        <f t="shared" si="44"/>
        <v>MD007</v>
      </c>
      <c r="CE36" s="117" t="str">
        <f t="shared" si="251"/>
        <v>MP001 Product-HTOL_T0TX_GB_ROOM</v>
      </c>
      <c r="CF36" s="117" t="str">
        <f t="shared" si="251"/>
        <v>ME001 Product-HTOL_T0TX_GB_ROOM</v>
      </c>
      <c r="CG36" s="117" t="str">
        <f t="shared" si="251"/>
        <v>MG001 Product-HTOL_T0TX_GB_ROOM</v>
      </c>
      <c r="CH36" s="117" t="str">
        <f t="shared" si="19"/>
        <v>MS005 Product-HTOL_T0TX_GB_ROOM</v>
      </c>
      <c r="CI36" s="117" t="str">
        <f>LEFT(TRIM(G36),5)&amp;" Product-HTOL_T0TX_GB_ROOM"</f>
        <v>MD007 Product-HTOL_T0TX_GB_ROOM</v>
      </c>
      <c r="CJ36" s="117" t="str">
        <f>IF(LEFT(H36,1)="M",LEFT(TRIM(H36),5)&amp;" Product-HTOL_T0TX_GB_ROOM",CONCATENATE($CL36,MID(H36,6,10)))</f>
        <v>MI001 Product-HTOL_T0TX_GB_ROOM</v>
      </c>
      <c r="CK36" s="117" t="str">
        <f t="shared" si="22"/>
        <v>MPS001 Product-HTOL_T0TX_GB_ROOM</v>
      </c>
      <c r="CL36" s="117" t="str">
        <f>IF(J36=Notes!$B$54,"Product-HTOL_T0TX_GB_ROOM",J36)</f>
        <v>Product-HTOL_T0TX_GB_ROOM</v>
      </c>
      <c r="CM36" s="117" t="str">
        <f>IF(K36=Notes!$B$54,"Product-HTOL_T0TX_GB_ROOM",K36)</f>
        <v>Product-HTOL_T0TX_GB_ROOM</v>
      </c>
      <c r="CN36" s="117" t="str">
        <f>IF(L36=Notes!$B$54,"Product-HTOL_T0TX_GB_ROOM",L36)</f>
        <v>Product-HTOL_T0TX_GB_ROOM</v>
      </c>
      <c r="CO36" s="117" t="str">
        <f>IF(M36=Notes!$B$54,"Product-HTOL_T0TX_GB_ROOM",M36)</f>
        <v>Product-HTOL_T0TX_GB_ROOM</v>
      </c>
      <c r="CP36" s="117" t="str">
        <f>IF(N36=Notes!$B$54,"Product-HTOL_T0TX_GB_ROOM",N36)</f>
        <v>Product-HTOL_T0TX_GB_ROOM</v>
      </c>
      <c r="CQ36" s="117" t="str">
        <f t="shared" si="23"/>
        <v>Bincut_X_X_X NV</v>
      </c>
      <c r="CR36" s="106"/>
      <c r="CS36" s="247"/>
      <c r="CT36" s="106" t="str">
        <f t="shared" si="45"/>
        <v>MD007</v>
      </c>
      <c r="CU36" s="118" t="str">
        <f t="shared" si="252"/>
        <v>MP001 Product-HTOL_T0TX_GB_HOT</v>
      </c>
      <c r="CV36" s="118" t="str">
        <f t="shared" si="252"/>
        <v>ME001 Product-HTOL_T0TX_GB_HOT</v>
      </c>
      <c r="CW36" s="118" t="str">
        <f t="shared" si="252"/>
        <v>MG001 Product-HTOL_T0TX_GB_HOT</v>
      </c>
      <c r="CX36" s="118" t="str">
        <f t="shared" si="27"/>
        <v>MS005 Product-HTOL_T0TX_GB_HOT</v>
      </c>
      <c r="CY36" s="118" t="str">
        <f>LEFT(TRIM(G36),5)&amp;" Product-HTOL_T0TX_GB_HOT"</f>
        <v>MD007 Product-HTOL_T0TX_GB_HOT</v>
      </c>
      <c r="CZ36" s="118" t="str">
        <f>IF(LEFT(H36,1)="M",LEFT(TRIM(H36),5)&amp;" Product-HTOL_T0TX_GB_HOT",CONCATENATE($DB36,MID(H36,6,10)))</f>
        <v>MI001 Product-HTOL_T0TX_GB_HOT</v>
      </c>
      <c r="DA36" s="118" t="str">
        <f t="shared" si="30"/>
        <v>MPS001 Product-HTOL_T0TX_GB_HOT</v>
      </c>
      <c r="DB36" s="118" t="str">
        <f>IF(J36=Notes!$B$54,"Product-HTOL_T0TX_GB_HOT",J36)</f>
        <v>Product-HTOL_T0TX_GB_HOT</v>
      </c>
      <c r="DC36" s="118" t="str">
        <f>IF(K36=Notes!$B$54,"Product-HTOL_T0TX_GB_HOT",K36)</f>
        <v>Product-HTOL_T0TX_GB_HOT</v>
      </c>
      <c r="DD36" s="118" t="str">
        <f>IF(L36=Notes!$B$54,"Product-HTOL_T0TX_GB_HOT",L36)</f>
        <v>Product-HTOL_T0TX_GB_HOT</v>
      </c>
      <c r="DE36" s="118" t="str">
        <f>IF(M36=Notes!$B$54,"Product-HTOL_T0TX_GB_HOT",M36)</f>
        <v>Product-HTOL_T0TX_GB_HOT</v>
      </c>
      <c r="DF36" s="118" t="str">
        <f>IF(N36=Notes!$B$54,"Product-HTOL_T0TX_GB_HOT",N36)</f>
        <v>Product-HTOL_T0TX_GB_HOT</v>
      </c>
      <c r="DG36" s="118" t="str">
        <f t="shared" si="31"/>
        <v>Bincut_X_X_X NV</v>
      </c>
      <c r="DH36" s="106"/>
      <c r="DI36" s="55" t="str">
        <f t="shared" si="46"/>
        <v>No</v>
      </c>
      <c r="DJ36" s="55">
        <f>VLOOKUP(LEFT($E36,5),Notes!$A:$F,6,0)</f>
        <v>1</v>
      </c>
      <c r="DK36" s="55" t="str">
        <f>IF(LEFT($F36,2)="MS",VLOOKUP(LEFT($F36,5),Notes!$A:$F,6,0),IF(LEFT($F36,3)&gt;Notes!$B$58,0,1))</f>
        <v>Cross</v>
      </c>
      <c r="DL36" s="55" t="str">
        <f>VLOOKUP(LEFT($G36,5),Notes!$A:$F,6,0)</f>
        <v>Cross</v>
      </c>
      <c r="DM36" s="55">
        <f>VLOOKUP(LEFT($H36,5),Notes!$A:$F,6,0)</f>
        <v>1</v>
      </c>
    </row>
    <row r="37" spans="1:117" ht="17" x14ac:dyDescent="0.2">
      <c r="A37" s="248"/>
      <c r="B37" s="149" t="str">
        <f>CONCATENATE(LEFT(B36,5),"_SSB")</f>
        <v>MD007_SSB</v>
      </c>
      <c r="C37" s="107" t="str">
        <f t="shared" si="162"/>
        <v>MP001 E1 Voltage</v>
      </c>
      <c r="D37" s="108" t="str">
        <f t="shared" si="162"/>
        <v>ME001 E1 Voltage</v>
      </c>
      <c r="E37" s="107" t="str">
        <f t="shared" si="163"/>
        <v>MG001 E1 Voltage</v>
      </c>
      <c r="F37" s="107" t="s">
        <v>382</v>
      </c>
      <c r="G37" s="109" t="str">
        <f t="shared" si="164"/>
        <v>MD007 Evaluate Bin</v>
      </c>
      <c r="H37" s="108" t="str">
        <f t="shared" si="134"/>
        <v>MI001 E1 Voltage</v>
      </c>
      <c r="I37" s="107" t="str">
        <f>IF(INDEX(Binning!$F$3:$AY$791,MATCH(CONCATENATE("MPS",MID(C37,3,3),"_E1"),Binning!$F$3:$F$791,0),MATCH("Pvmax",Binning!$F$2:$AY$2,0))&lt;INDEX(Binning!$F$3:$AY$791,MATCH(CONCATENATE("MES",MID(D37,3,3),"_E1"),Binning!$F$3:$F$791,0),MATCH("Pvmax",Binning!$F$2:$AY$2,0)),CONCATENATE("MES",MID(D37,3,3)," E1 Voltage"),CONCATENATE("MPS",MID(C37,3,3)," E1 Voltage"))</f>
        <v>MPS001 E1 Voltage</v>
      </c>
      <c r="J37" s="107" t="str">
        <f>Notes!$B$54</f>
        <v>BinningVmax</v>
      </c>
      <c r="K37" s="107" t="str">
        <f>Notes!$B$54</f>
        <v>BinningVmax</v>
      </c>
      <c r="L37" s="107" t="str">
        <f>Notes!$B$54</f>
        <v>BinningVmax</v>
      </c>
      <c r="M37" s="107" t="str">
        <f>Notes!$B$54</f>
        <v>BinningVmax</v>
      </c>
      <c r="N37" s="107" t="str">
        <f>Notes!$B$54</f>
        <v>BinningVmax</v>
      </c>
      <c r="O37" s="107" t="str">
        <f t="shared" si="47"/>
        <v>Bincut_X_X_X LV</v>
      </c>
      <c r="P37" s="110"/>
      <c r="Q37" s="248"/>
      <c r="R37" s="106" t="str">
        <f t="shared" ref="R37" si="271">B37</f>
        <v>MD007_SSB</v>
      </c>
      <c r="S37" s="111" t="str">
        <f>LEFT(TRIM(C37),5)&amp;" Product-"&amp;GB!$S$1</f>
        <v>MP001 Product-CP_GB_HOT</v>
      </c>
      <c r="T37" s="111" t="str">
        <f>LEFT(TRIM(D37),5)&amp;" Product-"&amp;GB!$S$1</f>
        <v>ME001 Product-CP_GB_HOT</v>
      </c>
      <c r="U37" s="111" t="str">
        <f>LEFT(TRIM(E37),5)&amp;" Product-"&amp;GB!$S$1</f>
        <v>MG001 Product-CP_GB_HOT</v>
      </c>
      <c r="V37" s="111" t="str">
        <f t="shared" ref="V37" si="272">IF(MID(F37,1,2)="MS",LEFT(F37,5)&amp;" Product-CP_GB_HOT",F37)</f>
        <v>MS002 Product-CP_GB_HOT</v>
      </c>
      <c r="W37" s="111" t="str">
        <f>LEFT(TRIM(G37),5)&amp;" Product-"&amp;GB!$S$1</f>
        <v>MD007 Product-CP_GB_HOT</v>
      </c>
      <c r="X37" s="111" t="str">
        <f>LEFT(TRIM(H37),5)&amp;" Product-"&amp;GB!$S$1</f>
        <v>MI001 Product-CP_GB_HOT</v>
      </c>
      <c r="Y37" s="111" t="str">
        <f>IF(I37="","",LEFT(TRIM($I37),6)&amp;" Product-"&amp;GB!$S$1)</f>
        <v>MPS001 Product-CP_GB_HOT</v>
      </c>
      <c r="Z37" s="111" t="str">
        <f t="shared" si="48"/>
        <v>Product-CP_GB_HOT</v>
      </c>
      <c r="AA37" s="111" t="str">
        <f t="shared" si="5"/>
        <v>Product-CP_GB_HOT</v>
      </c>
      <c r="AB37" s="111" t="str">
        <f t="shared" si="6"/>
        <v>Product-CP_GB_HOT</v>
      </c>
      <c r="AC37" s="111" t="str">
        <f t="shared" si="6"/>
        <v>Product-CP_GB_HOT</v>
      </c>
      <c r="AD37" s="111" t="str">
        <f t="shared" si="6"/>
        <v>Product-CP_GB_HOT</v>
      </c>
      <c r="AE37" s="111" t="str">
        <f t="shared" ref="AE37" si="273">O37</f>
        <v>Bincut_X_X_X LV</v>
      </c>
      <c r="AF37" s="106"/>
      <c r="AG37" s="122"/>
      <c r="AH37" s="112" t="str">
        <f t="shared" ref="AH37" si="274">B37</f>
        <v>MD007_SSB</v>
      </c>
      <c r="AI37" s="113" t="str">
        <f t="shared" si="266"/>
        <v>MP001 Product-FT_GB_ROOM</v>
      </c>
      <c r="AJ37" s="113" t="str">
        <f t="shared" si="267"/>
        <v>ME001 Product-FT_GB_ROOM</v>
      </c>
      <c r="AK37" s="113" t="str">
        <f t="shared" si="268"/>
        <v>MG001 Product-FT_GB_ROOM</v>
      </c>
      <c r="AL37" s="113" t="str">
        <f t="shared" ref="AL37" si="275">IF(MID(F37,1,2)="MS",LEFT(F37,5)&amp;" Product-FT_GB_ROOM",F37)</f>
        <v>MS002 Product-FT_GB_ROOM</v>
      </c>
      <c r="AM37" s="113" t="str">
        <f t="shared" si="269"/>
        <v>MD007 Product-FT_GB_ROOM</v>
      </c>
      <c r="AN37" s="113" t="str">
        <f t="shared" si="270"/>
        <v>MI001 Product-FT_GB_ROOM</v>
      </c>
      <c r="AO37" s="113" t="str">
        <f t="shared" si="40"/>
        <v>MPS001 Product-FT_GB_ROOM</v>
      </c>
      <c r="AP37" s="113" t="str">
        <f>IF(Z37=Notes!$B$54,Notes!$B$54,"Product-FT_GB_ROOM")</f>
        <v>Product-FT_GB_ROOM</v>
      </c>
      <c r="AQ37" s="113" t="str">
        <f>IF(AA37=Notes!$B$54,Notes!$B$54,"Product-FT_GB_ROOM")</f>
        <v>Product-FT_GB_ROOM</v>
      </c>
      <c r="AR37" s="113" t="str">
        <f>IF(AB37=Notes!$B$54,Notes!$B$54,"Product-FT_GB_ROOM")</f>
        <v>Product-FT_GB_ROOM</v>
      </c>
      <c r="AS37" s="113" t="str">
        <f>IF(AC37=Notes!$B$54,Notes!$B$54,"Product-FT_GB_ROOM")</f>
        <v>Product-FT_GB_ROOM</v>
      </c>
      <c r="AT37" s="113" t="str">
        <f>IF(AD37=Notes!$B$54,Notes!$B$54,"Product-FT_GB_ROOM")</f>
        <v>Product-FT_GB_ROOM</v>
      </c>
      <c r="AU37" s="114" t="str">
        <f t="shared" ref="AU37" si="276">O37</f>
        <v>Bincut_X_X_X LV</v>
      </c>
      <c r="AV37" s="106"/>
      <c r="AW37" s="123"/>
      <c r="AX37" s="106" t="str">
        <f t="shared" ref="AX37" si="277">B37</f>
        <v>MD007_SSB</v>
      </c>
      <c r="AY37" s="115" t="str">
        <f t="shared" si="76"/>
        <v>MP001 Product-FT_GB_HOT</v>
      </c>
      <c r="AZ37" s="115" t="str">
        <f t="shared" si="77"/>
        <v>ME001 Product-FT_GB_HOT</v>
      </c>
      <c r="BA37" s="115" t="str">
        <f t="shared" ref="BA37" si="278">IF(LEFT(E37,1)="M",LEFT(TRIM(E37),5)&amp;" Product-FT_GB_HOT",CONCATENATE($BG37,MID(E37,6,10)))</f>
        <v>MG001 Product-FT_GB_HOT</v>
      </c>
      <c r="BB37" s="115" t="str">
        <f t="shared" ref="BB37" si="279">IF(MID(F37,1,2)="MS",LEFT(F37,5)&amp;" Product-FT_GB_HOT",F37)</f>
        <v>MS002 Product-FT_GB_HOT</v>
      </c>
      <c r="BC37" s="115" t="str">
        <f t="shared" si="78"/>
        <v>MD007 Product-FT_GB_HOT</v>
      </c>
      <c r="BD37" s="115" t="str">
        <f t="shared" ref="BD37" si="280">IF(LEFT(H37,1)="M",LEFT(TRIM(H37),5)&amp;" Product-FT_GB_HOT",CONCATENATE($BG37,MID(H37,6,10)))</f>
        <v>MI001 Product-FT_GB_HOT</v>
      </c>
      <c r="BE37" s="115" t="str">
        <f t="shared" ref="BE37" si="281">CONCATENATE(MID(I37,1,6)," Product-FT_GB_HOT")</f>
        <v>MPS001 Product-FT_GB_HOT</v>
      </c>
      <c r="BF37" s="115" t="str">
        <f>IF(J37=Notes!$B$54,"Product-FT_GB_HOT",J37)</f>
        <v>Product-FT_GB_HOT</v>
      </c>
      <c r="BG37" s="115" t="str">
        <f>IF(K37=Notes!$B$54,"Product-FT_GB_HOT",K37)</f>
        <v>Product-FT_GB_HOT</v>
      </c>
      <c r="BH37" s="115" t="str">
        <f>IF(L37=Notes!$B$54,"Product-FT_GB_HOT",L37)</f>
        <v>Product-FT_GB_HOT</v>
      </c>
      <c r="BI37" s="115" t="str">
        <f>IF(M37=Notes!$B$54,"Product-FT_GB_HOT",M37)</f>
        <v>Product-FT_GB_HOT</v>
      </c>
      <c r="BJ37" s="115" t="str">
        <f>IF(N37=Notes!$B$54,"Product-FT_GB_HOT",N37)</f>
        <v>Product-FT_GB_HOT</v>
      </c>
      <c r="BK37" s="115" t="str">
        <f t="shared" ref="BK37" si="282">O37</f>
        <v>Bincut_X_X_X LV</v>
      </c>
      <c r="BL37" s="106"/>
      <c r="BM37" s="119"/>
      <c r="BN37" s="106" t="str">
        <f t="shared" si="43"/>
        <v>MD007_SSB</v>
      </c>
      <c r="BO37" s="116" t="str">
        <f>LEFT(TRIM(C37),5)&amp;" Product-"&amp;GB!$W$1</f>
        <v>MP001 Product-ATE_FQAGB</v>
      </c>
      <c r="BP37" s="116" t="str">
        <f>LEFT(TRIM(D37),5)&amp;" Product-"&amp;GB!$W$1</f>
        <v>ME001 Product-ATE_FQAGB</v>
      </c>
      <c r="BQ37" s="116" t="str">
        <f>LEFT(TRIM(E37),5)&amp;" Product-"&amp;GB!$W$1</f>
        <v>MG001 Product-ATE_FQAGB</v>
      </c>
      <c r="BR37" s="116" t="str">
        <f>IF(MID($F37,1,2)="MS",LEFT(TRIM($F37),5)&amp;" Product-"&amp;GB!$W$1,$F37)</f>
        <v>MS002 Product-ATE_FQAGB</v>
      </c>
      <c r="BS37" s="116" t="str">
        <f>LEFT(TRIM(G37),5)&amp;" Product-"&amp;GB!$W$1</f>
        <v>MD007 Product-ATE_FQAGB</v>
      </c>
      <c r="BT37" s="116" t="str">
        <f>LEFT(TRIM(H37),5)&amp;" Product-"&amp;GB!$W$1</f>
        <v>MI001 Product-ATE_FQAGB</v>
      </c>
      <c r="BU37" s="116" t="str">
        <f>CONCATENATE(MID($BE37,1,6)," Product-",GB!$W$1)</f>
        <v>MPS001 Product-ATE_FQAGB</v>
      </c>
      <c r="BV37" s="116" t="str">
        <f>IF(J37=Notes!$B$54,"Product-"&amp;GB!$W$1,J37)</f>
        <v>Product-ATE_FQAGB</v>
      </c>
      <c r="BW37" s="116" t="str">
        <f>IF(K37=Notes!$B$54,"Product-"&amp;GB!$W$1,K37)</f>
        <v>Product-ATE_FQAGB</v>
      </c>
      <c r="BX37" s="116" t="str">
        <f>IF(L37=Notes!$B$54,"Product-"&amp;GB!$W$1,L37)</f>
        <v>Product-ATE_FQAGB</v>
      </c>
      <c r="BY37" s="116" t="str">
        <f>IF(M37=Notes!$B$54,"Product-"&amp;GB!$W$1,M37)</f>
        <v>Product-ATE_FQAGB</v>
      </c>
      <c r="BZ37" s="116" t="str">
        <f>IF(N37=Notes!$B$54,"Product-"&amp;GB!$W$1,N37)</f>
        <v>Product-ATE_FQAGB</v>
      </c>
      <c r="CA37" s="116" t="str">
        <f t="shared" si="15"/>
        <v>Bincut_X_X_X NV</v>
      </c>
      <c r="CB37" s="106"/>
      <c r="CC37" s="119"/>
      <c r="CD37" s="106" t="str">
        <f t="shared" si="44"/>
        <v>MD007_SSB</v>
      </c>
      <c r="CE37" s="117" t="str">
        <f t="shared" ref="CE37" si="283">LEFT(TRIM(C37),5)&amp;" Product-HTOL_T0TX_GB_ROOM"</f>
        <v>MP001 Product-HTOL_T0TX_GB_ROOM</v>
      </c>
      <c r="CF37" s="117" t="str">
        <f t="shared" ref="CF37" si="284">LEFT(TRIM(D37),5)&amp;" Product-HTOL_T0TX_GB_ROOM"</f>
        <v>ME001 Product-HTOL_T0TX_GB_ROOM</v>
      </c>
      <c r="CG37" s="117" t="str">
        <f t="shared" ref="CG37" si="285">LEFT(TRIM(E37),5)&amp;" Product-HTOL_T0TX_GB_ROOM"</f>
        <v>MG001 Product-HTOL_T0TX_GB_ROOM</v>
      </c>
      <c r="CH37" s="117" t="str">
        <f t="shared" si="19"/>
        <v>MS002 Product-HTOL_T0TX_GB_ROOM</v>
      </c>
      <c r="CI37" s="117" t="str">
        <f t="shared" ref="CI37" si="286">LEFT(TRIM(G37),5)&amp;" Product-HTOL_T0TX_GB_ROOM"</f>
        <v>MD007 Product-HTOL_T0TX_GB_ROOM</v>
      </c>
      <c r="CJ37" s="117" t="str">
        <f t="shared" ref="CJ37" si="287">IF(LEFT(H37,1)="M",LEFT(TRIM(H37),5)&amp;" Product-HTOL_T0TX_GB_ROOM",CONCATENATE($CL37,MID(H37,6,10)))</f>
        <v>MI001 Product-HTOL_T0TX_GB_ROOM</v>
      </c>
      <c r="CK37" s="117" t="str">
        <f t="shared" si="22"/>
        <v>MPS001 Product-HTOL_T0TX_GB_ROOM</v>
      </c>
      <c r="CL37" s="117" t="str">
        <f>IF(J37=Notes!$B$54,"Product-HTOL_T0TX_GB_ROOM",J37)</f>
        <v>Product-HTOL_T0TX_GB_ROOM</v>
      </c>
      <c r="CM37" s="117" t="str">
        <f>IF(K37=Notes!$B$54,"Product-HTOL_T0TX_GB_ROOM",K37)</f>
        <v>Product-HTOL_T0TX_GB_ROOM</v>
      </c>
      <c r="CN37" s="117" t="str">
        <f>IF(L37=Notes!$B$54,"Product-HTOL_T0TX_GB_ROOM",L37)</f>
        <v>Product-HTOL_T0TX_GB_ROOM</v>
      </c>
      <c r="CO37" s="117" t="str">
        <f>IF(M37=Notes!$B$54,"Product-HTOL_T0TX_GB_ROOM",M37)</f>
        <v>Product-HTOL_T0TX_GB_ROOM</v>
      </c>
      <c r="CP37" s="117" t="str">
        <f>IF(N37=Notes!$B$54,"Product-HTOL_T0TX_GB_ROOM",N37)</f>
        <v>Product-HTOL_T0TX_GB_ROOM</v>
      </c>
      <c r="CQ37" s="117" t="str">
        <f t="shared" si="23"/>
        <v>Bincut_X_X_X NV</v>
      </c>
      <c r="CR37" s="106"/>
      <c r="CS37" s="119"/>
      <c r="CT37" s="106" t="str">
        <f t="shared" si="45"/>
        <v>MD007_SSB</v>
      </c>
      <c r="CU37" s="118" t="str">
        <f t="shared" ref="CU37" si="288">LEFT(TRIM(C37),5)&amp;" Product-HTOL_T0TX_GB_HOT"</f>
        <v>MP001 Product-HTOL_T0TX_GB_HOT</v>
      </c>
      <c r="CV37" s="118" t="str">
        <f t="shared" ref="CV37" si="289">LEFT(TRIM(D37),5)&amp;" Product-HTOL_T0TX_GB_HOT"</f>
        <v>ME001 Product-HTOL_T0TX_GB_HOT</v>
      </c>
      <c r="CW37" s="118" t="str">
        <f t="shared" ref="CW37" si="290">LEFT(TRIM(E37),5)&amp;" Product-HTOL_T0TX_GB_HOT"</f>
        <v>MG001 Product-HTOL_T0TX_GB_HOT</v>
      </c>
      <c r="CX37" s="118" t="str">
        <f t="shared" si="27"/>
        <v>MS002 Product-HTOL_T0TX_GB_HOT</v>
      </c>
      <c r="CY37" s="118" t="str">
        <f t="shared" ref="CY37" si="291">LEFT(TRIM(G37),5)&amp;" Product-HTOL_T0TX_GB_HOT"</f>
        <v>MD007 Product-HTOL_T0TX_GB_HOT</v>
      </c>
      <c r="CZ37" s="118" t="str">
        <f t="shared" ref="CZ37" si="292">IF(LEFT(H37,1)="M",LEFT(TRIM(H37),5)&amp;" Product-HTOL_T0TX_GB_HOT",CONCATENATE($DB37,MID(H37,6,10)))</f>
        <v>MI001 Product-HTOL_T0TX_GB_HOT</v>
      </c>
      <c r="DA37" s="118" t="str">
        <f t="shared" si="30"/>
        <v>MPS001 Product-HTOL_T0TX_GB_HOT</v>
      </c>
      <c r="DB37" s="118" t="str">
        <f>IF(J37=Notes!$B$54,"Product-HTOL_T0TX_GB_HOT",J37)</f>
        <v>Product-HTOL_T0TX_GB_HOT</v>
      </c>
      <c r="DC37" s="118" t="str">
        <f>IF(K37=Notes!$B$54,"Product-HTOL_T0TX_GB_HOT",K37)</f>
        <v>Product-HTOL_T0TX_GB_HOT</v>
      </c>
      <c r="DD37" s="118" t="str">
        <f>IF(L37=Notes!$B$54,"Product-HTOL_T0TX_GB_HOT",L37)</f>
        <v>Product-HTOL_T0TX_GB_HOT</v>
      </c>
      <c r="DE37" s="118" t="str">
        <f>IF(M37=Notes!$B$54,"Product-HTOL_T0TX_GB_HOT",M37)</f>
        <v>Product-HTOL_T0TX_GB_HOT</v>
      </c>
      <c r="DF37" s="118" t="str">
        <f>IF(N37=Notes!$B$54,"Product-HTOL_T0TX_GB_HOT",N37)</f>
        <v>Product-HTOL_T0TX_GB_HOT</v>
      </c>
      <c r="DG37" s="118" t="str">
        <f t="shared" si="31"/>
        <v>Bincut_X_X_X NV</v>
      </c>
      <c r="DH37" s="106"/>
      <c r="DI37" s="55" t="str">
        <f t="shared" si="46"/>
        <v>No</v>
      </c>
      <c r="DJ37" s="55">
        <f>VLOOKUP(LEFT($E37,5),Notes!$A:$F,6,0)</f>
        <v>1</v>
      </c>
      <c r="DK37" s="55">
        <f>IF(LEFT($F37,2)="MS",VLOOKUP(LEFT($F37,5),Notes!$A:$F,6,0),IF(LEFT($F37,3)&gt;Notes!$B$58,0,1))</f>
        <v>1</v>
      </c>
      <c r="DL37" s="55" t="str">
        <f>VLOOKUP(LEFT($G37,5),Notes!$A:$F,6,0)</f>
        <v>Cross</v>
      </c>
      <c r="DM37" s="55">
        <f>VLOOKUP(LEFT($H37,5),Notes!$A:$F,6,0)</f>
        <v>1</v>
      </c>
    </row>
    <row r="38" spans="1:117" ht="17" x14ac:dyDescent="0.2">
      <c r="A38" s="248"/>
      <c r="B38" s="106" t="s">
        <v>379</v>
      </c>
      <c r="C38" s="107" t="str">
        <f t="shared" si="162"/>
        <v>MP001 E1 Voltage</v>
      </c>
      <c r="D38" s="108" t="str">
        <f t="shared" si="162"/>
        <v>ME001 E1 Voltage</v>
      </c>
      <c r="E38" s="107" t="str">
        <f t="shared" si="163"/>
        <v>MG001 E1 Voltage</v>
      </c>
      <c r="F38" s="107" t="s">
        <v>383</v>
      </c>
      <c r="G38" s="109" t="str">
        <f t="shared" si="164"/>
        <v>MD008 Evaluate Bin</v>
      </c>
      <c r="H38" s="108" t="str">
        <f t="shared" si="134"/>
        <v>MI001 E1 Voltage</v>
      </c>
      <c r="I38" s="107" t="str">
        <f>IF(INDEX(Binning!$F$3:$AY$791,MATCH(CONCATENATE("MPS",MID(C38,3,3),"_E1"),Binning!$F$3:$F$791,0),MATCH("Pvmax",Binning!$F$2:$AY$2,0))&lt;INDEX(Binning!$F$3:$AY$791,MATCH(CONCATENATE("MES",MID(D38,3,3),"_E1"),Binning!$F$3:$F$791,0),MATCH("Pvmax",Binning!$F$2:$AY$2,0)),CONCATENATE("MES",MID(D38,3,3)," E1 Voltage"),CONCATENATE("MPS",MID(C38,3,3)," E1 Voltage"))</f>
        <v>MPS001 E1 Voltage</v>
      </c>
      <c r="J38" s="107" t="str">
        <f>Notes!$B$54</f>
        <v>BinningVmax</v>
      </c>
      <c r="K38" s="107" t="str">
        <f>Notes!$B$54</f>
        <v>BinningVmax</v>
      </c>
      <c r="L38" s="107" t="str">
        <f>Notes!$B$54</f>
        <v>BinningVmax</v>
      </c>
      <c r="M38" s="107" t="str">
        <f>Notes!$B$54</f>
        <v>BinningVmax</v>
      </c>
      <c r="N38" s="107" t="str">
        <f>Notes!$B$54</f>
        <v>BinningVmax</v>
      </c>
      <c r="O38" s="107" t="str">
        <f t="shared" si="47"/>
        <v>Bincut_X_X_X LV</v>
      </c>
      <c r="P38" s="121"/>
      <c r="Q38" s="248"/>
      <c r="R38" s="106" t="str">
        <f>B38</f>
        <v>MD008</v>
      </c>
      <c r="S38" s="111" t="str">
        <f>LEFT(TRIM(C38),5)&amp;" Product-"&amp;GB!$S$1</f>
        <v>MP001 Product-CP_GB_HOT</v>
      </c>
      <c r="T38" s="111" t="str">
        <f>LEFT(TRIM(D38),5)&amp;" Product-"&amp;GB!$S$1</f>
        <v>ME001 Product-CP_GB_HOT</v>
      </c>
      <c r="U38" s="111" t="str">
        <f>LEFT(TRIM(E38),5)&amp;" Product-"&amp;GB!$S$1</f>
        <v>MG001 Product-CP_GB_HOT</v>
      </c>
      <c r="V38" s="111" t="str">
        <f t="shared" si="192"/>
        <v>MS005 Product-CP_GB_HOT</v>
      </c>
      <c r="W38" s="111" t="str">
        <f>LEFT(TRIM(G38),5)&amp;" Product-"&amp;GB!$S$1</f>
        <v>MD008 Product-CP_GB_HOT</v>
      </c>
      <c r="X38" s="111" t="str">
        <f>LEFT(TRIM(H38),5)&amp;" Product-"&amp;GB!$S$1</f>
        <v>MI001 Product-CP_GB_HOT</v>
      </c>
      <c r="Y38" s="111" t="str">
        <f>IF(I38="","",LEFT(TRIM($I38),6)&amp;" Product-"&amp;GB!$S$1)</f>
        <v>MPS001 Product-CP_GB_HOT</v>
      </c>
      <c r="Z38" s="111" t="str">
        <f t="shared" si="48"/>
        <v>Product-CP_GB_HOT</v>
      </c>
      <c r="AA38" s="111" t="str">
        <f t="shared" si="5"/>
        <v>Product-CP_GB_HOT</v>
      </c>
      <c r="AB38" s="111" t="str">
        <f t="shared" si="222"/>
        <v>Product-CP_GB_HOT</v>
      </c>
      <c r="AC38" s="111" t="str">
        <f t="shared" si="222"/>
        <v>Product-CP_GB_HOT</v>
      </c>
      <c r="AD38" s="111" t="str">
        <f t="shared" si="222"/>
        <v>Product-CP_GB_HOT</v>
      </c>
      <c r="AE38" s="111" t="str">
        <f>O38</f>
        <v>Bincut_X_X_X LV</v>
      </c>
      <c r="AF38" s="106"/>
      <c r="AG38" s="122"/>
      <c r="AH38" s="112" t="str">
        <f>B38</f>
        <v>MD008</v>
      </c>
      <c r="AI38" s="113" t="str">
        <f t="shared" si="266"/>
        <v>MP001 Product-FT_GB_ROOM</v>
      </c>
      <c r="AJ38" s="113" t="str">
        <f t="shared" si="267"/>
        <v>ME001 Product-FT_GB_ROOM</v>
      </c>
      <c r="AK38" s="113" t="str">
        <f t="shared" si="268"/>
        <v>MG001 Product-FT_GB_ROOM</v>
      </c>
      <c r="AL38" s="113" t="str">
        <f t="shared" si="9"/>
        <v>MS005 Product-FT_GB_ROOM</v>
      </c>
      <c r="AM38" s="113" t="str">
        <f t="shared" si="269"/>
        <v>MD008 Product-FT_GB_ROOM</v>
      </c>
      <c r="AN38" s="113" t="str">
        <f t="shared" si="270"/>
        <v>MI001 Product-FT_GB_ROOM</v>
      </c>
      <c r="AO38" s="113" t="str">
        <f t="shared" si="40"/>
        <v>MPS001 Product-FT_GB_ROOM</v>
      </c>
      <c r="AP38" s="113" t="str">
        <f>IF(Z38=Notes!$B$54,Notes!$B$54,"Product-FT_GB_ROOM")</f>
        <v>Product-FT_GB_ROOM</v>
      </c>
      <c r="AQ38" s="113" t="str">
        <f>IF(AA38=Notes!$B$54,Notes!$B$54,"Product-FT_GB_ROOM")</f>
        <v>Product-FT_GB_ROOM</v>
      </c>
      <c r="AR38" s="113" t="str">
        <f>IF(AB38=Notes!$B$54,Notes!$B$54,"Product-FT_GB_ROOM")</f>
        <v>Product-FT_GB_ROOM</v>
      </c>
      <c r="AS38" s="113" t="str">
        <f>IF(AC38=Notes!$B$54,Notes!$B$54,"Product-FT_GB_ROOM")</f>
        <v>Product-FT_GB_ROOM</v>
      </c>
      <c r="AT38" s="113" t="str">
        <f>IF(AD38=Notes!$B$54,Notes!$B$54,"Product-FT_GB_ROOM")</f>
        <v>Product-FT_GB_ROOM</v>
      </c>
      <c r="AU38" s="114" t="str">
        <f>O38</f>
        <v>Bincut_X_X_X LV</v>
      </c>
      <c r="AV38" s="106"/>
      <c r="AW38" s="123"/>
      <c r="AX38" s="106" t="str">
        <f>B38</f>
        <v>MD008</v>
      </c>
      <c r="AY38" s="115" t="str">
        <f t="shared" si="76"/>
        <v>MP001 Product-FT_GB_HOT</v>
      </c>
      <c r="AZ38" s="115" t="str">
        <f t="shared" si="193"/>
        <v>ME001 Product-FT_GB_HOT</v>
      </c>
      <c r="BA38" s="115" t="str">
        <f>IF(LEFT(E38,1)="M",LEFT(TRIM(E38),5)&amp;" Product-FT_GB_HOT",CONCATENATE($BG38,MID(E38,6,10)))</f>
        <v>MG001 Product-FT_GB_HOT</v>
      </c>
      <c r="BB38" s="115" t="str">
        <f t="shared" si="12"/>
        <v>MS005 Product-FT_GB_HOT</v>
      </c>
      <c r="BC38" s="115" t="str">
        <f t="shared" si="194"/>
        <v>MD008 Product-FT_GB_HOT</v>
      </c>
      <c r="BD38" s="115" t="str">
        <f>IF(LEFT(H38,1)="M",LEFT(TRIM(H38),5)&amp;" Product-FT_GB_HOT",CONCATENATE($BG38,MID(H38,6,10)))</f>
        <v>MI001 Product-FT_GB_HOT</v>
      </c>
      <c r="BE38" s="115" t="str">
        <f>CONCATENATE(MID(I38,1,6)," Product-FT_GB_HOT")</f>
        <v>MPS001 Product-FT_GB_HOT</v>
      </c>
      <c r="BF38" s="115" t="str">
        <f>IF(J38=Notes!$B$54,"Product-FT_GB_HOT",J38)</f>
        <v>Product-FT_GB_HOT</v>
      </c>
      <c r="BG38" s="115" t="str">
        <f>IF(K38=Notes!$B$54,"Product-FT_GB_HOT",K38)</f>
        <v>Product-FT_GB_HOT</v>
      </c>
      <c r="BH38" s="115" t="str">
        <f>IF(L38=Notes!$B$54,"Product-FT_GB_HOT",L38)</f>
        <v>Product-FT_GB_HOT</v>
      </c>
      <c r="BI38" s="115" t="str">
        <f>IF(M38=Notes!$B$54,"Product-FT_GB_HOT",M38)</f>
        <v>Product-FT_GB_HOT</v>
      </c>
      <c r="BJ38" s="115" t="str">
        <f>IF(N38=Notes!$B$54,"Product-FT_GB_HOT",N38)</f>
        <v>Product-FT_GB_HOT</v>
      </c>
      <c r="BK38" s="115" t="str">
        <f>O38</f>
        <v>Bincut_X_X_X LV</v>
      </c>
      <c r="BL38" s="106"/>
      <c r="BM38" s="119"/>
      <c r="BN38" s="106" t="str">
        <f t="shared" si="43"/>
        <v>MD008</v>
      </c>
      <c r="BO38" s="116" t="str">
        <f>LEFT(TRIM(C38),5)&amp;" Product-"&amp;GB!$W$1</f>
        <v>MP001 Product-ATE_FQAGB</v>
      </c>
      <c r="BP38" s="116" t="str">
        <f>LEFT(TRIM(D38),5)&amp;" Product-"&amp;GB!$W$1</f>
        <v>ME001 Product-ATE_FQAGB</v>
      </c>
      <c r="BQ38" s="116" t="str">
        <f>LEFT(TRIM(E38),5)&amp;" Product-"&amp;GB!$W$1</f>
        <v>MG001 Product-ATE_FQAGB</v>
      </c>
      <c r="BR38" s="116" t="str">
        <f>IF(MID($F38,1,2)="MS",LEFT(TRIM($F38),5)&amp;" Product-"&amp;GB!$W$1,$F38)</f>
        <v>MS005 Product-ATE_FQAGB</v>
      </c>
      <c r="BS38" s="116" t="str">
        <f>LEFT(TRIM(G38),5)&amp;" Product-"&amp;GB!$W$1</f>
        <v>MD008 Product-ATE_FQAGB</v>
      </c>
      <c r="BT38" s="116" t="str">
        <f>LEFT(TRIM(H38),5)&amp;" Product-"&amp;GB!$W$1</f>
        <v>MI001 Product-ATE_FQAGB</v>
      </c>
      <c r="BU38" s="116" t="str">
        <f>CONCATENATE(MID($BE38,1,6)," Product-",GB!$W$1)</f>
        <v>MPS001 Product-ATE_FQAGB</v>
      </c>
      <c r="BV38" s="116" t="str">
        <f>IF(J38=Notes!$B$54,"Product-"&amp;GB!$W$1,J38)</f>
        <v>Product-ATE_FQAGB</v>
      </c>
      <c r="BW38" s="116" t="str">
        <f>IF(K38=Notes!$B$54,"Product-"&amp;GB!$W$1,K38)</f>
        <v>Product-ATE_FQAGB</v>
      </c>
      <c r="BX38" s="116" t="str">
        <f>IF(L38=Notes!$B$54,"Product-"&amp;GB!$W$1,L38)</f>
        <v>Product-ATE_FQAGB</v>
      </c>
      <c r="BY38" s="116" t="str">
        <f>IF(M38=Notes!$B$54,"Product-"&amp;GB!$W$1,M38)</f>
        <v>Product-ATE_FQAGB</v>
      </c>
      <c r="BZ38" s="116" t="str">
        <f>IF(N38=Notes!$B$54,"Product-"&amp;GB!$W$1,N38)</f>
        <v>Product-ATE_FQAGB</v>
      </c>
      <c r="CA38" s="116" t="str">
        <f t="shared" si="15"/>
        <v>Bincut_X_X_X NV</v>
      </c>
      <c r="CB38" s="106"/>
      <c r="CC38" s="119"/>
      <c r="CD38" s="106" t="str">
        <f t="shared" si="44"/>
        <v>MD008</v>
      </c>
      <c r="CE38" s="117" t="str">
        <f t="shared" si="251"/>
        <v>MP001 Product-HTOL_T0TX_GB_ROOM</v>
      </c>
      <c r="CF38" s="117" t="str">
        <f t="shared" si="251"/>
        <v>ME001 Product-HTOL_T0TX_GB_ROOM</v>
      </c>
      <c r="CG38" s="117" t="str">
        <f t="shared" si="251"/>
        <v>MG001 Product-HTOL_T0TX_GB_ROOM</v>
      </c>
      <c r="CH38" s="117" t="str">
        <f t="shared" si="19"/>
        <v>MS005 Product-HTOL_T0TX_GB_ROOM</v>
      </c>
      <c r="CI38" s="117" t="str">
        <f>LEFT(TRIM(G38),5)&amp;" Product-HTOL_T0TX_GB_ROOM"</f>
        <v>MD008 Product-HTOL_T0TX_GB_ROOM</v>
      </c>
      <c r="CJ38" s="117" t="str">
        <f>IF(LEFT(H38,1)="M",LEFT(TRIM(H38),5)&amp;" Product-HTOL_T0TX_GB_ROOM",CONCATENATE($CL38,MID(H38,6,10)))</f>
        <v>MI001 Product-HTOL_T0TX_GB_ROOM</v>
      </c>
      <c r="CK38" s="117" t="str">
        <f t="shared" si="22"/>
        <v>MPS001 Product-HTOL_T0TX_GB_ROOM</v>
      </c>
      <c r="CL38" s="117" t="str">
        <f>IF(J38=Notes!$B$54,"Product-HTOL_T0TX_GB_ROOM",J38)</f>
        <v>Product-HTOL_T0TX_GB_ROOM</v>
      </c>
      <c r="CM38" s="117" t="str">
        <f>IF(K38=Notes!$B$54,"Product-HTOL_T0TX_GB_ROOM",K38)</f>
        <v>Product-HTOL_T0TX_GB_ROOM</v>
      </c>
      <c r="CN38" s="117" t="str">
        <f>IF(L38=Notes!$B$54,"Product-HTOL_T0TX_GB_ROOM",L38)</f>
        <v>Product-HTOL_T0TX_GB_ROOM</v>
      </c>
      <c r="CO38" s="117" t="str">
        <f>IF(M38=Notes!$B$54,"Product-HTOL_T0TX_GB_ROOM",M38)</f>
        <v>Product-HTOL_T0TX_GB_ROOM</v>
      </c>
      <c r="CP38" s="117" t="str">
        <f>IF(N38=Notes!$B$54,"Product-HTOL_T0TX_GB_ROOM",N38)</f>
        <v>Product-HTOL_T0TX_GB_ROOM</v>
      </c>
      <c r="CQ38" s="117" t="str">
        <f t="shared" si="23"/>
        <v>Bincut_X_X_X NV</v>
      </c>
      <c r="CR38" s="106"/>
      <c r="CS38" s="119"/>
      <c r="CT38" s="106" t="str">
        <f t="shared" si="45"/>
        <v>MD008</v>
      </c>
      <c r="CU38" s="118" t="str">
        <f t="shared" si="252"/>
        <v>MP001 Product-HTOL_T0TX_GB_HOT</v>
      </c>
      <c r="CV38" s="118" t="str">
        <f t="shared" si="252"/>
        <v>ME001 Product-HTOL_T0TX_GB_HOT</v>
      </c>
      <c r="CW38" s="118" t="str">
        <f t="shared" si="252"/>
        <v>MG001 Product-HTOL_T0TX_GB_HOT</v>
      </c>
      <c r="CX38" s="118" t="str">
        <f t="shared" si="27"/>
        <v>MS005 Product-HTOL_T0TX_GB_HOT</v>
      </c>
      <c r="CY38" s="118" t="str">
        <f>LEFT(TRIM(G38),5)&amp;" Product-HTOL_T0TX_GB_HOT"</f>
        <v>MD008 Product-HTOL_T0TX_GB_HOT</v>
      </c>
      <c r="CZ38" s="118" t="str">
        <f>IF(LEFT(H38,1)="M",LEFT(TRIM(H38),5)&amp;" Product-HTOL_T0TX_GB_HOT",CONCATENATE($DB38,MID(H38,6,10)))</f>
        <v>MI001 Product-HTOL_T0TX_GB_HOT</v>
      </c>
      <c r="DA38" s="118" t="str">
        <f t="shared" si="30"/>
        <v>MPS001 Product-HTOL_T0TX_GB_HOT</v>
      </c>
      <c r="DB38" s="118" t="str">
        <f>IF(J38=Notes!$B$54,"Product-HTOL_T0TX_GB_HOT",J38)</f>
        <v>Product-HTOL_T0TX_GB_HOT</v>
      </c>
      <c r="DC38" s="118" t="str">
        <f>IF(K38=Notes!$B$54,"Product-HTOL_T0TX_GB_HOT",K38)</f>
        <v>Product-HTOL_T0TX_GB_HOT</v>
      </c>
      <c r="DD38" s="118" t="str">
        <f>IF(L38=Notes!$B$54,"Product-HTOL_T0TX_GB_HOT",L38)</f>
        <v>Product-HTOL_T0TX_GB_HOT</v>
      </c>
      <c r="DE38" s="118" t="str">
        <f>IF(M38=Notes!$B$54,"Product-HTOL_T0TX_GB_HOT",M38)</f>
        <v>Product-HTOL_T0TX_GB_HOT</v>
      </c>
      <c r="DF38" s="118" t="str">
        <f>IF(N38=Notes!$B$54,"Product-HTOL_T0TX_GB_HOT",N38)</f>
        <v>Product-HTOL_T0TX_GB_HOT</v>
      </c>
      <c r="DG38" s="118" t="str">
        <f t="shared" si="31"/>
        <v>Bincut_X_X_X NV</v>
      </c>
      <c r="DH38" s="106"/>
      <c r="DI38" s="55" t="str">
        <f t="shared" si="46"/>
        <v>No</v>
      </c>
      <c r="DJ38" s="55">
        <f>VLOOKUP(LEFT($E38,5),Notes!$A:$F,6,0)</f>
        <v>1</v>
      </c>
      <c r="DK38" s="55" t="str">
        <f>IF(LEFT($F38,2)="MS",VLOOKUP(LEFT($F38,5),Notes!$A:$F,6,0),IF(LEFT($F38,3)&gt;Notes!$B$58,0,1))</f>
        <v>Cross</v>
      </c>
      <c r="DL38" s="55" t="str">
        <f>VLOOKUP(LEFT($G38,5),Notes!$A:$F,6,0)</f>
        <v>Cross</v>
      </c>
      <c r="DM38" s="55">
        <f>VLOOKUP(LEFT($H38,5),Notes!$A:$F,6,0)</f>
        <v>1</v>
      </c>
    </row>
    <row r="39" spans="1:117" ht="17" x14ac:dyDescent="0.2">
      <c r="A39" s="248"/>
      <c r="B39" s="149" t="str">
        <f>CONCATENATE(LEFT(B38,5),"_SSB")</f>
        <v>MD008_SSB</v>
      </c>
      <c r="C39" s="107" t="str">
        <f t="shared" si="162"/>
        <v>MP001 E1 Voltage</v>
      </c>
      <c r="D39" s="108" t="str">
        <f t="shared" si="162"/>
        <v>ME001 E1 Voltage</v>
      </c>
      <c r="E39" s="107" t="str">
        <f t="shared" si="163"/>
        <v>MG001 E1 Voltage</v>
      </c>
      <c r="F39" s="107" t="s">
        <v>382</v>
      </c>
      <c r="G39" s="109" t="str">
        <f t="shared" si="164"/>
        <v>MD008 Evaluate Bin</v>
      </c>
      <c r="H39" s="108" t="str">
        <f t="shared" si="134"/>
        <v>MI001 E1 Voltage</v>
      </c>
      <c r="I39" s="107" t="str">
        <f>IF(INDEX(Binning!$F$3:$AY$791,MATCH(CONCATENATE("MPS",MID(C39,3,3),"_E1"),Binning!$F$3:$F$791,0),MATCH("Pvmax",Binning!$F$2:$AY$2,0))&lt;INDEX(Binning!$F$3:$AY$791,MATCH(CONCATENATE("MES",MID(D39,3,3),"_E1"),Binning!$F$3:$F$791,0),MATCH("Pvmax",Binning!$F$2:$AY$2,0)),CONCATENATE("MES",MID(D39,3,3)," E1 Voltage"),CONCATENATE("MPS",MID(C39,3,3)," E1 Voltage"))</f>
        <v>MPS001 E1 Voltage</v>
      </c>
      <c r="J39" s="107" t="str">
        <f>Notes!$B$54</f>
        <v>BinningVmax</v>
      </c>
      <c r="K39" s="107" t="str">
        <f>Notes!$B$54</f>
        <v>BinningVmax</v>
      </c>
      <c r="L39" s="107" t="str">
        <f>Notes!$B$54</f>
        <v>BinningVmax</v>
      </c>
      <c r="M39" s="107" t="str">
        <f>Notes!$B$54</f>
        <v>BinningVmax</v>
      </c>
      <c r="N39" s="107" t="str">
        <f>Notes!$B$54</f>
        <v>BinningVmax</v>
      </c>
      <c r="O39" s="107" t="str">
        <f t="shared" si="47"/>
        <v>Bincut_X_X_X LV</v>
      </c>
      <c r="P39" s="110"/>
      <c r="Q39" s="248"/>
      <c r="R39" s="106" t="str">
        <f t="shared" ref="R39" si="293">B39</f>
        <v>MD008_SSB</v>
      </c>
      <c r="S39" s="111" t="str">
        <f>LEFT(TRIM(C39),5)&amp;" Product-"&amp;GB!$S$1</f>
        <v>MP001 Product-CP_GB_HOT</v>
      </c>
      <c r="T39" s="111" t="str">
        <f>LEFT(TRIM(D39),5)&amp;" Product-"&amp;GB!$S$1</f>
        <v>ME001 Product-CP_GB_HOT</v>
      </c>
      <c r="U39" s="111" t="str">
        <f>LEFT(TRIM(E39),5)&amp;" Product-"&amp;GB!$S$1</f>
        <v>MG001 Product-CP_GB_HOT</v>
      </c>
      <c r="V39" s="111" t="str">
        <f t="shared" si="192"/>
        <v>MS002 Product-CP_GB_HOT</v>
      </c>
      <c r="W39" s="111" t="str">
        <f>LEFT(TRIM(G39),5)&amp;" Product-"&amp;GB!$S$1</f>
        <v>MD008 Product-CP_GB_HOT</v>
      </c>
      <c r="X39" s="111" t="str">
        <f>LEFT(TRIM(H39),5)&amp;" Product-"&amp;GB!$S$1</f>
        <v>MI001 Product-CP_GB_HOT</v>
      </c>
      <c r="Y39" s="111" t="str">
        <f>IF(I39="","",LEFT(TRIM($I39),6)&amp;" Product-"&amp;GB!$S$1)</f>
        <v>MPS001 Product-CP_GB_HOT</v>
      </c>
      <c r="Z39" s="111" t="str">
        <f t="shared" si="48"/>
        <v>Product-CP_GB_HOT</v>
      </c>
      <c r="AA39" s="111" t="str">
        <f t="shared" si="5"/>
        <v>Product-CP_GB_HOT</v>
      </c>
      <c r="AB39" s="111" t="str">
        <f t="shared" si="6"/>
        <v>Product-CP_GB_HOT</v>
      </c>
      <c r="AC39" s="111" t="str">
        <f t="shared" si="6"/>
        <v>Product-CP_GB_HOT</v>
      </c>
      <c r="AD39" s="111" t="str">
        <f t="shared" si="6"/>
        <v>Product-CP_GB_HOT</v>
      </c>
      <c r="AE39" s="111" t="str">
        <f t="shared" ref="AE39" si="294">O39</f>
        <v>Bincut_X_X_X LV</v>
      </c>
      <c r="AF39" s="106"/>
      <c r="AG39" s="122"/>
      <c r="AH39" s="112" t="str">
        <f t="shared" ref="AH39" si="295">B39</f>
        <v>MD008_SSB</v>
      </c>
      <c r="AI39" s="113" t="str">
        <f t="shared" ref="AI39:AI41" si="296">LEFT(TRIM(C39),5)&amp;" Product-FT_GB_ROOM"</f>
        <v>MP001 Product-FT_GB_ROOM</v>
      </c>
      <c r="AJ39" s="113" t="str">
        <f t="shared" ref="AJ39:AJ41" si="297">LEFT(TRIM(D39),5)&amp;" Product-FT_GB_ROOM"</f>
        <v>ME001 Product-FT_GB_ROOM</v>
      </c>
      <c r="AK39" s="113" t="str">
        <f t="shared" ref="AK39:AK41" si="298">LEFT(TRIM(E39),5)&amp;" Product-FT_GB_ROOM"</f>
        <v>MG001 Product-FT_GB_ROOM</v>
      </c>
      <c r="AL39" s="113" t="str">
        <f t="shared" si="9"/>
        <v>MS002 Product-FT_GB_ROOM</v>
      </c>
      <c r="AM39" s="113" t="str">
        <f t="shared" ref="AM39:AM41" si="299">LEFT(TRIM(G39),5)&amp;" Product-FT_GB_ROOM"</f>
        <v>MD008 Product-FT_GB_ROOM</v>
      </c>
      <c r="AN39" s="113" t="str">
        <f t="shared" ref="AN39:AN41" si="300">LEFT(TRIM(H39),5)&amp;" Product-FT_GB_ROOM"</f>
        <v>MI001 Product-FT_GB_ROOM</v>
      </c>
      <c r="AO39" s="113" t="str">
        <f t="shared" si="40"/>
        <v>MPS001 Product-FT_GB_ROOM</v>
      </c>
      <c r="AP39" s="113" t="str">
        <f>IF(Z39=Notes!$B$54,Notes!$B$54,"Product-FT_GB_ROOM")</f>
        <v>Product-FT_GB_ROOM</v>
      </c>
      <c r="AQ39" s="113" t="str">
        <f>IF(AA39=Notes!$B$54,Notes!$B$54,"Product-FT_GB_ROOM")</f>
        <v>Product-FT_GB_ROOM</v>
      </c>
      <c r="AR39" s="113" t="str">
        <f>IF(AB39=Notes!$B$54,Notes!$B$54,"Product-FT_GB_ROOM")</f>
        <v>Product-FT_GB_ROOM</v>
      </c>
      <c r="AS39" s="113" t="str">
        <f>IF(AC39=Notes!$B$54,Notes!$B$54,"Product-FT_GB_ROOM")</f>
        <v>Product-FT_GB_ROOM</v>
      </c>
      <c r="AT39" s="113" t="str">
        <f>IF(AD39=Notes!$B$54,Notes!$B$54,"Product-FT_GB_ROOM")</f>
        <v>Product-FT_GB_ROOM</v>
      </c>
      <c r="AU39" s="114" t="str">
        <f t="shared" ref="AU39" si="301">O39</f>
        <v>Bincut_X_X_X LV</v>
      </c>
      <c r="AV39" s="106"/>
      <c r="AW39" s="123"/>
      <c r="AX39" s="106" t="str">
        <f t="shared" ref="AX39" si="302">B39</f>
        <v>MD008_SSB</v>
      </c>
      <c r="AY39" s="115" t="str">
        <f t="shared" si="76"/>
        <v>MP001 Product-FT_GB_HOT</v>
      </c>
      <c r="AZ39" s="115" t="str">
        <f t="shared" si="77"/>
        <v>ME001 Product-FT_GB_HOT</v>
      </c>
      <c r="BA39" s="115" t="str">
        <f t="shared" ref="BA39" si="303">IF(LEFT(E39,1)="M",LEFT(TRIM(E39),5)&amp;" Product-FT_GB_HOT",CONCATENATE($BG39,MID(E39,6,10)))</f>
        <v>MG001 Product-FT_GB_HOT</v>
      </c>
      <c r="BB39" s="115" t="str">
        <f t="shared" si="12"/>
        <v>MS002 Product-FT_GB_HOT</v>
      </c>
      <c r="BC39" s="115" t="str">
        <f t="shared" si="78"/>
        <v>MD008 Product-FT_GB_HOT</v>
      </c>
      <c r="BD39" s="115" t="str">
        <f t="shared" ref="BD39" si="304">IF(LEFT(H39,1)="M",LEFT(TRIM(H39),5)&amp;" Product-FT_GB_HOT",CONCATENATE($BG39,MID(H39,6,10)))</f>
        <v>MI001 Product-FT_GB_HOT</v>
      </c>
      <c r="BE39" s="115" t="str">
        <f t="shared" ref="BE39" si="305">CONCATENATE(MID(I39,1,6)," Product-FT_GB_HOT")</f>
        <v>MPS001 Product-FT_GB_HOT</v>
      </c>
      <c r="BF39" s="115" t="str">
        <f>IF(J39=Notes!$B$54,"Product-FT_GB_HOT",J39)</f>
        <v>Product-FT_GB_HOT</v>
      </c>
      <c r="BG39" s="115" t="str">
        <f>IF(K39=Notes!$B$54,"Product-FT_GB_HOT",K39)</f>
        <v>Product-FT_GB_HOT</v>
      </c>
      <c r="BH39" s="115" t="str">
        <f>IF(L39=Notes!$B$54,"Product-FT_GB_HOT",L39)</f>
        <v>Product-FT_GB_HOT</v>
      </c>
      <c r="BI39" s="115" t="str">
        <f>IF(M39=Notes!$B$54,"Product-FT_GB_HOT",M39)</f>
        <v>Product-FT_GB_HOT</v>
      </c>
      <c r="BJ39" s="115" t="str">
        <f>IF(N39=Notes!$B$54,"Product-FT_GB_HOT",N39)</f>
        <v>Product-FT_GB_HOT</v>
      </c>
      <c r="BK39" s="115" t="str">
        <f t="shared" ref="BK39" si="306">O39</f>
        <v>Bincut_X_X_X LV</v>
      </c>
      <c r="BL39" s="106"/>
      <c r="BM39" s="119"/>
      <c r="BN39" s="106" t="str">
        <f t="shared" si="43"/>
        <v>MD008_SSB</v>
      </c>
      <c r="BO39" s="116" t="str">
        <f>LEFT(TRIM(C39),5)&amp;" Product-"&amp;GB!$W$1</f>
        <v>MP001 Product-ATE_FQAGB</v>
      </c>
      <c r="BP39" s="116" t="str">
        <f>LEFT(TRIM(D39),5)&amp;" Product-"&amp;GB!$W$1</f>
        <v>ME001 Product-ATE_FQAGB</v>
      </c>
      <c r="BQ39" s="116" t="str">
        <f>LEFT(TRIM(E39),5)&amp;" Product-"&amp;GB!$W$1</f>
        <v>MG001 Product-ATE_FQAGB</v>
      </c>
      <c r="BR39" s="116" t="str">
        <f>IF(MID($F39,1,2)="MS",LEFT(TRIM($F39),5)&amp;" Product-"&amp;GB!$W$1,$F39)</f>
        <v>MS002 Product-ATE_FQAGB</v>
      </c>
      <c r="BS39" s="116" t="str">
        <f>LEFT(TRIM(G39),5)&amp;" Product-"&amp;GB!$W$1</f>
        <v>MD008 Product-ATE_FQAGB</v>
      </c>
      <c r="BT39" s="116" t="str">
        <f>LEFT(TRIM(H39),5)&amp;" Product-"&amp;GB!$W$1</f>
        <v>MI001 Product-ATE_FQAGB</v>
      </c>
      <c r="BU39" s="116" t="str">
        <f>CONCATENATE(MID($BE39,1,6)," Product-",GB!$W$1)</f>
        <v>MPS001 Product-ATE_FQAGB</v>
      </c>
      <c r="BV39" s="116" t="str">
        <f>IF(J39=Notes!$B$54,"Product-"&amp;GB!$W$1,J39)</f>
        <v>Product-ATE_FQAGB</v>
      </c>
      <c r="BW39" s="116" t="str">
        <f>IF(K39=Notes!$B$54,"Product-"&amp;GB!$W$1,K39)</f>
        <v>Product-ATE_FQAGB</v>
      </c>
      <c r="BX39" s="116" t="str">
        <f>IF(L39=Notes!$B$54,"Product-"&amp;GB!$W$1,L39)</f>
        <v>Product-ATE_FQAGB</v>
      </c>
      <c r="BY39" s="116" t="str">
        <f>IF(M39=Notes!$B$54,"Product-"&amp;GB!$W$1,M39)</f>
        <v>Product-ATE_FQAGB</v>
      </c>
      <c r="BZ39" s="116" t="str">
        <f>IF(N39=Notes!$B$54,"Product-"&amp;GB!$W$1,N39)</f>
        <v>Product-ATE_FQAGB</v>
      </c>
      <c r="CA39" s="116" t="str">
        <f t="shared" si="15"/>
        <v>Bincut_X_X_X NV</v>
      </c>
      <c r="CB39" s="106"/>
      <c r="CC39" s="119"/>
      <c r="CD39" s="106" t="str">
        <f t="shared" si="44"/>
        <v>MD008_SSB</v>
      </c>
      <c r="CE39" s="117" t="str">
        <f t="shared" si="251"/>
        <v>MP001 Product-HTOL_T0TX_GB_ROOM</v>
      </c>
      <c r="CF39" s="117" t="str">
        <f t="shared" si="251"/>
        <v>ME001 Product-HTOL_T0TX_GB_ROOM</v>
      </c>
      <c r="CG39" s="117" t="str">
        <f t="shared" si="251"/>
        <v>MG001 Product-HTOL_T0TX_GB_ROOM</v>
      </c>
      <c r="CH39" s="117" t="str">
        <f t="shared" si="19"/>
        <v>MS002 Product-HTOL_T0TX_GB_ROOM</v>
      </c>
      <c r="CI39" s="117" t="str">
        <f t="shared" ref="CI39" si="307">LEFT(TRIM(G39),5)&amp;" Product-HTOL_T0TX_GB_ROOM"</f>
        <v>MD008 Product-HTOL_T0TX_GB_ROOM</v>
      </c>
      <c r="CJ39" s="117" t="str">
        <f t="shared" ref="CJ39" si="308">IF(LEFT(H39,1)="M",LEFT(TRIM(H39),5)&amp;" Product-HTOL_T0TX_GB_ROOM",CONCATENATE($CL39,MID(H39,6,10)))</f>
        <v>MI001 Product-HTOL_T0TX_GB_ROOM</v>
      </c>
      <c r="CK39" s="117" t="str">
        <f t="shared" si="22"/>
        <v>MPS001 Product-HTOL_T0TX_GB_ROOM</v>
      </c>
      <c r="CL39" s="117" t="str">
        <f>IF(J39=Notes!$B$54,"Product-HTOL_T0TX_GB_ROOM",J39)</f>
        <v>Product-HTOL_T0TX_GB_ROOM</v>
      </c>
      <c r="CM39" s="117" t="str">
        <f>IF(K39=Notes!$B$54,"Product-HTOL_T0TX_GB_ROOM",K39)</f>
        <v>Product-HTOL_T0TX_GB_ROOM</v>
      </c>
      <c r="CN39" s="117" t="str">
        <f>IF(L39=Notes!$B$54,"Product-HTOL_T0TX_GB_ROOM",L39)</f>
        <v>Product-HTOL_T0TX_GB_ROOM</v>
      </c>
      <c r="CO39" s="117" t="str">
        <f>IF(M39=Notes!$B$54,"Product-HTOL_T0TX_GB_ROOM",M39)</f>
        <v>Product-HTOL_T0TX_GB_ROOM</v>
      </c>
      <c r="CP39" s="117" t="str">
        <f>IF(N39=Notes!$B$54,"Product-HTOL_T0TX_GB_ROOM",N39)</f>
        <v>Product-HTOL_T0TX_GB_ROOM</v>
      </c>
      <c r="CQ39" s="117" t="str">
        <f t="shared" si="23"/>
        <v>Bincut_X_X_X NV</v>
      </c>
      <c r="CR39" s="106"/>
      <c r="CS39" s="119"/>
      <c r="CT39" s="106" t="str">
        <f t="shared" si="45"/>
        <v>MD008_SSB</v>
      </c>
      <c r="CU39" s="118" t="str">
        <f t="shared" si="252"/>
        <v>MP001 Product-HTOL_T0TX_GB_HOT</v>
      </c>
      <c r="CV39" s="118" t="str">
        <f t="shared" si="252"/>
        <v>ME001 Product-HTOL_T0TX_GB_HOT</v>
      </c>
      <c r="CW39" s="118" t="str">
        <f t="shared" si="252"/>
        <v>MG001 Product-HTOL_T0TX_GB_HOT</v>
      </c>
      <c r="CX39" s="118" t="str">
        <f t="shared" si="27"/>
        <v>MS002 Product-HTOL_T0TX_GB_HOT</v>
      </c>
      <c r="CY39" s="118" t="str">
        <f t="shared" ref="CY39" si="309">LEFT(TRIM(G39),5)&amp;" Product-HTOL_T0TX_GB_HOT"</f>
        <v>MD008 Product-HTOL_T0TX_GB_HOT</v>
      </c>
      <c r="CZ39" s="118" t="str">
        <f t="shared" ref="CZ39" si="310">IF(LEFT(H39,1)="M",LEFT(TRIM(H39),5)&amp;" Product-HTOL_T0TX_GB_HOT",CONCATENATE($DB39,MID(H39,6,10)))</f>
        <v>MI001 Product-HTOL_T0TX_GB_HOT</v>
      </c>
      <c r="DA39" s="118" t="str">
        <f t="shared" si="30"/>
        <v>MPS001 Product-HTOL_T0TX_GB_HOT</v>
      </c>
      <c r="DB39" s="118" t="str">
        <f>IF(J39=Notes!$B$54,"Product-HTOL_T0TX_GB_HOT",J39)</f>
        <v>Product-HTOL_T0TX_GB_HOT</v>
      </c>
      <c r="DC39" s="118" t="str">
        <f>IF(K39=Notes!$B$54,"Product-HTOL_T0TX_GB_HOT",K39)</f>
        <v>Product-HTOL_T0TX_GB_HOT</v>
      </c>
      <c r="DD39" s="118" t="str">
        <f>IF(L39=Notes!$B$54,"Product-HTOL_T0TX_GB_HOT",L39)</f>
        <v>Product-HTOL_T0TX_GB_HOT</v>
      </c>
      <c r="DE39" s="118" t="str">
        <f>IF(M39=Notes!$B$54,"Product-HTOL_T0TX_GB_HOT",M39)</f>
        <v>Product-HTOL_T0TX_GB_HOT</v>
      </c>
      <c r="DF39" s="118" t="str">
        <f>IF(N39=Notes!$B$54,"Product-HTOL_T0TX_GB_HOT",N39)</f>
        <v>Product-HTOL_T0TX_GB_HOT</v>
      </c>
      <c r="DG39" s="118" t="str">
        <f t="shared" si="31"/>
        <v>Bincut_X_X_X NV</v>
      </c>
      <c r="DH39" s="106"/>
      <c r="DI39" s="55" t="str">
        <f t="shared" si="46"/>
        <v>No</v>
      </c>
      <c r="DJ39" s="55">
        <f>VLOOKUP(LEFT($E39,5),Notes!$A:$F,6,0)</f>
        <v>1</v>
      </c>
      <c r="DK39" s="55">
        <f>IF(LEFT($F39,2)="MS",VLOOKUP(LEFT($F39,5),Notes!$A:$F,6,0),IF(LEFT($F39,3)&gt;Notes!$B$58,0,1))</f>
        <v>1</v>
      </c>
      <c r="DL39" s="55" t="str">
        <f>VLOOKUP(LEFT($G39,5),Notes!$A:$F,6,0)</f>
        <v>Cross</v>
      </c>
      <c r="DM39" s="55">
        <f>VLOOKUP(LEFT($H39,5),Notes!$A:$F,6,0)</f>
        <v>1</v>
      </c>
    </row>
    <row r="40" spans="1:117" ht="17" x14ac:dyDescent="0.2">
      <c r="A40" s="248"/>
      <c r="B40" s="106" t="s">
        <v>404</v>
      </c>
      <c r="C40" s="107" t="str">
        <f t="shared" si="162"/>
        <v>MP001 E1 Voltage</v>
      </c>
      <c r="D40" s="108" t="str">
        <f t="shared" si="162"/>
        <v>ME001 E1 Voltage</v>
      </c>
      <c r="E40" s="107" t="str">
        <f t="shared" si="163"/>
        <v>MG001 E1 Voltage</v>
      </c>
      <c r="F40" s="107" t="s">
        <v>383</v>
      </c>
      <c r="G40" s="109" t="str">
        <f t="shared" si="164"/>
        <v>MD009 Evaluate Bin</v>
      </c>
      <c r="H40" s="108" t="str">
        <f t="shared" si="134"/>
        <v>MI001 E1 Voltage</v>
      </c>
      <c r="I40" s="107" t="str">
        <f>IF(INDEX(Binning!$F$3:$AY$791,MATCH(CONCATENATE("MPS",MID(C40,3,3),"_E1"),Binning!$F$3:$F$791,0),MATCH("Pvmax",Binning!$F$2:$AY$2,0))&lt;INDEX(Binning!$F$3:$AY$791,MATCH(CONCATENATE("MES",MID(D40,3,3),"_E1"),Binning!$F$3:$F$791,0),MATCH("Pvmax",Binning!$F$2:$AY$2,0)),CONCATENATE("MES",MID(D40,3,3)," E1 Voltage"),CONCATENATE("MPS",MID(C40,3,3)," E1 Voltage"))</f>
        <v>MPS001 E1 Voltage</v>
      </c>
      <c r="J40" s="107" t="str">
        <f>Notes!$B$54</f>
        <v>BinningVmax</v>
      </c>
      <c r="K40" s="107" t="str">
        <f>Notes!$B$54</f>
        <v>BinningVmax</v>
      </c>
      <c r="L40" s="107" t="str">
        <f>Notes!$B$54</f>
        <v>BinningVmax</v>
      </c>
      <c r="M40" s="107" t="str">
        <f>Notes!$B$54</f>
        <v>BinningVmax</v>
      </c>
      <c r="N40" s="107" t="str">
        <f>Notes!$B$54</f>
        <v>BinningVmax</v>
      </c>
      <c r="O40" s="107" t="str">
        <f t="shared" si="47"/>
        <v>Bincut_X_X_X LV</v>
      </c>
      <c r="P40" s="121"/>
      <c r="Q40" s="248"/>
      <c r="R40" s="106" t="str">
        <f>B40</f>
        <v>MD009</v>
      </c>
      <c r="S40" s="111" t="str">
        <f>LEFT(TRIM(C40),5)&amp;" Product-"&amp;GB!$S$1</f>
        <v>MP001 Product-CP_GB_HOT</v>
      </c>
      <c r="T40" s="111" t="str">
        <f>LEFT(TRIM(D40),5)&amp;" Product-"&amp;GB!$S$1</f>
        <v>ME001 Product-CP_GB_HOT</v>
      </c>
      <c r="U40" s="111" t="str">
        <f>LEFT(TRIM(E40),5)&amp;" Product-"&amp;GB!$S$1</f>
        <v>MG001 Product-CP_GB_HOT</v>
      </c>
      <c r="V40" s="111" t="str">
        <f t="shared" si="192"/>
        <v>MS005 Product-CP_GB_HOT</v>
      </c>
      <c r="W40" s="111" t="str">
        <f>LEFT(TRIM(G40),5)&amp;" Product-"&amp;GB!$S$1</f>
        <v>MD009 Product-CP_GB_HOT</v>
      </c>
      <c r="X40" s="111" t="str">
        <f>LEFT(TRIM(H40),5)&amp;" Product-"&amp;GB!$S$1</f>
        <v>MI001 Product-CP_GB_HOT</v>
      </c>
      <c r="Y40" s="111" t="str">
        <f>IF(I40="","",LEFT(TRIM($I40),6)&amp;" Product-"&amp;GB!$S$1)</f>
        <v>MPS001 Product-CP_GB_HOT</v>
      </c>
      <c r="Z40" s="111" t="str">
        <f t="shared" si="48"/>
        <v>Product-CP_GB_HOT</v>
      </c>
      <c r="AA40" s="111" t="str">
        <f t="shared" si="5"/>
        <v>Product-CP_GB_HOT</v>
      </c>
      <c r="AB40" s="111" t="str">
        <f t="shared" si="222"/>
        <v>Product-CP_GB_HOT</v>
      </c>
      <c r="AC40" s="111" t="str">
        <f t="shared" si="222"/>
        <v>Product-CP_GB_HOT</v>
      </c>
      <c r="AD40" s="111" t="str">
        <f t="shared" si="222"/>
        <v>Product-CP_GB_HOT</v>
      </c>
      <c r="AE40" s="111" t="str">
        <f>O40</f>
        <v>Bincut_X_X_X LV</v>
      </c>
      <c r="AF40" s="106"/>
      <c r="AG40" s="122"/>
      <c r="AH40" s="112" t="str">
        <f>B40</f>
        <v>MD009</v>
      </c>
      <c r="AI40" s="113" t="str">
        <f t="shared" si="296"/>
        <v>MP001 Product-FT_GB_ROOM</v>
      </c>
      <c r="AJ40" s="113" t="str">
        <f t="shared" si="297"/>
        <v>ME001 Product-FT_GB_ROOM</v>
      </c>
      <c r="AK40" s="113" t="str">
        <f t="shared" si="298"/>
        <v>MG001 Product-FT_GB_ROOM</v>
      </c>
      <c r="AL40" s="113" t="str">
        <f t="shared" si="9"/>
        <v>MS005 Product-FT_GB_ROOM</v>
      </c>
      <c r="AM40" s="113" t="str">
        <f t="shared" si="299"/>
        <v>MD009 Product-FT_GB_ROOM</v>
      </c>
      <c r="AN40" s="113" t="str">
        <f t="shared" si="300"/>
        <v>MI001 Product-FT_GB_ROOM</v>
      </c>
      <c r="AO40" s="113" t="str">
        <f t="shared" si="40"/>
        <v>MPS001 Product-FT_GB_ROOM</v>
      </c>
      <c r="AP40" s="113" t="str">
        <f>IF(Z40=Notes!$B$54,Notes!$B$54,"Product-FT_GB_ROOM")</f>
        <v>Product-FT_GB_ROOM</v>
      </c>
      <c r="AQ40" s="113" t="str">
        <f>IF(AA40=Notes!$B$54,Notes!$B$54,"Product-FT_GB_ROOM")</f>
        <v>Product-FT_GB_ROOM</v>
      </c>
      <c r="AR40" s="113" t="str">
        <f>IF(AB40=Notes!$B$54,Notes!$B$54,"Product-FT_GB_ROOM")</f>
        <v>Product-FT_GB_ROOM</v>
      </c>
      <c r="AS40" s="113" t="str">
        <f>IF(AC40=Notes!$B$54,Notes!$B$54,"Product-FT_GB_ROOM")</f>
        <v>Product-FT_GB_ROOM</v>
      </c>
      <c r="AT40" s="113" t="str">
        <f>IF(AD40=Notes!$B$54,Notes!$B$54,"Product-FT_GB_ROOM")</f>
        <v>Product-FT_GB_ROOM</v>
      </c>
      <c r="AU40" s="114" t="str">
        <f>O40</f>
        <v>Bincut_X_X_X LV</v>
      </c>
      <c r="AV40" s="106"/>
      <c r="AW40" s="123"/>
      <c r="AX40" s="106" t="str">
        <f>B40</f>
        <v>MD009</v>
      </c>
      <c r="AY40" s="115" t="str">
        <f t="shared" si="76"/>
        <v>MP001 Product-FT_GB_HOT</v>
      </c>
      <c r="AZ40" s="115" t="str">
        <f t="shared" si="193"/>
        <v>ME001 Product-FT_GB_HOT</v>
      </c>
      <c r="BA40" s="115" t="str">
        <f>IF(LEFT(E40,1)="M",LEFT(TRIM(E40),5)&amp;" Product-FT_GB_HOT",CONCATENATE($BG40,MID(E40,6,10)))</f>
        <v>MG001 Product-FT_GB_HOT</v>
      </c>
      <c r="BB40" s="115" t="str">
        <f t="shared" si="12"/>
        <v>MS005 Product-FT_GB_HOT</v>
      </c>
      <c r="BC40" s="115" t="str">
        <f t="shared" si="194"/>
        <v>MD009 Product-FT_GB_HOT</v>
      </c>
      <c r="BD40" s="115" t="str">
        <f>IF(LEFT(H40,1)="M",LEFT(TRIM(H40),5)&amp;" Product-FT_GB_HOT",CONCATENATE($BG40,MID(H40,6,10)))</f>
        <v>MI001 Product-FT_GB_HOT</v>
      </c>
      <c r="BE40" s="115" t="str">
        <f>CONCATENATE(MID(I40,1,6)," Product-FT_GB_HOT")</f>
        <v>MPS001 Product-FT_GB_HOT</v>
      </c>
      <c r="BF40" s="115" t="str">
        <f>IF(J40=Notes!$B$54,"Product-FT_GB_HOT",J40)</f>
        <v>Product-FT_GB_HOT</v>
      </c>
      <c r="BG40" s="115" t="str">
        <f>IF(K40=Notes!$B$54,"Product-FT_GB_HOT",K40)</f>
        <v>Product-FT_GB_HOT</v>
      </c>
      <c r="BH40" s="115" t="str">
        <f>IF(L40=Notes!$B$54,"Product-FT_GB_HOT",L40)</f>
        <v>Product-FT_GB_HOT</v>
      </c>
      <c r="BI40" s="115" t="str">
        <f>IF(M40=Notes!$B$54,"Product-FT_GB_HOT",M40)</f>
        <v>Product-FT_GB_HOT</v>
      </c>
      <c r="BJ40" s="115" t="str">
        <f>IF(N40=Notes!$B$54,"Product-FT_GB_HOT",N40)</f>
        <v>Product-FT_GB_HOT</v>
      </c>
      <c r="BK40" s="115" t="str">
        <f>O40</f>
        <v>Bincut_X_X_X LV</v>
      </c>
      <c r="BL40" s="106"/>
      <c r="BM40" s="119"/>
      <c r="BN40" s="106" t="str">
        <f t="shared" si="43"/>
        <v>MD009</v>
      </c>
      <c r="BO40" s="116" t="str">
        <f>LEFT(TRIM(C40),5)&amp;" Product-"&amp;GB!$W$1</f>
        <v>MP001 Product-ATE_FQAGB</v>
      </c>
      <c r="BP40" s="116" t="str">
        <f>LEFT(TRIM(D40),5)&amp;" Product-"&amp;GB!$W$1</f>
        <v>ME001 Product-ATE_FQAGB</v>
      </c>
      <c r="BQ40" s="116" t="str">
        <f>LEFT(TRIM(E40),5)&amp;" Product-"&amp;GB!$W$1</f>
        <v>MG001 Product-ATE_FQAGB</v>
      </c>
      <c r="BR40" s="116" t="str">
        <f>IF(MID($F40,1,2)="MS",LEFT(TRIM($F40),5)&amp;" Product-"&amp;GB!$W$1,$F40)</f>
        <v>MS005 Product-ATE_FQAGB</v>
      </c>
      <c r="BS40" s="116" t="str">
        <f>LEFT(TRIM(G40),5)&amp;" Product-"&amp;GB!$W$1</f>
        <v>MD009 Product-ATE_FQAGB</v>
      </c>
      <c r="BT40" s="116" t="str">
        <f>LEFT(TRIM(H40),5)&amp;" Product-"&amp;GB!$W$1</f>
        <v>MI001 Product-ATE_FQAGB</v>
      </c>
      <c r="BU40" s="116" t="str">
        <f>CONCATENATE(MID($BE40,1,6)," Product-",GB!$W$1)</f>
        <v>MPS001 Product-ATE_FQAGB</v>
      </c>
      <c r="BV40" s="116" t="str">
        <f>IF(J40=Notes!$B$54,"Product-"&amp;GB!$W$1,J40)</f>
        <v>Product-ATE_FQAGB</v>
      </c>
      <c r="BW40" s="116" t="str">
        <f>IF(K40=Notes!$B$54,"Product-"&amp;GB!$W$1,K40)</f>
        <v>Product-ATE_FQAGB</v>
      </c>
      <c r="BX40" s="116" t="str">
        <f>IF(L40=Notes!$B$54,"Product-"&amp;GB!$W$1,L40)</f>
        <v>Product-ATE_FQAGB</v>
      </c>
      <c r="BY40" s="116" t="str">
        <f>IF(M40=Notes!$B$54,"Product-"&amp;GB!$W$1,M40)</f>
        <v>Product-ATE_FQAGB</v>
      </c>
      <c r="BZ40" s="116" t="str">
        <f>IF(N40=Notes!$B$54,"Product-"&amp;GB!$W$1,N40)</f>
        <v>Product-ATE_FQAGB</v>
      </c>
      <c r="CA40" s="116" t="str">
        <f t="shared" si="15"/>
        <v>Bincut_X_X_X NV</v>
      </c>
      <c r="CB40" s="106"/>
      <c r="CC40" s="119"/>
      <c r="CD40" s="106" t="str">
        <f t="shared" si="44"/>
        <v>MD009</v>
      </c>
      <c r="CE40" s="117" t="str">
        <f t="shared" si="251"/>
        <v>MP001 Product-HTOL_T0TX_GB_ROOM</v>
      </c>
      <c r="CF40" s="117" t="str">
        <f t="shared" si="251"/>
        <v>ME001 Product-HTOL_T0TX_GB_ROOM</v>
      </c>
      <c r="CG40" s="117" t="str">
        <f t="shared" si="251"/>
        <v>MG001 Product-HTOL_T0TX_GB_ROOM</v>
      </c>
      <c r="CH40" s="117" t="str">
        <f t="shared" si="19"/>
        <v>MS005 Product-HTOL_T0TX_GB_ROOM</v>
      </c>
      <c r="CI40" s="117" t="str">
        <f>LEFT(TRIM(G40),5)&amp;" Product-HTOL_T0TX_GB_ROOM"</f>
        <v>MD009 Product-HTOL_T0TX_GB_ROOM</v>
      </c>
      <c r="CJ40" s="117" t="str">
        <f>IF(LEFT(H40,1)="M",LEFT(TRIM(H40),5)&amp;" Product-HTOL_T0TX_GB_ROOM",CONCATENATE($CL40,MID(H40,6,10)))</f>
        <v>MI001 Product-HTOL_T0TX_GB_ROOM</v>
      </c>
      <c r="CK40" s="117" t="str">
        <f t="shared" si="22"/>
        <v>MPS001 Product-HTOL_T0TX_GB_ROOM</v>
      </c>
      <c r="CL40" s="117" t="str">
        <f>IF(J40=Notes!$B$54,"Product-HTOL_T0TX_GB_ROOM",J40)</f>
        <v>Product-HTOL_T0TX_GB_ROOM</v>
      </c>
      <c r="CM40" s="117" t="str">
        <f>IF(K40=Notes!$B$54,"Product-HTOL_T0TX_GB_ROOM",K40)</f>
        <v>Product-HTOL_T0TX_GB_ROOM</v>
      </c>
      <c r="CN40" s="117" t="str">
        <f>IF(L40=Notes!$B$54,"Product-HTOL_T0TX_GB_ROOM",L40)</f>
        <v>Product-HTOL_T0TX_GB_ROOM</v>
      </c>
      <c r="CO40" s="117" t="str">
        <f>IF(M40=Notes!$B$54,"Product-HTOL_T0TX_GB_ROOM",M40)</f>
        <v>Product-HTOL_T0TX_GB_ROOM</v>
      </c>
      <c r="CP40" s="117" t="str">
        <f>IF(N40=Notes!$B$54,"Product-HTOL_T0TX_GB_ROOM",N40)</f>
        <v>Product-HTOL_T0TX_GB_ROOM</v>
      </c>
      <c r="CQ40" s="117" t="str">
        <f t="shared" si="23"/>
        <v>Bincut_X_X_X NV</v>
      </c>
      <c r="CR40" s="106"/>
      <c r="CS40" s="119"/>
      <c r="CT40" s="106" t="str">
        <f t="shared" si="45"/>
        <v>MD009</v>
      </c>
      <c r="CU40" s="118" t="str">
        <f t="shared" si="252"/>
        <v>MP001 Product-HTOL_T0TX_GB_HOT</v>
      </c>
      <c r="CV40" s="118" t="str">
        <f t="shared" si="252"/>
        <v>ME001 Product-HTOL_T0TX_GB_HOT</v>
      </c>
      <c r="CW40" s="118" t="str">
        <f t="shared" si="252"/>
        <v>MG001 Product-HTOL_T0TX_GB_HOT</v>
      </c>
      <c r="CX40" s="118" t="str">
        <f t="shared" si="27"/>
        <v>MS005 Product-HTOL_T0TX_GB_HOT</v>
      </c>
      <c r="CY40" s="118" t="str">
        <f>LEFT(TRIM(G40),5)&amp;" Product-HTOL_T0TX_GB_HOT"</f>
        <v>MD009 Product-HTOL_T0TX_GB_HOT</v>
      </c>
      <c r="CZ40" s="118" t="str">
        <f>IF(LEFT(H40,1)="M",LEFT(TRIM(H40),5)&amp;" Product-HTOL_T0TX_GB_HOT",CONCATENATE($DB40,MID(H40,6,10)))</f>
        <v>MI001 Product-HTOL_T0TX_GB_HOT</v>
      </c>
      <c r="DA40" s="118" t="str">
        <f t="shared" si="30"/>
        <v>MPS001 Product-HTOL_T0TX_GB_HOT</v>
      </c>
      <c r="DB40" s="118" t="str">
        <f>IF(J40=Notes!$B$54,"Product-HTOL_T0TX_GB_HOT",J40)</f>
        <v>Product-HTOL_T0TX_GB_HOT</v>
      </c>
      <c r="DC40" s="118" t="str">
        <f>IF(K40=Notes!$B$54,"Product-HTOL_T0TX_GB_HOT",K40)</f>
        <v>Product-HTOL_T0TX_GB_HOT</v>
      </c>
      <c r="DD40" s="118" t="str">
        <f>IF(L40=Notes!$B$54,"Product-HTOL_T0TX_GB_HOT",L40)</f>
        <v>Product-HTOL_T0TX_GB_HOT</v>
      </c>
      <c r="DE40" s="118" t="str">
        <f>IF(M40=Notes!$B$54,"Product-HTOL_T0TX_GB_HOT",M40)</f>
        <v>Product-HTOL_T0TX_GB_HOT</v>
      </c>
      <c r="DF40" s="118" t="str">
        <f>IF(N40=Notes!$B$54,"Product-HTOL_T0TX_GB_HOT",N40)</f>
        <v>Product-HTOL_T0TX_GB_HOT</v>
      </c>
      <c r="DG40" s="118" t="str">
        <f t="shared" si="31"/>
        <v>Bincut_X_X_X NV</v>
      </c>
      <c r="DH40" s="106"/>
      <c r="DI40" s="55" t="str">
        <f t="shared" si="46"/>
        <v>No</v>
      </c>
      <c r="DJ40" s="55">
        <f>VLOOKUP(LEFT($E40,5),Notes!$A:$F,6,0)</f>
        <v>1</v>
      </c>
      <c r="DK40" s="55" t="str">
        <f>IF(LEFT($F40,2)="MS",VLOOKUP(LEFT($F40,5),Notes!$A:$F,6,0),IF(LEFT($F40,3)&gt;Notes!$B$58,0,1))</f>
        <v>Cross</v>
      </c>
      <c r="DL40" s="55" t="str">
        <f>VLOOKUP(LEFT($G40,5),Notes!$A:$F,6,0)</f>
        <v>Cross</v>
      </c>
      <c r="DM40" s="55">
        <f>VLOOKUP(LEFT($H40,5),Notes!$A:$F,6,0)</f>
        <v>1</v>
      </c>
    </row>
    <row r="41" spans="1:117" ht="17" x14ac:dyDescent="0.2">
      <c r="A41" s="248"/>
      <c r="B41" s="149" t="str">
        <f>CONCATENATE(LEFT(B40,5),"_SSB")</f>
        <v>MD009_SSB</v>
      </c>
      <c r="C41" s="107" t="str">
        <f t="shared" si="162"/>
        <v>MP001 E1 Voltage</v>
      </c>
      <c r="D41" s="108" t="str">
        <f t="shared" si="162"/>
        <v>ME001 E1 Voltage</v>
      </c>
      <c r="E41" s="107" t="str">
        <f t="shared" si="163"/>
        <v>MG001 E1 Voltage</v>
      </c>
      <c r="F41" s="107" t="s">
        <v>409</v>
      </c>
      <c r="G41" s="109" t="str">
        <f t="shared" si="164"/>
        <v>MD009 Evaluate Bin</v>
      </c>
      <c r="H41" s="108" t="str">
        <f t="shared" si="134"/>
        <v>MI001 E1 Voltage</v>
      </c>
      <c r="I41" s="107" t="str">
        <f>IF(INDEX(Binning!$F$3:$AY$791,MATCH(CONCATENATE("MPS",MID(C41,3,3),"_E1"),Binning!$F$3:$F$791,0),MATCH("Pvmax",Binning!$F$2:$AY$2,0))&lt;INDEX(Binning!$F$3:$AY$791,MATCH(CONCATENATE("MES",MID(D41,3,3),"_E1"),Binning!$F$3:$F$791,0),MATCH("Pvmax",Binning!$F$2:$AY$2,0)),CONCATENATE("MES",MID(D41,3,3)," E1 Voltage"),CONCATENATE("MPS",MID(C41,3,3)," E1 Voltage"))</f>
        <v>MPS001 E1 Voltage</v>
      </c>
      <c r="J41" s="107" t="str">
        <f>Notes!$B$54</f>
        <v>BinningVmax</v>
      </c>
      <c r="K41" s="107" t="str">
        <f>Notes!$B$54</f>
        <v>BinningVmax</v>
      </c>
      <c r="L41" s="107" t="str">
        <f>Notes!$B$54</f>
        <v>BinningVmax</v>
      </c>
      <c r="M41" s="107" t="str">
        <f>Notes!$B$54</f>
        <v>BinningVmax</v>
      </c>
      <c r="N41" s="107" t="str">
        <f>Notes!$B$54</f>
        <v>BinningVmax</v>
      </c>
      <c r="O41" s="107" t="str">
        <f t="shared" si="47"/>
        <v>Bincut_X_X_X LV</v>
      </c>
      <c r="P41" s="121"/>
      <c r="Q41" s="248"/>
      <c r="R41" s="106" t="str">
        <f>B41</f>
        <v>MD009_SSB</v>
      </c>
      <c r="S41" s="111" t="str">
        <f>LEFT(TRIM(C41),5)&amp;" Product-"&amp;GB!$S$1</f>
        <v>MP001 Product-CP_GB_HOT</v>
      </c>
      <c r="T41" s="111" t="str">
        <f>LEFT(TRIM(D41),5)&amp;" Product-"&amp;GB!$S$1</f>
        <v>ME001 Product-CP_GB_HOT</v>
      </c>
      <c r="U41" s="111" t="str">
        <f>LEFT(TRIM(E41),5)&amp;" Product-"&amp;GB!$S$1</f>
        <v>MG001 Product-CP_GB_HOT</v>
      </c>
      <c r="V41" s="111" t="str">
        <f t="shared" si="192"/>
        <v>MS003 Product-CP_GB_HOT</v>
      </c>
      <c r="W41" s="111" t="str">
        <f>LEFT(TRIM(G41),5)&amp;" Product-"&amp;GB!$S$1</f>
        <v>MD009 Product-CP_GB_HOT</v>
      </c>
      <c r="X41" s="111" t="str">
        <f>LEFT(TRIM(H41),5)&amp;" Product-"&amp;GB!$S$1</f>
        <v>MI001 Product-CP_GB_HOT</v>
      </c>
      <c r="Y41" s="111" t="str">
        <f>IF(I41="","",LEFT(TRIM($I41),6)&amp;" Product-"&amp;GB!$S$1)</f>
        <v>MPS001 Product-CP_GB_HOT</v>
      </c>
      <c r="Z41" s="111" t="str">
        <f t="shared" si="48"/>
        <v>Product-CP_GB_HOT</v>
      </c>
      <c r="AA41" s="111" t="str">
        <f t="shared" si="5"/>
        <v>Product-CP_GB_HOT</v>
      </c>
      <c r="AB41" s="111" t="str">
        <f t="shared" si="222"/>
        <v>Product-CP_GB_HOT</v>
      </c>
      <c r="AC41" s="111" t="str">
        <f t="shared" si="222"/>
        <v>Product-CP_GB_HOT</v>
      </c>
      <c r="AD41" s="111" t="str">
        <f t="shared" si="222"/>
        <v>Product-CP_GB_HOT</v>
      </c>
      <c r="AE41" s="111" t="str">
        <f>O41</f>
        <v>Bincut_X_X_X LV</v>
      </c>
      <c r="AF41" s="106"/>
      <c r="AG41" s="122"/>
      <c r="AH41" s="112" t="str">
        <f>B41</f>
        <v>MD009_SSB</v>
      </c>
      <c r="AI41" s="113" t="str">
        <f t="shared" si="296"/>
        <v>MP001 Product-FT_GB_ROOM</v>
      </c>
      <c r="AJ41" s="113" t="str">
        <f t="shared" si="297"/>
        <v>ME001 Product-FT_GB_ROOM</v>
      </c>
      <c r="AK41" s="113" t="str">
        <f t="shared" si="298"/>
        <v>MG001 Product-FT_GB_ROOM</v>
      </c>
      <c r="AL41" s="113" t="str">
        <f t="shared" si="9"/>
        <v>MS003 Product-FT_GB_ROOM</v>
      </c>
      <c r="AM41" s="113" t="str">
        <f t="shared" si="299"/>
        <v>MD009 Product-FT_GB_ROOM</v>
      </c>
      <c r="AN41" s="113" t="str">
        <f t="shared" si="300"/>
        <v>MI001 Product-FT_GB_ROOM</v>
      </c>
      <c r="AO41" s="113" t="str">
        <f t="shared" si="40"/>
        <v>MPS001 Product-FT_GB_ROOM</v>
      </c>
      <c r="AP41" s="113" t="str">
        <f>IF(Z41=Notes!$B$54,Notes!$B$54,"Product-FT_GB_ROOM")</f>
        <v>Product-FT_GB_ROOM</v>
      </c>
      <c r="AQ41" s="113" t="str">
        <f>IF(AA41=Notes!$B$54,Notes!$B$54,"Product-FT_GB_ROOM")</f>
        <v>Product-FT_GB_ROOM</v>
      </c>
      <c r="AR41" s="113" t="str">
        <f>IF(AB41=Notes!$B$54,Notes!$B$54,"Product-FT_GB_ROOM")</f>
        <v>Product-FT_GB_ROOM</v>
      </c>
      <c r="AS41" s="113" t="str">
        <f>IF(AC41=Notes!$B$54,Notes!$B$54,"Product-FT_GB_ROOM")</f>
        <v>Product-FT_GB_ROOM</v>
      </c>
      <c r="AT41" s="113" t="str">
        <f>IF(AD41=Notes!$B$54,Notes!$B$54,"Product-FT_GB_ROOM")</f>
        <v>Product-FT_GB_ROOM</v>
      </c>
      <c r="AU41" s="114" t="str">
        <f>O41</f>
        <v>Bincut_X_X_X LV</v>
      </c>
      <c r="AV41" s="106"/>
      <c r="AW41" s="123"/>
      <c r="AX41" s="106" t="str">
        <f>B41</f>
        <v>MD009_SSB</v>
      </c>
      <c r="AY41" s="115" t="str">
        <f t="shared" si="76"/>
        <v>MP001 Product-FT_GB_HOT</v>
      </c>
      <c r="AZ41" s="115" t="str">
        <f t="shared" si="193"/>
        <v>ME001 Product-FT_GB_HOT</v>
      </c>
      <c r="BA41" s="115" t="str">
        <f>IF(LEFT(E41,1)="M",LEFT(TRIM(E41),5)&amp;" Product-FT_GB_HOT",CONCATENATE($BG41,MID(E41,6,10)))</f>
        <v>MG001 Product-FT_GB_HOT</v>
      </c>
      <c r="BB41" s="115" t="str">
        <f t="shared" si="12"/>
        <v>MS003 Product-FT_GB_HOT</v>
      </c>
      <c r="BC41" s="115" t="str">
        <f t="shared" si="194"/>
        <v>MD009 Product-FT_GB_HOT</v>
      </c>
      <c r="BD41" s="115" t="str">
        <f>IF(LEFT(H41,1)="M",LEFT(TRIM(H41),5)&amp;" Product-FT_GB_HOT",CONCATENATE($BG41,MID(H41,6,10)))</f>
        <v>MI001 Product-FT_GB_HOT</v>
      </c>
      <c r="BE41" s="115" t="str">
        <f>CONCATENATE(MID(I41,1,6)," Product-FT_GB_HOT")</f>
        <v>MPS001 Product-FT_GB_HOT</v>
      </c>
      <c r="BF41" s="115" t="str">
        <f>IF(J41=Notes!$B$54,"Product-FT_GB_HOT",J41)</f>
        <v>Product-FT_GB_HOT</v>
      </c>
      <c r="BG41" s="115" t="str">
        <f>IF(K41=Notes!$B$54,"Product-FT_GB_HOT",K41)</f>
        <v>Product-FT_GB_HOT</v>
      </c>
      <c r="BH41" s="115" t="str">
        <f>IF(L41=Notes!$B$54,"Product-FT_GB_HOT",L41)</f>
        <v>Product-FT_GB_HOT</v>
      </c>
      <c r="BI41" s="115" t="str">
        <f>IF(M41=Notes!$B$54,"Product-FT_GB_HOT",M41)</f>
        <v>Product-FT_GB_HOT</v>
      </c>
      <c r="BJ41" s="115" t="str">
        <f>IF(N41=Notes!$B$54,"Product-FT_GB_HOT",N41)</f>
        <v>Product-FT_GB_HOT</v>
      </c>
      <c r="BK41" s="115" t="str">
        <f>O41</f>
        <v>Bincut_X_X_X LV</v>
      </c>
      <c r="BL41" s="106"/>
      <c r="BM41" s="119"/>
      <c r="BN41" s="106" t="str">
        <f t="shared" si="43"/>
        <v>MD009_SSB</v>
      </c>
      <c r="BO41" s="116" t="str">
        <f>LEFT(TRIM(C41),5)&amp;" Product-"&amp;GB!$W$1</f>
        <v>MP001 Product-ATE_FQAGB</v>
      </c>
      <c r="BP41" s="116" t="str">
        <f>LEFT(TRIM(D41),5)&amp;" Product-"&amp;GB!$W$1</f>
        <v>ME001 Product-ATE_FQAGB</v>
      </c>
      <c r="BQ41" s="116" t="str">
        <f>LEFT(TRIM(E41),5)&amp;" Product-"&amp;GB!$W$1</f>
        <v>MG001 Product-ATE_FQAGB</v>
      </c>
      <c r="BR41" s="116" t="str">
        <f>IF(MID($F41,1,2)="MS",LEFT(TRIM($F41),5)&amp;" Product-"&amp;GB!$W$1,$F41)</f>
        <v>MS003 Product-ATE_FQAGB</v>
      </c>
      <c r="BS41" s="116" t="str">
        <f>LEFT(TRIM(G41),5)&amp;" Product-"&amp;GB!$W$1</f>
        <v>MD009 Product-ATE_FQAGB</v>
      </c>
      <c r="BT41" s="116" t="str">
        <f>LEFT(TRIM(H41),5)&amp;" Product-"&amp;GB!$W$1</f>
        <v>MI001 Product-ATE_FQAGB</v>
      </c>
      <c r="BU41" s="116" t="str">
        <f>CONCATENATE(MID($BE41,1,6)," Product-",GB!$W$1)</f>
        <v>MPS001 Product-ATE_FQAGB</v>
      </c>
      <c r="BV41" s="116" t="str">
        <f>IF(J41=Notes!$B$54,"Product-"&amp;GB!$W$1,J41)</f>
        <v>Product-ATE_FQAGB</v>
      </c>
      <c r="BW41" s="116" t="str">
        <f>IF(K41=Notes!$B$54,"Product-"&amp;GB!$W$1,K41)</f>
        <v>Product-ATE_FQAGB</v>
      </c>
      <c r="BX41" s="116" t="str">
        <f>IF(L41=Notes!$B$54,"Product-"&amp;GB!$W$1,L41)</f>
        <v>Product-ATE_FQAGB</v>
      </c>
      <c r="BY41" s="116" t="str">
        <f>IF(M41=Notes!$B$54,"Product-"&amp;GB!$W$1,M41)</f>
        <v>Product-ATE_FQAGB</v>
      </c>
      <c r="BZ41" s="116" t="str">
        <f>IF(N41=Notes!$B$54,"Product-"&amp;GB!$W$1,N41)</f>
        <v>Product-ATE_FQAGB</v>
      </c>
      <c r="CA41" s="116" t="str">
        <f t="shared" si="15"/>
        <v>Bincut_X_X_X NV</v>
      </c>
      <c r="CB41" s="106"/>
      <c r="CC41" s="119"/>
      <c r="CD41" s="106" t="str">
        <f t="shared" si="44"/>
        <v>MD009_SSB</v>
      </c>
      <c r="CE41" s="117" t="str">
        <f t="shared" si="251"/>
        <v>MP001 Product-HTOL_T0TX_GB_ROOM</v>
      </c>
      <c r="CF41" s="117" t="str">
        <f t="shared" si="251"/>
        <v>ME001 Product-HTOL_T0TX_GB_ROOM</v>
      </c>
      <c r="CG41" s="117" t="str">
        <f t="shared" si="251"/>
        <v>MG001 Product-HTOL_T0TX_GB_ROOM</v>
      </c>
      <c r="CH41" s="117" t="str">
        <f t="shared" si="19"/>
        <v>MS003 Product-HTOL_T0TX_GB_ROOM</v>
      </c>
      <c r="CI41" s="117" t="str">
        <f>LEFT(TRIM(G41),5)&amp;" Product-HTOL_T0TX_GB_ROOM"</f>
        <v>MD009 Product-HTOL_T0TX_GB_ROOM</v>
      </c>
      <c r="CJ41" s="117" t="str">
        <f>IF(LEFT(H41,1)="M",LEFT(TRIM(H41),5)&amp;" Product-HTOL_T0TX_GB_ROOM",CONCATENATE($CL41,MID(H41,6,10)))</f>
        <v>MI001 Product-HTOL_T0TX_GB_ROOM</v>
      </c>
      <c r="CK41" s="117" t="str">
        <f t="shared" si="22"/>
        <v>MPS001 Product-HTOL_T0TX_GB_ROOM</v>
      </c>
      <c r="CL41" s="117" t="str">
        <f>IF(J41=Notes!$B$54,"Product-HTOL_T0TX_GB_ROOM",J41)</f>
        <v>Product-HTOL_T0TX_GB_ROOM</v>
      </c>
      <c r="CM41" s="117" t="str">
        <f>IF(K41=Notes!$B$54,"Product-HTOL_T0TX_GB_ROOM",K41)</f>
        <v>Product-HTOL_T0TX_GB_ROOM</v>
      </c>
      <c r="CN41" s="117" t="str">
        <f>IF(L41=Notes!$B$54,"Product-HTOL_T0TX_GB_ROOM",L41)</f>
        <v>Product-HTOL_T0TX_GB_ROOM</v>
      </c>
      <c r="CO41" s="117" t="str">
        <f>IF(M41=Notes!$B$54,"Product-HTOL_T0TX_GB_ROOM",M41)</f>
        <v>Product-HTOL_T0TX_GB_ROOM</v>
      </c>
      <c r="CP41" s="117" t="str">
        <f>IF(N41=Notes!$B$54,"Product-HTOL_T0TX_GB_ROOM",N41)</f>
        <v>Product-HTOL_T0TX_GB_ROOM</v>
      </c>
      <c r="CQ41" s="117" t="str">
        <f t="shared" si="23"/>
        <v>Bincut_X_X_X NV</v>
      </c>
      <c r="CR41" s="106"/>
      <c r="CS41" s="119"/>
      <c r="CT41" s="106" t="str">
        <f t="shared" si="45"/>
        <v>MD009_SSB</v>
      </c>
      <c r="CU41" s="118" t="str">
        <f t="shared" si="252"/>
        <v>MP001 Product-HTOL_T0TX_GB_HOT</v>
      </c>
      <c r="CV41" s="118" t="str">
        <f t="shared" si="252"/>
        <v>ME001 Product-HTOL_T0TX_GB_HOT</v>
      </c>
      <c r="CW41" s="118" t="str">
        <f t="shared" si="252"/>
        <v>MG001 Product-HTOL_T0TX_GB_HOT</v>
      </c>
      <c r="CX41" s="118" t="str">
        <f t="shared" si="27"/>
        <v>MS003 Product-HTOL_T0TX_GB_HOT</v>
      </c>
      <c r="CY41" s="118" t="str">
        <f>LEFT(TRIM(G41),5)&amp;" Product-HTOL_T0TX_GB_HOT"</f>
        <v>MD009 Product-HTOL_T0TX_GB_HOT</v>
      </c>
      <c r="CZ41" s="118" t="str">
        <f>IF(LEFT(H41,1)="M",LEFT(TRIM(H41),5)&amp;" Product-HTOL_T0TX_GB_HOT",CONCATENATE($DB41,MID(H41,6,10)))</f>
        <v>MI001 Product-HTOL_T0TX_GB_HOT</v>
      </c>
      <c r="DA41" s="118" t="str">
        <f t="shared" si="30"/>
        <v>MPS001 Product-HTOL_T0TX_GB_HOT</v>
      </c>
      <c r="DB41" s="118" t="str">
        <f>IF(J41=Notes!$B$54,"Product-HTOL_T0TX_GB_HOT",J41)</f>
        <v>Product-HTOL_T0TX_GB_HOT</v>
      </c>
      <c r="DC41" s="118" t="str">
        <f>IF(K41=Notes!$B$54,"Product-HTOL_T0TX_GB_HOT",K41)</f>
        <v>Product-HTOL_T0TX_GB_HOT</v>
      </c>
      <c r="DD41" s="118" t="str">
        <f>IF(L41=Notes!$B$54,"Product-HTOL_T0TX_GB_HOT",L41)</f>
        <v>Product-HTOL_T0TX_GB_HOT</v>
      </c>
      <c r="DE41" s="118" t="str">
        <f>IF(M41=Notes!$B$54,"Product-HTOL_T0TX_GB_HOT",M41)</f>
        <v>Product-HTOL_T0TX_GB_HOT</v>
      </c>
      <c r="DF41" s="118" t="str">
        <f>IF(N41=Notes!$B$54,"Product-HTOL_T0TX_GB_HOT",N41)</f>
        <v>Product-HTOL_T0TX_GB_HOT</v>
      </c>
      <c r="DG41" s="118" t="str">
        <f t="shared" si="31"/>
        <v>Bincut_X_X_X NV</v>
      </c>
      <c r="DH41" s="106"/>
      <c r="DI41" s="55" t="str">
        <f t="shared" si="46"/>
        <v>No</v>
      </c>
      <c r="DJ41" s="55">
        <f>VLOOKUP(LEFT($E41,5),Notes!$A:$F,6,0)</f>
        <v>1</v>
      </c>
      <c r="DK41" s="55" t="str">
        <f>IF(LEFT($F41,2)="MS",VLOOKUP(LEFT($F41,5),Notes!$A:$F,6,0),IF(LEFT($F41,3)&gt;Notes!$B$58,0,1))</f>
        <v>Cross</v>
      </c>
      <c r="DL41" s="55" t="str">
        <f>VLOOKUP(LEFT($G41,5),Notes!$A:$F,6,0)</f>
        <v>Cross</v>
      </c>
      <c r="DM41" s="55">
        <f>VLOOKUP(LEFT($H41,5),Notes!$A:$F,6,0)</f>
        <v>1</v>
      </c>
    </row>
    <row r="42" spans="1:117" ht="17" x14ac:dyDescent="0.2">
      <c r="A42" s="247"/>
      <c r="B42" s="149" t="str">
        <f>CONCATENATE(LEFT(B41,5),"_SSB59")</f>
        <v>MD009_SSB59</v>
      </c>
      <c r="C42" s="107" t="str">
        <f t="shared" si="162"/>
        <v>MP001 E1 Voltage</v>
      </c>
      <c r="D42" s="108" t="str">
        <f t="shared" si="162"/>
        <v>ME001 E1 Voltage</v>
      </c>
      <c r="E42" s="107" t="str">
        <f t="shared" si="163"/>
        <v>MG001 E1 Voltage</v>
      </c>
      <c r="F42" s="107" t="s">
        <v>383</v>
      </c>
      <c r="G42" s="109" t="str">
        <f t="shared" si="164"/>
        <v>MD009 Evaluate Bin</v>
      </c>
      <c r="H42" s="108" t="str">
        <f t="shared" si="134"/>
        <v>MI001 E1 Voltage</v>
      </c>
      <c r="I42" s="107" t="str">
        <f>IF(INDEX(Binning!$F$3:$AY$791,MATCH(CONCATENATE("MPS",MID(C42,3,3),"_E1"),Binning!$F$3:$F$791,0),MATCH("Pvmax",Binning!$F$2:$AY$2,0))&lt;INDEX(Binning!$F$3:$AY$791,MATCH(CONCATENATE("MES",MID(D42,3,3),"_E1"),Binning!$F$3:$F$791,0),MATCH("Pvmax",Binning!$F$2:$AY$2,0)),CONCATENATE("MES",MID(D42,3,3)," E1 Voltage"),CONCATENATE("MPS",MID(C42,3,3)," E1 Voltage"))</f>
        <v>MPS001 E1 Voltage</v>
      </c>
      <c r="J42" s="107" t="str">
        <f>Notes!$B$54</f>
        <v>BinningVmax</v>
      </c>
      <c r="K42" s="107" t="str">
        <f>Notes!$B$54</f>
        <v>BinningVmax</v>
      </c>
      <c r="L42" s="107" t="str">
        <f>Notes!$B$54</f>
        <v>BinningVmax</v>
      </c>
      <c r="M42" s="107" t="str">
        <f>Notes!$B$54</f>
        <v>BinningVmax</v>
      </c>
      <c r="N42" s="107" t="str">
        <f>Notes!$B$54</f>
        <v>BinningVmax</v>
      </c>
      <c r="O42" s="107" t="str">
        <f t="shared" si="47"/>
        <v>Bincut_X_X_X LV</v>
      </c>
      <c r="P42" s="121"/>
      <c r="Q42" s="247"/>
      <c r="R42" s="106" t="str">
        <f>B42</f>
        <v>MD009_SSB59</v>
      </c>
      <c r="S42" s="111" t="str">
        <f>LEFT(TRIM(C42),5)&amp;" Product-"&amp;GB!$S$1</f>
        <v>MP001 Product-CP_GB_HOT</v>
      </c>
      <c r="T42" s="111" t="str">
        <f>LEFT(TRIM(D42),5)&amp;" Product-"&amp;GB!$S$1</f>
        <v>ME001 Product-CP_GB_HOT</v>
      </c>
      <c r="U42" s="111" t="str">
        <f>LEFT(TRIM(E42),5)&amp;" Product-"&amp;GB!$S$1</f>
        <v>MG001 Product-CP_GB_HOT</v>
      </c>
      <c r="V42" s="111" t="str">
        <f t="shared" ref="V42" si="311">IF(MID(F42,1,2)="MS",LEFT(F42,5)&amp;" Product-CP_GB_HOT",F42)</f>
        <v>MS005 Product-CP_GB_HOT</v>
      </c>
      <c r="W42" s="111" t="str">
        <f>LEFT(TRIM(G42),5)&amp;" Product-"&amp;GB!$S$1</f>
        <v>MD009 Product-CP_GB_HOT</v>
      </c>
      <c r="X42" s="111" t="str">
        <f>LEFT(TRIM(H42),5)&amp;" Product-"&amp;GB!$S$1</f>
        <v>MI001 Product-CP_GB_HOT</v>
      </c>
      <c r="Y42" s="111" t="str">
        <f>IF(I42="","",LEFT(TRIM($I42),6)&amp;" Product-"&amp;GB!$S$1)</f>
        <v>MPS001 Product-CP_GB_HOT</v>
      </c>
      <c r="Z42" s="111" t="str">
        <f t="shared" si="48"/>
        <v>Product-CP_GB_HOT</v>
      </c>
      <c r="AA42" s="111" t="str">
        <f t="shared" si="5"/>
        <v>Product-CP_GB_HOT</v>
      </c>
      <c r="AB42" s="111" t="str">
        <f t="shared" si="222"/>
        <v>Product-CP_GB_HOT</v>
      </c>
      <c r="AC42" s="111" t="str">
        <f t="shared" si="222"/>
        <v>Product-CP_GB_HOT</v>
      </c>
      <c r="AD42" s="111" t="str">
        <f t="shared" si="222"/>
        <v>Product-CP_GB_HOT</v>
      </c>
      <c r="AE42" s="111" t="str">
        <f>O42</f>
        <v>Bincut_X_X_X LV</v>
      </c>
      <c r="AF42" s="106"/>
      <c r="AG42" s="122"/>
      <c r="AH42" s="112" t="str">
        <f>B42</f>
        <v>MD009_SSB59</v>
      </c>
      <c r="AI42" s="113" t="str">
        <f t="shared" ref="AI42" si="312">LEFT(TRIM(C42),5)&amp;" Product-FT_GB_ROOM"</f>
        <v>MP001 Product-FT_GB_ROOM</v>
      </c>
      <c r="AJ42" s="113" t="str">
        <f t="shared" ref="AJ42" si="313">LEFT(TRIM(D42),5)&amp;" Product-FT_GB_ROOM"</f>
        <v>ME001 Product-FT_GB_ROOM</v>
      </c>
      <c r="AK42" s="113" t="str">
        <f t="shared" ref="AK42" si="314">LEFT(TRIM(E42),5)&amp;" Product-FT_GB_ROOM"</f>
        <v>MG001 Product-FT_GB_ROOM</v>
      </c>
      <c r="AL42" s="113" t="str">
        <f t="shared" ref="AL42" si="315">IF(MID(F42,1,2)="MS",LEFT(F42,5)&amp;" Product-FT_GB_ROOM",F42)</f>
        <v>MS005 Product-FT_GB_ROOM</v>
      </c>
      <c r="AM42" s="113" t="str">
        <f t="shared" ref="AM42" si="316">LEFT(TRIM(G42),5)&amp;" Product-FT_GB_ROOM"</f>
        <v>MD009 Product-FT_GB_ROOM</v>
      </c>
      <c r="AN42" s="113" t="str">
        <f t="shared" ref="AN42" si="317">LEFT(TRIM(H42),5)&amp;" Product-FT_GB_ROOM"</f>
        <v>MI001 Product-FT_GB_ROOM</v>
      </c>
      <c r="AO42" s="113" t="str">
        <f t="shared" si="40"/>
        <v>MPS001 Product-FT_GB_ROOM</v>
      </c>
      <c r="AP42" s="113" t="str">
        <f>IF(Z42=Notes!$B$54,Notes!$B$54,"Product-FT_GB_ROOM")</f>
        <v>Product-FT_GB_ROOM</v>
      </c>
      <c r="AQ42" s="113" t="str">
        <f>IF(AA42=Notes!$B$54,Notes!$B$54,"Product-FT_GB_ROOM")</f>
        <v>Product-FT_GB_ROOM</v>
      </c>
      <c r="AR42" s="113" t="str">
        <f>IF(AB42=Notes!$B$54,Notes!$B$54,"Product-FT_GB_ROOM")</f>
        <v>Product-FT_GB_ROOM</v>
      </c>
      <c r="AS42" s="113" t="str">
        <f>IF(AC42=Notes!$B$54,Notes!$B$54,"Product-FT_GB_ROOM")</f>
        <v>Product-FT_GB_ROOM</v>
      </c>
      <c r="AT42" s="113" t="str">
        <f>IF(AD42=Notes!$B$54,Notes!$B$54,"Product-FT_GB_ROOM")</f>
        <v>Product-FT_GB_ROOM</v>
      </c>
      <c r="AU42" s="114" t="str">
        <f>O42</f>
        <v>Bincut_X_X_X LV</v>
      </c>
      <c r="AV42" s="106"/>
      <c r="AW42" s="123"/>
      <c r="AX42" s="106" t="str">
        <f>B42</f>
        <v>MD009_SSB59</v>
      </c>
      <c r="AY42" s="115" t="str">
        <f t="shared" si="76"/>
        <v>MP001 Product-FT_GB_HOT</v>
      </c>
      <c r="AZ42" s="115" t="str">
        <f t="shared" si="193"/>
        <v>ME001 Product-FT_GB_HOT</v>
      </c>
      <c r="BA42" s="115" t="str">
        <f>IF(LEFT(E42,1)="M",LEFT(TRIM(E42),5)&amp;" Product-FT_GB_HOT",CONCATENATE($BG42,MID(E42,6,10)))</f>
        <v>MG001 Product-FT_GB_HOT</v>
      </c>
      <c r="BB42" s="115" t="str">
        <f t="shared" ref="BB42" si="318">IF(MID(F42,1,2)="MS",LEFT(F42,5)&amp;" Product-FT_GB_HOT",F42)</f>
        <v>MS005 Product-FT_GB_HOT</v>
      </c>
      <c r="BC42" s="115" t="str">
        <f t="shared" si="194"/>
        <v>MD009 Product-FT_GB_HOT</v>
      </c>
      <c r="BD42" s="115" t="str">
        <f>IF(LEFT(H42,1)="M",LEFT(TRIM(H42),5)&amp;" Product-FT_GB_HOT",CONCATENATE($BG42,MID(H42,6,10)))</f>
        <v>MI001 Product-FT_GB_HOT</v>
      </c>
      <c r="BE42" s="115" t="str">
        <f>CONCATENATE(MID(I42,1,6)," Product-FT_GB_HOT")</f>
        <v>MPS001 Product-FT_GB_HOT</v>
      </c>
      <c r="BF42" s="115" t="str">
        <f>IF(J42=Notes!$B$54,"Product-FT_GB_HOT",J42)</f>
        <v>Product-FT_GB_HOT</v>
      </c>
      <c r="BG42" s="115" t="str">
        <f>IF(K42=Notes!$B$54,"Product-FT_GB_HOT",K42)</f>
        <v>Product-FT_GB_HOT</v>
      </c>
      <c r="BH42" s="115" t="str">
        <f>IF(L42=Notes!$B$54,"Product-FT_GB_HOT",L42)</f>
        <v>Product-FT_GB_HOT</v>
      </c>
      <c r="BI42" s="115" t="str">
        <f>IF(M42=Notes!$B$54,"Product-FT_GB_HOT",M42)</f>
        <v>Product-FT_GB_HOT</v>
      </c>
      <c r="BJ42" s="115" t="str">
        <f>IF(N42=Notes!$B$54,"Product-FT_GB_HOT",N42)</f>
        <v>Product-FT_GB_HOT</v>
      </c>
      <c r="BK42" s="115" t="str">
        <f>O42</f>
        <v>Bincut_X_X_X LV</v>
      </c>
      <c r="BL42" s="106"/>
      <c r="BM42" s="119"/>
      <c r="BN42" s="106" t="str">
        <f t="shared" si="43"/>
        <v>MD009_SSB59</v>
      </c>
      <c r="BO42" s="116" t="str">
        <f>LEFT(TRIM(C42),5)&amp;" Product-"&amp;GB!$W$1</f>
        <v>MP001 Product-ATE_FQAGB</v>
      </c>
      <c r="BP42" s="116" t="str">
        <f>LEFT(TRIM(D42),5)&amp;" Product-"&amp;GB!$W$1</f>
        <v>ME001 Product-ATE_FQAGB</v>
      </c>
      <c r="BQ42" s="116" t="str">
        <f>LEFT(TRIM(E42),5)&amp;" Product-"&amp;GB!$W$1</f>
        <v>MG001 Product-ATE_FQAGB</v>
      </c>
      <c r="BR42" s="116" t="str">
        <f>IF(MID($F42,1,2)="MS",LEFT(TRIM($F42),5)&amp;" Product-"&amp;GB!$W$1,$F42)</f>
        <v>MS005 Product-ATE_FQAGB</v>
      </c>
      <c r="BS42" s="116" t="str">
        <f>LEFT(TRIM(G42),5)&amp;" Product-"&amp;GB!$W$1</f>
        <v>MD009 Product-ATE_FQAGB</v>
      </c>
      <c r="BT42" s="116" t="str">
        <f>LEFT(TRIM(H42),5)&amp;" Product-"&amp;GB!$W$1</f>
        <v>MI001 Product-ATE_FQAGB</v>
      </c>
      <c r="BU42" s="116" t="str">
        <f>CONCATENATE(MID($BE42,1,6)," Product-",GB!$W$1)</f>
        <v>MPS001 Product-ATE_FQAGB</v>
      </c>
      <c r="BV42" s="116" t="str">
        <f>IF(J42=Notes!$B$54,"Product-"&amp;GB!$W$1,J42)</f>
        <v>Product-ATE_FQAGB</v>
      </c>
      <c r="BW42" s="116" t="str">
        <f>IF(K42=Notes!$B$54,"Product-"&amp;GB!$W$1,K42)</f>
        <v>Product-ATE_FQAGB</v>
      </c>
      <c r="BX42" s="116" t="str">
        <f>IF(L42=Notes!$B$54,"Product-"&amp;GB!$W$1,L42)</f>
        <v>Product-ATE_FQAGB</v>
      </c>
      <c r="BY42" s="116" t="str">
        <f>IF(M42=Notes!$B$54,"Product-"&amp;GB!$W$1,M42)</f>
        <v>Product-ATE_FQAGB</v>
      </c>
      <c r="BZ42" s="116" t="str">
        <f>IF(N42=Notes!$B$54,"Product-"&amp;GB!$W$1,N42)</f>
        <v>Product-ATE_FQAGB</v>
      </c>
      <c r="CA42" s="116" t="str">
        <f t="shared" si="15"/>
        <v>Bincut_X_X_X NV</v>
      </c>
      <c r="CB42" s="106"/>
      <c r="CC42" s="119"/>
      <c r="CD42" s="106" t="str">
        <f t="shared" si="44"/>
        <v>MD009_SSB59</v>
      </c>
      <c r="CE42" s="117" t="str">
        <f t="shared" ref="CE42" si="319">LEFT(TRIM(C42),5)&amp;" Product-HTOL_T0TX_GB_ROOM"</f>
        <v>MP001 Product-HTOL_T0TX_GB_ROOM</v>
      </c>
      <c r="CF42" s="117" t="str">
        <f t="shared" ref="CF42" si="320">LEFT(TRIM(D42),5)&amp;" Product-HTOL_T0TX_GB_ROOM"</f>
        <v>ME001 Product-HTOL_T0TX_GB_ROOM</v>
      </c>
      <c r="CG42" s="117" t="str">
        <f t="shared" ref="CG42" si="321">LEFT(TRIM(E42),5)&amp;" Product-HTOL_T0TX_GB_ROOM"</f>
        <v>MG001 Product-HTOL_T0TX_GB_ROOM</v>
      </c>
      <c r="CH42" s="117" t="str">
        <f t="shared" si="19"/>
        <v>MS005 Product-HTOL_T0TX_GB_ROOM</v>
      </c>
      <c r="CI42" s="117" t="str">
        <f>LEFT(TRIM(G42),5)&amp;" Product-HTOL_T0TX_GB_ROOM"</f>
        <v>MD009 Product-HTOL_T0TX_GB_ROOM</v>
      </c>
      <c r="CJ42" s="117" t="str">
        <f>IF(LEFT(H42,1)="M",LEFT(TRIM(H42),5)&amp;" Product-HTOL_T0TX_GB_ROOM",CONCATENATE($CL42,MID(H42,6,10)))</f>
        <v>MI001 Product-HTOL_T0TX_GB_ROOM</v>
      </c>
      <c r="CK42" s="117" t="str">
        <f t="shared" si="22"/>
        <v>MPS001 Product-HTOL_T0TX_GB_ROOM</v>
      </c>
      <c r="CL42" s="117" t="str">
        <f>IF(J42=Notes!$B$54,"Product-HTOL_T0TX_GB_ROOM",J42)</f>
        <v>Product-HTOL_T0TX_GB_ROOM</v>
      </c>
      <c r="CM42" s="117" t="str">
        <f>IF(K42=Notes!$B$54,"Product-HTOL_T0TX_GB_ROOM",K42)</f>
        <v>Product-HTOL_T0TX_GB_ROOM</v>
      </c>
      <c r="CN42" s="117" t="str">
        <f>IF(L42=Notes!$B$54,"Product-HTOL_T0TX_GB_ROOM",L42)</f>
        <v>Product-HTOL_T0TX_GB_ROOM</v>
      </c>
      <c r="CO42" s="117" t="str">
        <f>IF(M42=Notes!$B$54,"Product-HTOL_T0TX_GB_ROOM",M42)</f>
        <v>Product-HTOL_T0TX_GB_ROOM</v>
      </c>
      <c r="CP42" s="117" t="str">
        <f>IF(N42=Notes!$B$54,"Product-HTOL_T0TX_GB_ROOM",N42)</f>
        <v>Product-HTOL_T0TX_GB_ROOM</v>
      </c>
      <c r="CQ42" s="117" t="str">
        <f t="shared" si="23"/>
        <v>Bincut_X_X_X NV</v>
      </c>
      <c r="CR42" s="106"/>
      <c r="CS42" s="119"/>
      <c r="CT42" s="106" t="str">
        <f t="shared" si="45"/>
        <v>MD009_SSB59</v>
      </c>
      <c r="CU42" s="118" t="str">
        <f t="shared" ref="CU42" si="322">LEFT(TRIM(C42),5)&amp;" Product-HTOL_T0TX_GB_HOT"</f>
        <v>MP001 Product-HTOL_T0TX_GB_HOT</v>
      </c>
      <c r="CV42" s="118" t="str">
        <f t="shared" ref="CV42" si="323">LEFT(TRIM(D42),5)&amp;" Product-HTOL_T0TX_GB_HOT"</f>
        <v>ME001 Product-HTOL_T0TX_GB_HOT</v>
      </c>
      <c r="CW42" s="118" t="str">
        <f t="shared" ref="CW42" si="324">LEFT(TRIM(E42),5)&amp;" Product-HTOL_T0TX_GB_HOT"</f>
        <v>MG001 Product-HTOL_T0TX_GB_HOT</v>
      </c>
      <c r="CX42" s="118" t="str">
        <f t="shared" si="27"/>
        <v>MS005 Product-HTOL_T0TX_GB_HOT</v>
      </c>
      <c r="CY42" s="118" t="str">
        <f>LEFT(TRIM(G42),5)&amp;" Product-HTOL_T0TX_GB_HOT"</f>
        <v>MD009 Product-HTOL_T0TX_GB_HOT</v>
      </c>
      <c r="CZ42" s="118" t="str">
        <f>IF(LEFT(H42,1)="M",LEFT(TRIM(H42),5)&amp;" Product-HTOL_T0TX_GB_HOT",CONCATENATE($DB42,MID(H42,6,10)))</f>
        <v>MI001 Product-HTOL_T0TX_GB_HOT</v>
      </c>
      <c r="DA42" s="118" t="str">
        <f t="shared" si="30"/>
        <v>MPS001 Product-HTOL_T0TX_GB_HOT</v>
      </c>
      <c r="DB42" s="118" t="str">
        <f>IF(J42=Notes!$B$54,"Product-HTOL_T0TX_GB_HOT",J42)</f>
        <v>Product-HTOL_T0TX_GB_HOT</v>
      </c>
      <c r="DC42" s="118" t="str">
        <f>IF(K42=Notes!$B$54,"Product-HTOL_T0TX_GB_HOT",K42)</f>
        <v>Product-HTOL_T0TX_GB_HOT</v>
      </c>
      <c r="DD42" s="118" t="str">
        <f>IF(L42=Notes!$B$54,"Product-HTOL_T0TX_GB_HOT",L42)</f>
        <v>Product-HTOL_T0TX_GB_HOT</v>
      </c>
      <c r="DE42" s="118" t="str">
        <f>IF(M42=Notes!$B$54,"Product-HTOL_T0TX_GB_HOT",M42)</f>
        <v>Product-HTOL_T0TX_GB_HOT</v>
      </c>
      <c r="DF42" s="118" t="str">
        <f>IF(N42=Notes!$B$54,"Product-HTOL_T0TX_GB_HOT",N42)</f>
        <v>Product-HTOL_T0TX_GB_HOT</v>
      </c>
      <c r="DG42" s="118" t="str">
        <f t="shared" si="31"/>
        <v>Bincut_X_X_X NV</v>
      </c>
      <c r="DH42" s="106"/>
      <c r="DI42" s="55" t="str">
        <f t="shared" si="46"/>
        <v>No</v>
      </c>
      <c r="DJ42" s="55">
        <f>VLOOKUP(LEFT($E42,5),Notes!$A:$F,6,0)</f>
        <v>1</v>
      </c>
      <c r="DK42" s="55" t="str">
        <f>IF(LEFT($F42,2)="MS",VLOOKUP(LEFT($F42,5),Notes!$A:$F,6,0),IF(LEFT($F42,3)&gt;Notes!$B$58,0,1))</f>
        <v>Cross</v>
      </c>
      <c r="DL42" s="55" t="str">
        <f>VLOOKUP(LEFT($G42,5),Notes!$A:$F,6,0)</f>
        <v>Cross</v>
      </c>
      <c r="DM42" s="55">
        <f>VLOOKUP(LEFT($H42,5),Notes!$A:$F,6,0)</f>
        <v>1</v>
      </c>
    </row>
    <row r="43" spans="1:117" ht="17" x14ac:dyDescent="0.2">
      <c r="A43" s="246" t="s">
        <v>117</v>
      </c>
      <c r="B43" s="106" t="s">
        <v>118</v>
      </c>
      <c r="C43" s="107" t="str">
        <f>C$24</f>
        <v>MP001 E1 Voltage</v>
      </c>
      <c r="D43" s="108" t="str">
        <f>D24</f>
        <v>ME001 E1 Voltage</v>
      </c>
      <c r="E43" s="107" t="str">
        <f>E$4</f>
        <v>MG001 E1 Voltage</v>
      </c>
      <c r="F43" s="107" t="s">
        <v>383</v>
      </c>
      <c r="G43" s="107" t="str">
        <f>CONCATENATE(G$111,"1 Bin Result")</f>
        <v>MD001 Bin Result</v>
      </c>
      <c r="H43" s="109" t="str">
        <f>LEFT(TRIM($B43),5)&amp;" Evaluate Bin"</f>
        <v>MI001 Evaluate Bin</v>
      </c>
      <c r="I43" s="107" t="str">
        <f>IF(INDEX(Binning!$F$3:$AY$791,MATCH(CONCATENATE("MPS",MID(C43,3,3),"_E1"),Binning!$F$3:$F$791,0),MATCH("Pvmax",Binning!$F$2:$AY$2,0))&lt;INDEX(Binning!$F$3:$AY$791,MATCH(CONCATENATE("MES",MID(D43,3,3),"_E1"),Binning!$F$3:$F$791,0),MATCH("Pvmax",Binning!$F$2:$AY$2,0)),CONCATENATE("MES",MID(D43,3,3)," E1 Voltage"),CONCATENATE("MPS",MID(C43,3,3)," E1 Voltage"))</f>
        <v>MPS001 E1 Voltage</v>
      </c>
      <c r="J43" s="107" t="str">
        <f>Notes!$B$54</f>
        <v>BinningVmax</v>
      </c>
      <c r="K43" s="107" t="str">
        <f>Notes!$B$54</f>
        <v>BinningVmax</v>
      </c>
      <c r="L43" s="107" t="str">
        <f>Notes!$B$54</f>
        <v>BinningVmax</v>
      </c>
      <c r="M43" s="107" t="str">
        <f>Notes!$B$54</f>
        <v>BinningVmax</v>
      </c>
      <c r="N43" s="107" t="str">
        <f>Notes!$B$54</f>
        <v>BinningVmax</v>
      </c>
      <c r="O43" s="107" t="str">
        <f t="shared" si="47"/>
        <v>Bincut_X_X_X LV</v>
      </c>
      <c r="P43" s="110"/>
      <c r="Q43" s="246" t="str">
        <f>A43</f>
        <v>DISP</v>
      </c>
      <c r="R43" s="106" t="str">
        <f t="shared" si="33"/>
        <v>MI001</v>
      </c>
      <c r="S43" s="111" t="str">
        <f>LEFT(TRIM(C43),5)&amp;" Product-"&amp;GB!$S$1</f>
        <v>MP001 Product-CP_GB_HOT</v>
      </c>
      <c r="T43" s="111" t="str">
        <f>LEFT(TRIM(D43),5)&amp;" Product-"&amp;GB!$S$1</f>
        <v>ME001 Product-CP_GB_HOT</v>
      </c>
      <c r="U43" s="111" t="str">
        <f>LEFT(TRIM(E43),5)&amp;" Product-"&amp;GB!$S$1</f>
        <v>MG001 Product-CP_GB_HOT</v>
      </c>
      <c r="V43" s="111" t="str">
        <f t="shared" si="192"/>
        <v>MS005 Product-CP_GB_HOT</v>
      </c>
      <c r="W43" s="111" t="str">
        <f>LEFT(TRIM(G43),5)&amp;" Product-"&amp;GB!$S$1</f>
        <v>MD001 Product-CP_GB_HOT</v>
      </c>
      <c r="X43" s="111" t="str">
        <f>LEFT(TRIM(H43),5)&amp;" Product-"&amp;GB!$S$1</f>
        <v>MI001 Product-CP_GB_HOT</v>
      </c>
      <c r="Y43" s="111" t="str">
        <f>IF(I43="","",LEFT(TRIM($I43),6)&amp;" Product-"&amp;GB!$S$1)</f>
        <v>MPS001 Product-CP_GB_HOT</v>
      </c>
      <c r="Z43" s="111" t="str">
        <f t="shared" si="48"/>
        <v>Product-CP_GB_HOT</v>
      </c>
      <c r="AA43" s="111" t="str">
        <f t="shared" si="5"/>
        <v>Product-CP_GB_HOT</v>
      </c>
      <c r="AB43" s="111" t="str">
        <f t="shared" si="222"/>
        <v>Product-CP_GB_HOT</v>
      </c>
      <c r="AC43" s="111" t="str">
        <f t="shared" si="222"/>
        <v>Product-CP_GB_HOT</v>
      </c>
      <c r="AD43" s="111" t="str">
        <f t="shared" si="222"/>
        <v>Product-CP_GB_HOT</v>
      </c>
      <c r="AE43" s="111" t="str">
        <f t="shared" si="7"/>
        <v>Bincut_X_X_X LV</v>
      </c>
      <c r="AF43" s="106"/>
      <c r="AG43" s="249" t="str">
        <f>A43</f>
        <v>DISP</v>
      </c>
      <c r="AH43" s="112" t="str">
        <f t="shared" si="34"/>
        <v>MI001</v>
      </c>
      <c r="AI43" s="113" t="str">
        <f t="shared" si="35"/>
        <v>MP001 Product-FT_GB_ROOM</v>
      </c>
      <c r="AJ43" s="113" t="str">
        <f t="shared" si="36"/>
        <v>ME001 Product-FT_GB_ROOM</v>
      </c>
      <c r="AK43" s="113" t="str">
        <f t="shared" si="37"/>
        <v>MG001 Product-FT_GB_ROOM</v>
      </c>
      <c r="AL43" s="113" t="str">
        <f t="shared" si="9"/>
        <v>MS005 Product-FT_GB_ROOM</v>
      </c>
      <c r="AM43" s="113" t="str">
        <f t="shared" si="38"/>
        <v>MD001 Product-FT_GB_ROOM</v>
      </c>
      <c r="AN43" s="113" t="str">
        <f t="shared" si="39"/>
        <v>MI001 Product-FT_GB_ROOM</v>
      </c>
      <c r="AO43" s="113" t="str">
        <f t="shared" si="40"/>
        <v>MPS001 Product-FT_GB_ROOM</v>
      </c>
      <c r="AP43" s="113" t="str">
        <f>IF(Z43=Notes!$B$54,Notes!$B$54,"Product-FT_GB_ROOM")</f>
        <v>Product-FT_GB_ROOM</v>
      </c>
      <c r="AQ43" s="113" t="str">
        <f>IF(AA43=Notes!$B$54,Notes!$B$54,"Product-FT_GB_ROOM")</f>
        <v>Product-FT_GB_ROOM</v>
      </c>
      <c r="AR43" s="113" t="str">
        <f>IF(AB43=Notes!$B$54,Notes!$B$54,"Product-FT_GB_ROOM")</f>
        <v>Product-FT_GB_ROOM</v>
      </c>
      <c r="AS43" s="113" t="str">
        <f>IF(AC43=Notes!$B$54,Notes!$B$54,"Product-FT_GB_ROOM")</f>
        <v>Product-FT_GB_ROOM</v>
      </c>
      <c r="AT43" s="113" t="str">
        <f>IF(AD43=Notes!$B$54,Notes!$B$54,"Product-FT_GB_ROOM")</f>
        <v>Product-FT_GB_ROOM</v>
      </c>
      <c r="AU43" s="114" t="str">
        <f t="shared" si="10"/>
        <v>Bincut_X_X_X LV</v>
      </c>
      <c r="AV43" s="106"/>
      <c r="AW43" s="258" t="str">
        <f>A43</f>
        <v>DISP</v>
      </c>
      <c r="AX43" s="106" t="str">
        <f t="shared" si="41"/>
        <v>MI001</v>
      </c>
      <c r="AY43" s="115" t="str">
        <f t="shared" ref="AY43:AY48" si="325">LEFT(TRIM($C43),5)&amp;" Product-FT_GB_HOT"</f>
        <v>MP001 Product-FT_GB_HOT</v>
      </c>
      <c r="AZ43" s="115" t="str">
        <f t="shared" si="193"/>
        <v>ME001 Product-FT_GB_HOT</v>
      </c>
      <c r="BA43" s="115" t="str">
        <f t="shared" si="11"/>
        <v>MG001 Product-FT_GB_HOT</v>
      </c>
      <c r="BB43" s="115" t="str">
        <f t="shared" si="12"/>
        <v>MS005 Product-FT_GB_HOT</v>
      </c>
      <c r="BC43" s="115" t="str">
        <f t="shared" si="194"/>
        <v>MD001 Product-FT_GB_HOT</v>
      </c>
      <c r="BD43" s="115" t="str">
        <f t="shared" si="13"/>
        <v>MI001 Product-FT_GB_HOT</v>
      </c>
      <c r="BE43" s="115" t="str">
        <f t="shared" si="42"/>
        <v>MPS001 Product-FT_GB_HOT</v>
      </c>
      <c r="BF43" s="115" t="str">
        <f>IF(J43=Notes!$B$54,"Product-FT_GB_HOT",J43)</f>
        <v>Product-FT_GB_HOT</v>
      </c>
      <c r="BG43" s="115" t="str">
        <f>IF(K43=Notes!$B$54,"Product-FT_GB_HOT",K43)</f>
        <v>Product-FT_GB_HOT</v>
      </c>
      <c r="BH43" s="115" t="str">
        <f>IF(L43=Notes!$B$54,"Product-FT_GB_HOT",L43)</f>
        <v>Product-FT_GB_HOT</v>
      </c>
      <c r="BI43" s="115" t="str">
        <f>IF(M43=Notes!$B$54,"Product-FT_GB_HOT",M43)</f>
        <v>Product-FT_GB_HOT</v>
      </c>
      <c r="BJ43" s="115" t="str">
        <f>IF(N43=Notes!$B$54,"Product-FT_GB_HOT",N43)</f>
        <v>Product-FT_GB_HOT</v>
      </c>
      <c r="BK43" s="115" t="str">
        <f t="shared" si="14"/>
        <v>Bincut_X_X_X LV</v>
      </c>
      <c r="BL43" s="106"/>
      <c r="BM43" s="246" t="str">
        <f>$A43</f>
        <v>DISP</v>
      </c>
      <c r="BN43" s="106" t="str">
        <f t="shared" si="43"/>
        <v>MI001</v>
      </c>
      <c r="BO43" s="116" t="str">
        <f>LEFT(TRIM(C43),5)&amp;" Product-"&amp;GB!$W$1</f>
        <v>MP001 Product-ATE_FQAGB</v>
      </c>
      <c r="BP43" s="116" t="str">
        <f>LEFT(TRIM(D43),5)&amp;" Product-"&amp;GB!$W$1</f>
        <v>ME001 Product-ATE_FQAGB</v>
      </c>
      <c r="BQ43" s="116" t="str">
        <f>LEFT(TRIM(E43),5)&amp;" Product-"&amp;GB!$W$1</f>
        <v>MG001 Product-ATE_FQAGB</v>
      </c>
      <c r="BR43" s="116" t="str">
        <f>IF(MID($F43,1,2)="MS",LEFT(TRIM($F43),5)&amp;" Product-"&amp;GB!$W$1,$F43)</f>
        <v>MS005 Product-ATE_FQAGB</v>
      </c>
      <c r="BS43" s="116" t="str">
        <f>LEFT(TRIM(G43),5)&amp;" Product-"&amp;GB!$W$1</f>
        <v>MD001 Product-ATE_FQAGB</v>
      </c>
      <c r="BT43" s="116" t="str">
        <f>LEFT(TRIM(H43),5)&amp;" Product-"&amp;GB!$W$1</f>
        <v>MI001 Product-ATE_FQAGB</v>
      </c>
      <c r="BU43" s="116" t="str">
        <f>CONCATENATE(MID($BE43,1,6)," Product-",GB!$W$1)</f>
        <v>MPS001 Product-ATE_FQAGB</v>
      </c>
      <c r="BV43" s="116" t="str">
        <f>IF(J43=Notes!$B$54,"Product-"&amp;GB!$W$1,J43)</f>
        <v>Product-ATE_FQAGB</v>
      </c>
      <c r="BW43" s="116" t="str">
        <f>IF(K43=Notes!$B$54,"Product-"&amp;GB!$W$1,K43)</f>
        <v>Product-ATE_FQAGB</v>
      </c>
      <c r="BX43" s="116" t="str">
        <f>IF(L43=Notes!$B$54,"Product-"&amp;GB!$W$1,L43)</f>
        <v>Product-ATE_FQAGB</v>
      </c>
      <c r="BY43" s="116" t="str">
        <f>IF(M43=Notes!$B$54,"Product-"&amp;GB!$W$1,M43)</f>
        <v>Product-ATE_FQAGB</v>
      </c>
      <c r="BZ43" s="116" t="str">
        <f>IF(N43=Notes!$B$54,"Product-"&amp;GB!$W$1,N43)</f>
        <v>Product-ATE_FQAGB</v>
      </c>
      <c r="CA43" s="116" t="str">
        <f t="shared" si="15"/>
        <v>Bincut_X_X_X NV</v>
      </c>
      <c r="CB43" s="106"/>
      <c r="CC43" s="246" t="str">
        <f>$A43</f>
        <v>DISP</v>
      </c>
      <c r="CD43" s="106" t="str">
        <f t="shared" si="44"/>
        <v>MI001</v>
      </c>
      <c r="CE43" s="117" t="str">
        <f t="shared" si="16"/>
        <v>MP001 Product-HTOL_T0TX_GB_ROOM</v>
      </c>
      <c r="CF43" s="117" t="str">
        <f t="shared" si="17"/>
        <v>ME001 Product-HTOL_T0TX_GB_ROOM</v>
      </c>
      <c r="CG43" s="117" t="str">
        <f t="shared" si="18"/>
        <v>MG001 Product-HTOL_T0TX_GB_ROOM</v>
      </c>
      <c r="CH43" s="117" t="str">
        <f t="shared" si="19"/>
        <v>MS005 Product-HTOL_T0TX_GB_ROOM</v>
      </c>
      <c r="CI43" s="117" t="str">
        <f t="shared" si="20"/>
        <v>MD001 Product-HTOL_T0TX_GB_ROOM</v>
      </c>
      <c r="CJ43" s="117" t="str">
        <f t="shared" si="21"/>
        <v>MI001 Product-HTOL_T0TX_GB_ROOM</v>
      </c>
      <c r="CK43" s="117" t="str">
        <f t="shared" si="22"/>
        <v>MPS001 Product-HTOL_T0TX_GB_ROOM</v>
      </c>
      <c r="CL43" s="117" t="str">
        <f>IF(J43=Notes!$B$54,"Product-HTOL_T0TX_GB_ROOM",J43)</f>
        <v>Product-HTOL_T0TX_GB_ROOM</v>
      </c>
      <c r="CM43" s="117" t="str">
        <f>IF(K43=Notes!$B$54,"Product-HTOL_T0TX_GB_ROOM",K43)</f>
        <v>Product-HTOL_T0TX_GB_ROOM</v>
      </c>
      <c r="CN43" s="117" t="str">
        <f>IF(L43=Notes!$B$54,"Product-HTOL_T0TX_GB_ROOM",L43)</f>
        <v>Product-HTOL_T0TX_GB_ROOM</v>
      </c>
      <c r="CO43" s="117" t="str">
        <f>IF(M43=Notes!$B$54,"Product-HTOL_T0TX_GB_ROOM",M43)</f>
        <v>Product-HTOL_T0TX_GB_ROOM</v>
      </c>
      <c r="CP43" s="117" t="str">
        <f>IF(N43=Notes!$B$54,"Product-HTOL_T0TX_GB_ROOM",N43)</f>
        <v>Product-HTOL_T0TX_GB_ROOM</v>
      </c>
      <c r="CQ43" s="117" t="str">
        <f t="shared" si="23"/>
        <v>Bincut_X_X_X NV</v>
      </c>
      <c r="CR43" s="106"/>
      <c r="CS43" s="246" t="str">
        <f>$A43</f>
        <v>DISP</v>
      </c>
      <c r="CT43" s="106" t="str">
        <f t="shared" si="45"/>
        <v>MI001</v>
      </c>
      <c r="CU43" s="118" t="str">
        <f t="shared" si="24"/>
        <v>MP001 Product-HTOL_T0TX_GB_HOT</v>
      </c>
      <c r="CV43" s="118" t="str">
        <f t="shared" si="25"/>
        <v>ME001 Product-HTOL_T0TX_GB_HOT</v>
      </c>
      <c r="CW43" s="118" t="str">
        <f t="shared" si="26"/>
        <v>MG001 Product-HTOL_T0TX_GB_HOT</v>
      </c>
      <c r="CX43" s="118" t="str">
        <f t="shared" si="27"/>
        <v>MS005 Product-HTOL_T0TX_GB_HOT</v>
      </c>
      <c r="CY43" s="118" t="str">
        <f t="shared" si="28"/>
        <v>MD001 Product-HTOL_T0TX_GB_HOT</v>
      </c>
      <c r="CZ43" s="118" t="str">
        <f t="shared" si="29"/>
        <v>MI001 Product-HTOL_T0TX_GB_HOT</v>
      </c>
      <c r="DA43" s="118" t="str">
        <f t="shared" si="30"/>
        <v>MPS001 Product-HTOL_T0TX_GB_HOT</v>
      </c>
      <c r="DB43" s="118" t="str">
        <f>IF(J43=Notes!$B$54,"Product-HTOL_T0TX_GB_HOT",J43)</f>
        <v>Product-HTOL_T0TX_GB_HOT</v>
      </c>
      <c r="DC43" s="118" t="str">
        <f>IF(K43=Notes!$B$54,"Product-HTOL_T0TX_GB_HOT",K43)</f>
        <v>Product-HTOL_T0TX_GB_HOT</v>
      </c>
      <c r="DD43" s="118" t="str">
        <f>IF(L43=Notes!$B$54,"Product-HTOL_T0TX_GB_HOT",L43)</f>
        <v>Product-HTOL_T0TX_GB_HOT</v>
      </c>
      <c r="DE43" s="118" t="str">
        <f>IF(M43=Notes!$B$54,"Product-HTOL_T0TX_GB_HOT",M43)</f>
        <v>Product-HTOL_T0TX_GB_HOT</v>
      </c>
      <c r="DF43" s="118" t="str">
        <f>IF(N43=Notes!$B$54,"Product-HTOL_T0TX_GB_HOT",N43)</f>
        <v>Product-HTOL_T0TX_GB_HOT</v>
      </c>
      <c r="DG43" s="118" t="str">
        <f t="shared" si="31"/>
        <v>Bincut_X_X_X NV</v>
      </c>
      <c r="DH43" s="106"/>
      <c r="DI43" s="55" t="str">
        <f t="shared" si="46"/>
        <v>No</v>
      </c>
      <c r="DJ43" s="55">
        <f>VLOOKUP(LEFT($E43,5),Notes!$A:$F,6,0)</f>
        <v>1</v>
      </c>
      <c r="DK43" s="55" t="str">
        <f>IF(LEFT($F43,2)="MS",VLOOKUP(LEFT($F43,5),Notes!$A:$F,6,0),IF(LEFT($F43,3)&gt;Notes!$B$58,0,1))</f>
        <v>Cross</v>
      </c>
      <c r="DL43" s="55">
        <f>VLOOKUP(LEFT($G43,5),Notes!$A:$F,6,0)</f>
        <v>1</v>
      </c>
      <c r="DM43" s="55">
        <f>VLOOKUP(LEFT($H43,5),Notes!$A:$F,6,0)</f>
        <v>1</v>
      </c>
    </row>
    <row r="44" spans="1:117" ht="17" x14ac:dyDescent="0.2">
      <c r="A44" s="248"/>
      <c r="B44" s="106" t="s">
        <v>119</v>
      </c>
      <c r="C44" s="107" t="str">
        <f>C$26</f>
        <v>MP001 E1 Voltage</v>
      </c>
      <c r="D44" s="108" t="str">
        <f>D26</f>
        <v>ME001 E1 Voltage</v>
      </c>
      <c r="E44" s="107" t="str">
        <f>E$4</f>
        <v>MG001 E1 Voltage</v>
      </c>
      <c r="F44" s="107" t="str">
        <f>F43</f>
        <v>MS005 Bin Result+15mV</v>
      </c>
      <c r="G44" s="107" t="str">
        <f>G43</f>
        <v>MD001 Bin Result</v>
      </c>
      <c r="H44" s="109" t="str">
        <f>LEFT(TRIM($B44),5)&amp;" Evaluate Bin"</f>
        <v>MI002 Evaluate Bin</v>
      </c>
      <c r="I44" s="107" t="str">
        <f>IF(INDEX(Binning!$F$3:$AY$791,MATCH(CONCATENATE("MPS",MID(C44,3,3),"_E1"),Binning!$F$3:$F$791,0),MATCH("Pvmax",Binning!$F$2:$AY$2,0))&lt;INDEX(Binning!$F$3:$AY$791,MATCH(CONCATENATE("MES",MID(D44,3,3),"_E1"),Binning!$F$3:$F$791,0),MATCH("Pvmax",Binning!$F$2:$AY$2,0)),CONCATENATE("MES",MID(D44,3,3)," E1 Voltage"),CONCATENATE("MPS",MID(C44,3,3)," E1 Voltage"))</f>
        <v>MPS001 E1 Voltage</v>
      </c>
      <c r="J44" s="107" t="str">
        <f>Notes!$B$54</f>
        <v>BinningVmax</v>
      </c>
      <c r="K44" s="107" t="str">
        <f>Notes!$B$54</f>
        <v>BinningVmax</v>
      </c>
      <c r="L44" s="107" t="str">
        <f>Notes!$B$54</f>
        <v>BinningVmax</v>
      </c>
      <c r="M44" s="107" t="str">
        <f>Notes!$B$54</f>
        <v>BinningVmax</v>
      </c>
      <c r="N44" s="107" t="str">
        <f>Notes!$B$54</f>
        <v>BinningVmax</v>
      </c>
      <c r="O44" s="107" t="str">
        <f t="shared" si="47"/>
        <v>Bincut_X_X_X LV</v>
      </c>
      <c r="P44" s="110"/>
      <c r="Q44" s="248"/>
      <c r="R44" s="106" t="str">
        <f t="shared" si="33"/>
        <v>MI002</v>
      </c>
      <c r="S44" s="111" t="str">
        <f>LEFT(TRIM(C44),5)&amp;" Product-"&amp;GB!$S$1</f>
        <v>MP001 Product-CP_GB_HOT</v>
      </c>
      <c r="T44" s="111" t="str">
        <f>LEFT(TRIM(D44),5)&amp;" Product-"&amp;GB!$S$1</f>
        <v>ME001 Product-CP_GB_HOT</v>
      </c>
      <c r="U44" s="111" t="str">
        <f>LEFT(TRIM(E44),5)&amp;" Product-"&amp;GB!$S$1</f>
        <v>MG001 Product-CP_GB_HOT</v>
      </c>
      <c r="V44" s="111" t="str">
        <f t="shared" si="192"/>
        <v>MS005 Product-CP_GB_HOT</v>
      </c>
      <c r="W44" s="111" t="str">
        <f>LEFT(TRIM(G44),5)&amp;" Product-"&amp;GB!$S$1</f>
        <v>MD001 Product-CP_GB_HOT</v>
      </c>
      <c r="X44" s="111" t="str">
        <f>LEFT(TRIM(H44),5)&amp;" Product-"&amp;GB!$S$1</f>
        <v>MI002 Product-CP_GB_HOT</v>
      </c>
      <c r="Y44" s="111" t="str">
        <f>IF(I44="","",LEFT(TRIM($I44),6)&amp;" Product-"&amp;GB!$S$1)</f>
        <v>MPS001 Product-CP_GB_HOT</v>
      </c>
      <c r="Z44" s="111" t="str">
        <f t="shared" si="48"/>
        <v>Product-CP_GB_HOT</v>
      </c>
      <c r="AA44" s="111" t="str">
        <f t="shared" si="5"/>
        <v>Product-CP_GB_HOT</v>
      </c>
      <c r="AB44" s="111" t="str">
        <f t="shared" si="222"/>
        <v>Product-CP_GB_HOT</v>
      </c>
      <c r="AC44" s="111" t="str">
        <f t="shared" si="222"/>
        <v>Product-CP_GB_HOT</v>
      </c>
      <c r="AD44" s="111" t="str">
        <f t="shared" si="222"/>
        <v>Product-CP_GB_HOT</v>
      </c>
      <c r="AE44" s="111" t="str">
        <f t="shared" si="7"/>
        <v>Bincut_X_X_X LV</v>
      </c>
      <c r="AF44" s="106"/>
      <c r="AG44" s="249"/>
      <c r="AH44" s="112" t="str">
        <f t="shared" si="34"/>
        <v>MI002</v>
      </c>
      <c r="AI44" s="113" t="str">
        <f t="shared" si="35"/>
        <v>MP001 Product-FT_GB_ROOM</v>
      </c>
      <c r="AJ44" s="113" t="str">
        <f t="shared" si="36"/>
        <v>ME001 Product-FT_GB_ROOM</v>
      </c>
      <c r="AK44" s="113" t="str">
        <f t="shared" si="37"/>
        <v>MG001 Product-FT_GB_ROOM</v>
      </c>
      <c r="AL44" s="113" t="str">
        <f t="shared" si="9"/>
        <v>MS005 Product-FT_GB_ROOM</v>
      </c>
      <c r="AM44" s="113" t="str">
        <f t="shared" si="38"/>
        <v>MD001 Product-FT_GB_ROOM</v>
      </c>
      <c r="AN44" s="113" t="str">
        <f t="shared" si="39"/>
        <v>MI002 Product-FT_GB_ROOM</v>
      </c>
      <c r="AO44" s="113" t="str">
        <f t="shared" si="40"/>
        <v>MPS001 Product-FT_GB_ROOM</v>
      </c>
      <c r="AP44" s="113" t="str">
        <f>IF(Z44=Notes!$B$54,Notes!$B$54,"Product-FT_GB_ROOM")</f>
        <v>Product-FT_GB_ROOM</v>
      </c>
      <c r="AQ44" s="113" t="str">
        <f>IF(AA44=Notes!$B$54,Notes!$B$54,"Product-FT_GB_ROOM")</f>
        <v>Product-FT_GB_ROOM</v>
      </c>
      <c r="AR44" s="113" t="str">
        <f>IF(AB44=Notes!$B$54,Notes!$B$54,"Product-FT_GB_ROOM")</f>
        <v>Product-FT_GB_ROOM</v>
      </c>
      <c r="AS44" s="113" t="str">
        <f>IF(AC44=Notes!$B$54,Notes!$B$54,"Product-FT_GB_ROOM")</f>
        <v>Product-FT_GB_ROOM</v>
      </c>
      <c r="AT44" s="113" t="str">
        <f>IF(AD44=Notes!$B$54,Notes!$B$54,"Product-FT_GB_ROOM")</f>
        <v>Product-FT_GB_ROOM</v>
      </c>
      <c r="AU44" s="114" t="str">
        <f t="shared" si="10"/>
        <v>Bincut_X_X_X LV</v>
      </c>
      <c r="AV44" s="106"/>
      <c r="AW44" s="259"/>
      <c r="AX44" s="106" t="str">
        <f t="shared" si="41"/>
        <v>MI002</v>
      </c>
      <c r="AY44" s="115" t="str">
        <f t="shared" si="325"/>
        <v>MP001 Product-FT_GB_HOT</v>
      </c>
      <c r="AZ44" s="115" t="str">
        <f t="shared" si="193"/>
        <v>ME001 Product-FT_GB_HOT</v>
      </c>
      <c r="BA44" s="115" t="str">
        <f t="shared" si="11"/>
        <v>MG001 Product-FT_GB_HOT</v>
      </c>
      <c r="BB44" s="115" t="str">
        <f t="shared" si="12"/>
        <v>MS005 Product-FT_GB_HOT</v>
      </c>
      <c r="BC44" s="115" t="str">
        <f t="shared" si="194"/>
        <v>MD001 Product-FT_GB_HOT</v>
      </c>
      <c r="BD44" s="115" t="str">
        <f t="shared" si="13"/>
        <v>MI002 Product-FT_GB_HOT</v>
      </c>
      <c r="BE44" s="115" t="str">
        <f t="shared" si="42"/>
        <v>MPS001 Product-FT_GB_HOT</v>
      </c>
      <c r="BF44" s="115" t="str">
        <f>IF(J44=Notes!$B$54,"Product-FT_GB_HOT",J44)</f>
        <v>Product-FT_GB_HOT</v>
      </c>
      <c r="BG44" s="115" t="str">
        <f>IF(K44=Notes!$B$54,"Product-FT_GB_HOT",K44)</f>
        <v>Product-FT_GB_HOT</v>
      </c>
      <c r="BH44" s="115" t="str">
        <f>IF(L44=Notes!$B$54,"Product-FT_GB_HOT",L44)</f>
        <v>Product-FT_GB_HOT</v>
      </c>
      <c r="BI44" s="115" t="str">
        <f>IF(M44=Notes!$B$54,"Product-FT_GB_HOT",M44)</f>
        <v>Product-FT_GB_HOT</v>
      </c>
      <c r="BJ44" s="115" t="str">
        <f>IF(N44=Notes!$B$54,"Product-FT_GB_HOT",N44)</f>
        <v>Product-FT_GB_HOT</v>
      </c>
      <c r="BK44" s="115" t="str">
        <f t="shared" si="14"/>
        <v>Bincut_X_X_X LV</v>
      </c>
      <c r="BL44" s="106"/>
      <c r="BM44" s="248"/>
      <c r="BN44" s="106" t="str">
        <f t="shared" si="43"/>
        <v>MI002</v>
      </c>
      <c r="BO44" s="116" t="str">
        <f>LEFT(TRIM(C44),5)&amp;" Product-"&amp;GB!$W$1</f>
        <v>MP001 Product-ATE_FQAGB</v>
      </c>
      <c r="BP44" s="116" t="str">
        <f>LEFT(TRIM(D44),5)&amp;" Product-"&amp;GB!$W$1</f>
        <v>ME001 Product-ATE_FQAGB</v>
      </c>
      <c r="BQ44" s="116" t="str">
        <f>LEFT(TRIM(E44),5)&amp;" Product-"&amp;GB!$W$1</f>
        <v>MG001 Product-ATE_FQAGB</v>
      </c>
      <c r="BR44" s="116" t="str">
        <f>IF(MID($F44,1,2)="MS",LEFT(TRIM($F44),5)&amp;" Product-"&amp;GB!$W$1,$F44)</f>
        <v>MS005 Product-ATE_FQAGB</v>
      </c>
      <c r="BS44" s="116" t="str">
        <f>LEFT(TRIM(G44),5)&amp;" Product-"&amp;GB!$W$1</f>
        <v>MD001 Product-ATE_FQAGB</v>
      </c>
      <c r="BT44" s="116" t="str">
        <f>LEFT(TRIM(H44),5)&amp;" Product-"&amp;GB!$W$1</f>
        <v>MI002 Product-ATE_FQAGB</v>
      </c>
      <c r="BU44" s="116" t="str">
        <f>CONCATENATE(MID($BE44,1,6)," Product-",GB!$W$1)</f>
        <v>MPS001 Product-ATE_FQAGB</v>
      </c>
      <c r="BV44" s="116" t="str">
        <f>IF(J44=Notes!$B$54,"Product-"&amp;GB!$W$1,J44)</f>
        <v>Product-ATE_FQAGB</v>
      </c>
      <c r="BW44" s="116" t="str">
        <f>IF(K44=Notes!$B$54,"Product-"&amp;GB!$W$1,K44)</f>
        <v>Product-ATE_FQAGB</v>
      </c>
      <c r="BX44" s="116" t="str">
        <f>IF(L44=Notes!$B$54,"Product-"&amp;GB!$W$1,L44)</f>
        <v>Product-ATE_FQAGB</v>
      </c>
      <c r="BY44" s="116" t="str">
        <f>IF(M44=Notes!$B$54,"Product-"&amp;GB!$W$1,M44)</f>
        <v>Product-ATE_FQAGB</v>
      </c>
      <c r="BZ44" s="116" t="str">
        <f>IF(N44=Notes!$B$54,"Product-"&amp;GB!$W$1,N44)</f>
        <v>Product-ATE_FQAGB</v>
      </c>
      <c r="CA44" s="116" t="str">
        <f t="shared" si="15"/>
        <v>Bincut_X_X_X NV</v>
      </c>
      <c r="CB44" s="106"/>
      <c r="CC44" s="248"/>
      <c r="CD44" s="106" t="str">
        <f t="shared" si="44"/>
        <v>MI002</v>
      </c>
      <c r="CE44" s="117" t="str">
        <f t="shared" si="16"/>
        <v>MP001 Product-HTOL_T0TX_GB_ROOM</v>
      </c>
      <c r="CF44" s="117" t="str">
        <f t="shared" si="17"/>
        <v>ME001 Product-HTOL_T0TX_GB_ROOM</v>
      </c>
      <c r="CG44" s="117" t="str">
        <f t="shared" si="18"/>
        <v>MG001 Product-HTOL_T0TX_GB_ROOM</v>
      </c>
      <c r="CH44" s="117" t="str">
        <f t="shared" si="19"/>
        <v>MS005 Product-HTOL_T0TX_GB_ROOM</v>
      </c>
      <c r="CI44" s="117" t="str">
        <f t="shared" si="20"/>
        <v>MD001 Product-HTOL_T0TX_GB_ROOM</v>
      </c>
      <c r="CJ44" s="117" t="str">
        <f t="shared" si="21"/>
        <v>MI002 Product-HTOL_T0TX_GB_ROOM</v>
      </c>
      <c r="CK44" s="117" t="str">
        <f t="shared" si="22"/>
        <v>MPS001 Product-HTOL_T0TX_GB_ROOM</v>
      </c>
      <c r="CL44" s="117" t="str">
        <f>IF(J44=Notes!$B$54,"Product-HTOL_T0TX_GB_ROOM",J44)</f>
        <v>Product-HTOL_T0TX_GB_ROOM</v>
      </c>
      <c r="CM44" s="117" t="str">
        <f>IF(K44=Notes!$B$54,"Product-HTOL_T0TX_GB_ROOM",K44)</f>
        <v>Product-HTOL_T0TX_GB_ROOM</v>
      </c>
      <c r="CN44" s="117" t="str">
        <f>IF(L44=Notes!$B$54,"Product-HTOL_T0TX_GB_ROOM",L44)</f>
        <v>Product-HTOL_T0TX_GB_ROOM</v>
      </c>
      <c r="CO44" s="117" t="str">
        <f>IF(M44=Notes!$B$54,"Product-HTOL_T0TX_GB_ROOM",M44)</f>
        <v>Product-HTOL_T0TX_GB_ROOM</v>
      </c>
      <c r="CP44" s="117" t="str">
        <f>IF(N44=Notes!$B$54,"Product-HTOL_T0TX_GB_ROOM",N44)</f>
        <v>Product-HTOL_T0TX_GB_ROOM</v>
      </c>
      <c r="CQ44" s="117" t="str">
        <f t="shared" si="23"/>
        <v>Bincut_X_X_X NV</v>
      </c>
      <c r="CR44" s="106"/>
      <c r="CS44" s="248"/>
      <c r="CT44" s="106" t="str">
        <f t="shared" si="45"/>
        <v>MI002</v>
      </c>
      <c r="CU44" s="118" t="str">
        <f t="shared" si="24"/>
        <v>MP001 Product-HTOL_T0TX_GB_HOT</v>
      </c>
      <c r="CV44" s="118" t="str">
        <f t="shared" si="25"/>
        <v>ME001 Product-HTOL_T0TX_GB_HOT</v>
      </c>
      <c r="CW44" s="118" t="str">
        <f t="shared" si="26"/>
        <v>MG001 Product-HTOL_T0TX_GB_HOT</v>
      </c>
      <c r="CX44" s="118" t="str">
        <f t="shared" si="27"/>
        <v>MS005 Product-HTOL_T0TX_GB_HOT</v>
      </c>
      <c r="CY44" s="118" t="str">
        <f t="shared" si="28"/>
        <v>MD001 Product-HTOL_T0TX_GB_HOT</v>
      </c>
      <c r="CZ44" s="118" t="str">
        <f t="shared" si="29"/>
        <v>MI002 Product-HTOL_T0TX_GB_HOT</v>
      </c>
      <c r="DA44" s="118" t="str">
        <f t="shared" si="30"/>
        <v>MPS001 Product-HTOL_T0TX_GB_HOT</v>
      </c>
      <c r="DB44" s="118" t="str">
        <f>IF(J44=Notes!$B$54,"Product-HTOL_T0TX_GB_HOT",J44)</f>
        <v>Product-HTOL_T0TX_GB_HOT</v>
      </c>
      <c r="DC44" s="118" t="str">
        <f>IF(K44=Notes!$B$54,"Product-HTOL_T0TX_GB_HOT",K44)</f>
        <v>Product-HTOL_T0TX_GB_HOT</v>
      </c>
      <c r="DD44" s="118" t="str">
        <f>IF(L44=Notes!$B$54,"Product-HTOL_T0TX_GB_HOT",L44)</f>
        <v>Product-HTOL_T0TX_GB_HOT</v>
      </c>
      <c r="DE44" s="118" t="str">
        <f>IF(M44=Notes!$B$54,"Product-HTOL_T0TX_GB_HOT",M44)</f>
        <v>Product-HTOL_T0TX_GB_HOT</v>
      </c>
      <c r="DF44" s="118" t="str">
        <f>IF(N44=Notes!$B$54,"Product-HTOL_T0TX_GB_HOT",N44)</f>
        <v>Product-HTOL_T0TX_GB_HOT</v>
      </c>
      <c r="DG44" s="118" t="str">
        <f t="shared" si="31"/>
        <v>Bincut_X_X_X NV</v>
      </c>
      <c r="DH44" s="106"/>
      <c r="DI44" s="55" t="str">
        <f t="shared" si="46"/>
        <v>No</v>
      </c>
      <c r="DJ44" s="55">
        <f>VLOOKUP(LEFT($E44,5),Notes!$A:$F,6,0)</f>
        <v>1</v>
      </c>
      <c r="DK44" s="55" t="str">
        <f>IF(LEFT($F44,2)="MS",VLOOKUP(LEFT($F44,5),Notes!$A:$F,6,0),IF(LEFT($F44,3)&gt;Notes!$B$58,0,1))</f>
        <v>Cross</v>
      </c>
      <c r="DL44" s="55">
        <f>VLOOKUP(LEFT($G44,5),Notes!$A:$F,6,0)</f>
        <v>1</v>
      </c>
      <c r="DM44" s="55">
        <f>VLOOKUP(LEFT($H44,5),Notes!$A:$F,6,0)</f>
        <v>1</v>
      </c>
    </row>
    <row r="45" spans="1:117" ht="17" x14ac:dyDescent="0.2">
      <c r="A45" s="248"/>
      <c r="B45" s="106" t="s">
        <v>120</v>
      </c>
      <c r="C45" s="107" t="str">
        <f>C$28</f>
        <v>MP001 E1 Voltage</v>
      </c>
      <c r="D45" s="108" t="str">
        <f>D26</f>
        <v>ME001 E1 Voltage</v>
      </c>
      <c r="E45" s="107" t="str">
        <f>E$4</f>
        <v>MG001 E1 Voltage</v>
      </c>
      <c r="F45" s="107" t="str">
        <f>F43</f>
        <v>MS005 Bin Result+15mV</v>
      </c>
      <c r="G45" s="107" t="str">
        <f t="shared" ref="G45:G46" si="326">G44</f>
        <v>MD001 Bin Result</v>
      </c>
      <c r="H45" s="109" t="str">
        <f>LEFT(TRIM($B45),5)&amp;" Evaluate Bin"</f>
        <v>MI003 Evaluate Bin</v>
      </c>
      <c r="I45" s="107" t="str">
        <f>IF(INDEX(Binning!$F$3:$AY$791,MATCH(CONCATENATE("MPS",MID(C45,3,3),"_E1"),Binning!$F$3:$F$791,0),MATCH("Pvmax",Binning!$F$2:$AY$2,0))&lt;INDEX(Binning!$F$3:$AY$791,MATCH(CONCATENATE("MES",MID(D45,3,3),"_E1"),Binning!$F$3:$F$791,0),MATCH("Pvmax",Binning!$F$2:$AY$2,0)),CONCATENATE("MES",MID(D45,3,3)," E1 Voltage"),CONCATENATE("MPS",MID(C45,3,3)," E1 Voltage"))</f>
        <v>MPS001 E1 Voltage</v>
      </c>
      <c r="J45" s="107" t="str">
        <f>Notes!$B$54</f>
        <v>BinningVmax</v>
      </c>
      <c r="K45" s="107" t="str">
        <f>Notes!$B$54</f>
        <v>BinningVmax</v>
      </c>
      <c r="L45" s="107" t="str">
        <f>Notes!$B$54</f>
        <v>BinningVmax</v>
      </c>
      <c r="M45" s="107" t="str">
        <f>Notes!$B$54</f>
        <v>BinningVmax</v>
      </c>
      <c r="N45" s="107" t="str">
        <f>Notes!$B$54</f>
        <v>BinningVmax</v>
      </c>
      <c r="O45" s="107" t="str">
        <f t="shared" si="47"/>
        <v>Bincut_X_X_X LV</v>
      </c>
      <c r="P45" s="110"/>
      <c r="Q45" s="248"/>
      <c r="R45" s="106" t="str">
        <f t="shared" ref="R45" si="327">B45</f>
        <v>MI003</v>
      </c>
      <c r="S45" s="111" t="str">
        <f>LEFT(TRIM(C45),5)&amp;" Product-"&amp;GB!$S$1</f>
        <v>MP001 Product-CP_GB_HOT</v>
      </c>
      <c r="T45" s="111" t="str">
        <f>LEFT(TRIM(D45),5)&amp;" Product-"&amp;GB!$S$1</f>
        <v>ME001 Product-CP_GB_HOT</v>
      </c>
      <c r="U45" s="111" t="str">
        <f>LEFT(TRIM(E45),5)&amp;" Product-"&amp;GB!$S$1</f>
        <v>MG001 Product-CP_GB_HOT</v>
      </c>
      <c r="V45" s="111" t="str">
        <f t="shared" ref="V45" si="328">IF(MID(F45,1,2)="MS",LEFT(F45,5)&amp;" Product-CP_GB_HOT",F45)</f>
        <v>MS005 Product-CP_GB_HOT</v>
      </c>
      <c r="W45" s="111" t="str">
        <f>LEFT(TRIM(G45),5)&amp;" Product-"&amp;GB!$S$1</f>
        <v>MD001 Product-CP_GB_HOT</v>
      </c>
      <c r="X45" s="111" t="str">
        <f>LEFT(TRIM(H45),5)&amp;" Product-"&amp;GB!$S$1</f>
        <v>MI003 Product-CP_GB_HOT</v>
      </c>
      <c r="Y45" s="111" t="str">
        <f>IF(I45="","",LEFT(TRIM($I45),6)&amp;" Product-"&amp;GB!$S$1)</f>
        <v>MPS001 Product-CP_GB_HOT</v>
      </c>
      <c r="Z45" s="111" t="str">
        <f t="shared" si="48"/>
        <v>Product-CP_GB_HOT</v>
      </c>
      <c r="AA45" s="111" t="str">
        <f t="shared" si="5"/>
        <v>Product-CP_GB_HOT</v>
      </c>
      <c r="AB45" s="111" t="str">
        <f t="shared" si="222"/>
        <v>Product-CP_GB_HOT</v>
      </c>
      <c r="AC45" s="111" t="str">
        <f t="shared" si="222"/>
        <v>Product-CP_GB_HOT</v>
      </c>
      <c r="AD45" s="111" t="str">
        <f t="shared" si="222"/>
        <v>Product-CP_GB_HOT</v>
      </c>
      <c r="AE45" s="111" t="str">
        <f t="shared" ref="AE45" si="329">O45</f>
        <v>Bincut_X_X_X LV</v>
      </c>
      <c r="AF45" s="106"/>
      <c r="AG45" s="249"/>
      <c r="AH45" s="112" t="str">
        <f t="shared" ref="AH45" si="330">B45</f>
        <v>MI003</v>
      </c>
      <c r="AI45" s="113" t="str">
        <f t="shared" ref="AI45" si="331">LEFT(TRIM(C45),5)&amp;" Product-FT_GB_ROOM"</f>
        <v>MP001 Product-FT_GB_ROOM</v>
      </c>
      <c r="AJ45" s="113" t="str">
        <f t="shared" ref="AJ45" si="332">LEFT(TRIM(D45),5)&amp;" Product-FT_GB_ROOM"</f>
        <v>ME001 Product-FT_GB_ROOM</v>
      </c>
      <c r="AK45" s="113" t="str">
        <f t="shared" ref="AK45" si="333">LEFT(TRIM(E45),5)&amp;" Product-FT_GB_ROOM"</f>
        <v>MG001 Product-FT_GB_ROOM</v>
      </c>
      <c r="AL45" s="113" t="str">
        <f t="shared" ref="AL45" si="334">IF(MID(F45,1,2)="MS",LEFT(F45,5)&amp;" Product-FT_GB_ROOM",F45)</f>
        <v>MS005 Product-FT_GB_ROOM</v>
      </c>
      <c r="AM45" s="113" t="str">
        <f t="shared" ref="AM45" si="335">LEFT(TRIM(G45),5)&amp;" Product-FT_GB_ROOM"</f>
        <v>MD001 Product-FT_GB_ROOM</v>
      </c>
      <c r="AN45" s="113" t="str">
        <f t="shared" ref="AN45" si="336">LEFT(TRIM(H45),5)&amp;" Product-FT_GB_ROOM"</f>
        <v>MI003 Product-FT_GB_ROOM</v>
      </c>
      <c r="AO45" s="113" t="str">
        <f t="shared" si="40"/>
        <v>MPS001 Product-FT_GB_ROOM</v>
      </c>
      <c r="AP45" s="113" t="str">
        <f>IF(Z45=Notes!$B$54,Notes!$B$54,"Product-FT_GB_ROOM")</f>
        <v>Product-FT_GB_ROOM</v>
      </c>
      <c r="AQ45" s="113" t="str">
        <f>IF(AA45=Notes!$B$54,Notes!$B$54,"Product-FT_GB_ROOM")</f>
        <v>Product-FT_GB_ROOM</v>
      </c>
      <c r="AR45" s="113" t="str">
        <f>IF(AB45=Notes!$B$54,Notes!$B$54,"Product-FT_GB_ROOM")</f>
        <v>Product-FT_GB_ROOM</v>
      </c>
      <c r="AS45" s="113" t="str">
        <f>IF(AC45=Notes!$B$54,Notes!$B$54,"Product-FT_GB_ROOM")</f>
        <v>Product-FT_GB_ROOM</v>
      </c>
      <c r="AT45" s="113" t="str">
        <f>IF(AD45=Notes!$B$54,Notes!$B$54,"Product-FT_GB_ROOM")</f>
        <v>Product-FT_GB_ROOM</v>
      </c>
      <c r="AU45" s="114" t="str">
        <f t="shared" ref="AU45" si="337">O45</f>
        <v>Bincut_X_X_X LV</v>
      </c>
      <c r="AV45" s="106"/>
      <c r="AW45" s="259"/>
      <c r="AX45" s="106" t="str">
        <f t="shared" ref="AX45" si="338">B45</f>
        <v>MI003</v>
      </c>
      <c r="AY45" s="115" t="str">
        <f t="shared" si="325"/>
        <v>MP001 Product-FT_GB_HOT</v>
      </c>
      <c r="AZ45" s="115" t="str">
        <f t="shared" si="193"/>
        <v>ME001 Product-FT_GB_HOT</v>
      </c>
      <c r="BA45" s="115" t="str">
        <f t="shared" ref="BA45" si="339">IF(LEFT(E45,1)="M",LEFT(TRIM(E45),5)&amp;" Product-FT_GB_HOT",CONCATENATE($BG45,MID(E45,6,10)))</f>
        <v>MG001 Product-FT_GB_HOT</v>
      </c>
      <c r="BB45" s="115" t="str">
        <f t="shared" ref="BB45" si="340">IF(MID(F45,1,2)="MS",LEFT(F45,5)&amp;" Product-FT_GB_HOT",F45)</f>
        <v>MS005 Product-FT_GB_HOT</v>
      </c>
      <c r="BC45" s="115" t="str">
        <f t="shared" si="194"/>
        <v>MD001 Product-FT_GB_HOT</v>
      </c>
      <c r="BD45" s="115" t="str">
        <f t="shared" ref="BD45" si="341">IF(LEFT(H45,1)="M",LEFT(TRIM(H45),5)&amp;" Product-FT_GB_HOT",CONCATENATE($BG45,MID(H45,6,10)))</f>
        <v>MI003 Product-FT_GB_HOT</v>
      </c>
      <c r="BE45" s="115" t="str">
        <f t="shared" ref="BE45" si="342">CONCATENATE(MID(I45,1,6)," Product-FT_GB_HOT")</f>
        <v>MPS001 Product-FT_GB_HOT</v>
      </c>
      <c r="BF45" s="115" t="str">
        <f>IF(J45=Notes!$B$54,"Product-FT_GB_HOT",J45)</f>
        <v>Product-FT_GB_HOT</v>
      </c>
      <c r="BG45" s="115" t="str">
        <f>IF(K45=Notes!$B$54,"Product-FT_GB_HOT",K45)</f>
        <v>Product-FT_GB_HOT</v>
      </c>
      <c r="BH45" s="115" t="str">
        <f>IF(L45=Notes!$B$54,"Product-FT_GB_HOT",L45)</f>
        <v>Product-FT_GB_HOT</v>
      </c>
      <c r="BI45" s="115" t="str">
        <f>IF(M45=Notes!$B$54,"Product-FT_GB_HOT",M45)</f>
        <v>Product-FT_GB_HOT</v>
      </c>
      <c r="BJ45" s="115" t="str">
        <f>IF(N45=Notes!$B$54,"Product-FT_GB_HOT",N45)</f>
        <v>Product-FT_GB_HOT</v>
      </c>
      <c r="BK45" s="115" t="str">
        <f t="shared" ref="BK45" si="343">O45</f>
        <v>Bincut_X_X_X LV</v>
      </c>
      <c r="BL45" s="106"/>
      <c r="BM45" s="248"/>
      <c r="BN45" s="106" t="str">
        <f t="shared" si="43"/>
        <v>MI003</v>
      </c>
      <c r="BO45" s="116" t="str">
        <f>LEFT(TRIM(C45),5)&amp;" Product-"&amp;GB!$W$1</f>
        <v>MP001 Product-ATE_FQAGB</v>
      </c>
      <c r="BP45" s="116" t="str">
        <f>LEFT(TRIM(D45),5)&amp;" Product-"&amp;GB!$W$1</f>
        <v>ME001 Product-ATE_FQAGB</v>
      </c>
      <c r="BQ45" s="116" t="str">
        <f>LEFT(TRIM(E45),5)&amp;" Product-"&amp;GB!$W$1</f>
        <v>MG001 Product-ATE_FQAGB</v>
      </c>
      <c r="BR45" s="116" t="str">
        <f>IF(MID($F45,1,2)="MS",LEFT(TRIM($F45),5)&amp;" Product-"&amp;GB!$W$1,$F45)</f>
        <v>MS005 Product-ATE_FQAGB</v>
      </c>
      <c r="BS45" s="116" t="str">
        <f>LEFT(TRIM(G45),5)&amp;" Product-"&amp;GB!$W$1</f>
        <v>MD001 Product-ATE_FQAGB</v>
      </c>
      <c r="BT45" s="116" t="str">
        <f>LEFT(TRIM(H45),5)&amp;" Product-"&amp;GB!$W$1</f>
        <v>MI003 Product-ATE_FQAGB</v>
      </c>
      <c r="BU45" s="116" t="str">
        <f>CONCATENATE(MID($BE45,1,6)," Product-",GB!$W$1)</f>
        <v>MPS001 Product-ATE_FQAGB</v>
      </c>
      <c r="BV45" s="116" t="str">
        <f>IF(J45=Notes!$B$54,"Product-"&amp;GB!$W$1,J45)</f>
        <v>Product-ATE_FQAGB</v>
      </c>
      <c r="BW45" s="116" t="str">
        <f>IF(K45=Notes!$B$54,"Product-"&amp;GB!$W$1,K45)</f>
        <v>Product-ATE_FQAGB</v>
      </c>
      <c r="BX45" s="116" t="str">
        <f>IF(L45=Notes!$B$54,"Product-"&amp;GB!$W$1,L45)</f>
        <v>Product-ATE_FQAGB</v>
      </c>
      <c r="BY45" s="116" t="str">
        <f>IF(M45=Notes!$B$54,"Product-"&amp;GB!$W$1,M45)</f>
        <v>Product-ATE_FQAGB</v>
      </c>
      <c r="BZ45" s="116" t="str">
        <f>IF(N45=Notes!$B$54,"Product-"&amp;GB!$W$1,N45)</f>
        <v>Product-ATE_FQAGB</v>
      </c>
      <c r="CA45" s="116" t="str">
        <f t="shared" si="15"/>
        <v>Bincut_X_X_X NV</v>
      </c>
      <c r="CB45" s="106"/>
      <c r="CC45" s="248"/>
      <c r="CD45" s="106" t="str">
        <f t="shared" si="44"/>
        <v>MI003</v>
      </c>
      <c r="CE45" s="117" t="str">
        <f t="shared" ref="CE45" si="344">LEFT(TRIM(C45),5)&amp;" Product-HTOL_T0TX_GB_ROOM"</f>
        <v>MP001 Product-HTOL_T0TX_GB_ROOM</v>
      </c>
      <c r="CF45" s="117" t="str">
        <f t="shared" ref="CF45" si="345">LEFT(TRIM(D45),5)&amp;" Product-HTOL_T0TX_GB_ROOM"</f>
        <v>ME001 Product-HTOL_T0TX_GB_ROOM</v>
      </c>
      <c r="CG45" s="117" t="str">
        <f t="shared" ref="CG45" si="346">LEFT(TRIM(E45),5)&amp;" Product-HTOL_T0TX_GB_ROOM"</f>
        <v>MG001 Product-HTOL_T0TX_GB_ROOM</v>
      </c>
      <c r="CH45" s="117" t="str">
        <f t="shared" si="19"/>
        <v>MS005 Product-HTOL_T0TX_GB_ROOM</v>
      </c>
      <c r="CI45" s="117" t="str">
        <f t="shared" ref="CI45" si="347">LEFT(TRIM(G45),5)&amp;" Product-HTOL_T0TX_GB_ROOM"</f>
        <v>MD001 Product-HTOL_T0TX_GB_ROOM</v>
      </c>
      <c r="CJ45" s="117" t="str">
        <f t="shared" ref="CJ45" si="348">IF(LEFT(H45,1)="M",LEFT(TRIM(H45),5)&amp;" Product-HTOL_T0TX_GB_ROOM",CONCATENATE($CL45,MID(H45,6,10)))</f>
        <v>MI003 Product-HTOL_T0TX_GB_ROOM</v>
      </c>
      <c r="CK45" s="117" t="str">
        <f t="shared" si="22"/>
        <v>MPS001 Product-HTOL_T0TX_GB_ROOM</v>
      </c>
      <c r="CL45" s="117" t="str">
        <f>IF(J45=Notes!$B$54,"Product-HTOL_T0TX_GB_ROOM",J45)</f>
        <v>Product-HTOL_T0TX_GB_ROOM</v>
      </c>
      <c r="CM45" s="117" t="str">
        <f>IF(K45=Notes!$B$54,"Product-HTOL_T0TX_GB_ROOM",K45)</f>
        <v>Product-HTOL_T0TX_GB_ROOM</v>
      </c>
      <c r="CN45" s="117" t="str">
        <f>IF(L45=Notes!$B$54,"Product-HTOL_T0TX_GB_ROOM",L45)</f>
        <v>Product-HTOL_T0TX_GB_ROOM</v>
      </c>
      <c r="CO45" s="117" t="str">
        <f>IF(M45=Notes!$B$54,"Product-HTOL_T0TX_GB_ROOM",M45)</f>
        <v>Product-HTOL_T0TX_GB_ROOM</v>
      </c>
      <c r="CP45" s="117" t="str">
        <f>IF(N45=Notes!$B$54,"Product-HTOL_T0TX_GB_ROOM",N45)</f>
        <v>Product-HTOL_T0TX_GB_ROOM</v>
      </c>
      <c r="CQ45" s="117" t="str">
        <f t="shared" si="23"/>
        <v>Bincut_X_X_X NV</v>
      </c>
      <c r="CR45" s="106"/>
      <c r="CS45" s="248"/>
      <c r="CT45" s="106" t="str">
        <f t="shared" si="45"/>
        <v>MI003</v>
      </c>
      <c r="CU45" s="118" t="str">
        <f t="shared" ref="CU45" si="349">LEFT(TRIM(C45),5)&amp;" Product-HTOL_T0TX_GB_HOT"</f>
        <v>MP001 Product-HTOL_T0TX_GB_HOT</v>
      </c>
      <c r="CV45" s="118" t="str">
        <f t="shared" ref="CV45" si="350">LEFT(TRIM(D45),5)&amp;" Product-HTOL_T0TX_GB_HOT"</f>
        <v>ME001 Product-HTOL_T0TX_GB_HOT</v>
      </c>
      <c r="CW45" s="118" t="str">
        <f t="shared" ref="CW45" si="351">LEFT(TRIM(E45),5)&amp;" Product-HTOL_T0TX_GB_HOT"</f>
        <v>MG001 Product-HTOL_T0TX_GB_HOT</v>
      </c>
      <c r="CX45" s="118" t="str">
        <f t="shared" si="27"/>
        <v>MS005 Product-HTOL_T0TX_GB_HOT</v>
      </c>
      <c r="CY45" s="118" t="str">
        <f t="shared" ref="CY45" si="352">LEFT(TRIM(G45),5)&amp;" Product-HTOL_T0TX_GB_HOT"</f>
        <v>MD001 Product-HTOL_T0TX_GB_HOT</v>
      </c>
      <c r="CZ45" s="118" t="str">
        <f t="shared" ref="CZ45" si="353">IF(LEFT(H45,1)="M",LEFT(TRIM(H45),5)&amp;" Product-HTOL_T0TX_GB_HOT",CONCATENATE($DB45,MID(H45,6,10)))</f>
        <v>MI003 Product-HTOL_T0TX_GB_HOT</v>
      </c>
      <c r="DA45" s="118" t="str">
        <f t="shared" si="30"/>
        <v>MPS001 Product-HTOL_T0TX_GB_HOT</v>
      </c>
      <c r="DB45" s="118" t="str">
        <f>IF(J45=Notes!$B$54,"Product-HTOL_T0TX_GB_HOT",J45)</f>
        <v>Product-HTOL_T0TX_GB_HOT</v>
      </c>
      <c r="DC45" s="118" t="str">
        <f>IF(K45=Notes!$B$54,"Product-HTOL_T0TX_GB_HOT",K45)</f>
        <v>Product-HTOL_T0TX_GB_HOT</v>
      </c>
      <c r="DD45" s="118" t="str">
        <f>IF(L45=Notes!$B$54,"Product-HTOL_T0TX_GB_HOT",L45)</f>
        <v>Product-HTOL_T0TX_GB_HOT</v>
      </c>
      <c r="DE45" s="118" t="str">
        <f>IF(M45=Notes!$B$54,"Product-HTOL_T0TX_GB_HOT",M45)</f>
        <v>Product-HTOL_T0TX_GB_HOT</v>
      </c>
      <c r="DF45" s="118" t="str">
        <f>IF(N45=Notes!$B$54,"Product-HTOL_T0TX_GB_HOT",N45)</f>
        <v>Product-HTOL_T0TX_GB_HOT</v>
      </c>
      <c r="DG45" s="118" t="str">
        <f t="shared" si="31"/>
        <v>Bincut_X_X_X NV</v>
      </c>
      <c r="DH45" s="106"/>
      <c r="DI45" s="55" t="str">
        <f t="shared" si="46"/>
        <v>No</v>
      </c>
      <c r="DJ45" s="55">
        <f>VLOOKUP(LEFT($E45,5),Notes!$A:$F,6,0)</f>
        <v>1</v>
      </c>
      <c r="DK45" s="55" t="str">
        <f>IF(LEFT($F45,2)="MS",VLOOKUP(LEFT($F45,5),Notes!$A:$F,6,0),IF(LEFT($F45,3)&gt;Notes!$B$58,0,1))</f>
        <v>Cross</v>
      </c>
      <c r="DL45" s="55">
        <f>VLOOKUP(LEFT($G45,5),Notes!$A:$F,6,0)</f>
        <v>1</v>
      </c>
      <c r="DM45" s="55" t="str">
        <f>VLOOKUP(LEFT($H45,5),Notes!$A:$F,6,0)</f>
        <v>Cross</v>
      </c>
    </row>
    <row r="46" spans="1:117" ht="17" x14ac:dyDescent="0.2">
      <c r="A46" s="247"/>
      <c r="B46" s="106" t="s">
        <v>405</v>
      </c>
      <c r="C46" s="107" t="str">
        <f>C$28</f>
        <v>MP001 E1 Voltage</v>
      </c>
      <c r="D46" s="108" t="str">
        <f>D28</f>
        <v>ME001 E1 Voltage</v>
      </c>
      <c r="E46" s="107" t="str">
        <f>E$4</f>
        <v>MG001 E1 Voltage</v>
      </c>
      <c r="F46" s="107" t="str">
        <f>F44</f>
        <v>MS005 Bin Result+15mV</v>
      </c>
      <c r="G46" s="107" t="str">
        <f t="shared" si="326"/>
        <v>MD001 Bin Result</v>
      </c>
      <c r="H46" s="109" t="str">
        <f>LEFT(TRIM($B46),5)&amp;" Evaluate Bin"</f>
        <v>MI004 Evaluate Bin</v>
      </c>
      <c r="I46" s="107" t="str">
        <f>IF(INDEX(Binning!$F$3:$AY$791,MATCH(CONCATENATE("MPS",MID(C46,3,3),"_E1"),Binning!$F$3:$F$791,0),MATCH("Pvmax",Binning!$F$2:$AY$2,0))&lt;INDEX(Binning!$F$3:$AY$791,MATCH(CONCATENATE("MES",MID(D46,3,3),"_E1"),Binning!$F$3:$F$791,0),MATCH("Pvmax",Binning!$F$2:$AY$2,0)),CONCATENATE("MES",MID(D46,3,3)," E1 Voltage"),CONCATENATE("MPS",MID(C46,3,3)," E1 Voltage"))</f>
        <v>MPS001 E1 Voltage</v>
      </c>
      <c r="J46" s="107" t="str">
        <f>Notes!$B$54</f>
        <v>BinningVmax</v>
      </c>
      <c r="K46" s="107" t="str">
        <f>Notes!$B$54</f>
        <v>BinningVmax</v>
      </c>
      <c r="L46" s="107" t="str">
        <f>Notes!$B$54</f>
        <v>BinningVmax</v>
      </c>
      <c r="M46" s="107" t="str">
        <f>Notes!$B$54</f>
        <v>BinningVmax</v>
      </c>
      <c r="N46" s="107" t="str">
        <f>Notes!$B$54</f>
        <v>BinningVmax</v>
      </c>
      <c r="O46" s="107" t="str">
        <f t="shared" si="47"/>
        <v>Bincut_X_X_X LV</v>
      </c>
      <c r="P46" s="110"/>
      <c r="Q46" s="247"/>
      <c r="R46" s="106" t="str">
        <f t="shared" si="33"/>
        <v>MI004</v>
      </c>
      <c r="S46" s="111" t="str">
        <f>LEFT(TRIM(C46),5)&amp;" Product-"&amp;GB!$S$1</f>
        <v>MP001 Product-CP_GB_HOT</v>
      </c>
      <c r="T46" s="111" t="str">
        <f>LEFT(TRIM(D46),5)&amp;" Product-"&amp;GB!$S$1</f>
        <v>ME001 Product-CP_GB_HOT</v>
      </c>
      <c r="U46" s="111" t="str">
        <f>LEFT(TRIM(E46),5)&amp;" Product-"&amp;GB!$S$1</f>
        <v>MG001 Product-CP_GB_HOT</v>
      </c>
      <c r="V46" s="111" t="str">
        <f t="shared" si="192"/>
        <v>MS005 Product-CP_GB_HOT</v>
      </c>
      <c r="W46" s="111" t="str">
        <f>LEFT(TRIM(G46),5)&amp;" Product-"&amp;GB!$S$1</f>
        <v>MD001 Product-CP_GB_HOT</v>
      </c>
      <c r="X46" s="111" t="str">
        <f>LEFT(TRIM(H46),5)&amp;" Product-"&amp;GB!$S$1</f>
        <v>MI004 Product-CP_GB_HOT</v>
      </c>
      <c r="Y46" s="111" t="str">
        <f>IF(I46="","",LEFT(TRIM($I46),6)&amp;" Product-"&amp;GB!$S$1)</f>
        <v>MPS001 Product-CP_GB_HOT</v>
      </c>
      <c r="Z46" s="111" t="str">
        <f t="shared" si="48"/>
        <v>Product-CP_GB_HOT</v>
      </c>
      <c r="AA46" s="111" t="str">
        <f t="shared" si="5"/>
        <v>Product-CP_GB_HOT</v>
      </c>
      <c r="AB46" s="111" t="str">
        <f t="shared" si="222"/>
        <v>Product-CP_GB_HOT</v>
      </c>
      <c r="AC46" s="111" t="str">
        <f t="shared" si="222"/>
        <v>Product-CP_GB_HOT</v>
      </c>
      <c r="AD46" s="111" t="str">
        <f t="shared" si="222"/>
        <v>Product-CP_GB_HOT</v>
      </c>
      <c r="AE46" s="111" t="str">
        <f t="shared" si="7"/>
        <v>Bincut_X_X_X LV</v>
      </c>
      <c r="AF46" s="106"/>
      <c r="AG46" s="249"/>
      <c r="AH46" s="112" t="str">
        <f t="shared" si="34"/>
        <v>MI004</v>
      </c>
      <c r="AI46" s="113" t="str">
        <f t="shared" si="35"/>
        <v>MP001 Product-FT_GB_ROOM</v>
      </c>
      <c r="AJ46" s="113" t="str">
        <f t="shared" si="36"/>
        <v>ME001 Product-FT_GB_ROOM</v>
      </c>
      <c r="AK46" s="113" t="str">
        <f t="shared" si="37"/>
        <v>MG001 Product-FT_GB_ROOM</v>
      </c>
      <c r="AL46" s="113" t="str">
        <f t="shared" si="9"/>
        <v>MS005 Product-FT_GB_ROOM</v>
      </c>
      <c r="AM46" s="113" t="str">
        <f t="shared" si="38"/>
        <v>MD001 Product-FT_GB_ROOM</v>
      </c>
      <c r="AN46" s="113" t="str">
        <f t="shared" si="39"/>
        <v>MI004 Product-FT_GB_ROOM</v>
      </c>
      <c r="AO46" s="113" t="str">
        <f t="shared" si="40"/>
        <v>MPS001 Product-FT_GB_ROOM</v>
      </c>
      <c r="AP46" s="113" t="str">
        <f>IF(Z46=Notes!$B$54,Notes!$B$54,"Product-FT_GB_ROOM")</f>
        <v>Product-FT_GB_ROOM</v>
      </c>
      <c r="AQ46" s="113" t="str">
        <f>IF(AA46=Notes!$B$54,Notes!$B$54,"Product-FT_GB_ROOM")</f>
        <v>Product-FT_GB_ROOM</v>
      </c>
      <c r="AR46" s="113" t="str">
        <f>IF(AB46=Notes!$B$54,Notes!$B$54,"Product-FT_GB_ROOM")</f>
        <v>Product-FT_GB_ROOM</v>
      </c>
      <c r="AS46" s="113" t="str">
        <f>IF(AC46=Notes!$B$54,Notes!$B$54,"Product-FT_GB_ROOM")</f>
        <v>Product-FT_GB_ROOM</v>
      </c>
      <c r="AT46" s="113" t="str">
        <f>IF(AD46=Notes!$B$54,Notes!$B$54,"Product-FT_GB_ROOM")</f>
        <v>Product-FT_GB_ROOM</v>
      </c>
      <c r="AU46" s="114" t="str">
        <f t="shared" si="10"/>
        <v>Bincut_X_X_X LV</v>
      </c>
      <c r="AV46" s="106"/>
      <c r="AW46" s="260"/>
      <c r="AX46" s="106" t="str">
        <f t="shared" si="41"/>
        <v>MI004</v>
      </c>
      <c r="AY46" s="115" t="str">
        <f t="shared" si="325"/>
        <v>MP001 Product-FT_GB_HOT</v>
      </c>
      <c r="AZ46" s="115" t="str">
        <f t="shared" si="193"/>
        <v>ME001 Product-FT_GB_HOT</v>
      </c>
      <c r="BA46" s="115" t="str">
        <f t="shared" si="11"/>
        <v>MG001 Product-FT_GB_HOT</v>
      </c>
      <c r="BB46" s="115" t="str">
        <f t="shared" si="12"/>
        <v>MS005 Product-FT_GB_HOT</v>
      </c>
      <c r="BC46" s="115" t="str">
        <f t="shared" si="194"/>
        <v>MD001 Product-FT_GB_HOT</v>
      </c>
      <c r="BD46" s="115" t="str">
        <f t="shared" si="13"/>
        <v>MI004 Product-FT_GB_HOT</v>
      </c>
      <c r="BE46" s="115" t="str">
        <f t="shared" si="42"/>
        <v>MPS001 Product-FT_GB_HOT</v>
      </c>
      <c r="BF46" s="115" t="str">
        <f>IF(J46=Notes!$B$54,"Product-FT_GB_HOT",J46)</f>
        <v>Product-FT_GB_HOT</v>
      </c>
      <c r="BG46" s="115" t="str">
        <f>IF(K46=Notes!$B$54,"Product-FT_GB_HOT",K46)</f>
        <v>Product-FT_GB_HOT</v>
      </c>
      <c r="BH46" s="115" t="str">
        <f>IF(L46=Notes!$B$54,"Product-FT_GB_HOT",L46)</f>
        <v>Product-FT_GB_HOT</v>
      </c>
      <c r="BI46" s="115" t="str">
        <f>IF(M46=Notes!$B$54,"Product-FT_GB_HOT",M46)</f>
        <v>Product-FT_GB_HOT</v>
      </c>
      <c r="BJ46" s="115" t="str">
        <f>IF(N46=Notes!$B$54,"Product-FT_GB_HOT",N46)</f>
        <v>Product-FT_GB_HOT</v>
      </c>
      <c r="BK46" s="115" t="str">
        <f t="shared" si="14"/>
        <v>Bincut_X_X_X LV</v>
      </c>
      <c r="BL46" s="106"/>
      <c r="BM46" s="247"/>
      <c r="BN46" s="106" t="str">
        <f t="shared" si="43"/>
        <v>MI004</v>
      </c>
      <c r="BO46" s="116" t="str">
        <f>LEFT(TRIM(C46),5)&amp;" Product-"&amp;GB!$W$1</f>
        <v>MP001 Product-ATE_FQAGB</v>
      </c>
      <c r="BP46" s="116" t="str">
        <f>LEFT(TRIM(D46),5)&amp;" Product-"&amp;GB!$W$1</f>
        <v>ME001 Product-ATE_FQAGB</v>
      </c>
      <c r="BQ46" s="116" t="str">
        <f>LEFT(TRIM(E46),5)&amp;" Product-"&amp;GB!$W$1</f>
        <v>MG001 Product-ATE_FQAGB</v>
      </c>
      <c r="BR46" s="116" t="str">
        <f>IF(MID($F46,1,2)="MS",LEFT(TRIM($F46),5)&amp;" Product-"&amp;GB!$W$1,$F46)</f>
        <v>MS005 Product-ATE_FQAGB</v>
      </c>
      <c r="BS46" s="116" t="str">
        <f>LEFT(TRIM(G46),5)&amp;" Product-"&amp;GB!$W$1</f>
        <v>MD001 Product-ATE_FQAGB</v>
      </c>
      <c r="BT46" s="116" t="str">
        <f>LEFT(TRIM(H46),5)&amp;" Product-"&amp;GB!$W$1</f>
        <v>MI004 Product-ATE_FQAGB</v>
      </c>
      <c r="BU46" s="116" t="str">
        <f>CONCATENATE(MID($BE46,1,6)," Product-",GB!$W$1)</f>
        <v>MPS001 Product-ATE_FQAGB</v>
      </c>
      <c r="BV46" s="116" t="str">
        <f>IF(J46=Notes!$B$54,"Product-"&amp;GB!$W$1,J46)</f>
        <v>Product-ATE_FQAGB</v>
      </c>
      <c r="BW46" s="116" t="str">
        <f>IF(K46=Notes!$B$54,"Product-"&amp;GB!$W$1,K46)</f>
        <v>Product-ATE_FQAGB</v>
      </c>
      <c r="BX46" s="116" t="str">
        <f>IF(L46=Notes!$B$54,"Product-"&amp;GB!$W$1,L46)</f>
        <v>Product-ATE_FQAGB</v>
      </c>
      <c r="BY46" s="116" t="str">
        <f>IF(M46=Notes!$B$54,"Product-"&amp;GB!$W$1,M46)</f>
        <v>Product-ATE_FQAGB</v>
      </c>
      <c r="BZ46" s="116" t="str">
        <f>IF(N46=Notes!$B$54,"Product-"&amp;GB!$W$1,N46)</f>
        <v>Product-ATE_FQAGB</v>
      </c>
      <c r="CA46" s="116" t="str">
        <f t="shared" si="15"/>
        <v>Bincut_X_X_X NV</v>
      </c>
      <c r="CB46" s="106"/>
      <c r="CC46" s="247"/>
      <c r="CD46" s="106" t="str">
        <f t="shared" si="44"/>
        <v>MI004</v>
      </c>
      <c r="CE46" s="117" t="str">
        <f t="shared" si="16"/>
        <v>MP001 Product-HTOL_T0TX_GB_ROOM</v>
      </c>
      <c r="CF46" s="117" t="str">
        <f t="shared" si="17"/>
        <v>ME001 Product-HTOL_T0TX_GB_ROOM</v>
      </c>
      <c r="CG46" s="117" t="str">
        <f t="shared" si="18"/>
        <v>MG001 Product-HTOL_T0TX_GB_ROOM</v>
      </c>
      <c r="CH46" s="117" t="str">
        <f t="shared" si="19"/>
        <v>MS005 Product-HTOL_T0TX_GB_ROOM</v>
      </c>
      <c r="CI46" s="117" t="str">
        <f t="shared" si="20"/>
        <v>MD001 Product-HTOL_T0TX_GB_ROOM</v>
      </c>
      <c r="CJ46" s="117" t="str">
        <f t="shared" si="21"/>
        <v>MI004 Product-HTOL_T0TX_GB_ROOM</v>
      </c>
      <c r="CK46" s="117" t="str">
        <f t="shared" si="22"/>
        <v>MPS001 Product-HTOL_T0TX_GB_ROOM</v>
      </c>
      <c r="CL46" s="117" t="str">
        <f>IF(J46=Notes!$B$54,"Product-HTOL_T0TX_GB_ROOM",J46)</f>
        <v>Product-HTOL_T0TX_GB_ROOM</v>
      </c>
      <c r="CM46" s="117" t="str">
        <f>IF(K46=Notes!$B$54,"Product-HTOL_T0TX_GB_ROOM",K46)</f>
        <v>Product-HTOL_T0TX_GB_ROOM</v>
      </c>
      <c r="CN46" s="117" t="str">
        <f>IF(L46=Notes!$B$54,"Product-HTOL_T0TX_GB_ROOM",L46)</f>
        <v>Product-HTOL_T0TX_GB_ROOM</v>
      </c>
      <c r="CO46" s="117" t="str">
        <f>IF(M46=Notes!$B$54,"Product-HTOL_T0TX_GB_ROOM",M46)</f>
        <v>Product-HTOL_T0TX_GB_ROOM</v>
      </c>
      <c r="CP46" s="117" t="str">
        <f>IF(N46=Notes!$B$54,"Product-HTOL_T0TX_GB_ROOM",N46)</f>
        <v>Product-HTOL_T0TX_GB_ROOM</v>
      </c>
      <c r="CQ46" s="117" t="str">
        <f t="shared" si="23"/>
        <v>Bincut_X_X_X NV</v>
      </c>
      <c r="CR46" s="106"/>
      <c r="CS46" s="247"/>
      <c r="CT46" s="106" t="str">
        <f t="shared" si="45"/>
        <v>MI004</v>
      </c>
      <c r="CU46" s="118" t="str">
        <f t="shared" si="24"/>
        <v>MP001 Product-HTOL_T0TX_GB_HOT</v>
      </c>
      <c r="CV46" s="118" t="str">
        <f t="shared" si="25"/>
        <v>ME001 Product-HTOL_T0TX_GB_HOT</v>
      </c>
      <c r="CW46" s="118" t="str">
        <f t="shared" si="26"/>
        <v>MG001 Product-HTOL_T0TX_GB_HOT</v>
      </c>
      <c r="CX46" s="118" t="str">
        <f t="shared" si="27"/>
        <v>MS005 Product-HTOL_T0TX_GB_HOT</v>
      </c>
      <c r="CY46" s="118" t="str">
        <f t="shared" si="28"/>
        <v>MD001 Product-HTOL_T0TX_GB_HOT</v>
      </c>
      <c r="CZ46" s="118" t="str">
        <f t="shared" si="29"/>
        <v>MI004 Product-HTOL_T0TX_GB_HOT</v>
      </c>
      <c r="DA46" s="118" t="str">
        <f t="shared" si="30"/>
        <v>MPS001 Product-HTOL_T0TX_GB_HOT</v>
      </c>
      <c r="DB46" s="118" t="str">
        <f>IF(J46=Notes!$B$54,"Product-HTOL_T0TX_GB_HOT",J46)</f>
        <v>Product-HTOL_T0TX_GB_HOT</v>
      </c>
      <c r="DC46" s="118" t="str">
        <f>IF(K46=Notes!$B$54,"Product-HTOL_T0TX_GB_HOT",K46)</f>
        <v>Product-HTOL_T0TX_GB_HOT</v>
      </c>
      <c r="DD46" s="118" t="str">
        <f>IF(L46=Notes!$B$54,"Product-HTOL_T0TX_GB_HOT",L46)</f>
        <v>Product-HTOL_T0TX_GB_HOT</v>
      </c>
      <c r="DE46" s="118" t="str">
        <f>IF(M46=Notes!$B$54,"Product-HTOL_T0TX_GB_HOT",M46)</f>
        <v>Product-HTOL_T0TX_GB_HOT</v>
      </c>
      <c r="DF46" s="118" t="str">
        <f>IF(N46=Notes!$B$54,"Product-HTOL_T0TX_GB_HOT",N46)</f>
        <v>Product-HTOL_T0TX_GB_HOT</v>
      </c>
      <c r="DG46" s="118" t="str">
        <f t="shared" si="31"/>
        <v>Bincut_X_X_X NV</v>
      </c>
      <c r="DH46" s="106"/>
      <c r="DI46" s="55" t="str">
        <f t="shared" si="46"/>
        <v>No</v>
      </c>
      <c r="DJ46" s="55">
        <f>VLOOKUP(LEFT($E46,5),Notes!$A:$F,6,0)</f>
        <v>1</v>
      </c>
      <c r="DK46" s="55" t="str">
        <f>IF(LEFT($F46,2)="MS",VLOOKUP(LEFT($F46,5),Notes!$A:$F,6,0),IF(LEFT($F46,3)&gt;Notes!$B$58,0,1))</f>
        <v>Cross</v>
      </c>
      <c r="DL46" s="55">
        <f>VLOOKUP(LEFT($G46,5),Notes!$A:$F,6,0)</f>
        <v>1</v>
      </c>
      <c r="DM46" s="55" t="str">
        <f>VLOOKUP(LEFT($H46,5),Notes!$A:$F,6,0)</f>
        <v>Cross</v>
      </c>
    </row>
    <row r="47" spans="1:117" ht="17" x14ac:dyDescent="0.2">
      <c r="A47" s="258" t="s">
        <v>46</v>
      </c>
      <c r="B47" s="106" t="s">
        <v>181</v>
      </c>
      <c r="C47" s="107" t="str">
        <f>CONCATENATE(C$111,"1 E1 Voltage")</f>
        <v>MP001 E1 Voltage</v>
      </c>
      <c r="D47" s="108" t="str">
        <f>CONCATENATE(D$111,"1 E1 Voltage")</f>
        <v>ME001 E1 Voltage</v>
      </c>
      <c r="E47" s="109" t="str">
        <f t="shared" ref="E47:E61" si="354">LEFT(TRIM($B47),5)&amp;" Evaluate Bin"</f>
        <v>MG001 Evaluate Bin</v>
      </c>
      <c r="F47" s="107" t="s">
        <v>366</v>
      </c>
      <c r="G47" s="107" t="str">
        <f>CONCATENATE(G$111,"1 Bin Result")</f>
        <v>MD001 Bin Result</v>
      </c>
      <c r="H47" s="107" t="str">
        <f>CONCATENATE(H$111,"1 Bin Result")</f>
        <v>MI001 Bin Result</v>
      </c>
      <c r="I47" s="107" t="str">
        <f>IF(INDEX(Binning!$F$3:$AY$791,MATCH(CONCATENATE("MPS",MID(C47,3,3),"_E1"),Binning!$F$3:$F$791,0),MATCH("Pvmax",Binning!$F$2:$AY$2,0))&lt;INDEX(Binning!$F$3:$AY$791,MATCH(CONCATENATE("MES",MID(D47,3,3),"_E1"),Binning!$F$3:$F$791,0),MATCH("Pvmax",Binning!$F$2:$AY$2,0)),CONCATENATE("MES",MID(D47,3,3)," E1 Voltage"),CONCATENATE("MPS",MID(C47,3,3)," E1 Voltage"))</f>
        <v>MPS001 E1 Voltage</v>
      </c>
      <c r="J47" s="107" t="str">
        <f>Notes!$B$54</f>
        <v>BinningVmax</v>
      </c>
      <c r="K47" s="107" t="str">
        <f>Notes!$B$54</f>
        <v>BinningVmax</v>
      </c>
      <c r="L47" s="107" t="str">
        <f>Notes!$B$54</f>
        <v>BinningVmax</v>
      </c>
      <c r="M47" s="107" t="str">
        <f>IF(MID(F47,1,2)="MS",Notes!$B$54,"800mV")</f>
        <v>800mV</v>
      </c>
      <c r="N47" s="107" t="str">
        <f>Notes!$B$54</f>
        <v>BinningVmax</v>
      </c>
      <c r="O47" s="107" t="str">
        <f t="shared" si="47"/>
        <v>Bincut_X_X_X LV</v>
      </c>
      <c r="P47" s="121"/>
      <c r="Q47" s="246" t="str">
        <f>A47</f>
        <v>GPU</v>
      </c>
      <c r="R47" s="106" t="str">
        <f t="shared" si="33"/>
        <v>MG001</v>
      </c>
      <c r="S47" s="111" t="str">
        <f>LEFT(TRIM(C47),5)&amp;" Product-"&amp;GB!$S$1</f>
        <v>MP001 Product-CP_GB_HOT</v>
      </c>
      <c r="T47" s="111" t="str">
        <f>LEFT(TRIM(D47),5)&amp;" Product-"&amp;GB!$S$1</f>
        <v>ME001 Product-CP_GB_HOT</v>
      </c>
      <c r="U47" s="111" t="str">
        <f>LEFT(TRIM(E47),5)&amp;" Product-"&amp;GB!$S$1</f>
        <v>MG001 Product-CP_GB_HOT</v>
      </c>
      <c r="V47" s="111" t="str">
        <f>IF(MID(F47,1,2)="MS",LEFT(F47,5)&amp;" Product-CP_GB_HOT",F47)</f>
        <v>950mV (MS005 Product)</v>
      </c>
      <c r="W47" s="111" t="str">
        <f>LEFT(TRIM(G47),5)&amp;" Product-"&amp;GB!$S$1</f>
        <v>MD001 Product-CP_GB_HOT</v>
      </c>
      <c r="X47" s="111" t="str">
        <f>LEFT(TRIM(H47),5)&amp;" Product-"&amp;GB!$S$1</f>
        <v>MI001 Product-CP_GB_HOT</v>
      </c>
      <c r="Y47" s="111" t="str">
        <f>IF(I47="","",LEFT(TRIM($I47),6)&amp;" Product-"&amp;GB!$S$1)</f>
        <v>MPS001 Product-CP_GB_HOT</v>
      </c>
      <c r="Z47" s="111" t="str">
        <f t="shared" si="48"/>
        <v>Product-CP_GB_HOT</v>
      </c>
      <c r="AA47" s="111" t="str">
        <f t="shared" si="5"/>
        <v>Product-CP_GB_HOT</v>
      </c>
      <c r="AB47" s="111" t="str">
        <f>$Z$4</f>
        <v>Product-CP_GB_HOT</v>
      </c>
      <c r="AC47" s="111" t="str">
        <f>IF(M47="","",IF(M47="CPVmax","Product-CP_GB_HOT",M47))</f>
        <v>800mV</v>
      </c>
      <c r="AD47" s="111" t="str">
        <f>$Z$4</f>
        <v>Product-CP_GB_HOT</v>
      </c>
      <c r="AE47" s="111" t="str">
        <f t="shared" si="7"/>
        <v>Bincut_X_X_X LV</v>
      </c>
      <c r="AF47" s="106"/>
      <c r="AG47" s="246" t="str">
        <f>A47</f>
        <v>GPU</v>
      </c>
      <c r="AH47" s="112" t="str">
        <f t="shared" si="34"/>
        <v>MG001</v>
      </c>
      <c r="AI47" s="113" t="str">
        <f t="shared" ref="AI47:AI89" si="355">LEFT(TRIM(C47),5)&amp;" Product-FT_GB_ROOM"</f>
        <v>MP001 Product-FT_GB_ROOM</v>
      </c>
      <c r="AJ47" s="113" t="str">
        <f t="shared" ref="AJ47:AJ89" si="356">LEFT(TRIM(D47),5)&amp;" Product-FT_GB_ROOM"</f>
        <v>ME001 Product-FT_GB_ROOM</v>
      </c>
      <c r="AK47" s="113" t="str">
        <f t="shared" ref="AK47:AK89" si="357">LEFT(TRIM(E47),5)&amp;" Product-FT_GB_ROOM"</f>
        <v>MG001 Product-FT_GB_ROOM</v>
      </c>
      <c r="AL47" s="113" t="str">
        <f t="shared" ref="AL47:AL89" si="358">IF(MID(F47,1,2)="MS",LEFT(F47,5)&amp;" Product-FT_GB_ROOM",F47)</f>
        <v>950mV (MS005 Product)</v>
      </c>
      <c r="AM47" s="113" t="str">
        <f t="shared" ref="AM47:AM89" si="359">LEFT(TRIM(G47),5)&amp;" Product-FT_GB_ROOM"</f>
        <v>MD001 Product-FT_GB_ROOM</v>
      </c>
      <c r="AN47" s="113" t="str">
        <f t="shared" ref="AN47:AN89" si="360">LEFT(TRIM(H47),5)&amp;" Product-FT_GB_ROOM"</f>
        <v>MI001 Product-FT_GB_ROOM</v>
      </c>
      <c r="AO47" s="113" t="str">
        <f t="shared" si="40"/>
        <v>MPS001 Product-FT_GB_ROOM</v>
      </c>
      <c r="AP47" s="113" t="str">
        <f>IF(Z47=Notes!$B$54,Notes!$B$54,"Product-FT_GB_ROOM")</f>
        <v>Product-FT_GB_ROOM</v>
      </c>
      <c r="AQ47" s="113" t="str">
        <f>IF(AA47=Notes!$B$54,Notes!$B$54,"Product-FT_GB_ROOM")</f>
        <v>Product-FT_GB_ROOM</v>
      </c>
      <c r="AR47" s="113" t="str">
        <f>IF(AB47=Notes!$B$54,Notes!$B$54,"Product-FT_GB_ROOM")</f>
        <v>Product-FT_GB_ROOM</v>
      </c>
      <c r="AS47" s="113" t="str">
        <f>IF(M47=Notes!$B$54,"Product-FT_GB_ROOM",M47)</f>
        <v>800mV</v>
      </c>
      <c r="AT47" s="113" t="str">
        <f>IF(AD47=Notes!$B$54,Notes!$B$54,"Product-FT_GB_ROOM")</f>
        <v>Product-FT_GB_ROOM</v>
      </c>
      <c r="AU47" s="114" t="str">
        <f t="shared" si="10"/>
        <v>Bincut_X_X_X LV</v>
      </c>
      <c r="AV47" s="106"/>
      <c r="AW47" s="246" t="str">
        <f>A47</f>
        <v>GPU</v>
      </c>
      <c r="AX47" s="106" t="str">
        <f t="shared" si="41"/>
        <v>MG001</v>
      </c>
      <c r="AY47" s="115" t="str">
        <f t="shared" si="325"/>
        <v>MP001 Product-FT_GB_HOT</v>
      </c>
      <c r="AZ47" s="115" t="str">
        <f>LEFT(TRIM($D47),5)&amp;" Product-FT_GB_HOT"</f>
        <v>ME001 Product-FT_GB_HOT</v>
      </c>
      <c r="BA47" s="115" t="str">
        <f t="shared" ref="BA47:BA89" si="361">IF(LEFT(E47,1)="M",LEFT(TRIM(E47),5)&amp;" Product-FT_GB_HOT",CONCATENATE($BG47,MID(E47,6,10)))</f>
        <v>MG001 Product-FT_GB_HOT</v>
      </c>
      <c r="BB47" s="115" t="str">
        <f t="shared" ref="BB47:BB89" si="362">IF(MID(F47,1,2)="MS",LEFT(F47,5)&amp;" Product-FT_GB_HOT",F47)</f>
        <v>950mV (MS005 Product)</v>
      </c>
      <c r="BC47" s="115" t="str">
        <f t="shared" si="194"/>
        <v>MD001 Product-FT_GB_HOT</v>
      </c>
      <c r="BD47" s="115" t="str">
        <f t="shared" si="13"/>
        <v>MI001 Product-FT_GB_HOT</v>
      </c>
      <c r="BE47" s="115" t="str">
        <f t="shared" si="42"/>
        <v>MPS001 Product-FT_GB_HOT</v>
      </c>
      <c r="BF47" s="115" t="str">
        <f>IF(J47=Notes!$B$54,"Product-FT_GB_HOT",J47)</f>
        <v>Product-FT_GB_HOT</v>
      </c>
      <c r="BG47" s="115" t="str">
        <f>IF(K47=Notes!$B$54,"Product-FT_GB_HOT",K47)</f>
        <v>Product-FT_GB_HOT</v>
      </c>
      <c r="BH47" s="115" t="str">
        <f>IF(L47=Notes!$B$54,"Product-FT_GB_HOT",L47)</f>
        <v>Product-FT_GB_HOT</v>
      </c>
      <c r="BI47" s="115" t="str">
        <f>IF(M47=Notes!$B$54,"Product-FT_GB_HOT",M47)</f>
        <v>800mV</v>
      </c>
      <c r="BJ47" s="115" t="str">
        <f>IF(N47=Notes!$B$54,"Product-FT_GB_HOT",N47)</f>
        <v>Product-FT_GB_HOT</v>
      </c>
      <c r="BK47" s="115" t="str">
        <f t="shared" si="14"/>
        <v>Bincut_X_X_X LV</v>
      </c>
      <c r="BL47" s="106"/>
      <c r="BM47" s="246" t="str">
        <f>$A47</f>
        <v>GPU</v>
      </c>
      <c r="BN47" s="106" t="str">
        <f t="shared" si="43"/>
        <v>MG001</v>
      </c>
      <c r="BO47" s="116" t="str">
        <f>LEFT(TRIM(C47),5)&amp;" Product-"&amp;GB!$W$1</f>
        <v>MP001 Product-ATE_FQAGB</v>
      </c>
      <c r="BP47" s="116" t="str">
        <f>LEFT(TRIM(D47),5)&amp;" Product-"&amp;GB!$W$1</f>
        <v>ME001 Product-ATE_FQAGB</v>
      </c>
      <c r="BQ47" s="116" t="str">
        <f>LEFT(TRIM(E47),5)&amp;" Product-"&amp;GB!$W$1</f>
        <v>MG001 Product-ATE_FQAGB</v>
      </c>
      <c r="BR47" s="116" t="str">
        <f>IF(MID($F47,1,2)="MS",LEFT(TRIM($F47),5)&amp;" Product-"&amp;GB!$W$1,$F47)</f>
        <v>950mV (MS005 Product)</v>
      </c>
      <c r="BS47" s="116" t="str">
        <f>LEFT(TRIM(G47),5)&amp;" Product-"&amp;GB!$W$1</f>
        <v>MD001 Product-ATE_FQAGB</v>
      </c>
      <c r="BT47" s="116" t="str">
        <f>LEFT(TRIM(H47),5)&amp;" Product-"&amp;GB!$W$1</f>
        <v>MI001 Product-ATE_FQAGB</v>
      </c>
      <c r="BU47" s="116" t="str">
        <f>CONCATENATE(MID($BE47,1,6)," Product-",GB!$W$1)</f>
        <v>MPS001 Product-ATE_FQAGB</v>
      </c>
      <c r="BV47" s="116" t="str">
        <f>IF(J47=Notes!$B$54,"Product-"&amp;GB!$W$1,J47)</f>
        <v>Product-ATE_FQAGB</v>
      </c>
      <c r="BW47" s="116" t="str">
        <f>IF(K47=Notes!$B$54,"Product-"&amp;GB!$W$1,K47)</f>
        <v>Product-ATE_FQAGB</v>
      </c>
      <c r="BX47" s="116" t="str">
        <f>IF(L47=Notes!$B$54,"Product-"&amp;GB!$W$1,L47)</f>
        <v>Product-ATE_FQAGB</v>
      </c>
      <c r="BY47" s="116" t="str">
        <f>IF(M47=Notes!$B$54,"Product-"&amp;GB!$W$1,M47)</f>
        <v>800mV</v>
      </c>
      <c r="BZ47" s="116" t="str">
        <f>IF(N47=Notes!$B$54,"Product-"&amp;GB!$W$1,N47)</f>
        <v>Product-ATE_FQAGB</v>
      </c>
      <c r="CA47" s="116" t="str">
        <f t="shared" si="15"/>
        <v>Bincut_X_X_X NV</v>
      </c>
      <c r="CB47" s="106"/>
      <c r="CC47" s="246" t="str">
        <f>$A47</f>
        <v>GPU</v>
      </c>
      <c r="CD47" s="106" t="str">
        <f t="shared" si="44"/>
        <v>MG001</v>
      </c>
      <c r="CE47" s="117" t="str">
        <f t="shared" si="16"/>
        <v>MP001 Product-HTOL_T0TX_GB_ROOM</v>
      </c>
      <c r="CF47" s="117" t="str">
        <f t="shared" si="17"/>
        <v>ME001 Product-HTOL_T0TX_GB_ROOM</v>
      </c>
      <c r="CG47" s="117" t="str">
        <f t="shared" si="18"/>
        <v>MG001 Product-HTOL_T0TX_GB_ROOM</v>
      </c>
      <c r="CH47" s="117" t="str">
        <f>IF(MID($F47,1,2)="MS",LEFT(TRIM($F47),5)&amp;" Product-HTOL_T0TX_GB_ROOM",$F47)</f>
        <v>950mV (MS005 Product)</v>
      </c>
      <c r="CI47" s="117" t="str">
        <f t="shared" si="20"/>
        <v>MD001 Product-HTOL_T0TX_GB_ROOM</v>
      </c>
      <c r="CJ47" s="117" t="str">
        <f t="shared" si="21"/>
        <v>MI001 Product-HTOL_T0TX_GB_ROOM</v>
      </c>
      <c r="CK47" s="117" t="str">
        <f t="shared" si="22"/>
        <v>MPS001 Product-HTOL_T0TX_GB_ROOM</v>
      </c>
      <c r="CL47" s="117" t="str">
        <f>IF(J47=Notes!$B$54,"Product-HTOL_T0TX_GB_ROOM",J47)</f>
        <v>Product-HTOL_T0TX_GB_ROOM</v>
      </c>
      <c r="CM47" s="117" t="str">
        <f>IF(K47=Notes!$B$54,"Product-HTOL_T0TX_GB_ROOM",K47)</f>
        <v>Product-HTOL_T0TX_GB_ROOM</v>
      </c>
      <c r="CN47" s="117" t="str">
        <f>IF(L47=Notes!$B$54,"Product-HTOL_T0TX_GB_ROOM",L47)</f>
        <v>Product-HTOL_T0TX_GB_ROOM</v>
      </c>
      <c r="CO47" s="117" t="str">
        <f>IF(M47=Notes!$B$54,"Product-HTOL_T0TX_GB_ROOM",M47)</f>
        <v>800mV</v>
      </c>
      <c r="CP47" s="117" t="str">
        <f>IF(N47=Notes!$B$54,"Product-HTOL_T0TX_GB_ROOM",N47)</f>
        <v>Product-HTOL_T0TX_GB_ROOM</v>
      </c>
      <c r="CQ47" s="117" t="str">
        <f t="shared" si="23"/>
        <v>Bincut_X_X_X NV</v>
      </c>
      <c r="CR47" s="106"/>
      <c r="CS47" s="246" t="str">
        <f>$A47</f>
        <v>GPU</v>
      </c>
      <c r="CT47" s="106" t="str">
        <f t="shared" si="45"/>
        <v>MG001</v>
      </c>
      <c r="CU47" s="118" t="str">
        <f t="shared" si="24"/>
        <v>MP001 Product-HTOL_T0TX_GB_HOT</v>
      </c>
      <c r="CV47" s="118" t="str">
        <f t="shared" si="25"/>
        <v>ME001 Product-HTOL_T0TX_GB_HOT</v>
      </c>
      <c r="CW47" s="118" t="str">
        <f t="shared" si="26"/>
        <v>MG001 Product-HTOL_T0TX_GB_HOT</v>
      </c>
      <c r="CX47" s="118" t="str">
        <f>IF(MID($F47,1,2)="MS",LEFT(TRIM($F47),5)&amp;" Product-HTOL_T0TX_GB_HOT",$F47)</f>
        <v>950mV (MS005 Product)</v>
      </c>
      <c r="CY47" s="118" t="str">
        <f t="shared" si="28"/>
        <v>MD001 Product-HTOL_T0TX_GB_HOT</v>
      </c>
      <c r="CZ47" s="118" t="str">
        <f t="shared" si="29"/>
        <v>MI001 Product-HTOL_T0TX_GB_HOT</v>
      </c>
      <c r="DA47" s="118" t="str">
        <f t="shared" si="30"/>
        <v>MPS001 Product-HTOL_T0TX_GB_HOT</v>
      </c>
      <c r="DB47" s="118" t="str">
        <f>IF(J47=Notes!$B$54,"Product-HTOL_T0TX_GB_HOT",J47)</f>
        <v>Product-HTOL_T0TX_GB_HOT</v>
      </c>
      <c r="DC47" s="118" t="str">
        <f>IF(K47=Notes!$B$54,"Product-HTOL_T0TX_GB_HOT",K47)</f>
        <v>Product-HTOL_T0TX_GB_HOT</v>
      </c>
      <c r="DD47" s="118" t="str">
        <f>IF(L47=Notes!$B$54,"Product-HTOL_T0TX_GB_HOT",L47)</f>
        <v>Product-HTOL_T0TX_GB_HOT</v>
      </c>
      <c r="DE47" s="118" t="str">
        <f>IF(M47=Notes!$B$54,"Product-HTOL_T0TX_GB_HOT",M47)</f>
        <v>800mV</v>
      </c>
      <c r="DF47" s="118" t="str">
        <f>IF(N47=Notes!$B$54,"Product-HTOL_T0TX_GB_HOT",N47)</f>
        <v>Product-HTOL_T0TX_GB_HOT</v>
      </c>
      <c r="DG47" s="118" t="str">
        <f t="shared" si="31"/>
        <v>Bincut_X_X_X NV</v>
      </c>
      <c r="DH47" s="106"/>
      <c r="DI47" s="55" t="str">
        <f t="shared" si="46"/>
        <v>Yes</v>
      </c>
      <c r="DJ47" s="55">
        <f>VLOOKUP(LEFT($E47,5),Notes!$A:$F,6,0)</f>
        <v>1</v>
      </c>
      <c r="DK47" s="55">
        <f>IF(LEFT($F47,2)="MS",VLOOKUP(LEFT($F47,5),Notes!$A:$F,6,0),IF(LEFT($F47,3)&gt;Notes!$B$58,0,1))</f>
        <v>0</v>
      </c>
      <c r="DL47" s="55">
        <f>VLOOKUP(LEFT($G47,5),Notes!$A:$F,6,0)</f>
        <v>1</v>
      </c>
      <c r="DM47" s="55">
        <f>VLOOKUP(LEFT($H47,5),Notes!$A:$F,6,0)</f>
        <v>1</v>
      </c>
    </row>
    <row r="48" spans="1:117" ht="17" x14ac:dyDescent="0.2">
      <c r="A48" s="259"/>
      <c r="B48" s="106" t="s">
        <v>15</v>
      </c>
      <c r="C48" s="107" t="str">
        <f>C$47</f>
        <v>MP001 E1 Voltage</v>
      </c>
      <c r="D48" s="108" t="str">
        <f>D$47</f>
        <v>ME001 E1 Voltage</v>
      </c>
      <c r="E48" s="109" t="str">
        <f t="shared" si="354"/>
        <v>MG002 Evaluate Bin</v>
      </c>
      <c r="F48" s="107" t="str">
        <f>F47</f>
        <v>950mV (MS005 Product)</v>
      </c>
      <c r="G48" s="107" t="str">
        <f t="shared" ref="G48:H71" si="363">G$47</f>
        <v>MD001 Bin Result</v>
      </c>
      <c r="H48" s="107" t="str">
        <f t="shared" si="363"/>
        <v>MI001 Bin Result</v>
      </c>
      <c r="I48" s="107" t="str">
        <f>IF(INDEX(Binning!$F$3:$AY$791,MATCH(CONCATENATE("MPS",MID(C48,3,3),"_E1"),Binning!$F$3:$F$791,0),MATCH("Pvmax",Binning!$F$2:$AY$2,0))&lt;INDEX(Binning!$F$3:$AY$791,MATCH(CONCATENATE("MES",MID(D48,3,3),"_E1"),Binning!$F$3:$F$791,0),MATCH("Pvmax",Binning!$F$2:$AY$2,0)),CONCATENATE("MES",MID(D48,3,3)," E1 Voltage"),CONCATENATE("MPS",MID(C48,3,3)," E1 Voltage"))</f>
        <v>MPS001 E1 Voltage</v>
      </c>
      <c r="J48" s="107" t="str">
        <f>Notes!$B$54</f>
        <v>BinningVmax</v>
      </c>
      <c r="K48" s="107" t="str">
        <f>Notes!$B$54</f>
        <v>BinningVmax</v>
      </c>
      <c r="L48" s="107" t="str">
        <f>Notes!$B$54</f>
        <v>BinningVmax</v>
      </c>
      <c r="M48" s="107" t="str">
        <f>IF(MID(F48,1,2)="MS",Notes!$B$54,"800mV")</f>
        <v>800mV</v>
      </c>
      <c r="N48" s="107" t="str">
        <f>Notes!$B$54</f>
        <v>BinningVmax</v>
      </c>
      <c r="O48" s="107" t="str">
        <f t="shared" si="47"/>
        <v>Bincut_X_X_X LV</v>
      </c>
      <c r="P48" s="110"/>
      <c r="Q48" s="248"/>
      <c r="R48" s="106" t="str">
        <f t="shared" si="33"/>
        <v>MG002</v>
      </c>
      <c r="S48" s="111" t="str">
        <f>LEFT(TRIM(C48),5)&amp;" Product-"&amp;GB!$S$1</f>
        <v>MP001 Product-CP_GB_HOT</v>
      </c>
      <c r="T48" s="111" t="str">
        <f>LEFT(TRIM(D48),5)&amp;" Product-"&amp;GB!$S$1</f>
        <v>ME001 Product-CP_GB_HOT</v>
      </c>
      <c r="U48" s="111" t="str">
        <f>LEFT(TRIM(E48),5)&amp;" Product-"&amp;GB!$S$1</f>
        <v>MG002 Product-CP_GB_HOT</v>
      </c>
      <c r="V48" s="111" t="str">
        <f t="shared" ref="V48:V89" si="364">IF(MID(F48,1,2)="MS",LEFT(F48,5)&amp;" Product-CP_GB_HOT",F48)</f>
        <v>950mV (MS005 Product)</v>
      </c>
      <c r="W48" s="111" t="str">
        <f>LEFT(TRIM(G48),5)&amp;" Product-"&amp;GB!$S$1</f>
        <v>MD001 Product-CP_GB_HOT</v>
      </c>
      <c r="X48" s="111" t="str">
        <f>LEFT(TRIM(H48),5)&amp;" Product-"&amp;GB!$S$1</f>
        <v>MI001 Product-CP_GB_HOT</v>
      </c>
      <c r="Y48" s="111" t="str">
        <f>IF(I48="","",LEFT(TRIM($I48),6)&amp;" Product-"&amp;GB!$S$1)</f>
        <v>MPS001 Product-CP_GB_HOT</v>
      </c>
      <c r="Z48" s="111" t="str">
        <f t="shared" si="48"/>
        <v>Product-CP_GB_HOT</v>
      </c>
      <c r="AA48" s="111" t="str">
        <f t="shared" si="48"/>
        <v>Product-CP_GB_HOT</v>
      </c>
      <c r="AB48" s="111" t="str">
        <f t="shared" si="48"/>
        <v>Product-CP_GB_HOT</v>
      </c>
      <c r="AC48" s="111" t="str">
        <f t="shared" ref="AC48:AC89" si="365">IF(M48="","",IF(M48="CPVmax","Product-CP_GB_HOT",M48))</f>
        <v>800mV</v>
      </c>
      <c r="AD48" s="111" t="str">
        <f t="shared" si="48"/>
        <v>Product-CP_GB_HOT</v>
      </c>
      <c r="AE48" s="111" t="str">
        <f t="shared" si="7"/>
        <v>Bincut_X_X_X LV</v>
      </c>
      <c r="AF48" s="106"/>
      <c r="AG48" s="248"/>
      <c r="AH48" s="112" t="str">
        <f t="shared" si="34"/>
        <v>MG002</v>
      </c>
      <c r="AI48" s="113" t="str">
        <f t="shared" si="355"/>
        <v>MP001 Product-FT_GB_ROOM</v>
      </c>
      <c r="AJ48" s="113" t="str">
        <f t="shared" si="356"/>
        <v>ME001 Product-FT_GB_ROOM</v>
      </c>
      <c r="AK48" s="113" t="str">
        <f t="shared" si="357"/>
        <v>MG002 Product-FT_GB_ROOM</v>
      </c>
      <c r="AL48" s="113" t="str">
        <f t="shared" si="358"/>
        <v>950mV (MS005 Product)</v>
      </c>
      <c r="AM48" s="113" t="str">
        <f t="shared" si="359"/>
        <v>MD001 Product-FT_GB_ROOM</v>
      </c>
      <c r="AN48" s="113" t="str">
        <f t="shared" si="360"/>
        <v>MI001 Product-FT_GB_ROOM</v>
      </c>
      <c r="AO48" s="113" t="str">
        <f t="shared" si="40"/>
        <v>MPS001 Product-FT_GB_ROOM</v>
      </c>
      <c r="AP48" s="113" t="str">
        <f>IF(Z48=Notes!$B$54,Notes!$B$54,"Product-FT_GB_ROOM")</f>
        <v>Product-FT_GB_ROOM</v>
      </c>
      <c r="AQ48" s="113" t="str">
        <f>IF(AA48=Notes!$B$54,Notes!$B$54,"Product-FT_GB_ROOM")</f>
        <v>Product-FT_GB_ROOM</v>
      </c>
      <c r="AR48" s="113" t="str">
        <f>IF(AB48=Notes!$B$54,Notes!$B$54,"Product-FT_GB_ROOM")</f>
        <v>Product-FT_GB_ROOM</v>
      </c>
      <c r="AS48" s="113" t="str">
        <f>IF(M48=Notes!$B$54,"Product-FT_GB_ROOM",M48)</f>
        <v>800mV</v>
      </c>
      <c r="AT48" s="113" t="str">
        <f>IF(AD48=Notes!$B$54,Notes!$B$54,"Product-FT_GB_ROOM")</f>
        <v>Product-FT_GB_ROOM</v>
      </c>
      <c r="AU48" s="114" t="str">
        <f t="shared" si="10"/>
        <v>Bincut_X_X_X LV</v>
      </c>
      <c r="AV48" s="106"/>
      <c r="AW48" s="248"/>
      <c r="AX48" s="106" t="str">
        <f t="shared" si="41"/>
        <v>MG002</v>
      </c>
      <c r="AY48" s="115" t="str">
        <f t="shared" si="325"/>
        <v>MP001 Product-FT_GB_HOT</v>
      </c>
      <c r="AZ48" s="115" t="str">
        <f>LEFT(TRIM($D48),5)&amp;" Product-FT_GB_HOT"</f>
        <v>ME001 Product-FT_GB_HOT</v>
      </c>
      <c r="BA48" s="115" t="str">
        <f t="shared" si="361"/>
        <v>MG002 Product-FT_GB_HOT</v>
      </c>
      <c r="BB48" s="115" t="str">
        <f t="shared" si="362"/>
        <v>950mV (MS005 Product)</v>
      </c>
      <c r="BC48" s="115" t="str">
        <f t="shared" si="194"/>
        <v>MD001 Product-FT_GB_HOT</v>
      </c>
      <c r="BD48" s="115" t="str">
        <f t="shared" si="13"/>
        <v>MI001 Product-FT_GB_HOT</v>
      </c>
      <c r="BE48" s="115" t="str">
        <f t="shared" si="42"/>
        <v>MPS001 Product-FT_GB_HOT</v>
      </c>
      <c r="BF48" s="115" t="str">
        <f>IF(J48=Notes!$B$54,"Product-FT_GB_HOT",J48)</f>
        <v>Product-FT_GB_HOT</v>
      </c>
      <c r="BG48" s="115" t="str">
        <f>IF(K48=Notes!$B$54,"Product-FT_GB_HOT",K48)</f>
        <v>Product-FT_GB_HOT</v>
      </c>
      <c r="BH48" s="115" t="str">
        <f>IF(L48=Notes!$B$54,"Product-FT_GB_HOT",L48)</f>
        <v>Product-FT_GB_HOT</v>
      </c>
      <c r="BI48" s="115" t="str">
        <f>IF(M48=Notes!$B$54,"Product-FT_GB_HOT",M48)</f>
        <v>800mV</v>
      </c>
      <c r="BJ48" s="115" t="str">
        <f>IF(N48=Notes!$B$54,"Product-FT_GB_HOT",N48)</f>
        <v>Product-FT_GB_HOT</v>
      </c>
      <c r="BK48" s="115" t="str">
        <f t="shared" si="14"/>
        <v>Bincut_X_X_X LV</v>
      </c>
      <c r="BL48" s="106"/>
      <c r="BM48" s="248"/>
      <c r="BN48" s="106" t="str">
        <f t="shared" si="43"/>
        <v>MG002</v>
      </c>
      <c r="BO48" s="116" t="str">
        <f>LEFT(TRIM(C48),5)&amp;" Product-"&amp;GB!$W$1</f>
        <v>MP001 Product-ATE_FQAGB</v>
      </c>
      <c r="BP48" s="116" t="str">
        <f>LEFT(TRIM(D48),5)&amp;" Product-"&amp;GB!$W$1</f>
        <v>ME001 Product-ATE_FQAGB</v>
      </c>
      <c r="BQ48" s="116" t="str">
        <f>LEFT(TRIM(E48),5)&amp;" Product-"&amp;GB!$W$1</f>
        <v>MG002 Product-ATE_FQAGB</v>
      </c>
      <c r="BR48" s="116" t="str">
        <f>IF(MID($F48,1,2)="MS",LEFT(TRIM($F48),5)&amp;" Product-"&amp;GB!$W$1,$F48)</f>
        <v>950mV (MS005 Product)</v>
      </c>
      <c r="BS48" s="116" t="str">
        <f>LEFT(TRIM(G48),5)&amp;" Product-"&amp;GB!$W$1</f>
        <v>MD001 Product-ATE_FQAGB</v>
      </c>
      <c r="BT48" s="116" t="str">
        <f>LEFT(TRIM(H48),5)&amp;" Product-"&amp;GB!$W$1</f>
        <v>MI001 Product-ATE_FQAGB</v>
      </c>
      <c r="BU48" s="116" t="str">
        <f>CONCATENATE(MID($BE48,1,6)," Product-",GB!$W$1)</f>
        <v>MPS001 Product-ATE_FQAGB</v>
      </c>
      <c r="BV48" s="116" t="str">
        <f>IF(J48=Notes!$B$54,"Product-"&amp;GB!$W$1,J48)</f>
        <v>Product-ATE_FQAGB</v>
      </c>
      <c r="BW48" s="116" t="str">
        <f>IF(K48=Notes!$B$54,"Product-"&amp;GB!$W$1,K48)</f>
        <v>Product-ATE_FQAGB</v>
      </c>
      <c r="BX48" s="116" t="str">
        <f>IF(L48=Notes!$B$54,"Product-"&amp;GB!$W$1,L48)</f>
        <v>Product-ATE_FQAGB</v>
      </c>
      <c r="BY48" s="116" t="str">
        <f>IF(M48=Notes!$B$54,"Product-"&amp;GB!$W$1,M48)</f>
        <v>800mV</v>
      </c>
      <c r="BZ48" s="116" t="str">
        <f>IF(N48=Notes!$B$54,"Product-"&amp;GB!$W$1,N48)</f>
        <v>Product-ATE_FQAGB</v>
      </c>
      <c r="CA48" s="116" t="str">
        <f t="shared" si="15"/>
        <v>Bincut_X_X_X NV</v>
      </c>
      <c r="CB48" s="106"/>
      <c r="CC48" s="248"/>
      <c r="CD48" s="106" t="str">
        <f t="shared" si="44"/>
        <v>MG002</v>
      </c>
      <c r="CE48" s="117" t="str">
        <f t="shared" si="16"/>
        <v>MP001 Product-HTOL_T0TX_GB_ROOM</v>
      </c>
      <c r="CF48" s="117" t="str">
        <f t="shared" si="17"/>
        <v>ME001 Product-HTOL_T0TX_GB_ROOM</v>
      </c>
      <c r="CG48" s="117" t="str">
        <f t="shared" si="18"/>
        <v>MG002 Product-HTOL_T0TX_GB_ROOM</v>
      </c>
      <c r="CH48" s="117" t="str">
        <f t="shared" ref="CH48:CH92" si="366">IF(MID($F48,1,2)="MS",LEFT(TRIM($F48),5)&amp;" Product-HTOL_T0TX_GB_ROOM",$F48)</f>
        <v>950mV (MS005 Product)</v>
      </c>
      <c r="CI48" s="117" t="str">
        <f t="shared" si="20"/>
        <v>MD001 Product-HTOL_T0TX_GB_ROOM</v>
      </c>
      <c r="CJ48" s="117" t="str">
        <f t="shared" si="21"/>
        <v>MI001 Product-HTOL_T0TX_GB_ROOM</v>
      </c>
      <c r="CK48" s="117" t="str">
        <f t="shared" si="22"/>
        <v>MPS001 Product-HTOL_T0TX_GB_ROOM</v>
      </c>
      <c r="CL48" s="117" t="str">
        <f>IF(J48=Notes!$B$54,"Product-HTOL_T0TX_GB_ROOM",J48)</f>
        <v>Product-HTOL_T0TX_GB_ROOM</v>
      </c>
      <c r="CM48" s="117" t="str">
        <f>IF(K48=Notes!$B$54,"Product-HTOL_T0TX_GB_ROOM",K48)</f>
        <v>Product-HTOL_T0TX_GB_ROOM</v>
      </c>
      <c r="CN48" s="117" t="str">
        <f>IF(L48=Notes!$B$54,"Product-HTOL_T0TX_GB_ROOM",L48)</f>
        <v>Product-HTOL_T0TX_GB_ROOM</v>
      </c>
      <c r="CO48" s="117" t="str">
        <f>IF(M48=Notes!$B$54,"Product-HTOL_T0TX_GB_ROOM",M48)</f>
        <v>800mV</v>
      </c>
      <c r="CP48" s="117" t="str">
        <f>IF(N48=Notes!$B$54,"Product-HTOL_T0TX_GB_ROOM",N48)</f>
        <v>Product-HTOL_T0TX_GB_ROOM</v>
      </c>
      <c r="CQ48" s="117" t="str">
        <f t="shared" si="23"/>
        <v>Bincut_X_X_X NV</v>
      </c>
      <c r="CR48" s="106"/>
      <c r="CS48" s="248"/>
      <c r="CT48" s="106" t="str">
        <f t="shared" si="45"/>
        <v>MG002</v>
      </c>
      <c r="CU48" s="118" t="str">
        <f t="shared" si="24"/>
        <v>MP001 Product-HTOL_T0TX_GB_HOT</v>
      </c>
      <c r="CV48" s="118" t="str">
        <f t="shared" si="25"/>
        <v>ME001 Product-HTOL_T0TX_GB_HOT</v>
      </c>
      <c r="CW48" s="118" t="str">
        <f t="shared" si="26"/>
        <v>MG002 Product-HTOL_T0TX_GB_HOT</v>
      </c>
      <c r="CX48" s="118" t="str">
        <f t="shared" ref="CX48:CX92" si="367">IF(MID($F48,1,2)="MS",LEFT(TRIM($F48),5)&amp;" Product-HTOL_T0TX_GB_HOT",$F48)</f>
        <v>950mV (MS005 Product)</v>
      </c>
      <c r="CY48" s="118" t="str">
        <f t="shared" si="28"/>
        <v>MD001 Product-HTOL_T0TX_GB_HOT</v>
      </c>
      <c r="CZ48" s="118" t="str">
        <f t="shared" si="29"/>
        <v>MI001 Product-HTOL_T0TX_GB_HOT</v>
      </c>
      <c r="DA48" s="118" t="str">
        <f t="shared" si="30"/>
        <v>MPS001 Product-HTOL_T0TX_GB_HOT</v>
      </c>
      <c r="DB48" s="118" t="str">
        <f>IF(J48=Notes!$B$54,"Product-HTOL_T0TX_GB_HOT",J48)</f>
        <v>Product-HTOL_T0TX_GB_HOT</v>
      </c>
      <c r="DC48" s="118" t="str">
        <f>IF(K48=Notes!$B$54,"Product-HTOL_T0TX_GB_HOT",K48)</f>
        <v>Product-HTOL_T0TX_GB_HOT</v>
      </c>
      <c r="DD48" s="118" t="str">
        <f>IF(L48=Notes!$B$54,"Product-HTOL_T0TX_GB_HOT",L48)</f>
        <v>Product-HTOL_T0TX_GB_HOT</v>
      </c>
      <c r="DE48" s="118" t="str">
        <f>IF(M48=Notes!$B$54,"Product-HTOL_T0TX_GB_HOT",M48)</f>
        <v>800mV</v>
      </c>
      <c r="DF48" s="118" t="str">
        <f>IF(N48=Notes!$B$54,"Product-HTOL_T0TX_GB_HOT",N48)</f>
        <v>Product-HTOL_T0TX_GB_HOT</v>
      </c>
      <c r="DG48" s="118" t="str">
        <f t="shared" si="31"/>
        <v>Bincut_X_X_X NV</v>
      </c>
      <c r="DH48" s="106"/>
      <c r="DI48" s="55" t="str">
        <f t="shared" si="46"/>
        <v>Yes</v>
      </c>
      <c r="DJ48" s="55">
        <f>VLOOKUP(LEFT($E48,5),Notes!$A:$F,6,0)</f>
        <v>1</v>
      </c>
      <c r="DK48" s="55">
        <f>IF(LEFT($F48,2)="MS",VLOOKUP(LEFT($F48,5),Notes!$A:$F,6,0),IF(LEFT($F48,3)&gt;Notes!$B$58,0,1))</f>
        <v>0</v>
      </c>
      <c r="DL48" s="55">
        <f>VLOOKUP(LEFT($G48,5),Notes!$A:$F,6,0)</f>
        <v>1</v>
      </c>
      <c r="DM48" s="55">
        <f>VLOOKUP(LEFT($H48,5),Notes!$A:$F,6,0)</f>
        <v>1</v>
      </c>
    </row>
    <row r="49" spans="1:117" ht="17" x14ac:dyDescent="0.2">
      <c r="A49" s="259"/>
      <c r="B49" s="106" t="s">
        <v>16</v>
      </c>
      <c r="C49" s="107" t="str">
        <f t="shared" ref="C49:D71" si="368">C$47</f>
        <v>MP001 E1 Voltage</v>
      </c>
      <c r="D49" s="108" t="str">
        <f t="shared" si="368"/>
        <v>ME001 E1 Voltage</v>
      </c>
      <c r="E49" s="109" t="str">
        <f t="shared" si="354"/>
        <v>MG003 Evaluate Bin</v>
      </c>
      <c r="F49" s="107" t="s">
        <v>366</v>
      </c>
      <c r="G49" s="107" t="str">
        <f t="shared" si="363"/>
        <v>MD001 Bin Result</v>
      </c>
      <c r="H49" s="107" t="str">
        <f t="shared" si="363"/>
        <v>MI001 Bin Result</v>
      </c>
      <c r="I49" s="107" t="str">
        <f>IF(INDEX(Binning!$F$3:$AY$791,MATCH(CONCATENATE("MPS",MID(C49,3,3),"_E1"),Binning!$F$3:$F$791,0),MATCH("Pvmax",Binning!$F$2:$AY$2,0))&lt;INDEX(Binning!$F$3:$AY$791,MATCH(CONCATENATE("MES",MID(D49,3,3),"_E1"),Binning!$F$3:$F$791,0),MATCH("Pvmax",Binning!$F$2:$AY$2,0)),CONCATENATE("MES",MID(D49,3,3)," E1 Voltage"),CONCATENATE("MPS",MID(C49,3,3)," E1 Voltage"))</f>
        <v>MPS001 E1 Voltage</v>
      </c>
      <c r="J49" s="107" t="str">
        <f>Notes!$B$54</f>
        <v>BinningVmax</v>
      </c>
      <c r="K49" s="107" t="str">
        <f>Notes!$B$54</f>
        <v>BinningVmax</v>
      </c>
      <c r="L49" s="107" t="str">
        <f>Notes!$B$54</f>
        <v>BinningVmax</v>
      </c>
      <c r="M49" s="107" t="str">
        <f t="shared" ref="M49:M92" si="369">M$48</f>
        <v>800mV</v>
      </c>
      <c r="N49" s="107" t="str">
        <f>Notes!$B$54</f>
        <v>BinningVmax</v>
      </c>
      <c r="O49" s="107" t="str">
        <f t="shared" si="47"/>
        <v>Bincut_X_X_X LV</v>
      </c>
      <c r="P49" s="110"/>
      <c r="Q49" s="248"/>
      <c r="R49" s="106" t="str">
        <f t="shared" si="33"/>
        <v>MG003</v>
      </c>
      <c r="S49" s="111" t="str">
        <f>LEFT(TRIM(C49),5)&amp;" Product-"&amp;GB!$S$1</f>
        <v>MP001 Product-CP_GB_HOT</v>
      </c>
      <c r="T49" s="111" t="str">
        <f>LEFT(TRIM(D49),5)&amp;" Product-"&amp;GB!$S$1</f>
        <v>ME001 Product-CP_GB_HOT</v>
      </c>
      <c r="U49" s="111" t="str">
        <f>LEFT(TRIM(E49),5)&amp;" Product-"&amp;GB!$S$1</f>
        <v>MG003 Product-CP_GB_HOT</v>
      </c>
      <c r="V49" s="111" t="str">
        <f t="shared" si="364"/>
        <v>950mV (MS005 Product)</v>
      </c>
      <c r="W49" s="111" t="str">
        <f>LEFT(TRIM(G49),5)&amp;" Product-"&amp;GB!$S$1</f>
        <v>MD001 Product-CP_GB_HOT</v>
      </c>
      <c r="X49" s="111" t="str">
        <f>LEFT(TRIM(H49),5)&amp;" Product-"&amp;GB!$S$1</f>
        <v>MI001 Product-CP_GB_HOT</v>
      </c>
      <c r="Y49" s="111" t="str">
        <f>IF(I49="","",LEFT(TRIM($I49),6)&amp;" Product-"&amp;GB!$S$1)</f>
        <v>MPS001 Product-CP_GB_HOT</v>
      </c>
      <c r="Z49" s="111" t="str">
        <f t="shared" si="48"/>
        <v>Product-CP_GB_HOT</v>
      </c>
      <c r="AA49" s="111" t="str">
        <f t="shared" si="48"/>
        <v>Product-CP_GB_HOT</v>
      </c>
      <c r="AB49" s="111" t="str">
        <f t="shared" si="48"/>
        <v>Product-CP_GB_HOT</v>
      </c>
      <c r="AC49" s="111" t="str">
        <f t="shared" si="365"/>
        <v>800mV</v>
      </c>
      <c r="AD49" s="111" t="str">
        <f t="shared" si="48"/>
        <v>Product-CP_GB_HOT</v>
      </c>
      <c r="AE49" s="111" t="str">
        <f t="shared" si="7"/>
        <v>Bincut_X_X_X LV</v>
      </c>
      <c r="AF49" s="106"/>
      <c r="AG49" s="248"/>
      <c r="AH49" s="112" t="str">
        <f t="shared" si="34"/>
        <v>MG003</v>
      </c>
      <c r="AI49" s="113" t="str">
        <f t="shared" si="355"/>
        <v>MP001 Product-FT_GB_ROOM</v>
      </c>
      <c r="AJ49" s="113" t="str">
        <f t="shared" si="356"/>
        <v>ME001 Product-FT_GB_ROOM</v>
      </c>
      <c r="AK49" s="113" t="str">
        <f t="shared" si="357"/>
        <v>MG003 Product-FT_GB_ROOM</v>
      </c>
      <c r="AL49" s="113" t="str">
        <f t="shared" si="358"/>
        <v>950mV (MS005 Product)</v>
      </c>
      <c r="AM49" s="113" t="str">
        <f t="shared" si="359"/>
        <v>MD001 Product-FT_GB_ROOM</v>
      </c>
      <c r="AN49" s="113" t="str">
        <f t="shared" si="360"/>
        <v>MI001 Product-FT_GB_ROOM</v>
      </c>
      <c r="AO49" s="113" t="str">
        <f t="shared" si="40"/>
        <v>MPS001 Product-FT_GB_ROOM</v>
      </c>
      <c r="AP49" s="113" t="str">
        <f>IF(Z49=Notes!$B$54,Notes!$B$54,"Product-FT_GB_ROOM")</f>
        <v>Product-FT_GB_ROOM</v>
      </c>
      <c r="AQ49" s="113" t="str">
        <f>IF(AA49=Notes!$B$54,Notes!$B$54,"Product-FT_GB_ROOM")</f>
        <v>Product-FT_GB_ROOM</v>
      </c>
      <c r="AR49" s="113" t="str">
        <f>IF(AB49=Notes!$B$54,Notes!$B$54,"Product-FT_GB_ROOM")</f>
        <v>Product-FT_GB_ROOM</v>
      </c>
      <c r="AS49" s="113" t="str">
        <f>IF(M49=Notes!$B$54,"Product-FT_GB_ROOM",M49)</f>
        <v>800mV</v>
      </c>
      <c r="AT49" s="113" t="str">
        <f>IF(AD49=Notes!$B$54,Notes!$B$54,"Product-FT_GB_ROOM")</f>
        <v>Product-FT_GB_ROOM</v>
      </c>
      <c r="AU49" s="114" t="str">
        <f t="shared" si="10"/>
        <v>Bincut_X_X_X LV</v>
      </c>
      <c r="AV49" s="106"/>
      <c r="AW49" s="248"/>
      <c r="AX49" s="106" t="str">
        <f t="shared" si="41"/>
        <v>MG003</v>
      </c>
      <c r="AY49" s="115" t="str">
        <f t="shared" ref="AY49:AY63" si="370">LEFT(TRIM($C49),5)&amp;" Product-FT_GB_HOT"</f>
        <v>MP001 Product-FT_GB_HOT</v>
      </c>
      <c r="AZ49" s="115" t="str">
        <f t="shared" ref="AZ49:AZ63" si="371">LEFT(TRIM($D49),5)&amp;" Product-FT_GB_HOT"</f>
        <v>ME001 Product-FT_GB_HOT</v>
      </c>
      <c r="BA49" s="115" t="str">
        <f t="shared" si="361"/>
        <v>MG003 Product-FT_GB_HOT</v>
      </c>
      <c r="BB49" s="115" t="str">
        <f t="shared" si="362"/>
        <v>950mV (MS005 Product)</v>
      </c>
      <c r="BC49" s="115" t="str">
        <f t="shared" ref="BC49:BC63" si="372">LEFT(TRIM($G49),5)&amp;" Product-FT_GB_HOT"</f>
        <v>MD001 Product-FT_GB_HOT</v>
      </c>
      <c r="BD49" s="115" t="str">
        <f t="shared" si="13"/>
        <v>MI001 Product-FT_GB_HOT</v>
      </c>
      <c r="BE49" s="115" t="str">
        <f t="shared" si="42"/>
        <v>MPS001 Product-FT_GB_HOT</v>
      </c>
      <c r="BF49" s="115" t="str">
        <f>IF(J49=Notes!$B$54,"Product-FT_GB_HOT",J49)</f>
        <v>Product-FT_GB_HOT</v>
      </c>
      <c r="BG49" s="115" t="str">
        <f>IF(K49=Notes!$B$54,"Product-FT_GB_HOT",K49)</f>
        <v>Product-FT_GB_HOT</v>
      </c>
      <c r="BH49" s="115" t="str">
        <f>IF(L49=Notes!$B$54,"Product-FT_GB_HOT",L49)</f>
        <v>Product-FT_GB_HOT</v>
      </c>
      <c r="BI49" s="115" t="str">
        <f>IF(M49=Notes!$B$54,"Product-FT_GB_HOT",M49)</f>
        <v>800mV</v>
      </c>
      <c r="BJ49" s="115" t="str">
        <f>IF(N49=Notes!$B$54,"Product-FT_GB_HOT",N49)</f>
        <v>Product-FT_GB_HOT</v>
      </c>
      <c r="BK49" s="115" t="str">
        <f t="shared" si="14"/>
        <v>Bincut_X_X_X LV</v>
      </c>
      <c r="BL49" s="106"/>
      <c r="BM49" s="248"/>
      <c r="BN49" s="106" t="str">
        <f t="shared" si="43"/>
        <v>MG003</v>
      </c>
      <c r="BO49" s="116" t="str">
        <f>LEFT(TRIM(C49),5)&amp;" Product-"&amp;GB!$W$1</f>
        <v>MP001 Product-ATE_FQAGB</v>
      </c>
      <c r="BP49" s="116" t="str">
        <f>LEFT(TRIM(D49),5)&amp;" Product-"&amp;GB!$W$1</f>
        <v>ME001 Product-ATE_FQAGB</v>
      </c>
      <c r="BQ49" s="116" t="str">
        <f>LEFT(TRIM(E49),5)&amp;" Product-"&amp;GB!$W$1</f>
        <v>MG003 Product-ATE_FQAGB</v>
      </c>
      <c r="BR49" s="116" t="str">
        <f>IF(MID($F49,1,2)="MS",LEFT(TRIM($F49),5)&amp;" Product-"&amp;GB!$W$1,$F49)</f>
        <v>950mV (MS005 Product)</v>
      </c>
      <c r="BS49" s="116" t="str">
        <f>LEFT(TRIM(G49),5)&amp;" Product-"&amp;GB!$W$1</f>
        <v>MD001 Product-ATE_FQAGB</v>
      </c>
      <c r="BT49" s="116" t="str">
        <f>LEFT(TRIM(H49),5)&amp;" Product-"&amp;GB!$W$1</f>
        <v>MI001 Product-ATE_FQAGB</v>
      </c>
      <c r="BU49" s="116" t="str">
        <f>CONCATENATE(MID($BE49,1,6)," Product-",GB!$W$1)</f>
        <v>MPS001 Product-ATE_FQAGB</v>
      </c>
      <c r="BV49" s="116" t="str">
        <f>IF(J49=Notes!$B$54,"Product-"&amp;GB!$W$1,J49)</f>
        <v>Product-ATE_FQAGB</v>
      </c>
      <c r="BW49" s="116" t="str">
        <f>IF(K49=Notes!$B$54,"Product-"&amp;GB!$W$1,K49)</f>
        <v>Product-ATE_FQAGB</v>
      </c>
      <c r="BX49" s="116" t="str">
        <f>IF(L49=Notes!$B$54,"Product-"&amp;GB!$W$1,L49)</f>
        <v>Product-ATE_FQAGB</v>
      </c>
      <c r="BY49" s="116" t="str">
        <f>IF(M49=Notes!$B$54,"Product-"&amp;GB!$W$1,M49)</f>
        <v>800mV</v>
      </c>
      <c r="BZ49" s="116" t="str">
        <f>IF(N49=Notes!$B$54,"Product-"&amp;GB!$W$1,N49)</f>
        <v>Product-ATE_FQAGB</v>
      </c>
      <c r="CA49" s="116" t="str">
        <f t="shared" si="15"/>
        <v>Bincut_X_X_X NV</v>
      </c>
      <c r="CB49" s="106"/>
      <c r="CC49" s="248"/>
      <c r="CD49" s="106" t="str">
        <f t="shared" si="44"/>
        <v>MG003</v>
      </c>
      <c r="CE49" s="117" t="str">
        <f t="shared" si="16"/>
        <v>MP001 Product-HTOL_T0TX_GB_ROOM</v>
      </c>
      <c r="CF49" s="117" t="str">
        <f t="shared" si="17"/>
        <v>ME001 Product-HTOL_T0TX_GB_ROOM</v>
      </c>
      <c r="CG49" s="117" t="str">
        <f t="shared" si="18"/>
        <v>MG003 Product-HTOL_T0TX_GB_ROOM</v>
      </c>
      <c r="CH49" s="117" t="str">
        <f t="shared" si="366"/>
        <v>950mV (MS005 Product)</v>
      </c>
      <c r="CI49" s="117" t="str">
        <f t="shared" si="20"/>
        <v>MD001 Product-HTOL_T0TX_GB_ROOM</v>
      </c>
      <c r="CJ49" s="117" t="str">
        <f t="shared" si="21"/>
        <v>MI001 Product-HTOL_T0TX_GB_ROOM</v>
      </c>
      <c r="CK49" s="117" t="str">
        <f t="shared" si="22"/>
        <v>MPS001 Product-HTOL_T0TX_GB_ROOM</v>
      </c>
      <c r="CL49" s="117" t="str">
        <f>IF(J49=Notes!$B$54,"Product-HTOL_T0TX_GB_ROOM",J49)</f>
        <v>Product-HTOL_T0TX_GB_ROOM</v>
      </c>
      <c r="CM49" s="117" t="str">
        <f>IF(K49=Notes!$B$54,"Product-HTOL_T0TX_GB_ROOM",K49)</f>
        <v>Product-HTOL_T0TX_GB_ROOM</v>
      </c>
      <c r="CN49" s="117" t="str">
        <f>IF(L49=Notes!$B$54,"Product-HTOL_T0TX_GB_ROOM",L49)</f>
        <v>Product-HTOL_T0TX_GB_ROOM</v>
      </c>
      <c r="CO49" s="117" t="str">
        <f>IF(M49=Notes!$B$54,"Product-HTOL_T0TX_GB_ROOM",M49)</f>
        <v>800mV</v>
      </c>
      <c r="CP49" s="117" t="str">
        <f>IF(N49=Notes!$B$54,"Product-HTOL_T0TX_GB_ROOM",N49)</f>
        <v>Product-HTOL_T0TX_GB_ROOM</v>
      </c>
      <c r="CQ49" s="117" t="str">
        <f t="shared" si="23"/>
        <v>Bincut_X_X_X NV</v>
      </c>
      <c r="CR49" s="106"/>
      <c r="CS49" s="248"/>
      <c r="CT49" s="106" t="str">
        <f t="shared" si="45"/>
        <v>MG003</v>
      </c>
      <c r="CU49" s="118" t="str">
        <f t="shared" si="24"/>
        <v>MP001 Product-HTOL_T0TX_GB_HOT</v>
      </c>
      <c r="CV49" s="118" t="str">
        <f t="shared" si="25"/>
        <v>ME001 Product-HTOL_T0TX_GB_HOT</v>
      </c>
      <c r="CW49" s="118" t="str">
        <f t="shared" si="26"/>
        <v>MG003 Product-HTOL_T0TX_GB_HOT</v>
      </c>
      <c r="CX49" s="118" t="str">
        <f t="shared" si="367"/>
        <v>950mV (MS005 Product)</v>
      </c>
      <c r="CY49" s="118" t="str">
        <f t="shared" si="28"/>
        <v>MD001 Product-HTOL_T0TX_GB_HOT</v>
      </c>
      <c r="CZ49" s="118" t="str">
        <f t="shared" si="29"/>
        <v>MI001 Product-HTOL_T0TX_GB_HOT</v>
      </c>
      <c r="DA49" s="118" t="str">
        <f t="shared" si="30"/>
        <v>MPS001 Product-HTOL_T0TX_GB_HOT</v>
      </c>
      <c r="DB49" s="118" t="str">
        <f>IF(J49=Notes!$B$54,"Product-HTOL_T0TX_GB_HOT",J49)</f>
        <v>Product-HTOL_T0TX_GB_HOT</v>
      </c>
      <c r="DC49" s="118" t="str">
        <f>IF(K49=Notes!$B$54,"Product-HTOL_T0TX_GB_HOT",K49)</f>
        <v>Product-HTOL_T0TX_GB_HOT</v>
      </c>
      <c r="DD49" s="118" t="str">
        <f>IF(L49=Notes!$B$54,"Product-HTOL_T0TX_GB_HOT",L49)</f>
        <v>Product-HTOL_T0TX_GB_HOT</v>
      </c>
      <c r="DE49" s="118" t="str">
        <f>IF(M49=Notes!$B$54,"Product-HTOL_T0TX_GB_HOT",M49)</f>
        <v>800mV</v>
      </c>
      <c r="DF49" s="118" t="str">
        <f>IF(N49=Notes!$B$54,"Product-HTOL_T0TX_GB_HOT",N49)</f>
        <v>Product-HTOL_T0TX_GB_HOT</v>
      </c>
      <c r="DG49" s="118" t="str">
        <f t="shared" si="31"/>
        <v>Bincut_X_X_X NV</v>
      </c>
      <c r="DH49" s="106"/>
      <c r="DI49" s="55" t="str">
        <f t="shared" si="46"/>
        <v>Yes</v>
      </c>
      <c r="DJ49" s="55">
        <f>VLOOKUP(LEFT($E49,5),Notes!$A:$F,6,0)</f>
        <v>1</v>
      </c>
      <c r="DK49" s="55">
        <f>IF(LEFT($F49,2)="MS",VLOOKUP(LEFT($F49,5),Notes!$A:$F,6,0),IF(LEFT($F49,3)&gt;Notes!$B$58,0,1))</f>
        <v>0</v>
      </c>
      <c r="DL49" s="55">
        <f>VLOOKUP(LEFT($G49,5),Notes!$A:$F,6,0)</f>
        <v>1</v>
      </c>
      <c r="DM49" s="55">
        <f>VLOOKUP(LEFT($H49,5),Notes!$A:$F,6,0)</f>
        <v>1</v>
      </c>
    </row>
    <row r="50" spans="1:117" ht="17" x14ac:dyDescent="0.2">
      <c r="A50" s="259"/>
      <c r="B50" s="106" t="s">
        <v>17</v>
      </c>
      <c r="C50" s="107" t="str">
        <f t="shared" si="368"/>
        <v>MP001 E1 Voltage</v>
      </c>
      <c r="D50" s="108" t="str">
        <f t="shared" si="368"/>
        <v>ME001 E1 Voltage</v>
      </c>
      <c r="E50" s="109" t="str">
        <f t="shared" si="354"/>
        <v>MG004 Evaluate Bin</v>
      </c>
      <c r="F50" s="107" t="str">
        <f>F$49</f>
        <v>950mV (MS005 Product)</v>
      </c>
      <c r="G50" s="107" t="str">
        <f t="shared" si="363"/>
        <v>MD001 Bin Result</v>
      </c>
      <c r="H50" s="107" t="str">
        <f t="shared" si="363"/>
        <v>MI001 Bin Result</v>
      </c>
      <c r="I50" s="107" t="str">
        <f>IF(INDEX(Binning!$F$3:$AY$791,MATCH(CONCATENATE("MPS",MID(C50,3,3),"_E1"),Binning!$F$3:$F$791,0),MATCH("Pvmax",Binning!$F$2:$AY$2,0))&lt;INDEX(Binning!$F$3:$AY$791,MATCH(CONCATENATE("MES",MID(D50,3,3),"_E1"),Binning!$F$3:$F$791,0),MATCH("Pvmax",Binning!$F$2:$AY$2,0)),CONCATENATE("MES",MID(D50,3,3)," E1 Voltage"),CONCATENATE("MPS",MID(C50,3,3)," E1 Voltage"))</f>
        <v>MPS001 E1 Voltage</v>
      </c>
      <c r="J50" s="107" t="str">
        <f>Notes!$B$54</f>
        <v>BinningVmax</v>
      </c>
      <c r="K50" s="107" t="str">
        <f>Notes!$B$54</f>
        <v>BinningVmax</v>
      </c>
      <c r="L50" s="107" t="str">
        <f>Notes!$B$54</f>
        <v>BinningVmax</v>
      </c>
      <c r="M50" s="107" t="str">
        <f t="shared" si="369"/>
        <v>800mV</v>
      </c>
      <c r="N50" s="107" t="str">
        <f>Notes!$B$54</f>
        <v>BinningVmax</v>
      </c>
      <c r="O50" s="107" t="str">
        <f t="shared" si="47"/>
        <v>Bincut_X_X_X LV</v>
      </c>
      <c r="P50" s="125"/>
      <c r="Q50" s="248"/>
      <c r="R50" s="106" t="str">
        <f t="shared" si="33"/>
        <v>MG004</v>
      </c>
      <c r="S50" s="111" t="str">
        <f>LEFT(TRIM(C50),5)&amp;" Product-"&amp;GB!$S$1</f>
        <v>MP001 Product-CP_GB_HOT</v>
      </c>
      <c r="T50" s="111" t="str">
        <f>LEFT(TRIM(D50),5)&amp;" Product-"&amp;GB!$S$1</f>
        <v>ME001 Product-CP_GB_HOT</v>
      </c>
      <c r="U50" s="111" t="str">
        <f>LEFT(TRIM(E50),5)&amp;" Product-"&amp;GB!$S$1</f>
        <v>MG004 Product-CP_GB_HOT</v>
      </c>
      <c r="V50" s="111" t="str">
        <f t="shared" si="364"/>
        <v>950mV (MS005 Product)</v>
      </c>
      <c r="W50" s="111" t="str">
        <f>LEFT(TRIM(G50),5)&amp;" Product-"&amp;GB!$S$1</f>
        <v>MD001 Product-CP_GB_HOT</v>
      </c>
      <c r="X50" s="111" t="str">
        <f>LEFT(TRIM(H50),5)&amp;" Product-"&amp;GB!$S$1</f>
        <v>MI001 Product-CP_GB_HOT</v>
      </c>
      <c r="Y50" s="111" t="str">
        <f>IF(I50="","",LEFT(TRIM($I50),6)&amp;" Product-"&amp;GB!$S$1)</f>
        <v>MPS001 Product-CP_GB_HOT</v>
      </c>
      <c r="Z50" s="111" t="str">
        <f t="shared" si="48"/>
        <v>Product-CP_GB_HOT</v>
      </c>
      <c r="AA50" s="111" t="str">
        <f t="shared" si="48"/>
        <v>Product-CP_GB_HOT</v>
      </c>
      <c r="AB50" s="111" t="str">
        <f t="shared" si="48"/>
        <v>Product-CP_GB_HOT</v>
      </c>
      <c r="AC50" s="111" t="str">
        <f t="shared" si="365"/>
        <v>800mV</v>
      </c>
      <c r="AD50" s="111" t="str">
        <f t="shared" si="48"/>
        <v>Product-CP_GB_HOT</v>
      </c>
      <c r="AE50" s="111" t="str">
        <f t="shared" si="7"/>
        <v>Bincut_X_X_X LV</v>
      </c>
      <c r="AF50" s="106"/>
      <c r="AG50" s="248"/>
      <c r="AH50" s="112" t="str">
        <f t="shared" si="34"/>
        <v>MG004</v>
      </c>
      <c r="AI50" s="113" t="str">
        <f t="shared" si="355"/>
        <v>MP001 Product-FT_GB_ROOM</v>
      </c>
      <c r="AJ50" s="113" t="str">
        <f t="shared" si="356"/>
        <v>ME001 Product-FT_GB_ROOM</v>
      </c>
      <c r="AK50" s="113" t="str">
        <f t="shared" si="357"/>
        <v>MG004 Product-FT_GB_ROOM</v>
      </c>
      <c r="AL50" s="113" t="str">
        <f t="shared" si="358"/>
        <v>950mV (MS005 Product)</v>
      </c>
      <c r="AM50" s="113" t="str">
        <f t="shared" si="359"/>
        <v>MD001 Product-FT_GB_ROOM</v>
      </c>
      <c r="AN50" s="113" t="str">
        <f t="shared" si="360"/>
        <v>MI001 Product-FT_GB_ROOM</v>
      </c>
      <c r="AO50" s="113" t="str">
        <f t="shared" si="40"/>
        <v>MPS001 Product-FT_GB_ROOM</v>
      </c>
      <c r="AP50" s="113" t="str">
        <f>IF(Z50=Notes!$B$54,Notes!$B$54,"Product-FT_GB_ROOM")</f>
        <v>Product-FT_GB_ROOM</v>
      </c>
      <c r="AQ50" s="113" t="str">
        <f>IF(AA50=Notes!$B$54,Notes!$B$54,"Product-FT_GB_ROOM")</f>
        <v>Product-FT_GB_ROOM</v>
      </c>
      <c r="AR50" s="113" t="str">
        <f>IF(AB50=Notes!$B$54,Notes!$B$54,"Product-FT_GB_ROOM")</f>
        <v>Product-FT_GB_ROOM</v>
      </c>
      <c r="AS50" s="113" t="str">
        <f>IF(M50=Notes!$B$54,"Product-FT_GB_ROOM",M50)</f>
        <v>800mV</v>
      </c>
      <c r="AT50" s="113" t="str">
        <f>IF(AD50=Notes!$B$54,Notes!$B$54,"Product-FT_GB_ROOM")</f>
        <v>Product-FT_GB_ROOM</v>
      </c>
      <c r="AU50" s="114" t="str">
        <f t="shared" si="10"/>
        <v>Bincut_X_X_X LV</v>
      </c>
      <c r="AV50" s="106"/>
      <c r="AW50" s="248"/>
      <c r="AX50" s="106" t="str">
        <f t="shared" si="41"/>
        <v>MG004</v>
      </c>
      <c r="AY50" s="115" t="str">
        <f t="shared" si="370"/>
        <v>MP001 Product-FT_GB_HOT</v>
      </c>
      <c r="AZ50" s="115" t="str">
        <f t="shared" si="371"/>
        <v>ME001 Product-FT_GB_HOT</v>
      </c>
      <c r="BA50" s="115" t="str">
        <f t="shared" si="361"/>
        <v>MG004 Product-FT_GB_HOT</v>
      </c>
      <c r="BB50" s="115" t="str">
        <f t="shared" si="362"/>
        <v>950mV (MS005 Product)</v>
      </c>
      <c r="BC50" s="115" t="str">
        <f t="shared" si="372"/>
        <v>MD001 Product-FT_GB_HOT</v>
      </c>
      <c r="BD50" s="115" t="str">
        <f t="shared" si="13"/>
        <v>MI001 Product-FT_GB_HOT</v>
      </c>
      <c r="BE50" s="115" t="str">
        <f t="shared" si="42"/>
        <v>MPS001 Product-FT_GB_HOT</v>
      </c>
      <c r="BF50" s="115" t="str">
        <f>IF(J50=Notes!$B$54,"Product-FT_GB_HOT",J50)</f>
        <v>Product-FT_GB_HOT</v>
      </c>
      <c r="BG50" s="115" t="str">
        <f>IF(K50=Notes!$B$54,"Product-FT_GB_HOT",K50)</f>
        <v>Product-FT_GB_HOT</v>
      </c>
      <c r="BH50" s="115" t="str">
        <f>IF(L50=Notes!$B$54,"Product-FT_GB_HOT",L50)</f>
        <v>Product-FT_GB_HOT</v>
      </c>
      <c r="BI50" s="115" t="str">
        <f>IF(M50=Notes!$B$54,"Product-FT_GB_HOT",M50)</f>
        <v>800mV</v>
      </c>
      <c r="BJ50" s="115" t="str">
        <f>IF(N50=Notes!$B$54,"Product-FT_GB_HOT",N50)</f>
        <v>Product-FT_GB_HOT</v>
      </c>
      <c r="BK50" s="115" t="str">
        <f t="shared" si="14"/>
        <v>Bincut_X_X_X LV</v>
      </c>
      <c r="BL50" s="106"/>
      <c r="BM50" s="248"/>
      <c r="BN50" s="106" t="str">
        <f t="shared" si="43"/>
        <v>MG004</v>
      </c>
      <c r="BO50" s="116" t="str">
        <f>LEFT(TRIM(C50),5)&amp;" Product-"&amp;GB!$W$1</f>
        <v>MP001 Product-ATE_FQAGB</v>
      </c>
      <c r="BP50" s="116" t="str">
        <f>LEFT(TRIM(D50),5)&amp;" Product-"&amp;GB!$W$1</f>
        <v>ME001 Product-ATE_FQAGB</v>
      </c>
      <c r="BQ50" s="116" t="str">
        <f>LEFT(TRIM(E50),5)&amp;" Product-"&amp;GB!$W$1</f>
        <v>MG004 Product-ATE_FQAGB</v>
      </c>
      <c r="BR50" s="116" t="str">
        <f>IF(MID($F50,1,2)="MS",LEFT(TRIM($F50),5)&amp;" Product-"&amp;GB!$W$1,$F50)</f>
        <v>950mV (MS005 Product)</v>
      </c>
      <c r="BS50" s="116" t="str">
        <f>LEFT(TRIM(G50),5)&amp;" Product-"&amp;GB!$W$1</f>
        <v>MD001 Product-ATE_FQAGB</v>
      </c>
      <c r="BT50" s="116" t="str">
        <f>LEFT(TRIM(H50),5)&amp;" Product-"&amp;GB!$W$1</f>
        <v>MI001 Product-ATE_FQAGB</v>
      </c>
      <c r="BU50" s="116" t="str">
        <f>CONCATENATE(MID($BE50,1,6)," Product-",GB!$W$1)</f>
        <v>MPS001 Product-ATE_FQAGB</v>
      </c>
      <c r="BV50" s="116" t="str">
        <f>IF(J50=Notes!$B$54,"Product-"&amp;GB!$W$1,J50)</f>
        <v>Product-ATE_FQAGB</v>
      </c>
      <c r="BW50" s="116" t="str">
        <f>IF(K50=Notes!$B$54,"Product-"&amp;GB!$W$1,K50)</f>
        <v>Product-ATE_FQAGB</v>
      </c>
      <c r="BX50" s="116" t="str">
        <f>IF(L50=Notes!$B$54,"Product-"&amp;GB!$W$1,L50)</f>
        <v>Product-ATE_FQAGB</v>
      </c>
      <c r="BY50" s="116" t="str">
        <f>IF(M50=Notes!$B$54,"Product-"&amp;GB!$W$1,M50)</f>
        <v>800mV</v>
      </c>
      <c r="BZ50" s="116" t="str">
        <f>IF(N50=Notes!$B$54,"Product-"&amp;GB!$W$1,N50)</f>
        <v>Product-ATE_FQAGB</v>
      </c>
      <c r="CA50" s="116" t="str">
        <f t="shared" si="15"/>
        <v>Bincut_X_X_X NV</v>
      </c>
      <c r="CB50" s="106"/>
      <c r="CC50" s="248"/>
      <c r="CD50" s="106" t="str">
        <f t="shared" si="44"/>
        <v>MG004</v>
      </c>
      <c r="CE50" s="117" t="str">
        <f t="shared" si="16"/>
        <v>MP001 Product-HTOL_T0TX_GB_ROOM</v>
      </c>
      <c r="CF50" s="117" t="str">
        <f t="shared" si="17"/>
        <v>ME001 Product-HTOL_T0TX_GB_ROOM</v>
      </c>
      <c r="CG50" s="117" t="str">
        <f t="shared" si="18"/>
        <v>MG004 Product-HTOL_T0TX_GB_ROOM</v>
      </c>
      <c r="CH50" s="117" t="str">
        <f t="shared" si="366"/>
        <v>950mV (MS005 Product)</v>
      </c>
      <c r="CI50" s="117" t="str">
        <f t="shared" si="20"/>
        <v>MD001 Product-HTOL_T0TX_GB_ROOM</v>
      </c>
      <c r="CJ50" s="117" t="str">
        <f t="shared" si="21"/>
        <v>MI001 Product-HTOL_T0TX_GB_ROOM</v>
      </c>
      <c r="CK50" s="117" t="str">
        <f t="shared" si="22"/>
        <v>MPS001 Product-HTOL_T0TX_GB_ROOM</v>
      </c>
      <c r="CL50" s="117" t="str">
        <f>IF(J50=Notes!$B$54,"Product-HTOL_T0TX_GB_ROOM",J50)</f>
        <v>Product-HTOL_T0TX_GB_ROOM</v>
      </c>
      <c r="CM50" s="117" t="str">
        <f>IF(K50=Notes!$B$54,"Product-HTOL_T0TX_GB_ROOM",K50)</f>
        <v>Product-HTOL_T0TX_GB_ROOM</v>
      </c>
      <c r="CN50" s="117" t="str">
        <f>IF(L50=Notes!$B$54,"Product-HTOL_T0TX_GB_ROOM",L50)</f>
        <v>Product-HTOL_T0TX_GB_ROOM</v>
      </c>
      <c r="CO50" s="117" t="str">
        <f>IF(M50=Notes!$B$54,"Product-HTOL_T0TX_GB_ROOM",M50)</f>
        <v>800mV</v>
      </c>
      <c r="CP50" s="117" t="str">
        <f>IF(N50=Notes!$B$54,"Product-HTOL_T0TX_GB_ROOM",N50)</f>
        <v>Product-HTOL_T0TX_GB_ROOM</v>
      </c>
      <c r="CQ50" s="117" t="str">
        <f t="shared" si="23"/>
        <v>Bincut_X_X_X NV</v>
      </c>
      <c r="CR50" s="106"/>
      <c r="CS50" s="248"/>
      <c r="CT50" s="106" t="str">
        <f t="shared" si="45"/>
        <v>MG004</v>
      </c>
      <c r="CU50" s="118" t="str">
        <f t="shared" si="24"/>
        <v>MP001 Product-HTOL_T0TX_GB_HOT</v>
      </c>
      <c r="CV50" s="118" t="str">
        <f t="shared" si="25"/>
        <v>ME001 Product-HTOL_T0TX_GB_HOT</v>
      </c>
      <c r="CW50" s="118" t="str">
        <f t="shared" si="26"/>
        <v>MG004 Product-HTOL_T0TX_GB_HOT</v>
      </c>
      <c r="CX50" s="118" t="str">
        <f t="shared" si="367"/>
        <v>950mV (MS005 Product)</v>
      </c>
      <c r="CY50" s="118" t="str">
        <f t="shared" si="28"/>
        <v>MD001 Product-HTOL_T0TX_GB_HOT</v>
      </c>
      <c r="CZ50" s="118" t="str">
        <f t="shared" si="29"/>
        <v>MI001 Product-HTOL_T0TX_GB_HOT</v>
      </c>
      <c r="DA50" s="118" t="str">
        <f t="shared" si="30"/>
        <v>MPS001 Product-HTOL_T0TX_GB_HOT</v>
      </c>
      <c r="DB50" s="118" t="str">
        <f>IF(J50=Notes!$B$54,"Product-HTOL_T0TX_GB_HOT",J50)</f>
        <v>Product-HTOL_T0TX_GB_HOT</v>
      </c>
      <c r="DC50" s="118" t="str">
        <f>IF(K50=Notes!$B$54,"Product-HTOL_T0TX_GB_HOT",K50)</f>
        <v>Product-HTOL_T0TX_GB_HOT</v>
      </c>
      <c r="DD50" s="118" t="str">
        <f>IF(L50=Notes!$B$54,"Product-HTOL_T0TX_GB_HOT",L50)</f>
        <v>Product-HTOL_T0TX_GB_HOT</v>
      </c>
      <c r="DE50" s="118" t="str">
        <f>IF(M50=Notes!$B$54,"Product-HTOL_T0TX_GB_HOT",M50)</f>
        <v>800mV</v>
      </c>
      <c r="DF50" s="118" t="str">
        <f>IF(N50=Notes!$B$54,"Product-HTOL_T0TX_GB_HOT",N50)</f>
        <v>Product-HTOL_T0TX_GB_HOT</v>
      </c>
      <c r="DG50" s="118" t="str">
        <f t="shared" si="31"/>
        <v>Bincut_X_X_X NV</v>
      </c>
      <c r="DH50" s="106"/>
      <c r="DI50" s="55" t="str">
        <f t="shared" si="46"/>
        <v>No</v>
      </c>
      <c r="DJ50" s="55" t="str">
        <f>VLOOKUP(LEFT($E50,5),Notes!$A:$F,6,0)</f>
        <v>Cross</v>
      </c>
      <c r="DK50" s="55">
        <f>IF(LEFT($F50,2)="MS",VLOOKUP(LEFT($F50,5),Notes!$A:$F,6,0),IF(LEFT($F50,3)&gt;Notes!$B$58,0,1))</f>
        <v>0</v>
      </c>
      <c r="DL50" s="55">
        <f>VLOOKUP(LEFT($G50,5),Notes!$A:$F,6,0)</f>
        <v>1</v>
      </c>
      <c r="DM50" s="55">
        <f>VLOOKUP(LEFT($H50,5),Notes!$A:$F,6,0)</f>
        <v>1</v>
      </c>
    </row>
    <row r="51" spans="1:117" ht="17" x14ac:dyDescent="0.2">
      <c r="A51" s="259"/>
      <c r="B51" s="106" t="s">
        <v>87</v>
      </c>
      <c r="C51" s="107" t="str">
        <f t="shared" si="368"/>
        <v>MP001 E1 Voltage</v>
      </c>
      <c r="D51" s="108" t="str">
        <f t="shared" si="368"/>
        <v>ME001 E1 Voltage</v>
      </c>
      <c r="E51" s="109" t="str">
        <f t="shared" si="354"/>
        <v>MG005 Evaluate Bin</v>
      </c>
      <c r="F51" s="107" t="str">
        <f t="shared" ref="F51:F92" si="373">F$49</f>
        <v>950mV (MS005 Product)</v>
      </c>
      <c r="G51" s="107" t="str">
        <f t="shared" si="363"/>
        <v>MD001 Bin Result</v>
      </c>
      <c r="H51" s="107" t="str">
        <f t="shared" si="363"/>
        <v>MI001 Bin Result</v>
      </c>
      <c r="I51" s="107" t="str">
        <f>IF(INDEX(Binning!$F$3:$AY$791,MATCH(CONCATENATE("MPS",MID(C51,3,3),"_E1"),Binning!$F$3:$F$791,0),MATCH("Pvmax",Binning!$F$2:$AY$2,0))&lt;INDEX(Binning!$F$3:$AY$791,MATCH(CONCATENATE("MES",MID(D51,3,3),"_E1"),Binning!$F$3:$F$791,0),MATCH("Pvmax",Binning!$F$2:$AY$2,0)),CONCATENATE("MES",MID(D51,3,3)," E1 Voltage"),CONCATENATE("MPS",MID(C51,3,3)," E1 Voltage"))</f>
        <v>MPS001 E1 Voltage</v>
      </c>
      <c r="J51" s="107" t="str">
        <f>Notes!$B$54</f>
        <v>BinningVmax</v>
      </c>
      <c r="K51" s="107" t="str">
        <f>Notes!$B$54</f>
        <v>BinningVmax</v>
      </c>
      <c r="L51" s="107" t="str">
        <f>Notes!$B$54</f>
        <v>BinningVmax</v>
      </c>
      <c r="M51" s="107" t="str">
        <f t="shared" si="369"/>
        <v>800mV</v>
      </c>
      <c r="N51" s="107" t="str">
        <f>Notes!$B$54</f>
        <v>BinningVmax</v>
      </c>
      <c r="O51" s="107" t="str">
        <f t="shared" si="47"/>
        <v>Bincut_X_X_X LV</v>
      </c>
      <c r="P51" s="110"/>
      <c r="Q51" s="248"/>
      <c r="R51" s="106" t="str">
        <f t="shared" si="33"/>
        <v>MG005</v>
      </c>
      <c r="S51" s="111" t="str">
        <f>LEFT(TRIM(C51),5)&amp;" Product-"&amp;GB!$S$1</f>
        <v>MP001 Product-CP_GB_HOT</v>
      </c>
      <c r="T51" s="111" t="str">
        <f>LEFT(TRIM(D51),5)&amp;" Product-"&amp;GB!$S$1</f>
        <v>ME001 Product-CP_GB_HOT</v>
      </c>
      <c r="U51" s="111" t="str">
        <f>LEFT(TRIM(E51),5)&amp;" Product-"&amp;GB!$S$1</f>
        <v>MG005 Product-CP_GB_HOT</v>
      </c>
      <c r="V51" s="111" t="str">
        <f t="shared" si="364"/>
        <v>950mV (MS005 Product)</v>
      </c>
      <c r="W51" s="111" t="str">
        <f>LEFT(TRIM(G51),5)&amp;" Product-"&amp;GB!$S$1</f>
        <v>MD001 Product-CP_GB_HOT</v>
      </c>
      <c r="X51" s="111" t="str">
        <f>LEFT(TRIM(H51),5)&amp;" Product-"&amp;GB!$S$1</f>
        <v>MI001 Product-CP_GB_HOT</v>
      </c>
      <c r="Y51" s="111" t="str">
        <f>IF(I51="","",LEFT(TRIM($I51),6)&amp;" Product-"&amp;GB!$S$1)</f>
        <v>MPS001 Product-CP_GB_HOT</v>
      </c>
      <c r="Z51" s="111" t="str">
        <f t="shared" si="48"/>
        <v>Product-CP_GB_HOT</v>
      </c>
      <c r="AA51" s="111" t="str">
        <f t="shared" si="48"/>
        <v>Product-CP_GB_HOT</v>
      </c>
      <c r="AB51" s="111" t="str">
        <f t="shared" si="48"/>
        <v>Product-CP_GB_HOT</v>
      </c>
      <c r="AC51" s="111" t="str">
        <f t="shared" si="365"/>
        <v>800mV</v>
      </c>
      <c r="AD51" s="111" t="str">
        <f t="shared" si="48"/>
        <v>Product-CP_GB_HOT</v>
      </c>
      <c r="AE51" s="111" t="str">
        <f t="shared" si="7"/>
        <v>Bincut_X_X_X LV</v>
      </c>
      <c r="AF51" s="106"/>
      <c r="AG51" s="248"/>
      <c r="AH51" s="112" t="str">
        <f t="shared" si="34"/>
        <v>MG005</v>
      </c>
      <c r="AI51" s="113" t="str">
        <f t="shared" si="355"/>
        <v>MP001 Product-FT_GB_ROOM</v>
      </c>
      <c r="AJ51" s="113" t="str">
        <f t="shared" si="356"/>
        <v>ME001 Product-FT_GB_ROOM</v>
      </c>
      <c r="AK51" s="113" t="str">
        <f t="shared" si="357"/>
        <v>MG005 Product-FT_GB_ROOM</v>
      </c>
      <c r="AL51" s="113" t="str">
        <f t="shared" si="358"/>
        <v>950mV (MS005 Product)</v>
      </c>
      <c r="AM51" s="113" t="str">
        <f t="shared" si="359"/>
        <v>MD001 Product-FT_GB_ROOM</v>
      </c>
      <c r="AN51" s="113" t="str">
        <f t="shared" si="360"/>
        <v>MI001 Product-FT_GB_ROOM</v>
      </c>
      <c r="AO51" s="113" t="str">
        <f t="shared" si="40"/>
        <v>MPS001 Product-FT_GB_ROOM</v>
      </c>
      <c r="AP51" s="113" t="str">
        <f>IF(Z51=Notes!$B$54,Notes!$B$54,"Product-FT_GB_ROOM")</f>
        <v>Product-FT_GB_ROOM</v>
      </c>
      <c r="AQ51" s="113" t="str">
        <f>IF(AA51=Notes!$B$54,Notes!$B$54,"Product-FT_GB_ROOM")</f>
        <v>Product-FT_GB_ROOM</v>
      </c>
      <c r="AR51" s="113" t="str">
        <f>IF(AB51=Notes!$B$54,Notes!$B$54,"Product-FT_GB_ROOM")</f>
        <v>Product-FT_GB_ROOM</v>
      </c>
      <c r="AS51" s="113" t="str">
        <f>IF(M51=Notes!$B$54,"Product-FT_GB_ROOM",M51)</f>
        <v>800mV</v>
      </c>
      <c r="AT51" s="113" t="str">
        <f>IF(AD51=Notes!$B$54,Notes!$B$54,"Product-FT_GB_ROOM")</f>
        <v>Product-FT_GB_ROOM</v>
      </c>
      <c r="AU51" s="114" t="str">
        <f t="shared" si="10"/>
        <v>Bincut_X_X_X LV</v>
      </c>
      <c r="AV51" s="106"/>
      <c r="AW51" s="248"/>
      <c r="AX51" s="106" t="str">
        <f t="shared" si="41"/>
        <v>MG005</v>
      </c>
      <c r="AY51" s="115" t="str">
        <f t="shared" si="370"/>
        <v>MP001 Product-FT_GB_HOT</v>
      </c>
      <c r="AZ51" s="115" t="str">
        <f t="shared" si="371"/>
        <v>ME001 Product-FT_GB_HOT</v>
      </c>
      <c r="BA51" s="115" t="str">
        <f t="shared" si="361"/>
        <v>MG005 Product-FT_GB_HOT</v>
      </c>
      <c r="BB51" s="115" t="str">
        <f t="shared" si="362"/>
        <v>950mV (MS005 Product)</v>
      </c>
      <c r="BC51" s="115" t="str">
        <f t="shared" si="372"/>
        <v>MD001 Product-FT_GB_HOT</v>
      </c>
      <c r="BD51" s="115" t="str">
        <f t="shared" si="13"/>
        <v>MI001 Product-FT_GB_HOT</v>
      </c>
      <c r="BE51" s="115" t="str">
        <f t="shared" si="42"/>
        <v>MPS001 Product-FT_GB_HOT</v>
      </c>
      <c r="BF51" s="115" t="str">
        <f>IF(J51=Notes!$B$54,"Product-FT_GB_HOT",J51)</f>
        <v>Product-FT_GB_HOT</v>
      </c>
      <c r="BG51" s="115" t="str">
        <f>IF(K51=Notes!$B$54,"Product-FT_GB_HOT",K51)</f>
        <v>Product-FT_GB_HOT</v>
      </c>
      <c r="BH51" s="115" t="str">
        <f>IF(L51=Notes!$B$54,"Product-FT_GB_HOT",L51)</f>
        <v>Product-FT_GB_HOT</v>
      </c>
      <c r="BI51" s="115" t="str">
        <f>IF(M51=Notes!$B$54,"Product-FT_GB_HOT",M51)</f>
        <v>800mV</v>
      </c>
      <c r="BJ51" s="115" t="str">
        <f>IF(N51=Notes!$B$54,"Product-FT_GB_HOT",N51)</f>
        <v>Product-FT_GB_HOT</v>
      </c>
      <c r="BK51" s="115" t="str">
        <f t="shared" si="14"/>
        <v>Bincut_X_X_X LV</v>
      </c>
      <c r="BL51" s="106"/>
      <c r="BM51" s="248"/>
      <c r="BN51" s="106" t="str">
        <f t="shared" si="43"/>
        <v>MG005</v>
      </c>
      <c r="BO51" s="116" t="str">
        <f>LEFT(TRIM(C51),5)&amp;" Product-"&amp;GB!$W$1</f>
        <v>MP001 Product-ATE_FQAGB</v>
      </c>
      <c r="BP51" s="116" t="str">
        <f>LEFT(TRIM(D51),5)&amp;" Product-"&amp;GB!$W$1</f>
        <v>ME001 Product-ATE_FQAGB</v>
      </c>
      <c r="BQ51" s="116" t="str">
        <f>LEFT(TRIM(E51),5)&amp;" Product-"&amp;GB!$W$1</f>
        <v>MG005 Product-ATE_FQAGB</v>
      </c>
      <c r="BR51" s="116" t="str">
        <f>IF(MID($F51,1,2)="MS",LEFT(TRIM($F51),5)&amp;" Product-"&amp;GB!$W$1,$F51)</f>
        <v>950mV (MS005 Product)</v>
      </c>
      <c r="BS51" s="116" t="str">
        <f>LEFT(TRIM(G51),5)&amp;" Product-"&amp;GB!$W$1</f>
        <v>MD001 Product-ATE_FQAGB</v>
      </c>
      <c r="BT51" s="116" t="str">
        <f>LEFT(TRIM(H51),5)&amp;" Product-"&amp;GB!$W$1</f>
        <v>MI001 Product-ATE_FQAGB</v>
      </c>
      <c r="BU51" s="116" t="str">
        <f>CONCATENATE(MID($BE51,1,6)," Product-",GB!$W$1)</f>
        <v>MPS001 Product-ATE_FQAGB</v>
      </c>
      <c r="BV51" s="116" t="str">
        <f>IF(J51=Notes!$B$54,"Product-"&amp;GB!$W$1,J51)</f>
        <v>Product-ATE_FQAGB</v>
      </c>
      <c r="BW51" s="116" t="str">
        <f>IF(K51=Notes!$B$54,"Product-"&amp;GB!$W$1,K51)</f>
        <v>Product-ATE_FQAGB</v>
      </c>
      <c r="BX51" s="116" t="str">
        <f>IF(L51=Notes!$B$54,"Product-"&amp;GB!$W$1,L51)</f>
        <v>Product-ATE_FQAGB</v>
      </c>
      <c r="BY51" s="116" t="str">
        <f>IF(M51=Notes!$B$54,"Product-"&amp;GB!$W$1,M51)</f>
        <v>800mV</v>
      </c>
      <c r="BZ51" s="116" t="str">
        <f>IF(N51=Notes!$B$54,"Product-"&amp;GB!$W$1,N51)</f>
        <v>Product-ATE_FQAGB</v>
      </c>
      <c r="CA51" s="116" t="str">
        <f t="shared" si="15"/>
        <v>Bincut_X_X_X NV</v>
      </c>
      <c r="CB51" s="106"/>
      <c r="CC51" s="248"/>
      <c r="CD51" s="106" t="str">
        <f t="shared" si="44"/>
        <v>MG005</v>
      </c>
      <c r="CE51" s="117" t="str">
        <f t="shared" si="16"/>
        <v>MP001 Product-HTOL_T0TX_GB_ROOM</v>
      </c>
      <c r="CF51" s="117" t="str">
        <f t="shared" si="17"/>
        <v>ME001 Product-HTOL_T0TX_GB_ROOM</v>
      </c>
      <c r="CG51" s="117" t="str">
        <f t="shared" si="18"/>
        <v>MG005 Product-HTOL_T0TX_GB_ROOM</v>
      </c>
      <c r="CH51" s="117" t="str">
        <f t="shared" si="366"/>
        <v>950mV (MS005 Product)</v>
      </c>
      <c r="CI51" s="117" t="str">
        <f t="shared" si="20"/>
        <v>MD001 Product-HTOL_T0TX_GB_ROOM</v>
      </c>
      <c r="CJ51" s="117" t="str">
        <f t="shared" si="21"/>
        <v>MI001 Product-HTOL_T0TX_GB_ROOM</v>
      </c>
      <c r="CK51" s="117" t="str">
        <f t="shared" si="22"/>
        <v>MPS001 Product-HTOL_T0TX_GB_ROOM</v>
      </c>
      <c r="CL51" s="117" t="str">
        <f>IF(J51=Notes!$B$54,"Product-HTOL_T0TX_GB_ROOM",J51)</f>
        <v>Product-HTOL_T0TX_GB_ROOM</v>
      </c>
      <c r="CM51" s="117" t="str">
        <f>IF(K51=Notes!$B$54,"Product-HTOL_T0TX_GB_ROOM",K51)</f>
        <v>Product-HTOL_T0TX_GB_ROOM</v>
      </c>
      <c r="CN51" s="117" t="str">
        <f>IF(L51=Notes!$B$54,"Product-HTOL_T0TX_GB_ROOM",L51)</f>
        <v>Product-HTOL_T0TX_GB_ROOM</v>
      </c>
      <c r="CO51" s="117" t="str">
        <f>IF(M51=Notes!$B$54,"Product-HTOL_T0TX_GB_ROOM",M51)</f>
        <v>800mV</v>
      </c>
      <c r="CP51" s="117" t="str">
        <f>IF(N51=Notes!$B$54,"Product-HTOL_T0TX_GB_ROOM",N51)</f>
        <v>Product-HTOL_T0TX_GB_ROOM</v>
      </c>
      <c r="CQ51" s="117" t="str">
        <f t="shared" si="23"/>
        <v>Bincut_X_X_X NV</v>
      </c>
      <c r="CR51" s="106"/>
      <c r="CS51" s="248"/>
      <c r="CT51" s="106" t="str">
        <f t="shared" si="45"/>
        <v>MG005</v>
      </c>
      <c r="CU51" s="118" t="str">
        <f t="shared" si="24"/>
        <v>MP001 Product-HTOL_T0TX_GB_HOT</v>
      </c>
      <c r="CV51" s="118" t="str">
        <f t="shared" si="25"/>
        <v>ME001 Product-HTOL_T0TX_GB_HOT</v>
      </c>
      <c r="CW51" s="118" t="str">
        <f t="shared" si="26"/>
        <v>MG005 Product-HTOL_T0TX_GB_HOT</v>
      </c>
      <c r="CX51" s="118" t="str">
        <f t="shared" si="367"/>
        <v>950mV (MS005 Product)</v>
      </c>
      <c r="CY51" s="118" t="str">
        <f t="shared" si="28"/>
        <v>MD001 Product-HTOL_T0TX_GB_HOT</v>
      </c>
      <c r="CZ51" s="118" t="str">
        <f t="shared" si="29"/>
        <v>MI001 Product-HTOL_T0TX_GB_HOT</v>
      </c>
      <c r="DA51" s="118" t="str">
        <f t="shared" si="30"/>
        <v>MPS001 Product-HTOL_T0TX_GB_HOT</v>
      </c>
      <c r="DB51" s="118" t="str">
        <f>IF(J51=Notes!$B$54,"Product-HTOL_T0TX_GB_HOT",J51)</f>
        <v>Product-HTOL_T0TX_GB_HOT</v>
      </c>
      <c r="DC51" s="118" t="str">
        <f>IF(K51=Notes!$B$54,"Product-HTOL_T0TX_GB_HOT",K51)</f>
        <v>Product-HTOL_T0TX_GB_HOT</v>
      </c>
      <c r="DD51" s="118" t="str">
        <f>IF(L51=Notes!$B$54,"Product-HTOL_T0TX_GB_HOT",L51)</f>
        <v>Product-HTOL_T0TX_GB_HOT</v>
      </c>
      <c r="DE51" s="118" t="str">
        <f>IF(M51=Notes!$B$54,"Product-HTOL_T0TX_GB_HOT",M51)</f>
        <v>800mV</v>
      </c>
      <c r="DF51" s="118" t="str">
        <f>IF(N51=Notes!$B$54,"Product-HTOL_T0TX_GB_HOT",N51)</f>
        <v>Product-HTOL_T0TX_GB_HOT</v>
      </c>
      <c r="DG51" s="118" t="str">
        <f t="shared" si="31"/>
        <v>Bincut_X_X_X NV</v>
      </c>
      <c r="DH51" s="106"/>
      <c r="DI51" s="55" t="str">
        <f t="shared" si="46"/>
        <v>No</v>
      </c>
      <c r="DJ51" s="55" t="str">
        <f>VLOOKUP(LEFT($E51,5),Notes!$A:$F,6,0)</f>
        <v>Cross</v>
      </c>
      <c r="DK51" s="55">
        <f>IF(LEFT($F51,2)="MS",VLOOKUP(LEFT($F51,5),Notes!$A:$F,6,0),IF(LEFT($F51,3)&gt;Notes!$B$58,0,1))</f>
        <v>0</v>
      </c>
      <c r="DL51" s="55">
        <f>VLOOKUP(LEFT($G51,5),Notes!$A:$F,6,0)</f>
        <v>1</v>
      </c>
      <c r="DM51" s="55">
        <f>VLOOKUP(LEFT($H51,5),Notes!$A:$F,6,0)</f>
        <v>1</v>
      </c>
    </row>
    <row r="52" spans="1:117" ht="17" x14ac:dyDescent="0.2">
      <c r="A52" s="259"/>
      <c r="B52" s="106" t="s">
        <v>136</v>
      </c>
      <c r="C52" s="107" t="str">
        <f t="shared" si="368"/>
        <v>MP001 E1 Voltage</v>
      </c>
      <c r="D52" s="108" t="str">
        <f t="shared" si="368"/>
        <v>ME001 E1 Voltage</v>
      </c>
      <c r="E52" s="109" t="str">
        <f t="shared" si="354"/>
        <v>MG006 Evaluate Bin</v>
      </c>
      <c r="F52" s="107" t="str">
        <f t="shared" si="373"/>
        <v>950mV (MS005 Product)</v>
      </c>
      <c r="G52" s="107" t="str">
        <f t="shared" si="363"/>
        <v>MD001 Bin Result</v>
      </c>
      <c r="H52" s="107" t="str">
        <f t="shared" si="363"/>
        <v>MI001 Bin Result</v>
      </c>
      <c r="I52" s="107" t="str">
        <f>IF(INDEX(Binning!$F$3:$AY$791,MATCH(CONCATENATE("MPS",MID(C52,3,3),"_E1"),Binning!$F$3:$F$791,0),MATCH("Pvmax",Binning!$F$2:$AY$2,0))&lt;INDEX(Binning!$F$3:$AY$791,MATCH(CONCATENATE("MES",MID(D52,3,3),"_E1"),Binning!$F$3:$F$791,0),MATCH("Pvmax",Binning!$F$2:$AY$2,0)),CONCATENATE("MES",MID(D52,3,3)," E1 Voltage"),CONCATENATE("MPS",MID(C52,3,3)," E1 Voltage"))</f>
        <v>MPS001 E1 Voltage</v>
      </c>
      <c r="J52" s="107" t="str">
        <f>Notes!$B$54</f>
        <v>BinningVmax</v>
      </c>
      <c r="K52" s="107" t="str">
        <f>Notes!$B$54</f>
        <v>BinningVmax</v>
      </c>
      <c r="L52" s="107" t="str">
        <f>Notes!$B$54</f>
        <v>BinningVmax</v>
      </c>
      <c r="M52" s="107" t="str">
        <f t="shared" si="369"/>
        <v>800mV</v>
      </c>
      <c r="N52" s="107" t="str">
        <f>Notes!$B$54</f>
        <v>BinningVmax</v>
      </c>
      <c r="O52" s="107" t="str">
        <f t="shared" si="47"/>
        <v>Bincut_X_X_X LV</v>
      </c>
      <c r="P52" s="125"/>
      <c r="Q52" s="248"/>
      <c r="R52" s="106" t="str">
        <f t="shared" si="33"/>
        <v>MG006</v>
      </c>
      <c r="S52" s="111" t="str">
        <f>LEFT(TRIM(C52),5)&amp;" Product-"&amp;GB!$S$1</f>
        <v>MP001 Product-CP_GB_HOT</v>
      </c>
      <c r="T52" s="111" t="str">
        <f>LEFT(TRIM(D52),5)&amp;" Product-"&amp;GB!$S$1</f>
        <v>ME001 Product-CP_GB_HOT</v>
      </c>
      <c r="U52" s="111" t="str">
        <f>LEFT(TRIM(E52),5)&amp;" Product-"&amp;GB!$S$1</f>
        <v>MG006 Product-CP_GB_HOT</v>
      </c>
      <c r="V52" s="111" t="str">
        <f t="shared" si="364"/>
        <v>950mV (MS005 Product)</v>
      </c>
      <c r="W52" s="111" t="str">
        <f>LEFT(TRIM(G52),5)&amp;" Product-"&amp;GB!$S$1</f>
        <v>MD001 Product-CP_GB_HOT</v>
      </c>
      <c r="X52" s="111" t="str">
        <f>LEFT(TRIM(H52),5)&amp;" Product-"&amp;GB!$S$1</f>
        <v>MI001 Product-CP_GB_HOT</v>
      </c>
      <c r="Y52" s="111" t="str">
        <f>IF(I52="","",LEFT(TRIM($I52),6)&amp;" Product-"&amp;GB!$S$1)</f>
        <v>MPS001 Product-CP_GB_HOT</v>
      </c>
      <c r="Z52" s="111" t="str">
        <f t="shared" si="48"/>
        <v>Product-CP_GB_HOT</v>
      </c>
      <c r="AA52" s="111" t="str">
        <f t="shared" si="48"/>
        <v>Product-CP_GB_HOT</v>
      </c>
      <c r="AB52" s="111" t="str">
        <f t="shared" si="48"/>
        <v>Product-CP_GB_HOT</v>
      </c>
      <c r="AC52" s="111" t="str">
        <f t="shared" si="365"/>
        <v>800mV</v>
      </c>
      <c r="AD52" s="111" t="str">
        <f t="shared" si="48"/>
        <v>Product-CP_GB_HOT</v>
      </c>
      <c r="AE52" s="111" t="str">
        <f t="shared" si="7"/>
        <v>Bincut_X_X_X LV</v>
      </c>
      <c r="AF52" s="106"/>
      <c r="AG52" s="248"/>
      <c r="AH52" s="112" t="str">
        <f t="shared" si="34"/>
        <v>MG006</v>
      </c>
      <c r="AI52" s="113" t="str">
        <f t="shared" si="355"/>
        <v>MP001 Product-FT_GB_ROOM</v>
      </c>
      <c r="AJ52" s="113" t="str">
        <f t="shared" si="356"/>
        <v>ME001 Product-FT_GB_ROOM</v>
      </c>
      <c r="AK52" s="113" t="str">
        <f t="shared" si="357"/>
        <v>MG006 Product-FT_GB_ROOM</v>
      </c>
      <c r="AL52" s="113" t="str">
        <f t="shared" si="358"/>
        <v>950mV (MS005 Product)</v>
      </c>
      <c r="AM52" s="113" t="str">
        <f t="shared" si="359"/>
        <v>MD001 Product-FT_GB_ROOM</v>
      </c>
      <c r="AN52" s="113" t="str">
        <f t="shared" si="360"/>
        <v>MI001 Product-FT_GB_ROOM</v>
      </c>
      <c r="AO52" s="113" t="str">
        <f t="shared" si="40"/>
        <v>MPS001 Product-FT_GB_ROOM</v>
      </c>
      <c r="AP52" s="113" t="str">
        <f>IF(Z52=Notes!$B$54,Notes!$B$54,"Product-FT_GB_ROOM")</f>
        <v>Product-FT_GB_ROOM</v>
      </c>
      <c r="AQ52" s="113" t="str">
        <f>IF(AA52=Notes!$B$54,Notes!$B$54,"Product-FT_GB_ROOM")</f>
        <v>Product-FT_GB_ROOM</v>
      </c>
      <c r="AR52" s="113" t="str">
        <f>IF(AB52=Notes!$B$54,Notes!$B$54,"Product-FT_GB_ROOM")</f>
        <v>Product-FT_GB_ROOM</v>
      </c>
      <c r="AS52" s="113" t="str">
        <f>IF(M52=Notes!$B$54,"Product-FT_GB_ROOM",M52)</f>
        <v>800mV</v>
      </c>
      <c r="AT52" s="113" t="str">
        <f>IF(AD52=Notes!$B$54,Notes!$B$54,"Product-FT_GB_ROOM")</f>
        <v>Product-FT_GB_ROOM</v>
      </c>
      <c r="AU52" s="114" t="str">
        <f t="shared" si="10"/>
        <v>Bincut_X_X_X LV</v>
      </c>
      <c r="AV52" s="106"/>
      <c r="AW52" s="248"/>
      <c r="AX52" s="106" t="str">
        <f t="shared" si="41"/>
        <v>MG006</v>
      </c>
      <c r="AY52" s="115" t="str">
        <f t="shared" si="370"/>
        <v>MP001 Product-FT_GB_HOT</v>
      </c>
      <c r="AZ52" s="115" t="str">
        <f t="shared" si="371"/>
        <v>ME001 Product-FT_GB_HOT</v>
      </c>
      <c r="BA52" s="115" t="str">
        <f t="shared" si="361"/>
        <v>MG006 Product-FT_GB_HOT</v>
      </c>
      <c r="BB52" s="115" t="str">
        <f t="shared" si="362"/>
        <v>950mV (MS005 Product)</v>
      </c>
      <c r="BC52" s="115" t="str">
        <f t="shared" si="372"/>
        <v>MD001 Product-FT_GB_HOT</v>
      </c>
      <c r="BD52" s="115" t="str">
        <f t="shared" si="13"/>
        <v>MI001 Product-FT_GB_HOT</v>
      </c>
      <c r="BE52" s="115" t="str">
        <f t="shared" si="42"/>
        <v>MPS001 Product-FT_GB_HOT</v>
      </c>
      <c r="BF52" s="115" t="str">
        <f>IF(J52=Notes!$B$54,"Product-FT_GB_HOT",J52)</f>
        <v>Product-FT_GB_HOT</v>
      </c>
      <c r="BG52" s="115" t="str">
        <f>IF(K52=Notes!$B$54,"Product-FT_GB_HOT",K52)</f>
        <v>Product-FT_GB_HOT</v>
      </c>
      <c r="BH52" s="115" t="str">
        <f>IF(L52=Notes!$B$54,"Product-FT_GB_HOT",L52)</f>
        <v>Product-FT_GB_HOT</v>
      </c>
      <c r="BI52" s="115" t="str">
        <f>IF(M52=Notes!$B$54,"Product-FT_GB_HOT",M52)</f>
        <v>800mV</v>
      </c>
      <c r="BJ52" s="115" t="str">
        <f>IF(N52=Notes!$B$54,"Product-FT_GB_HOT",N52)</f>
        <v>Product-FT_GB_HOT</v>
      </c>
      <c r="BK52" s="115" t="str">
        <f t="shared" si="14"/>
        <v>Bincut_X_X_X LV</v>
      </c>
      <c r="BL52" s="106"/>
      <c r="BM52" s="248"/>
      <c r="BN52" s="106" t="str">
        <f t="shared" si="43"/>
        <v>MG006</v>
      </c>
      <c r="BO52" s="116" t="str">
        <f>LEFT(TRIM(C52),5)&amp;" Product-"&amp;GB!$W$1</f>
        <v>MP001 Product-ATE_FQAGB</v>
      </c>
      <c r="BP52" s="116" t="str">
        <f>LEFT(TRIM(D52),5)&amp;" Product-"&amp;GB!$W$1</f>
        <v>ME001 Product-ATE_FQAGB</v>
      </c>
      <c r="BQ52" s="116" t="str">
        <f>LEFT(TRIM(E52),5)&amp;" Product-"&amp;GB!$W$1</f>
        <v>MG006 Product-ATE_FQAGB</v>
      </c>
      <c r="BR52" s="116" t="str">
        <f>IF(MID($F52,1,2)="MS",LEFT(TRIM($F52),5)&amp;" Product-"&amp;GB!$W$1,$F52)</f>
        <v>950mV (MS005 Product)</v>
      </c>
      <c r="BS52" s="116" t="str">
        <f>LEFT(TRIM(G52),5)&amp;" Product-"&amp;GB!$W$1</f>
        <v>MD001 Product-ATE_FQAGB</v>
      </c>
      <c r="BT52" s="116" t="str">
        <f>LEFT(TRIM(H52),5)&amp;" Product-"&amp;GB!$W$1</f>
        <v>MI001 Product-ATE_FQAGB</v>
      </c>
      <c r="BU52" s="116" t="str">
        <f>CONCATENATE(MID($BE52,1,6)," Product-",GB!$W$1)</f>
        <v>MPS001 Product-ATE_FQAGB</v>
      </c>
      <c r="BV52" s="116" t="str">
        <f>IF(J52=Notes!$B$54,"Product-"&amp;GB!$W$1,J52)</f>
        <v>Product-ATE_FQAGB</v>
      </c>
      <c r="BW52" s="116" t="str">
        <f>IF(K52=Notes!$B$54,"Product-"&amp;GB!$W$1,K52)</f>
        <v>Product-ATE_FQAGB</v>
      </c>
      <c r="BX52" s="116" t="str">
        <f>IF(L52=Notes!$B$54,"Product-"&amp;GB!$W$1,L52)</f>
        <v>Product-ATE_FQAGB</v>
      </c>
      <c r="BY52" s="116" t="str">
        <f>IF(M52=Notes!$B$54,"Product-"&amp;GB!$W$1,M52)</f>
        <v>800mV</v>
      </c>
      <c r="BZ52" s="116" t="str">
        <f>IF(N52=Notes!$B$54,"Product-"&amp;GB!$W$1,N52)</f>
        <v>Product-ATE_FQAGB</v>
      </c>
      <c r="CA52" s="116" t="str">
        <f t="shared" si="15"/>
        <v>Bincut_X_X_X NV</v>
      </c>
      <c r="CB52" s="106"/>
      <c r="CC52" s="248"/>
      <c r="CD52" s="106" t="str">
        <f t="shared" si="44"/>
        <v>MG006</v>
      </c>
      <c r="CE52" s="117" t="str">
        <f t="shared" si="16"/>
        <v>MP001 Product-HTOL_T0TX_GB_ROOM</v>
      </c>
      <c r="CF52" s="117" t="str">
        <f t="shared" si="17"/>
        <v>ME001 Product-HTOL_T0TX_GB_ROOM</v>
      </c>
      <c r="CG52" s="117" t="str">
        <f t="shared" si="18"/>
        <v>MG006 Product-HTOL_T0TX_GB_ROOM</v>
      </c>
      <c r="CH52" s="117" t="str">
        <f t="shared" si="366"/>
        <v>950mV (MS005 Product)</v>
      </c>
      <c r="CI52" s="117" t="str">
        <f t="shared" si="20"/>
        <v>MD001 Product-HTOL_T0TX_GB_ROOM</v>
      </c>
      <c r="CJ52" s="117" t="str">
        <f t="shared" si="21"/>
        <v>MI001 Product-HTOL_T0TX_GB_ROOM</v>
      </c>
      <c r="CK52" s="117" t="str">
        <f t="shared" si="22"/>
        <v>MPS001 Product-HTOL_T0TX_GB_ROOM</v>
      </c>
      <c r="CL52" s="117" t="str">
        <f>IF(J52=Notes!$B$54,"Product-HTOL_T0TX_GB_ROOM",J52)</f>
        <v>Product-HTOL_T0TX_GB_ROOM</v>
      </c>
      <c r="CM52" s="117" t="str">
        <f>IF(K52=Notes!$B$54,"Product-HTOL_T0TX_GB_ROOM",K52)</f>
        <v>Product-HTOL_T0TX_GB_ROOM</v>
      </c>
      <c r="CN52" s="117" t="str">
        <f>IF(L52=Notes!$B$54,"Product-HTOL_T0TX_GB_ROOM",L52)</f>
        <v>Product-HTOL_T0TX_GB_ROOM</v>
      </c>
      <c r="CO52" s="117" t="str">
        <f>IF(M52=Notes!$B$54,"Product-HTOL_T0TX_GB_ROOM",M52)</f>
        <v>800mV</v>
      </c>
      <c r="CP52" s="117" t="str">
        <f>IF(N52=Notes!$B$54,"Product-HTOL_T0TX_GB_ROOM",N52)</f>
        <v>Product-HTOL_T0TX_GB_ROOM</v>
      </c>
      <c r="CQ52" s="117" t="str">
        <f t="shared" si="23"/>
        <v>Bincut_X_X_X NV</v>
      </c>
      <c r="CR52" s="106"/>
      <c r="CS52" s="248"/>
      <c r="CT52" s="106" t="str">
        <f t="shared" si="45"/>
        <v>MG006</v>
      </c>
      <c r="CU52" s="118" t="str">
        <f t="shared" si="24"/>
        <v>MP001 Product-HTOL_T0TX_GB_HOT</v>
      </c>
      <c r="CV52" s="118" t="str">
        <f t="shared" si="25"/>
        <v>ME001 Product-HTOL_T0TX_GB_HOT</v>
      </c>
      <c r="CW52" s="118" t="str">
        <f t="shared" si="26"/>
        <v>MG006 Product-HTOL_T0TX_GB_HOT</v>
      </c>
      <c r="CX52" s="118" t="str">
        <f t="shared" si="367"/>
        <v>950mV (MS005 Product)</v>
      </c>
      <c r="CY52" s="118" t="str">
        <f t="shared" si="28"/>
        <v>MD001 Product-HTOL_T0TX_GB_HOT</v>
      </c>
      <c r="CZ52" s="118" t="str">
        <f t="shared" si="29"/>
        <v>MI001 Product-HTOL_T0TX_GB_HOT</v>
      </c>
      <c r="DA52" s="118" t="str">
        <f t="shared" si="30"/>
        <v>MPS001 Product-HTOL_T0TX_GB_HOT</v>
      </c>
      <c r="DB52" s="118" t="str">
        <f>IF(J52=Notes!$B$54,"Product-HTOL_T0TX_GB_HOT",J52)</f>
        <v>Product-HTOL_T0TX_GB_HOT</v>
      </c>
      <c r="DC52" s="118" t="str">
        <f>IF(K52=Notes!$B$54,"Product-HTOL_T0TX_GB_HOT",K52)</f>
        <v>Product-HTOL_T0TX_GB_HOT</v>
      </c>
      <c r="DD52" s="118" t="str">
        <f>IF(L52=Notes!$B$54,"Product-HTOL_T0TX_GB_HOT",L52)</f>
        <v>Product-HTOL_T0TX_GB_HOT</v>
      </c>
      <c r="DE52" s="118" t="str">
        <f>IF(M52=Notes!$B$54,"Product-HTOL_T0TX_GB_HOT",M52)</f>
        <v>800mV</v>
      </c>
      <c r="DF52" s="118" t="str">
        <f>IF(N52=Notes!$B$54,"Product-HTOL_T0TX_GB_HOT",N52)</f>
        <v>Product-HTOL_T0TX_GB_HOT</v>
      </c>
      <c r="DG52" s="118" t="str">
        <f t="shared" si="31"/>
        <v>Bincut_X_X_X NV</v>
      </c>
      <c r="DH52" s="106"/>
      <c r="DI52" s="55" t="str">
        <f t="shared" si="46"/>
        <v>No</v>
      </c>
      <c r="DJ52" s="55" t="str">
        <f>VLOOKUP(LEFT($E52,5),Notes!$A:$F,6,0)</f>
        <v>Cross</v>
      </c>
      <c r="DK52" s="55">
        <f>IF(LEFT($F52,2)="MS",VLOOKUP(LEFT($F52,5),Notes!$A:$F,6,0),IF(LEFT($F52,3)&gt;Notes!$B$58,0,1))</f>
        <v>0</v>
      </c>
      <c r="DL52" s="55">
        <f>VLOOKUP(LEFT($G52,5),Notes!$A:$F,6,0)</f>
        <v>1</v>
      </c>
      <c r="DM52" s="55">
        <f>VLOOKUP(LEFT($H52,5),Notes!$A:$F,6,0)</f>
        <v>1</v>
      </c>
    </row>
    <row r="53" spans="1:117" ht="17" x14ac:dyDescent="0.2">
      <c r="A53" s="259"/>
      <c r="B53" s="106" t="s">
        <v>88</v>
      </c>
      <c r="C53" s="107" t="str">
        <f t="shared" si="368"/>
        <v>MP001 E1 Voltage</v>
      </c>
      <c r="D53" s="108" t="str">
        <f t="shared" si="368"/>
        <v>ME001 E1 Voltage</v>
      </c>
      <c r="E53" s="109" t="str">
        <f t="shared" si="354"/>
        <v>MG007 Evaluate Bin</v>
      </c>
      <c r="F53" s="107" t="str">
        <f t="shared" si="373"/>
        <v>950mV (MS005 Product)</v>
      </c>
      <c r="G53" s="107" t="str">
        <f t="shared" si="363"/>
        <v>MD001 Bin Result</v>
      </c>
      <c r="H53" s="107" t="str">
        <f t="shared" si="363"/>
        <v>MI001 Bin Result</v>
      </c>
      <c r="I53" s="107" t="str">
        <f>IF(INDEX(Binning!$F$3:$AY$791,MATCH(CONCATENATE("MPS",MID(C53,3,3),"_E1"),Binning!$F$3:$F$791,0),MATCH("Pvmax",Binning!$F$2:$AY$2,0))&lt;INDEX(Binning!$F$3:$AY$791,MATCH(CONCATENATE("MES",MID(D53,3,3),"_E1"),Binning!$F$3:$F$791,0),MATCH("Pvmax",Binning!$F$2:$AY$2,0)),CONCATENATE("MES",MID(D53,3,3)," E1 Voltage"),CONCATENATE("MPS",MID(C53,3,3)," E1 Voltage"))</f>
        <v>MPS001 E1 Voltage</v>
      </c>
      <c r="J53" s="107" t="str">
        <f>Notes!$B$54</f>
        <v>BinningVmax</v>
      </c>
      <c r="K53" s="107" t="str">
        <f>Notes!$B$54</f>
        <v>BinningVmax</v>
      </c>
      <c r="L53" s="107" t="str">
        <f>Notes!$B$54</f>
        <v>BinningVmax</v>
      </c>
      <c r="M53" s="107" t="str">
        <f t="shared" si="369"/>
        <v>800mV</v>
      </c>
      <c r="N53" s="107" t="str">
        <f>Notes!$B$54</f>
        <v>BinningVmax</v>
      </c>
      <c r="O53" s="107" t="str">
        <f t="shared" si="47"/>
        <v>Bincut_X_X_X LV</v>
      </c>
      <c r="P53" s="110"/>
      <c r="Q53" s="248"/>
      <c r="R53" s="106" t="str">
        <f t="shared" si="33"/>
        <v>MG007</v>
      </c>
      <c r="S53" s="111" t="str">
        <f>LEFT(TRIM(C53),5)&amp;" Product-"&amp;GB!$S$1</f>
        <v>MP001 Product-CP_GB_HOT</v>
      </c>
      <c r="T53" s="111" t="str">
        <f>LEFT(TRIM(D53),5)&amp;" Product-"&amp;GB!$S$1</f>
        <v>ME001 Product-CP_GB_HOT</v>
      </c>
      <c r="U53" s="111" t="str">
        <f>LEFT(TRIM(E53),5)&amp;" Product-"&amp;GB!$S$1</f>
        <v>MG007 Product-CP_GB_HOT</v>
      </c>
      <c r="V53" s="111" t="str">
        <f t="shared" si="364"/>
        <v>950mV (MS005 Product)</v>
      </c>
      <c r="W53" s="111" t="str">
        <f>LEFT(TRIM(G53),5)&amp;" Product-"&amp;GB!$S$1</f>
        <v>MD001 Product-CP_GB_HOT</v>
      </c>
      <c r="X53" s="111" t="str">
        <f>LEFT(TRIM(H53),5)&amp;" Product-"&amp;GB!$S$1</f>
        <v>MI001 Product-CP_GB_HOT</v>
      </c>
      <c r="Y53" s="111" t="str">
        <f>IF(I53="","",LEFT(TRIM($I53),6)&amp;" Product-"&amp;GB!$S$1)</f>
        <v>MPS001 Product-CP_GB_HOT</v>
      </c>
      <c r="Z53" s="111" t="str">
        <f t="shared" si="48"/>
        <v>Product-CP_GB_HOT</v>
      </c>
      <c r="AA53" s="111" t="str">
        <f t="shared" si="48"/>
        <v>Product-CP_GB_HOT</v>
      </c>
      <c r="AB53" s="111" t="str">
        <f t="shared" si="48"/>
        <v>Product-CP_GB_HOT</v>
      </c>
      <c r="AC53" s="111" t="str">
        <f t="shared" si="365"/>
        <v>800mV</v>
      </c>
      <c r="AD53" s="111" t="str">
        <f t="shared" si="48"/>
        <v>Product-CP_GB_HOT</v>
      </c>
      <c r="AE53" s="111" t="str">
        <f t="shared" si="7"/>
        <v>Bincut_X_X_X LV</v>
      </c>
      <c r="AF53" s="106"/>
      <c r="AG53" s="248"/>
      <c r="AH53" s="112" t="str">
        <f t="shared" si="34"/>
        <v>MG007</v>
      </c>
      <c r="AI53" s="113" t="str">
        <f t="shared" si="355"/>
        <v>MP001 Product-FT_GB_ROOM</v>
      </c>
      <c r="AJ53" s="113" t="str">
        <f t="shared" si="356"/>
        <v>ME001 Product-FT_GB_ROOM</v>
      </c>
      <c r="AK53" s="113" t="str">
        <f t="shared" si="357"/>
        <v>MG007 Product-FT_GB_ROOM</v>
      </c>
      <c r="AL53" s="113" t="str">
        <f t="shared" si="358"/>
        <v>950mV (MS005 Product)</v>
      </c>
      <c r="AM53" s="113" t="str">
        <f t="shared" si="359"/>
        <v>MD001 Product-FT_GB_ROOM</v>
      </c>
      <c r="AN53" s="113" t="str">
        <f t="shared" si="360"/>
        <v>MI001 Product-FT_GB_ROOM</v>
      </c>
      <c r="AO53" s="113" t="str">
        <f t="shared" si="40"/>
        <v>MPS001 Product-FT_GB_ROOM</v>
      </c>
      <c r="AP53" s="113" t="str">
        <f>IF(Z53=Notes!$B$54,Notes!$B$54,"Product-FT_GB_ROOM")</f>
        <v>Product-FT_GB_ROOM</v>
      </c>
      <c r="AQ53" s="113" t="str">
        <f>IF(AA53=Notes!$B$54,Notes!$B$54,"Product-FT_GB_ROOM")</f>
        <v>Product-FT_GB_ROOM</v>
      </c>
      <c r="AR53" s="113" t="str">
        <f>IF(AB53=Notes!$B$54,Notes!$B$54,"Product-FT_GB_ROOM")</f>
        <v>Product-FT_GB_ROOM</v>
      </c>
      <c r="AS53" s="113" t="str">
        <f>IF(M53=Notes!$B$54,"Product-FT_GB_ROOM",M53)</f>
        <v>800mV</v>
      </c>
      <c r="AT53" s="113" t="str">
        <f>IF(AD53=Notes!$B$54,Notes!$B$54,"Product-FT_GB_ROOM")</f>
        <v>Product-FT_GB_ROOM</v>
      </c>
      <c r="AU53" s="114" t="str">
        <f t="shared" si="10"/>
        <v>Bincut_X_X_X LV</v>
      </c>
      <c r="AV53" s="106"/>
      <c r="AW53" s="248"/>
      <c r="AX53" s="106" t="str">
        <f t="shared" si="41"/>
        <v>MG007</v>
      </c>
      <c r="AY53" s="115" t="str">
        <f t="shared" si="370"/>
        <v>MP001 Product-FT_GB_HOT</v>
      </c>
      <c r="AZ53" s="115" t="str">
        <f t="shared" si="371"/>
        <v>ME001 Product-FT_GB_HOT</v>
      </c>
      <c r="BA53" s="115" t="str">
        <f t="shared" si="361"/>
        <v>MG007 Product-FT_GB_HOT</v>
      </c>
      <c r="BB53" s="115" t="str">
        <f t="shared" si="362"/>
        <v>950mV (MS005 Product)</v>
      </c>
      <c r="BC53" s="115" t="str">
        <f t="shared" si="372"/>
        <v>MD001 Product-FT_GB_HOT</v>
      </c>
      <c r="BD53" s="115" t="str">
        <f t="shared" si="13"/>
        <v>MI001 Product-FT_GB_HOT</v>
      </c>
      <c r="BE53" s="115" t="str">
        <f t="shared" si="42"/>
        <v>MPS001 Product-FT_GB_HOT</v>
      </c>
      <c r="BF53" s="115" t="str">
        <f>IF(J53=Notes!$B$54,"Product-FT_GB_HOT",J53)</f>
        <v>Product-FT_GB_HOT</v>
      </c>
      <c r="BG53" s="115" t="str">
        <f>IF(K53=Notes!$B$54,"Product-FT_GB_HOT",K53)</f>
        <v>Product-FT_GB_HOT</v>
      </c>
      <c r="BH53" s="115" t="str">
        <f>IF(L53=Notes!$B$54,"Product-FT_GB_HOT",L53)</f>
        <v>Product-FT_GB_HOT</v>
      </c>
      <c r="BI53" s="115" t="str">
        <f>IF(M53=Notes!$B$54,"Product-FT_GB_HOT",M53)</f>
        <v>800mV</v>
      </c>
      <c r="BJ53" s="115" t="str">
        <f>IF(N53=Notes!$B$54,"Product-FT_GB_HOT",N53)</f>
        <v>Product-FT_GB_HOT</v>
      </c>
      <c r="BK53" s="115" t="str">
        <f t="shared" si="14"/>
        <v>Bincut_X_X_X LV</v>
      </c>
      <c r="BL53" s="106"/>
      <c r="BM53" s="248"/>
      <c r="BN53" s="106" t="str">
        <f t="shared" si="43"/>
        <v>MG007</v>
      </c>
      <c r="BO53" s="116" t="str">
        <f>LEFT(TRIM(C53),5)&amp;" Product-"&amp;GB!$W$1</f>
        <v>MP001 Product-ATE_FQAGB</v>
      </c>
      <c r="BP53" s="116" t="str">
        <f>LEFT(TRIM(D53),5)&amp;" Product-"&amp;GB!$W$1</f>
        <v>ME001 Product-ATE_FQAGB</v>
      </c>
      <c r="BQ53" s="116" t="str">
        <f>LEFT(TRIM(E53),5)&amp;" Product-"&amp;GB!$W$1</f>
        <v>MG007 Product-ATE_FQAGB</v>
      </c>
      <c r="BR53" s="116" t="str">
        <f>IF(MID($F53,1,2)="MS",LEFT(TRIM($F53),5)&amp;" Product-"&amp;GB!$W$1,$F53)</f>
        <v>950mV (MS005 Product)</v>
      </c>
      <c r="BS53" s="116" t="str">
        <f>LEFT(TRIM(G53),5)&amp;" Product-"&amp;GB!$W$1</f>
        <v>MD001 Product-ATE_FQAGB</v>
      </c>
      <c r="BT53" s="116" t="str">
        <f>LEFT(TRIM(H53),5)&amp;" Product-"&amp;GB!$W$1</f>
        <v>MI001 Product-ATE_FQAGB</v>
      </c>
      <c r="BU53" s="116" t="str">
        <f>CONCATENATE(MID($BE53,1,6)," Product-",GB!$W$1)</f>
        <v>MPS001 Product-ATE_FQAGB</v>
      </c>
      <c r="BV53" s="116" t="str">
        <f>IF(J53=Notes!$B$54,"Product-"&amp;GB!$W$1,J53)</f>
        <v>Product-ATE_FQAGB</v>
      </c>
      <c r="BW53" s="116" t="str">
        <f>IF(K53=Notes!$B$54,"Product-"&amp;GB!$W$1,K53)</f>
        <v>Product-ATE_FQAGB</v>
      </c>
      <c r="BX53" s="116" t="str">
        <f>IF(L53=Notes!$B$54,"Product-"&amp;GB!$W$1,L53)</f>
        <v>Product-ATE_FQAGB</v>
      </c>
      <c r="BY53" s="116" t="str">
        <f>IF(M53=Notes!$B$54,"Product-"&amp;GB!$W$1,M53)</f>
        <v>800mV</v>
      </c>
      <c r="BZ53" s="116" t="str">
        <f>IF(N53=Notes!$B$54,"Product-"&amp;GB!$W$1,N53)</f>
        <v>Product-ATE_FQAGB</v>
      </c>
      <c r="CA53" s="116" t="str">
        <f t="shared" si="15"/>
        <v>Bincut_X_X_X NV</v>
      </c>
      <c r="CB53" s="106"/>
      <c r="CC53" s="248"/>
      <c r="CD53" s="106" t="str">
        <f t="shared" si="44"/>
        <v>MG007</v>
      </c>
      <c r="CE53" s="117" t="str">
        <f t="shared" si="16"/>
        <v>MP001 Product-HTOL_T0TX_GB_ROOM</v>
      </c>
      <c r="CF53" s="117" t="str">
        <f t="shared" si="17"/>
        <v>ME001 Product-HTOL_T0TX_GB_ROOM</v>
      </c>
      <c r="CG53" s="117" t="str">
        <f t="shared" si="18"/>
        <v>MG007 Product-HTOL_T0TX_GB_ROOM</v>
      </c>
      <c r="CH53" s="117" t="str">
        <f t="shared" si="366"/>
        <v>950mV (MS005 Product)</v>
      </c>
      <c r="CI53" s="117" t="str">
        <f t="shared" si="20"/>
        <v>MD001 Product-HTOL_T0TX_GB_ROOM</v>
      </c>
      <c r="CJ53" s="117" t="str">
        <f t="shared" si="21"/>
        <v>MI001 Product-HTOL_T0TX_GB_ROOM</v>
      </c>
      <c r="CK53" s="117" t="str">
        <f t="shared" si="22"/>
        <v>MPS001 Product-HTOL_T0TX_GB_ROOM</v>
      </c>
      <c r="CL53" s="117" t="str">
        <f>IF(J53=Notes!$B$54,"Product-HTOL_T0TX_GB_ROOM",J53)</f>
        <v>Product-HTOL_T0TX_GB_ROOM</v>
      </c>
      <c r="CM53" s="117" t="str">
        <f>IF(K53=Notes!$B$54,"Product-HTOL_T0TX_GB_ROOM",K53)</f>
        <v>Product-HTOL_T0TX_GB_ROOM</v>
      </c>
      <c r="CN53" s="117" t="str">
        <f>IF(L53=Notes!$B$54,"Product-HTOL_T0TX_GB_ROOM",L53)</f>
        <v>Product-HTOL_T0TX_GB_ROOM</v>
      </c>
      <c r="CO53" s="117" t="str">
        <f>IF(M53=Notes!$B$54,"Product-HTOL_T0TX_GB_ROOM",M53)</f>
        <v>800mV</v>
      </c>
      <c r="CP53" s="117" t="str">
        <f>IF(N53=Notes!$B$54,"Product-HTOL_T0TX_GB_ROOM",N53)</f>
        <v>Product-HTOL_T0TX_GB_ROOM</v>
      </c>
      <c r="CQ53" s="117" t="str">
        <f t="shared" si="23"/>
        <v>Bincut_X_X_X NV</v>
      </c>
      <c r="CR53" s="106"/>
      <c r="CS53" s="248"/>
      <c r="CT53" s="106" t="str">
        <f t="shared" si="45"/>
        <v>MG007</v>
      </c>
      <c r="CU53" s="118" t="str">
        <f t="shared" si="24"/>
        <v>MP001 Product-HTOL_T0TX_GB_HOT</v>
      </c>
      <c r="CV53" s="118" t="str">
        <f t="shared" si="25"/>
        <v>ME001 Product-HTOL_T0TX_GB_HOT</v>
      </c>
      <c r="CW53" s="118" t="str">
        <f t="shared" si="26"/>
        <v>MG007 Product-HTOL_T0TX_GB_HOT</v>
      </c>
      <c r="CX53" s="118" t="str">
        <f t="shared" si="367"/>
        <v>950mV (MS005 Product)</v>
      </c>
      <c r="CY53" s="118" t="str">
        <f t="shared" si="28"/>
        <v>MD001 Product-HTOL_T0TX_GB_HOT</v>
      </c>
      <c r="CZ53" s="118" t="str">
        <f t="shared" si="29"/>
        <v>MI001 Product-HTOL_T0TX_GB_HOT</v>
      </c>
      <c r="DA53" s="118" t="str">
        <f t="shared" si="30"/>
        <v>MPS001 Product-HTOL_T0TX_GB_HOT</v>
      </c>
      <c r="DB53" s="118" t="str">
        <f>IF(J53=Notes!$B$54,"Product-HTOL_T0TX_GB_HOT",J53)</f>
        <v>Product-HTOL_T0TX_GB_HOT</v>
      </c>
      <c r="DC53" s="118" t="str">
        <f>IF(K53=Notes!$B$54,"Product-HTOL_T0TX_GB_HOT",K53)</f>
        <v>Product-HTOL_T0TX_GB_HOT</v>
      </c>
      <c r="DD53" s="118" t="str">
        <f>IF(L53=Notes!$B$54,"Product-HTOL_T0TX_GB_HOT",L53)</f>
        <v>Product-HTOL_T0TX_GB_HOT</v>
      </c>
      <c r="DE53" s="118" t="str">
        <f>IF(M53=Notes!$B$54,"Product-HTOL_T0TX_GB_HOT",M53)</f>
        <v>800mV</v>
      </c>
      <c r="DF53" s="118" t="str">
        <f>IF(N53=Notes!$B$54,"Product-HTOL_T0TX_GB_HOT",N53)</f>
        <v>Product-HTOL_T0TX_GB_HOT</v>
      </c>
      <c r="DG53" s="118" t="str">
        <f t="shared" si="31"/>
        <v>Bincut_X_X_X NV</v>
      </c>
      <c r="DH53" s="106"/>
      <c r="DI53" s="55" t="str">
        <f t="shared" si="46"/>
        <v>No</v>
      </c>
      <c r="DJ53" s="55" t="str">
        <f>VLOOKUP(LEFT($E53,5),Notes!$A:$F,6,0)</f>
        <v>Cross</v>
      </c>
      <c r="DK53" s="55">
        <f>IF(LEFT($F53,2)="MS",VLOOKUP(LEFT($F53,5),Notes!$A:$F,6,0),IF(LEFT($F53,3)&gt;Notes!$B$58,0,1))</f>
        <v>0</v>
      </c>
      <c r="DL53" s="55">
        <f>VLOOKUP(LEFT($G53,5),Notes!$A:$F,6,0)</f>
        <v>1</v>
      </c>
      <c r="DM53" s="55">
        <f>VLOOKUP(LEFT($H53,5),Notes!$A:$F,6,0)</f>
        <v>1</v>
      </c>
    </row>
    <row r="54" spans="1:117" ht="17" x14ac:dyDescent="0.2">
      <c r="A54" s="259"/>
      <c r="B54" s="106" t="s">
        <v>198</v>
      </c>
      <c r="C54" s="107" t="str">
        <f t="shared" si="368"/>
        <v>MP001 E1 Voltage</v>
      </c>
      <c r="D54" s="108" t="str">
        <f t="shared" si="368"/>
        <v>ME001 E1 Voltage</v>
      </c>
      <c r="E54" s="109" t="str">
        <f t="shared" si="354"/>
        <v>MG008 Evaluate Bin</v>
      </c>
      <c r="F54" s="107" t="str">
        <f t="shared" si="373"/>
        <v>950mV (MS005 Product)</v>
      </c>
      <c r="G54" s="107" t="str">
        <f t="shared" si="363"/>
        <v>MD001 Bin Result</v>
      </c>
      <c r="H54" s="107" t="str">
        <f t="shared" si="363"/>
        <v>MI001 Bin Result</v>
      </c>
      <c r="I54" s="107" t="str">
        <f>IF(INDEX(Binning!$F$3:$AY$791,MATCH(CONCATENATE("MPS",MID(C54,3,3),"_E1"),Binning!$F$3:$F$791,0),MATCH("Pvmax",Binning!$F$2:$AY$2,0))&lt;INDEX(Binning!$F$3:$AY$791,MATCH(CONCATENATE("MES",MID(D54,3,3),"_E1"),Binning!$F$3:$F$791,0),MATCH("Pvmax",Binning!$F$2:$AY$2,0)),CONCATENATE("MES",MID(D54,3,3)," E1 Voltage"),CONCATENATE("MPS",MID(C54,3,3)," E1 Voltage"))</f>
        <v>MPS001 E1 Voltage</v>
      </c>
      <c r="J54" s="107" t="str">
        <f>Notes!$B$54</f>
        <v>BinningVmax</v>
      </c>
      <c r="K54" s="107" t="str">
        <f>Notes!$B$54</f>
        <v>BinningVmax</v>
      </c>
      <c r="L54" s="107" t="str">
        <f>Notes!$B$54</f>
        <v>BinningVmax</v>
      </c>
      <c r="M54" s="107" t="str">
        <f t="shared" si="369"/>
        <v>800mV</v>
      </c>
      <c r="N54" s="107" t="str">
        <f>Notes!$B$54</f>
        <v>BinningVmax</v>
      </c>
      <c r="O54" s="107" t="str">
        <f t="shared" si="47"/>
        <v>Bincut_X_X_X LV</v>
      </c>
      <c r="P54" s="125"/>
      <c r="Q54" s="248"/>
      <c r="R54" s="106" t="str">
        <f t="shared" si="33"/>
        <v>MG008</v>
      </c>
      <c r="S54" s="111" t="str">
        <f>LEFT(TRIM(C54),5)&amp;" Product-"&amp;GB!$S$1</f>
        <v>MP001 Product-CP_GB_HOT</v>
      </c>
      <c r="T54" s="111" t="str">
        <f>LEFT(TRIM(D54),5)&amp;" Product-"&amp;GB!$S$1</f>
        <v>ME001 Product-CP_GB_HOT</v>
      </c>
      <c r="U54" s="111" t="str">
        <f>LEFT(TRIM(E54),5)&amp;" Product-"&amp;GB!$S$1</f>
        <v>MG008 Product-CP_GB_HOT</v>
      </c>
      <c r="V54" s="111" t="str">
        <f t="shared" si="364"/>
        <v>950mV (MS005 Product)</v>
      </c>
      <c r="W54" s="111" t="str">
        <f>LEFT(TRIM(G54),5)&amp;" Product-"&amp;GB!$S$1</f>
        <v>MD001 Product-CP_GB_HOT</v>
      </c>
      <c r="X54" s="111" t="str">
        <f>LEFT(TRIM(H54),5)&amp;" Product-"&amp;GB!$S$1</f>
        <v>MI001 Product-CP_GB_HOT</v>
      </c>
      <c r="Y54" s="111" t="str">
        <f>IF(I54="","",LEFT(TRIM($I54),6)&amp;" Product-"&amp;GB!$S$1)</f>
        <v>MPS001 Product-CP_GB_HOT</v>
      </c>
      <c r="Z54" s="111" t="str">
        <f t="shared" si="48"/>
        <v>Product-CP_GB_HOT</v>
      </c>
      <c r="AA54" s="111" t="str">
        <f t="shared" si="48"/>
        <v>Product-CP_GB_HOT</v>
      </c>
      <c r="AB54" s="111" t="str">
        <f t="shared" si="48"/>
        <v>Product-CP_GB_HOT</v>
      </c>
      <c r="AC54" s="111" t="str">
        <f t="shared" si="365"/>
        <v>800mV</v>
      </c>
      <c r="AD54" s="111" t="str">
        <f t="shared" si="48"/>
        <v>Product-CP_GB_HOT</v>
      </c>
      <c r="AE54" s="111" t="str">
        <f t="shared" si="7"/>
        <v>Bincut_X_X_X LV</v>
      </c>
      <c r="AF54" s="106"/>
      <c r="AG54" s="248"/>
      <c r="AH54" s="112" t="str">
        <f t="shared" si="34"/>
        <v>MG008</v>
      </c>
      <c r="AI54" s="113" t="str">
        <f t="shared" si="355"/>
        <v>MP001 Product-FT_GB_ROOM</v>
      </c>
      <c r="AJ54" s="113" t="str">
        <f t="shared" si="356"/>
        <v>ME001 Product-FT_GB_ROOM</v>
      </c>
      <c r="AK54" s="113" t="str">
        <f t="shared" si="357"/>
        <v>MG008 Product-FT_GB_ROOM</v>
      </c>
      <c r="AL54" s="113" t="str">
        <f t="shared" si="358"/>
        <v>950mV (MS005 Product)</v>
      </c>
      <c r="AM54" s="113" t="str">
        <f t="shared" si="359"/>
        <v>MD001 Product-FT_GB_ROOM</v>
      </c>
      <c r="AN54" s="113" t="str">
        <f t="shared" si="360"/>
        <v>MI001 Product-FT_GB_ROOM</v>
      </c>
      <c r="AO54" s="113" t="str">
        <f t="shared" si="40"/>
        <v>MPS001 Product-FT_GB_ROOM</v>
      </c>
      <c r="AP54" s="113" t="str">
        <f>IF(Z54=Notes!$B$54,Notes!$B$54,"Product-FT_GB_ROOM")</f>
        <v>Product-FT_GB_ROOM</v>
      </c>
      <c r="AQ54" s="113" t="str">
        <f>IF(AA54=Notes!$B$54,Notes!$B$54,"Product-FT_GB_ROOM")</f>
        <v>Product-FT_GB_ROOM</v>
      </c>
      <c r="AR54" s="113" t="str">
        <f>IF(AB54=Notes!$B$54,Notes!$B$54,"Product-FT_GB_ROOM")</f>
        <v>Product-FT_GB_ROOM</v>
      </c>
      <c r="AS54" s="113" t="str">
        <f>IF(M54=Notes!$B$54,"Product-FT_GB_ROOM",M54)</f>
        <v>800mV</v>
      </c>
      <c r="AT54" s="113" t="str">
        <f>IF(AD54=Notes!$B$54,Notes!$B$54,"Product-FT_GB_ROOM")</f>
        <v>Product-FT_GB_ROOM</v>
      </c>
      <c r="AU54" s="114" t="str">
        <f t="shared" si="10"/>
        <v>Bincut_X_X_X LV</v>
      </c>
      <c r="AV54" s="106"/>
      <c r="AW54" s="248"/>
      <c r="AX54" s="106" t="str">
        <f t="shared" si="41"/>
        <v>MG008</v>
      </c>
      <c r="AY54" s="115" t="str">
        <f t="shared" si="370"/>
        <v>MP001 Product-FT_GB_HOT</v>
      </c>
      <c r="AZ54" s="115" t="str">
        <f t="shared" si="371"/>
        <v>ME001 Product-FT_GB_HOT</v>
      </c>
      <c r="BA54" s="115" t="str">
        <f t="shared" si="361"/>
        <v>MG008 Product-FT_GB_HOT</v>
      </c>
      <c r="BB54" s="115" t="str">
        <f t="shared" si="362"/>
        <v>950mV (MS005 Product)</v>
      </c>
      <c r="BC54" s="115" t="str">
        <f t="shared" si="372"/>
        <v>MD001 Product-FT_GB_HOT</v>
      </c>
      <c r="BD54" s="115" t="str">
        <f t="shared" si="13"/>
        <v>MI001 Product-FT_GB_HOT</v>
      </c>
      <c r="BE54" s="115" t="str">
        <f t="shared" si="42"/>
        <v>MPS001 Product-FT_GB_HOT</v>
      </c>
      <c r="BF54" s="115" t="str">
        <f>IF(J54=Notes!$B$54,"Product-FT_GB_HOT",J54)</f>
        <v>Product-FT_GB_HOT</v>
      </c>
      <c r="BG54" s="115" t="str">
        <f>IF(K54=Notes!$B$54,"Product-FT_GB_HOT",K54)</f>
        <v>Product-FT_GB_HOT</v>
      </c>
      <c r="BH54" s="115" t="str">
        <f>IF(L54=Notes!$B$54,"Product-FT_GB_HOT",L54)</f>
        <v>Product-FT_GB_HOT</v>
      </c>
      <c r="BI54" s="115" t="str">
        <f>IF(M54=Notes!$B$54,"Product-FT_GB_HOT",M54)</f>
        <v>800mV</v>
      </c>
      <c r="BJ54" s="115" t="str">
        <f>IF(N54=Notes!$B$54,"Product-FT_GB_HOT",N54)</f>
        <v>Product-FT_GB_HOT</v>
      </c>
      <c r="BK54" s="115" t="str">
        <f t="shared" si="14"/>
        <v>Bincut_X_X_X LV</v>
      </c>
      <c r="BL54" s="106"/>
      <c r="BM54" s="248"/>
      <c r="BN54" s="106" t="str">
        <f t="shared" si="43"/>
        <v>MG008</v>
      </c>
      <c r="BO54" s="116" t="str">
        <f>LEFT(TRIM(C54),5)&amp;" Product-"&amp;GB!$W$1</f>
        <v>MP001 Product-ATE_FQAGB</v>
      </c>
      <c r="BP54" s="116" t="str">
        <f>LEFT(TRIM(D54),5)&amp;" Product-"&amp;GB!$W$1</f>
        <v>ME001 Product-ATE_FQAGB</v>
      </c>
      <c r="BQ54" s="116" t="str">
        <f>LEFT(TRIM(E54),5)&amp;" Product-"&amp;GB!$W$1</f>
        <v>MG008 Product-ATE_FQAGB</v>
      </c>
      <c r="BR54" s="116" t="str">
        <f>IF(MID($F54,1,2)="MS",LEFT(TRIM($F54),5)&amp;" Product-"&amp;GB!$W$1,$F54)</f>
        <v>950mV (MS005 Product)</v>
      </c>
      <c r="BS54" s="116" t="str">
        <f>LEFT(TRIM(G54),5)&amp;" Product-"&amp;GB!$W$1</f>
        <v>MD001 Product-ATE_FQAGB</v>
      </c>
      <c r="BT54" s="116" t="str">
        <f>LEFT(TRIM(H54),5)&amp;" Product-"&amp;GB!$W$1</f>
        <v>MI001 Product-ATE_FQAGB</v>
      </c>
      <c r="BU54" s="116" t="str">
        <f>CONCATENATE(MID($BE54,1,6)," Product-",GB!$W$1)</f>
        <v>MPS001 Product-ATE_FQAGB</v>
      </c>
      <c r="BV54" s="116" t="str">
        <f>IF(J54=Notes!$B$54,"Product-"&amp;GB!$W$1,J54)</f>
        <v>Product-ATE_FQAGB</v>
      </c>
      <c r="BW54" s="116" t="str">
        <f>IF(K54=Notes!$B$54,"Product-"&amp;GB!$W$1,K54)</f>
        <v>Product-ATE_FQAGB</v>
      </c>
      <c r="BX54" s="116" t="str">
        <f>IF(L54=Notes!$B$54,"Product-"&amp;GB!$W$1,L54)</f>
        <v>Product-ATE_FQAGB</v>
      </c>
      <c r="BY54" s="116" t="str">
        <f>IF(M54=Notes!$B$54,"Product-"&amp;GB!$W$1,M54)</f>
        <v>800mV</v>
      </c>
      <c r="BZ54" s="116" t="str">
        <f>IF(N54=Notes!$B$54,"Product-"&amp;GB!$W$1,N54)</f>
        <v>Product-ATE_FQAGB</v>
      </c>
      <c r="CA54" s="116" t="str">
        <f t="shared" si="15"/>
        <v>Bincut_X_X_X NV</v>
      </c>
      <c r="CB54" s="106"/>
      <c r="CC54" s="248"/>
      <c r="CD54" s="106" t="str">
        <f t="shared" si="44"/>
        <v>MG008</v>
      </c>
      <c r="CE54" s="117" t="str">
        <f t="shared" si="16"/>
        <v>MP001 Product-HTOL_T0TX_GB_ROOM</v>
      </c>
      <c r="CF54" s="117" t="str">
        <f t="shared" si="17"/>
        <v>ME001 Product-HTOL_T0TX_GB_ROOM</v>
      </c>
      <c r="CG54" s="117" t="str">
        <f t="shared" si="18"/>
        <v>MG008 Product-HTOL_T0TX_GB_ROOM</v>
      </c>
      <c r="CH54" s="117" t="str">
        <f t="shared" si="366"/>
        <v>950mV (MS005 Product)</v>
      </c>
      <c r="CI54" s="117" t="str">
        <f t="shared" si="20"/>
        <v>MD001 Product-HTOL_T0TX_GB_ROOM</v>
      </c>
      <c r="CJ54" s="117" t="str">
        <f t="shared" si="21"/>
        <v>MI001 Product-HTOL_T0TX_GB_ROOM</v>
      </c>
      <c r="CK54" s="117" t="str">
        <f t="shared" si="22"/>
        <v>MPS001 Product-HTOL_T0TX_GB_ROOM</v>
      </c>
      <c r="CL54" s="117" t="str">
        <f>IF(J54=Notes!$B$54,"Product-HTOL_T0TX_GB_ROOM",J54)</f>
        <v>Product-HTOL_T0TX_GB_ROOM</v>
      </c>
      <c r="CM54" s="117" t="str">
        <f>IF(K54=Notes!$B$54,"Product-HTOL_T0TX_GB_ROOM",K54)</f>
        <v>Product-HTOL_T0TX_GB_ROOM</v>
      </c>
      <c r="CN54" s="117" t="str">
        <f>IF(L54=Notes!$B$54,"Product-HTOL_T0TX_GB_ROOM",L54)</f>
        <v>Product-HTOL_T0TX_GB_ROOM</v>
      </c>
      <c r="CO54" s="117" t="str">
        <f>IF(M54=Notes!$B$54,"Product-HTOL_T0TX_GB_ROOM",M54)</f>
        <v>800mV</v>
      </c>
      <c r="CP54" s="117" t="str">
        <f>IF(N54=Notes!$B$54,"Product-HTOL_T0TX_GB_ROOM",N54)</f>
        <v>Product-HTOL_T0TX_GB_ROOM</v>
      </c>
      <c r="CQ54" s="117" t="str">
        <f t="shared" si="23"/>
        <v>Bincut_X_X_X NV</v>
      </c>
      <c r="CR54" s="106"/>
      <c r="CS54" s="248"/>
      <c r="CT54" s="106" t="str">
        <f t="shared" si="45"/>
        <v>MG008</v>
      </c>
      <c r="CU54" s="118" t="str">
        <f t="shared" si="24"/>
        <v>MP001 Product-HTOL_T0TX_GB_HOT</v>
      </c>
      <c r="CV54" s="118" t="str">
        <f t="shared" si="25"/>
        <v>ME001 Product-HTOL_T0TX_GB_HOT</v>
      </c>
      <c r="CW54" s="118" t="str">
        <f t="shared" si="26"/>
        <v>MG008 Product-HTOL_T0TX_GB_HOT</v>
      </c>
      <c r="CX54" s="118" t="str">
        <f t="shared" si="367"/>
        <v>950mV (MS005 Product)</v>
      </c>
      <c r="CY54" s="118" t="str">
        <f t="shared" si="28"/>
        <v>MD001 Product-HTOL_T0TX_GB_HOT</v>
      </c>
      <c r="CZ54" s="118" t="str">
        <f t="shared" si="29"/>
        <v>MI001 Product-HTOL_T0TX_GB_HOT</v>
      </c>
      <c r="DA54" s="118" t="str">
        <f t="shared" si="30"/>
        <v>MPS001 Product-HTOL_T0TX_GB_HOT</v>
      </c>
      <c r="DB54" s="118" t="str">
        <f>IF(J54=Notes!$B$54,"Product-HTOL_T0TX_GB_HOT",J54)</f>
        <v>Product-HTOL_T0TX_GB_HOT</v>
      </c>
      <c r="DC54" s="118" t="str">
        <f>IF(K54=Notes!$B$54,"Product-HTOL_T0TX_GB_HOT",K54)</f>
        <v>Product-HTOL_T0TX_GB_HOT</v>
      </c>
      <c r="DD54" s="118" t="str">
        <f>IF(L54=Notes!$B$54,"Product-HTOL_T0TX_GB_HOT",L54)</f>
        <v>Product-HTOL_T0TX_GB_HOT</v>
      </c>
      <c r="DE54" s="118" t="str">
        <f>IF(M54=Notes!$B$54,"Product-HTOL_T0TX_GB_HOT",M54)</f>
        <v>800mV</v>
      </c>
      <c r="DF54" s="118" t="str">
        <f>IF(N54=Notes!$B$54,"Product-HTOL_T0TX_GB_HOT",N54)</f>
        <v>Product-HTOL_T0TX_GB_HOT</v>
      </c>
      <c r="DG54" s="118" t="str">
        <f t="shared" si="31"/>
        <v>Bincut_X_X_X NV</v>
      </c>
      <c r="DH54" s="106"/>
      <c r="DI54" s="55" t="str">
        <f t="shared" si="46"/>
        <v>No</v>
      </c>
      <c r="DJ54" s="55" t="str">
        <f>VLOOKUP(LEFT($E54,5),Notes!$A:$F,6,0)</f>
        <v>Cross</v>
      </c>
      <c r="DK54" s="55">
        <f>IF(LEFT($F54,2)="MS",VLOOKUP(LEFT($F54,5),Notes!$A:$F,6,0),IF(LEFT($F54,3)&gt;Notes!$B$58,0,1))</f>
        <v>0</v>
      </c>
      <c r="DL54" s="55">
        <f>VLOOKUP(LEFT($G54,5),Notes!$A:$F,6,0)</f>
        <v>1</v>
      </c>
      <c r="DM54" s="55">
        <f>VLOOKUP(LEFT($H54,5),Notes!$A:$F,6,0)</f>
        <v>1</v>
      </c>
    </row>
    <row r="55" spans="1:117" ht="17" x14ac:dyDescent="0.2">
      <c r="A55" s="259"/>
      <c r="B55" s="106" t="s">
        <v>335</v>
      </c>
      <c r="C55" s="107" t="str">
        <f t="shared" si="368"/>
        <v>MP001 E1 Voltage</v>
      </c>
      <c r="D55" s="108" t="str">
        <f t="shared" si="368"/>
        <v>ME001 E1 Voltage</v>
      </c>
      <c r="E55" s="109" t="str">
        <f t="shared" si="354"/>
        <v>MG009 Evaluate Bin</v>
      </c>
      <c r="F55" s="107" t="str">
        <f t="shared" si="373"/>
        <v>950mV (MS005 Product)</v>
      </c>
      <c r="G55" s="107" t="str">
        <f t="shared" si="363"/>
        <v>MD001 Bin Result</v>
      </c>
      <c r="H55" s="107" t="str">
        <f t="shared" si="363"/>
        <v>MI001 Bin Result</v>
      </c>
      <c r="I55" s="107" t="str">
        <f>IF(INDEX(Binning!$F$3:$AY$791,MATCH(CONCATENATE("MPS",MID(C55,3,3),"_E1"),Binning!$F$3:$F$791,0),MATCH("Pvmax",Binning!$F$2:$AY$2,0))&lt;INDEX(Binning!$F$3:$AY$791,MATCH(CONCATENATE("MES",MID(D55,3,3),"_E1"),Binning!$F$3:$F$791,0),MATCH("Pvmax",Binning!$F$2:$AY$2,0)),CONCATENATE("MES",MID(D55,3,3)," E1 Voltage"),CONCATENATE("MPS",MID(C55,3,3)," E1 Voltage"))</f>
        <v>MPS001 E1 Voltage</v>
      </c>
      <c r="J55" s="107" t="str">
        <f>Notes!$B$54</f>
        <v>BinningVmax</v>
      </c>
      <c r="K55" s="107" t="str">
        <f>Notes!$B$54</f>
        <v>BinningVmax</v>
      </c>
      <c r="L55" s="107" t="str">
        <f>Notes!$B$54</f>
        <v>BinningVmax</v>
      </c>
      <c r="M55" s="107" t="str">
        <f t="shared" si="369"/>
        <v>800mV</v>
      </c>
      <c r="N55" s="107" t="str">
        <f>Notes!$B$54</f>
        <v>BinningVmax</v>
      </c>
      <c r="O55" s="107" t="str">
        <f t="shared" si="47"/>
        <v>Bincut_X_X_X LV</v>
      </c>
      <c r="P55" s="125"/>
      <c r="Q55" s="248"/>
      <c r="R55" s="106" t="str">
        <f>B55</f>
        <v>MG009</v>
      </c>
      <c r="S55" s="111" t="str">
        <f>LEFT(TRIM(C55),5)&amp;" Product-"&amp;GB!$S$1</f>
        <v>MP001 Product-CP_GB_HOT</v>
      </c>
      <c r="T55" s="111" t="str">
        <f>LEFT(TRIM(D55),5)&amp;" Product-"&amp;GB!$S$1</f>
        <v>ME001 Product-CP_GB_HOT</v>
      </c>
      <c r="U55" s="111" t="str">
        <f>LEFT(TRIM(E55),5)&amp;" Product-"&amp;GB!$S$1</f>
        <v>MG009 Product-CP_GB_HOT</v>
      </c>
      <c r="V55" s="111" t="str">
        <f t="shared" si="364"/>
        <v>950mV (MS005 Product)</v>
      </c>
      <c r="W55" s="111" t="str">
        <f>LEFT(TRIM(G55),5)&amp;" Product-"&amp;GB!$S$1</f>
        <v>MD001 Product-CP_GB_HOT</v>
      </c>
      <c r="X55" s="111" t="str">
        <f>LEFT(TRIM(H55),5)&amp;" Product-"&amp;GB!$S$1</f>
        <v>MI001 Product-CP_GB_HOT</v>
      </c>
      <c r="Y55" s="111" t="str">
        <f>IF(I55="","",LEFT(TRIM($I55),6)&amp;" Product-"&amp;GB!$S$1)</f>
        <v>MPS001 Product-CP_GB_HOT</v>
      </c>
      <c r="Z55" s="111" t="str">
        <f t="shared" si="48"/>
        <v>Product-CP_GB_HOT</v>
      </c>
      <c r="AA55" s="111" t="str">
        <f t="shared" si="48"/>
        <v>Product-CP_GB_HOT</v>
      </c>
      <c r="AB55" s="111" t="str">
        <f t="shared" si="48"/>
        <v>Product-CP_GB_HOT</v>
      </c>
      <c r="AC55" s="111" t="str">
        <f>IF(M55="","",IF(M55="CPVmax","Product-CP_GB_HOT",M55))</f>
        <v>800mV</v>
      </c>
      <c r="AD55" s="111" t="str">
        <f t="shared" si="48"/>
        <v>Product-CP_GB_HOT</v>
      </c>
      <c r="AE55" s="111" t="str">
        <f>O55</f>
        <v>Bincut_X_X_X LV</v>
      </c>
      <c r="AF55" s="106"/>
      <c r="AG55" s="248"/>
      <c r="AH55" s="112" t="str">
        <f>B55</f>
        <v>MG009</v>
      </c>
      <c r="AI55" s="113" t="str">
        <f>LEFT(TRIM(C55),5)&amp;" Product-FT_GB_ROOM"</f>
        <v>MP001 Product-FT_GB_ROOM</v>
      </c>
      <c r="AJ55" s="113" t="str">
        <f>LEFT(TRIM(D55),5)&amp;" Product-FT_GB_ROOM"</f>
        <v>ME001 Product-FT_GB_ROOM</v>
      </c>
      <c r="AK55" s="113" t="str">
        <f>LEFT(TRIM(E55),5)&amp;" Product-FT_GB_ROOM"</f>
        <v>MG009 Product-FT_GB_ROOM</v>
      </c>
      <c r="AL55" s="113" t="str">
        <f>IF(MID(F55,1,2)="MS",LEFT(F55,5)&amp;" Product-FT_GB_ROOM",F55)</f>
        <v>950mV (MS005 Product)</v>
      </c>
      <c r="AM55" s="113" t="str">
        <f>LEFT(TRIM(G55),5)&amp;" Product-FT_GB_ROOM"</f>
        <v>MD001 Product-FT_GB_ROOM</v>
      </c>
      <c r="AN55" s="113" t="str">
        <f>LEFT(TRIM(H55),5)&amp;" Product-FT_GB_ROOM"</f>
        <v>MI001 Product-FT_GB_ROOM</v>
      </c>
      <c r="AO55" s="113" t="str">
        <f t="shared" si="40"/>
        <v>MPS001 Product-FT_GB_ROOM</v>
      </c>
      <c r="AP55" s="113" t="str">
        <f>IF(Z55=Notes!$B$54,Notes!$B$54,"Product-FT_GB_ROOM")</f>
        <v>Product-FT_GB_ROOM</v>
      </c>
      <c r="AQ55" s="113" t="str">
        <f>IF(AA55=Notes!$B$54,Notes!$B$54,"Product-FT_GB_ROOM")</f>
        <v>Product-FT_GB_ROOM</v>
      </c>
      <c r="AR55" s="113" t="str">
        <f>IF(AB55=Notes!$B$54,Notes!$B$54,"Product-FT_GB_ROOM")</f>
        <v>Product-FT_GB_ROOM</v>
      </c>
      <c r="AS55" s="113" t="str">
        <f>IF(M55=Notes!$B$54,"Product-FT_GB_ROOM",M55)</f>
        <v>800mV</v>
      </c>
      <c r="AT55" s="113" t="str">
        <f>IF(AD55=Notes!$B$54,Notes!$B$54,"Product-FT_GB_ROOM")</f>
        <v>Product-FT_GB_ROOM</v>
      </c>
      <c r="AU55" s="114" t="str">
        <f>O55</f>
        <v>Bincut_X_X_X LV</v>
      </c>
      <c r="AV55" s="106"/>
      <c r="AW55" s="248"/>
      <c r="AX55" s="106" t="str">
        <f>B55</f>
        <v>MG009</v>
      </c>
      <c r="AY55" s="115" t="str">
        <f t="shared" si="370"/>
        <v>MP001 Product-FT_GB_HOT</v>
      </c>
      <c r="AZ55" s="115" t="str">
        <f t="shared" si="371"/>
        <v>ME001 Product-FT_GB_HOT</v>
      </c>
      <c r="BA55" s="115" t="str">
        <f>IF(LEFT(E55,1)="M",LEFT(TRIM(E55),5)&amp;" Product-FT_GB_HOT",CONCATENATE($BG55,MID(E55,6,10)))</f>
        <v>MG009 Product-FT_GB_HOT</v>
      </c>
      <c r="BB55" s="115" t="str">
        <f>IF(MID(F55,1,2)="MS",LEFT(F55,5)&amp;" Product-FT_GB_HOT",F55)</f>
        <v>950mV (MS005 Product)</v>
      </c>
      <c r="BC55" s="115" t="str">
        <f t="shared" si="372"/>
        <v>MD001 Product-FT_GB_HOT</v>
      </c>
      <c r="BD55" s="115" t="str">
        <f>IF(LEFT(H55,1)="M",LEFT(TRIM(H55),5)&amp;" Product-FT_GB_HOT",CONCATENATE($BG55,MID(H55,6,10)))</f>
        <v>MI001 Product-FT_GB_HOT</v>
      </c>
      <c r="BE55" s="115" t="str">
        <f>CONCATENATE(MID(I55,1,6)," Product-FT_GB_HOT")</f>
        <v>MPS001 Product-FT_GB_HOT</v>
      </c>
      <c r="BF55" s="115" t="str">
        <f>IF(J55=Notes!$B$54,"Product-FT_GB_HOT",J55)</f>
        <v>Product-FT_GB_HOT</v>
      </c>
      <c r="BG55" s="115" t="str">
        <f>IF(K55=Notes!$B$54,"Product-FT_GB_HOT",K55)</f>
        <v>Product-FT_GB_HOT</v>
      </c>
      <c r="BH55" s="115" t="str">
        <f>IF(L55=Notes!$B$54,"Product-FT_GB_HOT",L55)</f>
        <v>Product-FT_GB_HOT</v>
      </c>
      <c r="BI55" s="115" t="str">
        <f>IF(M55=Notes!$B$54,"Product-FT_GB_HOT",M55)</f>
        <v>800mV</v>
      </c>
      <c r="BJ55" s="115" t="str">
        <f>IF(N55=Notes!$B$54,"Product-FT_GB_HOT",N55)</f>
        <v>Product-FT_GB_HOT</v>
      </c>
      <c r="BK55" s="115" t="str">
        <f>O55</f>
        <v>Bincut_X_X_X LV</v>
      </c>
      <c r="BL55" s="106"/>
      <c r="BM55" s="248"/>
      <c r="BN55" s="106" t="str">
        <f t="shared" si="43"/>
        <v>MG009</v>
      </c>
      <c r="BO55" s="116" t="str">
        <f>LEFT(TRIM(C55),5)&amp;" Product-"&amp;GB!$W$1</f>
        <v>MP001 Product-ATE_FQAGB</v>
      </c>
      <c r="BP55" s="116" t="str">
        <f>LEFT(TRIM(D55),5)&amp;" Product-"&amp;GB!$W$1</f>
        <v>ME001 Product-ATE_FQAGB</v>
      </c>
      <c r="BQ55" s="116" t="str">
        <f>LEFT(TRIM(E55),5)&amp;" Product-"&amp;GB!$W$1</f>
        <v>MG009 Product-ATE_FQAGB</v>
      </c>
      <c r="BR55" s="116" t="str">
        <f>IF(MID($F55,1,2)="MS",LEFT(TRIM($F55),5)&amp;" Product-"&amp;GB!$W$1,$F55)</f>
        <v>950mV (MS005 Product)</v>
      </c>
      <c r="BS55" s="116" t="str">
        <f>LEFT(TRIM(G55),5)&amp;" Product-"&amp;GB!$W$1</f>
        <v>MD001 Product-ATE_FQAGB</v>
      </c>
      <c r="BT55" s="116" t="str">
        <f>LEFT(TRIM(H55),5)&amp;" Product-"&amp;GB!$W$1</f>
        <v>MI001 Product-ATE_FQAGB</v>
      </c>
      <c r="BU55" s="116" t="str">
        <f>CONCATENATE(MID($BE55,1,6)," Product-",GB!$W$1)</f>
        <v>MPS001 Product-ATE_FQAGB</v>
      </c>
      <c r="BV55" s="116" t="str">
        <f>IF(J55=Notes!$B$54,"Product-"&amp;GB!$W$1,J55)</f>
        <v>Product-ATE_FQAGB</v>
      </c>
      <c r="BW55" s="116" t="str">
        <f>IF(K55=Notes!$B$54,"Product-"&amp;GB!$W$1,K55)</f>
        <v>Product-ATE_FQAGB</v>
      </c>
      <c r="BX55" s="116" t="str">
        <f>IF(L55=Notes!$B$54,"Product-"&amp;GB!$W$1,L55)</f>
        <v>Product-ATE_FQAGB</v>
      </c>
      <c r="BY55" s="116" t="str">
        <f>IF(M55=Notes!$B$54,"Product-"&amp;GB!$W$1,M55)</f>
        <v>800mV</v>
      </c>
      <c r="BZ55" s="116" t="str">
        <f>IF(N55=Notes!$B$54,"Product-"&amp;GB!$W$1,N55)</f>
        <v>Product-ATE_FQAGB</v>
      </c>
      <c r="CA55" s="116" t="str">
        <f t="shared" si="15"/>
        <v>Bincut_X_X_X NV</v>
      </c>
      <c r="CB55" s="106"/>
      <c r="CC55" s="248"/>
      <c r="CD55" s="106" t="str">
        <f t="shared" si="44"/>
        <v>MG009</v>
      </c>
      <c r="CE55" s="117" t="str">
        <f>LEFT(TRIM(C55),5)&amp;" Product-HTOL_T0TX_GB_ROOM"</f>
        <v>MP001 Product-HTOL_T0TX_GB_ROOM</v>
      </c>
      <c r="CF55" s="117" t="str">
        <f>LEFT(TRIM(D55),5)&amp;" Product-HTOL_T0TX_GB_ROOM"</f>
        <v>ME001 Product-HTOL_T0TX_GB_ROOM</v>
      </c>
      <c r="CG55" s="117" t="str">
        <f>LEFT(TRIM(E55),5)&amp;" Product-HTOL_T0TX_GB_ROOM"</f>
        <v>MG009 Product-HTOL_T0TX_GB_ROOM</v>
      </c>
      <c r="CH55" s="117" t="str">
        <f t="shared" si="366"/>
        <v>950mV (MS005 Product)</v>
      </c>
      <c r="CI55" s="117" t="str">
        <f>LEFT(TRIM(G55),5)&amp;" Product-HTOL_T0TX_GB_ROOM"</f>
        <v>MD001 Product-HTOL_T0TX_GB_ROOM</v>
      </c>
      <c r="CJ55" s="117" t="str">
        <f>IF(LEFT(H55,1)="M",LEFT(TRIM(H55),5)&amp;" Product-HTOL_T0TX_GB_ROOM",CONCATENATE($CL55,MID(H55,6,10)))</f>
        <v>MI001 Product-HTOL_T0TX_GB_ROOM</v>
      </c>
      <c r="CK55" s="117" t="str">
        <f t="shared" si="22"/>
        <v>MPS001 Product-HTOL_T0TX_GB_ROOM</v>
      </c>
      <c r="CL55" s="117" t="str">
        <f>IF(J55=Notes!$B$54,"Product-HTOL_T0TX_GB_ROOM",J55)</f>
        <v>Product-HTOL_T0TX_GB_ROOM</v>
      </c>
      <c r="CM55" s="117" t="str">
        <f>IF(K55=Notes!$B$54,"Product-HTOL_T0TX_GB_ROOM",K55)</f>
        <v>Product-HTOL_T0TX_GB_ROOM</v>
      </c>
      <c r="CN55" s="117" t="str">
        <f>IF(L55=Notes!$B$54,"Product-HTOL_T0TX_GB_ROOM",L55)</f>
        <v>Product-HTOL_T0TX_GB_ROOM</v>
      </c>
      <c r="CO55" s="117" t="str">
        <f>IF(M55=Notes!$B$54,"Product-HTOL_T0TX_GB_ROOM",M55)</f>
        <v>800mV</v>
      </c>
      <c r="CP55" s="117" t="str">
        <f>IF(N55=Notes!$B$54,"Product-HTOL_T0TX_GB_ROOM",N55)</f>
        <v>Product-HTOL_T0TX_GB_ROOM</v>
      </c>
      <c r="CQ55" s="117" t="str">
        <f t="shared" si="23"/>
        <v>Bincut_X_X_X NV</v>
      </c>
      <c r="CR55" s="106"/>
      <c r="CS55" s="248"/>
      <c r="CT55" s="106" t="str">
        <f t="shared" si="45"/>
        <v>MG009</v>
      </c>
      <c r="CU55" s="118" t="str">
        <f>LEFT(TRIM(C55),5)&amp;" Product-HTOL_T0TX_GB_HOT"</f>
        <v>MP001 Product-HTOL_T0TX_GB_HOT</v>
      </c>
      <c r="CV55" s="118" t="str">
        <f>LEFT(TRIM(D55),5)&amp;" Product-HTOL_T0TX_GB_HOT"</f>
        <v>ME001 Product-HTOL_T0TX_GB_HOT</v>
      </c>
      <c r="CW55" s="118" t="str">
        <f>LEFT(TRIM(E55),5)&amp;" Product-HTOL_T0TX_GB_HOT"</f>
        <v>MG009 Product-HTOL_T0TX_GB_HOT</v>
      </c>
      <c r="CX55" s="118" t="str">
        <f t="shared" si="367"/>
        <v>950mV (MS005 Product)</v>
      </c>
      <c r="CY55" s="118" t="str">
        <f>LEFT(TRIM(G55),5)&amp;" Product-HTOL_T0TX_GB_HOT"</f>
        <v>MD001 Product-HTOL_T0TX_GB_HOT</v>
      </c>
      <c r="CZ55" s="118" t="str">
        <f>IF(LEFT(H55,1)="M",LEFT(TRIM(H55),5)&amp;" Product-HTOL_T0TX_GB_HOT",CONCATENATE($DB55,MID(H55,6,10)))</f>
        <v>MI001 Product-HTOL_T0TX_GB_HOT</v>
      </c>
      <c r="DA55" s="118" t="str">
        <f t="shared" si="30"/>
        <v>MPS001 Product-HTOL_T0TX_GB_HOT</v>
      </c>
      <c r="DB55" s="118" t="str">
        <f>IF(J55=Notes!$B$54,"Product-HTOL_T0TX_GB_HOT",J55)</f>
        <v>Product-HTOL_T0TX_GB_HOT</v>
      </c>
      <c r="DC55" s="118" t="str">
        <f>IF(K55=Notes!$B$54,"Product-HTOL_T0TX_GB_HOT",K55)</f>
        <v>Product-HTOL_T0TX_GB_HOT</v>
      </c>
      <c r="DD55" s="118" t="str">
        <f>IF(L55=Notes!$B$54,"Product-HTOL_T0TX_GB_HOT",L55)</f>
        <v>Product-HTOL_T0TX_GB_HOT</v>
      </c>
      <c r="DE55" s="118" t="str">
        <f>IF(M55=Notes!$B$54,"Product-HTOL_T0TX_GB_HOT",M55)</f>
        <v>800mV</v>
      </c>
      <c r="DF55" s="118" t="str">
        <f>IF(N55=Notes!$B$54,"Product-HTOL_T0TX_GB_HOT",N55)</f>
        <v>Product-HTOL_T0TX_GB_HOT</v>
      </c>
      <c r="DG55" s="118" t="str">
        <f t="shared" si="31"/>
        <v>Bincut_X_X_X NV</v>
      </c>
      <c r="DH55" s="106"/>
      <c r="DI55" s="55" t="str">
        <f t="shared" si="46"/>
        <v>No</v>
      </c>
      <c r="DJ55" s="55" t="str">
        <f>VLOOKUP(LEFT($E55,5),Notes!$A:$F,6,0)</f>
        <v>Cross</v>
      </c>
      <c r="DK55" s="55">
        <f>IF(LEFT($F55,2)="MS",VLOOKUP(LEFT($F55,5),Notes!$A:$F,6,0),IF(LEFT($F55,3)&gt;Notes!$B$58,0,1))</f>
        <v>0</v>
      </c>
      <c r="DL55" s="55">
        <f>VLOOKUP(LEFT($G55,5),Notes!$A:$F,6,0)</f>
        <v>1</v>
      </c>
      <c r="DM55" s="55">
        <f>VLOOKUP(LEFT($H55,5),Notes!$A:$F,6,0)</f>
        <v>1</v>
      </c>
    </row>
    <row r="56" spans="1:117" ht="17" x14ac:dyDescent="0.2">
      <c r="A56" s="259"/>
      <c r="B56" s="106" t="s">
        <v>350</v>
      </c>
      <c r="C56" s="107" t="str">
        <f t="shared" si="368"/>
        <v>MP001 E1 Voltage</v>
      </c>
      <c r="D56" s="108" t="str">
        <f t="shared" si="368"/>
        <v>ME001 E1 Voltage</v>
      </c>
      <c r="E56" s="109" t="str">
        <f t="shared" si="354"/>
        <v>MG00A Evaluate Bin</v>
      </c>
      <c r="F56" s="107" t="str">
        <f t="shared" si="373"/>
        <v>950mV (MS005 Product)</v>
      </c>
      <c r="G56" s="107" t="str">
        <f t="shared" si="363"/>
        <v>MD001 Bin Result</v>
      </c>
      <c r="H56" s="107" t="str">
        <f t="shared" si="363"/>
        <v>MI001 Bin Result</v>
      </c>
      <c r="I56" s="107" t="str">
        <f>IF(INDEX(Binning!$F$3:$AY$791,MATCH(CONCATENATE("MPS",MID(C56,3,3),"_E1"),Binning!$F$3:$F$791,0),MATCH("Pvmax",Binning!$F$2:$AY$2,0))&lt;INDEX(Binning!$F$3:$AY$791,MATCH(CONCATENATE("MES",MID(D56,3,3),"_E1"),Binning!$F$3:$F$791,0),MATCH("Pvmax",Binning!$F$2:$AY$2,0)),CONCATENATE("MES",MID(D56,3,3)," E1 Voltage"),CONCATENATE("MPS",MID(C56,3,3)," E1 Voltage"))</f>
        <v>MPS001 E1 Voltage</v>
      </c>
      <c r="J56" s="107" t="str">
        <f>Notes!$B$54</f>
        <v>BinningVmax</v>
      </c>
      <c r="K56" s="107" t="str">
        <f>Notes!$B$54</f>
        <v>BinningVmax</v>
      </c>
      <c r="L56" s="107" t="str">
        <f>Notes!$B$54</f>
        <v>BinningVmax</v>
      </c>
      <c r="M56" s="107" t="str">
        <f t="shared" si="369"/>
        <v>800mV</v>
      </c>
      <c r="N56" s="107" t="str">
        <f>Notes!$B$54</f>
        <v>BinningVmax</v>
      </c>
      <c r="O56" s="107" t="str">
        <f t="shared" si="47"/>
        <v>Bincut_X_X_X LV</v>
      </c>
      <c r="P56" s="125"/>
      <c r="Q56" s="248"/>
      <c r="R56" s="106" t="str">
        <f t="shared" ref="R56:R57" si="374">B56</f>
        <v>MG00A</v>
      </c>
      <c r="S56" s="111" t="str">
        <f>LEFT(TRIM(C56),5)&amp;" Product-"&amp;GB!$S$1</f>
        <v>MP001 Product-CP_GB_HOT</v>
      </c>
      <c r="T56" s="111" t="str">
        <f>LEFT(TRIM(D56),5)&amp;" Product-"&amp;GB!$S$1</f>
        <v>ME001 Product-CP_GB_HOT</v>
      </c>
      <c r="U56" s="111" t="str">
        <f>LEFT(TRIM(E56),5)&amp;" Product-"&amp;GB!$S$1</f>
        <v>MG00A Product-CP_GB_HOT</v>
      </c>
      <c r="V56" s="111" t="str">
        <f t="shared" si="364"/>
        <v>950mV (MS005 Product)</v>
      </c>
      <c r="W56" s="111" t="str">
        <f>LEFT(TRIM(G56),5)&amp;" Product-"&amp;GB!$S$1</f>
        <v>MD001 Product-CP_GB_HOT</v>
      </c>
      <c r="X56" s="111" t="str">
        <f>LEFT(TRIM(H56),5)&amp;" Product-"&amp;GB!$S$1</f>
        <v>MI001 Product-CP_GB_HOT</v>
      </c>
      <c r="Y56" s="111" t="str">
        <f>IF(I56="","",LEFT(TRIM($I56),6)&amp;" Product-"&amp;GB!$S$1)</f>
        <v>MPS001 Product-CP_GB_HOT</v>
      </c>
      <c r="Z56" s="111" t="str">
        <f t="shared" si="48"/>
        <v>Product-CP_GB_HOT</v>
      </c>
      <c r="AA56" s="111" t="str">
        <f t="shared" si="48"/>
        <v>Product-CP_GB_HOT</v>
      </c>
      <c r="AB56" s="111" t="str">
        <f t="shared" si="48"/>
        <v>Product-CP_GB_HOT</v>
      </c>
      <c r="AC56" s="111" t="str">
        <f t="shared" ref="AC56:AC57" si="375">IF(M56="","",IF(M56="CPVmax","Product-CP_GB_HOT",M56))</f>
        <v>800mV</v>
      </c>
      <c r="AD56" s="111" t="str">
        <f t="shared" si="48"/>
        <v>Product-CP_GB_HOT</v>
      </c>
      <c r="AE56" s="111" t="str">
        <f t="shared" ref="AE56:AE57" si="376">O56</f>
        <v>Bincut_X_X_X LV</v>
      </c>
      <c r="AF56" s="106"/>
      <c r="AG56" s="248"/>
      <c r="AH56" s="112" t="str">
        <f t="shared" ref="AH56:AH57" si="377">B56</f>
        <v>MG00A</v>
      </c>
      <c r="AI56" s="113" t="str">
        <f t="shared" ref="AI56:AI57" si="378">LEFT(TRIM(C56),5)&amp;" Product-FT_GB_ROOM"</f>
        <v>MP001 Product-FT_GB_ROOM</v>
      </c>
      <c r="AJ56" s="113" t="str">
        <f t="shared" ref="AJ56:AJ57" si="379">LEFT(TRIM(D56),5)&amp;" Product-FT_GB_ROOM"</f>
        <v>ME001 Product-FT_GB_ROOM</v>
      </c>
      <c r="AK56" s="113" t="str">
        <f t="shared" ref="AK56:AK57" si="380">LEFT(TRIM(E56),5)&amp;" Product-FT_GB_ROOM"</f>
        <v>MG00A Product-FT_GB_ROOM</v>
      </c>
      <c r="AL56" s="113" t="str">
        <f t="shared" ref="AL56:AL57" si="381">IF(MID(F56,1,2)="MS",LEFT(F56,5)&amp;" Product-FT_GB_ROOM",F56)</f>
        <v>950mV (MS005 Product)</v>
      </c>
      <c r="AM56" s="113" t="str">
        <f t="shared" ref="AM56:AM57" si="382">LEFT(TRIM(G56),5)&amp;" Product-FT_GB_ROOM"</f>
        <v>MD001 Product-FT_GB_ROOM</v>
      </c>
      <c r="AN56" s="113" t="str">
        <f t="shared" ref="AN56:AN57" si="383">LEFT(TRIM(H56),5)&amp;" Product-FT_GB_ROOM"</f>
        <v>MI001 Product-FT_GB_ROOM</v>
      </c>
      <c r="AO56" s="113" t="str">
        <f t="shared" si="40"/>
        <v>MPS001 Product-FT_GB_ROOM</v>
      </c>
      <c r="AP56" s="113" t="str">
        <f>IF(Z56=Notes!$B$54,Notes!$B$54,"Product-FT_GB_ROOM")</f>
        <v>Product-FT_GB_ROOM</v>
      </c>
      <c r="AQ56" s="113" t="str">
        <f>IF(AA56=Notes!$B$54,Notes!$B$54,"Product-FT_GB_ROOM")</f>
        <v>Product-FT_GB_ROOM</v>
      </c>
      <c r="AR56" s="113" t="str">
        <f>IF(AB56=Notes!$B$54,Notes!$B$54,"Product-FT_GB_ROOM")</f>
        <v>Product-FT_GB_ROOM</v>
      </c>
      <c r="AS56" s="113" t="str">
        <f>IF(M56=Notes!$B$54,"Product-FT_GB_ROOM",M56)</f>
        <v>800mV</v>
      </c>
      <c r="AT56" s="113" t="str">
        <f>IF(AD56=Notes!$B$54,Notes!$B$54,"Product-FT_GB_ROOM")</f>
        <v>Product-FT_GB_ROOM</v>
      </c>
      <c r="AU56" s="114" t="str">
        <f t="shared" ref="AU56:AU57" si="384">O56</f>
        <v>Bincut_X_X_X LV</v>
      </c>
      <c r="AV56" s="106"/>
      <c r="AW56" s="248"/>
      <c r="AX56" s="106" t="str">
        <f t="shared" ref="AX56:AX57" si="385">B56</f>
        <v>MG00A</v>
      </c>
      <c r="AY56" s="115" t="str">
        <f t="shared" si="370"/>
        <v>MP001 Product-FT_GB_HOT</v>
      </c>
      <c r="AZ56" s="115" t="str">
        <f t="shared" si="371"/>
        <v>ME001 Product-FT_GB_HOT</v>
      </c>
      <c r="BA56" s="115" t="str">
        <f t="shared" ref="BA56:BA57" si="386">IF(LEFT(E56,1)="M",LEFT(TRIM(E56),5)&amp;" Product-FT_GB_HOT",CONCATENATE($BG56,MID(E56,6,10)))</f>
        <v>MG00A Product-FT_GB_HOT</v>
      </c>
      <c r="BB56" s="115" t="str">
        <f t="shared" ref="BB56:BB57" si="387">IF(MID(F56,1,2)="MS",LEFT(F56,5)&amp;" Product-FT_GB_HOT",F56)</f>
        <v>950mV (MS005 Product)</v>
      </c>
      <c r="BC56" s="115" t="str">
        <f t="shared" si="372"/>
        <v>MD001 Product-FT_GB_HOT</v>
      </c>
      <c r="BD56" s="115" t="str">
        <f t="shared" ref="BD56:BD57" si="388">IF(LEFT(H56,1)="M",LEFT(TRIM(H56),5)&amp;" Product-FT_GB_HOT",CONCATENATE($BG56,MID(H56,6,10)))</f>
        <v>MI001 Product-FT_GB_HOT</v>
      </c>
      <c r="BE56" s="115" t="str">
        <f t="shared" ref="BE56:BE57" si="389">CONCATENATE(MID(I56,1,6)," Product-FT_GB_HOT")</f>
        <v>MPS001 Product-FT_GB_HOT</v>
      </c>
      <c r="BF56" s="115" t="str">
        <f>IF(J56=Notes!$B$54,"Product-FT_GB_HOT",J56)</f>
        <v>Product-FT_GB_HOT</v>
      </c>
      <c r="BG56" s="115" t="str">
        <f>IF(K56=Notes!$B$54,"Product-FT_GB_HOT",K56)</f>
        <v>Product-FT_GB_HOT</v>
      </c>
      <c r="BH56" s="115" t="str">
        <f>IF(L56=Notes!$B$54,"Product-FT_GB_HOT",L56)</f>
        <v>Product-FT_GB_HOT</v>
      </c>
      <c r="BI56" s="115" t="str">
        <f>IF(M56=Notes!$B$54,"Product-FT_GB_HOT",M56)</f>
        <v>800mV</v>
      </c>
      <c r="BJ56" s="115" t="str">
        <f>IF(N56=Notes!$B$54,"Product-FT_GB_HOT",N56)</f>
        <v>Product-FT_GB_HOT</v>
      </c>
      <c r="BK56" s="115" t="str">
        <f t="shared" ref="BK56:BK57" si="390">O56</f>
        <v>Bincut_X_X_X LV</v>
      </c>
      <c r="BL56" s="106"/>
      <c r="BM56" s="248"/>
      <c r="BN56" s="106" t="str">
        <f t="shared" si="43"/>
        <v>MG00A</v>
      </c>
      <c r="BO56" s="116" t="str">
        <f>LEFT(TRIM(C56),5)&amp;" Product-"&amp;GB!$W$1</f>
        <v>MP001 Product-ATE_FQAGB</v>
      </c>
      <c r="BP56" s="116" t="str">
        <f>LEFT(TRIM(D56),5)&amp;" Product-"&amp;GB!$W$1</f>
        <v>ME001 Product-ATE_FQAGB</v>
      </c>
      <c r="BQ56" s="116" t="str">
        <f>LEFT(TRIM(E56),5)&amp;" Product-"&amp;GB!$W$1</f>
        <v>MG00A Product-ATE_FQAGB</v>
      </c>
      <c r="BR56" s="116" t="str">
        <f>IF(MID($F56,1,2)="MS",LEFT(TRIM($F56),5)&amp;" Product-"&amp;GB!$W$1,$F56)</f>
        <v>950mV (MS005 Product)</v>
      </c>
      <c r="BS56" s="116" t="str">
        <f>LEFT(TRIM(G56),5)&amp;" Product-"&amp;GB!$W$1</f>
        <v>MD001 Product-ATE_FQAGB</v>
      </c>
      <c r="BT56" s="116" t="str">
        <f>LEFT(TRIM(H56),5)&amp;" Product-"&amp;GB!$W$1</f>
        <v>MI001 Product-ATE_FQAGB</v>
      </c>
      <c r="BU56" s="116" t="str">
        <f>CONCATENATE(MID($BE56,1,6)," Product-",GB!$W$1)</f>
        <v>MPS001 Product-ATE_FQAGB</v>
      </c>
      <c r="BV56" s="116" t="str">
        <f>IF(J56=Notes!$B$54,"Product-"&amp;GB!$W$1,J56)</f>
        <v>Product-ATE_FQAGB</v>
      </c>
      <c r="BW56" s="116" t="str">
        <f>IF(K56=Notes!$B$54,"Product-"&amp;GB!$W$1,K56)</f>
        <v>Product-ATE_FQAGB</v>
      </c>
      <c r="BX56" s="116" t="str">
        <f>IF(L56=Notes!$B$54,"Product-"&amp;GB!$W$1,L56)</f>
        <v>Product-ATE_FQAGB</v>
      </c>
      <c r="BY56" s="116" t="str">
        <f>IF(M56=Notes!$B$54,"Product-"&amp;GB!$W$1,M56)</f>
        <v>800mV</v>
      </c>
      <c r="BZ56" s="116" t="str">
        <f>IF(N56=Notes!$B$54,"Product-"&amp;GB!$W$1,N56)</f>
        <v>Product-ATE_FQAGB</v>
      </c>
      <c r="CA56" s="116" t="str">
        <f t="shared" si="15"/>
        <v>Bincut_X_X_X NV</v>
      </c>
      <c r="CB56" s="106"/>
      <c r="CC56" s="248"/>
      <c r="CD56" s="106" t="str">
        <f t="shared" si="44"/>
        <v>MG00A</v>
      </c>
      <c r="CE56" s="117" t="str">
        <f t="shared" ref="CE56:CE57" si="391">LEFT(TRIM(C56),5)&amp;" Product-HTOL_T0TX_GB_ROOM"</f>
        <v>MP001 Product-HTOL_T0TX_GB_ROOM</v>
      </c>
      <c r="CF56" s="117" t="str">
        <f t="shared" ref="CF56:CF57" si="392">LEFT(TRIM(D56),5)&amp;" Product-HTOL_T0TX_GB_ROOM"</f>
        <v>ME001 Product-HTOL_T0TX_GB_ROOM</v>
      </c>
      <c r="CG56" s="117" t="str">
        <f t="shared" ref="CG56:CG57" si="393">LEFT(TRIM(E56),5)&amp;" Product-HTOL_T0TX_GB_ROOM"</f>
        <v>MG00A Product-HTOL_T0TX_GB_ROOM</v>
      </c>
      <c r="CH56" s="117" t="str">
        <f t="shared" si="366"/>
        <v>950mV (MS005 Product)</v>
      </c>
      <c r="CI56" s="117" t="str">
        <f t="shared" ref="CI56:CI57" si="394">LEFT(TRIM(G56),5)&amp;" Product-HTOL_T0TX_GB_ROOM"</f>
        <v>MD001 Product-HTOL_T0TX_GB_ROOM</v>
      </c>
      <c r="CJ56" s="117" t="str">
        <f t="shared" ref="CJ56:CJ57" si="395">IF(LEFT(H56,1)="M",LEFT(TRIM(H56),5)&amp;" Product-HTOL_T0TX_GB_ROOM",CONCATENATE($CL56,MID(H56,6,10)))</f>
        <v>MI001 Product-HTOL_T0TX_GB_ROOM</v>
      </c>
      <c r="CK56" s="117" t="str">
        <f t="shared" si="22"/>
        <v>MPS001 Product-HTOL_T0TX_GB_ROOM</v>
      </c>
      <c r="CL56" s="117" t="str">
        <f>IF(J56=Notes!$B$54,"Product-HTOL_T0TX_GB_ROOM",J56)</f>
        <v>Product-HTOL_T0TX_GB_ROOM</v>
      </c>
      <c r="CM56" s="117" t="str">
        <f>IF(K56=Notes!$B$54,"Product-HTOL_T0TX_GB_ROOM",K56)</f>
        <v>Product-HTOL_T0TX_GB_ROOM</v>
      </c>
      <c r="CN56" s="117" t="str">
        <f>IF(L56=Notes!$B$54,"Product-HTOL_T0TX_GB_ROOM",L56)</f>
        <v>Product-HTOL_T0TX_GB_ROOM</v>
      </c>
      <c r="CO56" s="117" t="str">
        <f>IF(M56=Notes!$B$54,"Product-HTOL_T0TX_GB_ROOM",M56)</f>
        <v>800mV</v>
      </c>
      <c r="CP56" s="117" t="str">
        <f>IF(N56=Notes!$B$54,"Product-HTOL_T0TX_GB_ROOM",N56)</f>
        <v>Product-HTOL_T0TX_GB_ROOM</v>
      </c>
      <c r="CQ56" s="117" t="str">
        <f t="shared" si="23"/>
        <v>Bincut_X_X_X NV</v>
      </c>
      <c r="CR56" s="106"/>
      <c r="CS56" s="248"/>
      <c r="CT56" s="106" t="str">
        <f t="shared" si="45"/>
        <v>MG00A</v>
      </c>
      <c r="CU56" s="118" t="str">
        <f t="shared" ref="CU56:CU57" si="396">LEFT(TRIM(C56),5)&amp;" Product-HTOL_T0TX_GB_HOT"</f>
        <v>MP001 Product-HTOL_T0TX_GB_HOT</v>
      </c>
      <c r="CV56" s="118" t="str">
        <f t="shared" ref="CV56:CV57" si="397">LEFT(TRIM(D56),5)&amp;" Product-HTOL_T0TX_GB_HOT"</f>
        <v>ME001 Product-HTOL_T0TX_GB_HOT</v>
      </c>
      <c r="CW56" s="118" t="str">
        <f t="shared" ref="CW56:CW57" si="398">LEFT(TRIM(E56),5)&amp;" Product-HTOL_T0TX_GB_HOT"</f>
        <v>MG00A Product-HTOL_T0TX_GB_HOT</v>
      </c>
      <c r="CX56" s="118" t="str">
        <f t="shared" si="367"/>
        <v>950mV (MS005 Product)</v>
      </c>
      <c r="CY56" s="118" t="str">
        <f t="shared" ref="CY56:CY57" si="399">LEFT(TRIM(G56),5)&amp;" Product-HTOL_T0TX_GB_HOT"</f>
        <v>MD001 Product-HTOL_T0TX_GB_HOT</v>
      </c>
      <c r="CZ56" s="118" t="str">
        <f t="shared" ref="CZ56:CZ57" si="400">IF(LEFT(H56,1)="M",LEFT(TRIM(H56),5)&amp;" Product-HTOL_T0TX_GB_HOT",CONCATENATE($DB56,MID(H56,6,10)))</f>
        <v>MI001 Product-HTOL_T0TX_GB_HOT</v>
      </c>
      <c r="DA56" s="118" t="str">
        <f t="shared" si="30"/>
        <v>MPS001 Product-HTOL_T0TX_GB_HOT</v>
      </c>
      <c r="DB56" s="118" t="str">
        <f>IF(J56=Notes!$B$54,"Product-HTOL_T0TX_GB_HOT",J56)</f>
        <v>Product-HTOL_T0TX_GB_HOT</v>
      </c>
      <c r="DC56" s="118" t="str">
        <f>IF(K56=Notes!$B$54,"Product-HTOL_T0TX_GB_HOT",K56)</f>
        <v>Product-HTOL_T0TX_GB_HOT</v>
      </c>
      <c r="DD56" s="118" t="str">
        <f>IF(L56=Notes!$B$54,"Product-HTOL_T0TX_GB_HOT",L56)</f>
        <v>Product-HTOL_T0TX_GB_HOT</v>
      </c>
      <c r="DE56" s="118" t="str">
        <f>IF(M56=Notes!$B$54,"Product-HTOL_T0TX_GB_HOT",M56)</f>
        <v>800mV</v>
      </c>
      <c r="DF56" s="118" t="str">
        <f>IF(N56=Notes!$B$54,"Product-HTOL_T0TX_GB_HOT",N56)</f>
        <v>Product-HTOL_T0TX_GB_HOT</v>
      </c>
      <c r="DG56" s="118" t="str">
        <f t="shared" si="31"/>
        <v>Bincut_X_X_X NV</v>
      </c>
      <c r="DH56" s="106"/>
      <c r="DI56" s="55" t="str">
        <f t="shared" si="46"/>
        <v>No</v>
      </c>
      <c r="DJ56" s="55" t="str">
        <f>VLOOKUP(LEFT($E56,5),Notes!$A:$F,6,0)</f>
        <v>Cross</v>
      </c>
      <c r="DK56" s="55">
        <f>IF(LEFT($F56,2)="MS",VLOOKUP(LEFT($F56,5),Notes!$A:$F,6,0),IF(LEFT($F56,3)&gt;Notes!$B$58,0,1))</f>
        <v>0</v>
      </c>
      <c r="DL56" s="55">
        <f>VLOOKUP(LEFT($G56,5),Notes!$A:$F,6,0)</f>
        <v>1</v>
      </c>
      <c r="DM56" s="55">
        <f>VLOOKUP(LEFT($H56,5),Notes!$A:$F,6,0)</f>
        <v>1</v>
      </c>
    </row>
    <row r="57" spans="1:117" ht="17" x14ac:dyDescent="0.2">
      <c r="A57" s="259"/>
      <c r="B57" s="106" t="s">
        <v>351</v>
      </c>
      <c r="C57" s="107" t="str">
        <f t="shared" si="368"/>
        <v>MP001 E1 Voltage</v>
      </c>
      <c r="D57" s="108" t="str">
        <f t="shared" si="368"/>
        <v>ME001 E1 Voltage</v>
      </c>
      <c r="E57" s="109" t="str">
        <f t="shared" si="354"/>
        <v>MG00B Evaluate Bin</v>
      </c>
      <c r="F57" s="107" t="str">
        <f t="shared" si="373"/>
        <v>950mV (MS005 Product)</v>
      </c>
      <c r="G57" s="107" t="str">
        <f t="shared" si="363"/>
        <v>MD001 Bin Result</v>
      </c>
      <c r="H57" s="107" t="str">
        <f t="shared" si="363"/>
        <v>MI001 Bin Result</v>
      </c>
      <c r="I57" s="107" t="str">
        <f>IF(INDEX(Binning!$F$3:$AY$791,MATCH(CONCATENATE("MPS",MID(C57,3,3),"_E1"),Binning!$F$3:$F$791,0),MATCH("Pvmax",Binning!$F$2:$AY$2,0))&lt;INDEX(Binning!$F$3:$AY$791,MATCH(CONCATENATE("MES",MID(D57,3,3),"_E1"),Binning!$F$3:$F$791,0),MATCH("Pvmax",Binning!$F$2:$AY$2,0)),CONCATENATE("MES",MID(D57,3,3)," E1 Voltage"),CONCATENATE("MPS",MID(C57,3,3)," E1 Voltage"))</f>
        <v>MPS001 E1 Voltage</v>
      </c>
      <c r="J57" s="107" t="str">
        <f>Notes!$B$54</f>
        <v>BinningVmax</v>
      </c>
      <c r="K57" s="107" t="str">
        <f>Notes!$B$54</f>
        <v>BinningVmax</v>
      </c>
      <c r="L57" s="107" t="str">
        <f>Notes!$B$54</f>
        <v>BinningVmax</v>
      </c>
      <c r="M57" s="107" t="str">
        <f t="shared" si="369"/>
        <v>800mV</v>
      </c>
      <c r="N57" s="107" t="str">
        <f>Notes!$B$54</f>
        <v>BinningVmax</v>
      </c>
      <c r="O57" s="107" t="str">
        <f t="shared" si="47"/>
        <v>Bincut_X_X_X LV</v>
      </c>
      <c r="P57" s="125"/>
      <c r="Q57" s="248"/>
      <c r="R57" s="106" t="str">
        <f t="shared" si="374"/>
        <v>MG00B</v>
      </c>
      <c r="S57" s="111" t="str">
        <f>LEFT(TRIM(C57),5)&amp;" Product-"&amp;GB!$S$1</f>
        <v>MP001 Product-CP_GB_HOT</v>
      </c>
      <c r="T57" s="111" t="str">
        <f>LEFT(TRIM(D57),5)&amp;" Product-"&amp;GB!$S$1</f>
        <v>ME001 Product-CP_GB_HOT</v>
      </c>
      <c r="U57" s="111" t="str">
        <f>LEFT(TRIM(E57),5)&amp;" Product-"&amp;GB!$S$1</f>
        <v>MG00B Product-CP_GB_HOT</v>
      </c>
      <c r="V57" s="111" t="str">
        <f t="shared" si="364"/>
        <v>950mV (MS005 Product)</v>
      </c>
      <c r="W57" s="111" t="str">
        <f>LEFT(TRIM(G57),5)&amp;" Product-"&amp;GB!$S$1</f>
        <v>MD001 Product-CP_GB_HOT</v>
      </c>
      <c r="X57" s="111" t="str">
        <f>LEFT(TRIM(H57),5)&amp;" Product-"&amp;GB!$S$1</f>
        <v>MI001 Product-CP_GB_HOT</v>
      </c>
      <c r="Y57" s="111" t="str">
        <f>IF(I57="","",LEFT(TRIM($I57),6)&amp;" Product-"&amp;GB!$S$1)</f>
        <v>MPS001 Product-CP_GB_HOT</v>
      </c>
      <c r="Z57" s="111" t="str">
        <f t="shared" si="48"/>
        <v>Product-CP_GB_HOT</v>
      </c>
      <c r="AA57" s="111" t="str">
        <f t="shared" si="48"/>
        <v>Product-CP_GB_HOT</v>
      </c>
      <c r="AB57" s="111" t="str">
        <f t="shared" si="48"/>
        <v>Product-CP_GB_HOT</v>
      </c>
      <c r="AC57" s="111" t="str">
        <f t="shared" si="375"/>
        <v>800mV</v>
      </c>
      <c r="AD57" s="111" t="str">
        <f t="shared" si="48"/>
        <v>Product-CP_GB_HOT</v>
      </c>
      <c r="AE57" s="111" t="str">
        <f t="shared" si="376"/>
        <v>Bincut_X_X_X LV</v>
      </c>
      <c r="AF57" s="106"/>
      <c r="AG57" s="248"/>
      <c r="AH57" s="112" t="str">
        <f t="shared" si="377"/>
        <v>MG00B</v>
      </c>
      <c r="AI57" s="113" t="str">
        <f t="shared" si="378"/>
        <v>MP001 Product-FT_GB_ROOM</v>
      </c>
      <c r="AJ57" s="113" t="str">
        <f t="shared" si="379"/>
        <v>ME001 Product-FT_GB_ROOM</v>
      </c>
      <c r="AK57" s="113" t="str">
        <f t="shared" si="380"/>
        <v>MG00B Product-FT_GB_ROOM</v>
      </c>
      <c r="AL57" s="113" t="str">
        <f t="shared" si="381"/>
        <v>950mV (MS005 Product)</v>
      </c>
      <c r="AM57" s="113" t="str">
        <f t="shared" si="382"/>
        <v>MD001 Product-FT_GB_ROOM</v>
      </c>
      <c r="AN57" s="113" t="str">
        <f t="shared" si="383"/>
        <v>MI001 Product-FT_GB_ROOM</v>
      </c>
      <c r="AO57" s="113" t="str">
        <f t="shared" si="40"/>
        <v>MPS001 Product-FT_GB_ROOM</v>
      </c>
      <c r="AP57" s="113" t="str">
        <f>IF(Z57=Notes!$B$54,Notes!$B$54,"Product-FT_GB_ROOM")</f>
        <v>Product-FT_GB_ROOM</v>
      </c>
      <c r="AQ57" s="113" t="str">
        <f>IF(AA57=Notes!$B$54,Notes!$B$54,"Product-FT_GB_ROOM")</f>
        <v>Product-FT_GB_ROOM</v>
      </c>
      <c r="AR57" s="113" t="str">
        <f>IF(AB57=Notes!$B$54,Notes!$B$54,"Product-FT_GB_ROOM")</f>
        <v>Product-FT_GB_ROOM</v>
      </c>
      <c r="AS57" s="113" t="str">
        <f>IF(M57=Notes!$B$54,"Product-FT_GB_ROOM",M57)</f>
        <v>800mV</v>
      </c>
      <c r="AT57" s="113" t="str">
        <f>IF(AD57=Notes!$B$54,Notes!$B$54,"Product-FT_GB_ROOM")</f>
        <v>Product-FT_GB_ROOM</v>
      </c>
      <c r="AU57" s="114" t="str">
        <f t="shared" si="384"/>
        <v>Bincut_X_X_X LV</v>
      </c>
      <c r="AV57" s="106"/>
      <c r="AW57" s="248"/>
      <c r="AX57" s="106" t="str">
        <f t="shared" si="385"/>
        <v>MG00B</v>
      </c>
      <c r="AY57" s="115" t="str">
        <f t="shared" si="370"/>
        <v>MP001 Product-FT_GB_HOT</v>
      </c>
      <c r="AZ57" s="115" t="str">
        <f t="shared" si="371"/>
        <v>ME001 Product-FT_GB_HOT</v>
      </c>
      <c r="BA57" s="115" t="str">
        <f t="shared" si="386"/>
        <v>MG00B Product-FT_GB_HOT</v>
      </c>
      <c r="BB57" s="115" t="str">
        <f t="shared" si="387"/>
        <v>950mV (MS005 Product)</v>
      </c>
      <c r="BC57" s="115" t="str">
        <f t="shared" si="372"/>
        <v>MD001 Product-FT_GB_HOT</v>
      </c>
      <c r="BD57" s="115" t="str">
        <f t="shared" si="388"/>
        <v>MI001 Product-FT_GB_HOT</v>
      </c>
      <c r="BE57" s="115" t="str">
        <f t="shared" si="389"/>
        <v>MPS001 Product-FT_GB_HOT</v>
      </c>
      <c r="BF57" s="115" t="str">
        <f>IF(J57=Notes!$B$54,"Product-FT_GB_HOT",J57)</f>
        <v>Product-FT_GB_HOT</v>
      </c>
      <c r="BG57" s="115" t="str">
        <f>IF(K57=Notes!$B$54,"Product-FT_GB_HOT",K57)</f>
        <v>Product-FT_GB_HOT</v>
      </c>
      <c r="BH57" s="115" t="str">
        <f>IF(L57=Notes!$B$54,"Product-FT_GB_HOT",L57)</f>
        <v>Product-FT_GB_HOT</v>
      </c>
      <c r="BI57" s="115" t="str">
        <f>IF(M57=Notes!$B$54,"Product-FT_GB_HOT",M57)</f>
        <v>800mV</v>
      </c>
      <c r="BJ57" s="115" t="str">
        <f>IF(N57=Notes!$B$54,"Product-FT_GB_HOT",N57)</f>
        <v>Product-FT_GB_HOT</v>
      </c>
      <c r="BK57" s="115" t="str">
        <f t="shared" si="390"/>
        <v>Bincut_X_X_X LV</v>
      </c>
      <c r="BL57" s="106"/>
      <c r="BM57" s="248"/>
      <c r="BN57" s="106" t="str">
        <f t="shared" si="43"/>
        <v>MG00B</v>
      </c>
      <c r="BO57" s="116" t="str">
        <f>LEFT(TRIM(C57),5)&amp;" Product-"&amp;GB!$W$1</f>
        <v>MP001 Product-ATE_FQAGB</v>
      </c>
      <c r="BP57" s="116" t="str">
        <f>LEFT(TRIM(D57),5)&amp;" Product-"&amp;GB!$W$1</f>
        <v>ME001 Product-ATE_FQAGB</v>
      </c>
      <c r="BQ57" s="116" t="str">
        <f>LEFT(TRIM(E57),5)&amp;" Product-"&amp;GB!$W$1</f>
        <v>MG00B Product-ATE_FQAGB</v>
      </c>
      <c r="BR57" s="116" t="str">
        <f>IF(MID($F57,1,2)="MS",LEFT(TRIM($F57),5)&amp;" Product-"&amp;GB!$W$1,$F57)</f>
        <v>950mV (MS005 Product)</v>
      </c>
      <c r="BS57" s="116" t="str">
        <f>LEFT(TRIM(G57),5)&amp;" Product-"&amp;GB!$W$1</f>
        <v>MD001 Product-ATE_FQAGB</v>
      </c>
      <c r="BT57" s="116" t="str">
        <f>LEFT(TRIM(H57),5)&amp;" Product-"&amp;GB!$W$1</f>
        <v>MI001 Product-ATE_FQAGB</v>
      </c>
      <c r="BU57" s="116" t="str">
        <f>CONCATENATE(MID($BE57,1,6)," Product-",GB!$W$1)</f>
        <v>MPS001 Product-ATE_FQAGB</v>
      </c>
      <c r="BV57" s="116" t="str">
        <f>IF(J57=Notes!$B$54,"Product-"&amp;GB!$W$1,J57)</f>
        <v>Product-ATE_FQAGB</v>
      </c>
      <c r="BW57" s="116" t="str">
        <f>IF(K57=Notes!$B$54,"Product-"&amp;GB!$W$1,K57)</f>
        <v>Product-ATE_FQAGB</v>
      </c>
      <c r="BX57" s="116" t="str">
        <f>IF(L57=Notes!$B$54,"Product-"&amp;GB!$W$1,L57)</f>
        <v>Product-ATE_FQAGB</v>
      </c>
      <c r="BY57" s="116" t="str">
        <f>IF(M57=Notes!$B$54,"Product-"&amp;GB!$W$1,M57)</f>
        <v>800mV</v>
      </c>
      <c r="BZ57" s="116" t="str">
        <f>IF(N57=Notes!$B$54,"Product-"&amp;GB!$W$1,N57)</f>
        <v>Product-ATE_FQAGB</v>
      </c>
      <c r="CA57" s="116" t="str">
        <f t="shared" si="15"/>
        <v>Bincut_X_X_X NV</v>
      </c>
      <c r="CB57" s="106"/>
      <c r="CC57" s="248"/>
      <c r="CD57" s="106" t="str">
        <f t="shared" si="44"/>
        <v>MG00B</v>
      </c>
      <c r="CE57" s="117" t="str">
        <f t="shared" si="391"/>
        <v>MP001 Product-HTOL_T0TX_GB_ROOM</v>
      </c>
      <c r="CF57" s="117" t="str">
        <f t="shared" si="392"/>
        <v>ME001 Product-HTOL_T0TX_GB_ROOM</v>
      </c>
      <c r="CG57" s="117" t="str">
        <f t="shared" si="393"/>
        <v>MG00B Product-HTOL_T0TX_GB_ROOM</v>
      </c>
      <c r="CH57" s="117" t="str">
        <f t="shared" si="366"/>
        <v>950mV (MS005 Product)</v>
      </c>
      <c r="CI57" s="117" t="str">
        <f t="shared" si="394"/>
        <v>MD001 Product-HTOL_T0TX_GB_ROOM</v>
      </c>
      <c r="CJ57" s="117" t="str">
        <f t="shared" si="395"/>
        <v>MI001 Product-HTOL_T0TX_GB_ROOM</v>
      </c>
      <c r="CK57" s="117" t="str">
        <f t="shared" si="22"/>
        <v>MPS001 Product-HTOL_T0TX_GB_ROOM</v>
      </c>
      <c r="CL57" s="117" t="str">
        <f>IF(J57=Notes!$B$54,"Product-HTOL_T0TX_GB_ROOM",J57)</f>
        <v>Product-HTOL_T0TX_GB_ROOM</v>
      </c>
      <c r="CM57" s="117" t="str">
        <f>IF(K57=Notes!$B$54,"Product-HTOL_T0TX_GB_ROOM",K57)</f>
        <v>Product-HTOL_T0TX_GB_ROOM</v>
      </c>
      <c r="CN57" s="117" t="str">
        <f>IF(L57=Notes!$B$54,"Product-HTOL_T0TX_GB_ROOM",L57)</f>
        <v>Product-HTOL_T0TX_GB_ROOM</v>
      </c>
      <c r="CO57" s="117" t="str">
        <f>IF(M57=Notes!$B$54,"Product-HTOL_T0TX_GB_ROOM",M57)</f>
        <v>800mV</v>
      </c>
      <c r="CP57" s="117" t="str">
        <f>IF(N57=Notes!$B$54,"Product-HTOL_T0TX_GB_ROOM",N57)</f>
        <v>Product-HTOL_T0TX_GB_ROOM</v>
      </c>
      <c r="CQ57" s="117" t="str">
        <f t="shared" si="23"/>
        <v>Bincut_X_X_X NV</v>
      </c>
      <c r="CR57" s="106"/>
      <c r="CS57" s="248"/>
      <c r="CT57" s="106" t="str">
        <f t="shared" si="45"/>
        <v>MG00B</v>
      </c>
      <c r="CU57" s="118" t="str">
        <f t="shared" si="396"/>
        <v>MP001 Product-HTOL_T0TX_GB_HOT</v>
      </c>
      <c r="CV57" s="118" t="str">
        <f t="shared" si="397"/>
        <v>ME001 Product-HTOL_T0TX_GB_HOT</v>
      </c>
      <c r="CW57" s="118" t="str">
        <f t="shared" si="398"/>
        <v>MG00B Product-HTOL_T0TX_GB_HOT</v>
      </c>
      <c r="CX57" s="118" t="str">
        <f t="shared" si="367"/>
        <v>950mV (MS005 Product)</v>
      </c>
      <c r="CY57" s="118" t="str">
        <f t="shared" si="399"/>
        <v>MD001 Product-HTOL_T0TX_GB_HOT</v>
      </c>
      <c r="CZ57" s="118" t="str">
        <f t="shared" si="400"/>
        <v>MI001 Product-HTOL_T0TX_GB_HOT</v>
      </c>
      <c r="DA57" s="118" t="str">
        <f t="shared" si="30"/>
        <v>MPS001 Product-HTOL_T0TX_GB_HOT</v>
      </c>
      <c r="DB57" s="118" t="str">
        <f>IF(J57=Notes!$B$54,"Product-HTOL_T0TX_GB_HOT",J57)</f>
        <v>Product-HTOL_T0TX_GB_HOT</v>
      </c>
      <c r="DC57" s="118" t="str">
        <f>IF(K57=Notes!$B$54,"Product-HTOL_T0TX_GB_HOT",K57)</f>
        <v>Product-HTOL_T0TX_GB_HOT</v>
      </c>
      <c r="DD57" s="118" t="str">
        <f>IF(L57=Notes!$B$54,"Product-HTOL_T0TX_GB_HOT",L57)</f>
        <v>Product-HTOL_T0TX_GB_HOT</v>
      </c>
      <c r="DE57" s="118" t="str">
        <f>IF(M57=Notes!$B$54,"Product-HTOL_T0TX_GB_HOT",M57)</f>
        <v>800mV</v>
      </c>
      <c r="DF57" s="118" t="str">
        <f>IF(N57=Notes!$B$54,"Product-HTOL_T0TX_GB_HOT",N57)</f>
        <v>Product-HTOL_T0TX_GB_HOT</v>
      </c>
      <c r="DG57" s="118" t="str">
        <f t="shared" si="31"/>
        <v>Bincut_X_X_X NV</v>
      </c>
      <c r="DH57" s="106"/>
      <c r="DI57" s="55" t="str">
        <f t="shared" si="46"/>
        <v>Yes</v>
      </c>
      <c r="DJ57" s="55">
        <f>VLOOKUP(LEFT($E57,5),Notes!$A:$F,6,0)</f>
        <v>0</v>
      </c>
      <c r="DK57" s="55">
        <f>IF(LEFT($F57,2)="MS",VLOOKUP(LEFT($F57,5),Notes!$A:$F,6,0),IF(LEFT($F57,3)&gt;Notes!$B$58,0,1))</f>
        <v>0</v>
      </c>
      <c r="DL57" s="55">
        <f>VLOOKUP(LEFT($G57,5),Notes!$A:$F,6,0)</f>
        <v>1</v>
      </c>
      <c r="DM57" s="55">
        <f>VLOOKUP(LEFT($H57,5),Notes!$A:$F,6,0)</f>
        <v>1</v>
      </c>
    </row>
    <row r="58" spans="1:117" ht="17" x14ac:dyDescent="0.2">
      <c r="A58" s="259"/>
      <c r="B58" s="106" t="s">
        <v>352</v>
      </c>
      <c r="C58" s="107" t="str">
        <f t="shared" si="368"/>
        <v>MP001 E1 Voltage</v>
      </c>
      <c r="D58" s="108" t="str">
        <f t="shared" si="368"/>
        <v>ME001 E1 Voltage</v>
      </c>
      <c r="E58" s="109" t="str">
        <f t="shared" si="354"/>
        <v>MG00C Evaluate Bin</v>
      </c>
      <c r="F58" s="107" t="str">
        <f t="shared" si="373"/>
        <v>950mV (MS005 Product)</v>
      </c>
      <c r="G58" s="107" t="str">
        <f t="shared" si="363"/>
        <v>MD001 Bin Result</v>
      </c>
      <c r="H58" s="107" t="str">
        <f t="shared" si="363"/>
        <v>MI001 Bin Result</v>
      </c>
      <c r="I58" s="107" t="str">
        <f>IF(INDEX(Binning!$F$3:$AY$791,MATCH(CONCATENATE("MPS",MID(C58,3,3),"_E1"),Binning!$F$3:$F$791,0),MATCH("Pvmax",Binning!$F$2:$AY$2,0))&lt;INDEX(Binning!$F$3:$AY$791,MATCH(CONCATENATE("MES",MID(D58,3,3),"_E1"),Binning!$F$3:$F$791,0),MATCH("Pvmax",Binning!$F$2:$AY$2,0)),CONCATENATE("MES",MID(D58,3,3)," E1 Voltage"),CONCATENATE("MPS",MID(C58,3,3)," E1 Voltage"))</f>
        <v>MPS001 E1 Voltage</v>
      </c>
      <c r="J58" s="107" t="str">
        <f>Notes!$B$54</f>
        <v>BinningVmax</v>
      </c>
      <c r="K58" s="107" t="str">
        <f>Notes!$B$54</f>
        <v>BinningVmax</v>
      </c>
      <c r="L58" s="107" t="str">
        <f>Notes!$B$54</f>
        <v>BinningVmax</v>
      </c>
      <c r="M58" s="107" t="str">
        <f t="shared" si="369"/>
        <v>800mV</v>
      </c>
      <c r="N58" s="107" t="str">
        <f>Notes!$B$54</f>
        <v>BinningVmax</v>
      </c>
      <c r="O58" s="107" t="str">
        <f t="shared" si="47"/>
        <v>Bincut_X_X_X LV</v>
      </c>
      <c r="P58" s="110"/>
      <c r="Q58" s="248"/>
      <c r="R58" s="106" t="str">
        <f>B58</f>
        <v>MG00C</v>
      </c>
      <c r="S58" s="111" t="str">
        <f>LEFT(TRIM(C58),5)&amp;" Product-"&amp;GB!$S$1</f>
        <v>MP001 Product-CP_GB_HOT</v>
      </c>
      <c r="T58" s="111" t="str">
        <f>LEFT(TRIM(D58),5)&amp;" Product-"&amp;GB!$S$1</f>
        <v>ME001 Product-CP_GB_HOT</v>
      </c>
      <c r="U58" s="111" t="str">
        <f>LEFT(TRIM(E58),5)&amp;" Product-"&amp;GB!$S$1</f>
        <v>MG00C Product-CP_GB_HOT</v>
      </c>
      <c r="V58" s="111" t="str">
        <f t="shared" si="364"/>
        <v>950mV (MS005 Product)</v>
      </c>
      <c r="W58" s="111" t="str">
        <f>LEFT(TRIM(G58),5)&amp;" Product-"&amp;GB!$S$1</f>
        <v>MD001 Product-CP_GB_HOT</v>
      </c>
      <c r="X58" s="111" t="str">
        <f>LEFT(TRIM(H58),5)&amp;" Product-"&amp;GB!$S$1</f>
        <v>MI001 Product-CP_GB_HOT</v>
      </c>
      <c r="Y58" s="111" t="str">
        <f>IF(I58="","",LEFT(TRIM($I58),6)&amp;" Product-"&amp;GB!$S$1)</f>
        <v>MPS001 Product-CP_GB_HOT</v>
      </c>
      <c r="Z58" s="111" t="str">
        <f t="shared" si="48"/>
        <v>Product-CP_GB_HOT</v>
      </c>
      <c r="AA58" s="111" t="str">
        <f t="shared" si="48"/>
        <v>Product-CP_GB_HOT</v>
      </c>
      <c r="AB58" s="111" t="str">
        <f t="shared" si="48"/>
        <v>Product-CP_GB_HOT</v>
      </c>
      <c r="AC58" s="111" t="str">
        <f>IF(M58="","",IF(M58="CPVmax","Product-CP_GB_HOT",M58))</f>
        <v>800mV</v>
      </c>
      <c r="AD58" s="111" t="str">
        <f t="shared" si="48"/>
        <v>Product-CP_GB_HOT</v>
      </c>
      <c r="AE58" s="111" t="str">
        <f>O58</f>
        <v>Bincut_X_X_X LV</v>
      </c>
      <c r="AF58" s="106"/>
      <c r="AG58" s="248"/>
      <c r="AH58" s="112" t="str">
        <f>B58</f>
        <v>MG00C</v>
      </c>
      <c r="AI58" s="113" t="str">
        <f t="shared" ref="AI58:AK61" si="401">LEFT(TRIM(C58),5)&amp;" Product-FT_GB_ROOM"</f>
        <v>MP001 Product-FT_GB_ROOM</v>
      </c>
      <c r="AJ58" s="113" t="str">
        <f t="shared" si="401"/>
        <v>ME001 Product-FT_GB_ROOM</v>
      </c>
      <c r="AK58" s="113" t="str">
        <f t="shared" si="401"/>
        <v>MG00C Product-FT_GB_ROOM</v>
      </c>
      <c r="AL58" s="113" t="str">
        <f>IF(MID(F58,1,2)="MS",LEFT(F58,5)&amp;" Product-FT_GB_ROOM",F58)</f>
        <v>950mV (MS005 Product)</v>
      </c>
      <c r="AM58" s="113" t="str">
        <f t="shared" ref="AM58:AN61" si="402">LEFT(TRIM(G58),5)&amp;" Product-FT_GB_ROOM"</f>
        <v>MD001 Product-FT_GB_ROOM</v>
      </c>
      <c r="AN58" s="113" t="str">
        <f t="shared" si="402"/>
        <v>MI001 Product-FT_GB_ROOM</v>
      </c>
      <c r="AO58" s="113" t="str">
        <f t="shared" si="40"/>
        <v>MPS001 Product-FT_GB_ROOM</v>
      </c>
      <c r="AP58" s="113" t="str">
        <f>IF(Z58=Notes!$B$54,Notes!$B$54,"Product-FT_GB_ROOM")</f>
        <v>Product-FT_GB_ROOM</v>
      </c>
      <c r="AQ58" s="113" t="str">
        <f>IF(AA58=Notes!$B$54,Notes!$B$54,"Product-FT_GB_ROOM")</f>
        <v>Product-FT_GB_ROOM</v>
      </c>
      <c r="AR58" s="113" t="str">
        <f>IF(AB58=Notes!$B$54,Notes!$B$54,"Product-FT_GB_ROOM")</f>
        <v>Product-FT_GB_ROOM</v>
      </c>
      <c r="AS58" s="113" t="str">
        <f>IF(M58=Notes!$B$54,"Product-FT_GB_ROOM",M58)</f>
        <v>800mV</v>
      </c>
      <c r="AT58" s="113" t="str">
        <f>IF(AD58=Notes!$B$54,Notes!$B$54,"Product-FT_GB_ROOM")</f>
        <v>Product-FT_GB_ROOM</v>
      </c>
      <c r="AU58" s="114" t="str">
        <f>O58</f>
        <v>Bincut_X_X_X LV</v>
      </c>
      <c r="AV58" s="106"/>
      <c r="AW58" s="248"/>
      <c r="AX58" s="106" t="str">
        <f>B58</f>
        <v>MG00C</v>
      </c>
      <c r="AY58" s="115" t="str">
        <f t="shared" si="370"/>
        <v>MP001 Product-FT_GB_HOT</v>
      </c>
      <c r="AZ58" s="115" t="str">
        <f t="shared" si="371"/>
        <v>ME001 Product-FT_GB_HOT</v>
      </c>
      <c r="BA58" s="115" t="str">
        <f>IF(LEFT(E58,1)="M",LEFT(TRIM(E58),5)&amp;" Product-FT_GB_HOT",CONCATENATE($BG58,MID(E58,6,10)))</f>
        <v>MG00C Product-FT_GB_HOT</v>
      </c>
      <c r="BB58" s="115" t="str">
        <f>IF(MID(F58,1,2)="MS",LEFT(F58,5)&amp;" Product-FT_GB_HOT",F58)</f>
        <v>950mV (MS005 Product)</v>
      </c>
      <c r="BC58" s="115" t="str">
        <f t="shared" si="372"/>
        <v>MD001 Product-FT_GB_HOT</v>
      </c>
      <c r="BD58" s="115" t="str">
        <f>IF(LEFT(H58,1)="M",LEFT(TRIM(H58),5)&amp;" Product-FT_GB_HOT",CONCATENATE($BG58,MID(H58,6,10)))</f>
        <v>MI001 Product-FT_GB_HOT</v>
      </c>
      <c r="BE58" s="115" t="str">
        <f>CONCATENATE(MID(I58,1,6)," Product-FT_GB_HOT")</f>
        <v>MPS001 Product-FT_GB_HOT</v>
      </c>
      <c r="BF58" s="115" t="str">
        <f>IF(J58=Notes!$B$54,"Product-FT_GB_HOT",J58)</f>
        <v>Product-FT_GB_HOT</v>
      </c>
      <c r="BG58" s="115" t="str">
        <f>IF(K58=Notes!$B$54,"Product-FT_GB_HOT",K58)</f>
        <v>Product-FT_GB_HOT</v>
      </c>
      <c r="BH58" s="115" t="str">
        <f>IF(L58=Notes!$B$54,"Product-FT_GB_HOT",L58)</f>
        <v>Product-FT_GB_HOT</v>
      </c>
      <c r="BI58" s="115" t="str">
        <f>IF(M58=Notes!$B$54,"Product-FT_GB_HOT",M58)</f>
        <v>800mV</v>
      </c>
      <c r="BJ58" s="115" t="str">
        <f>IF(N58=Notes!$B$54,"Product-FT_GB_HOT",N58)</f>
        <v>Product-FT_GB_HOT</v>
      </c>
      <c r="BK58" s="115" t="str">
        <f>O58</f>
        <v>Bincut_X_X_X LV</v>
      </c>
      <c r="BL58" s="106"/>
      <c r="BM58" s="248"/>
      <c r="BN58" s="106" t="str">
        <f t="shared" si="43"/>
        <v>MG00C</v>
      </c>
      <c r="BO58" s="116" t="str">
        <f>LEFT(TRIM(C58),5)&amp;" Product-"&amp;GB!$W$1</f>
        <v>MP001 Product-ATE_FQAGB</v>
      </c>
      <c r="BP58" s="116" t="str">
        <f>LEFT(TRIM(D58),5)&amp;" Product-"&amp;GB!$W$1</f>
        <v>ME001 Product-ATE_FQAGB</v>
      </c>
      <c r="BQ58" s="116" t="str">
        <f>LEFT(TRIM(E58),5)&amp;" Product-"&amp;GB!$W$1</f>
        <v>MG00C Product-ATE_FQAGB</v>
      </c>
      <c r="BR58" s="116" t="str">
        <f>IF(MID($F58,1,2)="MS",LEFT(TRIM($F58),5)&amp;" Product-"&amp;GB!$W$1,$F58)</f>
        <v>950mV (MS005 Product)</v>
      </c>
      <c r="BS58" s="116" t="str">
        <f>LEFT(TRIM(G58),5)&amp;" Product-"&amp;GB!$W$1</f>
        <v>MD001 Product-ATE_FQAGB</v>
      </c>
      <c r="BT58" s="116" t="str">
        <f>LEFT(TRIM(H58),5)&amp;" Product-"&amp;GB!$W$1</f>
        <v>MI001 Product-ATE_FQAGB</v>
      </c>
      <c r="BU58" s="116" t="str">
        <f>CONCATENATE(MID($BE58,1,6)," Product-",GB!$W$1)</f>
        <v>MPS001 Product-ATE_FQAGB</v>
      </c>
      <c r="BV58" s="116" t="str">
        <f>IF(J58=Notes!$B$54,"Product-"&amp;GB!$W$1,J58)</f>
        <v>Product-ATE_FQAGB</v>
      </c>
      <c r="BW58" s="116" t="str">
        <f>IF(K58=Notes!$B$54,"Product-"&amp;GB!$W$1,K58)</f>
        <v>Product-ATE_FQAGB</v>
      </c>
      <c r="BX58" s="116" t="str">
        <f>IF(L58=Notes!$B$54,"Product-"&amp;GB!$W$1,L58)</f>
        <v>Product-ATE_FQAGB</v>
      </c>
      <c r="BY58" s="116" t="str">
        <f>IF(M58=Notes!$B$54,"Product-"&amp;GB!$W$1,M58)</f>
        <v>800mV</v>
      </c>
      <c r="BZ58" s="116" t="str">
        <f>IF(N58=Notes!$B$54,"Product-"&amp;GB!$W$1,N58)</f>
        <v>Product-ATE_FQAGB</v>
      </c>
      <c r="CA58" s="116" t="str">
        <f t="shared" si="15"/>
        <v>Bincut_X_X_X NV</v>
      </c>
      <c r="CB58" s="106"/>
      <c r="CC58" s="248"/>
      <c r="CD58" s="106" t="str">
        <f t="shared" si="44"/>
        <v>MG00C</v>
      </c>
      <c r="CE58" s="117" t="str">
        <f t="shared" ref="CE58:CG61" si="403">LEFT(TRIM(C58),5)&amp;" Product-HTOL_T0TX_GB_ROOM"</f>
        <v>MP001 Product-HTOL_T0TX_GB_ROOM</v>
      </c>
      <c r="CF58" s="117" t="str">
        <f t="shared" si="403"/>
        <v>ME001 Product-HTOL_T0TX_GB_ROOM</v>
      </c>
      <c r="CG58" s="117" t="str">
        <f t="shared" si="403"/>
        <v>MG00C Product-HTOL_T0TX_GB_ROOM</v>
      </c>
      <c r="CH58" s="117" t="str">
        <f t="shared" si="366"/>
        <v>950mV (MS005 Product)</v>
      </c>
      <c r="CI58" s="117" t="str">
        <f>LEFT(TRIM(G58),5)&amp;" Product-HTOL_T0TX_GB_ROOM"</f>
        <v>MD001 Product-HTOL_T0TX_GB_ROOM</v>
      </c>
      <c r="CJ58" s="117" t="str">
        <f>IF(LEFT(H58,1)="M",LEFT(TRIM(H58),5)&amp;" Product-HTOL_T0TX_GB_ROOM",CONCATENATE($CL58,MID(H58,6,10)))</f>
        <v>MI001 Product-HTOL_T0TX_GB_ROOM</v>
      </c>
      <c r="CK58" s="117" t="str">
        <f t="shared" si="22"/>
        <v>MPS001 Product-HTOL_T0TX_GB_ROOM</v>
      </c>
      <c r="CL58" s="117" t="str">
        <f>IF(J58=Notes!$B$54,"Product-HTOL_T0TX_GB_ROOM",J58)</f>
        <v>Product-HTOL_T0TX_GB_ROOM</v>
      </c>
      <c r="CM58" s="117" t="str">
        <f>IF(K58=Notes!$B$54,"Product-HTOL_T0TX_GB_ROOM",K58)</f>
        <v>Product-HTOL_T0TX_GB_ROOM</v>
      </c>
      <c r="CN58" s="117" t="str">
        <f>IF(L58=Notes!$B$54,"Product-HTOL_T0TX_GB_ROOM",L58)</f>
        <v>Product-HTOL_T0TX_GB_ROOM</v>
      </c>
      <c r="CO58" s="117" t="str">
        <f>IF(M58=Notes!$B$54,"Product-HTOL_T0TX_GB_ROOM",M58)</f>
        <v>800mV</v>
      </c>
      <c r="CP58" s="117" t="str">
        <f>IF(N58=Notes!$B$54,"Product-HTOL_T0TX_GB_ROOM",N58)</f>
        <v>Product-HTOL_T0TX_GB_ROOM</v>
      </c>
      <c r="CQ58" s="117" t="str">
        <f t="shared" si="23"/>
        <v>Bincut_X_X_X NV</v>
      </c>
      <c r="CR58" s="106"/>
      <c r="CS58" s="248"/>
      <c r="CT58" s="106" t="str">
        <f t="shared" si="45"/>
        <v>MG00C</v>
      </c>
      <c r="CU58" s="118" t="str">
        <f t="shared" ref="CU58:CW61" si="404">LEFT(TRIM(C58),5)&amp;" Product-HTOL_T0TX_GB_HOT"</f>
        <v>MP001 Product-HTOL_T0TX_GB_HOT</v>
      </c>
      <c r="CV58" s="118" t="str">
        <f t="shared" si="404"/>
        <v>ME001 Product-HTOL_T0TX_GB_HOT</v>
      </c>
      <c r="CW58" s="118" t="str">
        <f t="shared" si="404"/>
        <v>MG00C Product-HTOL_T0TX_GB_HOT</v>
      </c>
      <c r="CX58" s="118" t="str">
        <f t="shared" si="367"/>
        <v>950mV (MS005 Product)</v>
      </c>
      <c r="CY58" s="118" t="str">
        <f>LEFT(TRIM(G58),5)&amp;" Product-HTOL_T0TX_GB_HOT"</f>
        <v>MD001 Product-HTOL_T0TX_GB_HOT</v>
      </c>
      <c r="CZ58" s="118" t="str">
        <f>IF(LEFT(H58,1)="M",LEFT(TRIM(H58),5)&amp;" Product-HTOL_T0TX_GB_HOT",CONCATENATE($DB58,MID(H58,6,10)))</f>
        <v>MI001 Product-HTOL_T0TX_GB_HOT</v>
      </c>
      <c r="DA58" s="118" t="str">
        <f t="shared" si="30"/>
        <v>MPS001 Product-HTOL_T0TX_GB_HOT</v>
      </c>
      <c r="DB58" s="118" t="str">
        <f>IF(J58=Notes!$B$54,"Product-HTOL_T0TX_GB_HOT",J58)</f>
        <v>Product-HTOL_T0TX_GB_HOT</v>
      </c>
      <c r="DC58" s="118" t="str">
        <f>IF(K58=Notes!$B$54,"Product-HTOL_T0TX_GB_HOT",K58)</f>
        <v>Product-HTOL_T0TX_GB_HOT</v>
      </c>
      <c r="DD58" s="118" t="str">
        <f>IF(L58=Notes!$B$54,"Product-HTOL_T0TX_GB_HOT",L58)</f>
        <v>Product-HTOL_T0TX_GB_HOT</v>
      </c>
      <c r="DE58" s="118" t="str">
        <f>IF(M58=Notes!$B$54,"Product-HTOL_T0TX_GB_HOT",M58)</f>
        <v>800mV</v>
      </c>
      <c r="DF58" s="118" t="str">
        <f>IF(N58=Notes!$B$54,"Product-HTOL_T0TX_GB_HOT",N58)</f>
        <v>Product-HTOL_T0TX_GB_HOT</v>
      </c>
      <c r="DG58" s="118" t="str">
        <f t="shared" si="31"/>
        <v>Bincut_X_X_X NV</v>
      </c>
      <c r="DH58" s="106"/>
      <c r="DI58" s="55" t="str">
        <f t="shared" si="46"/>
        <v>Yes</v>
      </c>
      <c r="DJ58" s="55">
        <f>VLOOKUP(LEFT($E58,5),Notes!$A:$F,6,0)</f>
        <v>0</v>
      </c>
      <c r="DK58" s="55">
        <f>IF(LEFT($F58,2)="MS",VLOOKUP(LEFT($F58,5),Notes!$A:$F,6,0),IF(LEFT($F58,3)&gt;Notes!$B$58,0,1))</f>
        <v>0</v>
      </c>
      <c r="DL58" s="55">
        <f>VLOOKUP(LEFT($G58,5),Notes!$A:$F,6,0)</f>
        <v>1</v>
      </c>
      <c r="DM58" s="55">
        <f>VLOOKUP(LEFT($H58,5),Notes!$A:$F,6,0)</f>
        <v>1</v>
      </c>
    </row>
    <row r="59" spans="1:117" ht="17" x14ac:dyDescent="0.2">
      <c r="A59" s="259"/>
      <c r="B59" s="106" t="s">
        <v>378</v>
      </c>
      <c r="C59" s="107" t="str">
        <f t="shared" si="368"/>
        <v>MP001 E1 Voltage</v>
      </c>
      <c r="D59" s="108" t="str">
        <f t="shared" si="368"/>
        <v>ME001 E1 Voltage</v>
      </c>
      <c r="E59" s="109" t="str">
        <f t="shared" si="354"/>
        <v>MG00D Evaluate Bin</v>
      </c>
      <c r="F59" s="107" t="str">
        <f t="shared" si="373"/>
        <v>950mV (MS005 Product)</v>
      </c>
      <c r="G59" s="107" t="str">
        <f t="shared" si="363"/>
        <v>MD001 Bin Result</v>
      </c>
      <c r="H59" s="107" t="str">
        <f t="shared" si="363"/>
        <v>MI001 Bin Result</v>
      </c>
      <c r="I59" s="107" t="str">
        <f>IF(INDEX(Binning!$F$3:$AY$791,MATCH(CONCATENATE("MPS",MID(C59,3,3),"_E1"),Binning!$F$3:$F$791,0),MATCH("Pvmax",Binning!$F$2:$AY$2,0))&lt;INDEX(Binning!$F$3:$AY$791,MATCH(CONCATENATE("MES",MID(D59,3,3),"_E1"),Binning!$F$3:$F$791,0),MATCH("Pvmax",Binning!$F$2:$AY$2,0)),CONCATENATE("MES",MID(D59,3,3)," E1 Voltage"),CONCATENATE("MPS",MID(C59,3,3)," E1 Voltage"))</f>
        <v>MPS001 E1 Voltage</v>
      </c>
      <c r="J59" s="107" t="str">
        <f>Notes!$B$54</f>
        <v>BinningVmax</v>
      </c>
      <c r="K59" s="107" t="str">
        <f>Notes!$B$54</f>
        <v>BinningVmax</v>
      </c>
      <c r="L59" s="107" t="str">
        <f>Notes!$B$54</f>
        <v>BinningVmax</v>
      </c>
      <c r="M59" s="107" t="str">
        <f t="shared" si="369"/>
        <v>800mV</v>
      </c>
      <c r="N59" s="107" t="str">
        <f>Notes!$B$54</f>
        <v>BinningVmax</v>
      </c>
      <c r="O59" s="107" t="str">
        <f t="shared" si="47"/>
        <v>Bincut_X_X_X LV</v>
      </c>
      <c r="P59" s="110"/>
      <c r="Q59" s="248"/>
      <c r="R59" s="106" t="str">
        <f>B59</f>
        <v>MG00D</v>
      </c>
      <c r="S59" s="111" t="str">
        <f>LEFT(TRIM(C59),5)&amp;" Product-"&amp;GB!$S$1</f>
        <v>MP001 Product-CP_GB_HOT</v>
      </c>
      <c r="T59" s="111" t="str">
        <f>LEFT(TRIM(D59),5)&amp;" Product-"&amp;GB!$S$1</f>
        <v>ME001 Product-CP_GB_HOT</v>
      </c>
      <c r="U59" s="111" t="str">
        <f>LEFT(TRIM(E59),5)&amp;" Product-"&amp;GB!$S$1</f>
        <v>MG00D Product-CP_GB_HOT</v>
      </c>
      <c r="V59" s="111" t="str">
        <f t="shared" si="364"/>
        <v>950mV (MS005 Product)</v>
      </c>
      <c r="W59" s="111" t="str">
        <f>LEFT(TRIM(G59),5)&amp;" Product-"&amp;GB!$S$1</f>
        <v>MD001 Product-CP_GB_HOT</v>
      </c>
      <c r="X59" s="111" t="str">
        <f>LEFT(TRIM(H59),5)&amp;" Product-"&amp;GB!$S$1</f>
        <v>MI001 Product-CP_GB_HOT</v>
      </c>
      <c r="Y59" s="111" t="str">
        <f>IF(I59="","",LEFT(TRIM($I59),6)&amp;" Product-"&amp;GB!$S$1)</f>
        <v>MPS001 Product-CP_GB_HOT</v>
      </c>
      <c r="Z59" s="111" t="str">
        <f t="shared" si="48"/>
        <v>Product-CP_GB_HOT</v>
      </c>
      <c r="AA59" s="111" t="str">
        <f t="shared" si="48"/>
        <v>Product-CP_GB_HOT</v>
      </c>
      <c r="AB59" s="111" t="str">
        <f t="shared" si="48"/>
        <v>Product-CP_GB_HOT</v>
      </c>
      <c r="AC59" s="111" t="str">
        <f>IF(M59="","",IF(M59="CPVmax","Product-CP_GB_HOT",M59))</f>
        <v>800mV</v>
      </c>
      <c r="AD59" s="111" t="str">
        <f t="shared" si="48"/>
        <v>Product-CP_GB_HOT</v>
      </c>
      <c r="AE59" s="111" t="str">
        <f>O59</f>
        <v>Bincut_X_X_X LV</v>
      </c>
      <c r="AF59" s="106"/>
      <c r="AG59" s="248"/>
      <c r="AH59" s="112" t="str">
        <f>B59</f>
        <v>MG00D</v>
      </c>
      <c r="AI59" s="113" t="str">
        <f t="shared" ref="AI59:AI60" si="405">LEFT(TRIM(C59),5)&amp;" Product-FT_GB_ROOM"</f>
        <v>MP001 Product-FT_GB_ROOM</v>
      </c>
      <c r="AJ59" s="113" t="str">
        <f t="shared" ref="AJ59:AJ60" si="406">LEFT(TRIM(D59),5)&amp;" Product-FT_GB_ROOM"</f>
        <v>ME001 Product-FT_GB_ROOM</v>
      </c>
      <c r="AK59" s="113" t="str">
        <f t="shared" ref="AK59:AK60" si="407">LEFT(TRIM(E59),5)&amp;" Product-FT_GB_ROOM"</f>
        <v>MG00D Product-FT_GB_ROOM</v>
      </c>
      <c r="AL59" s="113" t="str">
        <f>IF(MID(F59,1,2)="MS",LEFT(F59,5)&amp;" Product-FT_GB_ROOM",F59)</f>
        <v>950mV (MS005 Product)</v>
      </c>
      <c r="AM59" s="113" t="str">
        <f t="shared" si="402"/>
        <v>MD001 Product-FT_GB_ROOM</v>
      </c>
      <c r="AN59" s="113" t="str">
        <f t="shared" si="402"/>
        <v>MI001 Product-FT_GB_ROOM</v>
      </c>
      <c r="AO59" s="113" t="str">
        <f t="shared" si="40"/>
        <v>MPS001 Product-FT_GB_ROOM</v>
      </c>
      <c r="AP59" s="113" t="str">
        <f>IF(Z59=Notes!$B$54,Notes!$B$54,"Product-FT_GB_ROOM")</f>
        <v>Product-FT_GB_ROOM</v>
      </c>
      <c r="AQ59" s="113" t="str">
        <f>IF(AA59=Notes!$B$54,Notes!$B$54,"Product-FT_GB_ROOM")</f>
        <v>Product-FT_GB_ROOM</v>
      </c>
      <c r="AR59" s="113" t="str">
        <f>IF(AB59=Notes!$B$54,Notes!$B$54,"Product-FT_GB_ROOM")</f>
        <v>Product-FT_GB_ROOM</v>
      </c>
      <c r="AS59" s="113" t="str">
        <f>IF(M59=Notes!$B$54,"Product-FT_GB_ROOM",M59)</f>
        <v>800mV</v>
      </c>
      <c r="AT59" s="113" t="str">
        <f>IF(AD59=Notes!$B$54,Notes!$B$54,"Product-FT_GB_ROOM")</f>
        <v>Product-FT_GB_ROOM</v>
      </c>
      <c r="AU59" s="114" t="str">
        <f>O59</f>
        <v>Bincut_X_X_X LV</v>
      </c>
      <c r="AV59" s="106"/>
      <c r="AW59" s="248"/>
      <c r="AX59" s="106" t="str">
        <f>B59</f>
        <v>MG00D</v>
      </c>
      <c r="AY59" s="115" t="str">
        <f t="shared" si="370"/>
        <v>MP001 Product-FT_GB_HOT</v>
      </c>
      <c r="AZ59" s="115" t="str">
        <f t="shared" si="371"/>
        <v>ME001 Product-FT_GB_HOT</v>
      </c>
      <c r="BA59" s="115" t="str">
        <f>IF(LEFT(E59,1)="M",LEFT(TRIM(E59),5)&amp;" Product-FT_GB_HOT",CONCATENATE($BG59,MID(E59,6,10)))</f>
        <v>MG00D Product-FT_GB_HOT</v>
      </c>
      <c r="BB59" s="115" t="str">
        <f>IF(MID(F59,1,2)="MS",LEFT(F59,5)&amp;" Product-FT_GB_HOT",F59)</f>
        <v>950mV (MS005 Product)</v>
      </c>
      <c r="BC59" s="115" t="str">
        <f t="shared" si="372"/>
        <v>MD001 Product-FT_GB_HOT</v>
      </c>
      <c r="BD59" s="115" t="str">
        <f>IF(LEFT(H59,1)="M",LEFT(TRIM(H59),5)&amp;" Product-FT_GB_HOT",CONCATENATE($BG59,MID(H59,6,10)))</f>
        <v>MI001 Product-FT_GB_HOT</v>
      </c>
      <c r="BE59" s="115" t="str">
        <f>CONCATENATE(MID(I59,1,6)," Product-FT_GB_HOT")</f>
        <v>MPS001 Product-FT_GB_HOT</v>
      </c>
      <c r="BF59" s="115" t="str">
        <f>IF(J59=Notes!$B$54,"Product-FT_GB_HOT",J59)</f>
        <v>Product-FT_GB_HOT</v>
      </c>
      <c r="BG59" s="115" t="str">
        <f>IF(K59=Notes!$B$54,"Product-FT_GB_HOT",K59)</f>
        <v>Product-FT_GB_HOT</v>
      </c>
      <c r="BH59" s="115" t="str">
        <f>IF(L59=Notes!$B$54,"Product-FT_GB_HOT",L59)</f>
        <v>Product-FT_GB_HOT</v>
      </c>
      <c r="BI59" s="115" t="str">
        <f>IF(M59=Notes!$B$54,"Product-FT_GB_HOT",M59)</f>
        <v>800mV</v>
      </c>
      <c r="BJ59" s="115" t="str">
        <f>IF(N59=Notes!$B$54,"Product-FT_GB_HOT",N59)</f>
        <v>Product-FT_GB_HOT</v>
      </c>
      <c r="BK59" s="115" t="str">
        <f>O59</f>
        <v>Bincut_X_X_X LV</v>
      </c>
      <c r="BL59" s="106"/>
      <c r="BM59" s="248"/>
      <c r="BN59" s="106" t="str">
        <f t="shared" si="43"/>
        <v>MG00D</v>
      </c>
      <c r="BO59" s="116" t="str">
        <f>LEFT(TRIM(C59),5)&amp;" Product-"&amp;GB!$W$1</f>
        <v>MP001 Product-ATE_FQAGB</v>
      </c>
      <c r="BP59" s="116" t="str">
        <f>LEFT(TRIM(D59),5)&amp;" Product-"&amp;GB!$W$1</f>
        <v>ME001 Product-ATE_FQAGB</v>
      </c>
      <c r="BQ59" s="116" t="str">
        <f>LEFT(TRIM(E59),5)&amp;" Product-"&amp;GB!$W$1</f>
        <v>MG00D Product-ATE_FQAGB</v>
      </c>
      <c r="BR59" s="116" t="str">
        <f>IF(MID($F59,1,2)="MS",LEFT(TRIM($F59),5)&amp;" Product-"&amp;GB!$W$1,$F59)</f>
        <v>950mV (MS005 Product)</v>
      </c>
      <c r="BS59" s="116" t="str">
        <f>LEFT(TRIM(G59),5)&amp;" Product-"&amp;GB!$W$1</f>
        <v>MD001 Product-ATE_FQAGB</v>
      </c>
      <c r="BT59" s="116" t="str">
        <f>LEFT(TRIM(H59),5)&amp;" Product-"&amp;GB!$W$1</f>
        <v>MI001 Product-ATE_FQAGB</v>
      </c>
      <c r="BU59" s="116" t="str">
        <f>CONCATENATE(MID($BE59,1,6)," Product-",GB!$W$1)</f>
        <v>MPS001 Product-ATE_FQAGB</v>
      </c>
      <c r="BV59" s="116" t="str">
        <f>IF(J59=Notes!$B$54,"Product-"&amp;GB!$W$1,J59)</f>
        <v>Product-ATE_FQAGB</v>
      </c>
      <c r="BW59" s="116" t="str">
        <f>IF(K59=Notes!$B$54,"Product-"&amp;GB!$W$1,K59)</f>
        <v>Product-ATE_FQAGB</v>
      </c>
      <c r="BX59" s="116" t="str">
        <f>IF(L59=Notes!$B$54,"Product-"&amp;GB!$W$1,L59)</f>
        <v>Product-ATE_FQAGB</v>
      </c>
      <c r="BY59" s="116" t="str">
        <f>IF(M59=Notes!$B$54,"Product-"&amp;GB!$W$1,M59)</f>
        <v>800mV</v>
      </c>
      <c r="BZ59" s="116" t="str">
        <f>IF(N59=Notes!$B$54,"Product-"&amp;GB!$W$1,N59)</f>
        <v>Product-ATE_FQAGB</v>
      </c>
      <c r="CA59" s="116" t="str">
        <f t="shared" si="15"/>
        <v>Bincut_X_X_X NV</v>
      </c>
      <c r="CB59" s="106"/>
      <c r="CC59" s="248"/>
      <c r="CD59" s="106" t="str">
        <f t="shared" si="44"/>
        <v>MG00D</v>
      </c>
      <c r="CE59" s="117" t="str">
        <f t="shared" ref="CE59:CE60" si="408">LEFT(TRIM(C59),5)&amp;" Product-HTOL_T0TX_GB_ROOM"</f>
        <v>MP001 Product-HTOL_T0TX_GB_ROOM</v>
      </c>
      <c r="CF59" s="117" t="str">
        <f t="shared" ref="CF59:CF60" si="409">LEFT(TRIM(D59),5)&amp;" Product-HTOL_T0TX_GB_ROOM"</f>
        <v>ME001 Product-HTOL_T0TX_GB_ROOM</v>
      </c>
      <c r="CG59" s="117" t="str">
        <f t="shared" ref="CG59:CG60" si="410">LEFT(TRIM(E59),5)&amp;" Product-HTOL_T0TX_GB_ROOM"</f>
        <v>MG00D Product-HTOL_T0TX_GB_ROOM</v>
      </c>
      <c r="CH59" s="117" t="str">
        <f t="shared" si="366"/>
        <v>950mV (MS005 Product)</v>
      </c>
      <c r="CI59" s="117" t="str">
        <f>LEFT(TRIM(G59),5)&amp;" Product-HTOL_T0TX_GB_ROOM"</f>
        <v>MD001 Product-HTOL_T0TX_GB_ROOM</v>
      </c>
      <c r="CJ59" s="117" t="str">
        <f>IF(LEFT(H59,1)="M",LEFT(TRIM(H59),5)&amp;" Product-HTOL_T0TX_GB_ROOM",CONCATENATE($CL59,MID(H59,6,10)))</f>
        <v>MI001 Product-HTOL_T0TX_GB_ROOM</v>
      </c>
      <c r="CK59" s="117" t="str">
        <f t="shared" si="22"/>
        <v>MPS001 Product-HTOL_T0TX_GB_ROOM</v>
      </c>
      <c r="CL59" s="117" t="str">
        <f>IF(J59=Notes!$B$54,"Product-HTOL_T0TX_GB_ROOM",J59)</f>
        <v>Product-HTOL_T0TX_GB_ROOM</v>
      </c>
      <c r="CM59" s="117" t="str">
        <f>IF(K59=Notes!$B$54,"Product-HTOL_T0TX_GB_ROOM",K59)</f>
        <v>Product-HTOL_T0TX_GB_ROOM</v>
      </c>
      <c r="CN59" s="117" t="str">
        <f>IF(L59=Notes!$B$54,"Product-HTOL_T0TX_GB_ROOM",L59)</f>
        <v>Product-HTOL_T0TX_GB_ROOM</v>
      </c>
      <c r="CO59" s="117" t="str">
        <f>IF(M59=Notes!$B$54,"Product-HTOL_T0TX_GB_ROOM",M59)</f>
        <v>800mV</v>
      </c>
      <c r="CP59" s="117" t="str">
        <f>IF(N59=Notes!$B$54,"Product-HTOL_T0TX_GB_ROOM",N59)</f>
        <v>Product-HTOL_T0TX_GB_ROOM</v>
      </c>
      <c r="CQ59" s="117" t="str">
        <f t="shared" si="23"/>
        <v>Bincut_X_X_X NV</v>
      </c>
      <c r="CR59" s="106"/>
      <c r="CS59" s="248"/>
      <c r="CT59" s="106" t="str">
        <f t="shared" si="45"/>
        <v>MG00D</v>
      </c>
      <c r="CU59" s="118" t="str">
        <f t="shared" ref="CU59:CU60" si="411">LEFT(TRIM(C59),5)&amp;" Product-HTOL_T0TX_GB_HOT"</f>
        <v>MP001 Product-HTOL_T0TX_GB_HOT</v>
      </c>
      <c r="CV59" s="118" t="str">
        <f t="shared" ref="CV59:CV60" si="412">LEFT(TRIM(D59),5)&amp;" Product-HTOL_T0TX_GB_HOT"</f>
        <v>ME001 Product-HTOL_T0TX_GB_HOT</v>
      </c>
      <c r="CW59" s="118" t="str">
        <f t="shared" ref="CW59:CW60" si="413">LEFT(TRIM(E59),5)&amp;" Product-HTOL_T0TX_GB_HOT"</f>
        <v>MG00D Product-HTOL_T0TX_GB_HOT</v>
      </c>
      <c r="CX59" s="118" t="str">
        <f t="shared" si="367"/>
        <v>950mV (MS005 Product)</v>
      </c>
      <c r="CY59" s="118" t="str">
        <f>LEFT(TRIM(G59),5)&amp;" Product-HTOL_T0TX_GB_HOT"</f>
        <v>MD001 Product-HTOL_T0TX_GB_HOT</v>
      </c>
      <c r="CZ59" s="118" t="str">
        <f>IF(LEFT(H59,1)="M",LEFT(TRIM(H59),5)&amp;" Product-HTOL_T0TX_GB_HOT",CONCATENATE($DB59,MID(H59,6,10)))</f>
        <v>MI001 Product-HTOL_T0TX_GB_HOT</v>
      </c>
      <c r="DA59" s="118" t="str">
        <f t="shared" si="30"/>
        <v>MPS001 Product-HTOL_T0TX_GB_HOT</v>
      </c>
      <c r="DB59" s="118" t="str">
        <f>IF(J59=Notes!$B$54,"Product-HTOL_T0TX_GB_HOT",J59)</f>
        <v>Product-HTOL_T0TX_GB_HOT</v>
      </c>
      <c r="DC59" s="118" t="str">
        <f>IF(K59=Notes!$B$54,"Product-HTOL_T0TX_GB_HOT",K59)</f>
        <v>Product-HTOL_T0TX_GB_HOT</v>
      </c>
      <c r="DD59" s="118" t="str">
        <f>IF(L59=Notes!$B$54,"Product-HTOL_T0TX_GB_HOT",L59)</f>
        <v>Product-HTOL_T0TX_GB_HOT</v>
      </c>
      <c r="DE59" s="118" t="str">
        <f>IF(M59=Notes!$B$54,"Product-HTOL_T0TX_GB_HOT",M59)</f>
        <v>800mV</v>
      </c>
      <c r="DF59" s="118" t="str">
        <f>IF(N59=Notes!$B$54,"Product-HTOL_T0TX_GB_HOT",N59)</f>
        <v>Product-HTOL_T0TX_GB_HOT</v>
      </c>
      <c r="DG59" s="118" t="str">
        <f t="shared" si="31"/>
        <v>Bincut_X_X_X NV</v>
      </c>
      <c r="DH59" s="106"/>
      <c r="DI59" s="55" t="str">
        <f t="shared" si="46"/>
        <v>Yes</v>
      </c>
      <c r="DJ59" s="55">
        <f>VLOOKUP(LEFT($E59,5),Notes!$A:$F,6,0)</f>
        <v>0</v>
      </c>
      <c r="DK59" s="55">
        <f>IF(LEFT($F59,2)="MS",VLOOKUP(LEFT($F59,5),Notes!$A:$F,6,0),IF(LEFT($F59,3)&gt;Notes!$B$58,0,1))</f>
        <v>0</v>
      </c>
      <c r="DL59" s="55">
        <f>VLOOKUP(LEFT($G59,5),Notes!$A:$F,6,0)</f>
        <v>1</v>
      </c>
      <c r="DM59" s="55">
        <f>VLOOKUP(LEFT($H59,5),Notes!$A:$F,6,0)</f>
        <v>1</v>
      </c>
    </row>
    <row r="60" spans="1:117" ht="17" x14ac:dyDescent="0.2">
      <c r="A60" s="259"/>
      <c r="B60" s="106" t="s">
        <v>399</v>
      </c>
      <c r="C60" s="107" t="str">
        <f t="shared" si="368"/>
        <v>MP001 E1 Voltage</v>
      </c>
      <c r="D60" s="108" t="str">
        <f t="shared" si="368"/>
        <v>ME001 E1 Voltage</v>
      </c>
      <c r="E60" s="109" t="str">
        <f t="shared" si="354"/>
        <v>MG00E Evaluate Bin</v>
      </c>
      <c r="F60" s="107" t="str">
        <f t="shared" si="373"/>
        <v>950mV (MS005 Product)</v>
      </c>
      <c r="G60" s="107" t="str">
        <f t="shared" si="363"/>
        <v>MD001 Bin Result</v>
      </c>
      <c r="H60" s="107" t="str">
        <f t="shared" si="363"/>
        <v>MI001 Bin Result</v>
      </c>
      <c r="I60" s="107" t="str">
        <f>IF(INDEX(Binning!$F$3:$AY$791,MATCH(CONCATENATE("MPS",MID(C60,3,3),"_E1"),Binning!$F$3:$F$791,0),MATCH("Pvmax",Binning!$F$2:$AY$2,0))&lt;INDEX(Binning!$F$3:$AY$791,MATCH(CONCATENATE("MES",MID(D60,3,3),"_E1"),Binning!$F$3:$F$791,0),MATCH("Pvmax",Binning!$F$2:$AY$2,0)),CONCATENATE("MES",MID(D60,3,3)," E1 Voltage"),CONCATENATE("MPS",MID(C60,3,3)," E1 Voltage"))</f>
        <v>MPS001 E1 Voltage</v>
      </c>
      <c r="J60" s="107" t="str">
        <f>Notes!$B$54</f>
        <v>BinningVmax</v>
      </c>
      <c r="K60" s="107" t="str">
        <f>Notes!$B$54</f>
        <v>BinningVmax</v>
      </c>
      <c r="L60" s="107" t="str">
        <f>Notes!$B$54</f>
        <v>BinningVmax</v>
      </c>
      <c r="M60" s="107" t="str">
        <f t="shared" si="369"/>
        <v>800mV</v>
      </c>
      <c r="N60" s="107" t="str">
        <f>Notes!$B$54</f>
        <v>BinningVmax</v>
      </c>
      <c r="O60" s="107" t="str">
        <f t="shared" si="47"/>
        <v>Bincut_X_X_X LV</v>
      </c>
      <c r="P60" s="110"/>
      <c r="Q60" s="248"/>
      <c r="R60" s="106" t="str">
        <f>B60</f>
        <v>MG00E</v>
      </c>
      <c r="S60" s="111" t="str">
        <f>LEFT(TRIM(C60),5)&amp;" Product-"&amp;GB!$S$1</f>
        <v>MP001 Product-CP_GB_HOT</v>
      </c>
      <c r="T60" s="111" t="str">
        <f>LEFT(TRIM(D60),5)&amp;" Product-"&amp;GB!$S$1</f>
        <v>ME001 Product-CP_GB_HOT</v>
      </c>
      <c r="U60" s="111" t="str">
        <f>LEFT(TRIM(E60),5)&amp;" Product-"&amp;GB!$S$1</f>
        <v>MG00E Product-CP_GB_HOT</v>
      </c>
      <c r="V60" s="111" t="str">
        <f t="shared" si="364"/>
        <v>950mV (MS005 Product)</v>
      </c>
      <c r="W60" s="111" t="str">
        <f>LEFT(TRIM(G60),5)&amp;" Product-"&amp;GB!$S$1</f>
        <v>MD001 Product-CP_GB_HOT</v>
      </c>
      <c r="X60" s="111" t="str">
        <f>LEFT(TRIM(H60),5)&amp;" Product-"&amp;GB!$S$1</f>
        <v>MI001 Product-CP_GB_HOT</v>
      </c>
      <c r="Y60" s="111" t="str">
        <f>IF(I60="","",LEFT(TRIM($I60),6)&amp;" Product-"&amp;GB!$S$1)</f>
        <v>MPS001 Product-CP_GB_HOT</v>
      </c>
      <c r="Z60" s="111" t="str">
        <f t="shared" si="48"/>
        <v>Product-CP_GB_HOT</v>
      </c>
      <c r="AA60" s="111" t="str">
        <f t="shared" si="48"/>
        <v>Product-CP_GB_HOT</v>
      </c>
      <c r="AB60" s="111" t="str">
        <f t="shared" si="48"/>
        <v>Product-CP_GB_HOT</v>
      </c>
      <c r="AC60" s="111" t="str">
        <f>IF(M60="","",IF(M60="CPVmax","Product-CP_GB_HOT",M60))</f>
        <v>800mV</v>
      </c>
      <c r="AD60" s="111" t="str">
        <f t="shared" si="48"/>
        <v>Product-CP_GB_HOT</v>
      </c>
      <c r="AE60" s="111" t="str">
        <f>O60</f>
        <v>Bincut_X_X_X LV</v>
      </c>
      <c r="AF60" s="106"/>
      <c r="AG60" s="248"/>
      <c r="AH60" s="112" t="str">
        <f>B60</f>
        <v>MG00E</v>
      </c>
      <c r="AI60" s="113" t="str">
        <f t="shared" si="405"/>
        <v>MP001 Product-FT_GB_ROOM</v>
      </c>
      <c r="AJ60" s="113" t="str">
        <f t="shared" si="406"/>
        <v>ME001 Product-FT_GB_ROOM</v>
      </c>
      <c r="AK60" s="113" t="str">
        <f t="shared" si="407"/>
        <v>MG00E Product-FT_GB_ROOM</v>
      </c>
      <c r="AL60" s="113" t="str">
        <f>IF(MID(F60,1,2)="MS",LEFT(F60,5)&amp;" Product-FT_GB_ROOM",F60)</f>
        <v>950mV (MS005 Product)</v>
      </c>
      <c r="AM60" s="113" t="str">
        <f t="shared" ref="AM60" si="414">LEFT(TRIM(G60),5)&amp;" Product-FT_GB_ROOM"</f>
        <v>MD001 Product-FT_GB_ROOM</v>
      </c>
      <c r="AN60" s="113" t="str">
        <f t="shared" ref="AN60" si="415">LEFT(TRIM(H60),5)&amp;" Product-FT_GB_ROOM"</f>
        <v>MI001 Product-FT_GB_ROOM</v>
      </c>
      <c r="AO60" s="113" t="str">
        <f t="shared" si="40"/>
        <v>MPS001 Product-FT_GB_ROOM</v>
      </c>
      <c r="AP60" s="113" t="str">
        <f>IF(Z60=Notes!$B$54,Notes!$B$54,"Product-FT_GB_ROOM")</f>
        <v>Product-FT_GB_ROOM</v>
      </c>
      <c r="AQ60" s="113" t="str">
        <f>IF(AA60=Notes!$B$54,Notes!$B$54,"Product-FT_GB_ROOM")</f>
        <v>Product-FT_GB_ROOM</v>
      </c>
      <c r="AR60" s="113" t="str">
        <f>IF(AB60=Notes!$B$54,Notes!$B$54,"Product-FT_GB_ROOM")</f>
        <v>Product-FT_GB_ROOM</v>
      </c>
      <c r="AS60" s="113" t="str">
        <f>IF(M60=Notes!$B$54,"Product-FT_GB_ROOM",M60)</f>
        <v>800mV</v>
      </c>
      <c r="AT60" s="113" t="str">
        <f>IF(AD60=Notes!$B$54,Notes!$B$54,"Product-FT_GB_ROOM")</f>
        <v>Product-FT_GB_ROOM</v>
      </c>
      <c r="AU60" s="114" t="str">
        <f>O60</f>
        <v>Bincut_X_X_X LV</v>
      </c>
      <c r="AV60" s="106"/>
      <c r="AW60" s="248"/>
      <c r="AX60" s="106" t="str">
        <f>B60</f>
        <v>MG00E</v>
      </c>
      <c r="AY60" s="115" t="str">
        <f t="shared" si="370"/>
        <v>MP001 Product-FT_GB_HOT</v>
      </c>
      <c r="AZ60" s="115" t="str">
        <f t="shared" si="371"/>
        <v>ME001 Product-FT_GB_HOT</v>
      </c>
      <c r="BA60" s="115" t="str">
        <f>IF(LEFT(E60,1)="M",LEFT(TRIM(E60),5)&amp;" Product-FT_GB_HOT",CONCATENATE($BG60,MID(E60,6,10)))</f>
        <v>MG00E Product-FT_GB_HOT</v>
      </c>
      <c r="BB60" s="115" t="str">
        <f>IF(MID(F60,1,2)="MS",LEFT(F60,5)&amp;" Product-FT_GB_HOT",F60)</f>
        <v>950mV (MS005 Product)</v>
      </c>
      <c r="BC60" s="115" t="str">
        <f t="shared" si="372"/>
        <v>MD001 Product-FT_GB_HOT</v>
      </c>
      <c r="BD60" s="115" t="str">
        <f>IF(LEFT(H60,1)="M",LEFT(TRIM(H60),5)&amp;" Product-FT_GB_HOT",CONCATENATE($BG60,MID(H60,6,10)))</f>
        <v>MI001 Product-FT_GB_HOT</v>
      </c>
      <c r="BE60" s="115" t="str">
        <f>CONCATENATE(MID(I60,1,6)," Product-FT_GB_HOT")</f>
        <v>MPS001 Product-FT_GB_HOT</v>
      </c>
      <c r="BF60" s="115" t="str">
        <f>IF(J60=Notes!$B$54,"Product-FT_GB_HOT",J60)</f>
        <v>Product-FT_GB_HOT</v>
      </c>
      <c r="BG60" s="115" t="str">
        <f>IF(K60=Notes!$B$54,"Product-FT_GB_HOT",K60)</f>
        <v>Product-FT_GB_HOT</v>
      </c>
      <c r="BH60" s="115" t="str">
        <f>IF(L60=Notes!$B$54,"Product-FT_GB_HOT",L60)</f>
        <v>Product-FT_GB_HOT</v>
      </c>
      <c r="BI60" s="115" t="str">
        <f>IF(M60=Notes!$B$54,"Product-FT_GB_HOT",M60)</f>
        <v>800mV</v>
      </c>
      <c r="BJ60" s="115" t="str">
        <f>IF(N60=Notes!$B$54,"Product-FT_GB_HOT",N60)</f>
        <v>Product-FT_GB_HOT</v>
      </c>
      <c r="BK60" s="115" t="str">
        <f>O60</f>
        <v>Bincut_X_X_X LV</v>
      </c>
      <c r="BL60" s="106"/>
      <c r="BM60" s="248"/>
      <c r="BN60" s="106" t="str">
        <f t="shared" si="43"/>
        <v>MG00E</v>
      </c>
      <c r="BO60" s="116" t="str">
        <f>LEFT(TRIM(C60),5)&amp;" Product-"&amp;GB!$W$1</f>
        <v>MP001 Product-ATE_FQAGB</v>
      </c>
      <c r="BP60" s="116" t="str">
        <f>LEFT(TRIM(D60),5)&amp;" Product-"&amp;GB!$W$1</f>
        <v>ME001 Product-ATE_FQAGB</v>
      </c>
      <c r="BQ60" s="116" t="str">
        <f>LEFT(TRIM(E60),5)&amp;" Product-"&amp;GB!$W$1</f>
        <v>MG00E Product-ATE_FQAGB</v>
      </c>
      <c r="BR60" s="116" t="str">
        <f>IF(MID($F60,1,2)="MS",LEFT(TRIM($F60),5)&amp;" Product-"&amp;GB!$W$1,$F60)</f>
        <v>950mV (MS005 Product)</v>
      </c>
      <c r="BS60" s="116" t="str">
        <f>LEFT(TRIM(G60),5)&amp;" Product-"&amp;GB!$W$1</f>
        <v>MD001 Product-ATE_FQAGB</v>
      </c>
      <c r="BT60" s="116" t="str">
        <f>LEFT(TRIM(H60),5)&amp;" Product-"&amp;GB!$W$1</f>
        <v>MI001 Product-ATE_FQAGB</v>
      </c>
      <c r="BU60" s="116" t="str">
        <f>CONCATENATE(MID($BE60,1,6)," Product-",GB!$W$1)</f>
        <v>MPS001 Product-ATE_FQAGB</v>
      </c>
      <c r="BV60" s="116" t="str">
        <f>IF(J60=Notes!$B$54,"Product-"&amp;GB!$W$1,J60)</f>
        <v>Product-ATE_FQAGB</v>
      </c>
      <c r="BW60" s="116" t="str">
        <f>IF(K60=Notes!$B$54,"Product-"&amp;GB!$W$1,K60)</f>
        <v>Product-ATE_FQAGB</v>
      </c>
      <c r="BX60" s="116" t="str">
        <f>IF(L60=Notes!$B$54,"Product-"&amp;GB!$W$1,L60)</f>
        <v>Product-ATE_FQAGB</v>
      </c>
      <c r="BY60" s="116" t="str">
        <f>IF(M60=Notes!$B$54,"Product-"&amp;GB!$W$1,M60)</f>
        <v>800mV</v>
      </c>
      <c r="BZ60" s="116" t="str">
        <f>IF(N60=Notes!$B$54,"Product-"&amp;GB!$W$1,N60)</f>
        <v>Product-ATE_FQAGB</v>
      </c>
      <c r="CA60" s="116" t="str">
        <f t="shared" si="15"/>
        <v>Bincut_X_X_X NV</v>
      </c>
      <c r="CB60" s="106"/>
      <c r="CC60" s="248"/>
      <c r="CD60" s="106" t="str">
        <f t="shared" si="44"/>
        <v>MG00E</v>
      </c>
      <c r="CE60" s="117" t="str">
        <f t="shared" si="408"/>
        <v>MP001 Product-HTOL_T0TX_GB_ROOM</v>
      </c>
      <c r="CF60" s="117" t="str">
        <f t="shared" si="409"/>
        <v>ME001 Product-HTOL_T0TX_GB_ROOM</v>
      </c>
      <c r="CG60" s="117" t="str">
        <f t="shared" si="410"/>
        <v>MG00E Product-HTOL_T0TX_GB_ROOM</v>
      </c>
      <c r="CH60" s="117" t="str">
        <f t="shared" si="366"/>
        <v>950mV (MS005 Product)</v>
      </c>
      <c r="CI60" s="117" t="str">
        <f>LEFT(TRIM(G60),5)&amp;" Product-HTOL_T0TX_GB_ROOM"</f>
        <v>MD001 Product-HTOL_T0TX_GB_ROOM</v>
      </c>
      <c r="CJ60" s="117" t="str">
        <f>IF(LEFT(H60,1)="M",LEFT(TRIM(H60),5)&amp;" Product-HTOL_T0TX_GB_ROOM",CONCATENATE($CL60,MID(H60,6,10)))</f>
        <v>MI001 Product-HTOL_T0TX_GB_ROOM</v>
      </c>
      <c r="CK60" s="117" t="str">
        <f t="shared" si="22"/>
        <v>MPS001 Product-HTOL_T0TX_GB_ROOM</v>
      </c>
      <c r="CL60" s="117" t="str">
        <f>IF(J60=Notes!$B$54,"Product-HTOL_T0TX_GB_ROOM",J60)</f>
        <v>Product-HTOL_T0TX_GB_ROOM</v>
      </c>
      <c r="CM60" s="117" t="str">
        <f>IF(K60=Notes!$B$54,"Product-HTOL_T0TX_GB_ROOM",K60)</f>
        <v>Product-HTOL_T0TX_GB_ROOM</v>
      </c>
      <c r="CN60" s="117" t="str">
        <f>IF(L60=Notes!$B$54,"Product-HTOL_T0TX_GB_ROOM",L60)</f>
        <v>Product-HTOL_T0TX_GB_ROOM</v>
      </c>
      <c r="CO60" s="117" t="str">
        <f>IF(M60=Notes!$B$54,"Product-HTOL_T0TX_GB_ROOM",M60)</f>
        <v>800mV</v>
      </c>
      <c r="CP60" s="117" t="str">
        <f>IF(N60=Notes!$B$54,"Product-HTOL_T0TX_GB_ROOM",N60)</f>
        <v>Product-HTOL_T0TX_GB_ROOM</v>
      </c>
      <c r="CQ60" s="117" t="str">
        <f t="shared" si="23"/>
        <v>Bincut_X_X_X NV</v>
      </c>
      <c r="CR60" s="106"/>
      <c r="CS60" s="248"/>
      <c r="CT60" s="106" t="str">
        <f t="shared" si="45"/>
        <v>MG00E</v>
      </c>
      <c r="CU60" s="118" t="str">
        <f t="shared" si="411"/>
        <v>MP001 Product-HTOL_T0TX_GB_HOT</v>
      </c>
      <c r="CV60" s="118" t="str">
        <f t="shared" si="412"/>
        <v>ME001 Product-HTOL_T0TX_GB_HOT</v>
      </c>
      <c r="CW60" s="118" t="str">
        <f t="shared" si="413"/>
        <v>MG00E Product-HTOL_T0TX_GB_HOT</v>
      </c>
      <c r="CX60" s="118" t="str">
        <f t="shared" si="367"/>
        <v>950mV (MS005 Product)</v>
      </c>
      <c r="CY60" s="118" t="str">
        <f>LEFT(TRIM(G60),5)&amp;" Product-HTOL_T0TX_GB_HOT"</f>
        <v>MD001 Product-HTOL_T0TX_GB_HOT</v>
      </c>
      <c r="CZ60" s="118" t="str">
        <f>IF(LEFT(H60,1)="M",LEFT(TRIM(H60),5)&amp;" Product-HTOL_T0TX_GB_HOT",CONCATENATE($DB60,MID(H60,6,10)))</f>
        <v>MI001 Product-HTOL_T0TX_GB_HOT</v>
      </c>
      <c r="DA60" s="118" t="str">
        <f t="shared" si="30"/>
        <v>MPS001 Product-HTOL_T0TX_GB_HOT</v>
      </c>
      <c r="DB60" s="118" t="str">
        <f>IF(J60=Notes!$B$54,"Product-HTOL_T0TX_GB_HOT",J60)</f>
        <v>Product-HTOL_T0TX_GB_HOT</v>
      </c>
      <c r="DC60" s="118" t="str">
        <f>IF(K60=Notes!$B$54,"Product-HTOL_T0TX_GB_HOT",K60)</f>
        <v>Product-HTOL_T0TX_GB_HOT</v>
      </c>
      <c r="DD60" s="118" t="str">
        <f>IF(L60=Notes!$B$54,"Product-HTOL_T0TX_GB_HOT",L60)</f>
        <v>Product-HTOL_T0TX_GB_HOT</v>
      </c>
      <c r="DE60" s="118" t="str">
        <f>IF(M60=Notes!$B$54,"Product-HTOL_T0TX_GB_HOT",M60)</f>
        <v>800mV</v>
      </c>
      <c r="DF60" s="118" t="str">
        <f>IF(N60=Notes!$B$54,"Product-HTOL_T0TX_GB_HOT",N60)</f>
        <v>Product-HTOL_T0TX_GB_HOT</v>
      </c>
      <c r="DG60" s="118" t="str">
        <f t="shared" si="31"/>
        <v>Bincut_X_X_X NV</v>
      </c>
      <c r="DH60" s="106"/>
      <c r="DI60" s="55" t="str">
        <f t="shared" si="46"/>
        <v>Yes</v>
      </c>
      <c r="DJ60" s="55">
        <f>VLOOKUP(LEFT($E60,5),Notes!$A:$F,6,0)</f>
        <v>0</v>
      </c>
      <c r="DK60" s="55">
        <f>IF(LEFT($F60,2)="MS",VLOOKUP(LEFT($F60,5),Notes!$A:$F,6,0),IF(LEFT($F60,3)&gt;Notes!$B$58,0,1))</f>
        <v>0</v>
      </c>
      <c r="DL60" s="55">
        <f>VLOOKUP(LEFT($G60,5),Notes!$A:$F,6,0)</f>
        <v>1</v>
      </c>
      <c r="DM60" s="55">
        <f>VLOOKUP(LEFT($H60,5),Notes!$A:$F,6,0)</f>
        <v>1</v>
      </c>
    </row>
    <row r="61" spans="1:117" ht="17" x14ac:dyDescent="0.2">
      <c r="A61" s="260"/>
      <c r="B61" s="106" t="s">
        <v>402</v>
      </c>
      <c r="C61" s="107" t="str">
        <f t="shared" si="368"/>
        <v>MP001 E1 Voltage</v>
      </c>
      <c r="D61" s="108" t="str">
        <f t="shared" si="368"/>
        <v>ME001 E1 Voltage</v>
      </c>
      <c r="E61" s="109" t="str">
        <f t="shared" si="354"/>
        <v>MG00F Evaluate Bin</v>
      </c>
      <c r="F61" s="107" t="str">
        <f t="shared" si="373"/>
        <v>950mV (MS005 Product)</v>
      </c>
      <c r="G61" s="107" t="str">
        <f t="shared" si="363"/>
        <v>MD001 Bin Result</v>
      </c>
      <c r="H61" s="107" t="str">
        <f t="shared" si="363"/>
        <v>MI001 Bin Result</v>
      </c>
      <c r="I61" s="107" t="str">
        <f>IF(INDEX(Binning!$F$3:$AY$791,MATCH(CONCATENATE("MPS",MID(C61,3,3),"_E1"),Binning!$F$3:$F$791,0),MATCH("Pvmax",Binning!$F$2:$AY$2,0))&lt;INDEX(Binning!$F$3:$AY$791,MATCH(CONCATENATE("MES",MID(D61,3,3),"_E1"),Binning!$F$3:$F$791,0),MATCH("Pvmax",Binning!$F$2:$AY$2,0)),CONCATENATE("MES",MID(D61,3,3)," E1 Voltage"),CONCATENATE("MPS",MID(C61,3,3)," E1 Voltage"))</f>
        <v>MPS001 E1 Voltage</v>
      </c>
      <c r="J61" s="107" t="str">
        <f>Notes!$B$54</f>
        <v>BinningVmax</v>
      </c>
      <c r="K61" s="107" t="str">
        <f>Notes!$B$54</f>
        <v>BinningVmax</v>
      </c>
      <c r="L61" s="107" t="str">
        <f>Notes!$B$54</f>
        <v>BinningVmax</v>
      </c>
      <c r="M61" s="107" t="str">
        <f t="shared" si="369"/>
        <v>800mV</v>
      </c>
      <c r="N61" s="107" t="str">
        <f>Notes!$B$54</f>
        <v>BinningVmax</v>
      </c>
      <c r="O61" s="107" t="str">
        <f t="shared" si="47"/>
        <v>Bincut_X_X_X LV</v>
      </c>
      <c r="P61" s="110"/>
      <c r="Q61" s="247"/>
      <c r="R61" s="106" t="str">
        <f>B61</f>
        <v>MG00F</v>
      </c>
      <c r="S61" s="111" t="str">
        <f>LEFT(TRIM(C61),5)&amp;" Product-"&amp;GB!$S$1</f>
        <v>MP001 Product-CP_GB_HOT</v>
      </c>
      <c r="T61" s="111" t="str">
        <f>LEFT(TRIM(D61),5)&amp;" Product-"&amp;GB!$S$1</f>
        <v>ME001 Product-CP_GB_HOT</v>
      </c>
      <c r="U61" s="111" t="str">
        <f>LEFT(TRIM(E61),5)&amp;" Product-"&amp;GB!$S$1</f>
        <v>MG00F Product-CP_GB_HOT</v>
      </c>
      <c r="V61" s="111" t="str">
        <f t="shared" ref="V61" si="416">IF(MID(F61,1,2)="MS",LEFT(F61,5)&amp;" Product-CP_GB_HOT",F61)</f>
        <v>950mV (MS005 Product)</v>
      </c>
      <c r="W61" s="111" t="str">
        <f>LEFT(TRIM(G61),5)&amp;" Product-"&amp;GB!$S$1</f>
        <v>MD001 Product-CP_GB_HOT</v>
      </c>
      <c r="X61" s="111" t="str">
        <f>LEFT(TRIM(H61),5)&amp;" Product-"&amp;GB!$S$1</f>
        <v>MI001 Product-CP_GB_HOT</v>
      </c>
      <c r="Y61" s="111" t="str">
        <f>IF(I61="","",LEFT(TRIM($I61),6)&amp;" Product-"&amp;GB!$S$1)</f>
        <v>MPS001 Product-CP_GB_HOT</v>
      </c>
      <c r="Z61" s="111" t="str">
        <f t="shared" si="48"/>
        <v>Product-CP_GB_HOT</v>
      </c>
      <c r="AA61" s="111" t="str">
        <f t="shared" si="48"/>
        <v>Product-CP_GB_HOT</v>
      </c>
      <c r="AB61" s="111" t="str">
        <f t="shared" si="48"/>
        <v>Product-CP_GB_HOT</v>
      </c>
      <c r="AC61" s="111" t="str">
        <f>IF(M61="","",IF(M61="CPVmax","Product-CP_GB_HOT",M61))</f>
        <v>800mV</v>
      </c>
      <c r="AD61" s="111" t="str">
        <f t="shared" si="48"/>
        <v>Product-CP_GB_HOT</v>
      </c>
      <c r="AE61" s="111" t="str">
        <f>O61</f>
        <v>Bincut_X_X_X LV</v>
      </c>
      <c r="AF61" s="106"/>
      <c r="AG61" s="247"/>
      <c r="AH61" s="112" t="str">
        <f>B61</f>
        <v>MG00F</v>
      </c>
      <c r="AI61" s="113" t="str">
        <f t="shared" si="401"/>
        <v>MP001 Product-FT_GB_ROOM</v>
      </c>
      <c r="AJ61" s="113" t="str">
        <f t="shared" si="401"/>
        <v>ME001 Product-FT_GB_ROOM</v>
      </c>
      <c r="AK61" s="113" t="str">
        <f t="shared" si="401"/>
        <v>MG00F Product-FT_GB_ROOM</v>
      </c>
      <c r="AL61" s="113" t="str">
        <f>IF(MID(F61,1,2)="MS",LEFT(F61,5)&amp;" Product-FT_GB_ROOM",F61)</f>
        <v>950mV (MS005 Product)</v>
      </c>
      <c r="AM61" s="113" t="str">
        <f t="shared" si="402"/>
        <v>MD001 Product-FT_GB_ROOM</v>
      </c>
      <c r="AN61" s="113" t="str">
        <f t="shared" si="402"/>
        <v>MI001 Product-FT_GB_ROOM</v>
      </c>
      <c r="AO61" s="113" t="str">
        <f t="shared" si="40"/>
        <v>MPS001 Product-FT_GB_ROOM</v>
      </c>
      <c r="AP61" s="113" t="str">
        <f>IF(Z61=Notes!$B$54,Notes!$B$54,"Product-FT_GB_ROOM")</f>
        <v>Product-FT_GB_ROOM</v>
      </c>
      <c r="AQ61" s="113" t="str">
        <f>IF(AA61=Notes!$B$54,Notes!$B$54,"Product-FT_GB_ROOM")</f>
        <v>Product-FT_GB_ROOM</v>
      </c>
      <c r="AR61" s="113" t="str">
        <f>IF(AB61=Notes!$B$54,Notes!$B$54,"Product-FT_GB_ROOM")</f>
        <v>Product-FT_GB_ROOM</v>
      </c>
      <c r="AS61" s="113" t="str">
        <f>IF(M61=Notes!$B$54,"Product-FT_GB_ROOM",M61)</f>
        <v>800mV</v>
      </c>
      <c r="AT61" s="113" t="str">
        <f>IF(AD61=Notes!$B$54,Notes!$B$54,"Product-FT_GB_ROOM")</f>
        <v>Product-FT_GB_ROOM</v>
      </c>
      <c r="AU61" s="114" t="str">
        <f>O61</f>
        <v>Bincut_X_X_X LV</v>
      </c>
      <c r="AV61" s="106"/>
      <c r="AW61" s="247"/>
      <c r="AX61" s="106" t="str">
        <f>B61</f>
        <v>MG00F</v>
      </c>
      <c r="AY61" s="115" t="str">
        <f t="shared" si="370"/>
        <v>MP001 Product-FT_GB_HOT</v>
      </c>
      <c r="AZ61" s="115" t="str">
        <f t="shared" si="371"/>
        <v>ME001 Product-FT_GB_HOT</v>
      </c>
      <c r="BA61" s="115" t="str">
        <f>IF(LEFT(E61,1)="M",LEFT(TRIM(E61),5)&amp;" Product-FT_GB_HOT",CONCATENATE($BG61,MID(E61,6,10)))</f>
        <v>MG00F Product-FT_GB_HOT</v>
      </c>
      <c r="BB61" s="115" t="str">
        <f>IF(MID(F61,1,2)="MS",LEFT(F61,5)&amp;" Product-FT_GB_HOT",F61)</f>
        <v>950mV (MS005 Product)</v>
      </c>
      <c r="BC61" s="115" t="str">
        <f t="shared" si="372"/>
        <v>MD001 Product-FT_GB_HOT</v>
      </c>
      <c r="BD61" s="115" t="str">
        <f>IF(LEFT(H61,1)="M",LEFT(TRIM(H61),5)&amp;" Product-FT_GB_HOT",CONCATENATE($BG61,MID(H61,6,10)))</f>
        <v>MI001 Product-FT_GB_HOT</v>
      </c>
      <c r="BE61" s="115" t="str">
        <f>CONCATENATE(MID(I61,1,6)," Product-FT_GB_HOT")</f>
        <v>MPS001 Product-FT_GB_HOT</v>
      </c>
      <c r="BF61" s="115" t="str">
        <f>IF(J61=Notes!$B$54,"Product-FT_GB_HOT",J61)</f>
        <v>Product-FT_GB_HOT</v>
      </c>
      <c r="BG61" s="115" t="str">
        <f>IF(K61=Notes!$B$54,"Product-FT_GB_HOT",K61)</f>
        <v>Product-FT_GB_HOT</v>
      </c>
      <c r="BH61" s="115" t="str">
        <f>IF(L61=Notes!$B$54,"Product-FT_GB_HOT",L61)</f>
        <v>Product-FT_GB_HOT</v>
      </c>
      <c r="BI61" s="115" t="str">
        <f>IF(M61=Notes!$B$54,"Product-FT_GB_HOT",M61)</f>
        <v>800mV</v>
      </c>
      <c r="BJ61" s="115" t="str">
        <f>IF(N61=Notes!$B$54,"Product-FT_GB_HOT",N61)</f>
        <v>Product-FT_GB_HOT</v>
      </c>
      <c r="BK61" s="115" t="str">
        <f>O61</f>
        <v>Bincut_X_X_X LV</v>
      </c>
      <c r="BL61" s="106"/>
      <c r="BM61" s="247"/>
      <c r="BN61" s="106" t="str">
        <f t="shared" si="43"/>
        <v>MG00F</v>
      </c>
      <c r="BO61" s="116" t="str">
        <f>LEFT(TRIM(C61),5)&amp;" Product-"&amp;GB!$W$1</f>
        <v>MP001 Product-ATE_FQAGB</v>
      </c>
      <c r="BP61" s="116" t="str">
        <f>LEFT(TRIM(D61),5)&amp;" Product-"&amp;GB!$W$1</f>
        <v>ME001 Product-ATE_FQAGB</v>
      </c>
      <c r="BQ61" s="116" t="str">
        <f>LEFT(TRIM(E61),5)&amp;" Product-"&amp;GB!$W$1</f>
        <v>MG00F Product-ATE_FQAGB</v>
      </c>
      <c r="BR61" s="116" t="str">
        <f>IF(MID($F61,1,2)="MS",LEFT(TRIM($F61),5)&amp;" Product-"&amp;GB!$W$1,$F61)</f>
        <v>950mV (MS005 Product)</v>
      </c>
      <c r="BS61" s="116" t="str">
        <f>LEFT(TRIM(G61),5)&amp;" Product-"&amp;GB!$W$1</f>
        <v>MD001 Product-ATE_FQAGB</v>
      </c>
      <c r="BT61" s="116" t="str">
        <f>LEFT(TRIM(H61),5)&amp;" Product-"&amp;GB!$W$1</f>
        <v>MI001 Product-ATE_FQAGB</v>
      </c>
      <c r="BU61" s="116" t="str">
        <f>CONCATENATE(MID($BE61,1,6)," Product-",GB!$W$1)</f>
        <v>MPS001 Product-ATE_FQAGB</v>
      </c>
      <c r="BV61" s="116" t="str">
        <f>IF(J61=Notes!$B$54,"Product-"&amp;GB!$W$1,J61)</f>
        <v>Product-ATE_FQAGB</v>
      </c>
      <c r="BW61" s="116" t="str">
        <f>IF(K61=Notes!$B$54,"Product-"&amp;GB!$W$1,K61)</f>
        <v>Product-ATE_FQAGB</v>
      </c>
      <c r="BX61" s="116" t="str">
        <f>IF(L61=Notes!$B$54,"Product-"&amp;GB!$W$1,L61)</f>
        <v>Product-ATE_FQAGB</v>
      </c>
      <c r="BY61" s="116" t="str">
        <f>IF(M61=Notes!$B$54,"Product-"&amp;GB!$W$1,M61)</f>
        <v>800mV</v>
      </c>
      <c r="BZ61" s="116" t="str">
        <f>IF(N61=Notes!$B$54,"Product-"&amp;GB!$W$1,N61)</f>
        <v>Product-ATE_FQAGB</v>
      </c>
      <c r="CA61" s="116" t="str">
        <f t="shared" si="15"/>
        <v>Bincut_X_X_X NV</v>
      </c>
      <c r="CB61" s="106"/>
      <c r="CC61" s="247"/>
      <c r="CD61" s="106" t="str">
        <f t="shared" si="44"/>
        <v>MG00F</v>
      </c>
      <c r="CE61" s="117" t="str">
        <f t="shared" si="403"/>
        <v>MP001 Product-HTOL_T0TX_GB_ROOM</v>
      </c>
      <c r="CF61" s="117" t="str">
        <f t="shared" si="403"/>
        <v>ME001 Product-HTOL_T0TX_GB_ROOM</v>
      </c>
      <c r="CG61" s="117" t="str">
        <f t="shared" si="403"/>
        <v>MG00F Product-HTOL_T0TX_GB_ROOM</v>
      </c>
      <c r="CH61" s="117" t="str">
        <f t="shared" si="366"/>
        <v>950mV (MS005 Product)</v>
      </c>
      <c r="CI61" s="117" t="str">
        <f>LEFT(TRIM(G61),5)&amp;" Product-HTOL_T0TX_GB_ROOM"</f>
        <v>MD001 Product-HTOL_T0TX_GB_ROOM</v>
      </c>
      <c r="CJ61" s="117" t="str">
        <f>IF(LEFT(H61,1)="M",LEFT(TRIM(H61),5)&amp;" Product-HTOL_T0TX_GB_ROOM",CONCATENATE($CL61,MID(H61,6,10)))</f>
        <v>MI001 Product-HTOL_T0TX_GB_ROOM</v>
      </c>
      <c r="CK61" s="117" t="str">
        <f t="shared" si="22"/>
        <v>MPS001 Product-HTOL_T0TX_GB_ROOM</v>
      </c>
      <c r="CL61" s="117" t="str">
        <f>IF(J61=Notes!$B$54,"Product-HTOL_T0TX_GB_ROOM",J61)</f>
        <v>Product-HTOL_T0TX_GB_ROOM</v>
      </c>
      <c r="CM61" s="117" t="str">
        <f>IF(K61=Notes!$B$54,"Product-HTOL_T0TX_GB_ROOM",K61)</f>
        <v>Product-HTOL_T0TX_GB_ROOM</v>
      </c>
      <c r="CN61" s="117" t="str">
        <f>IF(L61=Notes!$B$54,"Product-HTOL_T0TX_GB_ROOM",L61)</f>
        <v>Product-HTOL_T0TX_GB_ROOM</v>
      </c>
      <c r="CO61" s="117" t="str">
        <f>IF(M61=Notes!$B$54,"Product-HTOL_T0TX_GB_ROOM",M61)</f>
        <v>800mV</v>
      </c>
      <c r="CP61" s="117" t="str">
        <f>IF(N61=Notes!$B$54,"Product-HTOL_T0TX_GB_ROOM",N61)</f>
        <v>Product-HTOL_T0TX_GB_ROOM</v>
      </c>
      <c r="CQ61" s="117" t="str">
        <f t="shared" si="23"/>
        <v>Bincut_X_X_X NV</v>
      </c>
      <c r="CR61" s="106"/>
      <c r="CS61" s="247"/>
      <c r="CT61" s="106" t="str">
        <f t="shared" si="45"/>
        <v>MG00F</v>
      </c>
      <c r="CU61" s="118" t="str">
        <f t="shared" si="404"/>
        <v>MP001 Product-HTOL_T0TX_GB_HOT</v>
      </c>
      <c r="CV61" s="118" t="str">
        <f t="shared" si="404"/>
        <v>ME001 Product-HTOL_T0TX_GB_HOT</v>
      </c>
      <c r="CW61" s="118" t="str">
        <f t="shared" si="404"/>
        <v>MG00F Product-HTOL_T0TX_GB_HOT</v>
      </c>
      <c r="CX61" s="118" t="str">
        <f t="shared" si="367"/>
        <v>950mV (MS005 Product)</v>
      </c>
      <c r="CY61" s="118" t="str">
        <f>LEFT(TRIM(G61),5)&amp;" Product-HTOL_T0TX_GB_HOT"</f>
        <v>MD001 Product-HTOL_T0TX_GB_HOT</v>
      </c>
      <c r="CZ61" s="118" t="str">
        <f>IF(LEFT(H61,1)="M",LEFT(TRIM(H61),5)&amp;" Product-HTOL_T0TX_GB_HOT",CONCATENATE($DB61,MID(H61,6,10)))</f>
        <v>MI001 Product-HTOL_T0TX_GB_HOT</v>
      </c>
      <c r="DA61" s="118" t="str">
        <f t="shared" si="30"/>
        <v>MPS001 Product-HTOL_T0TX_GB_HOT</v>
      </c>
      <c r="DB61" s="118" t="str">
        <f>IF(J61=Notes!$B$54,"Product-HTOL_T0TX_GB_HOT",J61)</f>
        <v>Product-HTOL_T0TX_GB_HOT</v>
      </c>
      <c r="DC61" s="118" t="str">
        <f>IF(K61=Notes!$B$54,"Product-HTOL_T0TX_GB_HOT",K61)</f>
        <v>Product-HTOL_T0TX_GB_HOT</v>
      </c>
      <c r="DD61" s="118" t="str">
        <f>IF(L61=Notes!$B$54,"Product-HTOL_T0TX_GB_HOT",L61)</f>
        <v>Product-HTOL_T0TX_GB_HOT</v>
      </c>
      <c r="DE61" s="118" t="str">
        <f>IF(M61=Notes!$B$54,"Product-HTOL_T0TX_GB_HOT",M61)</f>
        <v>800mV</v>
      </c>
      <c r="DF61" s="118" t="str">
        <f>IF(N61=Notes!$B$54,"Product-HTOL_T0TX_GB_HOT",N61)</f>
        <v>Product-HTOL_T0TX_GB_HOT</v>
      </c>
      <c r="DG61" s="118" t="str">
        <f t="shared" si="31"/>
        <v>Bincut_X_X_X NV</v>
      </c>
      <c r="DH61" s="106"/>
      <c r="DI61" s="55" t="str">
        <f t="shared" si="46"/>
        <v>Yes</v>
      </c>
      <c r="DJ61" s="55">
        <f>VLOOKUP(LEFT($E61,5),Notes!$A:$F,6,0)</f>
        <v>0</v>
      </c>
      <c r="DK61" s="55">
        <f>IF(LEFT($F61,2)="MS",VLOOKUP(LEFT($F61,5),Notes!$A:$F,6,0),IF(LEFT($F61,3)&gt;Notes!$B$58,0,1))</f>
        <v>0</v>
      </c>
      <c r="DL61" s="55">
        <f>VLOOKUP(LEFT($G61,5),Notes!$A:$F,6,0)</f>
        <v>1</v>
      </c>
      <c r="DM61" s="55">
        <f>VLOOKUP(LEFT($H61,5),Notes!$A:$F,6,0)</f>
        <v>1</v>
      </c>
    </row>
    <row r="62" spans="1:117" ht="17" x14ac:dyDescent="0.2">
      <c r="A62" s="258" t="s">
        <v>45</v>
      </c>
      <c r="B62" s="106" t="s">
        <v>153</v>
      </c>
      <c r="C62" s="107" t="str">
        <f t="shared" si="368"/>
        <v>MP001 E1 Voltage</v>
      </c>
      <c r="D62" s="126" t="str">
        <f t="shared" ref="D62:D71" si="417">LEFT(TRIM($B62),5)&amp;" Evaluate Bin"</f>
        <v>ME001 Evaluate Bin</v>
      </c>
      <c r="E62" s="107" t="s">
        <v>294</v>
      </c>
      <c r="F62" s="107" t="str">
        <f t="shared" si="373"/>
        <v>950mV (MS005 Product)</v>
      </c>
      <c r="G62" s="107" t="str">
        <f t="shared" si="363"/>
        <v>MD001 Bin Result</v>
      </c>
      <c r="H62" s="107" t="str">
        <f t="shared" si="363"/>
        <v>MI001 Bin Result</v>
      </c>
      <c r="I62" s="107" t="str">
        <f>CONCATENATE("MES",MID(D62,3,3)," E1 Voltage")</f>
        <v>MES001 E1 Voltage</v>
      </c>
      <c r="J62" s="107" t="str">
        <f>Notes!$B$54</f>
        <v>BinningVmax</v>
      </c>
      <c r="K62" s="107" t="str">
        <f>Notes!$B$54</f>
        <v>BinningVmax</v>
      </c>
      <c r="L62" s="107" t="str">
        <f>Notes!$B$54</f>
        <v>BinningVmax</v>
      </c>
      <c r="M62" s="107" t="str">
        <f t="shared" si="369"/>
        <v>800mV</v>
      </c>
      <c r="N62" s="107" t="str">
        <f>Notes!$B$54</f>
        <v>BinningVmax</v>
      </c>
      <c r="O62" s="107" t="str">
        <f t="shared" si="47"/>
        <v>Bincut_X_X_X LV</v>
      </c>
      <c r="P62" s="127"/>
      <c r="Q62" s="246" t="str">
        <f>A62</f>
        <v>ECPU</v>
      </c>
      <c r="R62" s="106" t="str">
        <f t="shared" si="33"/>
        <v>ME001</v>
      </c>
      <c r="S62" s="111" t="str">
        <f>LEFT(TRIM(C62),5)&amp;" Product-"&amp;GB!$S$1</f>
        <v>MP001 Product-CP_GB_HOT</v>
      </c>
      <c r="T62" s="111" t="str">
        <f>LEFT(TRIM(D62),5)&amp;" Product-"&amp;GB!$S$1</f>
        <v>ME001 Product-CP_GB_HOT</v>
      </c>
      <c r="U62" s="111" t="str">
        <f>LEFT(TRIM(E62),5)&amp;" Product-"&amp;GB!$S$1</f>
        <v>MG001 Product-CP_GB_HOT</v>
      </c>
      <c r="V62" s="111" t="str">
        <f t="shared" si="364"/>
        <v>950mV (MS005 Product)</v>
      </c>
      <c r="W62" s="111" t="str">
        <f>LEFT(TRIM(G62),5)&amp;" Product-"&amp;GB!$S$1</f>
        <v>MD001 Product-CP_GB_HOT</v>
      </c>
      <c r="X62" s="111" t="str">
        <f>LEFT(TRIM(H62),5)&amp;" Product-"&amp;GB!$S$1</f>
        <v>MI001 Product-CP_GB_HOT</v>
      </c>
      <c r="Y62" s="111" t="str">
        <f>IF(I62="","",LEFT(TRIM($I62),6)&amp;" Product-"&amp;GB!$S$1)</f>
        <v>MES001 Product-CP_GB_HOT</v>
      </c>
      <c r="Z62" s="111" t="str">
        <f t="shared" si="48"/>
        <v>Product-CP_GB_HOT</v>
      </c>
      <c r="AA62" s="111" t="str">
        <f t="shared" si="48"/>
        <v>Product-CP_GB_HOT</v>
      </c>
      <c r="AB62" s="111" t="str">
        <f t="shared" si="48"/>
        <v>Product-CP_GB_HOT</v>
      </c>
      <c r="AC62" s="111" t="str">
        <f t="shared" si="365"/>
        <v>800mV</v>
      </c>
      <c r="AD62" s="111" t="str">
        <f t="shared" si="48"/>
        <v>Product-CP_GB_HOT</v>
      </c>
      <c r="AE62" s="111" t="str">
        <f t="shared" si="7"/>
        <v>Bincut_X_X_X LV</v>
      </c>
      <c r="AF62" s="106"/>
      <c r="AG62" s="246" t="str">
        <f>A62</f>
        <v>ECPU</v>
      </c>
      <c r="AH62" s="112" t="str">
        <f t="shared" si="34"/>
        <v>ME001</v>
      </c>
      <c r="AI62" s="113" t="str">
        <f t="shared" si="355"/>
        <v>MP001 Product-FT_GB_ROOM</v>
      </c>
      <c r="AJ62" s="113" t="str">
        <f t="shared" si="356"/>
        <v>ME001 Product-FT_GB_ROOM</v>
      </c>
      <c r="AK62" s="113" t="str">
        <f t="shared" si="357"/>
        <v>MG001 Product-FT_GB_ROOM</v>
      </c>
      <c r="AL62" s="113" t="str">
        <f t="shared" si="358"/>
        <v>950mV (MS005 Product)</v>
      </c>
      <c r="AM62" s="113" t="str">
        <f t="shared" si="359"/>
        <v>MD001 Product-FT_GB_ROOM</v>
      </c>
      <c r="AN62" s="113" t="str">
        <f t="shared" si="360"/>
        <v>MI001 Product-FT_GB_ROOM</v>
      </c>
      <c r="AO62" s="113" t="str">
        <f t="shared" si="40"/>
        <v>MES001 Product-FT_GB_ROOM</v>
      </c>
      <c r="AP62" s="113" t="str">
        <f>IF(Z62=Notes!$B$54,Notes!$B$54,"Product-FT_GB_ROOM")</f>
        <v>Product-FT_GB_ROOM</v>
      </c>
      <c r="AQ62" s="113" t="str">
        <f>IF(AA62=Notes!$B$54,Notes!$B$54,"Product-FT_GB_ROOM")</f>
        <v>Product-FT_GB_ROOM</v>
      </c>
      <c r="AR62" s="113" t="str">
        <f>IF(AB62=Notes!$B$54,Notes!$B$54,"Product-FT_GB_ROOM")</f>
        <v>Product-FT_GB_ROOM</v>
      </c>
      <c r="AS62" s="113" t="str">
        <f>IF(M62=Notes!$B$54,"Product-FT_GB_ROOM",M62)</f>
        <v>800mV</v>
      </c>
      <c r="AT62" s="113" t="str">
        <f>IF(AD62=Notes!$B$54,Notes!$B$54,"Product-FT_GB_ROOM")</f>
        <v>Product-FT_GB_ROOM</v>
      </c>
      <c r="AU62" s="114" t="str">
        <f t="shared" si="10"/>
        <v>Bincut_X_X_X LV</v>
      </c>
      <c r="AV62" s="106"/>
      <c r="AW62" s="246" t="str">
        <f>A62</f>
        <v>ECPU</v>
      </c>
      <c r="AX62" s="106" t="str">
        <f t="shared" si="41"/>
        <v>ME001</v>
      </c>
      <c r="AY62" s="115" t="str">
        <f t="shared" si="370"/>
        <v>MP001 Product-FT_GB_HOT</v>
      </c>
      <c r="AZ62" s="115" t="str">
        <f t="shared" si="371"/>
        <v>ME001 Product-FT_GB_HOT</v>
      </c>
      <c r="BA62" s="115" t="str">
        <f t="shared" si="361"/>
        <v>MG001 Product-FT_GB_HOT</v>
      </c>
      <c r="BB62" s="115" t="str">
        <f t="shared" si="362"/>
        <v>950mV (MS005 Product)</v>
      </c>
      <c r="BC62" s="115" t="str">
        <f t="shared" si="372"/>
        <v>MD001 Product-FT_GB_HOT</v>
      </c>
      <c r="BD62" s="115" t="str">
        <f t="shared" si="13"/>
        <v>MI001 Product-FT_GB_HOT</v>
      </c>
      <c r="BE62" s="115" t="str">
        <f t="shared" si="42"/>
        <v>MES001 Product-FT_GB_HOT</v>
      </c>
      <c r="BF62" s="115" t="str">
        <f>IF(J62=Notes!$B$54,"Product-FT_GB_HOT",J62)</f>
        <v>Product-FT_GB_HOT</v>
      </c>
      <c r="BG62" s="115" t="str">
        <f>IF(K62=Notes!$B$54,"Product-FT_GB_HOT",K62)</f>
        <v>Product-FT_GB_HOT</v>
      </c>
      <c r="BH62" s="115" t="str">
        <f>IF(L62=Notes!$B$54,"Product-FT_GB_HOT",L62)</f>
        <v>Product-FT_GB_HOT</v>
      </c>
      <c r="BI62" s="115" t="str">
        <f>IF(M62=Notes!$B$54,"Product-FT_GB_HOT",M62)</f>
        <v>800mV</v>
      </c>
      <c r="BJ62" s="115" t="str">
        <f>IF(N62=Notes!$B$54,"Product-FT_GB_HOT",N62)</f>
        <v>Product-FT_GB_HOT</v>
      </c>
      <c r="BK62" s="115" t="str">
        <f t="shared" si="14"/>
        <v>Bincut_X_X_X LV</v>
      </c>
      <c r="BL62" s="106"/>
      <c r="BM62" s="246" t="str">
        <f>$A62</f>
        <v>ECPU</v>
      </c>
      <c r="BN62" s="106" t="str">
        <f t="shared" si="43"/>
        <v>ME001</v>
      </c>
      <c r="BO62" s="116" t="str">
        <f>LEFT(TRIM(C62),5)&amp;" Product-"&amp;GB!$W$1</f>
        <v>MP001 Product-ATE_FQAGB</v>
      </c>
      <c r="BP62" s="116" t="str">
        <f>LEFT(TRIM(D62),5)&amp;" Product-"&amp;GB!$W$1</f>
        <v>ME001 Product-ATE_FQAGB</v>
      </c>
      <c r="BQ62" s="116" t="str">
        <f>LEFT(TRIM(E62),5)&amp;" Product-"&amp;GB!$W$1</f>
        <v>MG001 Product-ATE_FQAGB</v>
      </c>
      <c r="BR62" s="116" t="str">
        <f>IF(MID($F62,1,2)="MS",LEFT(TRIM($F62),5)&amp;" Product-"&amp;GB!$W$1,$F62)</f>
        <v>950mV (MS005 Product)</v>
      </c>
      <c r="BS62" s="116" t="str">
        <f>LEFT(TRIM(G62),5)&amp;" Product-"&amp;GB!$W$1</f>
        <v>MD001 Product-ATE_FQAGB</v>
      </c>
      <c r="BT62" s="116" t="str">
        <f>LEFT(TRIM(H62),5)&amp;" Product-"&amp;GB!$W$1</f>
        <v>MI001 Product-ATE_FQAGB</v>
      </c>
      <c r="BU62" s="116" t="str">
        <f>CONCATENATE(MID($BE62,1,6)," Product-",GB!$W$1)</f>
        <v>MES001 Product-ATE_FQAGB</v>
      </c>
      <c r="BV62" s="116" t="str">
        <f>IF(J62=Notes!$B$54,"Product-"&amp;GB!$W$1,J62)</f>
        <v>Product-ATE_FQAGB</v>
      </c>
      <c r="BW62" s="116" t="str">
        <f>IF(K62=Notes!$B$54,"Product-"&amp;GB!$W$1,K62)</f>
        <v>Product-ATE_FQAGB</v>
      </c>
      <c r="BX62" s="116" t="str">
        <f>IF(L62=Notes!$B$54,"Product-"&amp;GB!$W$1,L62)</f>
        <v>Product-ATE_FQAGB</v>
      </c>
      <c r="BY62" s="116" t="str">
        <f>IF(M62=Notes!$B$54,"Product-"&amp;GB!$W$1,M62)</f>
        <v>800mV</v>
      </c>
      <c r="BZ62" s="116" t="str">
        <f>IF(N62=Notes!$B$54,"Product-"&amp;GB!$W$1,N62)</f>
        <v>Product-ATE_FQAGB</v>
      </c>
      <c r="CA62" s="116" t="str">
        <f t="shared" si="15"/>
        <v>Bincut_X_X_X NV</v>
      </c>
      <c r="CB62" s="106"/>
      <c r="CC62" s="246" t="str">
        <f>$A62</f>
        <v>ECPU</v>
      </c>
      <c r="CD62" s="106" t="str">
        <f t="shared" si="44"/>
        <v>ME001</v>
      </c>
      <c r="CE62" s="117" t="str">
        <f t="shared" si="16"/>
        <v>MP001 Product-HTOL_T0TX_GB_ROOM</v>
      </c>
      <c r="CF62" s="117" t="str">
        <f t="shared" si="17"/>
        <v>ME001 Product-HTOL_T0TX_GB_ROOM</v>
      </c>
      <c r="CG62" s="117" t="str">
        <f t="shared" si="18"/>
        <v>MG001 Product-HTOL_T0TX_GB_ROOM</v>
      </c>
      <c r="CH62" s="117" t="str">
        <f t="shared" si="366"/>
        <v>950mV (MS005 Product)</v>
      </c>
      <c r="CI62" s="117" t="str">
        <f t="shared" si="20"/>
        <v>MD001 Product-HTOL_T0TX_GB_ROOM</v>
      </c>
      <c r="CJ62" s="117" t="str">
        <f t="shared" si="21"/>
        <v>MI001 Product-HTOL_T0TX_GB_ROOM</v>
      </c>
      <c r="CK62" s="117" t="str">
        <f t="shared" si="22"/>
        <v>MES001 Product-HTOL_T0TX_GB_ROOM</v>
      </c>
      <c r="CL62" s="117" t="str">
        <f>IF(J62=Notes!$B$54,"Product-HTOL_T0TX_GB_ROOM",J62)</f>
        <v>Product-HTOL_T0TX_GB_ROOM</v>
      </c>
      <c r="CM62" s="117" t="str">
        <f>IF(K62=Notes!$B$54,"Product-HTOL_T0TX_GB_ROOM",K62)</f>
        <v>Product-HTOL_T0TX_GB_ROOM</v>
      </c>
      <c r="CN62" s="117" t="str">
        <f>IF(L62=Notes!$B$54,"Product-HTOL_T0TX_GB_ROOM",L62)</f>
        <v>Product-HTOL_T0TX_GB_ROOM</v>
      </c>
      <c r="CO62" s="117" t="str">
        <f>IF(M62=Notes!$B$54,"Product-HTOL_T0TX_GB_ROOM",M62)</f>
        <v>800mV</v>
      </c>
      <c r="CP62" s="117" t="str">
        <f>IF(N62=Notes!$B$54,"Product-HTOL_T0TX_GB_ROOM",N62)</f>
        <v>Product-HTOL_T0TX_GB_ROOM</v>
      </c>
      <c r="CQ62" s="117" t="str">
        <f t="shared" si="23"/>
        <v>Bincut_X_X_X NV</v>
      </c>
      <c r="CR62" s="106"/>
      <c r="CS62" s="246" t="str">
        <f>$A62</f>
        <v>ECPU</v>
      </c>
      <c r="CT62" s="106" t="str">
        <f t="shared" si="45"/>
        <v>ME001</v>
      </c>
      <c r="CU62" s="118" t="str">
        <f t="shared" si="24"/>
        <v>MP001 Product-HTOL_T0TX_GB_HOT</v>
      </c>
      <c r="CV62" s="118" t="str">
        <f t="shared" si="25"/>
        <v>ME001 Product-HTOL_T0TX_GB_HOT</v>
      </c>
      <c r="CW62" s="118" t="str">
        <f t="shared" si="26"/>
        <v>MG001 Product-HTOL_T0TX_GB_HOT</v>
      </c>
      <c r="CX62" s="118" t="str">
        <f t="shared" si="367"/>
        <v>950mV (MS005 Product)</v>
      </c>
      <c r="CY62" s="118" t="str">
        <f t="shared" si="28"/>
        <v>MD001 Product-HTOL_T0TX_GB_HOT</v>
      </c>
      <c r="CZ62" s="118" t="str">
        <f t="shared" si="29"/>
        <v>MI001 Product-HTOL_T0TX_GB_HOT</v>
      </c>
      <c r="DA62" s="118" t="str">
        <f t="shared" si="30"/>
        <v>MES001 Product-HTOL_T0TX_GB_HOT</v>
      </c>
      <c r="DB62" s="118" t="str">
        <f>IF(J62=Notes!$B$54,"Product-HTOL_T0TX_GB_HOT",J62)</f>
        <v>Product-HTOL_T0TX_GB_HOT</v>
      </c>
      <c r="DC62" s="118" t="str">
        <f>IF(K62=Notes!$B$54,"Product-HTOL_T0TX_GB_HOT",K62)</f>
        <v>Product-HTOL_T0TX_GB_HOT</v>
      </c>
      <c r="DD62" s="118" t="str">
        <f>IF(L62=Notes!$B$54,"Product-HTOL_T0TX_GB_HOT",L62)</f>
        <v>Product-HTOL_T0TX_GB_HOT</v>
      </c>
      <c r="DE62" s="118" t="str">
        <f>IF(M62=Notes!$B$54,"Product-HTOL_T0TX_GB_HOT",M62)</f>
        <v>800mV</v>
      </c>
      <c r="DF62" s="118" t="str">
        <f>IF(N62=Notes!$B$54,"Product-HTOL_T0TX_GB_HOT",N62)</f>
        <v>Product-HTOL_T0TX_GB_HOT</v>
      </c>
      <c r="DG62" s="118" t="str">
        <f t="shared" si="31"/>
        <v>Bincut_X_X_X NV</v>
      </c>
      <c r="DH62" s="106"/>
      <c r="DI62" s="55" t="str">
        <f t="shared" si="46"/>
        <v>Yes</v>
      </c>
      <c r="DJ62" s="55">
        <f>VLOOKUP(LEFT($E62,5),Notes!$A:$F,6,0)</f>
        <v>1</v>
      </c>
      <c r="DK62" s="55">
        <f>IF(LEFT($F62,2)="MS",VLOOKUP(LEFT($F62,5),Notes!$A:$F,6,0),IF(LEFT($F62,3)&gt;Notes!$B$58,0,1))</f>
        <v>0</v>
      </c>
      <c r="DL62" s="55">
        <f>VLOOKUP(LEFT($G62,5),Notes!$A:$F,6,0)</f>
        <v>1</v>
      </c>
      <c r="DM62" s="55">
        <f>VLOOKUP(LEFT($H62,5),Notes!$A:$F,6,0)</f>
        <v>1</v>
      </c>
    </row>
    <row r="63" spans="1:117" ht="17" x14ac:dyDescent="0.2">
      <c r="A63" s="259"/>
      <c r="B63" s="120" t="s">
        <v>165</v>
      </c>
      <c r="C63" s="107" t="str">
        <f t="shared" si="368"/>
        <v>MP001 E1 Voltage</v>
      </c>
      <c r="D63" s="126" t="str">
        <f t="shared" si="417"/>
        <v>ME001 Evaluate Bin</v>
      </c>
      <c r="E63" s="107" t="str">
        <f t="shared" ref="E63:E71" si="418">E$62</f>
        <v>MG001 Bin Result</v>
      </c>
      <c r="F63" s="107" t="str">
        <f t="shared" si="373"/>
        <v>950mV (MS005 Product)</v>
      </c>
      <c r="G63" s="107" t="str">
        <f t="shared" si="363"/>
        <v>MD001 Bin Result</v>
      </c>
      <c r="H63" s="107" t="str">
        <f t="shared" si="363"/>
        <v>MI001 Bin Result</v>
      </c>
      <c r="I63" s="99" t="str">
        <f>LEFT(B98,2)&amp;"S"&amp;MID(B98,3,3)&amp;" E1 Product"</f>
        <v>MPS00K E1 Product</v>
      </c>
      <c r="J63" s="107" t="str">
        <f>Notes!$B$54</f>
        <v>BinningVmax</v>
      </c>
      <c r="K63" s="107" t="str">
        <f>Notes!$B$54</f>
        <v>BinningVmax</v>
      </c>
      <c r="L63" s="107" t="str">
        <f>Notes!$B$54</f>
        <v>BinningVmax</v>
      </c>
      <c r="M63" s="107" t="str">
        <f t="shared" si="369"/>
        <v>800mV</v>
      </c>
      <c r="N63" s="107" t="str">
        <f>Notes!$B$54</f>
        <v>BinningVmax</v>
      </c>
      <c r="O63" s="107" t="str">
        <f t="shared" si="47"/>
        <v>Bincut_X_X_X LV</v>
      </c>
      <c r="P63" s="127"/>
      <c r="Q63" s="248"/>
      <c r="R63" s="106" t="str">
        <f t="shared" si="33"/>
        <v>ME001_CXD</v>
      </c>
      <c r="S63" s="111" t="str">
        <f>LEFT(TRIM(C63),5)&amp;" Product-"&amp;GB!$S$1</f>
        <v>MP001 Product-CP_GB_HOT</v>
      </c>
      <c r="T63" s="111" t="str">
        <f>LEFT(TRIM(D63),5)&amp;" Product-"&amp;GB!$S$1</f>
        <v>ME001 Product-CP_GB_HOT</v>
      </c>
      <c r="U63" s="111" t="str">
        <f>LEFT(TRIM(E63),5)&amp;" Product-"&amp;GB!$S$1</f>
        <v>MG001 Product-CP_GB_HOT</v>
      </c>
      <c r="V63" s="111" t="str">
        <f t="shared" si="364"/>
        <v>950mV (MS005 Product)</v>
      </c>
      <c r="W63" s="111" t="str">
        <f>LEFT(TRIM(G63),5)&amp;" Product-"&amp;GB!$S$1</f>
        <v>MD001 Product-CP_GB_HOT</v>
      </c>
      <c r="X63" s="111" t="str">
        <f>LEFT(TRIM(H63),5)&amp;" Product-"&amp;GB!$S$1</f>
        <v>MI001 Product-CP_GB_HOT</v>
      </c>
      <c r="Y63" s="111" t="str">
        <f>IF(I63="","",LEFT(TRIM($I63),6)&amp;" Product-"&amp;GB!$S$1)</f>
        <v>MPS00K Product-CP_GB_HOT</v>
      </c>
      <c r="Z63" s="111" t="str">
        <f t="shared" si="48"/>
        <v>Product-CP_GB_HOT</v>
      </c>
      <c r="AA63" s="111" t="str">
        <f t="shared" si="48"/>
        <v>Product-CP_GB_HOT</v>
      </c>
      <c r="AB63" s="111" t="str">
        <f t="shared" si="48"/>
        <v>Product-CP_GB_HOT</v>
      </c>
      <c r="AC63" s="111" t="str">
        <f t="shared" si="365"/>
        <v>800mV</v>
      </c>
      <c r="AD63" s="111" t="str">
        <f t="shared" si="48"/>
        <v>Product-CP_GB_HOT</v>
      </c>
      <c r="AE63" s="111" t="str">
        <f t="shared" si="7"/>
        <v>Bincut_X_X_X LV</v>
      </c>
      <c r="AF63" s="106"/>
      <c r="AG63" s="248"/>
      <c r="AH63" s="112" t="str">
        <f t="shared" si="34"/>
        <v>ME001_CXD</v>
      </c>
      <c r="AI63" s="113" t="str">
        <f t="shared" si="355"/>
        <v>MP001 Product-FT_GB_ROOM</v>
      </c>
      <c r="AJ63" s="113" t="str">
        <f t="shared" si="356"/>
        <v>ME001 Product-FT_GB_ROOM</v>
      </c>
      <c r="AK63" s="113" t="str">
        <f t="shared" si="357"/>
        <v>MG001 Product-FT_GB_ROOM</v>
      </c>
      <c r="AL63" s="113" t="str">
        <f t="shared" si="358"/>
        <v>950mV (MS005 Product)</v>
      </c>
      <c r="AM63" s="113" t="str">
        <f t="shared" si="359"/>
        <v>MD001 Product-FT_GB_ROOM</v>
      </c>
      <c r="AN63" s="113" t="str">
        <f t="shared" si="360"/>
        <v>MI001 Product-FT_GB_ROOM</v>
      </c>
      <c r="AO63" s="113" t="str">
        <f>AO62</f>
        <v>MES001 Product-FT_GB_ROOM</v>
      </c>
      <c r="AP63" s="113" t="str">
        <f>IF(Z63=Notes!$B$54,Notes!$B$54,"Product-FT_GB_ROOM")</f>
        <v>Product-FT_GB_ROOM</v>
      </c>
      <c r="AQ63" s="113" t="str">
        <f>IF(AA63=Notes!$B$54,Notes!$B$54,"Product-FT_GB_ROOM")</f>
        <v>Product-FT_GB_ROOM</v>
      </c>
      <c r="AR63" s="113" t="str">
        <f>IF(AB63=Notes!$B$54,Notes!$B$54,"Product-FT_GB_ROOM")</f>
        <v>Product-FT_GB_ROOM</v>
      </c>
      <c r="AS63" s="113" t="str">
        <f>IF(M63=Notes!$B$54,"Product-FT_GB_ROOM",M63)</f>
        <v>800mV</v>
      </c>
      <c r="AT63" s="113" t="str">
        <f>IF(AD63=Notes!$B$54,Notes!$B$54,"Product-FT_GB_ROOM")</f>
        <v>Product-FT_GB_ROOM</v>
      </c>
      <c r="AU63" s="114" t="str">
        <f t="shared" si="10"/>
        <v>Bincut_X_X_X LV</v>
      </c>
      <c r="AV63" s="106"/>
      <c r="AW63" s="248"/>
      <c r="AX63" s="106" t="str">
        <f t="shared" si="41"/>
        <v>ME001_CXD</v>
      </c>
      <c r="AY63" s="115" t="str">
        <f t="shared" si="370"/>
        <v>MP001 Product-FT_GB_HOT</v>
      </c>
      <c r="AZ63" s="115" t="str">
        <f t="shared" si="371"/>
        <v>ME001 Product-FT_GB_HOT</v>
      </c>
      <c r="BA63" s="115" t="str">
        <f t="shared" si="361"/>
        <v>MG001 Product-FT_GB_HOT</v>
      </c>
      <c r="BB63" s="115" t="str">
        <f t="shared" si="362"/>
        <v>950mV (MS005 Product)</v>
      </c>
      <c r="BC63" s="115" t="str">
        <f t="shared" si="372"/>
        <v>MD001 Product-FT_GB_HOT</v>
      </c>
      <c r="BD63" s="115" t="str">
        <f t="shared" si="13"/>
        <v>MI001 Product-FT_GB_HOT</v>
      </c>
      <c r="BE63" s="115" t="str">
        <f>CONCATENATE(MID(AO63,1,6)," Product-FT_GB_HOT")</f>
        <v>MES001 Product-FT_GB_HOT</v>
      </c>
      <c r="BF63" s="115" t="str">
        <f>IF(J63=Notes!$B$54,"Product-FT_GB_HOT",J63)</f>
        <v>Product-FT_GB_HOT</v>
      </c>
      <c r="BG63" s="115" t="str">
        <f>IF(K63=Notes!$B$54,"Product-FT_GB_HOT",K63)</f>
        <v>Product-FT_GB_HOT</v>
      </c>
      <c r="BH63" s="115" t="str">
        <f>IF(L63=Notes!$B$54,"Product-FT_GB_HOT",L63)</f>
        <v>Product-FT_GB_HOT</v>
      </c>
      <c r="BI63" s="115" t="str">
        <f>IF(M63=Notes!$B$54,"Product-FT_GB_HOT",M63)</f>
        <v>800mV</v>
      </c>
      <c r="BJ63" s="115" t="str">
        <f>IF(N63=Notes!$B$54,"Product-FT_GB_HOT",N63)</f>
        <v>Product-FT_GB_HOT</v>
      </c>
      <c r="BK63" s="115" t="str">
        <f t="shared" si="14"/>
        <v>Bincut_X_X_X LV</v>
      </c>
      <c r="BL63" s="106"/>
      <c r="BM63" s="248"/>
      <c r="BN63" s="106" t="str">
        <f t="shared" si="43"/>
        <v>ME001_CXD</v>
      </c>
      <c r="BO63" s="116" t="str">
        <f>LEFT(TRIM(C63),5)&amp;" Product-"&amp;GB!$W$1</f>
        <v>MP001 Product-ATE_FQAGB</v>
      </c>
      <c r="BP63" s="116" t="str">
        <f>LEFT(TRIM(D63),5)&amp;" Product-"&amp;GB!$W$1</f>
        <v>ME001 Product-ATE_FQAGB</v>
      </c>
      <c r="BQ63" s="116" t="str">
        <f>LEFT(TRIM(E63),5)&amp;" Product-"&amp;GB!$W$1</f>
        <v>MG001 Product-ATE_FQAGB</v>
      </c>
      <c r="BR63" s="116" t="str">
        <f>IF(MID($F63,1,2)="MS",LEFT(TRIM($F63),5)&amp;" Product-"&amp;GB!$W$1,$F63)</f>
        <v>950mV (MS005 Product)</v>
      </c>
      <c r="BS63" s="116" t="str">
        <f>LEFT(TRIM(G63),5)&amp;" Product-"&amp;GB!$W$1</f>
        <v>MD001 Product-ATE_FQAGB</v>
      </c>
      <c r="BT63" s="116" t="str">
        <f>LEFT(TRIM(H63),5)&amp;" Product-"&amp;GB!$W$1</f>
        <v>MI001 Product-ATE_FQAGB</v>
      </c>
      <c r="BU63" s="116" t="str">
        <f>CONCATENATE(MID($BE63,1,6)," Product-",GB!$W$1)</f>
        <v>MES001 Product-ATE_FQAGB</v>
      </c>
      <c r="BV63" s="116" t="str">
        <f>IF(J63=Notes!$B$54,"Product-"&amp;GB!$W$1,J63)</f>
        <v>Product-ATE_FQAGB</v>
      </c>
      <c r="BW63" s="116" t="str">
        <f>IF(K63=Notes!$B$54,"Product-"&amp;GB!$W$1,K63)</f>
        <v>Product-ATE_FQAGB</v>
      </c>
      <c r="BX63" s="116" t="str">
        <f>IF(L63=Notes!$B$54,"Product-"&amp;GB!$W$1,L63)</f>
        <v>Product-ATE_FQAGB</v>
      </c>
      <c r="BY63" s="116" t="str">
        <f>IF(M63=Notes!$B$54,"Product-"&amp;GB!$W$1,M63)</f>
        <v>800mV</v>
      </c>
      <c r="BZ63" s="116" t="str">
        <f>IF(N63=Notes!$B$54,"Product-"&amp;GB!$W$1,N63)</f>
        <v>Product-ATE_FQAGB</v>
      </c>
      <c r="CA63" s="116" t="str">
        <f t="shared" si="15"/>
        <v>Bincut_X_X_X NV</v>
      </c>
      <c r="CB63" s="106"/>
      <c r="CC63" s="248"/>
      <c r="CD63" s="106" t="str">
        <f t="shared" si="44"/>
        <v>ME001_CXD</v>
      </c>
      <c r="CE63" s="117" t="str">
        <f t="shared" si="16"/>
        <v>MP001 Product-HTOL_T0TX_GB_ROOM</v>
      </c>
      <c r="CF63" s="117" t="str">
        <f t="shared" si="17"/>
        <v>ME001 Product-HTOL_T0TX_GB_ROOM</v>
      </c>
      <c r="CG63" s="117" t="str">
        <f t="shared" si="18"/>
        <v>MG001 Product-HTOL_T0TX_GB_ROOM</v>
      </c>
      <c r="CH63" s="117" t="str">
        <f t="shared" si="366"/>
        <v>950mV (MS005 Product)</v>
      </c>
      <c r="CI63" s="117" t="str">
        <f t="shared" si="20"/>
        <v>MD001 Product-HTOL_T0TX_GB_ROOM</v>
      </c>
      <c r="CJ63" s="117" t="str">
        <f t="shared" si="21"/>
        <v>MI001 Product-HTOL_T0TX_GB_ROOM</v>
      </c>
      <c r="CK63" s="117" t="str">
        <f t="shared" si="22"/>
        <v>MES001 Product-HTOL_T0TX_GB_ROOM</v>
      </c>
      <c r="CL63" s="117" t="str">
        <f>IF(J63=Notes!$B$54,"Product-HTOL_T0TX_GB_ROOM",J63)</f>
        <v>Product-HTOL_T0TX_GB_ROOM</v>
      </c>
      <c r="CM63" s="117" t="str">
        <f>IF(K63=Notes!$B$54,"Product-HTOL_T0TX_GB_ROOM",K63)</f>
        <v>Product-HTOL_T0TX_GB_ROOM</v>
      </c>
      <c r="CN63" s="117" t="str">
        <f>IF(L63=Notes!$B$54,"Product-HTOL_T0TX_GB_ROOM",L63)</f>
        <v>Product-HTOL_T0TX_GB_ROOM</v>
      </c>
      <c r="CO63" s="117" t="str">
        <f>IF(M63=Notes!$B$54,"Product-HTOL_T0TX_GB_ROOM",M63)</f>
        <v>800mV</v>
      </c>
      <c r="CP63" s="117" t="str">
        <f>IF(N63=Notes!$B$54,"Product-HTOL_T0TX_GB_ROOM",N63)</f>
        <v>Product-HTOL_T0TX_GB_ROOM</v>
      </c>
      <c r="CQ63" s="117" t="str">
        <f t="shared" si="23"/>
        <v>Bincut_X_X_X NV</v>
      </c>
      <c r="CR63" s="106"/>
      <c r="CS63" s="248"/>
      <c r="CT63" s="106" t="str">
        <f t="shared" si="45"/>
        <v>ME001_CXD</v>
      </c>
      <c r="CU63" s="118" t="str">
        <f t="shared" si="24"/>
        <v>MP001 Product-HTOL_T0TX_GB_HOT</v>
      </c>
      <c r="CV63" s="118" t="str">
        <f t="shared" si="25"/>
        <v>ME001 Product-HTOL_T0TX_GB_HOT</v>
      </c>
      <c r="CW63" s="118" t="str">
        <f t="shared" si="26"/>
        <v>MG001 Product-HTOL_T0TX_GB_HOT</v>
      </c>
      <c r="CX63" s="118" t="str">
        <f t="shared" si="367"/>
        <v>950mV (MS005 Product)</v>
      </c>
      <c r="CY63" s="118" t="str">
        <f t="shared" si="28"/>
        <v>MD001 Product-HTOL_T0TX_GB_HOT</v>
      </c>
      <c r="CZ63" s="118" t="str">
        <f t="shared" si="29"/>
        <v>MI001 Product-HTOL_T0TX_GB_HOT</v>
      </c>
      <c r="DA63" s="118" t="str">
        <f t="shared" si="30"/>
        <v>MES001 Product-HTOL_T0TX_GB_HOT</v>
      </c>
      <c r="DB63" s="118" t="str">
        <f>IF(J63=Notes!$B$54,"Product-HTOL_T0TX_GB_HOT",J63)</f>
        <v>Product-HTOL_T0TX_GB_HOT</v>
      </c>
      <c r="DC63" s="118" t="str">
        <f>IF(K63=Notes!$B$54,"Product-HTOL_T0TX_GB_HOT",K63)</f>
        <v>Product-HTOL_T0TX_GB_HOT</v>
      </c>
      <c r="DD63" s="118" t="str">
        <f>IF(L63=Notes!$B$54,"Product-HTOL_T0TX_GB_HOT",L63)</f>
        <v>Product-HTOL_T0TX_GB_HOT</v>
      </c>
      <c r="DE63" s="118" t="str">
        <f>IF(M63=Notes!$B$54,"Product-HTOL_T0TX_GB_HOT",M63)</f>
        <v>800mV</v>
      </c>
      <c r="DF63" s="118" t="str">
        <f>IF(N63=Notes!$B$54,"Product-HTOL_T0TX_GB_HOT",N63)</f>
        <v>Product-HTOL_T0TX_GB_HOT</v>
      </c>
      <c r="DG63" s="118" t="str">
        <f t="shared" si="31"/>
        <v>Bincut_X_X_X NV</v>
      </c>
      <c r="DH63" s="106"/>
      <c r="DI63" s="55" t="str">
        <f t="shared" si="46"/>
        <v>Yes</v>
      </c>
      <c r="DJ63" s="55">
        <f>VLOOKUP(LEFT($E63,5),Notes!$A:$F,6,0)</f>
        <v>1</v>
      </c>
      <c r="DK63" s="55">
        <f>IF(LEFT($F63,2)="MS",VLOOKUP(LEFT($F63,5),Notes!$A:$F,6,0),IF(LEFT($F63,3)&gt;Notes!$B$58,0,1))</f>
        <v>0</v>
      </c>
      <c r="DL63" s="55">
        <f>VLOOKUP(LEFT($G63,5),Notes!$A:$F,6,0)</f>
        <v>1</v>
      </c>
      <c r="DM63" s="55">
        <f>VLOOKUP(LEFT($H63,5),Notes!$A:$F,6,0)</f>
        <v>1</v>
      </c>
    </row>
    <row r="64" spans="1:117" ht="17" x14ac:dyDescent="0.2">
      <c r="A64" s="259"/>
      <c r="B64" s="106" t="s">
        <v>154</v>
      </c>
      <c r="C64" s="107" t="str">
        <f t="shared" si="368"/>
        <v>MP001 E1 Voltage</v>
      </c>
      <c r="D64" s="126" t="str">
        <f t="shared" si="417"/>
        <v>ME002 Evaluate Bin</v>
      </c>
      <c r="E64" s="107" t="str">
        <f t="shared" si="418"/>
        <v>MG001 Bin Result</v>
      </c>
      <c r="F64" s="107" t="str">
        <f t="shared" si="373"/>
        <v>950mV (MS005 Product)</v>
      </c>
      <c r="G64" s="107" t="str">
        <f t="shared" si="363"/>
        <v>MD001 Bin Result</v>
      </c>
      <c r="H64" s="107" t="str">
        <f t="shared" si="363"/>
        <v>MI001 Bin Result</v>
      </c>
      <c r="I64" s="107" t="str">
        <f t="shared" ref="I64:I69" si="419">CONCATENATE("MES",MID(D64,3,3)," E1 Voltage")</f>
        <v>MES002 E1 Voltage</v>
      </c>
      <c r="J64" s="107" t="str">
        <f>Notes!$B$54</f>
        <v>BinningVmax</v>
      </c>
      <c r="K64" s="107" t="str">
        <f>Notes!$B$54</f>
        <v>BinningVmax</v>
      </c>
      <c r="L64" s="107" t="str">
        <f>Notes!$B$54</f>
        <v>BinningVmax</v>
      </c>
      <c r="M64" s="107" t="str">
        <f t="shared" si="369"/>
        <v>800mV</v>
      </c>
      <c r="N64" s="107" t="str">
        <f>Notes!$B$54</f>
        <v>BinningVmax</v>
      </c>
      <c r="O64" s="107" t="str">
        <f t="shared" si="47"/>
        <v>Bincut_X_X_X LV</v>
      </c>
      <c r="P64" s="125"/>
      <c r="Q64" s="248"/>
      <c r="R64" s="106" t="str">
        <f t="shared" si="33"/>
        <v>ME002</v>
      </c>
      <c r="S64" s="111" t="str">
        <f>LEFT(TRIM(C64),5)&amp;" Product-"&amp;GB!$S$1</f>
        <v>MP001 Product-CP_GB_HOT</v>
      </c>
      <c r="T64" s="111" t="str">
        <f>LEFT(TRIM(D64),5)&amp;" Product-"&amp;GB!$S$1</f>
        <v>ME002 Product-CP_GB_HOT</v>
      </c>
      <c r="U64" s="111" t="str">
        <f>LEFT(TRIM(E64),5)&amp;" Product-"&amp;GB!$S$1</f>
        <v>MG001 Product-CP_GB_HOT</v>
      </c>
      <c r="V64" s="111" t="str">
        <f t="shared" si="364"/>
        <v>950mV (MS005 Product)</v>
      </c>
      <c r="W64" s="111" t="str">
        <f>LEFT(TRIM(G64),5)&amp;" Product-"&amp;GB!$S$1</f>
        <v>MD001 Product-CP_GB_HOT</v>
      </c>
      <c r="X64" s="111" t="str">
        <f>LEFT(TRIM(H64),5)&amp;" Product-"&amp;GB!$S$1</f>
        <v>MI001 Product-CP_GB_HOT</v>
      </c>
      <c r="Y64" s="111" t="str">
        <f>IF(I64="","",LEFT(TRIM($I64),6)&amp;" Product-"&amp;GB!$S$1)</f>
        <v>MES002 Product-CP_GB_HOT</v>
      </c>
      <c r="Z64" s="111" t="str">
        <f t="shared" si="48"/>
        <v>Product-CP_GB_HOT</v>
      </c>
      <c r="AA64" s="111" t="str">
        <f t="shared" si="48"/>
        <v>Product-CP_GB_HOT</v>
      </c>
      <c r="AB64" s="111" t="str">
        <f t="shared" si="48"/>
        <v>Product-CP_GB_HOT</v>
      </c>
      <c r="AC64" s="111" t="str">
        <f t="shared" si="365"/>
        <v>800mV</v>
      </c>
      <c r="AD64" s="111" t="str">
        <f t="shared" si="48"/>
        <v>Product-CP_GB_HOT</v>
      </c>
      <c r="AE64" s="111" t="str">
        <f t="shared" ref="AE64:AE89" si="420">O64</f>
        <v>Bincut_X_X_X LV</v>
      </c>
      <c r="AF64" s="106"/>
      <c r="AG64" s="248"/>
      <c r="AH64" s="112" t="str">
        <f t="shared" si="34"/>
        <v>ME002</v>
      </c>
      <c r="AI64" s="113" t="str">
        <f t="shared" si="355"/>
        <v>MP001 Product-FT_GB_ROOM</v>
      </c>
      <c r="AJ64" s="113" t="str">
        <f t="shared" si="356"/>
        <v>ME002 Product-FT_GB_ROOM</v>
      </c>
      <c r="AK64" s="113" t="str">
        <f t="shared" si="357"/>
        <v>MG001 Product-FT_GB_ROOM</v>
      </c>
      <c r="AL64" s="113" t="str">
        <f t="shared" si="358"/>
        <v>950mV (MS005 Product)</v>
      </c>
      <c r="AM64" s="113" t="str">
        <f t="shared" si="359"/>
        <v>MD001 Product-FT_GB_ROOM</v>
      </c>
      <c r="AN64" s="113" t="str">
        <f t="shared" si="360"/>
        <v>MI001 Product-FT_GB_ROOM</v>
      </c>
      <c r="AO64" s="113" t="str">
        <f t="shared" si="40"/>
        <v>MES002 Product-FT_GB_ROOM</v>
      </c>
      <c r="AP64" s="113" t="str">
        <f>IF(Z64=Notes!$B$54,Notes!$B$54,"Product-FT_GB_ROOM")</f>
        <v>Product-FT_GB_ROOM</v>
      </c>
      <c r="AQ64" s="113" t="str">
        <f>IF(AA64=Notes!$B$54,Notes!$B$54,"Product-FT_GB_ROOM")</f>
        <v>Product-FT_GB_ROOM</v>
      </c>
      <c r="AR64" s="113" t="str">
        <f>IF(AB64=Notes!$B$54,Notes!$B$54,"Product-FT_GB_ROOM")</f>
        <v>Product-FT_GB_ROOM</v>
      </c>
      <c r="AS64" s="113" t="str">
        <f>IF(M64=Notes!$B$54,"Product-FT_GB_ROOM",M64)</f>
        <v>800mV</v>
      </c>
      <c r="AT64" s="113" t="str">
        <f>IF(AD64=Notes!$B$54,Notes!$B$54,"Product-FT_GB_ROOM")</f>
        <v>Product-FT_GB_ROOM</v>
      </c>
      <c r="AU64" s="114" t="str">
        <f t="shared" ref="AU64:AU89" si="421">O64</f>
        <v>Bincut_X_X_X LV</v>
      </c>
      <c r="AV64" s="106"/>
      <c r="AW64" s="248"/>
      <c r="AX64" s="106" t="str">
        <f t="shared" si="41"/>
        <v>ME002</v>
      </c>
      <c r="AY64" s="115" t="str">
        <f>LEFT(TRIM($C64),5)&amp;" Product-FT_GB_HOT"</f>
        <v>MP001 Product-FT_GB_HOT</v>
      </c>
      <c r="AZ64" s="115" t="str">
        <f>LEFT(TRIM($D64),5)&amp;" Product-FT_GB_HOT"</f>
        <v>ME002 Product-FT_GB_HOT</v>
      </c>
      <c r="BA64" s="115" t="str">
        <f t="shared" si="361"/>
        <v>MG001 Product-FT_GB_HOT</v>
      </c>
      <c r="BB64" s="115" t="str">
        <f t="shared" si="362"/>
        <v>950mV (MS005 Product)</v>
      </c>
      <c r="BC64" s="115" t="str">
        <f>LEFT(TRIM($G64),5)&amp;" Product-FT_GB_HOT"</f>
        <v>MD001 Product-FT_GB_HOT</v>
      </c>
      <c r="BD64" s="115" t="str">
        <f t="shared" ref="BD64:BD89" si="422">IF(LEFT(H64,1)="M",LEFT(TRIM(H64),5)&amp;" Product-FT_GB_HOT",CONCATENATE($BG64,MID(H64,6,10)))</f>
        <v>MI001 Product-FT_GB_HOT</v>
      </c>
      <c r="BE64" s="115" t="str">
        <f t="shared" si="42"/>
        <v>MES002 Product-FT_GB_HOT</v>
      </c>
      <c r="BF64" s="115" t="str">
        <f>IF(J64=Notes!$B$54,"Product-FT_GB_HOT",J64)</f>
        <v>Product-FT_GB_HOT</v>
      </c>
      <c r="BG64" s="115" t="str">
        <f>IF(K64=Notes!$B$54,"Product-FT_GB_HOT",K64)</f>
        <v>Product-FT_GB_HOT</v>
      </c>
      <c r="BH64" s="115" t="str">
        <f>IF(L64=Notes!$B$54,"Product-FT_GB_HOT",L64)</f>
        <v>Product-FT_GB_HOT</v>
      </c>
      <c r="BI64" s="115" t="str">
        <f>IF(M64=Notes!$B$54,"Product-FT_GB_HOT",M64)</f>
        <v>800mV</v>
      </c>
      <c r="BJ64" s="115" t="str">
        <f>IF(N64=Notes!$B$54,"Product-FT_GB_HOT",N64)</f>
        <v>Product-FT_GB_HOT</v>
      </c>
      <c r="BK64" s="115" t="str">
        <f t="shared" ref="BK64:BK89" si="423">O64</f>
        <v>Bincut_X_X_X LV</v>
      </c>
      <c r="BL64" s="106"/>
      <c r="BM64" s="248"/>
      <c r="BN64" s="106" t="str">
        <f t="shared" si="43"/>
        <v>ME002</v>
      </c>
      <c r="BO64" s="116" t="str">
        <f>LEFT(TRIM(C64),5)&amp;" Product-"&amp;GB!$W$1</f>
        <v>MP001 Product-ATE_FQAGB</v>
      </c>
      <c r="BP64" s="116" t="str">
        <f>LEFT(TRIM(D64),5)&amp;" Product-"&amp;GB!$W$1</f>
        <v>ME002 Product-ATE_FQAGB</v>
      </c>
      <c r="BQ64" s="116" t="str">
        <f>LEFT(TRIM(E64),5)&amp;" Product-"&amp;GB!$W$1</f>
        <v>MG001 Product-ATE_FQAGB</v>
      </c>
      <c r="BR64" s="116" t="str">
        <f>IF(MID($F64,1,2)="MS",LEFT(TRIM($F64),5)&amp;" Product-"&amp;GB!$W$1,$F64)</f>
        <v>950mV (MS005 Product)</v>
      </c>
      <c r="BS64" s="116" t="str">
        <f>LEFT(TRIM(G64),5)&amp;" Product-"&amp;GB!$W$1</f>
        <v>MD001 Product-ATE_FQAGB</v>
      </c>
      <c r="BT64" s="116" t="str">
        <f>LEFT(TRIM(H64),5)&amp;" Product-"&amp;GB!$W$1</f>
        <v>MI001 Product-ATE_FQAGB</v>
      </c>
      <c r="BU64" s="116" t="str">
        <f>CONCATENATE(MID($BE64,1,6)," Product-",GB!$W$1)</f>
        <v>MES002 Product-ATE_FQAGB</v>
      </c>
      <c r="BV64" s="116" t="str">
        <f>IF(J64=Notes!$B$54,"Product-"&amp;GB!$W$1,J64)</f>
        <v>Product-ATE_FQAGB</v>
      </c>
      <c r="BW64" s="116" t="str">
        <f>IF(K64=Notes!$B$54,"Product-"&amp;GB!$W$1,K64)</f>
        <v>Product-ATE_FQAGB</v>
      </c>
      <c r="BX64" s="116" t="str">
        <f>IF(L64=Notes!$B$54,"Product-"&amp;GB!$W$1,L64)</f>
        <v>Product-ATE_FQAGB</v>
      </c>
      <c r="BY64" s="116" t="str">
        <f>IF(M64=Notes!$B$54,"Product-"&amp;GB!$W$1,M64)</f>
        <v>800mV</v>
      </c>
      <c r="BZ64" s="116" t="str">
        <f>IF(N64=Notes!$B$54,"Product-"&amp;GB!$W$1,N64)</f>
        <v>Product-ATE_FQAGB</v>
      </c>
      <c r="CA64" s="116" t="str">
        <f t="shared" ref="CA64:CA92" si="424">CONCATENATE(LEFT($O64,13),"NV")</f>
        <v>Bincut_X_X_X NV</v>
      </c>
      <c r="CB64" s="106"/>
      <c r="CC64" s="248"/>
      <c r="CD64" s="106" t="str">
        <f t="shared" si="44"/>
        <v>ME002</v>
      </c>
      <c r="CE64" s="117" t="str">
        <f t="shared" ref="CE64:CE89" si="425">LEFT(TRIM(C64),5)&amp;" Product-HTOL_T0TX_GB_ROOM"</f>
        <v>MP001 Product-HTOL_T0TX_GB_ROOM</v>
      </c>
      <c r="CF64" s="117" t="str">
        <f t="shared" ref="CF64:CF89" si="426">LEFT(TRIM(D64),5)&amp;" Product-HTOL_T0TX_GB_ROOM"</f>
        <v>ME002 Product-HTOL_T0TX_GB_ROOM</v>
      </c>
      <c r="CG64" s="117" t="str">
        <f t="shared" ref="CG64:CG89" si="427">LEFT(TRIM(E64),5)&amp;" Product-HTOL_T0TX_GB_ROOM"</f>
        <v>MG001 Product-HTOL_T0TX_GB_ROOM</v>
      </c>
      <c r="CH64" s="117" t="str">
        <f t="shared" si="366"/>
        <v>950mV (MS005 Product)</v>
      </c>
      <c r="CI64" s="117" t="str">
        <f t="shared" ref="CI64:CI89" si="428">LEFT(TRIM(G64),5)&amp;" Product-HTOL_T0TX_GB_ROOM"</f>
        <v>MD001 Product-HTOL_T0TX_GB_ROOM</v>
      </c>
      <c r="CJ64" s="117" t="str">
        <f t="shared" ref="CJ64:CJ89" si="429">IF(LEFT(H64,1)="M",LEFT(TRIM(H64),5)&amp;" Product-HTOL_T0TX_GB_ROOM",CONCATENATE($CL64,MID(H64,6,10)))</f>
        <v>MI001 Product-HTOL_T0TX_GB_ROOM</v>
      </c>
      <c r="CK64" s="117" t="str">
        <f t="shared" ref="CK64:CK92" si="430">CONCATENATE(MID($BE64,1,6)," Product-HTOL_T0TX_GB_ROOM")</f>
        <v>MES002 Product-HTOL_T0TX_GB_ROOM</v>
      </c>
      <c r="CL64" s="117" t="str">
        <f>IF(J64=Notes!$B$54,"Product-HTOL_T0TX_GB_ROOM",J64)</f>
        <v>Product-HTOL_T0TX_GB_ROOM</v>
      </c>
      <c r="CM64" s="117" t="str">
        <f>IF(K64=Notes!$B$54,"Product-HTOL_T0TX_GB_ROOM",K64)</f>
        <v>Product-HTOL_T0TX_GB_ROOM</v>
      </c>
      <c r="CN64" s="117" t="str">
        <f>IF(L64=Notes!$B$54,"Product-HTOL_T0TX_GB_ROOM",L64)</f>
        <v>Product-HTOL_T0TX_GB_ROOM</v>
      </c>
      <c r="CO64" s="117" t="str">
        <f>IF(M64=Notes!$B$54,"Product-HTOL_T0TX_GB_ROOM",M64)</f>
        <v>800mV</v>
      </c>
      <c r="CP64" s="117" t="str">
        <f>IF(N64=Notes!$B$54,"Product-HTOL_T0TX_GB_ROOM",N64)</f>
        <v>Product-HTOL_T0TX_GB_ROOM</v>
      </c>
      <c r="CQ64" s="117" t="str">
        <f t="shared" ref="CQ64:CQ92" si="431">CONCATENATE(LEFT($O64,13),"NV")</f>
        <v>Bincut_X_X_X NV</v>
      </c>
      <c r="CR64" s="106"/>
      <c r="CS64" s="248"/>
      <c r="CT64" s="106" t="str">
        <f t="shared" si="45"/>
        <v>ME002</v>
      </c>
      <c r="CU64" s="118" t="str">
        <f t="shared" ref="CU64:CU89" si="432">LEFT(TRIM(C64),5)&amp;" Product-HTOL_T0TX_GB_HOT"</f>
        <v>MP001 Product-HTOL_T0TX_GB_HOT</v>
      </c>
      <c r="CV64" s="118" t="str">
        <f t="shared" ref="CV64:CV89" si="433">LEFT(TRIM(D64),5)&amp;" Product-HTOL_T0TX_GB_HOT"</f>
        <v>ME002 Product-HTOL_T0TX_GB_HOT</v>
      </c>
      <c r="CW64" s="118" t="str">
        <f t="shared" ref="CW64:CW89" si="434">LEFT(TRIM(E64),5)&amp;" Product-HTOL_T0TX_GB_HOT"</f>
        <v>MG001 Product-HTOL_T0TX_GB_HOT</v>
      </c>
      <c r="CX64" s="118" t="str">
        <f t="shared" si="367"/>
        <v>950mV (MS005 Product)</v>
      </c>
      <c r="CY64" s="118" t="str">
        <f t="shared" ref="CY64:CY89" si="435">LEFT(TRIM(G64),5)&amp;" Product-HTOL_T0TX_GB_HOT"</f>
        <v>MD001 Product-HTOL_T0TX_GB_HOT</v>
      </c>
      <c r="CZ64" s="118" t="str">
        <f t="shared" ref="CZ64:CZ89" si="436">IF(LEFT(H64,1)="M",LEFT(TRIM(H64),5)&amp;" Product-HTOL_T0TX_GB_HOT",CONCATENATE($DB64,MID(H64,6,10)))</f>
        <v>MI001 Product-HTOL_T0TX_GB_HOT</v>
      </c>
      <c r="DA64" s="118" t="str">
        <f t="shared" ref="DA64:DA92" si="437">CONCATENATE(MID($BE64,1,6)," Product-HTOL_T0TX_GB_HOT")</f>
        <v>MES002 Product-HTOL_T0TX_GB_HOT</v>
      </c>
      <c r="DB64" s="118" t="str">
        <f>IF(J64=Notes!$B$54,"Product-HTOL_T0TX_GB_HOT",J64)</f>
        <v>Product-HTOL_T0TX_GB_HOT</v>
      </c>
      <c r="DC64" s="118" t="str">
        <f>IF(K64=Notes!$B$54,"Product-HTOL_T0TX_GB_HOT",K64)</f>
        <v>Product-HTOL_T0TX_GB_HOT</v>
      </c>
      <c r="DD64" s="118" t="str">
        <f>IF(L64=Notes!$B$54,"Product-HTOL_T0TX_GB_HOT",L64)</f>
        <v>Product-HTOL_T0TX_GB_HOT</v>
      </c>
      <c r="DE64" s="118" t="str">
        <f>IF(M64=Notes!$B$54,"Product-HTOL_T0TX_GB_HOT",M64)</f>
        <v>800mV</v>
      </c>
      <c r="DF64" s="118" t="str">
        <f>IF(N64=Notes!$B$54,"Product-HTOL_T0TX_GB_HOT",N64)</f>
        <v>Product-HTOL_T0TX_GB_HOT</v>
      </c>
      <c r="DG64" s="118" t="str">
        <f t="shared" ref="DG64:DG92" si="438">CONCATENATE(LEFT($O64,13),"NV")</f>
        <v>Bincut_X_X_X NV</v>
      </c>
      <c r="DH64" s="106"/>
      <c r="DI64" s="55" t="str">
        <f t="shared" si="46"/>
        <v>Yes</v>
      </c>
      <c r="DJ64" s="55">
        <f>VLOOKUP(LEFT($E64,5),Notes!$A:$F,6,0)</f>
        <v>1</v>
      </c>
      <c r="DK64" s="55">
        <f>IF(LEFT($F64,2)="MS",VLOOKUP(LEFT($F64,5),Notes!$A:$F,6,0),IF(LEFT($F64,3)&gt;Notes!$B$58,0,1))</f>
        <v>0</v>
      </c>
      <c r="DL64" s="55">
        <f>VLOOKUP(LEFT($G64,5),Notes!$A:$F,6,0)</f>
        <v>1</v>
      </c>
      <c r="DM64" s="55">
        <f>VLOOKUP(LEFT($H64,5),Notes!$A:$F,6,0)</f>
        <v>1</v>
      </c>
    </row>
    <row r="65" spans="1:117" ht="17" x14ac:dyDescent="0.2">
      <c r="A65" s="259"/>
      <c r="B65" s="106" t="s">
        <v>155</v>
      </c>
      <c r="C65" s="107" t="str">
        <f t="shared" si="368"/>
        <v>MP001 E1 Voltage</v>
      </c>
      <c r="D65" s="126" t="str">
        <f t="shared" si="417"/>
        <v>ME003 Evaluate Bin</v>
      </c>
      <c r="E65" s="107" t="str">
        <f t="shared" si="418"/>
        <v>MG001 Bin Result</v>
      </c>
      <c r="F65" s="107" t="str">
        <f t="shared" si="373"/>
        <v>950mV (MS005 Product)</v>
      </c>
      <c r="G65" s="107" t="str">
        <f t="shared" si="363"/>
        <v>MD001 Bin Result</v>
      </c>
      <c r="H65" s="107" t="str">
        <f t="shared" si="363"/>
        <v>MI001 Bin Result</v>
      </c>
      <c r="I65" s="107" t="str">
        <f t="shared" si="419"/>
        <v>MES003 E1 Voltage</v>
      </c>
      <c r="J65" s="107" t="str">
        <f>Notes!$B$54</f>
        <v>BinningVmax</v>
      </c>
      <c r="K65" s="107" t="str">
        <f>Notes!$B$54</f>
        <v>BinningVmax</v>
      </c>
      <c r="L65" s="107" t="str">
        <f>Notes!$B$54</f>
        <v>BinningVmax</v>
      </c>
      <c r="M65" s="107" t="str">
        <f t="shared" si="369"/>
        <v>800mV</v>
      </c>
      <c r="N65" s="107" t="str">
        <f>Notes!$B$54</f>
        <v>BinningVmax</v>
      </c>
      <c r="O65" s="107" t="str">
        <f t="shared" si="47"/>
        <v>Bincut_X_X_X LV</v>
      </c>
      <c r="P65" s="127"/>
      <c r="Q65" s="248"/>
      <c r="R65" s="106" t="str">
        <f t="shared" ref="R65:R89" si="439">B65</f>
        <v>ME003</v>
      </c>
      <c r="S65" s="111" t="str">
        <f>LEFT(TRIM(C65),5)&amp;" Product-"&amp;GB!$S$1</f>
        <v>MP001 Product-CP_GB_HOT</v>
      </c>
      <c r="T65" s="111" t="str">
        <f>LEFT(TRIM(D65),5)&amp;" Product-"&amp;GB!$S$1</f>
        <v>ME003 Product-CP_GB_HOT</v>
      </c>
      <c r="U65" s="111" t="str">
        <f>LEFT(TRIM(E65),5)&amp;" Product-"&amp;GB!$S$1</f>
        <v>MG001 Product-CP_GB_HOT</v>
      </c>
      <c r="V65" s="111" t="str">
        <f t="shared" si="364"/>
        <v>950mV (MS005 Product)</v>
      </c>
      <c r="W65" s="111" t="str">
        <f>LEFT(TRIM(G65),5)&amp;" Product-"&amp;GB!$S$1</f>
        <v>MD001 Product-CP_GB_HOT</v>
      </c>
      <c r="X65" s="111" t="str">
        <f>LEFT(TRIM(H65),5)&amp;" Product-"&amp;GB!$S$1</f>
        <v>MI001 Product-CP_GB_HOT</v>
      </c>
      <c r="Y65" s="111" t="str">
        <f>IF(I65="","",LEFT(TRIM($I65),6)&amp;" Product-"&amp;GB!$S$1)</f>
        <v>MES003 Product-CP_GB_HOT</v>
      </c>
      <c r="Z65" s="111" t="str">
        <f t="shared" si="48"/>
        <v>Product-CP_GB_HOT</v>
      </c>
      <c r="AA65" s="111" t="str">
        <f t="shared" si="48"/>
        <v>Product-CP_GB_HOT</v>
      </c>
      <c r="AB65" s="111" t="str">
        <f t="shared" si="48"/>
        <v>Product-CP_GB_HOT</v>
      </c>
      <c r="AC65" s="111" t="str">
        <f t="shared" si="365"/>
        <v>800mV</v>
      </c>
      <c r="AD65" s="111" t="str">
        <f t="shared" si="48"/>
        <v>Product-CP_GB_HOT</v>
      </c>
      <c r="AE65" s="111" t="str">
        <f t="shared" si="420"/>
        <v>Bincut_X_X_X LV</v>
      </c>
      <c r="AF65" s="106"/>
      <c r="AG65" s="248"/>
      <c r="AH65" s="112" t="str">
        <f t="shared" ref="AH65:AH89" si="440">B65</f>
        <v>ME003</v>
      </c>
      <c r="AI65" s="113" t="str">
        <f t="shared" si="355"/>
        <v>MP001 Product-FT_GB_ROOM</v>
      </c>
      <c r="AJ65" s="113" t="str">
        <f t="shared" si="356"/>
        <v>ME003 Product-FT_GB_ROOM</v>
      </c>
      <c r="AK65" s="113" t="str">
        <f t="shared" si="357"/>
        <v>MG001 Product-FT_GB_ROOM</v>
      </c>
      <c r="AL65" s="113" t="str">
        <f t="shared" si="358"/>
        <v>950mV (MS005 Product)</v>
      </c>
      <c r="AM65" s="113" t="str">
        <f t="shared" si="359"/>
        <v>MD001 Product-FT_GB_ROOM</v>
      </c>
      <c r="AN65" s="113" t="str">
        <f t="shared" si="360"/>
        <v>MI001 Product-FT_GB_ROOM</v>
      </c>
      <c r="AO65" s="113" t="str">
        <f t="shared" si="40"/>
        <v>MES003 Product-FT_GB_ROOM</v>
      </c>
      <c r="AP65" s="113" t="str">
        <f>IF(Z65=Notes!$B$54,Notes!$B$54,"Product-FT_GB_ROOM")</f>
        <v>Product-FT_GB_ROOM</v>
      </c>
      <c r="AQ65" s="113" t="str">
        <f>IF(AA65=Notes!$B$54,Notes!$B$54,"Product-FT_GB_ROOM")</f>
        <v>Product-FT_GB_ROOM</v>
      </c>
      <c r="AR65" s="113" t="str">
        <f>IF(AB65=Notes!$B$54,Notes!$B$54,"Product-FT_GB_ROOM")</f>
        <v>Product-FT_GB_ROOM</v>
      </c>
      <c r="AS65" s="113" t="str">
        <f>IF(M65=Notes!$B$54,"Product-FT_GB_ROOM",M65)</f>
        <v>800mV</v>
      </c>
      <c r="AT65" s="113" t="str">
        <f>IF(AD65=Notes!$B$54,Notes!$B$54,"Product-FT_GB_ROOM")</f>
        <v>Product-FT_GB_ROOM</v>
      </c>
      <c r="AU65" s="114" t="str">
        <f t="shared" si="421"/>
        <v>Bincut_X_X_X LV</v>
      </c>
      <c r="AV65" s="106"/>
      <c r="AW65" s="248"/>
      <c r="AX65" s="106" t="str">
        <f t="shared" ref="AX65:AX89" si="441">B65</f>
        <v>ME003</v>
      </c>
      <c r="AY65" s="115" t="str">
        <f t="shared" ref="AY65:AY71" si="442">LEFT(TRIM($C65),5)&amp;" Product-FT_GB_HOT"</f>
        <v>MP001 Product-FT_GB_HOT</v>
      </c>
      <c r="AZ65" s="115" t="str">
        <f t="shared" ref="AZ65:AZ71" si="443">LEFT(TRIM($D65),5)&amp;" Product-FT_GB_HOT"</f>
        <v>ME003 Product-FT_GB_HOT</v>
      </c>
      <c r="BA65" s="115" t="str">
        <f t="shared" si="361"/>
        <v>MG001 Product-FT_GB_HOT</v>
      </c>
      <c r="BB65" s="115" t="str">
        <f t="shared" si="362"/>
        <v>950mV (MS005 Product)</v>
      </c>
      <c r="BC65" s="115" t="str">
        <f t="shared" ref="BC65:BC71" si="444">LEFT(TRIM($G65),5)&amp;" Product-FT_GB_HOT"</f>
        <v>MD001 Product-FT_GB_HOT</v>
      </c>
      <c r="BD65" s="115" t="str">
        <f t="shared" si="422"/>
        <v>MI001 Product-FT_GB_HOT</v>
      </c>
      <c r="BE65" s="115" t="str">
        <f t="shared" si="42"/>
        <v>MES003 Product-FT_GB_HOT</v>
      </c>
      <c r="BF65" s="115" t="str">
        <f>IF(J65=Notes!$B$54,"Product-FT_GB_HOT",J65)</f>
        <v>Product-FT_GB_HOT</v>
      </c>
      <c r="BG65" s="115" t="str">
        <f>IF(K65=Notes!$B$54,"Product-FT_GB_HOT",K65)</f>
        <v>Product-FT_GB_HOT</v>
      </c>
      <c r="BH65" s="115" t="str">
        <f>IF(L65=Notes!$B$54,"Product-FT_GB_HOT",L65)</f>
        <v>Product-FT_GB_HOT</v>
      </c>
      <c r="BI65" s="115" t="str">
        <f>IF(M65=Notes!$B$54,"Product-FT_GB_HOT",M65)</f>
        <v>800mV</v>
      </c>
      <c r="BJ65" s="115" t="str">
        <f>IF(N65=Notes!$B$54,"Product-FT_GB_HOT",N65)</f>
        <v>Product-FT_GB_HOT</v>
      </c>
      <c r="BK65" s="115" t="str">
        <f t="shared" si="423"/>
        <v>Bincut_X_X_X LV</v>
      </c>
      <c r="BL65" s="106"/>
      <c r="BM65" s="248"/>
      <c r="BN65" s="106" t="str">
        <f t="shared" si="43"/>
        <v>ME003</v>
      </c>
      <c r="BO65" s="116" t="str">
        <f>LEFT(TRIM(C65),5)&amp;" Product-"&amp;GB!$W$1</f>
        <v>MP001 Product-ATE_FQAGB</v>
      </c>
      <c r="BP65" s="116" t="str">
        <f>LEFT(TRIM(D65),5)&amp;" Product-"&amp;GB!$W$1</f>
        <v>ME003 Product-ATE_FQAGB</v>
      </c>
      <c r="BQ65" s="116" t="str">
        <f>LEFT(TRIM(E65),5)&amp;" Product-"&amp;GB!$W$1</f>
        <v>MG001 Product-ATE_FQAGB</v>
      </c>
      <c r="BR65" s="116" t="str">
        <f>IF(MID($F65,1,2)="MS",LEFT(TRIM($F65),5)&amp;" Product-"&amp;GB!$W$1,$F65)</f>
        <v>950mV (MS005 Product)</v>
      </c>
      <c r="BS65" s="116" t="str">
        <f>LEFT(TRIM(G65),5)&amp;" Product-"&amp;GB!$W$1</f>
        <v>MD001 Product-ATE_FQAGB</v>
      </c>
      <c r="BT65" s="116" t="str">
        <f>LEFT(TRIM(H65),5)&amp;" Product-"&amp;GB!$W$1</f>
        <v>MI001 Product-ATE_FQAGB</v>
      </c>
      <c r="BU65" s="116" t="str">
        <f>CONCATENATE(MID($BE65,1,6)," Product-",GB!$W$1)</f>
        <v>MES003 Product-ATE_FQAGB</v>
      </c>
      <c r="BV65" s="116" t="str">
        <f>IF(J65=Notes!$B$54,"Product-"&amp;GB!$W$1,J65)</f>
        <v>Product-ATE_FQAGB</v>
      </c>
      <c r="BW65" s="116" t="str">
        <f>IF(K65=Notes!$B$54,"Product-"&amp;GB!$W$1,K65)</f>
        <v>Product-ATE_FQAGB</v>
      </c>
      <c r="BX65" s="116" t="str">
        <f>IF(L65=Notes!$B$54,"Product-"&amp;GB!$W$1,L65)</f>
        <v>Product-ATE_FQAGB</v>
      </c>
      <c r="BY65" s="116" t="str">
        <f>IF(M65=Notes!$B$54,"Product-"&amp;GB!$W$1,M65)</f>
        <v>800mV</v>
      </c>
      <c r="BZ65" s="116" t="str">
        <f>IF(N65=Notes!$B$54,"Product-"&amp;GB!$W$1,N65)</f>
        <v>Product-ATE_FQAGB</v>
      </c>
      <c r="CA65" s="116" t="str">
        <f t="shared" si="424"/>
        <v>Bincut_X_X_X NV</v>
      </c>
      <c r="CB65" s="106"/>
      <c r="CC65" s="248"/>
      <c r="CD65" s="106" t="str">
        <f t="shared" si="44"/>
        <v>ME003</v>
      </c>
      <c r="CE65" s="117" t="str">
        <f t="shared" si="425"/>
        <v>MP001 Product-HTOL_T0TX_GB_ROOM</v>
      </c>
      <c r="CF65" s="117" t="str">
        <f t="shared" si="426"/>
        <v>ME003 Product-HTOL_T0TX_GB_ROOM</v>
      </c>
      <c r="CG65" s="117" t="str">
        <f t="shared" si="427"/>
        <v>MG001 Product-HTOL_T0TX_GB_ROOM</v>
      </c>
      <c r="CH65" s="117" t="str">
        <f t="shared" si="366"/>
        <v>950mV (MS005 Product)</v>
      </c>
      <c r="CI65" s="117" t="str">
        <f t="shared" si="428"/>
        <v>MD001 Product-HTOL_T0TX_GB_ROOM</v>
      </c>
      <c r="CJ65" s="117" t="str">
        <f t="shared" si="429"/>
        <v>MI001 Product-HTOL_T0TX_GB_ROOM</v>
      </c>
      <c r="CK65" s="117" t="str">
        <f t="shared" si="430"/>
        <v>MES003 Product-HTOL_T0TX_GB_ROOM</v>
      </c>
      <c r="CL65" s="117" t="str">
        <f>IF(J65=Notes!$B$54,"Product-HTOL_T0TX_GB_ROOM",J65)</f>
        <v>Product-HTOL_T0TX_GB_ROOM</v>
      </c>
      <c r="CM65" s="117" t="str">
        <f>IF(K65=Notes!$B$54,"Product-HTOL_T0TX_GB_ROOM",K65)</f>
        <v>Product-HTOL_T0TX_GB_ROOM</v>
      </c>
      <c r="CN65" s="117" t="str">
        <f>IF(L65=Notes!$B$54,"Product-HTOL_T0TX_GB_ROOM",L65)</f>
        <v>Product-HTOL_T0TX_GB_ROOM</v>
      </c>
      <c r="CO65" s="117" t="str">
        <f>IF(M65=Notes!$B$54,"Product-HTOL_T0TX_GB_ROOM",M65)</f>
        <v>800mV</v>
      </c>
      <c r="CP65" s="117" t="str">
        <f>IF(N65=Notes!$B$54,"Product-HTOL_T0TX_GB_ROOM",N65)</f>
        <v>Product-HTOL_T0TX_GB_ROOM</v>
      </c>
      <c r="CQ65" s="117" t="str">
        <f t="shared" si="431"/>
        <v>Bincut_X_X_X NV</v>
      </c>
      <c r="CR65" s="106"/>
      <c r="CS65" s="248"/>
      <c r="CT65" s="106" t="str">
        <f t="shared" si="45"/>
        <v>ME003</v>
      </c>
      <c r="CU65" s="118" t="str">
        <f t="shared" si="432"/>
        <v>MP001 Product-HTOL_T0TX_GB_HOT</v>
      </c>
      <c r="CV65" s="118" t="str">
        <f t="shared" si="433"/>
        <v>ME003 Product-HTOL_T0TX_GB_HOT</v>
      </c>
      <c r="CW65" s="118" t="str">
        <f t="shared" si="434"/>
        <v>MG001 Product-HTOL_T0TX_GB_HOT</v>
      </c>
      <c r="CX65" s="118" t="str">
        <f t="shared" si="367"/>
        <v>950mV (MS005 Product)</v>
      </c>
      <c r="CY65" s="118" t="str">
        <f t="shared" si="435"/>
        <v>MD001 Product-HTOL_T0TX_GB_HOT</v>
      </c>
      <c r="CZ65" s="118" t="str">
        <f t="shared" si="436"/>
        <v>MI001 Product-HTOL_T0TX_GB_HOT</v>
      </c>
      <c r="DA65" s="118" t="str">
        <f t="shared" si="437"/>
        <v>MES003 Product-HTOL_T0TX_GB_HOT</v>
      </c>
      <c r="DB65" s="118" t="str">
        <f>IF(J65=Notes!$B$54,"Product-HTOL_T0TX_GB_HOT",J65)</f>
        <v>Product-HTOL_T0TX_GB_HOT</v>
      </c>
      <c r="DC65" s="118" t="str">
        <f>IF(K65=Notes!$B$54,"Product-HTOL_T0TX_GB_HOT",K65)</f>
        <v>Product-HTOL_T0TX_GB_HOT</v>
      </c>
      <c r="DD65" s="118" t="str">
        <f>IF(L65=Notes!$B$54,"Product-HTOL_T0TX_GB_HOT",L65)</f>
        <v>Product-HTOL_T0TX_GB_HOT</v>
      </c>
      <c r="DE65" s="118" t="str">
        <f>IF(M65=Notes!$B$54,"Product-HTOL_T0TX_GB_HOT",M65)</f>
        <v>800mV</v>
      </c>
      <c r="DF65" s="118" t="str">
        <f>IF(N65=Notes!$B$54,"Product-HTOL_T0TX_GB_HOT",N65)</f>
        <v>Product-HTOL_T0TX_GB_HOT</v>
      </c>
      <c r="DG65" s="118" t="str">
        <f t="shared" si="438"/>
        <v>Bincut_X_X_X NV</v>
      </c>
      <c r="DH65" s="106"/>
      <c r="DI65" s="55" t="str">
        <f t="shared" si="46"/>
        <v>Yes</v>
      </c>
      <c r="DJ65" s="55">
        <f>VLOOKUP(LEFT($E65,5),Notes!$A:$F,6,0)</f>
        <v>1</v>
      </c>
      <c r="DK65" s="55">
        <f>IF(LEFT($F65,2)="MS",VLOOKUP(LEFT($F65,5),Notes!$A:$F,6,0),IF(LEFT($F65,3)&gt;Notes!$B$58,0,1))</f>
        <v>0</v>
      </c>
      <c r="DL65" s="55">
        <f>VLOOKUP(LEFT($G65,5),Notes!$A:$F,6,0)</f>
        <v>1</v>
      </c>
      <c r="DM65" s="55">
        <f>VLOOKUP(LEFT($H65,5),Notes!$A:$F,6,0)</f>
        <v>1</v>
      </c>
    </row>
    <row r="66" spans="1:117" ht="17" x14ac:dyDescent="0.2">
      <c r="A66" s="259"/>
      <c r="B66" s="106" t="s">
        <v>156</v>
      </c>
      <c r="C66" s="107" t="str">
        <f t="shared" si="368"/>
        <v>MP001 E1 Voltage</v>
      </c>
      <c r="D66" s="126" t="str">
        <f t="shared" si="417"/>
        <v>ME004 Evaluate Bin</v>
      </c>
      <c r="E66" s="107" t="str">
        <f t="shared" si="418"/>
        <v>MG001 Bin Result</v>
      </c>
      <c r="F66" s="107" t="str">
        <f t="shared" si="373"/>
        <v>950mV (MS005 Product)</v>
      </c>
      <c r="G66" s="107" t="str">
        <f t="shared" si="363"/>
        <v>MD001 Bin Result</v>
      </c>
      <c r="H66" s="107" t="str">
        <f t="shared" si="363"/>
        <v>MI001 Bin Result</v>
      </c>
      <c r="I66" s="107" t="str">
        <f t="shared" si="419"/>
        <v>MES004 E1 Voltage</v>
      </c>
      <c r="J66" s="107" t="str">
        <f>Notes!$B$54</f>
        <v>BinningVmax</v>
      </c>
      <c r="K66" s="107" t="str">
        <f>Notes!$B$54</f>
        <v>BinningVmax</v>
      </c>
      <c r="L66" s="107" t="str">
        <f>Notes!$B$54</f>
        <v>BinningVmax</v>
      </c>
      <c r="M66" s="107" t="str">
        <f t="shared" si="369"/>
        <v>800mV</v>
      </c>
      <c r="N66" s="107" t="str">
        <f>Notes!$B$54</f>
        <v>BinningVmax</v>
      </c>
      <c r="O66" s="107" t="str">
        <f t="shared" si="47"/>
        <v>Bincut_X_X_X LV</v>
      </c>
      <c r="P66" s="125"/>
      <c r="Q66" s="248"/>
      <c r="R66" s="106" t="str">
        <f t="shared" si="439"/>
        <v>ME004</v>
      </c>
      <c r="S66" s="111" t="str">
        <f>LEFT(TRIM(C66),5)&amp;" Product-"&amp;GB!$S$1</f>
        <v>MP001 Product-CP_GB_HOT</v>
      </c>
      <c r="T66" s="111" t="str">
        <f>LEFT(TRIM(D66),5)&amp;" Product-"&amp;GB!$S$1</f>
        <v>ME004 Product-CP_GB_HOT</v>
      </c>
      <c r="U66" s="111" t="str">
        <f>LEFT(TRIM(E66),5)&amp;" Product-"&amp;GB!$S$1</f>
        <v>MG001 Product-CP_GB_HOT</v>
      </c>
      <c r="V66" s="111" t="str">
        <f t="shared" si="364"/>
        <v>950mV (MS005 Product)</v>
      </c>
      <c r="W66" s="111" t="str">
        <f>LEFT(TRIM(G66),5)&amp;" Product-"&amp;GB!$S$1</f>
        <v>MD001 Product-CP_GB_HOT</v>
      </c>
      <c r="X66" s="111" t="str">
        <f>LEFT(TRIM(H66),5)&amp;" Product-"&amp;GB!$S$1</f>
        <v>MI001 Product-CP_GB_HOT</v>
      </c>
      <c r="Y66" s="111" t="str">
        <f>IF(I66="","",LEFT(TRIM($I66),6)&amp;" Product-"&amp;GB!$S$1)</f>
        <v>MES004 Product-CP_GB_HOT</v>
      </c>
      <c r="Z66" s="111" t="str">
        <f t="shared" si="48"/>
        <v>Product-CP_GB_HOT</v>
      </c>
      <c r="AA66" s="111" t="str">
        <f t="shared" si="48"/>
        <v>Product-CP_GB_HOT</v>
      </c>
      <c r="AB66" s="111" t="str">
        <f t="shared" si="48"/>
        <v>Product-CP_GB_HOT</v>
      </c>
      <c r="AC66" s="111" t="str">
        <f t="shared" si="365"/>
        <v>800mV</v>
      </c>
      <c r="AD66" s="111" t="str">
        <f t="shared" si="48"/>
        <v>Product-CP_GB_HOT</v>
      </c>
      <c r="AE66" s="111" t="str">
        <f t="shared" si="420"/>
        <v>Bincut_X_X_X LV</v>
      </c>
      <c r="AF66" s="106"/>
      <c r="AG66" s="248"/>
      <c r="AH66" s="112" t="str">
        <f t="shared" si="440"/>
        <v>ME004</v>
      </c>
      <c r="AI66" s="113" t="str">
        <f t="shared" si="355"/>
        <v>MP001 Product-FT_GB_ROOM</v>
      </c>
      <c r="AJ66" s="113" t="str">
        <f t="shared" si="356"/>
        <v>ME004 Product-FT_GB_ROOM</v>
      </c>
      <c r="AK66" s="113" t="str">
        <f t="shared" si="357"/>
        <v>MG001 Product-FT_GB_ROOM</v>
      </c>
      <c r="AL66" s="113" t="str">
        <f t="shared" si="358"/>
        <v>950mV (MS005 Product)</v>
      </c>
      <c r="AM66" s="113" t="str">
        <f t="shared" si="359"/>
        <v>MD001 Product-FT_GB_ROOM</v>
      </c>
      <c r="AN66" s="113" t="str">
        <f t="shared" si="360"/>
        <v>MI001 Product-FT_GB_ROOM</v>
      </c>
      <c r="AO66" s="113" t="str">
        <f t="shared" si="40"/>
        <v>MES004 Product-FT_GB_ROOM</v>
      </c>
      <c r="AP66" s="113" t="str">
        <f>IF(Z66=Notes!$B$54,Notes!$B$54,"Product-FT_GB_ROOM")</f>
        <v>Product-FT_GB_ROOM</v>
      </c>
      <c r="AQ66" s="113" t="str">
        <f>IF(AA66=Notes!$B$54,Notes!$B$54,"Product-FT_GB_ROOM")</f>
        <v>Product-FT_GB_ROOM</v>
      </c>
      <c r="AR66" s="113" t="str">
        <f>IF(AB66=Notes!$B$54,Notes!$B$54,"Product-FT_GB_ROOM")</f>
        <v>Product-FT_GB_ROOM</v>
      </c>
      <c r="AS66" s="113" t="str">
        <f>IF(M66=Notes!$B$54,"Product-FT_GB_ROOM",M66)</f>
        <v>800mV</v>
      </c>
      <c r="AT66" s="113" t="str">
        <f>IF(AD66=Notes!$B$54,Notes!$B$54,"Product-FT_GB_ROOM")</f>
        <v>Product-FT_GB_ROOM</v>
      </c>
      <c r="AU66" s="114" t="str">
        <f t="shared" si="421"/>
        <v>Bincut_X_X_X LV</v>
      </c>
      <c r="AV66" s="106"/>
      <c r="AW66" s="248"/>
      <c r="AX66" s="106" t="str">
        <f t="shared" si="441"/>
        <v>ME004</v>
      </c>
      <c r="AY66" s="115" t="str">
        <f t="shared" si="442"/>
        <v>MP001 Product-FT_GB_HOT</v>
      </c>
      <c r="AZ66" s="115" t="str">
        <f t="shared" si="443"/>
        <v>ME004 Product-FT_GB_HOT</v>
      </c>
      <c r="BA66" s="115" t="str">
        <f t="shared" si="361"/>
        <v>MG001 Product-FT_GB_HOT</v>
      </c>
      <c r="BB66" s="115" t="str">
        <f t="shared" si="362"/>
        <v>950mV (MS005 Product)</v>
      </c>
      <c r="BC66" s="115" t="str">
        <f t="shared" si="444"/>
        <v>MD001 Product-FT_GB_HOT</v>
      </c>
      <c r="BD66" s="115" t="str">
        <f t="shared" si="422"/>
        <v>MI001 Product-FT_GB_HOT</v>
      </c>
      <c r="BE66" s="115" t="str">
        <f t="shared" si="42"/>
        <v>MES004 Product-FT_GB_HOT</v>
      </c>
      <c r="BF66" s="115" t="str">
        <f>IF(J66=Notes!$B$54,"Product-FT_GB_HOT",J66)</f>
        <v>Product-FT_GB_HOT</v>
      </c>
      <c r="BG66" s="115" t="str">
        <f>IF(K66=Notes!$B$54,"Product-FT_GB_HOT",K66)</f>
        <v>Product-FT_GB_HOT</v>
      </c>
      <c r="BH66" s="115" t="str">
        <f>IF(L66=Notes!$B$54,"Product-FT_GB_HOT",L66)</f>
        <v>Product-FT_GB_HOT</v>
      </c>
      <c r="BI66" s="115" t="str">
        <f>IF(M66=Notes!$B$54,"Product-FT_GB_HOT",M66)</f>
        <v>800mV</v>
      </c>
      <c r="BJ66" s="115" t="str">
        <f>IF(N66=Notes!$B$54,"Product-FT_GB_HOT",N66)</f>
        <v>Product-FT_GB_HOT</v>
      </c>
      <c r="BK66" s="115" t="str">
        <f t="shared" si="423"/>
        <v>Bincut_X_X_X LV</v>
      </c>
      <c r="BL66" s="106"/>
      <c r="BM66" s="248"/>
      <c r="BN66" s="106" t="str">
        <f t="shared" si="43"/>
        <v>ME004</v>
      </c>
      <c r="BO66" s="116" t="str">
        <f>LEFT(TRIM(C66),5)&amp;" Product-"&amp;GB!$W$1</f>
        <v>MP001 Product-ATE_FQAGB</v>
      </c>
      <c r="BP66" s="116" t="str">
        <f>LEFT(TRIM(D66),5)&amp;" Product-"&amp;GB!$W$1</f>
        <v>ME004 Product-ATE_FQAGB</v>
      </c>
      <c r="BQ66" s="116" t="str">
        <f>LEFT(TRIM(E66),5)&amp;" Product-"&amp;GB!$W$1</f>
        <v>MG001 Product-ATE_FQAGB</v>
      </c>
      <c r="BR66" s="116" t="str">
        <f>IF(MID($F66,1,2)="MS",LEFT(TRIM($F66),5)&amp;" Product-"&amp;GB!$W$1,$F66)</f>
        <v>950mV (MS005 Product)</v>
      </c>
      <c r="BS66" s="116" t="str">
        <f>LEFT(TRIM(G66),5)&amp;" Product-"&amp;GB!$W$1</f>
        <v>MD001 Product-ATE_FQAGB</v>
      </c>
      <c r="BT66" s="116" t="str">
        <f>LEFT(TRIM(H66),5)&amp;" Product-"&amp;GB!$W$1</f>
        <v>MI001 Product-ATE_FQAGB</v>
      </c>
      <c r="BU66" s="116" t="str">
        <f>CONCATENATE(MID($BE66,1,6)," Product-",GB!$W$1)</f>
        <v>MES004 Product-ATE_FQAGB</v>
      </c>
      <c r="BV66" s="116" t="str">
        <f>IF(J66=Notes!$B$54,"Product-"&amp;GB!$W$1,J66)</f>
        <v>Product-ATE_FQAGB</v>
      </c>
      <c r="BW66" s="116" t="str">
        <f>IF(K66=Notes!$B$54,"Product-"&amp;GB!$W$1,K66)</f>
        <v>Product-ATE_FQAGB</v>
      </c>
      <c r="BX66" s="116" t="str">
        <f>IF(L66=Notes!$B$54,"Product-"&amp;GB!$W$1,L66)</f>
        <v>Product-ATE_FQAGB</v>
      </c>
      <c r="BY66" s="116" t="str">
        <f>IF(M66=Notes!$B$54,"Product-"&amp;GB!$W$1,M66)</f>
        <v>800mV</v>
      </c>
      <c r="BZ66" s="116" t="str">
        <f>IF(N66=Notes!$B$54,"Product-"&amp;GB!$W$1,N66)</f>
        <v>Product-ATE_FQAGB</v>
      </c>
      <c r="CA66" s="116" t="str">
        <f t="shared" si="424"/>
        <v>Bincut_X_X_X NV</v>
      </c>
      <c r="CB66" s="106"/>
      <c r="CC66" s="248"/>
      <c r="CD66" s="106" t="str">
        <f t="shared" si="44"/>
        <v>ME004</v>
      </c>
      <c r="CE66" s="117" t="str">
        <f t="shared" si="425"/>
        <v>MP001 Product-HTOL_T0TX_GB_ROOM</v>
      </c>
      <c r="CF66" s="117" t="str">
        <f t="shared" si="426"/>
        <v>ME004 Product-HTOL_T0TX_GB_ROOM</v>
      </c>
      <c r="CG66" s="117" t="str">
        <f t="shared" si="427"/>
        <v>MG001 Product-HTOL_T0TX_GB_ROOM</v>
      </c>
      <c r="CH66" s="117" t="str">
        <f t="shared" si="366"/>
        <v>950mV (MS005 Product)</v>
      </c>
      <c r="CI66" s="117" t="str">
        <f t="shared" si="428"/>
        <v>MD001 Product-HTOL_T0TX_GB_ROOM</v>
      </c>
      <c r="CJ66" s="117" t="str">
        <f t="shared" si="429"/>
        <v>MI001 Product-HTOL_T0TX_GB_ROOM</v>
      </c>
      <c r="CK66" s="117" t="str">
        <f t="shared" si="430"/>
        <v>MES004 Product-HTOL_T0TX_GB_ROOM</v>
      </c>
      <c r="CL66" s="117" t="str">
        <f>IF(J66=Notes!$B$54,"Product-HTOL_T0TX_GB_ROOM",J66)</f>
        <v>Product-HTOL_T0TX_GB_ROOM</v>
      </c>
      <c r="CM66" s="117" t="str">
        <f>IF(K66=Notes!$B$54,"Product-HTOL_T0TX_GB_ROOM",K66)</f>
        <v>Product-HTOL_T0TX_GB_ROOM</v>
      </c>
      <c r="CN66" s="117" t="str">
        <f>IF(L66=Notes!$B$54,"Product-HTOL_T0TX_GB_ROOM",L66)</f>
        <v>Product-HTOL_T0TX_GB_ROOM</v>
      </c>
      <c r="CO66" s="117" t="str">
        <f>IF(M66=Notes!$B$54,"Product-HTOL_T0TX_GB_ROOM",M66)</f>
        <v>800mV</v>
      </c>
      <c r="CP66" s="117" t="str">
        <f>IF(N66=Notes!$B$54,"Product-HTOL_T0TX_GB_ROOM",N66)</f>
        <v>Product-HTOL_T0TX_GB_ROOM</v>
      </c>
      <c r="CQ66" s="117" t="str">
        <f t="shared" si="431"/>
        <v>Bincut_X_X_X NV</v>
      </c>
      <c r="CR66" s="106"/>
      <c r="CS66" s="248"/>
      <c r="CT66" s="106" t="str">
        <f t="shared" si="45"/>
        <v>ME004</v>
      </c>
      <c r="CU66" s="118" t="str">
        <f t="shared" si="432"/>
        <v>MP001 Product-HTOL_T0TX_GB_HOT</v>
      </c>
      <c r="CV66" s="118" t="str">
        <f t="shared" si="433"/>
        <v>ME004 Product-HTOL_T0TX_GB_HOT</v>
      </c>
      <c r="CW66" s="118" t="str">
        <f t="shared" si="434"/>
        <v>MG001 Product-HTOL_T0TX_GB_HOT</v>
      </c>
      <c r="CX66" s="118" t="str">
        <f t="shared" si="367"/>
        <v>950mV (MS005 Product)</v>
      </c>
      <c r="CY66" s="118" t="str">
        <f t="shared" si="435"/>
        <v>MD001 Product-HTOL_T0TX_GB_HOT</v>
      </c>
      <c r="CZ66" s="118" t="str">
        <f t="shared" si="436"/>
        <v>MI001 Product-HTOL_T0TX_GB_HOT</v>
      </c>
      <c r="DA66" s="118" t="str">
        <f t="shared" si="437"/>
        <v>MES004 Product-HTOL_T0TX_GB_HOT</v>
      </c>
      <c r="DB66" s="118" t="str">
        <f>IF(J66=Notes!$B$54,"Product-HTOL_T0TX_GB_HOT",J66)</f>
        <v>Product-HTOL_T0TX_GB_HOT</v>
      </c>
      <c r="DC66" s="118" t="str">
        <f>IF(K66=Notes!$B$54,"Product-HTOL_T0TX_GB_HOT",K66)</f>
        <v>Product-HTOL_T0TX_GB_HOT</v>
      </c>
      <c r="DD66" s="118" t="str">
        <f>IF(L66=Notes!$B$54,"Product-HTOL_T0TX_GB_HOT",L66)</f>
        <v>Product-HTOL_T0TX_GB_HOT</v>
      </c>
      <c r="DE66" s="118" t="str">
        <f>IF(M66=Notes!$B$54,"Product-HTOL_T0TX_GB_HOT",M66)</f>
        <v>800mV</v>
      </c>
      <c r="DF66" s="118" t="str">
        <f>IF(N66=Notes!$B$54,"Product-HTOL_T0TX_GB_HOT",N66)</f>
        <v>Product-HTOL_T0TX_GB_HOT</v>
      </c>
      <c r="DG66" s="118" t="str">
        <f t="shared" si="438"/>
        <v>Bincut_X_X_X NV</v>
      </c>
      <c r="DH66" s="106"/>
      <c r="DI66" s="55" t="str">
        <f t="shared" si="46"/>
        <v>Yes</v>
      </c>
      <c r="DJ66" s="55">
        <f>VLOOKUP(LEFT($E66,5),Notes!$A:$F,6,0)</f>
        <v>1</v>
      </c>
      <c r="DK66" s="55">
        <f>IF(LEFT($F66,2)="MS",VLOOKUP(LEFT($F66,5),Notes!$A:$F,6,0),IF(LEFT($F66,3)&gt;Notes!$B$58,0,1))</f>
        <v>0</v>
      </c>
      <c r="DL66" s="55">
        <f>VLOOKUP(LEFT($G66,5),Notes!$A:$F,6,0)</f>
        <v>1</v>
      </c>
      <c r="DM66" s="55">
        <f>VLOOKUP(LEFT($H66,5),Notes!$A:$F,6,0)</f>
        <v>1</v>
      </c>
    </row>
    <row r="67" spans="1:117" ht="17" x14ac:dyDescent="0.2">
      <c r="A67" s="259"/>
      <c r="B67" s="106" t="s">
        <v>157</v>
      </c>
      <c r="C67" s="107" t="str">
        <f t="shared" si="368"/>
        <v>MP001 E1 Voltage</v>
      </c>
      <c r="D67" s="126" t="str">
        <f t="shared" si="417"/>
        <v>ME005 Evaluate Bin</v>
      </c>
      <c r="E67" s="107" t="str">
        <f t="shared" si="418"/>
        <v>MG001 Bin Result</v>
      </c>
      <c r="F67" s="107" t="str">
        <f t="shared" si="373"/>
        <v>950mV (MS005 Product)</v>
      </c>
      <c r="G67" s="107" t="str">
        <f t="shared" si="363"/>
        <v>MD001 Bin Result</v>
      </c>
      <c r="H67" s="107" t="str">
        <f t="shared" si="363"/>
        <v>MI001 Bin Result</v>
      </c>
      <c r="I67" s="107" t="str">
        <f t="shared" si="419"/>
        <v>MES005 E1 Voltage</v>
      </c>
      <c r="J67" s="107" t="str">
        <f>Notes!$B$54</f>
        <v>BinningVmax</v>
      </c>
      <c r="K67" s="107" t="str">
        <f>Notes!$B$54</f>
        <v>BinningVmax</v>
      </c>
      <c r="L67" s="107" t="str">
        <f>Notes!$B$54</f>
        <v>BinningVmax</v>
      </c>
      <c r="M67" s="107" t="str">
        <f t="shared" si="369"/>
        <v>800mV</v>
      </c>
      <c r="N67" s="107" t="str">
        <f>Notes!$B$54</f>
        <v>BinningVmax</v>
      </c>
      <c r="O67" s="107" t="str">
        <f t="shared" si="47"/>
        <v>Bincut_X_X_X LV</v>
      </c>
      <c r="P67" s="125"/>
      <c r="Q67" s="248"/>
      <c r="R67" s="106" t="str">
        <f t="shared" si="439"/>
        <v>ME005</v>
      </c>
      <c r="S67" s="111" t="str">
        <f>LEFT(TRIM(C67),5)&amp;" Product-"&amp;GB!$S$1</f>
        <v>MP001 Product-CP_GB_HOT</v>
      </c>
      <c r="T67" s="111" t="str">
        <f>LEFT(TRIM(D67),5)&amp;" Product-"&amp;GB!$S$1</f>
        <v>ME005 Product-CP_GB_HOT</v>
      </c>
      <c r="U67" s="111" t="str">
        <f>LEFT(TRIM(E67),5)&amp;" Product-"&amp;GB!$S$1</f>
        <v>MG001 Product-CP_GB_HOT</v>
      </c>
      <c r="V67" s="111" t="str">
        <f t="shared" si="364"/>
        <v>950mV (MS005 Product)</v>
      </c>
      <c r="W67" s="111" t="str">
        <f>LEFT(TRIM(G67),5)&amp;" Product-"&amp;GB!$S$1</f>
        <v>MD001 Product-CP_GB_HOT</v>
      </c>
      <c r="X67" s="111" t="str">
        <f>LEFT(TRIM(H67),5)&amp;" Product-"&amp;GB!$S$1</f>
        <v>MI001 Product-CP_GB_HOT</v>
      </c>
      <c r="Y67" s="111" t="str">
        <f>IF(I67="","",LEFT(TRIM($I67),6)&amp;" Product-"&amp;GB!$S$1)</f>
        <v>MES005 Product-CP_GB_HOT</v>
      </c>
      <c r="Z67" s="111" t="str">
        <f t="shared" si="48"/>
        <v>Product-CP_GB_HOT</v>
      </c>
      <c r="AA67" s="111" t="str">
        <f t="shared" si="48"/>
        <v>Product-CP_GB_HOT</v>
      </c>
      <c r="AB67" s="111" t="str">
        <f t="shared" si="48"/>
        <v>Product-CP_GB_HOT</v>
      </c>
      <c r="AC67" s="111" t="str">
        <f t="shared" si="365"/>
        <v>800mV</v>
      </c>
      <c r="AD67" s="111" t="str">
        <f t="shared" si="48"/>
        <v>Product-CP_GB_HOT</v>
      </c>
      <c r="AE67" s="111" t="str">
        <f t="shared" si="420"/>
        <v>Bincut_X_X_X LV</v>
      </c>
      <c r="AF67" s="106"/>
      <c r="AG67" s="248"/>
      <c r="AH67" s="112" t="str">
        <f t="shared" si="440"/>
        <v>ME005</v>
      </c>
      <c r="AI67" s="113" t="str">
        <f t="shared" si="355"/>
        <v>MP001 Product-FT_GB_ROOM</v>
      </c>
      <c r="AJ67" s="113" t="str">
        <f t="shared" si="356"/>
        <v>ME005 Product-FT_GB_ROOM</v>
      </c>
      <c r="AK67" s="113" t="str">
        <f t="shared" si="357"/>
        <v>MG001 Product-FT_GB_ROOM</v>
      </c>
      <c r="AL67" s="113" t="str">
        <f t="shared" si="358"/>
        <v>950mV (MS005 Product)</v>
      </c>
      <c r="AM67" s="113" t="str">
        <f t="shared" si="359"/>
        <v>MD001 Product-FT_GB_ROOM</v>
      </c>
      <c r="AN67" s="113" t="str">
        <f t="shared" si="360"/>
        <v>MI001 Product-FT_GB_ROOM</v>
      </c>
      <c r="AO67" s="113" t="str">
        <f t="shared" si="40"/>
        <v>MES005 Product-FT_GB_ROOM</v>
      </c>
      <c r="AP67" s="113" t="str">
        <f>IF(Z67=Notes!$B$54,Notes!$B$54,"Product-FT_GB_ROOM")</f>
        <v>Product-FT_GB_ROOM</v>
      </c>
      <c r="AQ67" s="113" t="str">
        <f>IF(AA67=Notes!$B$54,Notes!$B$54,"Product-FT_GB_ROOM")</f>
        <v>Product-FT_GB_ROOM</v>
      </c>
      <c r="AR67" s="113" t="str">
        <f>IF(AB67=Notes!$B$54,Notes!$B$54,"Product-FT_GB_ROOM")</f>
        <v>Product-FT_GB_ROOM</v>
      </c>
      <c r="AS67" s="113" t="str">
        <f>IF(M67=Notes!$B$54,"Product-FT_GB_ROOM",M67)</f>
        <v>800mV</v>
      </c>
      <c r="AT67" s="113" t="str">
        <f>IF(AD67=Notes!$B$54,Notes!$B$54,"Product-FT_GB_ROOM")</f>
        <v>Product-FT_GB_ROOM</v>
      </c>
      <c r="AU67" s="114" t="str">
        <f t="shared" si="421"/>
        <v>Bincut_X_X_X LV</v>
      </c>
      <c r="AV67" s="106"/>
      <c r="AW67" s="248"/>
      <c r="AX67" s="106" t="str">
        <f t="shared" si="441"/>
        <v>ME005</v>
      </c>
      <c r="AY67" s="115" t="str">
        <f t="shared" si="442"/>
        <v>MP001 Product-FT_GB_HOT</v>
      </c>
      <c r="AZ67" s="115" t="str">
        <f t="shared" si="443"/>
        <v>ME005 Product-FT_GB_HOT</v>
      </c>
      <c r="BA67" s="115" t="str">
        <f t="shared" si="361"/>
        <v>MG001 Product-FT_GB_HOT</v>
      </c>
      <c r="BB67" s="115" t="str">
        <f t="shared" si="362"/>
        <v>950mV (MS005 Product)</v>
      </c>
      <c r="BC67" s="115" t="str">
        <f t="shared" si="444"/>
        <v>MD001 Product-FT_GB_HOT</v>
      </c>
      <c r="BD67" s="115" t="str">
        <f t="shared" si="422"/>
        <v>MI001 Product-FT_GB_HOT</v>
      </c>
      <c r="BE67" s="115" t="str">
        <f t="shared" si="42"/>
        <v>MES005 Product-FT_GB_HOT</v>
      </c>
      <c r="BF67" s="115" t="str">
        <f>IF(J67=Notes!$B$54,"Product-FT_GB_HOT",J67)</f>
        <v>Product-FT_GB_HOT</v>
      </c>
      <c r="BG67" s="115" t="str">
        <f>IF(K67=Notes!$B$54,"Product-FT_GB_HOT",K67)</f>
        <v>Product-FT_GB_HOT</v>
      </c>
      <c r="BH67" s="115" t="str">
        <f>IF(L67=Notes!$B$54,"Product-FT_GB_HOT",L67)</f>
        <v>Product-FT_GB_HOT</v>
      </c>
      <c r="BI67" s="115" t="str">
        <f>IF(M67=Notes!$B$54,"Product-FT_GB_HOT",M67)</f>
        <v>800mV</v>
      </c>
      <c r="BJ67" s="115" t="str">
        <f>IF(N67=Notes!$B$54,"Product-FT_GB_HOT",N67)</f>
        <v>Product-FT_GB_HOT</v>
      </c>
      <c r="BK67" s="115" t="str">
        <f t="shared" si="423"/>
        <v>Bincut_X_X_X LV</v>
      </c>
      <c r="BL67" s="106"/>
      <c r="BM67" s="248"/>
      <c r="BN67" s="106" t="str">
        <f t="shared" si="43"/>
        <v>ME005</v>
      </c>
      <c r="BO67" s="116" t="str">
        <f>LEFT(TRIM(C67),5)&amp;" Product-"&amp;GB!$W$1</f>
        <v>MP001 Product-ATE_FQAGB</v>
      </c>
      <c r="BP67" s="116" t="str">
        <f>LEFT(TRIM(D67),5)&amp;" Product-"&amp;GB!$W$1</f>
        <v>ME005 Product-ATE_FQAGB</v>
      </c>
      <c r="BQ67" s="116" t="str">
        <f>LEFT(TRIM(E67),5)&amp;" Product-"&amp;GB!$W$1</f>
        <v>MG001 Product-ATE_FQAGB</v>
      </c>
      <c r="BR67" s="116" t="str">
        <f>IF(MID($F67,1,2)="MS",LEFT(TRIM($F67),5)&amp;" Product-"&amp;GB!$W$1,$F67)</f>
        <v>950mV (MS005 Product)</v>
      </c>
      <c r="BS67" s="116" t="str">
        <f>LEFT(TRIM(G67),5)&amp;" Product-"&amp;GB!$W$1</f>
        <v>MD001 Product-ATE_FQAGB</v>
      </c>
      <c r="BT67" s="116" t="str">
        <f>LEFT(TRIM(H67),5)&amp;" Product-"&amp;GB!$W$1</f>
        <v>MI001 Product-ATE_FQAGB</v>
      </c>
      <c r="BU67" s="116" t="str">
        <f>CONCATENATE(MID($BE67,1,6)," Product-",GB!$W$1)</f>
        <v>MES005 Product-ATE_FQAGB</v>
      </c>
      <c r="BV67" s="116" t="str">
        <f>IF(J67=Notes!$B$54,"Product-"&amp;GB!$W$1,J67)</f>
        <v>Product-ATE_FQAGB</v>
      </c>
      <c r="BW67" s="116" t="str">
        <f>IF(K67=Notes!$B$54,"Product-"&amp;GB!$W$1,K67)</f>
        <v>Product-ATE_FQAGB</v>
      </c>
      <c r="BX67" s="116" t="str">
        <f>IF(L67=Notes!$B$54,"Product-"&amp;GB!$W$1,L67)</f>
        <v>Product-ATE_FQAGB</v>
      </c>
      <c r="BY67" s="116" t="str">
        <f>IF(M67=Notes!$B$54,"Product-"&amp;GB!$W$1,M67)</f>
        <v>800mV</v>
      </c>
      <c r="BZ67" s="116" t="str">
        <f>IF(N67=Notes!$B$54,"Product-"&amp;GB!$W$1,N67)</f>
        <v>Product-ATE_FQAGB</v>
      </c>
      <c r="CA67" s="116" t="str">
        <f t="shared" si="424"/>
        <v>Bincut_X_X_X NV</v>
      </c>
      <c r="CB67" s="106"/>
      <c r="CC67" s="248"/>
      <c r="CD67" s="106" t="str">
        <f t="shared" si="44"/>
        <v>ME005</v>
      </c>
      <c r="CE67" s="117" t="str">
        <f t="shared" si="425"/>
        <v>MP001 Product-HTOL_T0TX_GB_ROOM</v>
      </c>
      <c r="CF67" s="117" t="str">
        <f t="shared" si="426"/>
        <v>ME005 Product-HTOL_T0TX_GB_ROOM</v>
      </c>
      <c r="CG67" s="117" t="str">
        <f t="shared" si="427"/>
        <v>MG001 Product-HTOL_T0TX_GB_ROOM</v>
      </c>
      <c r="CH67" s="117" t="str">
        <f t="shared" si="366"/>
        <v>950mV (MS005 Product)</v>
      </c>
      <c r="CI67" s="117" t="str">
        <f t="shared" si="428"/>
        <v>MD001 Product-HTOL_T0TX_GB_ROOM</v>
      </c>
      <c r="CJ67" s="117" t="str">
        <f t="shared" si="429"/>
        <v>MI001 Product-HTOL_T0TX_GB_ROOM</v>
      </c>
      <c r="CK67" s="117" t="str">
        <f t="shared" si="430"/>
        <v>MES005 Product-HTOL_T0TX_GB_ROOM</v>
      </c>
      <c r="CL67" s="117" t="str">
        <f>IF(J67=Notes!$B$54,"Product-HTOL_T0TX_GB_ROOM",J67)</f>
        <v>Product-HTOL_T0TX_GB_ROOM</v>
      </c>
      <c r="CM67" s="117" t="str">
        <f>IF(K67=Notes!$B$54,"Product-HTOL_T0TX_GB_ROOM",K67)</f>
        <v>Product-HTOL_T0TX_GB_ROOM</v>
      </c>
      <c r="CN67" s="117" t="str">
        <f>IF(L67=Notes!$B$54,"Product-HTOL_T0TX_GB_ROOM",L67)</f>
        <v>Product-HTOL_T0TX_GB_ROOM</v>
      </c>
      <c r="CO67" s="117" t="str">
        <f>IF(M67=Notes!$B$54,"Product-HTOL_T0TX_GB_ROOM",M67)</f>
        <v>800mV</v>
      </c>
      <c r="CP67" s="117" t="str">
        <f>IF(N67=Notes!$B$54,"Product-HTOL_T0TX_GB_ROOM",N67)</f>
        <v>Product-HTOL_T0TX_GB_ROOM</v>
      </c>
      <c r="CQ67" s="117" t="str">
        <f t="shared" si="431"/>
        <v>Bincut_X_X_X NV</v>
      </c>
      <c r="CR67" s="106"/>
      <c r="CS67" s="248"/>
      <c r="CT67" s="106" t="str">
        <f t="shared" si="45"/>
        <v>ME005</v>
      </c>
      <c r="CU67" s="118" t="str">
        <f t="shared" si="432"/>
        <v>MP001 Product-HTOL_T0TX_GB_HOT</v>
      </c>
      <c r="CV67" s="118" t="str">
        <f t="shared" si="433"/>
        <v>ME005 Product-HTOL_T0TX_GB_HOT</v>
      </c>
      <c r="CW67" s="118" t="str">
        <f t="shared" si="434"/>
        <v>MG001 Product-HTOL_T0TX_GB_HOT</v>
      </c>
      <c r="CX67" s="118" t="str">
        <f t="shared" si="367"/>
        <v>950mV (MS005 Product)</v>
      </c>
      <c r="CY67" s="118" t="str">
        <f t="shared" si="435"/>
        <v>MD001 Product-HTOL_T0TX_GB_HOT</v>
      </c>
      <c r="CZ67" s="118" t="str">
        <f t="shared" si="436"/>
        <v>MI001 Product-HTOL_T0TX_GB_HOT</v>
      </c>
      <c r="DA67" s="118" t="str">
        <f t="shared" si="437"/>
        <v>MES005 Product-HTOL_T0TX_GB_HOT</v>
      </c>
      <c r="DB67" s="118" t="str">
        <f>IF(J67=Notes!$B$54,"Product-HTOL_T0TX_GB_HOT",J67)</f>
        <v>Product-HTOL_T0TX_GB_HOT</v>
      </c>
      <c r="DC67" s="118" t="str">
        <f>IF(K67=Notes!$B$54,"Product-HTOL_T0TX_GB_HOT",K67)</f>
        <v>Product-HTOL_T0TX_GB_HOT</v>
      </c>
      <c r="DD67" s="118" t="str">
        <f>IF(L67=Notes!$B$54,"Product-HTOL_T0TX_GB_HOT",L67)</f>
        <v>Product-HTOL_T0TX_GB_HOT</v>
      </c>
      <c r="DE67" s="118" t="str">
        <f>IF(M67=Notes!$B$54,"Product-HTOL_T0TX_GB_HOT",M67)</f>
        <v>800mV</v>
      </c>
      <c r="DF67" s="118" t="str">
        <f>IF(N67=Notes!$B$54,"Product-HTOL_T0TX_GB_HOT",N67)</f>
        <v>Product-HTOL_T0TX_GB_HOT</v>
      </c>
      <c r="DG67" s="118" t="str">
        <f t="shared" si="438"/>
        <v>Bincut_X_X_X NV</v>
      </c>
      <c r="DH67" s="106"/>
      <c r="DI67" s="55" t="str">
        <f t="shared" si="46"/>
        <v>Yes</v>
      </c>
      <c r="DJ67" s="55">
        <f>VLOOKUP(LEFT($E67,5),Notes!$A:$F,6,0)</f>
        <v>1</v>
      </c>
      <c r="DK67" s="55">
        <f>IF(LEFT($F67,2)="MS",VLOOKUP(LEFT($F67,5),Notes!$A:$F,6,0),IF(LEFT($F67,3)&gt;Notes!$B$58,0,1))</f>
        <v>0</v>
      </c>
      <c r="DL67" s="55">
        <f>VLOOKUP(LEFT($G67,5),Notes!$A:$F,6,0)</f>
        <v>1</v>
      </c>
      <c r="DM67" s="55">
        <f>VLOOKUP(LEFT($H67,5),Notes!$A:$F,6,0)</f>
        <v>1</v>
      </c>
    </row>
    <row r="68" spans="1:117" ht="17" x14ac:dyDescent="0.2">
      <c r="A68" s="259"/>
      <c r="B68" s="106" t="s">
        <v>287</v>
      </c>
      <c r="C68" s="107" t="str">
        <f t="shared" si="368"/>
        <v>MP001 E1 Voltage</v>
      </c>
      <c r="D68" s="126" t="str">
        <f t="shared" si="417"/>
        <v>ME006 Evaluate Bin</v>
      </c>
      <c r="E68" s="107" t="str">
        <f t="shared" si="418"/>
        <v>MG001 Bin Result</v>
      </c>
      <c r="F68" s="107" t="str">
        <f t="shared" si="373"/>
        <v>950mV (MS005 Product)</v>
      </c>
      <c r="G68" s="107" t="str">
        <f t="shared" si="363"/>
        <v>MD001 Bin Result</v>
      </c>
      <c r="H68" s="107" t="str">
        <f t="shared" si="363"/>
        <v>MI001 Bin Result</v>
      </c>
      <c r="I68" s="107" t="str">
        <f t="shared" si="419"/>
        <v>MES006 E1 Voltage</v>
      </c>
      <c r="J68" s="107" t="str">
        <f>Notes!$B$54</f>
        <v>BinningVmax</v>
      </c>
      <c r="K68" s="107" t="str">
        <f>Notes!$B$54</f>
        <v>BinningVmax</v>
      </c>
      <c r="L68" s="107" t="str">
        <f>Notes!$B$54</f>
        <v>BinningVmax</v>
      </c>
      <c r="M68" s="107" t="str">
        <f t="shared" si="369"/>
        <v>800mV</v>
      </c>
      <c r="N68" s="107" t="str">
        <f>Notes!$B$54</f>
        <v>BinningVmax</v>
      </c>
      <c r="O68" s="107" t="str">
        <f t="shared" si="47"/>
        <v>Bincut_X_X_X LV</v>
      </c>
      <c r="P68" s="110"/>
      <c r="Q68" s="248"/>
      <c r="R68" s="106" t="str">
        <f t="shared" si="439"/>
        <v>ME006</v>
      </c>
      <c r="S68" s="111" t="str">
        <f>LEFT(TRIM(C68),5)&amp;" Product-"&amp;GB!$S$1</f>
        <v>MP001 Product-CP_GB_HOT</v>
      </c>
      <c r="T68" s="111" t="str">
        <f>LEFT(TRIM(D68),5)&amp;" Product-"&amp;GB!$S$1</f>
        <v>ME006 Product-CP_GB_HOT</v>
      </c>
      <c r="U68" s="111" t="str">
        <f>LEFT(TRIM(E68),5)&amp;" Product-"&amp;GB!$S$1</f>
        <v>MG001 Product-CP_GB_HOT</v>
      </c>
      <c r="V68" s="111" t="str">
        <f t="shared" si="364"/>
        <v>950mV (MS005 Product)</v>
      </c>
      <c r="W68" s="111" t="str">
        <f>LEFT(TRIM(G68),5)&amp;" Product-"&amp;GB!$S$1</f>
        <v>MD001 Product-CP_GB_HOT</v>
      </c>
      <c r="X68" s="111" t="str">
        <f>LEFT(TRIM(H68),5)&amp;" Product-"&amp;GB!$S$1</f>
        <v>MI001 Product-CP_GB_HOT</v>
      </c>
      <c r="Y68" s="111" t="str">
        <f>IF(I68="","",LEFT(TRIM($I68),6)&amp;" Product-"&amp;GB!$S$1)</f>
        <v>MES006 Product-CP_GB_HOT</v>
      </c>
      <c r="Z68" s="111" t="str">
        <f t="shared" si="48"/>
        <v>Product-CP_GB_HOT</v>
      </c>
      <c r="AA68" s="111" t="str">
        <f t="shared" si="48"/>
        <v>Product-CP_GB_HOT</v>
      </c>
      <c r="AB68" s="111" t="str">
        <f t="shared" si="48"/>
        <v>Product-CP_GB_HOT</v>
      </c>
      <c r="AC68" s="111" t="str">
        <f t="shared" si="365"/>
        <v>800mV</v>
      </c>
      <c r="AD68" s="111" t="str">
        <f t="shared" si="48"/>
        <v>Product-CP_GB_HOT</v>
      </c>
      <c r="AE68" s="111" t="str">
        <f t="shared" si="420"/>
        <v>Bincut_X_X_X LV</v>
      </c>
      <c r="AF68" s="106"/>
      <c r="AG68" s="248"/>
      <c r="AH68" s="112" t="str">
        <f t="shared" si="440"/>
        <v>ME006</v>
      </c>
      <c r="AI68" s="113" t="str">
        <f t="shared" si="355"/>
        <v>MP001 Product-FT_GB_ROOM</v>
      </c>
      <c r="AJ68" s="113" t="str">
        <f t="shared" si="356"/>
        <v>ME006 Product-FT_GB_ROOM</v>
      </c>
      <c r="AK68" s="113" t="str">
        <f t="shared" si="357"/>
        <v>MG001 Product-FT_GB_ROOM</v>
      </c>
      <c r="AL68" s="113" t="str">
        <f t="shared" si="358"/>
        <v>950mV (MS005 Product)</v>
      </c>
      <c r="AM68" s="113" t="str">
        <f t="shared" si="359"/>
        <v>MD001 Product-FT_GB_ROOM</v>
      </c>
      <c r="AN68" s="113" t="str">
        <f t="shared" si="360"/>
        <v>MI001 Product-FT_GB_ROOM</v>
      </c>
      <c r="AO68" s="113" t="str">
        <f t="shared" si="40"/>
        <v>MES006 Product-FT_GB_ROOM</v>
      </c>
      <c r="AP68" s="113" t="str">
        <f>IF(Z68=Notes!$B$54,Notes!$B$54,"Product-FT_GB_ROOM")</f>
        <v>Product-FT_GB_ROOM</v>
      </c>
      <c r="AQ68" s="113" t="str">
        <f>IF(AA68=Notes!$B$54,Notes!$B$54,"Product-FT_GB_ROOM")</f>
        <v>Product-FT_GB_ROOM</v>
      </c>
      <c r="AR68" s="113" t="str">
        <f>IF(AB68=Notes!$B$54,Notes!$B$54,"Product-FT_GB_ROOM")</f>
        <v>Product-FT_GB_ROOM</v>
      </c>
      <c r="AS68" s="113" t="str">
        <f>IF(M68=Notes!$B$54,"Product-FT_GB_ROOM",M68)</f>
        <v>800mV</v>
      </c>
      <c r="AT68" s="113" t="str">
        <f>IF(AD68=Notes!$B$54,Notes!$B$54,"Product-FT_GB_ROOM")</f>
        <v>Product-FT_GB_ROOM</v>
      </c>
      <c r="AU68" s="114" t="str">
        <f t="shared" si="421"/>
        <v>Bincut_X_X_X LV</v>
      </c>
      <c r="AV68" s="106"/>
      <c r="AW68" s="248"/>
      <c r="AX68" s="106" t="str">
        <f t="shared" si="441"/>
        <v>ME006</v>
      </c>
      <c r="AY68" s="115" t="str">
        <f t="shared" si="442"/>
        <v>MP001 Product-FT_GB_HOT</v>
      </c>
      <c r="AZ68" s="115" t="str">
        <f t="shared" si="443"/>
        <v>ME006 Product-FT_GB_HOT</v>
      </c>
      <c r="BA68" s="115" t="str">
        <f t="shared" si="361"/>
        <v>MG001 Product-FT_GB_HOT</v>
      </c>
      <c r="BB68" s="115" t="str">
        <f t="shared" si="362"/>
        <v>950mV (MS005 Product)</v>
      </c>
      <c r="BC68" s="115" t="str">
        <f t="shared" si="444"/>
        <v>MD001 Product-FT_GB_HOT</v>
      </c>
      <c r="BD68" s="115" t="str">
        <f t="shared" si="422"/>
        <v>MI001 Product-FT_GB_HOT</v>
      </c>
      <c r="BE68" s="115" t="str">
        <f t="shared" si="42"/>
        <v>MES006 Product-FT_GB_HOT</v>
      </c>
      <c r="BF68" s="115" t="str">
        <f>IF(J68=Notes!$B$54,"Product-FT_GB_HOT",J68)</f>
        <v>Product-FT_GB_HOT</v>
      </c>
      <c r="BG68" s="115" t="str">
        <f>IF(K68=Notes!$B$54,"Product-FT_GB_HOT",K68)</f>
        <v>Product-FT_GB_HOT</v>
      </c>
      <c r="BH68" s="115" t="str">
        <f>IF(L68=Notes!$B$54,"Product-FT_GB_HOT",L68)</f>
        <v>Product-FT_GB_HOT</v>
      </c>
      <c r="BI68" s="115" t="str">
        <f>IF(M68=Notes!$B$54,"Product-FT_GB_HOT",M68)</f>
        <v>800mV</v>
      </c>
      <c r="BJ68" s="115" t="str">
        <f>IF(N68=Notes!$B$54,"Product-FT_GB_HOT",N68)</f>
        <v>Product-FT_GB_HOT</v>
      </c>
      <c r="BK68" s="115" t="str">
        <f t="shared" si="423"/>
        <v>Bincut_X_X_X LV</v>
      </c>
      <c r="BL68" s="106"/>
      <c r="BM68" s="248"/>
      <c r="BN68" s="106" t="str">
        <f t="shared" si="43"/>
        <v>ME006</v>
      </c>
      <c r="BO68" s="116" t="str">
        <f>LEFT(TRIM(C68),5)&amp;" Product-"&amp;GB!$W$1</f>
        <v>MP001 Product-ATE_FQAGB</v>
      </c>
      <c r="BP68" s="116" t="str">
        <f>LEFT(TRIM(D68),5)&amp;" Product-"&amp;GB!$W$1</f>
        <v>ME006 Product-ATE_FQAGB</v>
      </c>
      <c r="BQ68" s="116" t="str">
        <f>LEFT(TRIM(E68),5)&amp;" Product-"&amp;GB!$W$1</f>
        <v>MG001 Product-ATE_FQAGB</v>
      </c>
      <c r="BR68" s="116" t="str">
        <f>IF(MID($F68,1,2)="MS",LEFT(TRIM($F68),5)&amp;" Product-"&amp;GB!$W$1,$F68)</f>
        <v>950mV (MS005 Product)</v>
      </c>
      <c r="BS68" s="116" t="str">
        <f>LEFT(TRIM(G68),5)&amp;" Product-"&amp;GB!$W$1</f>
        <v>MD001 Product-ATE_FQAGB</v>
      </c>
      <c r="BT68" s="116" t="str">
        <f>LEFT(TRIM(H68),5)&amp;" Product-"&amp;GB!$W$1</f>
        <v>MI001 Product-ATE_FQAGB</v>
      </c>
      <c r="BU68" s="116" t="str">
        <f>CONCATENATE(MID($BE68,1,6)," Product-",GB!$W$1)</f>
        <v>MES006 Product-ATE_FQAGB</v>
      </c>
      <c r="BV68" s="116" t="str">
        <f>IF(J68=Notes!$B$54,"Product-"&amp;GB!$W$1,J68)</f>
        <v>Product-ATE_FQAGB</v>
      </c>
      <c r="BW68" s="116" t="str">
        <f>IF(K68=Notes!$B$54,"Product-"&amp;GB!$W$1,K68)</f>
        <v>Product-ATE_FQAGB</v>
      </c>
      <c r="BX68" s="116" t="str">
        <f>IF(L68=Notes!$B$54,"Product-"&amp;GB!$W$1,L68)</f>
        <v>Product-ATE_FQAGB</v>
      </c>
      <c r="BY68" s="116" t="str">
        <f>IF(M68=Notes!$B$54,"Product-"&amp;GB!$W$1,M68)</f>
        <v>800mV</v>
      </c>
      <c r="BZ68" s="116" t="str">
        <f>IF(N68=Notes!$B$54,"Product-"&amp;GB!$W$1,N68)</f>
        <v>Product-ATE_FQAGB</v>
      </c>
      <c r="CA68" s="116" t="str">
        <f t="shared" si="424"/>
        <v>Bincut_X_X_X NV</v>
      </c>
      <c r="CB68" s="106"/>
      <c r="CC68" s="248"/>
      <c r="CD68" s="106" t="str">
        <f t="shared" si="44"/>
        <v>ME006</v>
      </c>
      <c r="CE68" s="117" t="str">
        <f t="shared" si="425"/>
        <v>MP001 Product-HTOL_T0TX_GB_ROOM</v>
      </c>
      <c r="CF68" s="117" t="str">
        <f t="shared" si="426"/>
        <v>ME006 Product-HTOL_T0TX_GB_ROOM</v>
      </c>
      <c r="CG68" s="117" t="str">
        <f t="shared" si="427"/>
        <v>MG001 Product-HTOL_T0TX_GB_ROOM</v>
      </c>
      <c r="CH68" s="117" t="str">
        <f t="shared" si="366"/>
        <v>950mV (MS005 Product)</v>
      </c>
      <c r="CI68" s="117" t="str">
        <f t="shared" si="428"/>
        <v>MD001 Product-HTOL_T0TX_GB_ROOM</v>
      </c>
      <c r="CJ68" s="117" t="str">
        <f t="shared" si="429"/>
        <v>MI001 Product-HTOL_T0TX_GB_ROOM</v>
      </c>
      <c r="CK68" s="117" t="str">
        <f t="shared" si="430"/>
        <v>MES006 Product-HTOL_T0TX_GB_ROOM</v>
      </c>
      <c r="CL68" s="117" t="str">
        <f>IF(J68=Notes!$B$54,"Product-HTOL_T0TX_GB_ROOM",J68)</f>
        <v>Product-HTOL_T0TX_GB_ROOM</v>
      </c>
      <c r="CM68" s="117" t="str">
        <f>IF(K68=Notes!$B$54,"Product-HTOL_T0TX_GB_ROOM",K68)</f>
        <v>Product-HTOL_T0TX_GB_ROOM</v>
      </c>
      <c r="CN68" s="117" t="str">
        <f>IF(L68=Notes!$B$54,"Product-HTOL_T0TX_GB_ROOM",L68)</f>
        <v>Product-HTOL_T0TX_GB_ROOM</v>
      </c>
      <c r="CO68" s="117" t="str">
        <f>IF(M68=Notes!$B$54,"Product-HTOL_T0TX_GB_ROOM",M68)</f>
        <v>800mV</v>
      </c>
      <c r="CP68" s="117" t="str">
        <f>IF(N68=Notes!$B$54,"Product-HTOL_T0TX_GB_ROOM",N68)</f>
        <v>Product-HTOL_T0TX_GB_ROOM</v>
      </c>
      <c r="CQ68" s="117" t="str">
        <f t="shared" si="431"/>
        <v>Bincut_X_X_X NV</v>
      </c>
      <c r="CR68" s="106"/>
      <c r="CS68" s="248"/>
      <c r="CT68" s="106" t="str">
        <f t="shared" si="45"/>
        <v>ME006</v>
      </c>
      <c r="CU68" s="118" t="str">
        <f t="shared" si="432"/>
        <v>MP001 Product-HTOL_T0TX_GB_HOT</v>
      </c>
      <c r="CV68" s="118" t="str">
        <f t="shared" si="433"/>
        <v>ME006 Product-HTOL_T0TX_GB_HOT</v>
      </c>
      <c r="CW68" s="118" t="str">
        <f t="shared" si="434"/>
        <v>MG001 Product-HTOL_T0TX_GB_HOT</v>
      </c>
      <c r="CX68" s="118" t="str">
        <f t="shared" si="367"/>
        <v>950mV (MS005 Product)</v>
      </c>
      <c r="CY68" s="118" t="str">
        <f t="shared" si="435"/>
        <v>MD001 Product-HTOL_T0TX_GB_HOT</v>
      </c>
      <c r="CZ68" s="118" t="str">
        <f t="shared" si="436"/>
        <v>MI001 Product-HTOL_T0TX_GB_HOT</v>
      </c>
      <c r="DA68" s="118" t="str">
        <f t="shared" si="437"/>
        <v>MES006 Product-HTOL_T0TX_GB_HOT</v>
      </c>
      <c r="DB68" s="118" t="str">
        <f>IF(J68=Notes!$B$54,"Product-HTOL_T0TX_GB_HOT",J68)</f>
        <v>Product-HTOL_T0TX_GB_HOT</v>
      </c>
      <c r="DC68" s="118" t="str">
        <f>IF(K68=Notes!$B$54,"Product-HTOL_T0TX_GB_HOT",K68)</f>
        <v>Product-HTOL_T0TX_GB_HOT</v>
      </c>
      <c r="DD68" s="118" t="str">
        <f>IF(L68=Notes!$B$54,"Product-HTOL_T0TX_GB_HOT",L68)</f>
        <v>Product-HTOL_T0TX_GB_HOT</v>
      </c>
      <c r="DE68" s="118" t="str">
        <f>IF(M68=Notes!$B$54,"Product-HTOL_T0TX_GB_HOT",M68)</f>
        <v>800mV</v>
      </c>
      <c r="DF68" s="118" t="str">
        <f>IF(N68=Notes!$B$54,"Product-HTOL_T0TX_GB_HOT",N68)</f>
        <v>Product-HTOL_T0TX_GB_HOT</v>
      </c>
      <c r="DG68" s="118" t="str">
        <f t="shared" si="438"/>
        <v>Bincut_X_X_X NV</v>
      </c>
      <c r="DH68" s="106"/>
      <c r="DI68" s="55" t="str">
        <f t="shared" si="46"/>
        <v>Yes</v>
      </c>
      <c r="DJ68" s="55">
        <f>VLOOKUP(LEFT($E68,5),Notes!$A:$F,6,0)</f>
        <v>1</v>
      </c>
      <c r="DK68" s="55">
        <f>IF(LEFT($F68,2)="MS",VLOOKUP(LEFT($F68,5),Notes!$A:$F,6,0),IF(LEFT($F68,3)&gt;Notes!$B$58,0,1))</f>
        <v>0</v>
      </c>
      <c r="DL68" s="55">
        <f>VLOOKUP(LEFT($G68,5),Notes!$A:$F,6,0)</f>
        <v>1</v>
      </c>
      <c r="DM68" s="55">
        <f>VLOOKUP(LEFT($H68,5),Notes!$A:$F,6,0)</f>
        <v>1</v>
      </c>
    </row>
    <row r="69" spans="1:117" ht="17" x14ac:dyDescent="0.2">
      <c r="A69" s="259"/>
      <c r="B69" s="106" t="s">
        <v>288</v>
      </c>
      <c r="C69" s="107" t="str">
        <f t="shared" si="368"/>
        <v>MP001 E1 Voltage</v>
      </c>
      <c r="D69" s="126" t="str">
        <f t="shared" si="417"/>
        <v>ME007 Evaluate Bin</v>
      </c>
      <c r="E69" s="107" t="str">
        <f t="shared" si="418"/>
        <v>MG001 Bin Result</v>
      </c>
      <c r="F69" s="107" t="str">
        <f t="shared" si="373"/>
        <v>950mV (MS005 Product)</v>
      </c>
      <c r="G69" s="107" t="str">
        <f t="shared" si="363"/>
        <v>MD001 Bin Result</v>
      </c>
      <c r="H69" s="107" t="str">
        <f t="shared" si="363"/>
        <v>MI001 Bin Result</v>
      </c>
      <c r="I69" s="107" t="str">
        <f t="shared" si="419"/>
        <v>MES007 E1 Voltage</v>
      </c>
      <c r="J69" s="107" t="str">
        <f>Notes!$B$54</f>
        <v>BinningVmax</v>
      </c>
      <c r="K69" s="107" t="str">
        <f>Notes!$B$54</f>
        <v>BinningVmax</v>
      </c>
      <c r="L69" s="107" t="str">
        <f>Notes!$B$54</f>
        <v>BinningVmax</v>
      </c>
      <c r="M69" s="107" t="str">
        <f t="shared" si="369"/>
        <v>800mV</v>
      </c>
      <c r="N69" s="107" t="str">
        <f>Notes!$B$54</f>
        <v>BinningVmax</v>
      </c>
      <c r="O69" s="107" t="str">
        <f t="shared" si="47"/>
        <v>Bincut_X_X_X LV</v>
      </c>
      <c r="P69" s="127"/>
      <c r="Q69" s="248"/>
      <c r="R69" s="106" t="str">
        <f t="shared" si="439"/>
        <v>ME007</v>
      </c>
      <c r="S69" s="111" t="str">
        <f>LEFT(TRIM(C69),5)&amp;" Product-"&amp;GB!$S$1</f>
        <v>MP001 Product-CP_GB_HOT</v>
      </c>
      <c r="T69" s="111" t="str">
        <f>LEFT(TRIM(D69),5)&amp;" Product-"&amp;GB!$S$1</f>
        <v>ME007 Product-CP_GB_HOT</v>
      </c>
      <c r="U69" s="111" t="str">
        <f>LEFT(TRIM(E69),5)&amp;" Product-"&amp;GB!$S$1</f>
        <v>MG001 Product-CP_GB_HOT</v>
      </c>
      <c r="V69" s="111" t="str">
        <f t="shared" si="364"/>
        <v>950mV (MS005 Product)</v>
      </c>
      <c r="W69" s="111" t="str">
        <f>LEFT(TRIM(G69),5)&amp;" Product-"&amp;GB!$S$1</f>
        <v>MD001 Product-CP_GB_HOT</v>
      </c>
      <c r="X69" s="111" t="str">
        <f>LEFT(TRIM(H69),5)&amp;" Product-"&amp;GB!$S$1</f>
        <v>MI001 Product-CP_GB_HOT</v>
      </c>
      <c r="Y69" s="111" t="str">
        <f>IF(I69="","",LEFT(TRIM($I69),6)&amp;" Product-"&amp;GB!$S$1)</f>
        <v>MES007 Product-CP_GB_HOT</v>
      </c>
      <c r="Z69" s="111" t="str">
        <f t="shared" si="48"/>
        <v>Product-CP_GB_HOT</v>
      </c>
      <c r="AA69" s="111" t="str">
        <f t="shared" si="48"/>
        <v>Product-CP_GB_HOT</v>
      </c>
      <c r="AB69" s="111" t="str">
        <f t="shared" si="48"/>
        <v>Product-CP_GB_HOT</v>
      </c>
      <c r="AC69" s="111" t="str">
        <f t="shared" si="365"/>
        <v>800mV</v>
      </c>
      <c r="AD69" s="111" t="str">
        <f t="shared" si="48"/>
        <v>Product-CP_GB_HOT</v>
      </c>
      <c r="AE69" s="111" t="str">
        <f t="shared" si="420"/>
        <v>Bincut_X_X_X LV</v>
      </c>
      <c r="AF69" s="106"/>
      <c r="AG69" s="248"/>
      <c r="AH69" s="112" t="str">
        <f t="shared" si="440"/>
        <v>ME007</v>
      </c>
      <c r="AI69" s="113" t="str">
        <f t="shared" si="355"/>
        <v>MP001 Product-FT_GB_ROOM</v>
      </c>
      <c r="AJ69" s="113" t="str">
        <f t="shared" si="356"/>
        <v>ME007 Product-FT_GB_ROOM</v>
      </c>
      <c r="AK69" s="113" t="str">
        <f t="shared" si="357"/>
        <v>MG001 Product-FT_GB_ROOM</v>
      </c>
      <c r="AL69" s="113" t="str">
        <f t="shared" si="358"/>
        <v>950mV (MS005 Product)</v>
      </c>
      <c r="AM69" s="113" t="str">
        <f t="shared" si="359"/>
        <v>MD001 Product-FT_GB_ROOM</v>
      </c>
      <c r="AN69" s="113" t="str">
        <f t="shared" si="360"/>
        <v>MI001 Product-FT_GB_ROOM</v>
      </c>
      <c r="AO69" s="113" t="str">
        <f t="shared" si="40"/>
        <v>MES007 Product-FT_GB_ROOM</v>
      </c>
      <c r="AP69" s="113" t="str">
        <f>IF(Z69=Notes!$B$54,Notes!$B$54,"Product-FT_GB_ROOM")</f>
        <v>Product-FT_GB_ROOM</v>
      </c>
      <c r="AQ69" s="113" t="str">
        <f>IF(AA69=Notes!$B$54,Notes!$B$54,"Product-FT_GB_ROOM")</f>
        <v>Product-FT_GB_ROOM</v>
      </c>
      <c r="AR69" s="113" t="str">
        <f>IF(AB69=Notes!$B$54,Notes!$B$54,"Product-FT_GB_ROOM")</f>
        <v>Product-FT_GB_ROOM</v>
      </c>
      <c r="AS69" s="113" t="str">
        <f>IF(M69=Notes!$B$54,"Product-FT_GB_ROOM",M69)</f>
        <v>800mV</v>
      </c>
      <c r="AT69" s="113" t="str">
        <f>IF(AD69=Notes!$B$54,Notes!$B$54,"Product-FT_GB_ROOM")</f>
        <v>Product-FT_GB_ROOM</v>
      </c>
      <c r="AU69" s="114" t="str">
        <f t="shared" si="421"/>
        <v>Bincut_X_X_X LV</v>
      </c>
      <c r="AV69" s="106"/>
      <c r="AW69" s="248"/>
      <c r="AX69" s="106" t="str">
        <f t="shared" si="441"/>
        <v>ME007</v>
      </c>
      <c r="AY69" s="115" t="str">
        <f t="shared" si="442"/>
        <v>MP001 Product-FT_GB_HOT</v>
      </c>
      <c r="AZ69" s="115" t="str">
        <f t="shared" si="443"/>
        <v>ME007 Product-FT_GB_HOT</v>
      </c>
      <c r="BA69" s="115" t="str">
        <f t="shared" si="361"/>
        <v>MG001 Product-FT_GB_HOT</v>
      </c>
      <c r="BB69" s="115" t="str">
        <f t="shared" si="362"/>
        <v>950mV (MS005 Product)</v>
      </c>
      <c r="BC69" s="115" t="str">
        <f t="shared" si="444"/>
        <v>MD001 Product-FT_GB_HOT</v>
      </c>
      <c r="BD69" s="115" t="str">
        <f t="shared" si="422"/>
        <v>MI001 Product-FT_GB_HOT</v>
      </c>
      <c r="BE69" s="115" t="str">
        <f t="shared" si="42"/>
        <v>MES007 Product-FT_GB_HOT</v>
      </c>
      <c r="BF69" s="115" t="str">
        <f>IF(J69=Notes!$B$54,"Product-FT_GB_HOT",J69)</f>
        <v>Product-FT_GB_HOT</v>
      </c>
      <c r="BG69" s="115" t="str">
        <f>IF(K69=Notes!$B$54,"Product-FT_GB_HOT",K69)</f>
        <v>Product-FT_GB_HOT</v>
      </c>
      <c r="BH69" s="115" t="str">
        <f>IF(L69=Notes!$B$54,"Product-FT_GB_HOT",L69)</f>
        <v>Product-FT_GB_HOT</v>
      </c>
      <c r="BI69" s="115" t="str">
        <f>IF(M69=Notes!$B$54,"Product-FT_GB_HOT",M69)</f>
        <v>800mV</v>
      </c>
      <c r="BJ69" s="115" t="str">
        <f>IF(N69=Notes!$B$54,"Product-FT_GB_HOT",N69)</f>
        <v>Product-FT_GB_HOT</v>
      </c>
      <c r="BK69" s="115" t="str">
        <f t="shared" si="423"/>
        <v>Bincut_X_X_X LV</v>
      </c>
      <c r="BL69" s="106"/>
      <c r="BM69" s="248"/>
      <c r="BN69" s="106" t="str">
        <f t="shared" si="43"/>
        <v>ME007</v>
      </c>
      <c r="BO69" s="116" t="str">
        <f>LEFT(TRIM(C69),5)&amp;" Product-"&amp;GB!$W$1</f>
        <v>MP001 Product-ATE_FQAGB</v>
      </c>
      <c r="BP69" s="116" t="str">
        <f>LEFT(TRIM(D69),5)&amp;" Product-"&amp;GB!$W$1</f>
        <v>ME007 Product-ATE_FQAGB</v>
      </c>
      <c r="BQ69" s="116" t="str">
        <f>LEFT(TRIM(E69),5)&amp;" Product-"&amp;GB!$W$1</f>
        <v>MG001 Product-ATE_FQAGB</v>
      </c>
      <c r="BR69" s="116" t="str">
        <f>IF(MID($F69,1,2)="MS",LEFT(TRIM($F69),5)&amp;" Product-"&amp;GB!$W$1,$F69)</f>
        <v>950mV (MS005 Product)</v>
      </c>
      <c r="BS69" s="116" t="str">
        <f>LEFT(TRIM(G69),5)&amp;" Product-"&amp;GB!$W$1</f>
        <v>MD001 Product-ATE_FQAGB</v>
      </c>
      <c r="BT69" s="116" t="str">
        <f>LEFT(TRIM(H69),5)&amp;" Product-"&amp;GB!$W$1</f>
        <v>MI001 Product-ATE_FQAGB</v>
      </c>
      <c r="BU69" s="116" t="str">
        <f>CONCATENATE(MID($BE69,1,6)," Product-",GB!$W$1)</f>
        <v>MES007 Product-ATE_FQAGB</v>
      </c>
      <c r="BV69" s="116" t="str">
        <f>IF(J69=Notes!$B$54,"Product-"&amp;GB!$W$1,J69)</f>
        <v>Product-ATE_FQAGB</v>
      </c>
      <c r="BW69" s="116" t="str">
        <f>IF(K69=Notes!$B$54,"Product-"&amp;GB!$W$1,K69)</f>
        <v>Product-ATE_FQAGB</v>
      </c>
      <c r="BX69" s="116" t="str">
        <f>IF(L69=Notes!$B$54,"Product-"&amp;GB!$W$1,L69)</f>
        <v>Product-ATE_FQAGB</v>
      </c>
      <c r="BY69" s="116" t="str">
        <f>IF(M69=Notes!$B$54,"Product-"&amp;GB!$W$1,M69)</f>
        <v>800mV</v>
      </c>
      <c r="BZ69" s="116" t="str">
        <f>IF(N69=Notes!$B$54,"Product-"&amp;GB!$W$1,N69)</f>
        <v>Product-ATE_FQAGB</v>
      </c>
      <c r="CA69" s="116" t="str">
        <f t="shared" si="424"/>
        <v>Bincut_X_X_X NV</v>
      </c>
      <c r="CB69" s="106"/>
      <c r="CC69" s="248"/>
      <c r="CD69" s="106" t="str">
        <f t="shared" si="44"/>
        <v>ME007</v>
      </c>
      <c r="CE69" s="117" t="str">
        <f t="shared" si="425"/>
        <v>MP001 Product-HTOL_T0TX_GB_ROOM</v>
      </c>
      <c r="CF69" s="117" t="str">
        <f t="shared" si="426"/>
        <v>ME007 Product-HTOL_T0TX_GB_ROOM</v>
      </c>
      <c r="CG69" s="117" t="str">
        <f t="shared" si="427"/>
        <v>MG001 Product-HTOL_T0TX_GB_ROOM</v>
      </c>
      <c r="CH69" s="117" t="str">
        <f t="shared" si="366"/>
        <v>950mV (MS005 Product)</v>
      </c>
      <c r="CI69" s="117" t="str">
        <f t="shared" si="428"/>
        <v>MD001 Product-HTOL_T0TX_GB_ROOM</v>
      </c>
      <c r="CJ69" s="117" t="str">
        <f t="shared" si="429"/>
        <v>MI001 Product-HTOL_T0TX_GB_ROOM</v>
      </c>
      <c r="CK69" s="117" t="str">
        <f t="shared" si="430"/>
        <v>MES007 Product-HTOL_T0TX_GB_ROOM</v>
      </c>
      <c r="CL69" s="117" t="str">
        <f>IF(J69=Notes!$B$54,"Product-HTOL_T0TX_GB_ROOM",J69)</f>
        <v>Product-HTOL_T0TX_GB_ROOM</v>
      </c>
      <c r="CM69" s="117" t="str">
        <f>IF(K69=Notes!$B$54,"Product-HTOL_T0TX_GB_ROOM",K69)</f>
        <v>Product-HTOL_T0TX_GB_ROOM</v>
      </c>
      <c r="CN69" s="117" t="str">
        <f>IF(L69=Notes!$B$54,"Product-HTOL_T0TX_GB_ROOM",L69)</f>
        <v>Product-HTOL_T0TX_GB_ROOM</v>
      </c>
      <c r="CO69" s="117" t="str">
        <f>IF(M69=Notes!$B$54,"Product-HTOL_T0TX_GB_ROOM",M69)</f>
        <v>800mV</v>
      </c>
      <c r="CP69" s="117" t="str">
        <f>IF(N69=Notes!$B$54,"Product-HTOL_T0TX_GB_ROOM",N69)</f>
        <v>Product-HTOL_T0TX_GB_ROOM</v>
      </c>
      <c r="CQ69" s="117" t="str">
        <f t="shared" si="431"/>
        <v>Bincut_X_X_X NV</v>
      </c>
      <c r="CR69" s="106"/>
      <c r="CS69" s="248"/>
      <c r="CT69" s="106" t="str">
        <f t="shared" si="45"/>
        <v>ME007</v>
      </c>
      <c r="CU69" s="118" t="str">
        <f t="shared" si="432"/>
        <v>MP001 Product-HTOL_T0TX_GB_HOT</v>
      </c>
      <c r="CV69" s="118" t="str">
        <f t="shared" si="433"/>
        <v>ME007 Product-HTOL_T0TX_GB_HOT</v>
      </c>
      <c r="CW69" s="118" t="str">
        <f t="shared" si="434"/>
        <v>MG001 Product-HTOL_T0TX_GB_HOT</v>
      </c>
      <c r="CX69" s="118" t="str">
        <f t="shared" si="367"/>
        <v>950mV (MS005 Product)</v>
      </c>
      <c r="CY69" s="118" t="str">
        <f t="shared" si="435"/>
        <v>MD001 Product-HTOL_T0TX_GB_HOT</v>
      </c>
      <c r="CZ69" s="118" t="str">
        <f t="shared" si="436"/>
        <v>MI001 Product-HTOL_T0TX_GB_HOT</v>
      </c>
      <c r="DA69" s="118" t="str">
        <f t="shared" si="437"/>
        <v>MES007 Product-HTOL_T0TX_GB_HOT</v>
      </c>
      <c r="DB69" s="118" t="str">
        <f>IF(J69=Notes!$B$54,"Product-HTOL_T0TX_GB_HOT",J69)</f>
        <v>Product-HTOL_T0TX_GB_HOT</v>
      </c>
      <c r="DC69" s="118" t="str">
        <f>IF(K69=Notes!$B$54,"Product-HTOL_T0TX_GB_HOT",K69)</f>
        <v>Product-HTOL_T0TX_GB_HOT</v>
      </c>
      <c r="DD69" s="118" t="str">
        <f>IF(L69=Notes!$B$54,"Product-HTOL_T0TX_GB_HOT",L69)</f>
        <v>Product-HTOL_T0TX_GB_HOT</v>
      </c>
      <c r="DE69" s="118" t="str">
        <f>IF(M69=Notes!$B$54,"Product-HTOL_T0TX_GB_HOT",M69)</f>
        <v>800mV</v>
      </c>
      <c r="DF69" s="118" t="str">
        <f>IF(N69=Notes!$B$54,"Product-HTOL_T0TX_GB_HOT",N69)</f>
        <v>Product-HTOL_T0TX_GB_HOT</v>
      </c>
      <c r="DG69" s="118" t="str">
        <f t="shared" si="438"/>
        <v>Bincut_X_X_X NV</v>
      </c>
      <c r="DH69" s="106"/>
      <c r="DI69" s="55" t="str">
        <f t="shared" ref="DI69:DI109" si="445">IF(DM69="Cross","No",IF(DJ69="Cross","No",IF(DL69="Cross","No",IF(DK69="Cross","No","Yes"))))</f>
        <v>Yes</v>
      </c>
      <c r="DJ69" s="55">
        <f>VLOOKUP(LEFT($E69,5),Notes!$A:$F,6,0)</f>
        <v>1</v>
      </c>
      <c r="DK69" s="55">
        <f>IF(LEFT($F69,2)="MS",VLOOKUP(LEFT($F69,5),Notes!$A:$F,6,0),IF(LEFT($F69,3)&gt;Notes!$B$58,0,1))</f>
        <v>0</v>
      </c>
      <c r="DL69" s="55">
        <f>VLOOKUP(LEFT($G69,5),Notes!$A:$F,6,0)</f>
        <v>1</v>
      </c>
      <c r="DM69" s="55">
        <f>VLOOKUP(LEFT($H69,5),Notes!$A:$F,6,0)</f>
        <v>1</v>
      </c>
    </row>
    <row r="70" spans="1:117" ht="17" x14ac:dyDescent="0.2">
      <c r="A70" s="259"/>
      <c r="B70" s="106" t="s">
        <v>316</v>
      </c>
      <c r="C70" s="107" t="str">
        <f t="shared" si="368"/>
        <v>MP001 E1 Voltage</v>
      </c>
      <c r="D70" s="126" t="str">
        <f t="shared" si="417"/>
        <v>ME008 Evaluate Bin</v>
      </c>
      <c r="E70" s="107" t="str">
        <f t="shared" si="418"/>
        <v>MG001 Bin Result</v>
      </c>
      <c r="F70" s="107" t="str">
        <f t="shared" si="373"/>
        <v>950mV (MS005 Product)</v>
      </c>
      <c r="G70" s="107" t="str">
        <f t="shared" si="363"/>
        <v>MD001 Bin Result</v>
      </c>
      <c r="H70" s="107" t="str">
        <f t="shared" si="363"/>
        <v>MI001 Bin Result</v>
      </c>
      <c r="I70" s="107" t="str">
        <f>CONCATENATE("MES",MID(D70,3,3)," E1 Voltage")</f>
        <v>MES008 E1 Voltage</v>
      </c>
      <c r="J70" s="107" t="str">
        <f>Notes!$B$54</f>
        <v>BinningVmax</v>
      </c>
      <c r="K70" s="107" t="str">
        <f>Notes!$B$54</f>
        <v>BinningVmax</v>
      </c>
      <c r="L70" s="107" t="str">
        <f>Notes!$B$54</f>
        <v>BinningVmax</v>
      </c>
      <c r="M70" s="107" t="str">
        <f t="shared" si="369"/>
        <v>800mV</v>
      </c>
      <c r="N70" s="107" t="str">
        <f>Notes!$B$54</f>
        <v>BinningVmax</v>
      </c>
      <c r="O70" s="107" t="str">
        <f t="shared" si="47"/>
        <v>Bincut_X_X_X LV</v>
      </c>
      <c r="P70" s="127"/>
      <c r="Q70" s="248"/>
      <c r="R70" s="106" t="str">
        <f>B70</f>
        <v>ME008</v>
      </c>
      <c r="S70" s="111" t="str">
        <f>LEFT(TRIM(C70),5)&amp;" Product-"&amp;GB!$S$1</f>
        <v>MP001 Product-CP_GB_HOT</v>
      </c>
      <c r="T70" s="111" t="str">
        <f>LEFT(TRIM(D70),5)&amp;" Product-"&amp;GB!$S$1</f>
        <v>ME008 Product-CP_GB_HOT</v>
      </c>
      <c r="U70" s="111" t="str">
        <f>LEFT(TRIM(E70),5)&amp;" Product-"&amp;GB!$S$1</f>
        <v>MG001 Product-CP_GB_HOT</v>
      </c>
      <c r="V70" s="111" t="str">
        <f t="shared" si="364"/>
        <v>950mV (MS005 Product)</v>
      </c>
      <c r="W70" s="111" t="str">
        <f>LEFT(TRIM(G70),5)&amp;" Product-"&amp;GB!$S$1</f>
        <v>MD001 Product-CP_GB_HOT</v>
      </c>
      <c r="X70" s="111" t="str">
        <f>LEFT(TRIM(H70),5)&amp;" Product-"&amp;GB!$S$1</f>
        <v>MI001 Product-CP_GB_HOT</v>
      </c>
      <c r="Y70" s="111" t="str">
        <f>IF(I70="","",LEFT(TRIM($I70),6)&amp;" Product-"&amp;GB!$S$1)</f>
        <v>MES008 Product-CP_GB_HOT</v>
      </c>
      <c r="Z70" s="111" t="str">
        <f t="shared" si="48"/>
        <v>Product-CP_GB_HOT</v>
      </c>
      <c r="AA70" s="111" t="str">
        <f t="shared" si="48"/>
        <v>Product-CP_GB_HOT</v>
      </c>
      <c r="AB70" s="111" t="str">
        <f t="shared" si="48"/>
        <v>Product-CP_GB_HOT</v>
      </c>
      <c r="AC70" s="111" t="str">
        <f>IF(M70="","",IF(M70="CPVmax","Product-CP_GB_HOT",M70))</f>
        <v>800mV</v>
      </c>
      <c r="AD70" s="111" t="str">
        <f t="shared" si="48"/>
        <v>Product-CP_GB_HOT</v>
      </c>
      <c r="AE70" s="111" t="str">
        <f>O70</f>
        <v>Bincut_X_X_X LV</v>
      </c>
      <c r="AF70" s="106"/>
      <c r="AG70" s="248"/>
      <c r="AH70" s="112" t="str">
        <f>B70</f>
        <v>ME008</v>
      </c>
      <c r="AI70" s="113" t="str">
        <f t="shared" ref="AI70:AK71" si="446">LEFT(TRIM(C70),5)&amp;" Product-FT_GB_ROOM"</f>
        <v>MP001 Product-FT_GB_ROOM</v>
      </c>
      <c r="AJ70" s="113" t="str">
        <f t="shared" si="446"/>
        <v>ME008 Product-FT_GB_ROOM</v>
      </c>
      <c r="AK70" s="113" t="str">
        <f t="shared" si="446"/>
        <v>MG001 Product-FT_GB_ROOM</v>
      </c>
      <c r="AL70" s="113" t="str">
        <f>IF(MID(F70,1,2)="MS",LEFT(F70,5)&amp;" Product-FT_GB_ROOM",F70)</f>
        <v>950mV (MS005 Product)</v>
      </c>
      <c r="AM70" s="113" t="str">
        <f>LEFT(TRIM(G70),5)&amp;" Product-FT_GB_ROOM"</f>
        <v>MD001 Product-FT_GB_ROOM</v>
      </c>
      <c r="AN70" s="113" t="str">
        <f>LEFT(TRIM(H70),5)&amp;" Product-FT_GB_ROOM"</f>
        <v>MI001 Product-FT_GB_ROOM</v>
      </c>
      <c r="AO70" s="113" t="str">
        <f t="shared" si="40"/>
        <v>MES008 Product-FT_GB_ROOM</v>
      </c>
      <c r="AP70" s="113" t="str">
        <f>IF(Z70=Notes!$B$54,Notes!$B$54,"Product-FT_GB_ROOM")</f>
        <v>Product-FT_GB_ROOM</v>
      </c>
      <c r="AQ70" s="113" t="str">
        <f>IF(AA70=Notes!$B$54,Notes!$B$54,"Product-FT_GB_ROOM")</f>
        <v>Product-FT_GB_ROOM</v>
      </c>
      <c r="AR70" s="113" t="str">
        <f>IF(AB70=Notes!$B$54,Notes!$B$54,"Product-FT_GB_ROOM")</f>
        <v>Product-FT_GB_ROOM</v>
      </c>
      <c r="AS70" s="113" t="str">
        <f>IF(M70=Notes!$B$54,"Product-FT_GB_ROOM",M70)</f>
        <v>800mV</v>
      </c>
      <c r="AT70" s="113" t="str">
        <f>IF(AD70=Notes!$B$54,Notes!$B$54,"Product-FT_GB_ROOM")</f>
        <v>Product-FT_GB_ROOM</v>
      </c>
      <c r="AU70" s="114" t="str">
        <f>O70</f>
        <v>Bincut_X_X_X LV</v>
      </c>
      <c r="AV70" s="106"/>
      <c r="AW70" s="248"/>
      <c r="AX70" s="106" t="str">
        <f>B70</f>
        <v>ME008</v>
      </c>
      <c r="AY70" s="115" t="str">
        <f t="shared" si="442"/>
        <v>MP001 Product-FT_GB_HOT</v>
      </c>
      <c r="AZ70" s="115" t="str">
        <f t="shared" si="443"/>
        <v>ME008 Product-FT_GB_HOT</v>
      </c>
      <c r="BA70" s="115" t="str">
        <f>IF(LEFT(E70,1)="M",LEFT(TRIM(E70),5)&amp;" Product-FT_GB_HOT",CONCATENATE($BG70,MID(E70,6,10)))</f>
        <v>MG001 Product-FT_GB_HOT</v>
      </c>
      <c r="BB70" s="115" t="str">
        <f>IF(MID(F70,1,2)="MS",LEFT(F70,5)&amp;" Product-FT_GB_HOT",F70)</f>
        <v>950mV (MS005 Product)</v>
      </c>
      <c r="BC70" s="115" t="str">
        <f t="shared" si="444"/>
        <v>MD001 Product-FT_GB_HOT</v>
      </c>
      <c r="BD70" s="115" t="str">
        <f>IF(LEFT(H70,1)="M",LEFT(TRIM(H70),5)&amp;" Product-FT_GB_HOT",CONCATENATE($BG70,MID(H70,6,10)))</f>
        <v>MI001 Product-FT_GB_HOT</v>
      </c>
      <c r="BE70" s="115" t="str">
        <f>CONCATENATE(MID(I70,1,6)," Product-FT_GB_HOT")</f>
        <v>MES008 Product-FT_GB_HOT</v>
      </c>
      <c r="BF70" s="115" t="str">
        <f>IF(J70=Notes!$B$54,"Product-FT_GB_HOT",J70)</f>
        <v>Product-FT_GB_HOT</v>
      </c>
      <c r="BG70" s="115" t="str">
        <f>IF(K70=Notes!$B$54,"Product-FT_GB_HOT",K70)</f>
        <v>Product-FT_GB_HOT</v>
      </c>
      <c r="BH70" s="115" t="str">
        <f>IF(L70=Notes!$B$54,"Product-FT_GB_HOT",L70)</f>
        <v>Product-FT_GB_HOT</v>
      </c>
      <c r="BI70" s="115" t="str">
        <f>IF(M70=Notes!$B$54,"Product-FT_GB_HOT",M70)</f>
        <v>800mV</v>
      </c>
      <c r="BJ70" s="115" t="str">
        <f>IF(N70=Notes!$B$54,"Product-FT_GB_HOT",N70)</f>
        <v>Product-FT_GB_HOT</v>
      </c>
      <c r="BK70" s="115" t="str">
        <f>O70</f>
        <v>Bincut_X_X_X LV</v>
      </c>
      <c r="BL70" s="106"/>
      <c r="BM70" s="248"/>
      <c r="BN70" s="106" t="str">
        <f t="shared" si="43"/>
        <v>ME008</v>
      </c>
      <c r="BO70" s="116" t="str">
        <f>LEFT(TRIM(C70),5)&amp;" Product-"&amp;GB!$W$1</f>
        <v>MP001 Product-ATE_FQAGB</v>
      </c>
      <c r="BP70" s="116" t="str">
        <f>LEFT(TRIM(D70),5)&amp;" Product-"&amp;GB!$W$1</f>
        <v>ME008 Product-ATE_FQAGB</v>
      </c>
      <c r="BQ70" s="116" t="str">
        <f>LEFT(TRIM(E70),5)&amp;" Product-"&amp;GB!$W$1</f>
        <v>MG001 Product-ATE_FQAGB</v>
      </c>
      <c r="BR70" s="116" t="str">
        <f>IF(MID($F70,1,2)="MS",LEFT(TRIM($F70),5)&amp;" Product-"&amp;GB!$W$1,$F70)</f>
        <v>950mV (MS005 Product)</v>
      </c>
      <c r="BS70" s="116" t="str">
        <f>LEFT(TRIM(G70),5)&amp;" Product-"&amp;GB!$W$1</f>
        <v>MD001 Product-ATE_FQAGB</v>
      </c>
      <c r="BT70" s="116" t="str">
        <f>LEFT(TRIM(H70),5)&amp;" Product-"&amp;GB!$W$1</f>
        <v>MI001 Product-ATE_FQAGB</v>
      </c>
      <c r="BU70" s="116" t="str">
        <f>CONCATENATE(MID($BE70,1,6)," Product-",GB!$W$1)</f>
        <v>MES008 Product-ATE_FQAGB</v>
      </c>
      <c r="BV70" s="116" t="str">
        <f>IF(J70=Notes!$B$54,"Product-"&amp;GB!$W$1,J70)</f>
        <v>Product-ATE_FQAGB</v>
      </c>
      <c r="BW70" s="116" t="str">
        <f>IF(K70=Notes!$B$54,"Product-"&amp;GB!$W$1,K70)</f>
        <v>Product-ATE_FQAGB</v>
      </c>
      <c r="BX70" s="116" t="str">
        <f>IF(L70=Notes!$B$54,"Product-"&amp;GB!$W$1,L70)</f>
        <v>Product-ATE_FQAGB</v>
      </c>
      <c r="BY70" s="116" t="str">
        <f>IF(M70=Notes!$B$54,"Product-"&amp;GB!$W$1,M70)</f>
        <v>800mV</v>
      </c>
      <c r="BZ70" s="116" t="str">
        <f>IF(N70=Notes!$B$54,"Product-"&amp;GB!$W$1,N70)</f>
        <v>Product-ATE_FQAGB</v>
      </c>
      <c r="CA70" s="116" t="str">
        <f t="shared" si="424"/>
        <v>Bincut_X_X_X NV</v>
      </c>
      <c r="CB70" s="106"/>
      <c r="CC70" s="248"/>
      <c r="CD70" s="106" t="str">
        <f t="shared" si="44"/>
        <v>ME008</v>
      </c>
      <c r="CE70" s="117" t="str">
        <f t="shared" ref="CE70:CG71" si="447">LEFT(TRIM(C70),5)&amp;" Product-HTOL_T0TX_GB_ROOM"</f>
        <v>MP001 Product-HTOL_T0TX_GB_ROOM</v>
      </c>
      <c r="CF70" s="117" t="str">
        <f t="shared" si="447"/>
        <v>ME008 Product-HTOL_T0TX_GB_ROOM</v>
      </c>
      <c r="CG70" s="117" t="str">
        <f t="shared" si="447"/>
        <v>MG001 Product-HTOL_T0TX_GB_ROOM</v>
      </c>
      <c r="CH70" s="117" t="str">
        <f t="shared" si="366"/>
        <v>950mV (MS005 Product)</v>
      </c>
      <c r="CI70" s="117" t="str">
        <f>LEFT(TRIM(G70),5)&amp;" Product-HTOL_T0TX_GB_ROOM"</f>
        <v>MD001 Product-HTOL_T0TX_GB_ROOM</v>
      </c>
      <c r="CJ70" s="117" t="str">
        <f>IF(LEFT(H70,1)="M",LEFT(TRIM(H70),5)&amp;" Product-HTOL_T0TX_GB_ROOM",CONCATENATE($CL70,MID(H70,6,10)))</f>
        <v>MI001 Product-HTOL_T0TX_GB_ROOM</v>
      </c>
      <c r="CK70" s="117" t="str">
        <f t="shared" si="430"/>
        <v>MES008 Product-HTOL_T0TX_GB_ROOM</v>
      </c>
      <c r="CL70" s="117" t="str">
        <f>IF(J70=Notes!$B$54,"Product-HTOL_T0TX_GB_ROOM",J70)</f>
        <v>Product-HTOL_T0TX_GB_ROOM</v>
      </c>
      <c r="CM70" s="117" t="str">
        <f>IF(K70=Notes!$B$54,"Product-HTOL_T0TX_GB_ROOM",K70)</f>
        <v>Product-HTOL_T0TX_GB_ROOM</v>
      </c>
      <c r="CN70" s="117" t="str">
        <f>IF(L70=Notes!$B$54,"Product-HTOL_T0TX_GB_ROOM",L70)</f>
        <v>Product-HTOL_T0TX_GB_ROOM</v>
      </c>
      <c r="CO70" s="117" t="str">
        <f>IF(M70=Notes!$B$54,"Product-HTOL_T0TX_GB_ROOM",M70)</f>
        <v>800mV</v>
      </c>
      <c r="CP70" s="117" t="str">
        <f>IF(N70=Notes!$B$54,"Product-HTOL_T0TX_GB_ROOM",N70)</f>
        <v>Product-HTOL_T0TX_GB_ROOM</v>
      </c>
      <c r="CQ70" s="117" t="str">
        <f t="shared" si="431"/>
        <v>Bincut_X_X_X NV</v>
      </c>
      <c r="CR70" s="106"/>
      <c r="CS70" s="248"/>
      <c r="CT70" s="106" t="str">
        <f t="shared" si="45"/>
        <v>ME008</v>
      </c>
      <c r="CU70" s="118" t="str">
        <f t="shared" ref="CU70:CW71" si="448">LEFT(TRIM(C70),5)&amp;" Product-HTOL_T0TX_GB_HOT"</f>
        <v>MP001 Product-HTOL_T0TX_GB_HOT</v>
      </c>
      <c r="CV70" s="118" t="str">
        <f t="shared" si="448"/>
        <v>ME008 Product-HTOL_T0TX_GB_HOT</v>
      </c>
      <c r="CW70" s="118" t="str">
        <f t="shared" si="448"/>
        <v>MG001 Product-HTOL_T0TX_GB_HOT</v>
      </c>
      <c r="CX70" s="118" t="str">
        <f t="shared" si="367"/>
        <v>950mV (MS005 Product)</v>
      </c>
      <c r="CY70" s="118" t="str">
        <f>LEFT(TRIM(G70),5)&amp;" Product-HTOL_T0TX_GB_HOT"</f>
        <v>MD001 Product-HTOL_T0TX_GB_HOT</v>
      </c>
      <c r="CZ70" s="118" t="str">
        <f>IF(LEFT(H70,1)="M",LEFT(TRIM(H70),5)&amp;" Product-HTOL_T0TX_GB_HOT",CONCATENATE($DB70,MID(H70,6,10)))</f>
        <v>MI001 Product-HTOL_T0TX_GB_HOT</v>
      </c>
      <c r="DA70" s="118" t="str">
        <f t="shared" si="437"/>
        <v>MES008 Product-HTOL_T0TX_GB_HOT</v>
      </c>
      <c r="DB70" s="118" t="str">
        <f>IF(J70=Notes!$B$54,"Product-HTOL_T0TX_GB_HOT",J70)</f>
        <v>Product-HTOL_T0TX_GB_HOT</v>
      </c>
      <c r="DC70" s="118" t="str">
        <f>IF(K70=Notes!$B$54,"Product-HTOL_T0TX_GB_HOT",K70)</f>
        <v>Product-HTOL_T0TX_GB_HOT</v>
      </c>
      <c r="DD70" s="118" t="str">
        <f>IF(L70=Notes!$B$54,"Product-HTOL_T0TX_GB_HOT",L70)</f>
        <v>Product-HTOL_T0TX_GB_HOT</v>
      </c>
      <c r="DE70" s="118" t="str">
        <f>IF(M70=Notes!$B$54,"Product-HTOL_T0TX_GB_HOT",M70)</f>
        <v>800mV</v>
      </c>
      <c r="DF70" s="118" t="str">
        <f>IF(N70=Notes!$B$54,"Product-HTOL_T0TX_GB_HOT",N70)</f>
        <v>Product-HTOL_T0TX_GB_HOT</v>
      </c>
      <c r="DG70" s="118" t="str">
        <f t="shared" si="438"/>
        <v>Bincut_X_X_X NV</v>
      </c>
      <c r="DH70" s="106"/>
      <c r="DI70" s="55" t="str">
        <f t="shared" si="445"/>
        <v>Yes</v>
      </c>
      <c r="DJ70" s="55">
        <f>VLOOKUP(LEFT($E70,5),Notes!$A:$F,6,0)</f>
        <v>1</v>
      </c>
      <c r="DK70" s="55">
        <f>IF(LEFT($F70,2)="MS",VLOOKUP(LEFT($F70,5),Notes!$A:$F,6,0),IF(LEFT($F70,3)&gt;Notes!$B$58,0,1))</f>
        <v>0</v>
      </c>
      <c r="DL70" s="55">
        <f>VLOOKUP(LEFT($G70,5),Notes!$A:$F,6,0)</f>
        <v>1</v>
      </c>
      <c r="DM70" s="55">
        <f>VLOOKUP(LEFT($H70,5),Notes!$A:$F,6,0)</f>
        <v>1</v>
      </c>
    </row>
    <row r="71" spans="1:117" ht="17" x14ac:dyDescent="0.2">
      <c r="A71" s="260"/>
      <c r="B71" s="106" t="s">
        <v>346</v>
      </c>
      <c r="C71" s="107" t="str">
        <f t="shared" si="368"/>
        <v>MP001 E1 Voltage</v>
      </c>
      <c r="D71" s="126" t="str">
        <f t="shared" si="417"/>
        <v>ME009 Evaluate Bin</v>
      </c>
      <c r="E71" s="107" t="str">
        <f t="shared" si="418"/>
        <v>MG001 Bin Result</v>
      </c>
      <c r="F71" s="107" t="str">
        <f t="shared" si="373"/>
        <v>950mV (MS005 Product)</v>
      </c>
      <c r="G71" s="107" t="str">
        <f t="shared" si="363"/>
        <v>MD001 Bin Result</v>
      </c>
      <c r="H71" s="107" t="str">
        <f t="shared" si="363"/>
        <v>MI001 Bin Result</v>
      </c>
      <c r="I71" s="107" t="str">
        <f>CONCATENATE("MES",MID(D71,3,3)," E1 Voltage")</f>
        <v>MES009 E1 Voltage</v>
      </c>
      <c r="J71" s="107" t="str">
        <f>Notes!$B$54</f>
        <v>BinningVmax</v>
      </c>
      <c r="K71" s="107" t="str">
        <f>Notes!$B$54</f>
        <v>BinningVmax</v>
      </c>
      <c r="L71" s="107" t="str">
        <f>Notes!$B$54</f>
        <v>BinningVmax</v>
      </c>
      <c r="M71" s="107" t="str">
        <f t="shared" si="369"/>
        <v>800mV</v>
      </c>
      <c r="N71" s="107" t="str">
        <f>Notes!$B$54</f>
        <v>BinningVmax</v>
      </c>
      <c r="O71" s="107" t="str">
        <f t="shared" si="47"/>
        <v>Bincut_X_X_X LV</v>
      </c>
      <c r="P71" s="127"/>
      <c r="Q71" s="247"/>
      <c r="R71" s="106" t="str">
        <f>B71</f>
        <v>ME009</v>
      </c>
      <c r="S71" s="111" t="str">
        <f>LEFT(TRIM(C71),5)&amp;" Product-"&amp;GB!$S$1</f>
        <v>MP001 Product-CP_GB_HOT</v>
      </c>
      <c r="T71" s="111" t="str">
        <f>LEFT(TRIM(D71),5)&amp;" Product-"&amp;GB!$S$1</f>
        <v>ME009 Product-CP_GB_HOT</v>
      </c>
      <c r="U71" s="111" t="str">
        <f>LEFT(TRIM(E71),5)&amp;" Product-"&amp;GB!$S$1</f>
        <v>MG001 Product-CP_GB_HOT</v>
      </c>
      <c r="V71" s="111" t="str">
        <f t="shared" si="364"/>
        <v>950mV (MS005 Product)</v>
      </c>
      <c r="W71" s="111" t="str">
        <f>LEFT(TRIM(G71),5)&amp;" Product-"&amp;GB!$S$1</f>
        <v>MD001 Product-CP_GB_HOT</v>
      </c>
      <c r="X71" s="111" t="str">
        <f>LEFT(TRIM(H71),5)&amp;" Product-"&amp;GB!$S$1</f>
        <v>MI001 Product-CP_GB_HOT</v>
      </c>
      <c r="Y71" s="111" t="str">
        <f>IF(I71="","",LEFT(TRIM($I71),6)&amp;" Product-"&amp;GB!$S$1)</f>
        <v>MES009 Product-CP_GB_HOT</v>
      </c>
      <c r="Z71" s="111" t="str">
        <f t="shared" si="48"/>
        <v>Product-CP_GB_HOT</v>
      </c>
      <c r="AA71" s="111" t="str">
        <f t="shared" si="48"/>
        <v>Product-CP_GB_HOT</v>
      </c>
      <c r="AB71" s="111" t="str">
        <f t="shared" si="48"/>
        <v>Product-CP_GB_HOT</v>
      </c>
      <c r="AC71" s="111" t="str">
        <f>IF(M71="","",IF(M71="CPVmax","Product-CP_GB_HOT",M71))</f>
        <v>800mV</v>
      </c>
      <c r="AD71" s="111" t="str">
        <f t="shared" si="48"/>
        <v>Product-CP_GB_HOT</v>
      </c>
      <c r="AE71" s="111" t="str">
        <f>O71</f>
        <v>Bincut_X_X_X LV</v>
      </c>
      <c r="AF71" s="106"/>
      <c r="AG71" s="247"/>
      <c r="AH71" s="112" t="str">
        <f>B71</f>
        <v>ME009</v>
      </c>
      <c r="AI71" s="113" t="str">
        <f t="shared" si="446"/>
        <v>MP001 Product-FT_GB_ROOM</v>
      </c>
      <c r="AJ71" s="113" t="str">
        <f t="shared" si="446"/>
        <v>ME009 Product-FT_GB_ROOM</v>
      </c>
      <c r="AK71" s="113" t="str">
        <f t="shared" si="446"/>
        <v>MG001 Product-FT_GB_ROOM</v>
      </c>
      <c r="AL71" s="113" t="str">
        <f>IF(MID(F71,1,2)="MS",LEFT(F71,5)&amp;" Product-FT_GB_ROOM",F71)</f>
        <v>950mV (MS005 Product)</v>
      </c>
      <c r="AM71" s="113" t="str">
        <f>LEFT(TRIM(G71),5)&amp;" Product-FT_GB_ROOM"</f>
        <v>MD001 Product-FT_GB_ROOM</v>
      </c>
      <c r="AN71" s="113" t="str">
        <f>LEFT(TRIM(H71),5)&amp;" Product-FT_GB_ROOM"</f>
        <v>MI001 Product-FT_GB_ROOM</v>
      </c>
      <c r="AO71" s="113" t="str">
        <f t="shared" si="40"/>
        <v>MES009 Product-FT_GB_ROOM</v>
      </c>
      <c r="AP71" s="113" t="str">
        <f>IF(Z71=Notes!$B$54,Notes!$B$54,"Product-FT_GB_ROOM")</f>
        <v>Product-FT_GB_ROOM</v>
      </c>
      <c r="AQ71" s="113" t="str">
        <f>IF(AA71=Notes!$B$54,Notes!$B$54,"Product-FT_GB_ROOM")</f>
        <v>Product-FT_GB_ROOM</v>
      </c>
      <c r="AR71" s="113" t="str">
        <f>IF(AB71=Notes!$B$54,Notes!$B$54,"Product-FT_GB_ROOM")</f>
        <v>Product-FT_GB_ROOM</v>
      </c>
      <c r="AS71" s="113" t="str">
        <f>IF(M71=Notes!$B$54,"Product-FT_GB_ROOM",M71)</f>
        <v>800mV</v>
      </c>
      <c r="AT71" s="113" t="str">
        <f>IF(AD71=Notes!$B$54,Notes!$B$54,"Product-FT_GB_ROOM")</f>
        <v>Product-FT_GB_ROOM</v>
      </c>
      <c r="AU71" s="114" t="str">
        <f>O71</f>
        <v>Bincut_X_X_X LV</v>
      </c>
      <c r="AV71" s="106"/>
      <c r="AW71" s="247"/>
      <c r="AX71" s="106" t="str">
        <f>B71</f>
        <v>ME009</v>
      </c>
      <c r="AY71" s="115" t="str">
        <f t="shared" si="442"/>
        <v>MP001 Product-FT_GB_HOT</v>
      </c>
      <c r="AZ71" s="115" t="str">
        <f t="shared" si="443"/>
        <v>ME009 Product-FT_GB_HOT</v>
      </c>
      <c r="BA71" s="115" t="str">
        <f>IF(LEFT(E71,1)="M",LEFT(TRIM(E71),5)&amp;" Product-FT_GB_HOT",CONCATENATE($BG71,MID(E71,6,10)))</f>
        <v>MG001 Product-FT_GB_HOT</v>
      </c>
      <c r="BB71" s="115" t="str">
        <f>IF(MID(F71,1,2)="MS",LEFT(F71,5)&amp;" Product-FT_GB_HOT",F71)</f>
        <v>950mV (MS005 Product)</v>
      </c>
      <c r="BC71" s="115" t="str">
        <f t="shared" si="444"/>
        <v>MD001 Product-FT_GB_HOT</v>
      </c>
      <c r="BD71" s="115" t="str">
        <f>IF(LEFT(H71,1)="M",LEFT(TRIM(H71),5)&amp;" Product-FT_GB_HOT",CONCATENATE($BG71,MID(H71,6,10)))</f>
        <v>MI001 Product-FT_GB_HOT</v>
      </c>
      <c r="BE71" s="115" t="str">
        <f>CONCATENATE(MID(I71,1,6)," Product-FT_GB_HOT")</f>
        <v>MES009 Product-FT_GB_HOT</v>
      </c>
      <c r="BF71" s="115" t="str">
        <f>IF(J71=Notes!$B$54,"Product-FT_GB_HOT",J71)</f>
        <v>Product-FT_GB_HOT</v>
      </c>
      <c r="BG71" s="115" t="str">
        <f>IF(K71=Notes!$B$54,"Product-FT_GB_HOT",K71)</f>
        <v>Product-FT_GB_HOT</v>
      </c>
      <c r="BH71" s="115" t="str">
        <f>IF(L71=Notes!$B$54,"Product-FT_GB_HOT",L71)</f>
        <v>Product-FT_GB_HOT</v>
      </c>
      <c r="BI71" s="115" t="str">
        <f>IF(M71=Notes!$B$54,"Product-FT_GB_HOT",M71)</f>
        <v>800mV</v>
      </c>
      <c r="BJ71" s="115" t="str">
        <f>IF(N71=Notes!$B$54,"Product-FT_GB_HOT",N71)</f>
        <v>Product-FT_GB_HOT</v>
      </c>
      <c r="BK71" s="115" t="str">
        <f>O71</f>
        <v>Bincut_X_X_X LV</v>
      </c>
      <c r="BL71" s="106"/>
      <c r="BM71" s="247"/>
      <c r="BN71" s="106" t="str">
        <f t="shared" si="43"/>
        <v>ME009</v>
      </c>
      <c r="BO71" s="116" t="str">
        <f>LEFT(TRIM(C71),5)&amp;" Product-"&amp;GB!$W$1</f>
        <v>MP001 Product-ATE_FQAGB</v>
      </c>
      <c r="BP71" s="116" t="str">
        <f>LEFT(TRIM(D71),5)&amp;" Product-"&amp;GB!$W$1</f>
        <v>ME009 Product-ATE_FQAGB</v>
      </c>
      <c r="BQ71" s="116" t="str">
        <f>LEFT(TRIM(E71),5)&amp;" Product-"&amp;GB!$W$1</f>
        <v>MG001 Product-ATE_FQAGB</v>
      </c>
      <c r="BR71" s="116" t="str">
        <f>IF(MID($F71,1,2)="MS",LEFT(TRIM($F71),5)&amp;" Product-"&amp;GB!$W$1,$F71)</f>
        <v>950mV (MS005 Product)</v>
      </c>
      <c r="BS71" s="116" t="str">
        <f>LEFT(TRIM(G71),5)&amp;" Product-"&amp;GB!$W$1</f>
        <v>MD001 Product-ATE_FQAGB</v>
      </c>
      <c r="BT71" s="116" t="str">
        <f>LEFT(TRIM(H71),5)&amp;" Product-"&amp;GB!$W$1</f>
        <v>MI001 Product-ATE_FQAGB</v>
      </c>
      <c r="BU71" s="116" t="str">
        <f>CONCATENATE(MID($BE71,1,6)," Product-",GB!$W$1)</f>
        <v>MES009 Product-ATE_FQAGB</v>
      </c>
      <c r="BV71" s="116" t="str">
        <f>IF(J71=Notes!$B$54,"Product-"&amp;GB!$W$1,J71)</f>
        <v>Product-ATE_FQAGB</v>
      </c>
      <c r="BW71" s="116" t="str">
        <f>IF(K71=Notes!$B$54,"Product-"&amp;GB!$W$1,K71)</f>
        <v>Product-ATE_FQAGB</v>
      </c>
      <c r="BX71" s="116" t="str">
        <f>IF(L71=Notes!$B$54,"Product-"&amp;GB!$W$1,L71)</f>
        <v>Product-ATE_FQAGB</v>
      </c>
      <c r="BY71" s="116" t="str">
        <f>IF(M71=Notes!$B$54,"Product-"&amp;GB!$W$1,M71)</f>
        <v>800mV</v>
      </c>
      <c r="BZ71" s="116" t="str">
        <f>IF(N71=Notes!$B$54,"Product-"&amp;GB!$W$1,N71)</f>
        <v>Product-ATE_FQAGB</v>
      </c>
      <c r="CA71" s="116" t="str">
        <f t="shared" si="424"/>
        <v>Bincut_X_X_X NV</v>
      </c>
      <c r="CB71" s="106"/>
      <c r="CC71" s="247"/>
      <c r="CD71" s="106" t="str">
        <f t="shared" si="44"/>
        <v>ME009</v>
      </c>
      <c r="CE71" s="117" t="str">
        <f t="shared" si="447"/>
        <v>MP001 Product-HTOL_T0TX_GB_ROOM</v>
      </c>
      <c r="CF71" s="117" t="str">
        <f t="shared" si="447"/>
        <v>ME009 Product-HTOL_T0TX_GB_ROOM</v>
      </c>
      <c r="CG71" s="117" t="str">
        <f t="shared" si="447"/>
        <v>MG001 Product-HTOL_T0TX_GB_ROOM</v>
      </c>
      <c r="CH71" s="117" t="str">
        <f t="shared" si="366"/>
        <v>950mV (MS005 Product)</v>
      </c>
      <c r="CI71" s="117" t="str">
        <f>LEFT(TRIM(G71),5)&amp;" Product-HTOL_T0TX_GB_ROOM"</f>
        <v>MD001 Product-HTOL_T0TX_GB_ROOM</v>
      </c>
      <c r="CJ71" s="117" t="str">
        <f>IF(LEFT(H71,1)="M",LEFT(TRIM(H71),5)&amp;" Product-HTOL_T0TX_GB_ROOM",CONCATENATE($CL71,MID(H71,6,10)))</f>
        <v>MI001 Product-HTOL_T0TX_GB_ROOM</v>
      </c>
      <c r="CK71" s="117" t="str">
        <f t="shared" si="430"/>
        <v>MES009 Product-HTOL_T0TX_GB_ROOM</v>
      </c>
      <c r="CL71" s="117" t="str">
        <f>IF(J71=Notes!$B$54,"Product-HTOL_T0TX_GB_ROOM",J71)</f>
        <v>Product-HTOL_T0TX_GB_ROOM</v>
      </c>
      <c r="CM71" s="117" t="str">
        <f>IF(K71=Notes!$B$54,"Product-HTOL_T0TX_GB_ROOM",K71)</f>
        <v>Product-HTOL_T0TX_GB_ROOM</v>
      </c>
      <c r="CN71" s="117" t="str">
        <f>IF(L71=Notes!$B$54,"Product-HTOL_T0TX_GB_ROOM",L71)</f>
        <v>Product-HTOL_T0TX_GB_ROOM</v>
      </c>
      <c r="CO71" s="117" t="str">
        <f>IF(M71=Notes!$B$54,"Product-HTOL_T0TX_GB_ROOM",M71)</f>
        <v>800mV</v>
      </c>
      <c r="CP71" s="117" t="str">
        <f>IF(N71=Notes!$B$54,"Product-HTOL_T0TX_GB_ROOM",N71)</f>
        <v>Product-HTOL_T0TX_GB_ROOM</v>
      </c>
      <c r="CQ71" s="117" t="str">
        <f t="shared" si="431"/>
        <v>Bincut_X_X_X NV</v>
      </c>
      <c r="CR71" s="106"/>
      <c r="CS71" s="247"/>
      <c r="CT71" s="106" t="str">
        <f t="shared" si="45"/>
        <v>ME009</v>
      </c>
      <c r="CU71" s="118" t="str">
        <f t="shared" si="448"/>
        <v>MP001 Product-HTOL_T0TX_GB_HOT</v>
      </c>
      <c r="CV71" s="118" t="str">
        <f t="shared" si="448"/>
        <v>ME009 Product-HTOL_T0TX_GB_HOT</v>
      </c>
      <c r="CW71" s="118" t="str">
        <f t="shared" si="448"/>
        <v>MG001 Product-HTOL_T0TX_GB_HOT</v>
      </c>
      <c r="CX71" s="118" t="str">
        <f t="shared" si="367"/>
        <v>950mV (MS005 Product)</v>
      </c>
      <c r="CY71" s="118" t="str">
        <f>LEFT(TRIM(G71),5)&amp;" Product-HTOL_T0TX_GB_HOT"</f>
        <v>MD001 Product-HTOL_T0TX_GB_HOT</v>
      </c>
      <c r="CZ71" s="118" t="str">
        <f>IF(LEFT(H71,1)="M",LEFT(TRIM(H71),5)&amp;" Product-HTOL_T0TX_GB_HOT",CONCATENATE($DB71,MID(H71,6,10)))</f>
        <v>MI001 Product-HTOL_T0TX_GB_HOT</v>
      </c>
      <c r="DA71" s="118" t="str">
        <f t="shared" si="437"/>
        <v>MES009 Product-HTOL_T0TX_GB_HOT</v>
      </c>
      <c r="DB71" s="118" t="str">
        <f>IF(J71=Notes!$B$54,"Product-HTOL_T0TX_GB_HOT",J71)</f>
        <v>Product-HTOL_T0TX_GB_HOT</v>
      </c>
      <c r="DC71" s="118" t="str">
        <f>IF(K71=Notes!$B$54,"Product-HTOL_T0TX_GB_HOT",K71)</f>
        <v>Product-HTOL_T0TX_GB_HOT</v>
      </c>
      <c r="DD71" s="118" t="str">
        <f>IF(L71=Notes!$B$54,"Product-HTOL_T0TX_GB_HOT",L71)</f>
        <v>Product-HTOL_T0TX_GB_HOT</v>
      </c>
      <c r="DE71" s="118" t="str">
        <f>IF(M71=Notes!$B$54,"Product-HTOL_T0TX_GB_HOT",M71)</f>
        <v>800mV</v>
      </c>
      <c r="DF71" s="118" t="str">
        <f>IF(N71=Notes!$B$54,"Product-HTOL_T0TX_GB_HOT",N71)</f>
        <v>Product-HTOL_T0TX_GB_HOT</v>
      </c>
      <c r="DG71" s="118" t="str">
        <f t="shared" si="438"/>
        <v>Bincut_X_X_X NV</v>
      </c>
      <c r="DH71" s="106"/>
      <c r="DI71" s="55" t="str">
        <f t="shared" si="445"/>
        <v>Yes</v>
      </c>
      <c r="DJ71" s="55">
        <f>VLOOKUP(LEFT($E71,5),Notes!$A:$F,6,0)</f>
        <v>1</v>
      </c>
      <c r="DK71" s="55">
        <f>IF(LEFT($F71,2)="MS",VLOOKUP(LEFT($F71,5),Notes!$A:$F,6,0),IF(LEFT($F71,3)&gt;Notes!$B$58,0,1))</f>
        <v>0</v>
      </c>
      <c r="DL71" s="55">
        <f>VLOOKUP(LEFT($G71,5),Notes!$A:$F,6,0)</f>
        <v>1</v>
      </c>
      <c r="DM71" s="55">
        <f>VLOOKUP(LEFT($H71,5),Notes!$A:$F,6,0)</f>
        <v>1</v>
      </c>
    </row>
    <row r="72" spans="1:117" ht="17" x14ac:dyDescent="0.2">
      <c r="A72" s="249" t="s">
        <v>90</v>
      </c>
      <c r="B72" s="106" t="s">
        <v>144</v>
      </c>
      <c r="C72" s="109" t="str">
        <f t="shared" ref="C72:C92" si="449">LEFT(TRIM($B72),5)&amp;" Evaluate Bin"</f>
        <v>MP001 Evaluate Bin</v>
      </c>
      <c r="D72" s="108" t="str">
        <f>CONCATENATE(D$111,MIN(MID($B72,5,1),3)," Bin Result")</f>
        <v>ME001 Bin Result</v>
      </c>
      <c r="E72" s="107" t="str">
        <f>E62</f>
        <v>MG001 Bin Result</v>
      </c>
      <c r="F72" s="107" t="str">
        <f t="shared" si="373"/>
        <v>950mV (MS005 Product)</v>
      </c>
      <c r="G72" s="107" t="str">
        <f>G47</f>
        <v>MD001 Bin Result</v>
      </c>
      <c r="H72" s="107" t="str">
        <f>H47</f>
        <v>MI001 Bin Result</v>
      </c>
      <c r="I72" s="107" t="str">
        <f>CONCATENATE("MPS",MID(C72,3,3)," E1 Voltage")</f>
        <v>MPS001 E1 Voltage</v>
      </c>
      <c r="J72" s="107" t="str">
        <f>Notes!$B$54</f>
        <v>BinningVmax</v>
      </c>
      <c r="K72" s="107" t="str">
        <f>Notes!$B$54</f>
        <v>BinningVmax</v>
      </c>
      <c r="L72" s="107" t="str">
        <f>Notes!$B$54</f>
        <v>BinningVmax</v>
      </c>
      <c r="M72" s="107" t="str">
        <f t="shared" si="369"/>
        <v>800mV</v>
      </c>
      <c r="N72" s="107" t="str">
        <f>Notes!$B$54</f>
        <v>BinningVmax</v>
      </c>
      <c r="O72" s="107" t="str">
        <f t="shared" si="47"/>
        <v>Bincut_X_X_X LV</v>
      </c>
      <c r="P72" s="127"/>
      <c r="Q72" s="246" t="str">
        <f>A72</f>
        <v>PCPU</v>
      </c>
      <c r="R72" s="106" t="str">
        <f t="shared" si="439"/>
        <v>MP001</v>
      </c>
      <c r="S72" s="111" t="str">
        <f>LEFT(TRIM(C72),5)&amp;" Product-"&amp;GB!$S$1</f>
        <v>MP001 Product-CP_GB_HOT</v>
      </c>
      <c r="T72" s="111" t="str">
        <f>LEFT(TRIM(D72),5)&amp;" Product-"&amp;GB!$S$1</f>
        <v>ME001 Product-CP_GB_HOT</v>
      </c>
      <c r="U72" s="111" t="str">
        <f>LEFT(TRIM(E72),5)&amp;" Product-"&amp;GB!$S$1</f>
        <v>MG001 Product-CP_GB_HOT</v>
      </c>
      <c r="V72" s="111" t="str">
        <f t="shared" si="364"/>
        <v>950mV (MS005 Product)</v>
      </c>
      <c r="W72" s="111" t="str">
        <f>LEFT(TRIM(G72),5)&amp;" Product-"&amp;GB!$S$1</f>
        <v>MD001 Product-CP_GB_HOT</v>
      </c>
      <c r="X72" s="111" t="str">
        <f>LEFT(TRIM(H72),5)&amp;" Product-"&amp;GB!$S$1</f>
        <v>MI001 Product-CP_GB_HOT</v>
      </c>
      <c r="Y72" s="111" t="str">
        <f>IF(I72="","",LEFT(TRIM($I72),6)&amp;" Product-"&amp;GB!$S$1)</f>
        <v>MPS001 Product-CP_GB_HOT</v>
      </c>
      <c r="Z72" s="111" t="str">
        <f t="shared" si="48"/>
        <v>Product-CP_GB_HOT</v>
      </c>
      <c r="AA72" s="111" t="str">
        <f t="shared" si="48"/>
        <v>Product-CP_GB_HOT</v>
      </c>
      <c r="AB72" s="111" t="str">
        <f t="shared" si="48"/>
        <v>Product-CP_GB_HOT</v>
      </c>
      <c r="AC72" s="111" t="str">
        <f t="shared" si="365"/>
        <v>800mV</v>
      </c>
      <c r="AD72" s="111" t="str">
        <f t="shared" si="48"/>
        <v>Product-CP_GB_HOT</v>
      </c>
      <c r="AE72" s="111" t="str">
        <f t="shared" si="420"/>
        <v>Bincut_X_X_X LV</v>
      </c>
      <c r="AF72" s="106"/>
      <c r="AG72" s="246" t="str">
        <f>A72</f>
        <v>PCPU</v>
      </c>
      <c r="AH72" s="112" t="str">
        <f t="shared" si="440"/>
        <v>MP001</v>
      </c>
      <c r="AI72" s="113" t="str">
        <f t="shared" si="355"/>
        <v>MP001 Product-FT_GB_ROOM</v>
      </c>
      <c r="AJ72" s="113" t="str">
        <f t="shared" si="356"/>
        <v>ME001 Product-FT_GB_ROOM</v>
      </c>
      <c r="AK72" s="113" t="str">
        <f t="shared" si="357"/>
        <v>MG001 Product-FT_GB_ROOM</v>
      </c>
      <c r="AL72" s="113" t="str">
        <f t="shared" si="358"/>
        <v>950mV (MS005 Product)</v>
      </c>
      <c r="AM72" s="113" t="str">
        <f t="shared" si="359"/>
        <v>MD001 Product-FT_GB_ROOM</v>
      </c>
      <c r="AN72" s="113" t="str">
        <f t="shared" si="360"/>
        <v>MI001 Product-FT_GB_ROOM</v>
      </c>
      <c r="AO72" s="113" t="str">
        <f t="shared" si="40"/>
        <v>MPS001 Product-FT_GB_ROOM</v>
      </c>
      <c r="AP72" s="113" t="str">
        <f>IF(J72=Notes!$B$54,"Product-FT_GB_ROOM",J72)</f>
        <v>Product-FT_GB_ROOM</v>
      </c>
      <c r="AQ72" s="113" t="str">
        <f>IF(K72=Notes!$B$54,"Product-FT_GB_ROOM",K72)</f>
        <v>Product-FT_GB_ROOM</v>
      </c>
      <c r="AR72" s="113" t="str">
        <f>IF(L72=Notes!$B$54,"Product-FT_GB_ROOM",L72)</f>
        <v>Product-FT_GB_ROOM</v>
      </c>
      <c r="AS72" s="113" t="str">
        <f>IF(M72=Notes!$B$54,"Product-FT_GB_ROOM",M72)</f>
        <v>800mV</v>
      </c>
      <c r="AT72" s="113" t="str">
        <f>IF(N72=Notes!$B$54,"Product-FT_GB_ROOM",N72)</f>
        <v>Product-FT_GB_ROOM</v>
      </c>
      <c r="AU72" s="114" t="str">
        <f t="shared" si="421"/>
        <v>Bincut_X_X_X LV</v>
      </c>
      <c r="AV72" s="106"/>
      <c r="AW72" s="246" t="str">
        <f>A72</f>
        <v>PCPU</v>
      </c>
      <c r="AX72" s="106" t="str">
        <f t="shared" si="441"/>
        <v>MP001</v>
      </c>
      <c r="AY72" s="115" t="str">
        <f t="shared" ref="AY72:AY92" si="450">LEFT(TRIM($C72),5)&amp;" Product-FT_GB_HOT"</f>
        <v>MP001 Product-FT_GB_HOT</v>
      </c>
      <c r="AZ72" s="115" t="str">
        <f t="shared" ref="AZ72:AZ92" si="451">LEFT(TRIM($D72),5)&amp;" Product-FT_GB_HOT"</f>
        <v>ME001 Product-FT_GB_HOT</v>
      </c>
      <c r="BA72" s="115" t="str">
        <f t="shared" si="361"/>
        <v>MG001 Product-FT_GB_HOT</v>
      </c>
      <c r="BB72" s="115" t="str">
        <f t="shared" si="362"/>
        <v>950mV (MS005 Product)</v>
      </c>
      <c r="BC72" s="115" t="str">
        <f t="shared" ref="BC72:BC92" si="452">LEFT(TRIM($G72),5)&amp;" Product-FT_GB_HOT"</f>
        <v>MD001 Product-FT_GB_HOT</v>
      </c>
      <c r="BD72" s="115" t="str">
        <f t="shared" si="422"/>
        <v>MI001 Product-FT_GB_HOT</v>
      </c>
      <c r="BE72" s="115" t="str">
        <f t="shared" si="42"/>
        <v>MPS001 Product-FT_GB_HOT</v>
      </c>
      <c r="BF72" s="115" t="str">
        <f>IF(J72=Notes!$B$54,"Product-FT_GB_HOT",J72)</f>
        <v>Product-FT_GB_HOT</v>
      </c>
      <c r="BG72" s="115" t="str">
        <f>IF(K72=Notes!$B$54,"Product-FT_GB_HOT",K72)</f>
        <v>Product-FT_GB_HOT</v>
      </c>
      <c r="BH72" s="115" t="str">
        <f>IF(L72=Notes!$B$54,"Product-FT_GB_HOT",L72)</f>
        <v>Product-FT_GB_HOT</v>
      </c>
      <c r="BI72" s="115" t="str">
        <f>IF(M72=Notes!$B$54,"Product-FT_GB_HOT",M72)</f>
        <v>800mV</v>
      </c>
      <c r="BJ72" s="115" t="str">
        <f>IF(N72=Notes!$B$54,"Product-FT_GB_HOT",N72)</f>
        <v>Product-FT_GB_HOT</v>
      </c>
      <c r="BK72" s="115" t="str">
        <f t="shared" si="423"/>
        <v>Bincut_X_X_X LV</v>
      </c>
      <c r="BL72" s="106"/>
      <c r="BM72" s="246" t="str">
        <f>$A72</f>
        <v>PCPU</v>
      </c>
      <c r="BN72" s="106" t="str">
        <f t="shared" si="43"/>
        <v>MP001</v>
      </c>
      <c r="BO72" s="116" t="str">
        <f>LEFT(TRIM(C72),5)&amp;" Product-"&amp;GB!$W$1</f>
        <v>MP001 Product-ATE_FQAGB</v>
      </c>
      <c r="BP72" s="116" t="str">
        <f>LEFT(TRIM(D72),5)&amp;" Product-"&amp;GB!$W$1</f>
        <v>ME001 Product-ATE_FQAGB</v>
      </c>
      <c r="BQ72" s="116" t="str">
        <f>LEFT(TRIM(E72),5)&amp;" Product-"&amp;GB!$W$1</f>
        <v>MG001 Product-ATE_FQAGB</v>
      </c>
      <c r="BR72" s="116" t="str">
        <f>IF(MID($F72,1,2)="MS",LEFT(TRIM($F72),5)&amp;" Product-"&amp;GB!$W$1,$F72)</f>
        <v>950mV (MS005 Product)</v>
      </c>
      <c r="BS72" s="116" t="str">
        <f>LEFT(TRIM(G72),5)&amp;" Product-"&amp;GB!$W$1</f>
        <v>MD001 Product-ATE_FQAGB</v>
      </c>
      <c r="BT72" s="116" t="str">
        <f>LEFT(TRIM(H72),5)&amp;" Product-"&amp;GB!$W$1</f>
        <v>MI001 Product-ATE_FQAGB</v>
      </c>
      <c r="BU72" s="116" t="str">
        <f>CONCATENATE(MID($BE72,1,6)," Product-",GB!$W$1)</f>
        <v>MPS001 Product-ATE_FQAGB</v>
      </c>
      <c r="BV72" s="116" t="str">
        <f>IF(J72=Notes!$B$54,"Product-"&amp;GB!$W$1,J72)</f>
        <v>Product-ATE_FQAGB</v>
      </c>
      <c r="BW72" s="116" t="str">
        <f>IF(K72=Notes!$B$54,"Product-"&amp;GB!$W$1,K72)</f>
        <v>Product-ATE_FQAGB</v>
      </c>
      <c r="BX72" s="116" t="str">
        <f>IF(L72=Notes!$B$54,"Product-"&amp;GB!$W$1,L72)</f>
        <v>Product-ATE_FQAGB</v>
      </c>
      <c r="BY72" s="116" t="str">
        <f>IF(M72=Notes!$B$54,"Product-"&amp;GB!$W$1,M72)</f>
        <v>800mV</v>
      </c>
      <c r="BZ72" s="116" t="str">
        <f>IF(N72=Notes!$B$54,"Product-"&amp;GB!$W$1,N72)</f>
        <v>Product-ATE_FQAGB</v>
      </c>
      <c r="CA72" s="116" t="str">
        <f t="shared" si="424"/>
        <v>Bincut_X_X_X NV</v>
      </c>
      <c r="CB72" s="106"/>
      <c r="CC72" s="246" t="str">
        <f>$A72</f>
        <v>PCPU</v>
      </c>
      <c r="CD72" s="106" t="str">
        <f t="shared" si="44"/>
        <v>MP001</v>
      </c>
      <c r="CE72" s="117" t="str">
        <f t="shared" si="425"/>
        <v>MP001 Product-HTOL_T0TX_GB_ROOM</v>
      </c>
      <c r="CF72" s="117" t="str">
        <f t="shared" si="426"/>
        <v>ME001 Product-HTOL_T0TX_GB_ROOM</v>
      </c>
      <c r="CG72" s="117" t="str">
        <f t="shared" si="427"/>
        <v>MG001 Product-HTOL_T0TX_GB_ROOM</v>
      </c>
      <c r="CH72" s="117" t="str">
        <f t="shared" si="366"/>
        <v>950mV (MS005 Product)</v>
      </c>
      <c r="CI72" s="117" t="str">
        <f t="shared" si="428"/>
        <v>MD001 Product-HTOL_T0TX_GB_ROOM</v>
      </c>
      <c r="CJ72" s="117" t="str">
        <f t="shared" si="429"/>
        <v>MI001 Product-HTOL_T0TX_GB_ROOM</v>
      </c>
      <c r="CK72" s="117" t="str">
        <f t="shared" si="430"/>
        <v>MPS001 Product-HTOL_T0TX_GB_ROOM</v>
      </c>
      <c r="CL72" s="117" t="str">
        <f>IF(J72=Notes!$B$54,"Product-HTOL_T0TX_GB_ROOM",J72)</f>
        <v>Product-HTOL_T0TX_GB_ROOM</v>
      </c>
      <c r="CM72" s="117" t="str">
        <f>IF(K72=Notes!$B$54,"Product-HTOL_T0TX_GB_ROOM",K72)</f>
        <v>Product-HTOL_T0TX_GB_ROOM</v>
      </c>
      <c r="CN72" s="117" t="str">
        <f>IF(L72=Notes!$B$54,"Product-HTOL_T0TX_GB_ROOM",L72)</f>
        <v>Product-HTOL_T0TX_GB_ROOM</v>
      </c>
      <c r="CO72" s="117" t="str">
        <f>IF(M72=Notes!$B$54,"Product-HTOL_T0TX_GB_ROOM",M72)</f>
        <v>800mV</v>
      </c>
      <c r="CP72" s="117" t="str">
        <f>IF(N72=Notes!$B$54,"Product-HTOL_T0TX_GB_ROOM",N72)</f>
        <v>Product-HTOL_T0TX_GB_ROOM</v>
      </c>
      <c r="CQ72" s="117" t="str">
        <f t="shared" si="431"/>
        <v>Bincut_X_X_X NV</v>
      </c>
      <c r="CR72" s="106"/>
      <c r="CS72" s="246" t="str">
        <f>$A72</f>
        <v>PCPU</v>
      </c>
      <c r="CT72" s="106" t="str">
        <f t="shared" si="45"/>
        <v>MP001</v>
      </c>
      <c r="CU72" s="118" t="str">
        <f t="shared" si="432"/>
        <v>MP001 Product-HTOL_T0TX_GB_HOT</v>
      </c>
      <c r="CV72" s="118" t="str">
        <f t="shared" si="433"/>
        <v>ME001 Product-HTOL_T0TX_GB_HOT</v>
      </c>
      <c r="CW72" s="118" t="str">
        <f t="shared" si="434"/>
        <v>MG001 Product-HTOL_T0TX_GB_HOT</v>
      </c>
      <c r="CX72" s="118" t="str">
        <f t="shared" si="367"/>
        <v>950mV (MS005 Product)</v>
      </c>
      <c r="CY72" s="118" t="str">
        <f t="shared" si="435"/>
        <v>MD001 Product-HTOL_T0TX_GB_HOT</v>
      </c>
      <c r="CZ72" s="118" t="str">
        <f t="shared" si="436"/>
        <v>MI001 Product-HTOL_T0TX_GB_HOT</v>
      </c>
      <c r="DA72" s="118" t="str">
        <f t="shared" si="437"/>
        <v>MPS001 Product-HTOL_T0TX_GB_HOT</v>
      </c>
      <c r="DB72" s="118" t="str">
        <f>IF(J72=Notes!$B$54,"Product-HTOL_T0TX_GB_HOT",J72)</f>
        <v>Product-HTOL_T0TX_GB_HOT</v>
      </c>
      <c r="DC72" s="118" t="str">
        <f>IF(K72=Notes!$B$54,"Product-HTOL_T0TX_GB_HOT",K72)</f>
        <v>Product-HTOL_T0TX_GB_HOT</v>
      </c>
      <c r="DD72" s="118" t="str">
        <f>IF(L72=Notes!$B$54,"Product-HTOL_T0TX_GB_HOT",L72)</f>
        <v>Product-HTOL_T0TX_GB_HOT</v>
      </c>
      <c r="DE72" s="118" t="str">
        <f>IF(M72=Notes!$B$54,"Product-HTOL_T0TX_GB_HOT",M72)</f>
        <v>800mV</v>
      </c>
      <c r="DF72" s="118" t="str">
        <f>IF(N72=Notes!$B$54,"Product-HTOL_T0TX_GB_HOT",N72)</f>
        <v>Product-HTOL_T0TX_GB_HOT</v>
      </c>
      <c r="DG72" s="118" t="str">
        <f t="shared" si="438"/>
        <v>Bincut_X_X_X NV</v>
      </c>
      <c r="DH72" s="106"/>
      <c r="DI72" s="55" t="str">
        <f t="shared" si="445"/>
        <v>Yes</v>
      </c>
      <c r="DJ72" s="55">
        <f>VLOOKUP(LEFT($E72,5),Notes!$A:$F,6,0)</f>
        <v>1</v>
      </c>
      <c r="DK72" s="55">
        <f>IF(LEFT($F72,2)="MS",VLOOKUP(LEFT($F72,5),Notes!$A:$F,6,0),IF(LEFT($F72,3)&gt;Notes!$B$58,0,1))</f>
        <v>0</v>
      </c>
      <c r="DL72" s="55">
        <f>VLOOKUP(LEFT($G72,5),Notes!$A:$F,6,0)</f>
        <v>1</v>
      </c>
      <c r="DM72" s="55">
        <f>VLOOKUP(LEFT($H72,5),Notes!$A:$F,6,0)</f>
        <v>1</v>
      </c>
    </row>
    <row r="73" spans="1:117" ht="17" x14ac:dyDescent="0.2">
      <c r="A73" s="249"/>
      <c r="B73" s="120" t="s">
        <v>163</v>
      </c>
      <c r="C73" s="109" t="str">
        <f t="shared" si="449"/>
        <v>MP001 Evaluate Bin</v>
      </c>
      <c r="D73" s="108" t="str">
        <f t="shared" ref="D73:E90" si="453">D$72</f>
        <v>ME001 Bin Result</v>
      </c>
      <c r="E73" s="107" t="str">
        <f t="shared" si="453"/>
        <v>MG001 Bin Result</v>
      </c>
      <c r="F73" s="107" t="str">
        <f t="shared" si="373"/>
        <v>950mV (MS005 Product)</v>
      </c>
      <c r="G73" s="107" t="str">
        <f t="shared" ref="G73:H90" si="454">G$72</f>
        <v>MD001 Bin Result</v>
      </c>
      <c r="H73" s="107" t="str">
        <f t="shared" si="454"/>
        <v>MI001 Bin Result</v>
      </c>
      <c r="I73" s="99" t="str">
        <f>LEFT(B96,2)&amp;"S"&amp;MID(B96,3,3)&amp;" E1 Product"</f>
        <v>MES009 E1 Product</v>
      </c>
      <c r="J73" s="107" t="str">
        <f>Notes!$B$54</f>
        <v>BinningVmax</v>
      </c>
      <c r="K73" s="107" t="str">
        <f>Notes!$B$54</f>
        <v>BinningVmax</v>
      </c>
      <c r="L73" s="107" t="str">
        <f>Notes!$B$54</f>
        <v>BinningVmax</v>
      </c>
      <c r="M73" s="107" t="str">
        <f t="shared" si="369"/>
        <v>800mV</v>
      </c>
      <c r="N73" s="107" t="str">
        <f>Notes!$B$54</f>
        <v>BinningVmax</v>
      </c>
      <c r="O73" s="107" t="str">
        <f t="shared" si="47"/>
        <v>Bincut_X_X_X LV</v>
      </c>
      <c r="P73" s="127"/>
      <c r="Q73" s="248"/>
      <c r="R73" s="106" t="str">
        <f t="shared" si="439"/>
        <v>MP001_CXD</v>
      </c>
      <c r="S73" s="111" t="str">
        <f>LEFT(TRIM(C73),5)&amp;" Product-"&amp;GB!$S$1</f>
        <v>MP001 Product-CP_GB_HOT</v>
      </c>
      <c r="T73" s="111" t="str">
        <f>LEFT(TRIM(D73),5)&amp;" Product-"&amp;GB!$S$1</f>
        <v>ME001 Product-CP_GB_HOT</v>
      </c>
      <c r="U73" s="111" t="str">
        <f>LEFT(TRIM(E73),5)&amp;" Product-"&amp;GB!$S$1</f>
        <v>MG001 Product-CP_GB_HOT</v>
      </c>
      <c r="V73" s="111" t="str">
        <f t="shared" si="364"/>
        <v>950mV (MS005 Product)</v>
      </c>
      <c r="W73" s="111" t="str">
        <f>LEFT(TRIM(G73),5)&amp;" Product-"&amp;GB!$S$1</f>
        <v>MD001 Product-CP_GB_HOT</v>
      </c>
      <c r="X73" s="111" t="str">
        <f>LEFT(TRIM(H73),5)&amp;" Product-"&amp;GB!$S$1</f>
        <v>MI001 Product-CP_GB_HOT</v>
      </c>
      <c r="Y73" s="111" t="str">
        <f>IF(I73="","",LEFT(TRIM($I73),6)&amp;" Product-"&amp;GB!$S$1)</f>
        <v>MES009 Product-CP_GB_HOT</v>
      </c>
      <c r="Z73" s="111" t="str">
        <f t="shared" si="48"/>
        <v>Product-CP_GB_HOT</v>
      </c>
      <c r="AA73" s="111" t="str">
        <f t="shared" si="48"/>
        <v>Product-CP_GB_HOT</v>
      </c>
      <c r="AB73" s="111" t="str">
        <f t="shared" si="48"/>
        <v>Product-CP_GB_HOT</v>
      </c>
      <c r="AC73" s="111" t="str">
        <f t="shared" si="365"/>
        <v>800mV</v>
      </c>
      <c r="AD73" s="111" t="str">
        <f t="shared" si="48"/>
        <v>Product-CP_GB_HOT</v>
      </c>
      <c r="AE73" s="111" t="str">
        <f t="shared" si="420"/>
        <v>Bincut_X_X_X LV</v>
      </c>
      <c r="AF73" s="106"/>
      <c r="AG73" s="248"/>
      <c r="AH73" s="112" t="str">
        <f t="shared" si="440"/>
        <v>MP001_CXD</v>
      </c>
      <c r="AI73" s="113" t="str">
        <f t="shared" si="355"/>
        <v>MP001 Product-FT_GB_ROOM</v>
      </c>
      <c r="AJ73" s="113" t="str">
        <f t="shared" si="356"/>
        <v>ME001 Product-FT_GB_ROOM</v>
      </c>
      <c r="AK73" s="113" t="str">
        <f t="shared" si="357"/>
        <v>MG001 Product-FT_GB_ROOM</v>
      </c>
      <c r="AL73" s="113" t="str">
        <f t="shared" si="358"/>
        <v>950mV (MS005 Product)</v>
      </c>
      <c r="AM73" s="113" t="str">
        <f t="shared" si="359"/>
        <v>MD001 Product-FT_GB_ROOM</v>
      </c>
      <c r="AN73" s="113" t="str">
        <f t="shared" si="360"/>
        <v>MI001 Product-FT_GB_ROOM</v>
      </c>
      <c r="AO73" s="113" t="str">
        <f>AO72</f>
        <v>MPS001 Product-FT_GB_ROOM</v>
      </c>
      <c r="AP73" s="113" t="str">
        <f>IF(J73=Notes!$B$54,"Product-FT_GB_ROOM",J73)</f>
        <v>Product-FT_GB_ROOM</v>
      </c>
      <c r="AQ73" s="113" t="str">
        <f>IF(K73=Notes!$B$54,"Product-FT_GB_ROOM",K73)</f>
        <v>Product-FT_GB_ROOM</v>
      </c>
      <c r="AR73" s="113" t="str">
        <f>IF(L73=Notes!$B$54,"Product-FT_GB_ROOM",L73)</f>
        <v>Product-FT_GB_ROOM</v>
      </c>
      <c r="AS73" s="113" t="str">
        <f>IF(M73=Notes!$B$54,"Product-FT_GB_ROOM",M73)</f>
        <v>800mV</v>
      </c>
      <c r="AT73" s="113" t="str">
        <f>IF(N73=Notes!$B$54,"Product-FT_GB_ROOM",N73)</f>
        <v>Product-FT_GB_ROOM</v>
      </c>
      <c r="AU73" s="114" t="str">
        <f t="shared" si="421"/>
        <v>Bincut_X_X_X LV</v>
      </c>
      <c r="AV73" s="106"/>
      <c r="AW73" s="248"/>
      <c r="AX73" s="106" t="str">
        <f t="shared" si="441"/>
        <v>MP001_CXD</v>
      </c>
      <c r="AY73" s="115" t="str">
        <f t="shared" si="450"/>
        <v>MP001 Product-FT_GB_HOT</v>
      </c>
      <c r="AZ73" s="115" t="str">
        <f t="shared" si="451"/>
        <v>ME001 Product-FT_GB_HOT</v>
      </c>
      <c r="BA73" s="115" t="str">
        <f t="shared" si="361"/>
        <v>MG001 Product-FT_GB_HOT</v>
      </c>
      <c r="BB73" s="115" t="str">
        <f t="shared" si="362"/>
        <v>950mV (MS005 Product)</v>
      </c>
      <c r="BC73" s="115" t="str">
        <f t="shared" si="452"/>
        <v>MD001 Product-FT_GB_HOT</v>
      </c>
      <c r="BD73" s="115" t="str">
        <f t="shared" si="422"/>
        <v>MI001 Product-FT_GB_HOT</v>
      </c>
      <c r="BE73" s="115" t="str">
        <f>CONCATENATE(MID(AO73,1,6)," Product-FT_GB_HOT")</f>
        <v>MPS001 Product-FT_GB_HOT</v>
      </c>
      <c r="BF73" s="115" t="str">
        <f>IF(J73=Notes!$B$54,"Product-FT_GB_HOT",J73)</f>
        <v>Product-FT_GB_HOT</v>
      </c>
      <c r="BG73" s="115" t="str">
        <f>IF(K73=Notes!$B$54,"Product-FT_GB_HOT",K73)</f>
        <v>Product-FT_GB_HOT</v>
      </c>
      <c r="BH73" s="115" t="str">
        <f>IF(L73=Notes!$B$54,"Product-FT_GB_HOT",L73)</f>
        <v>Product-FT_GB_HOT</v>
      </c>
      <c r="BI73" s="115" t="str">
        <f>IF(M73=Notes!$B$54,"Product-FT_GB_HOT",M73)</f>
        <v>800mV</v>
      </c>
      <c r="BJ73" s="115" t="str">
        <f>IF(N73=Notes!$B$54,"Product-FT_GB_HOT",N73)</f>
        <v>Product-FT_GB_HOT</v>
      </c>
      <c r="BK73" s="115" t="str">
        <f t="shared" si="423"/>
        <v>Bincut_X_X_X LV</v>
      </c>
      <c r="BL73" s="106"/>
      <c r="BM73" s="248"/>
      <c r="BN73" s="106" t="str">
        <f t="shared" si="43"/>
        <v>MP001_CXD</v>
      </c>
      <c r="BO73" s="116" t="str">
        <f>LEFT(TRIM(C73),5)&amp;" Product-"&amp;GB!$W$1</f>
        <v>MP001 Product-ATE_FQAGB</v>
      </c>
      <c r="BP73" s="116" t="str">
        <f>LEFT(TRIM(D73),5)&amp;" Product-"&amp;GB!$W$1</f>
        <v>ME001 Product-ATE_FQAGB</v>
      </c>
      <c r="BQ73" s="116" t="str">
        <f>LEFT(TRIM(E73),5)&amp;" Product-"&amp;GB!$W$1</f>
        <v>MG001 Product-ATE_FQAGB</v>
      </c>
      <c r="BR73" s="116" t="str">
        <f>IF(MID($F73,1,2)="MS",LEFT(TRIM($F73),5)&amp;" Product-"&amp;GB!$W$1,$F73)</f>
        <v>950mV (MS005 Product)</v>
      </c>
      <c r="BS73" s="116" t="str">
        <f>LEFT(TRIM(G73),5)&amp;" Product-"&amp;GB!$W$1</f>
        <v>MD001 Product-ATE_FQAGB</v>
      </c>
      <c r="BT73" s="116" t="str">
        <f>LEFT(TRIM(H73),5)&amp;" Product-"&amp;GB!$W$1</f>
        <v>MI001 Product-ATE_FQAGB</v>
      </c>
      <c r="BU73" s="116" t="str">
        <f>CONCATENATE(MID($BE73,1,6)," Product-",GB!$W$1)</f>
        <v>MPS001 Product-ATE_FQAGB</v>
      </c>
      <c r="BV73" s="116" t="str">
        <f>IF(J73=Notes!$B$54,"Product-"&amp;GB!$W$1,J73)</f>
        <v>Product-ATE_FQAGB</v>
      </c>
      <c r="BW73" s="116" t="str">
        <f>IF(K73=Notes!$B$54,"Product-"&amp;GB!$W$1,K73)</f>
        <v>Product-ATE_FQAGB</v>
      </c>
      <c r="BX73" s="116" t="str">
        <f>IF(L73=Notes!$B$54,"Product-"&amp;GB!$W$1,L73)</f>
        <v>Product-ATE_FQAGB</v>
      </c>
      <c r="BY73" s="116" t="str">
        <f>IF(M73=Notes!$B$54,"Product-"&amp;GB!$W$1,M73)</f>
        <v>800mV</v>
      </c>
      <c r="BZ73" s="116" t="str">
        <f>IF(N73=Notes!$B$54,"Product-"&amp;GB!$W$1,N73)</f>
        <v>Product-ATE_FQAGB</v>
      </c>
      <c r="CA73" s="116" t="str">
        <f t="shared" si="424"/>
        <v>Bincut_X_X_X NV</v>
      </c>
      <c r="CB73" s="106"/>
      <c r="CC73" s="248"/>
      <c r="CD73" s="106" t="str">
        <f t="shared" si="44"/>
        <v>MP001_CXD</v>
      </c>
      <c r="CE73" s="117" t="str">
        <f t="shared" si="425"/>
        <v>MP001 Product-HTOL_T0TX_GB_ROOM</v>
      </c>
      <c r="CF73" s="117" t="str">
        <f t="shared" si="426"/>
        <v>ME001 Product-HTOL_T0TX_GB_ROOM</v>
      </c>
      <c r="CG73" s="117" t="str">
        <f t="shared" si="427"/>
        <v>MG001 Product-HTOL_T0TX_GB_ROOM</v>
      </c>
      <c r="CH73" s="117" t="str">
        <f t="shared" si="366"/>
        <v>950mV (MS005 Product)</v>
      </c>
      <c r="CI73" s="117" t="str">
        <f t="shared" si="428"/>
        <v>MD001 Product-HTOL_T0TX_GB_ROOM</v>
      </c>
      <c r="CJ73" s="117" t="str">
        <f t="shared" si="429"/>
        <v>MI001 Product-HTOL_T0TX_GB_ROOM</v>
      </c>
      <c r="CK73" s="117" t="str">
        <f t="shared" si="430"/>
        <v>MPS001 Product-HTOL_T0TX_GB_ROOM</v>
      </c>
      <c r="CL73" s="117" t="str">
        <f>IF(J73=Notes!$B$54,"Product-HTOL_T0TX_GB_ROOM",J73)</f>
        <v>Product-HTOL_T0TX_GB_ROOM</v>
      </c>
      <c r="CM73" s="117" t="str">
        <f>IF(K73=Notes!$B$54,"Product-HTOL_T0TX_GB_ROOM",K73)</f>
        <v>Product-HTOL_T0TX_GB_ROOM</v>
      </c>
      <c r="CN73" s="117" t="str">
        <f>IF(L73=Notes!$B$54,"Product-HTOL_T0TX_GB_ROOM",L73)</f>
        <v>Product-HTOL_T0TX_GB_ROOM</v>
      </c>
      <c r="CO73" s="117" t="str">
        <f>IF(M73=Notes!$B$54,"Product-HTOL_T0TX_GB_ROOM",M73)</f>
        <v>800mV</v>
      </c>
      <c r="CP73" s="117" t="str">
        <f>IF(N73=Notes!$B$54,"Product-HTOL_T0TX_GB_ROOM",N73)</f>
        <v>Product-HTOL_T0TX_GB_ROOM</v>
      </c>
      <c r="CQ73" s="117" t="str">
        <f t="shared" si="431"/>
        <v>Bincut_X_X_X NV</v>
      </c>
      <c r="CR73" s="106"/>
      <c r="CS73" s="248"/>
      <c r="CT73" s="106" t="str">
        <f t="shared" si="45"/>
        <v>MP001_CXD</v>
      </c>
      <c r="CU73" s="118" t="str">
        <f t="shared" si="432"/>
        <v>MP001 Product-HTOL_T0TX_GB_HOT</v>
      </c>
      <c r="CV73" s="118" t="str">
        <f t="shared" si="433"/>
        <v>ME001 Product-HTOL_T0TX_GB_HOT</v>
      </c>
      <c r="CW73" s="118" t="str">
        <f t="shared" si="434"/>
        <v>MG001 Product-HTOL_T0TX_GB_HOT</v>
      </c>
      <c r="CX73" s="118" t="str">
        <f t="shared" si="367"/>
        <v>950mV (MS005 Product)</v>
      </c>
      <c r="CY73" s="118" t="str">
        <f t="shared" si="435"/>
        <v>MD001 Product-HTOL_T0TX_GB_HOT</v>
      </c>
      <c r="CZ73" s="118" t="str">
        <f t="shared" si="436"/>
        <v>MI001 Product-HTOL_T0TX_GB_HOT</v>
      </c>
      <c r="DA73" s="118" t="str">
        <f t="shared" si="437"/>
        <v>MPS001 Product-HTOL_T0TX_GB_HOT</v>
      </c>
      <c r="DB73" s="118" t="str">
        <f>IF(J73=Notes!$B$54,"Product-HTOL_T0TX_GB_HOT",J73)</f>
        <v>Product-HTOL_T0TX_GB_HOT</v>
      </c>
      <c r="DC73" s="118" t="str">
        <f>IF(K73=Notes!$B$54,"Product-HTOL_T0TX_GB_HOT",K73)</f>
        <v>Product-HTOL_T0TX_GB_HOT</v>
      </c>
      <c r="DD73" s="118" t="str">
        <f>IF(L73=Notes!$B$54,"Product-HTOL_T0TX_GB_HOT",L73)</f>
        <v>Product-HTOL_T0TX_GB_HOT</v>
      </c>
      <c r="DE73" s="118" t="str">
        <f>IF(M73=Notes!$B$54,"Product-HTOL_T0TX_GB_HOT",M73)</f>
        <v>800mV</v>
      </c>
      <c r="DF73" s="118" t="str">
        <f>IF(N73=Notes!$B$54,"Product-HTOL_T0TX_GB_HOT",N73)</f>
        <v>Product-HTOL_T0TX_GB_HOT</v>
      </c>
      <c r="DG73" s="118" t="str">
        <f t="shared" si="438"/>
        <v>Bincut_X_X_X NV</v>
      </c>
      <c r="DH73" s="106"/>
      <c r="DI73" s="55" t="str">
        <f t="shared" si="445"/>
        <v>Yes</v>
      </c>
      <c r="DJ73" s="55">
        <f>VLOOKUP(LEFT($E73,5),Notes!$A:$F,6,0)</f>
        <v>1</v>
      </c>
      <c r="DK73" s="55">
        <f>IF(LEFT($F73,2)="MS",VLOOKUP(LEFT($F73,5),Notes!$A:$F,6,0),IF(LEFT($F73,3)&gt;Notes!$B$58,0,1))</f>
        <v>0</v>
      </c>
      <c r="DL73" s="55">
        <f>VLOOKUP(LEFT($G73,5),Notes!$A:$F,6,0)</f>
        <v>1</v>
      </c>
      <c r="DM73" s="55">
        <f>VLOOKUP(LEFT($H73,5),Notes!$A:$F,6,0)</f>
        <v>1</v>
      </c>
    </row>
    <row r="74" spans="1:117" ht="17" x14ac:dyDescent="0.2">
      <c r="A74" s="249"/>
      <c r="B74" s="106" t="s">
        <v>145</v>
      </c>
      <c r="C74" s="109" t="str">
        <f t="shared" si="449"/>
        <v>MP002 Evaluate Bin</v>
      </c>
      <c r="D74" s="108" t="str">
        <f t="shared" si="453"/>
        <v>ME001 Bin Result</v>
      </c>
      <c r="E74" s="107" t="str">
        <f t="shared" si="453"/>
        <v>MG001 Bin Result</v>
      </c>
      <c r="F74" s="107" t="str">
        <f t="shared" si="373"/>
        <v>950mV (MS005 Product)</v>
      </c>
      <c r="G74" s="107" t="str">
        <f t="shared" si="454"/>
        <v>MD001 Bin Result</v>
      </c>
      <c r="H74" s="107" t="str">
        <f t="shared" si="454"/>
        <v>MI001 Bin Result</v>
      </c>
      <c r="I74" s="107" t="str">
        <f>CONCATENATE("MPS",MID(C74,3,3)," E1 Voltage")</f>
        <v>MPS002 E1 Voltage</v>
      </c>
      <c r="J74" s="107" t="str">
        <f>Notes!$B$54</f>
        <v>BinningVmax</v>
      </c>
      <c r="K74" s="107" t="str">
        <f>Notes!$B$54</f>
        <v>BinningVmax</v>
      </c>
      <c r="L74" s="107" t="str">
        <f>Notes!$B$54</f>
        <v>BinningVmax</v>
      </c>
      <c r="M74" s="107" t="str">
        <f t="shared" si="369"/>
        <v>800mV</v>
      </c>
      <c r="N74" s="107" t="str">
        <f>Notes!$B$54</f>
        <v>BinningVmax</v>
      </c>
      <c r="O74" s="107" t="str">
        <f t="shared" si="47"/>
        <v>Bincut_X_X_X LV</v>
      </c>
      <c r="P74" s="110"/>
      <c r="Q74" s="248"/>
      <c r="R74" s="106" t="str">
        <f t="shared" si="439"/>
        <v>MP002</v>
      </c>
      <c r="S74" s="111" t="str">
        <f>LEFT(TRIM(C74),5)&amp;" Product-"&amp;GB!$S$1</f>
        <v>MP002 Product-CP_GB_HOT</v>
      </c>
      <c r="T74" s="111" t="str">
        <f>LEFT(TRIM(D74),5)&amp;" Product-"&amp;GB!$S$1</f>
        <v>ME001 Product-CP_GB_HOT</v>
      </c>
      <c r="U74" s="111" t="str">
        <f>LEFT(TRIM(E74),5)&amp;" Product-"&amp;GB!$S$1</f>
        <v>MG001 Product-CP_GB_HOT</v>
      </c>
      <c r="V74" s="111" t="str">
        <f t="shared" si="364"/>
        <v>950mV (MS005 Product)</v>
      </c>
      <c r="W74" s="111" t="str">
        <f>LEFT(TRIM(G74),5)&amp;" Product-"&amp;GB!$S$1</f>
        <v>MD001 Product-CP_GB_HOT</v>
      </c>
      <c r="X74" s="111" t="str">
        <f>LEFT(TRIM(H74),5)&amp;" Product-"&amp;GB!$S$1</f>
        <v>MI001 Product-CP_GB_HOT</v>
      </c>
      <c r="Y74" s="111" t="str">
        <f>IF(I74="","",LEFT(TRIM($I74),6)&amp;" Product-"&amp;GB!$S$1)</f>
        <v>MPS002 Product-CP_GB_HOT</v>
      </c>
      <c r="Z74" s="111" t="str">
        <f t="shared" si="48"/>
        <v>Product-CP_GB_HOT</v>
      </c>
      <c r="AA74" s="111" t="str">
        <f t="shared" si="48"/>
        <v>Product-CP_GB_HOT</v>
      </c>
      <c r="AB74" s="111" t="str">
        <f t="shared" si="48"/>
        <v>Product-CP_GB_HOT</v>
      </c>
      <c r="AC74" s="111" t="str">
        <f t="shared" si="365"/>
        <v>800mV</v>
      </c>
      <c r="AD74" s="111" t="str">
        <f t="shared" si="48"/>
        <v>Product-CP_GB_HOT</v>
      </c>
      <c r="AE74" s="111" t="str">
        <f t="shared" si="420"/>
        <v>Bincut_X_X_X LV</v>
      </c>
      <c r="AF74" s="106"/>
      <c r="AG74" s="248"/>
      <c r="AH74" s="112" t="str">
        <f t="shared" si="440"/>
        <v>MP002</v>
      </c>
      <c r="AI74" s="113" t="str">
        <f t="shared" si="355"/>
        <v>MP002 Product-FT_GB_ROOM</v>
      </c>
      <c r="AJ74" s="113" t="str">
        <f t="shared" si="356"/>
        <v>ME001 Product-FT_GB_ROOM</v>
      </c>
      <c r="AK74" s="113" t="str">
        <f t="shared" si="357"/>
        <v>MG001 Product-FT_GB_ROOM</v>
      </c>
      <c r="AL74" s="113" t="str">
        <f t="shared" si="358"/>
        <v>950mV (MS005 Product)</v>
      </c>
      <c r="AM74" s="113" t="str">
        <f t="shared" si="359"/>
        <v>MD001 Product-FT_GB_ROOM</v>
      </c>
      <c r="AN74" s="113" t="str">
        <f t="shared" si="360"/>
        <v>MI001 Product-FT_GB_ROOM</v>
      </c>
      <c r="AO74" s="113" t="str">
        <f t="shared" si="40"/>
        <v>MPS002 Product-FT_GB_ROOM</v>
      </c>
      <c r="AP74" s="113" t="str">
        <f>IF(J74=Notes!$B$54,"Product-FT_GB_ROOM",J74)</f>
        <v>Product-FT_GB_ROOM</v>
      </c>
      <c r="AQ74" s="113" t="str">
        <f>IF(K74=Notes!$B$54,"Product-FT_GB_ROOM",K74)</f>
        <v>Product-FT_GB_ROOM</v>
      </c>
      <c r="AR74" s="113" t="str">
        <f>IF(L74=Notes!$B$54,"Product-FT_GB_ROOM",L74)</f>
        <v>Product-FT_GB_ROOM</v>
      </c>
      <c r="AS74" s="113" t="str">
        <f>IF(M74=Notes!$B$54,"Product-FT_GB_ROOM",M74)</f>
        <v>800mV</v>
      </c>
      <c r="AT74" s="113" t="str">
        <f>IF(N74=Notes!$B$54,"Product-FT_GB_ROOM",N74)</f>
        <v>Product-FT_GB_ROOM</v>
      </c>
      <c r="AU74" s="114" t="str">
        <f t="shared" si="421"/>
        <v>Bincut_X_X_X LV</v>
      </c>
      <c r="AV74" s="106"/>
      <c r="AW74" s="248"/>
      <c r="AX74" s="106" t="str">
        <f t="shared" si="441"/>
        <v>MP002</v>
      </c>
      <c r="AY74" s="115" t="str">
        <f t="shared" si="450"/>
        <v>MP002 Product-FT_GB_HOT</v>
      </c>
      <c r="AZ74" s="115" t="str">
        <f t="shared" si="451"/>
        <v>ME001 Product-FT_GB_HOT</v>
      </c>
      <c r="BA74" s="115" t="str">
        <f t="shared" si="361"/>
        <v>MG001 Product-FT_GB_HOT</v>
      </c>
      <c r="BB74" s="115" t="str">
        <f t="shared" si="362"/>
        <v>950mV (MS005 Product)</v>
      </c>
      <c r="BC74" s="115" t="str">
        <f t="shared" si="452"/>
        <v>MD001 Product-FT_GB_HOT</v>
      </c>
      <c r="BD74" s="115" t="str">
        <f t="shared" si="422"/>
        <v>MI001 Product-FT_GB_HOT</v>
      </c>
      <c r="BE74" s="115" t="str">
        <f t="shared" si="42"/>
        <v>MPS002 Product-FT_GB_HOT</v>
      </c>
      <c r="BF74" s="115" t="str">
        <f>IF(J74=Notes!$B$54,"Product-FT_GB_HOT",J74)</f>
        <v>Product-FT_GB_HOT</v>
      </c>
      <c r="BG74" s="115" t="str">
        <f>IF(K74=Notes!$B$54,"Product-FT_GB_HOT",K74)</f>
        <v>Product-FT_GB_HOT</v>
      </c>
      <c r="BH74" s="115" t="str">
        <f>IF(L74=Notes!$B$54,"Product-FT_GB_HOT",L74)</f>
        <v>Product-FT_GB_HOT</v>
      </c>
      <c r="BI74" s="115" t="str">
        <f>IF(M74=Notes!$B$54,"Product-FT_GB_HOT",M74)</f>
        <v>800mV</v>
      </c>
      <c r="BJ74" s="115" t="str">
        <f>IF(N74=Notes!$B$54,"Product-FT_GB_HOT",N74)</f>
        <v>Product-FT_GB_HOT</v>
      </c>
      <c r="BK74" s="115" t="str">
        <f t="shared" si="423"/>
        <v>Bincut_X_X_X LV</v>
      </c>
      <c r="BL74" s="106"/>
      <c r="BM74" s="248"/>
      <c r="BN74" s="106" t="str">
        <f t="shared" si="43"/>
        <v>MP002</v>
      </c>
      <c r="BO74" s="116" t="str">
        <f>LEFT(TRIM(C74),5)&amp;" Product-"&amp;GB!$W$1</f>
        <v>MP002 Product-ATE_FQAGB</v>
      </c>
      <c r="BP74" s="116" t="str">
        <f>LEFT(TRIM(D74),5)&amp;" Product-"&amp;GB!$W$1</f>
        <v>ME001 Product-ATE_FQAGB</v>
      </c>
      <c r="BQ74" s="116" t="str">
        <f>LEFT(TRIM(E74),5)&amp;" Product-"&amp;GB!$W$1</f>
        <v>MG001 Product-ATE_FQAGB</v>
      </c>
      <c r="BR74" s="116" t="str">
        <f>IF(MID($F74,1,2)="MS",LEFT(TRIM($F74),5)&amp;" Product-"&amp;GB!$W$1,$F74)</f>
        <v>950mV (MS005 Product)</v>
      </c>
      <c r="BS74" s="116" t="str">
        <f>LEFT(TRIM(G74),5)&amp;" Product-"&amp;GB!$W$1</f>
        <v>MD001 Product-ATE_FQAGB</v>
      </c>
      <c r="BT74" s="116" t="str">
        <f>LEFT(TRIM(H74),5)&amp;" Product-"&amp;GB!$W$1</f>
        <v>MI001 Product-ATE_FQAGB</v>
      </c>
      <c r="BU74" s="116" t="str">
        <f>CONCATENATE(MID($BE74,1,6)," Product-",GB!$W$1)</f>
        <v>MPS002 Product-ATE_FQAGB</v>
      </c>
      <c r="BV74" s="116" t="str">
        <f>IF(J74=Notes!$B$54,"Product-"&amp;GB!$W$1,J74)</f>
        <v>Product-ATE_FQAGB</v>
      </c>
      <c r="BW74" s="116" t="str">
        <f>IF(K74=Notes!$B$54,"Product-"&amp;GB!$W$1,K74)</f>
        <v>Product-ATE_FQAGB</v>
      </c>
      <c r="BX74" s="116" t="str">
        <f>IF(L74=Notes!$B$54,"Product-"&amp;GB!$W$1,L74)</f>
        <v>Product-ATE_FQAGB</v>
      </c>
      <c r="BY74" s="116" t="str">
        <f>IF(M74=Notes!$B$54,"Product-"&amp;GB!$W$1,M74)</f>
        <v>800mV</v>
      </c>
      <c r="BZ74" s="116" t="str">
        <f>IF(N74=Notes!$B$54,"Product-"&amp;GB!$W$1,N74)</f>
        <v>Product-ATE_FQAGB</v>
      </c>
      <c r="CA74" s="116" t="str">
        <f t="shared" si="424"/>
        <v>Bincut_X_X_X NV</v>
      </c>
      <c r="CB74" s="106"/>
      <c r="CC74" s="248"/>
      <c r="CD74" s="106" t="str">
        <f t="shared" si="44"/>
        <v>MP002</v>
      </c>
      <c r="CE74" s="117" t="str">
        <f t="shared" si="425"/>
        <v>MP002 Product-HTOL_T0TX_GB_ROOM</v>
      </c>
      <c r="CF74" s="117" t="str">
        <f t="shared" si="426"/>
        <v>ME001 Product-HTOL_T0TX_GB_ROOM</v>
      </c>
      <c r="CG74" s="117" t="str">
        <f t="shared" si="427"/>
        <v>MG001 Product-HTOL_T0TX_GB_ROOM</v>
      </c>
      <c r="CH74" s="117" t="str">
        <f t="shared" si="366"/>
        <v>950mV (MS005 Product)</v>
      </c>
      <c r="CI74" s="117" t="str">
        <f t="shared" si="428"/>
        <v>MD001 Product-HTOL_T0TX_GB_ROOM</v>
      </c>
      <c r="CJ74" s="117" t="str">
        <f t="shared" si="429"/>
        <v>MI001 Product-HTOL_T0TX_GB_ROOM</v>
      </c>
      <c r="CK74" s="117" t="str">
        <f t="shared" si="430"/>
        <v>MPS002 Product-HTOL_T0TX_GB_ROOM</v>
      </c>
      <c r="CL74" s="117" t="str">
        <f>IF(J74=Notes!$B$54,"Product-HTOL_T0TX_GB_ROOM",J74)</f>
        <v>Product-HTOL_T0TX_GB_ROOM</v>
      </c>
      <c r="CM74" s="117" t="str">
        <f>IF(K74=Notes!$B$54,"Product-HTOL_T0TX_GB_ROOM",K74)</f>
        <v>Product-HTOL_T0TX_GB_ROOM</v>
      </c>
      <c r="CN74" s="117" t="str">
        <f>IF(L74=Notes!$B$54,"Product-HTOL_T0TX_GB_ROOM",L74)</f>
        <v>Product-HTOL_T0TX_GB_ROOM</v>
      </c>
      <c r="CO74" s="117" t="str">
        <f>IF(M74=Notes!$B$54,"Product-HTOL_T0TX_GB_ROOM",M74)</f>
        <v>800mV</v>
      </c>
      <c r="CP74" s="117" t="str">
        <f>IF(N74=Notes!$B$54,"Product-HTOL_T0TX_GB_ROOM",N74)</f>
        <v>Product-HTOL_T0TX_GB_ROOM</v>
      </c>
      <c r="CQ74" s="117" t="str">
        <f t="shared" si="431"/>
        <v>Bincut_X_X_X NV</v>
      </c>
      <c r="CR74" s="106"/>
      <c r="CS74" s="248"/>
      <c r="CT74" s="106" t="str">
        <f t="shared" si="45"/>
        <v>MP002</v>
      </c>
      <c r="CU74" s="118" t="str">
        <f t="shared" si="432"/>
        <v>MP002 Product-HTOL_T0TX_GB_HOT</v>
      </c>
      <c r="CV74" s="118" t="str">
        <f t="shared" si="433"/>
        <v>ME001 Product-HTOL_T0TX_GB_HOT</v>
      </c>
      <c r="CW74" s="118" t="str">
        <f t="shared" si="434"/>
        <v>MG001 Product-HTOL_T0TX_GB_HOT</v>
      </c>
      <c r="CX74" s="118" t="str">
        <f t="shared" si="367"/>
        <v>950mV (MS005 Product)</v>
      </c>
      <c r="CY74" s="118" t="str">
        <f t="shared" si="435"/>
        <v>MD001 Product-HTOL_T0TX_GB_HOT</v>
      </c>
      <c r="CZ74" s="118" t="str">
        <f t="shared" si="436"/>
        <v>MI001 Product-HTOL_T0TX_GB_HOT</v>
      </c>
      <c r="DA74" s="118" t="str">
        <f t="shared" si="437"/>
        <v>MPS002 Product-HTOL_T0TX_GB_HOT</v>
      </c>
      <c r="DB74" s="118" t="str">
        <f>IF(J74=Notes!$B$54,"Product-HTOL_T0TX_GB_HOT",J74)</f>
        <v>Product-HTOL_T0TX_GB_HOT</v>
      </c>
      <c r="DC74" s="118" t="str">
        <f>IF(K74=Notes!$B$54,"Product-HTOL_T0TX_GB_HOT",K74)</f>
        <v>Product-HTOL_T0TX_GB_HOT</v>
      </c>
      <c r="DD74" s="118" t="str">
        <f>IF(L74=Notes!$B$54,"Product-HTOL_T0TX_GB_HOT",L74)</f>
        <v>Product-HTOL_T0TX_GB_HOT</v>
      </c>
      <c r="DE74" s="118" t="str">
        <f>IF(M74=Notes!$B$54,"Product-HTOL_T0TX_GB_HOT",M74)</f>
        <v>800mV</v>
      </c>
      <c r="DF74" s="118" t="str">
        <f>IF(N74=Notes!$B$54,"Product-HTOL_T0TX_GB_HOT",N74)</f>
        <v>Product-HTOL_T0TX_GB_HOT</v>
      </c>
      <c r="DG74" s="118" t="str">
        <f t="shared" si="438"/>
        <v>Bincut_X_X_X NV</v>
      </c>
      <c r="DH74" s="106"/>
      <c r="DI74" s="55" t="str">
        <f t="shared" si="445"/>
        <v>Yes</v>
      </c>
      <c r="DJ74" s="55">
        <f>VLOOKUP(LEFT($E74,5),Notes!$A:$F,6,0)</f>
        <v>1</v>
      </c>
      <c r="DK74" s="55">
        <f>IF(LEFT($F74,2)="MS",VLOOKUP(LEFT($F74,5),Notes!$A:$F,6,0),IF(LEFT($F74,3)&gt;Notes!$B$58,0,1))</f>
        <v>0</v>
      </c>
      <c r="DL74" s="55">
        <f>VLOOKUP(LEFT($G74,5),Notes!$A:$F,6,0)</f>
        <v>1</v>
      </c>
      <c r="DM74" s="55">
        <f>VLOOKUP(LEFT($H74,5),Notes!$A:$F,6,0)</f>
        <v>1</v>
      </c>
    </row>
    <row r="75" spans="1:117" ht="17" x14ac:dyDescent="0.2">
      <c r="A75" s="249"/>
      <c r="B75" s="106" t="s">
        <v>146</v>
      </c>
      <c r="C75" s="109" t="str">
        <f t="shared" si="449"/>
        <v>MP003 Evaluate Bin</v>
      </c>
      <c r="D75" s="108" t="str">
        <f t="shared" si="453"/>
        <v>ME001 Bin Result</v>
      </c>
      <c r="E75" s="107" t="str">
        <f t="shared" si="453"/>
        <v>MG001 Bin Result</v>
      </c>
      <c r="F75" s="107" t="str">
        <f t="shared" si="373"/>
        <v>950mV (MS005 Product)</v>
      </c>
      <c r="G75" s="107" t="str">
        <f t="shared" si="454"/>
        <v>MD001 Bin Result</v>
      </c>
      <c r="H75" s="107" t="str">
        <f t="shared" si="454"/>
        <v>MI001 Bin Result</v>
      </c>
      <c r="I75" s="107" t="str">
        <f>CONCATENATE("MPS",MID(C75,3,3)," E1 Voltage")</f>
        <v>MPS003 E1 Voltage</v>
      </c>
      <c r="J75" s="107" t="str">
        <f>Notes!$B$54</f>
        <v>BinningVmax</v>
      </c>
      <c r="K75" s="107" t="str">
        <f>Notes!$B$54</f>
        <v>BinningVmax</v>
      </c>
      <c r="L75" s="107" t="str">
        <f>Notes!$B$54</f>
        <v>BinningVmax</v>
      </c>
      <c r="M75" s="107" t="str">
        <f t="shared" si="369"/>
        <v>800mV</v>
      </c>
      <c r="N75" s="107" t="str">
        <f>Notes!$B$54</f>
        <v>BinningVmax</v>
      </c>
      <c r="O75" s="107" t="str">
        <f t="shared" si="47"/>
        <v>Bincut_X_X_X LV</v>
      </c>
      <c r="P75" s="125"/>
      <c r="Q75" s="248"/>
      <c r="R75" s="106" t="str">
        <f t="shared" si="439"/>
        <v>MP003</v>
      </c>
      <c r="S75" s="111" t="str">
        <f>LEFT(TRIM(C75),5)&amp;" Product-"&amp;GB!$S$1</f>
        <v>MP003 Product-CP_GB_HOT</v>
      </c>
      <c r="T75" s="111" t="str">
        <f>LEFT(TRIM(D75),5)&amp;" Product-"&amp;GB!$S$1</f>
        <v>ME001 Product-CP_GB_HOT</v>
      </c>
      <c r="U75" s="111" t="str">
        <f>LEFT(TRIM(E75),5)&amp;" Product-"&amp;GB!$S$1</f>
        <v>MG001 Product-CP_GB_HOT</v>
      </c>
      <c r="V75" s="111" t="str">
        <f t="shared" si="364"/>
        <v>950mV (MS005 Product)</v>
      </c>
      <c r="W75" s="111" t="str">
        <f>LEFT(TRIM(G75),5)&amp;" Product-"&amp;GB!$S$1</f>
        <v>MD001 Product-CP_GB_HOT</v>
      </c>
      <c r="X75" s="111" t="str">
        <f>LEFT(TRIM(H75),5)&amp;" Product-"&amp;GB!$S$1</f>
        <v>MI001 Product-CP_GB_HOT</v>
      </c>
      <c r="Y75" s="111" t="str">
        <f>IF(I75="","",LEFT(TRIM($I75),6)&amp;" Product-"&amp;GB!$S$1)</f>
        <v>MPS003 Product-CP_GB_HOT</v>
      </c>
      <c r="Z75" s="111" t="str">
        <f t="shared" si="48"/>
        <v>Product-CP_GB_HOT</v>
      </c>
      <c r="AA75" s="111" t="str">
        <f t="shared" si="48"/>
        <v>Product-CP_GB_HOT</v>
      </c>
      <c r="AB75" s="111" t="str">
        <f t="shared" si="48"/>
        <v>Product-CP_GB_HOT</v>
      </c>
      <c r="AC75" s="111" t="str">
        <f t="shared" si="365"/>
        <v>800mV</v>
      </c>
      <c r="AD75" s="111" t="str">
        <f t="shared" si="48"/>
        <v>Product-CP_GB_HOT</v>
      </c>
      <c r="AE75" s="111" t="str">
        <f t="shared" si="420"/>
        <v>Bincut_X_X_X LV</v>
      </c>
      <c r="AF75" s="106"/>
      <c r="AG75" s="248"/>
      <c r="AH75" s="112" t="str">
        <f t="shared" si="440"/>
        <v>MP003</v>
      </c>
      <c r="AI75" s="113" t="str">
        <f t="shared" si="355"/>
        <v>MP003 Product-FT_GB_ROOM</v>
      </c>
      <c r="AJ75" s="113" t="str">
        <f t="shared" si="356"/>
        <v>ME001 Product-FT_GB_ROOM</v>
      </c>
      <c r="AK75" s="113" t="str">
        <f t="shared" si="357"/>
        <v>MG001 Product-FT_GB_ROOM</v>
      </c>
      <c r="AL75" s="113" t="str">
        <f t="shared" si="358"/>
        <v>950mV (MS005 Product)</v>
      </c>
      <c r="AM75" s="113" t="str">
        <f t="shared" si="359"/>
        <v>MD001 Product-FT_GB_ROOM</v>
      </c>
      <c r="AN75" s="113" t="str">
        <f t="shared" si="360"/>
        <v>MI001 Product-FT_GB_ROOM</v>
      </c>
      <c r="AO75" s="113" t="str">
        <f t="shared" si="40"/>
        <v>MPS003 Product-FT_GB_ROOM</v>
      </c>
      <c r="AP75" s="113" t="str">
        <f>IF(J75=Notes!$B$54,"Product-FT_GB_ROOM",J75)</f>
        <v>Product-FT_GB_ROOM</v>
      </c>
      <c r="AQ75" s="113" t="str">
        <f>IF(K75=Notes!$B$54,"Product-FT_GB_ROOM",K75)</f>
        <v>Product-FT_GB_ROOM</v>
      </c>
      <c r="AR75" s="113" t="str">
        <f>IF(L75=Notes!$B$54,"Product-FT_GB_ROOM",L75)</f>
        <v>Product-FT_GB_ROOM</v>
      </c>
      <c r="AS75" s="113" t="str">
        <f>IF(M75=Notes!$B$54,"Product-FT_GB_ROOM",M75)</f>
        <v>800mV</v>
      </c>
      <c r="AT75" s="113" t="str">
        <f>IF(N75=Notes!$B$54,"Product-FT_GB_ROOM",N75)</f>
        <v>Product-FT_GB_ROOM</v>
      </c>
      <c r="AU75" s="114" t="str">
        <f t="shared" si="421"/>
        <v>Bincut_X_X_X LV</v>
      </c>
      <c r="AV75" s="106"/>
      <c r="AW75" s="248"/>
      <c r="AX75" s="106" t="str">
        <f t="shared" si="441"/>
        <v>MP003</v>
      </c>
      <c r="AY75" s="115" t="str">
        <f t="shared" si="450"/>
        <v>MP003 Product-FT_GB_HOT</v>
      </c>
      <c r="AZ75" s="115" t="str">
        <f t="shared" si="451"/>
        <v>ME001 Product-FT_GB_HOT</v>
      </c>
      <c r="BA75" s="115" t="str">
        <f t="shared" si="361"/>
        <v>MG001 Product-FT_GB_HOT</v>
      </c>
      <c r="BB75" s="115" t="str">
        <f t="shared" si="362"/>
        <v>950mV (MS005 Product)</v>
      </c>
      <c r="BC75" s="115" t="str">
        <f t="shared" si="452"/>
        <v>MD001 Product-FT_GB_HOT</v>
      </c>
      <c r="BD75" s="115" t="str">
        <f t="shared" si="422"/>
        <v>MI001 Product-FT_GB_HOT</v>
      </c>
      <c r="BE75" s="115" t="str">
        <f t="shared" si="42"/>
        <v>MPS003 Product-FT_GB_HOT</v>
      </c>
      <c r="BF75" s="115" t="str">
        <f>IF(J75=Notes!$B$54,"Product-FT_GB_HOT",J75)</f>
        <v>Product-FT_GB_HOT</v>
      </c>
      <c r="BG75" s="115" t="str">
        <f>IF(K75=Notes!$B$54,"Product-FT_GB_HOT",K75)</f>
        <v>Product-FT_GB_HOT</v>
      </c>
      <c r="BH75" s="115" t="str">
        <f>IF(L75=Notes!$B$54,"Product-FT_GB_HOT",L75)</f>
        <v>Product-FT_GB_HOT</v>
      </c>
      <c r="BI75" s="115" t="str">
        <f>IF(M75=Notes!$B$54,"Product-FT_GB_HOT",M75)</f>
        <v>800mV</v>
      </c>
      <c r="BJ75" s="115" t="str">
        <f>IF(N75=Notes!$B$54,"Product-FT_GB_HOT",N75)</f>
        <v>Product-FT_GB_HOT</v>
      </c>
      <c r="BK75" s="115" t="str">
        <f t="shared" si="423"/>
        <v>Bincut_X_X_X LV</v>
      </c>
      <c r="BL75" s="106"/>
      <c r="BM75" s="248"/>
      <c r="BN75" s="106" t="str">
        <f t="shared" si="43"/>
        <v>MP003</v>
      </c>
      <c r="BO75" s="116" t="str">
        <f>LEFT(TRIM(C75),5)&amp;" Product-"&amp;GB!$W$1</f>
        <v>MP003 Product-ATE_FQAGB</v>
      </c>
      <c r="BP75" s="116" t="str">
        <f>LEFT(TRIM(D75),5)&amp;" Product-"&amp;GB!$W$1</f>
        <v>ME001 Product-ATE_FQAGB</v>
      </c>
      <c r="BQ75" s="116" t="str">
        <f>LEFT(TRIM(E75),5)&amp;" Product-"&amp;GB!$W$1</f>
        <v>MG001 Product-ATE_FQAGB</v>
      </c>
      <c r="BR75" s="116" t="str">
        <f>IF(MID($F75,1,2)="MS",LEFT(TRIM($F75),5)&amp;" Product-"&amp;GB!$W$1,$F75)</f>
        <v>950mV (MS005 Product)</v>
      </c>
      <c r="BS75" s="116" t="str">
        <f>LEFT(TRIM(G75),5)&amp;" Product-"&amp;GB!$W$1</f>
        <v>MD001 Product-ATE_FQAGB</v>
      </c>
      <c r="BT75" s="116" t="str">
        <f>LEFT(TRIM(H75),5)&amp;" Product-"&amp;GB!$W$1</f>
        <v>MI001 Product-ATE_FQAGB</v>
      </c>
      <c r="BU75" s="116" t="str">
        <f>CONCATENATE(MID($BE75,1,6)," Product-",GB!$W$1)</f>
        <v>MPS003 Product-ATE_FQAGB</v>
      </c>
      <c r="BV75" s="116" t="str">
        <f>IF(J75=Notes!$B$54,"Product-"&amp;GB!$W$1,J75)</f>
        <v>Product-ATE_FQAGB</v>
      </c>
      <c r="BW75" s="116" t="str">
        <f>IF(K75=Notes!$B$54,"Product-"&amp;GB!$W$1,K75)</f>
        <v>Product-ATE_FQAGB</v>
      </c>
      <c r="BX75" s="116" t="str">
        <f>IF(L75=Notes!$B$54,"Product-"&amp;GB!$W$1,L75)</f>
        <v>Product-ATE_FQAGB</v>
      </c>
      <c r="BY75" s="116" t="str">
        <f>IF(M75=Notes!$B$54,"Product-"&amp;GB!$W$1,M75)</f>
        <v>800mV</v>
      </c>
      <c r="BZ75" s="116" t="str">
        <f>IF(N75=Notes!$B$54,"Product-"&amp;GB!$W$1,N75)</f>
        <v>Product-ATE_FQAGB</v>
      </c>
      <c r="CA75" s="116" t="str">
        <f t="shared" si="424"/>
        <v>Bincut_X_X_X NV</v>
      </c>
      <c r="CB75" s="106"/>
      <c r="CC75" s="248"/>
      <c r="CD75" s="106" t="str">
        <f t="shared" si="44"/>
        <v>MP003</v>
      </c>
      <c r="CE75" s="117" t="str">
        <f t="shared" si="425"/>
        <v>MP003 Product-HTOL_T0TX_GB_ROOM</v>
      </c>
      <c r="CF75" s="117" t="str">
        <f t="shared" si="426"/>
        <v>ME001 Product-HTOL_T0TX_GB_ROOM</v>
      </c>
      <c r="CG75" s="117" t="str">
        <f t="shared" si="427"/>
        <v>MG001 Product-HTOL_T0TX_GB_ROOM</v>
      </c>
      <c r="CH75" s="117" t="str">
        <f t="shared" si="366"/>
        <v>950mV (MS005 Product)</v>
      </c>
      <c r="CI75" s="117" t="str">
        <f t="shared" si="428"/>
        <v>MD001 Product-HTOL_T0TX_GB_ROOM</v>
      </c>
      <c r="CJ75" s="117" t="str">
        <f t="shared" si="429"/>
        <v>MI001 Product-HTOL_T0TX_GB_ROOM</v>
      </c>
      <c r="CK75" s="117" t="str">
        <f t="shared" si="430"/>
        <v>MPS003 Product-HTOL_T0TX_GB_ROOM</v>
      </c>
      <c r="CL75" s="117" t="str">
        <f>IF(J75=Notes!$B$54,"Product-HTOL_T0TX_GB_ROOM",J75)</f>
        <v>Product-HTOL_T0TX_GB_ROOM</v>
      </c>
      <c r="CM75" s="117" t="str">
        <f>IF(K75=Notes!$B$54,"Product-HTOL_T0TX_GB_ROOM",K75)</f>
        <v>Product-HTOL_T0TX_GB_ROOM</v>
      </c>
      <c r="CN75" s="117" t="str">
        <f>IF(L75=Notes!$B$54,"Product-HTOL_T0TX_GB_ROOM",L75)</f>
        <v>Product-HTOL_T0TX_GB_ROOM</v>
      </c>
      <c r="CO75" s="117" t="str">
        <f>IF(M75=Notes!$B$54,"Product-HTOL_T0TX_GB_ROOM",M75)</f>
        <v>800mV</v>
      </c>
      <c r="CP75" s="117" t="str">
        <f>IF(N75=Notes!$B$54,"Product-HTOL_T0TX_GB_ROOM",N75)</f>
        <v>Product-HTOL_T0TX_GB_ROOM</v>
      </c>
      <c r="CQ75" s="117" t="str">
        <f t="shared" si="431"/>
        <v>Bincut_X_X_X NV</v>
      </c>
      <c r="CR75" s="106"/>
      <c r="CS75" s="248"/>
      <c r="CT75" s="106" t="str">
        <f t="shared" si="45"/>
        <v>MP003</v>
      </c>
      <c r="CU75" s="118" t="str">
        <f t="shared" si="432"/>
        <v>MP003 Product-HTOL_T0TX_GB_HOT</v>
      </c>
      <c r="CV75" s="118" t="str">
        <f t="shared" si="433"/>
        <v>ME001 Product-HTOL_T0TX_GB_HOT</v>
      </c>
      <c r="CW75" s="118" t="str">
        <f t="shared" si="434"/>
        <v>MG001 Product-HTOL_T0TX_GB_HOT</v>
      </c>
      <c r="CX75" s="118" t="str">
        <f t="shared" si="367"/>
        <v>950mV (MS005 Product)</v>
      </c>
      <c r="CY75" s="118" t="str">
        <f t="shared" si="435"/>
        <v>MD001 Product-HTOL_T0TX_GB_HOT</v>
      </c>
      <c r="CZ75" s="118" t="str">
        <f t="shared" si="436"/>
        <v>MI001 Product-HTOL_T0TX_GB_HOT</v>
      </c>
      <c r="DA75" s="118" t="str">
        <f t="shared" si="437"/>
        <v>MPS003 Product-HTOL_T0TX_GB_HOT</v>
      </c>
      <c r="DB75" s="118" t="str">
        <f>IF(J75=Notes!$B$54,"Product-HTOL_T0TX_GB_HOT",J75)</f>
        <v>Product-HTOL_T0TX_GB_HOT</v>
      </c>
      <c r="DC75" s="118" t="str">
        <f>IF(K75=Notes!$B$54,"Product-HTOL_T0TX_GB_HOT",K75)</f>
        <v>Product-HTOL_T0TX_GB_HOT</v>
      </c>
      <c r="DD75" s="118" t="str">
        <f>IF(L75=Notes!$B$54,"Product-HTOL_T0TX_GB_HOT",L75)</f>
        <v>Product-HTOL_T0TX_GB_HOT</v>
      </c>
      <c r="DE75" s="118" t="str">
        <f>IF(M75=Notes!$B$54,"Product-HTOL_T0TX_GB_HOT",M75)</f>
        <v>800mV</v>
      </c>
      <c r="DF75" s="118" t="str">
        <f>IF(N75=Notes!$B$54,"Product-HTOL_T0TX_GB_HOT",N75)</f>
        <v>Product-HTOL_T0TX_GB_HOT</v>
      </c>
      <c r="DG75" s="118" t="str">
        <f t="shared" si="438"/>
        <v>Bincut_X_X_X NV</v>
      </c>
      <c r="DH75" s="106"/>
      <c r="DI75" s="55" t="str">
        <f t="shared" si="445"/>
        <v>Yes</v>
      </c>
      <c r="DJ75" s="55">
        <f>VLOOKUP(LEFT($E75,5),Notes!$A:$F,6,0)</f>
        <v>1</v>
      </c>
      <c r="DK75" s="55">
        <f>IF(LEFT($F75,2)="MS",VLOOKUP(LEFT($F75,5),Notes!$A:$F,6,0),IF(LEFT($F75,3)&gt;Notes!$B$58,0,1))</f>
        <v>0</v>
      </c>
      <c r="DL75" s="55">
        <f>VLOOKUP(LEFT($G75,5),Notes!$A:$F,6,0)</f>
        <v>1</v>
      </c>
      <c r="DM75" s="55">
        <f>VLOOKUP(LEFT($H75,5),Notes!$A:$F,6,0)</f>
        <v>1</v>
      </c>
    </row>
    <row r="76" spans="1:117" ht="17" x14ac:dyDescent="0.2">
      <c r="A76" s="249"/>
      <c r="B76" s="106" t="s">
        <v>147</v>
      </c>
      <c r="C76" s="109" t="str">
        <f t="shared" si="449"/>
        <v>MP004 Evaluate Bin</v>
      </c>
      <c r="D76" s="108" t="str">
        <f t="shared" si="453"/>
        <v>ME001 Bin Result</v>
      </c>
      <c r="E76" s="107" t="str">
        <f t="shared" si="453"/>
        <v>MG001 Bin Result</v>
      </c>
      <c r="F76" s="107" t="str">
        <f t="shared" si="373"/>
        <v>950mV (MS005 Product)</v>
      </c>
      <c r="G76" s="107" t="str">
        <f t="shared" si="454"/>
        <v>MD001 Bin Result</v>
      </c>
      <c r="H76" s="107" t="str">
        <f t="shared" si="454"/>
        <v>MI001 Bin Result</v>
      </c>
      <c r="I76" s="107" t="str">
        <f>CONCATENATE("MPS",MID(C76,3,3)," E1 Voltage")</f>
        <v>MPS004 E1 Voltage</v>
      </c>
      <c r="J76" s="107" t="str">
        <f>Notes!$B$54</f>
        <v>BinningVmax</v>
      </c>
      <c r="K76" s="107" t="str">
        <f>Notes!$B$54</f>
        <v>BinningVmax</v>
      </c>
      <c r="L76" s="107" t="str">
        <f>Notes!$B$54</f>
        <v>BinningVmax</v>
      </c>
      <c r="M76" s="107" t="str">
        <f t="shared" si="369"/>
        <v>800mV</v>
      </c>
      <c r="N76" s="107" t="str">
        <f>Notes!$B$54</f>
        <v>BinningVmax</v>
      </c>
      <c r="O76" s="107" t="str">
        <f t="shared" si="47"/>
        <v>Bincut_X_X_X LV</v>
      </c>
      <c r="P76" s="125"/>
      <c r="Q76" s="248"/>
      <c r="R76" s="106" t="str">
        <f t="shared" si="439"/>
        <v>MP004</v>
      </c>
      <c r="S76" s="111" t="str">
        <f>LEFT(TRIM(C76),5)&amp;" Product-"&amp;GB!$S$1</f>
        <v>MP004 Product-CP_GB_HOT</v>
      </c>
      <c r="T76" s="111" t="str">
        <f>LEFT(TRIM(D76),5)&amp;" Product-"&amp;GB!$S$1</f>
        <v>ME001 Product-CP_GB_HOT</v>
      </c>
      <c r="U76" s="111" t="str">
        <f>LEFT(TRIM(E76),5)&amp;" Product-"&amp;GB!$S$1</f>
        <v>MG001 Product-CP_GB_HOT</v>
      </c>
      <c r="V76" s="111" t="str">
        <f t="shared" si="364"/>
        <v>950mV (MS005 Product)</v>
      </c>
      <c r="W76" s="111" t="str">
        <f>LEFT(TRIM(G76),5)&amp;" Product-"&amp;GB!$S$1</f>
        <v>MD001 Product-CP_GB_HOT</v>
      </c>
      <c r="X76" s="111" t="str">
        <f>LEFT(TRIM(H76),5)&amp;" Product-"&amp;GB!$S$1</f>
        <v>MI001 Product-CP_GB_HOT</v>
      </c>
      <c r="Y76" s="111" t="str">
        <f>IF(I76="","",LEFT(TRIM($I76),6)&amp;" Product-"&amp;GB!$S$1)</f>
        <v>MPS004 Product-CP_GB_HOT</v>
      </c>
      <c r="Z76" s="111" t="str">
        <f t="shared" si="48"/>
        <v>Product-CP_GB_HOT</v>
      </c>
      <c r="AA76" s="111" t="str">
        <f t="shared" si="48"/>
        <v>Product-CP_GB_HOT</v>
      </c>
      <c r="AB76" s="111" t="str">
        <f t="shared" si="48"/>
        <v>Product-CP_GB_HOT</v>
      </c>
      <c r="AC76" s="111" t="str">
        <f t="shared" si="365"/>
        <v>800mV</v>
      </c>
      <c r="AD76" s="111" t="str">
        <f t="shared" si="48"/>
        <v>Product-CP_GB_HOT</v>
      </c>
      <c r="AE76" s="111" t="str">
        <f t="shared" si="420"/>
        <v>Bincut_X_X_X LV</v>
      </c>
      <c r="AF76" s="106"/>
      <c r="AG76" s="248"/>
      <c r="AH76" s="112" t="str">
        <f t="shared" si="440"/>
        <v>MP004</v>
      </c>
      <c r="AI76" s="113" t="str">
        <f t="shared" si="355"/>
        <v>MP004 Product-FT_GB_ROOM</v>
      </c>
      <c r="AJ76" s="113" t="str">
        <f t="shared" si="356"/>
        <v>ME001 Product-FT_GB_ROOM</v>
      </c>
      <c r="AK76" s="113" t="str">
        <f t="shared" si="357"/>
        <v>MG001 Product-FT_GB_ROOM</v>
      </c>
      <c r="AL76" s="113" t="str">
        <f t="shared" si="358"/>
        <v>950mV (MS005 Product)</v>
      </c>
      <c r="AM76" s="113" t="str">
        <f t="shared" si="359"/>
        <v>MD001 Product-FT_GB_ROOM</v>
      </c>
      <c r="AN76" s="113" t="str">
        <f t="shared" si="360"/>
        <v>MI001 Product-FT_GB_ROOM</v>
      </c>
      <c r="AO76" s="113" t="str">
        <f t="shared" si="40"/>
        <v>MPS004 Product-FT_GB_ROOM</v>
      </c>
      <c r="AP76" s="113" t="str">
        <f>IF(J76=Notes!$B$54,"Product-FT_GB_ROOM",J76)</f>
        <v>Product-FT_GB_ROOM</v>
      </c>
      <c r="AQ76" s="113" t="str">
        <f>IF(K76=Notes!$B$54,"Product-FT_GB_ROOM",K76)</f>
        <v>Product-FT_GB_ROOM</v>
      </c>
      <c r="AR76" s="113" t="str">
        <f>IF(L76=Notes!$B$54,"Product-FT_GB_ROOM",L76)</f>
        <v>Product-FT_GB_ROOM</v>
      </c>
      <c r="AS76" s="113" t="str">
        <f>IF(M76=Notes!$B$54,"Product-FT_GB_ROOM",M76)</f>
        <v>800mV</v>
      </c>
      <c r="AT76" s="113" t="str">
        <f>IF(N76=Notes!$B$54,"Product-FT_GB_ROOM",N76)</f>
        <v>Product-FT_GB_ROOM</v>
      </c>
      <c r="AU76" s="114" t="str">
        <f t="shared" si="421"/>
        <v>Bincut_X_X_X LV</v>
      </c>
      <c r="AV76" s="106"/>
      <c r="AW76" s="248"/>
      <c r="AX76" s="106" t="str">
        <f t="shared" si="441"/>
        <v>MP004</v>
      </c>
      <c r="AY76" s="115" t="str">
        <f t="shared" si="450"/>
        <v>MP004 Product-FT_GB_HOT</v>
      </c>
      <c r="AZ76" s="115" t="str">
        <f t="shared" si="451"/>
        <v>ME001 Product-FT_GB_HOT</v>
      </c>
      <c r="BA76" s="115" t="str">
        <f t="shared" si="361"/>
        <v>MG001 Product-FT_GB_HOT</v>
      </c>
      <c r="BB76" s="115" t="str">
        <f t="shared" si="362"/>
        <v>950mV (MS005 Product)</v>
      </c>
      <c r="BC76" s="115" t="str">
        <f t="shared" si="452"/>
        <v>MD001 Product-FT_GB_HOT</v>
      </c>
      <c r="BD76" s="115" t="str">
        <f t="shared" si="422"/>
        <v>MI001 Product-FT_GB_HOT</v>
      </c>
      <c r="BE76" s="115" t="str">
        <f t="shared" si="42"/>
        <v>MPS004 Product-FT_GB_HOT</v>
      </c>
      <c r="BF76" s="115" t="str">
        <f>IF(J76=Notes!$B$54,"Product-FT_GB_HOT",J76)</f>
        <v>Product-FT_GB_HOT</v>
      </c>
      <c r="BG76" s="115" t="str">
        <f>IF(K76=Notes!$B$54,"Product-FT_GB_HOT",K76)</f>
        <v>Product-FT_GB_HOT</v>
      </c>
      <c r="BH76" s="115" t="str">
        <f>IF(L76=Notes!$B$54,"Product-FT_GB_HOT",L76)</f>
        <v>Product-FT_GB_HOT</v>
      </c>
      <c r="BI76" s="115" t="str">
        <f>IF(M76=Notes!$B$54,"Product-FT_GB_HOT",M76)</f>
        <v>800mV</v>
      </c>
      <c r="BJ76" s="115" t="str">
        <f>IF(N76=Notes!$B$54,"Product-FT_GB_HOT",N76)</f>
        <v>Product-FT_GB_HOT</v>
      </c>
      <c r="BK76" s="115" t="str">
        <f t="shared" si="423"/>
        <v>Bincut_X_X_X LV</v>
      </c>
      <c r="BL76" s="106"/>
      <c r="BM76" s="248"/>
      <c r="BN76" s="106" t="str">
        <f t="shared" si="43"/>
        <v>MP004</v>
      </c>
      <c r="BO76" s="116" t="str">
        <f>LEFT(TRIM(C76),5)&amp;" Product-"&amp;GB!$W$1</f>
        <v>MP004 Product-ATE_FQAGB</v>
      </c>
      <c r="BP76" s="116" t="str">
        <f>LEFT(TRIM(D76),5)&amp;" Product-"&amp;GB!$W$1</f>
        <v>ME001 Product-ATE_FQAGB</v>
      </c>
      <c r="BQ76" s="116" t="str">
        <f>LEFT(TRIM(E76),5)&amp;" Product-"&amp;GB!$W$1</f>
        <v>MG001 Product-ATE_FQAGB</v>
      </c>
      <c r="BR76" s="116" t="str">
        <f>IF(MID($F76,1,2)="MS",LEFT(TRIM($F76),5)&amp;" Product-"&amp;GB!$W$1,$F76)</f>
        <v>950mV (MS005 Product)</v>
      </c>
      <c r="BS76" s="116" t="str">
        <f>LEFT(TRIM(G76),5)&amp;" Product-"&amp;GB!$W$1</f>
        <v>MD001 Product-ATE_FQAGB</v>
      </c>
      <c r="BT76" s="116" t="str">
        <f>LEFT(TRIM(H76),5)&amp;" Product-"&amp;GB!$W$1</f>
        <v>MI001 Product-ATE_FQAGB</v>
      </c>
      <c r="BU76" s="116" t="str">
        <f>CONCATENATE(MID($BE76,1,6)," Product-",GB!$W$1)</f>
        <v>MPS004 Product-ATE_FQAGB</v>
      </c>
      <c r="BV76" s="116" t="str">
        <f>IF(J76=Notes!$B$54,"Product-"&amp;GB!$W$1,J76)</f>
        <v>Product-ATE_FQAGB</v>
      </c>
      <c r="BW76" s="116" t="str">
        <f>IF(K76=Notes!$B$54,"Product-"&amp;GB!$W$1,K76)</f>
        <v>Product-ATE_FQAGB</v>
      </c>
      <c r="BX76" s="116" t="str">
        <f>IF(L76=Notes!$B$54,"Product-"&amp;GB!$W$1,L76)</f>
        <v>Product-ATE_FQAGB</v>
      </c>
      <c r="BY76" s="116" t="str">
        <f>IF(M76=Notes!$B$54,"Product-"&amp;GB!$W$1,M76)</f>
        <v>800mV</v>
      </c>
      <c r="BZ76" s="116" t="str">
        <f>IF(N76=Notes!$B$54,"Product-"&amp;GB!$W$1,N76)</f>
        <v>Product-ATE_FQAGB</v>
      </c>
      <c r="CA76" s="116" t="str">
        <f t="shared" si="424"/>
        <v>Bincut_X_X_X NV</v>
      </c>
      <c r="CB76" s="106"/>
      <c r="CC76" s="248"/>
      <c r="CD76" s="106" t="str">
        <f t="shared" si="44"/>
        <v>MP004</v>
      </c>
      <c r="CE76" s="117" t="str">
        <f t="shared" si="425"/>
        <v>MP004 Product-HTOL_T0TX_GB_ROOM</v>
      </c>
      <c r="CF76" s="117" t="str">
        <f t="shared" si="426"/>
        <v>ME001 Product-HTOL_T0TX_GB_ROOM</v>
      </c>
      <c r="CG76" s="117" t="str">
        <f t="shared" si="427"/>
        <v>MG001 Product-HTOL_T0TX_GB_ROOM</v>
      </c>
      <c r="CH76" s="117" t="str">
        <f t="shared" si="366"/>
        <v>950mV (MS005 Product)</v>
      </c>
      <c r="CI76" s="117" t="str">
        <f t="shared" si="428"/>
        <v>MD001 Product-HTOL_T0TX_GB_ROOM</v>
      </c>
      <c r="CJ76" s="117" t="str">
        <f t="shared" si="429"/>
        <v>MI001 Product-HTOL_T0TX_GB_ROOM</v>
      </c>
      <c r="CK76" s="117" t="str">
        <f t="shared" si="430"/>
        <v>MPS004 Product-HTOL_T0TX_GB_ROOM</v>
      </c>
      <c r="CL76" s="117" t="str">
        <f>IF(J76=Notes!$B$54,"Product-HTOL_T0TX_GB_ROOM",J76)</f>
        <v>Product-HTOL_T0TX_GB_ROOM</v>
      </c>
      <c r="CM76" s="117" t="str">
        <f>IF(K76=Notes!$B$54,"Product-HTOL_T0TX_GB_ROOM",K76)</f>
        <v>Product-HTOL_T0TX_GB_ROOM</v>
      </c>
      <c r="CN76" s="117" t="str">
        <f>IF(L76=Notes!$B$54,"Product-HTOL_T0TX_GB_ROOM",L76)</f>
        <v>Product-HTOL_T0TX_GB_ROOM</v>
      </c>
      <c r="CO76" s="117" t="str">
        <f>IF(M76=Notes!$B$54,"Product-HTOL_T0TX_GB_ROOM",M76)</f>
        <v>800mV</v>
      </c>
      <c r="CP76" s="117" t="str">
        <f>IF(N76=Notes!$B$54,"Product-HTOL_T0TX_GB_ROOM",N76)</f>
        <v>Product-HTOL_T0TX_GB_ROOM</v>
      </c>
      <c r="CQ76" s="117" t="str">
        <f t="shared" si="431"/>
        <v>Bincut_X_X_X NV</v>
      </c>
      <c r="CR76" s="106"/>
      <c r="CS76" s="248"/>
      <c r="CT76" s="106" t="str">
        <f t="shared" si="45"/>
        <v>MP004</v>
      </c>
      <c r="CU76" s="118" t="str">
        <f t="shared" si="432"/>
        <v>MP004 Product-HTOL_T0TX_GB_HOT</v>
      </c>
      <c r="CV76" s="118" t="str">
        <f t="shared" si="433"/>
        <v>ME001 Product-HTOL_T0TX_GB_HOT</v>
      </c>
      <c r="CW76" s="118" t="str">
        <f t="shared" si="434"/>
        <v>MG001 Product-HTOL_T0TX_GB_HOT</v>
      </c>
      <c r="CX76" s="118" t="str">
        <f t="shared" si="367"/>
        <v>950mV (MS005 Product)</v>
      </c>
      <c r="CY76" s="118" t="str">
        <f t="shared" si="435"/>
        <v>MD001 Product-HTOL_T0TX_GB_HOT</v>
      </c>
      <c r="CZ76" s="118" t="str">
        <f t="shared" si="436"/>
        <v>MI001 Product-HTOL_T0TX_GB_HOT</v>
      </c>
      <c r="DA76" s="118" t="str">
        <f t="shared" si="437"/>
        <v>MPS004 Product-HTOL_T0TX_GB_HOT</v>
      </c>
      <c r="DB76" s="118" t="str">
        <f>IF(J76=Notes!$B$54,"Product-HTOL_T0TX_GB_HOT",J76)</f>
        <v>Product-HTOL_T0TX_GB_HOT</v>
      </c>
      <c r="DC76" s="118" t="str">
        <f>IF(K76=Notes!$B$54,"Product-HTOL_T0TX_GB_HOT",K76)</f>
        <v>Product-HTOL_T0TX_GB_HOT</v>
      </c>
      <c r="DD76" s="118" t="str">
        <f>IF(L76=Notes!$B$54,"Product-HTOL_T0TX_GB_HOT",L76)</f>
        <v>Product-HTOL_T0TX_GB_HOT</v>
      </c>
      <c r="DE76" s="118" t="str">
        <f>IF(M76=Notes!$B$54,"Product-HTOL_T0TX_GB_HOT",M76)</f>
        <v>800mV</v>
      </c>
      <c r="DF76" s="118" t="str">
        <f>IF(N76=Notes!$B$54,"Product-HTOL_T0TX_GB_HOT",N76)</f>
        <v>Product-HTOL_T0TX_GB_HOT</v>
      </c>
      <c r="DG76" s="118" t="str">
        <f t="shared" si="438"/>
        <v>Bincut_X_X_X NV</v>
      </c>
      <c r="DH76" s="106"/>
      <c r="DI76" s="55" t="str">
        <f t="shared" si="445"/>
        <v>Yes</v>
      </c>
      <c r="DJ76" s="55">
        <f>VLOOKUP(LEFT($E76,5),Notes!$A:$F,6,0)</f>
        <v>1</v>
      </c>
      <c r="DK76" s="55">
        <f>IF(LEFT($F76,2)="MS",VLOOKUP(LEFT($F76,5),Notes!$A:$F,6,0),IF(LEFT($F76,3)&gt;Notes!$B$58,0,1))</f>
        <v>0</v>
      </c>
      <c r="DL76" s="55">
        <f>VLOOKUP(LEFT($G76,5),Notes!$A:$F,6,0)</f>
        <v>1</v>
      </c>
      <c r="DM76" s="55">
        <f>VLOOKUP(LEFT($H76,5),Notes!$A:$F,6,0)</f>
        <v>1</v>
      </c>
    </row>
    <row r="77" spans="1:117" ht="17" x14ac:dyDescent="0.2">
      <c r="A77" s="249"/>
      <c r="B77" s="106" t="s">
        <v>148</v>
      </c>
      <c r="C77" s="109" t="str">
        <f t="shared" si="449"/>
        <v>MP005 Evaluate Bin</v>
      </c>
      <c r="D77" s="108" t="str">
        <f t="shared" si="453"/>
        <v>ME001 Bin Result</v>
      </c>
      <c r="E77" s="107" t="str">
        <f t="shared" si="453"/>
        <v>MG001 Bin Result</v>
      </c>
      <c r="F77" s="107" t="str">
        <f t="shared" si="373"/>
        <v>950mV (MS005 Product)</v>
      </c>
      <c r="G77" s="107" t="str">
        <f t="shared" si="454"/>
        <v>MD001 Bin Result</v>
      </c>
      <c r="H77" s="107" t="str">
        <f t="shared" si="454"/>
        <v>MI001 Bin Result</v>
      </c>
      <c r="I77" s="107" t="str">
        <f t="shared" ref="I77:I89" si="455">CONCATENATE("MPS",MID(C77,3,3)," E1 Voltage")</f>
        <v>MPS005 E1 Voltage</v>
      </c>
      <c r="J77" s="107" t="str">
        <f>Notes!$B$54</f>
        <v>BinningVmax</v>
      </c>
      <c r="K77" s="107" t="str">
        <f>Notes!$B$54</f>
        <v>BinningVmax</v>
      </c>
      <c r="L77" s="107" t="str">
        <f>Notes!$B$54</f>
        <v>BinningVmax</v>
      </c>
      <c r="M77" s="107" t="str">
        <f t="shared" si="369"/>
        <v>800mV</v>
      </c>
      <c r="N77" s="107" t="str">
        <f>Notes!$B$54</f>
        <v>BinningVmax</v>
      </c>
      <c r="O77" s="107" t="str">
        <f t="shared" si="47"/>
        <v>Bincut_X_X_X LV</v>
      </c>
      <c r="P77" s="110"/>
      <c r="Q77" s="248"/>
      <c r="R77" s="106" t="str">
        <f t="shared" si="439"/>
        <v>MP005</v>
      </c>
      <c r="S77" s="111" t="str">
        <f>LEFT(TRIM(C77),5)&amp;" Product-"&amp;GB!$S$1</f>
        <v>MP005 Product-CP_GB_HOT</v>
      </c>
      <c r="T77" s="111" t="str">
        <f>LEFT(TRIM(D77),5)&amp;" Product-"&amp;GB!$S$1</f>
        <v>ME001 Product-CP_GB_HOT</v>
      </c>
      <c r="U77" s="111" t="str">
        <f>LEFT(TRIM(E77),5)&amp;" Product-"&amp;GB!$S$1</f>
        <v>MG001 Product-CP_GB_HOT</v>
      </c>
      <c r="V77" s="111" t="str">
        <f t="shared" si="364"/>
        <v>950mV (MS005 Product)</v>
      </c>
      <c r="W77" s="111" t="str">
        <f>LEFT(TRIM(G77),5)&amp;" Product-"&amp;GB!$S$1</f>
        <v>MD001 Product-CP_GB_HOT</v>
      </c>
      <c r="X77" s="111" t="str">
        <f>LEFT(TRIM(H77),5)&amp;" Product-"&amp;GB!$S$1</f>
        <v>MI001 Product-CP_GB_HOT</v>
      </c>
      <c r="Y77" s="111" t="str">
        <f>IF(I77="","",LEFT(TRIM($I77),6)&amp;" Product-"&amp;GB!$S$1)</f>
        <v>MPS005 Product-CP_GB_HOT</v>
      </c>
      <c r="Z77" s="111" t="str">
        <f t="shared" si="48"/>
        <v>Product-CP_GB_HOT</v>
      </c>
      <c r="AA77" s="111" t="str">
        <f t="shared" si="48"/>
        <v>Product-CP_GB_HOT</v>
      </c>
      <c r="AB77" s="111" t="str">
        <f t="shared" si="48"/>
        <v>Product-CP_GB_HOT</v>
      </c>
      <c r="AC77" s="111" t="str">
        <f t="shared" si="365"/>
        <v>800mV</v>
      </c>
      <c r="AD77" s="111" t="str">
        <f t="shared" si="48"/>
        <v>Product-CP_GB_HOT</v>
      </c>
      <c r="AE77" s="111" t="str">
        <f t="shared" si="420"/>
        <v>Bincut_X_X_X LV</v>
      </c>
      <c r="AF77" s="106"/>
      <c r="AG77" s="248"/>
      <c r="AH77" s="112" t="str">
        <f t="shared" si="440"/>
        <v>MP005</v>
      </c>
      <c r="AI77" s="113" t="str">
        <f t="shared" si="355"/>
        <v>MP005 Product-FT_GB_ROOM</v>
      </c>
      <c r="AJ77" s="113" t="str">
        <f t="shared" si="356"/>
        <v>ME001 Product-FT_GB_ROOM</v>
      </c>
      <c r="AK77" s="113" t="str">
        <f t="shared" si="357"/>
        <v>MG001 Product-FT_GB_ROOM</v>
      </c>
      <c r="AL77" s="113" t="str">
        <f t="shared" si="358"/>
        <v>950mV (MS005 Product)</v>
      </c>
      <c r="AM77" s="113" t="str">
        <f t="shared" si="359"/>
        <v>MD001 Product-FT_GB_ROOM</v>
      </c>
      <c r="AN77" s="113" t="str">
        <f t="shared" si="360"/>
        <v>MI001 Product-FT_GB_ROOM</v>
      </c>
      <c r="AO77" s="113" t="str">
        <f t="shared" si="40"/>
        <v>MPS005 Product-FT_GB_ROOM</v>
      </c>
      <c r="AP77" s="113" t="str">
        <f>IF(J77=Notes!$B$54,"Product-FT_GB_ROOM",J77)</f>
        <v>Product-FT_GB_ROOM</v>
      </c>
      <c r="AQ77" s="113" t="str">
        <f>IF(K77=Notes!$B$54,"Product-FT_GB_ROOM",K77)</f>
        <v>Product-FT_GB_ROOM</v>
      </c>
      <c r="AR77" s="113" t="str">
        <f>IF(L77=Notes!$B$54,"Product-FT_GB_ROOM",L77)</f>
        <v>Product-FT_GB_ROOM</v>
      </c>
      <c r="AS77" s="113" t="str">
        <f>IF(M77=Notes!$B$54,"Product-FT_GB_ROOM",M77)</f>
        <v>800mV</v>
      </c>
      <c r="AT77" s="113" t="str">
        <f>IF(N77=Notes!$B$54,"Product-FT_GB_ROOM",N77)</f>
        <v>Product-FT_GB_ROOM</v>
      </c>
      <c r="AU77" s="114" t="str">
        <f t="shared" si="421"/>
        <v>Bincut_X_X_X LV</v>
      </c>
      <c r="AV77" s="106"/>
      <c r="AW77" s="248"/>
      <c r="AX77" s="106" t="str">
        <f t="shared" si="441"/>
        <v>MP005</v>
      </c>
      <c r="AY77" s="115" t="str">
        <f t="shared" si="450"/>
        <v>MP005 Product-FT_GB_HOT</v>
      </c>
      <c r="AZ77" s="115" t="str">
        <f t="shared" si="451"/>
        <v>ME001 Product-FT_GB_HOT</v>
      </c>
      <c r="BA77" s="115" t="str">
        <f t="shared" si="361"/>
        <v>MG001 Product-FT_GB_HOT</v>
      </c>
      <c r="BB77" s="115" t="str">
        <f t="shared" si="362"/>
        <v>950mV (MS005 Product)</v>
      </c>
      <c r="BC77" s="115" t="str">
        <f t="shared" si="452"/>
        <v>MD001 Product-FT_GB_HOT</v>
      </c>
      <c r="BD77" s="115" t="str">
        <f t="shared" si="422"/>
        <v>MI001 Product-FT_GB_HOT</v>
      </c>
      <c r="BE77" s="115" t="str">
        <f t="shared" si="42"/>
        <v>MPS005 Product-FT_GB_HOT</v>
      </c>
      <c r="BF77" s="115" t="str">
        <f>IF(J77=Notes!$B$54,"Product-FT_GB_HOT",J77)</f>
        <v>Product-FT_GB_HOT</v>
      </c>
      <c r="BG77" s="115" t="str">
        <f>IF(K77=Notes!$B$54,"Product-FT_GB_HOT",K77)</f>
        <v>Product-FT_GB_HOT</v>
      </c>
      <c r="BH77" s="115" t="str">
        <f>IF(L77=Notes!$B$54,"Product-FT_GB_HOT",L77)</f>
        <v>Product-FT_GB_HOT</v>
      </c>
      <c r="BI77" s="115" t="str">
        <f>IF(M77=Notes!$B$54,"Product-FT_GB_HOT",M77)</f>
        <v>800mV</v>
      </c>
      <c r="BJ77" s="115" t="str">
        <f>IF(N77=Notes!$B$54,"Product-FT_GB_HOT",N77)</f>
        <v>Product-FT_GB_HOT</v>
      </c>
      <c r="BK77" s="115" t="str">
        <f t="shared" si="423"/>
        <v>Bincut_X_X_X LV</v>
      </c>
      <c r="BL77" s="106"/>
      <c r="BM77" s="248"/>
      <c r="BN77" s="106" t="str">
        <f t="shared" si="43"/>
        <v>MP005</v>
      </c>
      <c r="BO77" s="116" t="str">
        <f>LEFT(TRIM(C77),5)&amp;" Product-"&amp;GB!$W$1</f>
        <v>MP005 Product-ATE_FQAGB</v>
      </c>
      <c r="BP77" s="116" t="str">
        <f>LEFT(TRIM(D77),5)&amp;" Product-"&amp;GB!$W$1</f>
        <v>ME001 Product-ATE_FQAGB</v>
      </c>
      <c r="BQ77" s="116" t="str">
        <f>LEFT(TRIM(E77),5)&amp;" Product-"&amp;GB!$W$1</f>
        <v>MG001 Product-ATE_FQAGB</v>
      </c>
      <c r="BR77" s="116" t="str">
        <f>IF(MID($F77,1,2)="MS",LEFT(TRIM($F77),5)&amp;" Product-"&amp;GB!$W$1,$F77)</f>
        <v>950mV (MS005 Product)</v>
      </c>
      <c r="BS77" s="116" t="str">
        <f>LEFT(TRIM(G77),5)&amp;" Product-"&amp;GB!$W$1</f>
        <v>MD001 Product-ATE_FQAGB</v>
      </c>
      <c r="BT77" s="116" t="str">
        <f>LEFT(TRIM(H77),5)&amp;" Product-"&amp;GB!$W$1</f>
        <v>MI001 Product-ATE_FQAGB</v>
      </c>
      <c r="BU77" s="116" t="str">
        <f>CONCATENATE(MID($BE77,1,6)," Product-",GB!$W$1)</f>
        <v>MPS005 Product-ATE_FQAGB</v>
      </c>
      <c r="BV77" s="116" t="str">
        <f>IF(J77=Notes!$B$54,"Product-"&amp;GB!$W$1,J77)</f>
        <v>Product-ATE_FQAGB</v>
      </c>
      <c r="BW77" s="116" t="str">
        <f>IF(K77=Notes!$B$54,"Product-"&amp;GB!$W$1,K77)</f>
        <v>Product-ATE_FQAGB</v>
      </c>
      <c r="BX77" s="116" t="str">
        <f>IF(L77=Notes!$B$54,"Product-"&amp;GB!$W$1,L77)</f>
        <v>Product-ATE_FQAGB</v>
      </c>
      <c r="BY77" s="116" t="str">
        <f>IF(M77=Notes!$B$54,"Product-"&amp;GB!$W$1,M77)</f>
        <v>800mV</v>
      </c>
      <c r="BZ77" s="116" t="str">
        <f>IF(N77=Notes!$B$54,"Product-"&amp;GB!$W$1,N77)</f>
        <v>Product-ATE_FQAGB</v>
      </c>
      <c r="CA77" s="116" t="str">
        <f t="shared" si="424"/>
        <v>Bincut_X_X_X NV</v>
      </c>
      <c r="CB77" s="106"/>
      <c r="CC77" s="248"/>
      <c r="CD77" s="106" t="str">
        <f t="shared" si="44"/>
        <v>MP005</v>
      </c>
      <c r="CE77" s="117" t="str">
        <f t="shared" si="425"/>
        <v>MP005 Product-HTOL_T0TX_GB_ROOM</v>
      </c>
      <c r="CF77" s="117" t="str">
        <f t="shared" si="426"/>
        <v>ME001 Product-HTOL_T0TX_GB_ROOM</v>
      </c>
      <c r="CG77" s="117" t="str">
        <f t="shared" si="427"/>
        <v>MG001 Product-HTOL_T0TX_GB_ROOM</v>
      </c>
      <c r="CH77" s="117" t="str">
        <f t="shared" si="366"/>
        <v>950mV (MS005 Product)</v>
      </c>
      <c r="CI77" s="117" t="str">
        <f t="shared" si="428"/>
        <v>MD001 Product-HTOL_T0TX_GB_ROOM</v>
      </c>
      <c r="CJ77" s="117" t="str">
        <f t="shared" si="429"/>
        <v>MI001 Product-HTOL_T0TX_GB_ROOM</v>
      </c>
      <c r="CK77" s="117" t="str">
        <f t="shared" si="430"/>
        <v>MPS005 Product-HTOL_T0TX_GB_ROOM</v>
      </c>
      <c r="CL77" s="117" t="str">
        <f>IF(J77=Notes!$B$54,"Product-HTOL_T0TX_GB_ROOM",J77)</f>
        <v>Product-HTOL_T0TX_GB_ROOM</v>
      </c>
      <c r="CM77" s="117" t="str">
        <f>IF(K77=Notes!$B$54,"Product-HTOL_T0TX_GB_ROOM",K77)</f>
        <v>Product-HTOL_T0TX_GB_ROOM</v>
      </c>
      <c r="CN77" s="117" t="str">
        <f>IF(L77=Notes!$B$54,"Product-HTOL_T0TX_GB_ROOM",L77)</f>
        <v>Product-HTOL_T0TX_GB_ROOM</v>
      </c>
      <c r="CO77" s="117" t="str">
        <f>IF(M77=Notes!$B$54,"Product-HTOL_T0TX_GB_ROOM",M77)</f>
        <v>800mV</v>
      </c>
      <c r="CP77" s="117" t="str">
        <f>IF(N77=Notes!$B$54,"Product-HTOL_T0TX_GB_ROOM",N77)</f>
        <v>Product-HTOL_T0TX_GB_ROOM</v>
      </c>
      <c r="CQ77" s="117" t="str">
        <f t="shared" si="431"/>
        <v>Bincut_X_X_X NV</v>
      </c>
      <c r="CR77" s="106"/>
      <c r="CS77" s="248"/>
      <c r="CT77" s="106" t="str">
        <f t="shared" si="45"/>
        <v>MP005</v>
      </c>
      <c r="CU77" s="118" t="str">
        <f t="shared" si="432"/>
        <v>MP005 Product-HTOL_T0TX_GB_HOT</v>
      </c>
      <c r="CV77" s="118" t="str">
        <f t="shared" si="433"/>
        <v>ME001 Product-HTOL_T0TX_GB_HOT</v>
      </c>
      <c r="CW77" s="118" t="str">
        <f t="shared" si="434"/>
        <v>MG001 Product-HTOL_T0TX_GB_HOT</v>
      </c>
      <c r="CX77" s="118" t="str">
        <f t="shared" si="367"/>
        <v>950mV (MS005 Product)</v>
      </c>
      <c r="CY77" s="118" t="str">
        <f t="shared" si="435"/>
        <v>MD001 Product-HTOL_T0TX_GB_HOT</v>
      </c>
      <c r="CZ77" s="118" t="str">
        <f t="shared" si="436"/>
        <v>MI001 Product-HTOL_T0TX_GB_HOT</v>
      </c>
      <c r="DA77" s="118" t="str">
        <f t="shared" si="437"/>
        <v>MPS005 Product-HTOL_T0TX_GB_HOT</v>
      </c>
      <c r="DB77" s="118" t="str">
        <f>IF(J77=Notes!$B$54,"Product-HTOL_T0TX_GB_HOT",J77)</f>
        <v>Product-HTOL_T0TX_GB_HOT</v>
      </c>
      <c r="DC77" s="118" t="str">
        <f>IF(K77=Notes!$B$54,"Product-HTOL_T0TX_GB_HOT",K77)</f>
        <v>Product-HTOL_T0TX_GB_HOT</v>
      </c>
      <c r="DD77" s="118" t="str">
        <f>IF(L77=Notes!$B$54,"Product-HTOL_T0TX_GB_HOT",L77)</f>
        <v>Product-HTOL_T0TX_GB_HOT</v>
      </c>
      <c r="DE77" s="118" t="str">
        <f>IF(M77=Notes!$B$54,"Product-HTOL_T0TX_GB_HOT",M77)</f>
        <v>800mV</v>
      </c>
      <c r="DF77" s="118" t="str">
        <f>IF(N77=Notes!$B$54,"Product-HTOL_T0TX_GB_HOT",N77)</f>
        <v>Product-HTOL_T0TX_GB_HOT</v>
      </c>
      <c r="DG77" s="118" t="str">
        <f t="shared" si="438"/>
        <v>Bincut_X_X_X NV</v>
      </c>
      <c r="DH77" s="106"/>
      <c r="DI77" s="55" t="str">
        <f t="shared" si="445"/>
        <v>Yes</v>
      </c>
      <c r="DJ77" s="55">
        <f>VLOOKUP(LEFT($E77,5),Notes!$A:$F,6,0)</f>
        <v>1</v>
      </c>
      <c r="DK77" s="55">
        <f>IF(LEFT($F77,2)="MS",VLOOKUP(LEFT($F77,5),Notes!$A:$F,6,0),IF(LEFT($F77,3)&gt;Notes!$B$58,0,1))</f>
        <v>0</v>
      </c>
      <c r="DL77" s="55">
        <f>VLOOKUP(LEFT($G77,5),Notes!$A:$F,6,0)</f>
        <v>1</v>
      </c>
      <c r="DM77" s="55">
        <f>VLOOKUP(LEFT($H77,5),Notes!$A:$F,6,0)</f>
        <v>1</v>
      </c>
    </row>
    <row r="78" spans="1:117" ht="17" x14ac:dyDescent="0.2">
      <c r="A78" s="249"/>
      <c r="B78" s="106" t="s">
        <v>149</v>
      </c>
      <c r="C78" s="109" t="str">
        <f t="shared" si="449"/>
        <v>MP006 Evaluate Bin</v>
      </c>
      <c r="D78" s="108" t="str">
        <f t="shared" si="453"/>
        <v>ME001 Bin Result</v>
      </c>
      <c r="E78" s="107" t="str">
        <f t="shared" si="453"/>
        <v>MG001 Bin Result</v>
      </c>
      <c r="F78" s="107" t="str">
        <f t="shared" si="373"/>
        <v>950mV (MS005 Product)</v>
      </c>
      <c r="G78" s="107" t="str">
        <f t="shared" si="454"/>
        <v>MD001 Bin Result</v>
      </c>
      <c r="H78" s="107" t="str">
        <f t="shared" si="454"/>
        <v>MI001 Bin Result</v>
      </c>
      <c r="I78" s="107" t="str">
        <f t="shared" si="455"/>
        <v>MPS006 E1 Voltage</v>
      </c>
      <c r="J78" s="107" t="str">
        <f>Notes!$B$54</f>
        <v>BinningVmax</v>
      </c>
      <c r="K78" s="107" t="str">
        <f>Notes!$B$54</f>
        <v>BinningVmax</v>
      </c>
      <c r="L78" s="107" t="str">
        <f>Notes!$B$54</f>
        <v>BinningVmax</v>
      </c>
      <c r="M78" s="107" t="str">
        <f t="shared" si="369"/>
        <v>800mV</v>
      </c>
      <c r="N78" s="107" t="str">
        <f>Notes!$B$54</f>
        <v>BinningVmax</v>
      </c>
      <c r="O78" s="107" t="str">
        <f t="shared" si="47"/>
        <v>Bincut_X_X_X LV</v>
      </c>
      <c r="P78" s="125"/>
      <c r="Q78" s="248"/>
      <c r="R78" s="106" t="str">
        <f t="shared" si="439"/>
        <v>MP006</v>
      </c>
      <c r="S78" s="111" t="str">
        <f>LEFT(TRIM(C78),5)&amp;" Product-"&amp;GB!$S$1</f>
        <v>MP006 Product-CP_GB_HOT</v>
      </c>
      <c r="T78" s="111" t="str">
        <f>LEFT(TRIM(D78),5)&amp;" Product-"&amp;GB!$S$1</f>
        <v>ME001 Product-CP_GB_HOT</v>
      </c>
      <c r="U78" s="111" t="str">
        <f>LEFT(TRIM(E78),5)&amp;" Product-"&amp;GB!$S$1</f>
        <v>MG001 Product-CP_GB_HOT</v>
      </c>
      <c r="V78" s="111" t="str">
        <f t="shared" si="364"/>
        <v>950mV (MS005 Product)</v>
      </c>
      <c r="W78" s="111" t="str">
        <f>LEFT(TRIM(G78),5)&amp;" Product-"&amp;GB!$S$1</f>
        <v>MD001 Product-CP_GB_HOT</v>
      </c>
      <c r="X78" s="111" t="str">
        <f>LEFT(TRIM(H78),5)&amp;" Product-"&amp;GB!$S$1</f>
        <v>MI001 Product-CP_GB_HOT</v>
      </c>
      <c r="Y78" s="111" t="str">
        <f>IF(I78="","",LEFT(TRIM($I78),6)&amp;" Product-"&amp;GB!$S$1)</f>
        <v>MPS006 Product-CP_GB_HOT</v>
      </c>
      <c r="Z78" s="111" t="str">
        <f t="shared" si="48"/>
        <v>Product-CP_GB_HOT</v>
      </c>
      <c r="AA78" s="111" t="str">
        <f t="shared" si="48"/>
        <v>Product-CP_GB_HOT</v>
      </c>
      <c r="AB78" s="111" t="str">
        <f t="shared" si="48"/>
        <v>Product-CP_GB_HOT</v>
      </c>
      <c r="AC78" s="111" t="str">
        <f t="shared" si="365"/>
        <v>800mV</v>
      </c>
      <c r="AD78" s="111" t="str">
        <f t="shared" si="48"/>
        <v>Product-CP_GB_HOT</v>
      </c>
      <c r="AE78" s="111" t="str">
        <f t="shared" si="420"/>
        <v>Bincut_X_X_X LV</v>
      </c>
      <c r="AF78" s="106"/>
      <c r="AG78" s="248"/>
      <c r="AH78" s="112" t="str">
        <f t="shared" si="440"/>
        <v>MP006</v>
      </c>
      <c r="AI78" s="113" t="str">
        <f t="shared" si="355"/>
        <v>MP006 Product-FT_GB_ROOM</v>
      </c>
      <c r="AJ78" s="113" t="str">
        <f t="shared" si="356"/>
        <v>ME001 Product-FT_GB_ROOM</v>
      </c>
      <c r="AK78" s="113" t="str">
        <f t="shared" si="357"/>
        <v>MG001 Product-FT_GB_ROOM</v>
      </c>
      <c r="AL78" s="113" t="str">
        <f t="shared" si="358"/>
        <v>950mV (MS005 Product)</v>
      </c>
      <c r="AM78" s="113" t="str">
        <f t="shared" si="359"/>
        <v>MD001 Product-FT_GB_ROOM</v>
      </c>
      <c r="AN78" s="113" t="str">
        <f t="shared" si="360"/>
        <v>MI001 Product-FT_GB_ROOM</v>
      </c>
      <c r="AO78" s="113" t="str">
        <f t="shared" si="40"/>
        <v>MPS006 Product-FT_GB_ROOM</v>
      </c>
      <c r="AP78" s="113" t="str">
        <f>IF(J78=Notes!$B$54,"Product-FT_GB_ROOM",J78)</f>
        <v>Product-FT_GB_ROOM</v>
      </c>
      <c r="AQ78" s="113" t="str">
        <f>IF(K78=Notes!$B$54,"Product-FT_GB_ROOM",K78)</f>
        <v>Product-FT_GB_ROOM</v>
      </c>
      <c r="AR78" s="113" t="str">
        <f>IF(L78=Notes!$B$54,"Product-FT_GB_ROOM",L78)</f>
        <v>Product-FT_GB_ROOM</v>
      </c>
      <c r="AS78" s="113" t="str">
        <f>IF(M78=Notes!$B$54,"Product-FT_GB_ROOM",M78)</f>
        <v>800mV</v>
      </c>
      <c r="AT78" s="113" t="str">
        <f>IF(N78=Notes!$B$54,"Product-FT_GB_ROOM",N78)</f>
        <v>Product-FT_GB_ROOM</v>
      </c>
      <c r="AU78" s="114" t="str">
        <f t="shared" si="421"/>
        <v>Bincut_X_X_X LV</v>
      </c>
      <c r="AV78" s="106"/>
      <c r="AW78" s="248"/>
      <c r="AX78" s="106" t="str">
        <f t="shared" si="441"/>
        <v>MP006</v>
      </c>
      <c r="AY78" s="115" t="str">
        <f t="shared" si="450"/>
        <v>MP006 Product-FT_GB_HOT</v>
      </c>
      <c r="AZ78" s="115" t="str">
        <f t="shared" si="451"/>
        <v>ME001 Product-FT_GB_HOT</v>
      </c>
      <c r="BA78" s="115" t="str">
        <f t="shared" si="361"/>
        <v>MG001 Product-FT_GB_HOT</v>
      </c>
      <c r="BB78" s="115" t="str">
        <f t="shared" si="362"/>
        <v>950mV (MS005 Product)</v>
      </c>
      <c r="BC78" s="115" t="str">
        <f t="shared" si="452"/>
        <v>MD001 Product-FT_GB_HOT</v>
      </c>
      <c r="BD78" s="115" t="str">
        <f t="shared" si="422"/>
        <v>MI001 Product-FT_GB_HOT</v>
      </c>
      <c r="BE78" s="115" t="str">
        <f t="shared" si="42"/>
        <v>MPS006 Product-FT_GB_HOT</v>
      </c>
      <c r="BF78" s="115" t="str">
        <f>IF(J78=Notes!$B$54,"Product-FT_GB_HOT",J78)</f>
        <v>Product-FT_GB_HOT</v>
      </c>
      <c r="BG78" s="115" t="str">
        <f>IF(K78=Notes!$B$54,"Product-FT_GB_HOT",K78)</f>
        <v>Product-FT_GB_HOT</v>
      </c>
      <c r="BH78" s="115" t="str">
        <f>IF(L78=Notes!$B$54,"Product-FT_GB_HOT",L78)</f>
        <v>Product-FT_GB_HOT</v>
      </c>
      <c r="BI78" s="115" t="str">
        <f>IF(M78=Notes!$B$54,"Product-FT_GB_HOT",M78)</f>
        <v>800mV</v>
      </c>
      <c r="BJ78" s="115" t="str">
        <f>IF(N78=Notes!$B$54,"Product-FT_GB_HOT",N78)</f>
        <v>Product-FT_GB_HOT</v>
      </c>
      <c r="BK78" s="115" t="str">
        <f t="shared" si="423"/>
        <v>Bincut_X_X_X LV</v>
      </c>
      <c r="BL78" s="106"/>
      <c r="BM78" s="248"/>
      <c r="BN78" s="106" t="str">
        <f t="shared" si="43"/>
        <v>MP006</v>
      </c>
      <c r="BO78" s="116" t="str">
        <f>LEFT(TRIM(C78),5)&amp;" Product-"&amp;GB!$W$1</f>
        <v>MP006 Product-ATE_FQAGB</v>
      </c>
      <c r="BP78" s="116" t="str">
        <f>LEFT(TRIM(D78),5)&amp;" Product-"&amp;GB!$W$1</f>
        <v>ME001 Product-ATE_FQAGB</v>
      </c>
      <c r="BQ78" s="116" t="str">
        <f>LEFT(TRIM(E78),5)&amp;" Product-"&amp;GB!$W$1</f>
        <v>MG001 Product-ATE_FQAGB</v>
      </c>
      <c r="BR78" s="116" t="str">
        <f>IF(MID($F78,1,2)="MS",LEFT(TRIM($F78),5)&amp;" Product-"&amp;GB!$W$1,$F78)</f>
        <v>950mV (MS005 Product)</v>
      </c>
      <c r="BS78" s="116" t="str">
        <f>LEFT(TRIM(G78),5)&amp;" Product-"&amp;GB!$W$1</f>
        <v>MD001 Product-ATE_FQAGB</v>
      </c>
      <c r="BT78" s="116" t="str">
        <f>LEFT(TRIM(H78),5)&amp;" Product-"&amp;GB!$W$1</f>
        <v>MI001 Product-ATE_FQAGB</v>
      </c>
      <c r="BU78" s="116" t="str">
        <f>CONCATENATE(MID($BE78,1,6)," Product-",GB!$W$1)</f>
        <v>MPS006 Product-ATE_FQAGB</v>
      </c>
      <c r="BV78" s="116" t="str">
        <f>IF(J78=Notes!$B$54,"Product-"&amp;GB!$W$1,J78)</f>
        <v>Product-ATE_FQAGB</v>
      </c>
      <c r="BW78" s="116" t="str">
        <f>IF(K78=Notes!$B$54,"Product-"&amp;GB!$W$1,K78)</f>
        <v>Product-ATE_FQAGB</v>
      </c>
      <c r="BX78" s="116" t="str">
        <f>IF(L78=Notes!$B$54,"Product-"&amp;GB!$W$1,L78)</f>
        <v>Product-ATE_FQAGB</v>
      </c>
      <c r="BY78" s="116" t="str">
        <f>IF(M78=Notes!$B$54,"Product-"&amp;GB!$W$1,M78)</f>
        <v>800mV</v>
      </c>
      <c r="BZ78" s="116" t="str">
        <f>IF(N78=Notes!$B$54,"Product-"&amp;GB!$W$1,N78)</f>
        <v>Product-ATE_FQAGB</v>
      </c>
      <c r="CA78" s="116" t="str">
        <f t="shared" si="424"/>
        <v>Bincut_X_X_X NV</v>
      </c>
      <c r="CB78" s="106"/>
      <c r="CC78" s="248"/>
      <c r="CD78" s="106" t="str">
        <f t="shared" si="44"/>
        <v>MP006</v>
      </c>
      <c r="CE78" s="117" t="str">
        <f t="shared" si="425"/>
        <v>MP006 Product-HTOL_T0TX_GB_ROOM</v>
      </c>
      <c r="CF78" s="117" t="str">
        <f t="shared" si="426"/>
        <v>ME001 Product-HTOL_T0TX_GB_ROOM</v>
      </c>
      <c r="CG78" s="117" t="str">
        <f t="shared" si="427"/>
        <v>MG001 Product-HTOL_T0TX_GB_ROOM</v>
      </c>
      <c r="CH78" s="117" t="str">
        <f t="shared" si="366"/>
        <v>950mV (MS005 Product)</v>
      </c>
      <c r="CI78" s="117" t="str">
        <f t="shared" si="428"/>
        <v>MD001 Product-HTOL_T0TX_GB_ROOM</v>
      </c>
      <c r="CJ78" s="117" t="str">
        <f t="shared" si="429"/>
        <v>MI001 Product-HTOL_T0TX_GB_ROOM</v>
      </c>
      <c r="CK78" s="117" t="str">
        <f t="shared" si="430"/>
        <v>MPS006 Product-HTOL_T0TX_GB_ROOM</v>
      </c>
      <c r="CL78" s="117" t="str">
        <f>IF(J78=Notes!$B$54,"Product-HTOL_T0TX_GB_ROOM",J78)</f>
        <v>Product-HTOL_T0TX_GB_ROOM</v>
      </c>
      <c r="CM78" s="117" t="str">
        <f>IF(K78=Notes!$B$54,"Product-HTOL_T0TX_GB_ROOM",K78)</f>
        <v>Product-HTOL_T0TX_GB_ROOM</v>
      </c>
      <c r="CN78" s="117" t="str">
        <f>IF(L78=Notes!$B$54,"Product-HTOL_T0TX_GB_ROOM",L78)</f>
        <v>Product-HTOL_T0TX_GB_ROOM</v>
      </c>
      <c r="CO78" s="117" t="str">
        <f>IF(M78=Notes!$B$54,"Product-HTOL_T0TX_GB_ROOM",M78)</f>
        <v>800mV</v>
      </c>
      <c r="CP78" s="117" t="str">
        <f>IF(N78=Notes!$B$54,"Product-HTOL_T0TX_GB_ROOM",N78)</f>
        <v>Product-HTOL_T0TX_GB_ROOM</v>
      </c>
      <c r="CQ78" s="117" t="str">
        <f t="shared" si="431"/>
        <v>Bincut_X_X_X NV</v>
      </c>
      <c r="CR78" s="106"/>
      <c r="CS78" s="248"/>
      <c r="CT78" s="106" t="str">
        <f t="shared" si="45"/>
        <v>MP006</v>
      </c>
      <c r="CU78" s="118" t="str">
        <f t="shared" si="432"/>
        <v>MP006 Product-HTOL_T0TX_GB_HOT</v>
      </c>
      <c r="CV78" s="118" t="str">
        <f t="shared" si="433"/>
        <v>ME001 Product-HTOL_T0TX_GB_HOT</v>
      </c>
      <c r="CW78" s="118" t="str">
        <f t="shared" si="434"/>
        <v>MG001 Product-HTOL_T0TX_GB_HOT</v>
      </c>
      <c r="CX78" s="118" t="str">
        <f t="shared" si="367"/>
        <v>950mV (MS005 Product)</v>
      </c>
      <c r="CY78" s="118" t="str">
        <f t="shared" si="435"/>
        <v>MD001 Product-HTOL_T0TX_GB_HOT</v>
      </c>
      <c r="CZ78" s="118" t="str">
        <f t="shared" si="436"/>
        <v>MI001 Product-HTOL_T0TX_GB_HOT</v>
      </c>
      <c r="DA78" s="118" t="str">
        <f t="shared" si="437"/>
        <v>MPS006 Product-HTOL_T0TX_GB_HOT</v>
      </c>
      <c r="DB78" s="118" t="str">
        <f>IF(J78=Notes!$B$54,"Product-HTOL_T0TX_GB_HOT",J78)</f>
        <v>Product-HTOL_T0TX_GB_HOT</v>
      </c>
      <c r="DC78" s="118" t="str">
        <f>IF(K78=Notes!$B$54,"Product-HTOL_T0TX_GB_HOT",K78)</f>
        <v>Product-HTOL_T0TX_GB_HOT</v>
      </c>
      <c r="DD78" s="118" t="str">
        <f>IF(L78=Notes!$B$54,"Product-HTOL_T0TX_GB_HOT",L78)</f>
        <v>Product-HTOL_T0TX_GB_HOT</v>
      </c>
      <c r="DE78" s="118" t="str">
        <f>IF(M78=Notes!$B$54,"Product-HTOL_T0TX_GB_HOT",M78)</f>
        <v>800mV</v>
      </c>
      <c r="DF78" s="118" t="str">
        <f>IF(N78=Notes!$B$54,"Product-HTOL_T0TX_GB_HOT",N78)</f>
        <v>Product-HTOL_T0TX_GB_HOT</v>
      </c>
      <c r="DG78" s="118" t="str">
        <f t="shared" si="438"/>
        <v>Bincut_X_X_X NV</v>
      </c>
      <c r="DH78" s="106"/>
      <c r="DI78" s="55" t="str">
        <f t="shared" si="445"/>
        <v>Yes</v>
      </c>
      <c r="DJ78" s="55">
        <f>VLOOKUP(LEFT($E78,5),Notes!$A:$F,6,0)</f>
        <v>1</v>
      </c>
      <c r="DK78" s="55">
        <f>IF(LEFT($F78,2)="MS",VLOOKUP(LEFT($F78,5),Notes!$A:$F,6,0),IF(LEFT($F78,3)&gt;Notes!$B$58,0,1))</f>
        <v>0</v>
      </c>
      <c r="DL78" s="55">
        <f>VLOOKUP(LEFT($G78,5),Notes!$A:$F,6,0)</f>
        <v>1</v>
      </c>
      <c r="DM78" s="55">
        <f>VLOOKUP(LEFT($H78,5),Notes!$A:$F,6,0)</f>
        <v>1</v>
      </c>
    </row>
    <row r="79" spans="1:117" ht="17" x14ac:dyDescent="0.2">
      <c r="A79" s="249"/>
      <c r="B79" s="106" t="s">
        <v>150</v>
      </c>
      <c r="C79" s="109" t="str">
        <f t="shared" si="449"/>
        <v>MP007 Evaluate Bin</v>
      </c>
      <c r="D79" s="108" t="str">
        <f t="shared" si="453"/>
        <v>ME001 Bin Result</v>
      </c>
      <c r="E79" s="107" t="str">
        <f t="shared" si="453"/>
        <v>MG001 Bin Result</v>
      </c>
      <c r="F79" s="107" t="str">
        <f t="shared" si="373"/>
        <v>950mV (MS005 Product)</v>
      </c>
      <c r="G79" s="107" t="str">
        <f t="shared" si="454"/>
        <v>MD001 Bin Result</v>
      </c>
      <c r="H79" s="107" t="str">
        <f t="shared" si="454"/>
        <v>MI001 Bin Result</v>
      </c>
      <c r="I79" s="107" t="str">
        <f t="shared" si="455"/>
        <v>MPS007 E1 Voltage</v>
      </c>
      <c r="J79" s="107" t="str">
        <f>Notes!$B$54</f>
        <v>BinningVmax</v>
      </c>
      <c r="K79" s="107" t="str">
        <f>Notes!$B$54</f>
        <v>BinningVmax</v>
      </c>
      <c r="L79" s="107" t="str">
        <f>Notes!$B$54</f>
        <v>BinningVmax</v>
      </c>
      <c r="M79" s="107" t="str">
        <f t="shared" si="369"/>
        <v>800mV</v>
      </c>
      <c r="N79" s="107" t="str">
        <f>Notes!$B$54</f>
        <v>BinningVmax</v>
      </c>
      <c r="O79" s="107" t="str">
        <f t="shared" si="47"/>
        <v>Bincut_X_X_X LV</v>
      </c>
      <c r="P79" s="125"/>
      <c r="Q79" s="248"/>
      <c r="R79" s="106" t="str">
        <f t="shared" si="439"/>
        <v>MP007</v>
      </c>
      <c r="S79" s="111" t="str">
        <f>LEFT(TRIM(C79),5)&amp;" Product-"&amp;GB!$S$1</f>
        <v>MP007 Product-CP_GB_HOT</v>
      </c>
      <c r="T79" s="111" t="str">
        <f>LEFT(TRIM(D79),5)&amp;" Product-"&amp;GB!$S$1</f>
        <v>ME001 Product-CP_GB_HOT</v>
      </c>
      <c r="U79" s="111" t="str">
        <f>LEFT(TRIM(E79),5)&amp;" Product-"&amp;GB!$S$1</f>
        <v>MG001 Product-CP_GB_HOT</v>
      </c>
      <c r="V79" s="111" t="str">
        <f t="shared" si="364"/>
        <v>950mV (MS005 Product)</v>
      </c>
      <c r="W79" s="111" t="str">
        <f>LEFT(TRIM(G79),5)&amp;" Product-"&amp;GB!$S$1</f>
        <v>MD001 Product-CP_GB_HOT</v>
      </c>
      <c r="X79" s="111" t="str">
        <f>LEFT(TRIM(H79),5)&amp;" Product-"&amp;GB!$S$1</f>
        <v>MI001 Product-CP_GB_HOT</v>
      </c>
      <c r="Y79" s="111" t="str">
        <f>IF(I79="","",LEFT(TRIM($I79),6)&amp;" Product-"&amp;GB!$S$1)</f>
        <v>MPS007 Product-CP_GB_HOT</v>
      </c>
      <c r="Z79" s="111" t="str">
        <f t="shared" si="48"/>
        <v>Product-CP_GB_HOT</v>
      </c>
      <c r="AA79" s="111" t="str">
        <f t="shared" si="48"/>
        <v>Product-CP_GB_HOT</v>
      </c>
      <c r="AB79" s="111" t="str">
        <f t="shared" si="48"/>
        <v>Product-CP_GB_HOT</v>
      </c>
      <c r="AC79" s="111" t="str">
        <f t="shared" si="365"/>
        <v>800mV</v>
      </c>
      <c r="AD79" s="111" t="str">
        <f t="shared" si="48"/>
        <v>Product-CP_GB_HOT</v>
      </c>
      <c r="AE79" s="111" t="str">
        <f t="shared" si="420"/>
        <v>Bincut_X_X_X LV</v>
      </c>
      <c r="AF79" s="106"/>
      <c r="AG79" s="248"/>
      <c r="AH79" s="112" t="str">
        <f t="shared" si="440"/>
        <v>MP007</v>
      </c>
      <c r="AI79" s="113" t="str">
        <f t="shared" si="355"/>
        <v>MP007 Product-FT_GB_ROOM</v>
      </c>
      <c r="AJ79" s="113" t="str">
        <f t="shared" si="356"/>
        <v>ME001 Product-FT_GB_ROOM</v>
      </c>
      <c r="AK79" s="113" t="str">
        <f t="shared" si="357"/>
        <v>MG001 Product-FT_GB_ROOM</v>
      </c>
      <c r="AL79" s="113" t="str">
        <f t="shared" si="358"/>
        <v>950mV (MS005 Product)</v>
      </c>
      <c r="AM79" s="113" t="str">
        <f t="shared" si="359"/>
        <v>MD001 Product-FT_GB_ROOM</v>
      </c>
      <c r="AN79" s="113" t="str">
        <f t="shared" si="360"/>
        <v>MI001 Product-FT_GB_ROOM</v>
      </c>
      <c r="AO79" s="113" t="str">
        <f t="shared" si="40"/>
        <v>MPS007 Product-FT_GB_ROOM</v>
      </c>
      <c r="AP79" s="113" t="str">
        <f>IF(J79=Notes!$B$54,"Product-FT_GB_ROOM",J79)</f>
        <v>Product-FT_GB_ROOM</v>
      </c>
      <c r="AQ79" s="113" t="str">
        <f>IF(K79=Notes!$B$54,"Product-FT_GB_ROOM",K79)</f>
        <v>Product-FT_GB_ROOM</v>
      </c>
      <c r="AR79" s="113" t="str">
        <f>IF(L79=Notes!$B$54,"Product-FT_GB_ROOM",L79)</f>
        <v>Product-FT_GB_ROOM</v>
      </c>
      <c r="AS79" s="113" t="str">
        <f>IF(M79=Notes!$B$54,"Product-FT_GB_ROOM",M79)</f>
        <v>800mV</v>
      </c>
      <c r="AT79" s="113" t="str">
        <f>IF(N79=Notes!$B$54,"Product-FT_GB_ROOM",N79)</f>
        <v>Product-FT_GB_ROOM</v>
      </c>
      <c r="AU79" s="114" t="str">
        <f t="shared" si="421"/>
        <v>Bincut_X_X_X LV</v>
      </c>
      <c r="AV79" s="106"/>
      <c r="AW79" s="248"/>
      <c r="AX79" s="106" t="str">
        <f t="shared" si="441"/>
        <v>MP007</v>
      </c>
      <c r="AY79" s="115" t="str">
        <f t="shared" si="450"/>
        <v>MP007 Product-FT_GB_HOT</v>
      </c>
      <c r="AZ79" s="115" t="str">
        <f t="shared" si="451"/>
        <v>ME001 Product-FT_GB_HOT</v>
      </c>
      <c r="BA79" s="115" t="str">
        <f t="shared" si="361"/>
        <v>MG001 Product-FT_GB_HOT</v>
      </c>
      <c r="BB79" s="115" t="str">
        <f t="shared" si="362"/>
        <v>950mV (MS005 Product)</v>
      </c>
      <c r="BC79" s="115" t="str">
        <f t="shared" si="452"/>
        <v>MD001 Product-FT_GB_HOT</v>
      </c>
      <c r="BD79" s="115" t="str">
        <f t="shared" si="422"/>
        <v>MI001 Product-FT_GB_HOT</v>
      </c>
      <c r="BE79" s="115" t="str">
        <f t="shared" si="42"/>
        <v>MPS007 Product-FT_GB_HOT</v>
      </c>
      <c r="BF79" s="115" t="str">
        <f>IF(J79=Notes!$B$54,"Product-FT_GB_HOT",J79)</f>
        <v>Product-FT_GB_HOT</v>
      </c>
      <c r="BG79" s="115" t="str">
        <f>IF(K79=Notes!$B$54,"Product-FT_GB_HOT",K79)</f>
        <v>Product-FT_GB_HOT</v>
      </c>
      <c r="BH79" s="115" t="str">
        <f>IF(L79=Notes!$B$54,"Product-FT_GB_HOT",L79)</f>
        <v>Product-FT_GB_HOT</v>
      </c>
      <c r="BI79" s="115" t="str">
        <f>IF(M79=Notes!$B$54,"Product-FT_GB_HOT",M79)</f>
        <v>800mV</v>
      </c>
      <c r="BJ79" s="115" t="str">
        <f>IF(N79=Notes!$B$54,"Product-FT_GB_HOT",N79)</f>
        <v>Product-FT_GB_HOT</v>
      </c>
      <c r="BK79" s="115" t="str">
        <f t="shared" si="423"/>
        <v>Bincut_X_X_X LV</v>
      </c>
      <c r="BL79" s="106"/>
      <c r="BM79" s="248"/>
      <c r="BN79" s="106" t="str">
        <f t="shared" si="43"/>
        <v>MP007</v>
      </c>
      <c r="BO79" s="116" t="str">
        <f>LEFT(TRIM(C79),5)&amp;" Product-"&amp;GB!$W$1</f>
        <v>MP007 Product-ATE_FQAGB</v>
      </c>
      <c r="BP79" s="116" t="str">
        <f>LEFT(TRIM(D79),5)&amp;" Product-"&amp;GB!$W$1</f>
        <v>ME001 Product-ATE_FQAGB</v>
      </c>
      <c r="BQ79" s="116" t="str">
        <f>LEFT(TRIM(E79),5)&amp;" Product-"&amp;GB!$W$1</f>
        <v>MG001 Product-ATE_FQAGB</v>
      </c>
      <c r="BR79" s="116" t="str">
        <f>IF(MID($F79,1,2)="MS",LEFT(TRIM($F79),5)&amp;" Product-"&amp;GB!$W$1,$F79)</f>
        <v>950mV (MS005 Product)</v>
      </c>
      <c r="BS79" s="116" t="str">
        <f>LEFT(TRIM(G79),5)&amp;" Product-"&amp;GB!$W$1</f>
        <v>MD001 Product-ATE_FQAGB</v>
      </c>
      <c r="BT79" s="116" t="str">
        <f>LEFT(TRIM(H79),5)&amp;" Product-"&amp;GB!$W$1</f>
        <v>MI001 Product-ATE_FQAGB</v>
      </c>
      <c r="BU79" s="116" t="str">
        <f>CONCATENATE(MID($BE79,1,6)," Product-",GB!$W$1)</f>
        <v>MPS007 Product-ATE_FQAGB</v>
      </c>
      <c r="BV79" s="116" t="str">
        <f>IF(J79=Notes!$B$54,"Product-"&amp;GB!$W$1,J79)</f>
        <v>Product-ATE_FQAGB</v>
      </c>
      <c r="BW79" s="116" t="str">
        <f>IF(K79=Notes!$B$54,"Product-"&amp;GB!$W$1,K79)</f>
        <v>Product-ATE_FQAGB</v>
      </c>
      <c r="BX79" s="116" t="str">
        <f>IF(L79=Notes!$B$54,"Product-"&amp;GB!$W$1,L79)</f>
        <v>Product-ATE_FQAGB</v>
      </c>
      <c r="BY79" s="116" t="str">
        <f>IF(M79=Notes!$B$54,"Product-"&amp;GB!$W$1,M79)</f>
        <v>800mV</v>
      </c>
      <c r="BZ79" s="116" t="str">
        <f>IF(N79=Notes!$B$54,"Product-"&amp;GB!$W$1,N79)</f>
        <v>Product-ATE_FQAGB</v>
      </c>
      <c r="CA79" s="116" t="str">
        <f t="shared" si="424"/>
        <v>Bincut_X_X_X NV</v>
      </c>
      <c r="CB79" s="106"/>
      <c r="CC79" s="248"/>
      <c r="CD79" s="106" t="str">
        <f t="shared" si="44"/>
        <v>MP007</v>
      </c>
      <c r="CE79" s="117" t="str">
        <f t="shared" si="425"/>
        <v>MP007 Product-HTOL_T0TX_GB_ROOM</v>
      </c>
      <c r="CF79" s="117" t="str">
        <f t="shared" si="426"/>
        <v>ME001 Product-HTOL_T0TX_GB_ROOM</v>
      </c>
      <c r="CG79" s="117" t="str">
        <f t="shared" si="427"/>
        <v>MG001 Product-HTOL_T0TX_GB_ROOM</v>
      </c>
      <c r="CH79" s="117" t="str">
        <f t="shared" si="366"/>
        <v>950mV (MS005 Product)</v>
      </c>
      <c r="CI79" s="117" t="str">
        <f t="shared" si="428"/>
        <v>MD001 Product-HTOL_T0TX_GB_ROOM</v>
      </c>
      <c r="CJ79" s="117" t="str">
        <f t="shared" si="429"/>
        <v>MI001 Product-HTOL_T0TX_GB_ROOM</v>
      </c>
      <c r="CK79" s="117" t="str">
        <f t="shared" si="430"/>
        <v>MPS007 Product-HTOL_T0TX_GB_ROOM</v>
      </c>
      <c r="CL79" s="117" t="str">
        <f>IF(J79=Notes!$B$54,"Product-HTOL_T0TX_GB_ROOM",J79)</f>
        <v>Product-HTOL_T0TX_GB_ROOM</v>
      </c>
      <c r="CM79" s="117" t="str">
        <f>IF(K79=Notes!$B$54,"Product-HTOL_T0TX_GB_ROOM",K79)</f>
        <v>Product-HTOL_T0TX_GB_ROOM</v>
      </c>
      <c r="CN79" s="117" t="str">
        <f>IF(L79=Notes!$B$54,"Product-HTOL_T0TX_GB_ROOM",L79)</f>
        <v>Product-HTOL_T0TX_GB_ROOM</v>
      </c>
      <c r="CO79" s="117" t="str">
        <f>IF(M79=Notes!$B$54,"Product-HTOL_T0TX_GB_ROOM",M79)</f>
        <v>800mV</v>
      </c>
      <c r="CP79" s="117" t="str">
        <f>IF(N79=Notes!$B$54,"Product-HTOL_T0TX_GB_ROOM",N79)</f>
        <v>Product-HTOL_T0TX_GB_ROOM</v>
      </c>
      <c r="CQ79" s="117" t="str">
        <f t="shared" si="431"/>
        <v>Bincut_X_X_X NV</v>
      </c>
      <c r="CR79" s="106"/>
      <c r="CS79" s="248"/>
      <c r="CT79" s="106" t="str">
        <f t="shared" si="45"/>
        <v>MP007</v>
      </c>
      <c r="CU79" s="118" t="str">
        <f t="shared" si="432"/>
        <v>MP007 Product-HTOL_T0TX_GB_HOT</v>
      </c>
      <c r="CV79" s="118" t="str">
        <f t="shared" si="433"/>
        <v>ME001 Product-HTOL_T0TX_GB_HOT</v>
      </c>
      <c r="CW79" s="118" t="str">
        <f t="shared" si="434"/>
        <v>MG001 Product-HTOL_T0TX_GB_HOT</v>
      </c>
      <c r="CX79" s="118" t="str">
        <f t="shared" si="367"/>
        <v>950mV (MS005 Product)</v>
      </c>
      <c r="CY79" s="118" t="str">
        <f t="shared" si="435"/>
        <v>MD001 Product-HTOL_T0TX_GB_HOT</v>
      </c>
      <c r="CZ79" s="118" t="str">
        <f t="shared" si="436"/>
        <v>MI001 Product-HTOL_T0TX_GB_HOT</v>
      </c>
      <c r="DA79" s="118" t="str">
        <f t="shared" si="437"/>
        <v>MPS007 Product-HTOL_T0TX_GB_HOT</v>
      </c>
      <c r="DB79" s="118" t="str">
        <f>IF(J79=Notes!$B$54,"Product-HTOL_T0TX_GB_HOT",J79)</f>
        <v>Product-HTOL_T0TX_GB_HOT</v>
      </c>
      <c r="DC79" s="118" t="str">
        <f>IF(K79=Notes!$B$54,"Product-HTOL_T0TX_GB_HOT",K79)</f>
        <v>Product-HTOL_T0TX_GB_HOT</v>
      </c>
      <c r="DD79" s="118" t="str">
        <f>IF(L79=Notes!$B$54,"Product-HTOL_T0TX_GB_HOT",L79)</f>
        <v>Product-HTOL_T0TX_GB_HOT</v>
      </c>
      <c r="DE79" s="118" t="str">
        <f>IF(M79=Notes!$B$54,"Product-HTOL_T0TX_GB_HOT",M79)</f>
        <v>800mV</v>
      </c>
      <c r="DF79" s="118" t="str">
        <f>IF(N79=Notes!$B$54,"Product-HTOL_T0TX_GB_HOT",N79)</f>
        <v>Product-HTOL_T0TX_GB_HOT</v>
      </c>
      <c r="DG79" s="118" t="str">
        <f t="shared" si="438"/>
        <v>Bincut_X_X_X NV</v>
      </c>
      <c r="DH79" s="106"/>
      <c r="DI79" s="55" t="str">
        <f t="shared" si="445"/>
        <v>Yes</v>
      </c>
      <c r="DJ79" s="55">
        <f>VLOOKUP(LEFT($E79,5),Notes!$A:$F,6,0)</f>
        <v>1</v>
      </c>
      <c r="DK79" s="55">
        <f>IF(LEFT($F79,2)="MS",VLOOKUP(LEFT($F79,5),Notes!$A:$F,6,0),IF(LEFT($F79,3)&gt;Notes!$B$58,0,1))</f>
        <v>0</v>
      </c>
      <c r="DL79" s="55">
        <f>VLOOKUP(LEFT($G79,5),Notes!$A:$F,6,0)</f>
        <v>1</v>
      </c>
      <c r="DM79" s="55">
        <f>VLOOKUP(LEFT($H79,5),Notes!$A:$F,6,0)</f>
        <v>1</v>
      </c>
    </row>
    <row r="80" spans="1:117" ht="17" x14ac:dyDescent="0.2">
      <c r="A80" s="249"/>
      <c r="B80" s="106" t="s">
        <v>151</v>
      </c>
      <c r="C80" s="109" t="str">
        <f t="shared" si="449"/>
        <v>MP008 Evaluate Bin</v>
      </c>
      <c r="D80" s="108" t="str">
        <f t="shared" si="453"/>
        <v>ME001 Bin Result</v>
      </c>
      <c r="E80" s="107" t="str">
        <f t="shared" si="453"/>
        <v>MG001 Bin Result</v>
      </c>
      <c r="F80" s="107" t="str">
        <f t="shared" si="373"/>
        <v>950mV (MS005 Product)</v>
      </c>
      <c r="G80" s="107" t="str">
        <f t="shared" si="454"/>
        <v>MD001 Bin Result</v>
      </c>
      <c r="H80" s="107" t="str">
        <f t="shared" si="454"/>
        <v>MI001 Bin Result</v>
      </c>
      <c r="I80" s="107" t="str">
        <f t="shared" si="455"/>
        <v>MPS008 E1 Voltage</v>
      </c>
      <c r="J80" s="107" t="str">
        <f>Notes!$B$54</f>
        <v>BinningVmax</v>
      </c>
      <c r="K80" s="107" t="str">
        <f>Notes!$B$54</f>
        <v>BinningVmax</v>
      </c>
      <c r="L80" s="107" t="str">
        <f>Notes!$B$54</f>
        <v>BinningVmax</v>
      </c>
      <c r="M80" s="107" t="str">
        <f t="shared" si="369"/>
        <v>800mV</v>
      </c>
      <c r="N80" s="107" t="str">
        <f>Notes!$B$54</f>
        <v>BinningVmax</v>
      </c>
      <c r="O80" s="107" t="str">
        <f t="shared" si="47"/>
        <v>Bincut_X_X_X LV</v>
      </c>
      <c r="P80" s="110"/>
      <c r="Q80" s="248"/>
      <c r="R80" s="106" t="str">
        <f t="shared" si="439"/>
        <v>MP008</v>
      </c>
      <c r="S80" s="111" t="str">
        <f>LEFT(TRIM(C80),5)&amp;" Product-"&amp;GB!$S$1</f>
        <v>MP008 Product-CP_GB_HOT</v>
      </c>
      <c r="T80" s="111" t="str">
        <f>LEFT(TRIM(D80),5)&amp;" Product-"&amp;GB!$S$1</f>
        <v>ME001 Product-CP_GB_HOT</v>
      </c>
      <c r="U80" s="111" t="str">
        <f>LEFT(TRIM(E80),5)&amp;" Product-"&amp;GB!$S$1</f>
        <v>MG001 Product-CP_GB_HOT</v>
      </c>
      <c r="V80" s="111" t="str">
        <f t="shared" si="364"/>
        <v>950mV (MS005 Product)</v>
      </c>
      <c r="W80" s="111" t="str">
        <f>LEFT(TRIM(G80),5)&amp;" Product-"&amp;GB!$S$1</f>
        <v>MD001 Product-CP_GB_HOT</v>
      </c>
      <c r="X80" s="111" t="str">
        <f>LEFT(TRIM(H80),5)&amp;" Product-"&amp;GB!$S$1</f>
        <v>MI001 Product-CP_GB_HOT</v>
      </c>
      <c r="Y80" s="111" t="str">
        <f>IF(I80="","",LEFT(TRIM($I80),6)&amp;" Product-"&amp;GB!$S$1)</f>
        <v>MPS008 Product-CP_GB_HOT</v>
      </c>
      <c r="Z80" s="111" t="str">
        <f t="shared" si="48"/>
        <v>Product-CP_GB_HOT</v>
      </c>
      <c r="AA80" s="111" t="str">
        <f t="shared" si="48"/>
        <v>Product-CP_GB_HOT</v>
      </c>
      <c r="AB80" s="111" t="str">
        <f t="shared" si="48"/>
        <v>Product-CP_GB_HOT</v>
      </c>
      <c r="AC80" s="111" t="str">
        <f t="shared" si="365"/>
        <v>800mV</v>
      </c>
      <c r="AD80" s="111" t="str">
        <f t="shared" si="48"/>
        <v>Product-CP_GB_HOT</v>
      </c>
      <c r="AE80" s="111" t="str">
        <f t="shared" si="420"/>
        <v>Bincut_X_X_X LV</v>
      </c>
      <c r="AF80" s="106"/>
      <c r="AG80" s="248"/>
      <c r="AH80" s="112" t="str">
        <f t="shared" si="440"/>
        <v>MP008</v>
      </c>
      <c r="AI80" s="113" t="str">
        <f t="shared" si="355"/>
        <v>MP008 Product-FT_GB_ROOM</v>
      </c>
      <c r="AJ80" s="113" t="str">
        <f t="shared" si="356"/>
        <v>ME001 Product-FT_GB_ROOM</v>
      </c>
      <c r="AK80" s="113" t="str">
        <f t="shared" si="357"/>
        <v>MG001 Product-FT_GB_ROOM</v>
      </c>
      <c r="AL80" s="113" t="str">
        <f t="shared" si="358"/>
        <v>950mV (MS005 Product)</v>
      </c>
      <c r="AM80" s="113" t="str">
        <f t="shared" si="359"/>
        <v>MD001 Product-FT_GB_ROOM</v>
      </c>
      <c r="AN80" s="113" t="str">
        <f t="shared" si="360"/>
        <v>MI001 Product-FT_GB_ROOM</v>
      </c>
      <c r="AO80" s="113" t="str">
        <f t="shared" si="40"/>
        <v>MPS008 Product-FT_GB_ROOM</v>
      </c>
      <c r="AP80" s="113" t="str">
        <f>IF(J80=Notes!$B$54,"Product-FT_GB_ROOM",J80)</f>
        <v>Product-FT_GB_ROOM</v>
      </c>
      <c r="AQ80" s="113" t="str">
        <f>IF(K80=Notes!$B$54,"Product-FT_GB_ROOM",K80)</f>
        <v>Product-FT_GB_ROOM</v>
      </c>
      <c r="AR80" s="113" t="str">
        <f>IF(L80=Notes!$B$54,"Product-FT_GB_ROOM",L80)</f>
        <v>Product-FT_GB_ROOM</v>
      </c>
      <c r="AS80" s="113" t="str">
        <f>IF(M80=Notes!$B$54,"Product-FT_GB_ROOM",M80)</f>
        <v>800mV</v>
      </c>
      <c r="AT80" s="113" t="str">
        <f>IF(N80=Notes!$B$54,"Product-FT_GB_ROOM",N80)</f>
        <v>Product-FT_GB_ROOM</v>
      </c>
      <c r="AU80" s="114" t="str">
        <f t="shared" si="421"/>
        <v>Bincut_X_X_X LV</v>
      </c>
      <c r="AV80" s="106"/>
      <c r="AW80" s="248"/>
      <c r="AX80" s="106" t="str">
        <f t="shared" si="441"/>
        <v>MP008</v>
      </c>
      <c r="AY80" s="115" t="str">
        <f t="shared" si="450"/>
        <v>MP008 Product-FT_GB_HOT</v>
      </c>
      <c r="AZ80" s="115" t="str">
        <f t="shared" si="451"/>
        <v>ME001 Product-FT_GB_HOT</v>
      </c>
      <c r="BA80" s="115" t="str">
        <f t="shared" si="361"/>
        <v>MG001 Product-FT_GB_HOT</v>
      </c>
      <c r="BB80" s="115" t="str">
        <f t="shared" si="362"/>
        <v>950mV (MS005 Product)</v>
      </c>
      <c r="BC80" s="115" t="str">
        <f t="shared" si="452"/>
        <v>MD001 Product-FT_GB_HOT</v>
      </c>
      <c r="BD80" s="115" t="str">
        <f t="shared" si="422"/>
        <v>MI001 Product-FT_GB_HOT</v>
      </c>
      <c r="BE80" s="115" t="str">
        <f t="shared" si="42"/>
        <v>MPS008 Product-FT_GB_HOT</v>
      </c>
      <c r="BF80" s="115" t="str">
        <f>IF(J80=Notes!$B$54,"Product-FT_GB_HOT",J80)</f>
        <v>Product-FT_GB_HOT</v>
      </c>
      <c r="BG80" s="115" t="str">
        <f>IF(K80=Notes!$B$54,"Product-FT_GB_HOT",K80)</f>
        <v>Product-FT_GB_HOT</v>
      </c>
      <c r="BH80" s="115" t="str">
        <f>IF(L80=Notes!$B$54,"Product-FT_GB_HOT",L80)</f>
        <v>Product-FT_GB_HOT</v>
      </c>
      <c r="BI80" s="115" t="str">
        <f>IF(M80=Notes!$B$54,"Product-FT_GB_HOT",M80)</f>
        <v>800mV</v>
      </c>
      <c r="BJ80" s="115" t="str">
        <f>IF(N80=Notes!$B$54,"Product-FT_GB_HOT",N80)</f>
        <v>Product-FT_GB_HOT</v>
      </c>
      <c r="BK80" s="115" t="str">
        <f t="shared" si="423"/>
        <v>Bincut_X_X_X LV</v>
      </c>
      <c r="BL80" s="106"/>
      <c r="BM80" s="248"/>
      <c r="BN80" s="106" t="str">
        <f t="shared" si="43"/>
        <v>MP008</v>
      </c>
      <c r="BO80" s="116" t="str">
        <f>LEFT(TRIM(C80),5)&amp;" Product-"&amp;GB!$W$1</f>
        <v>MP008 Product-ATE_FQAGB</v>
      </c>
      <c r="BP80" s="116" t="str">
        <f>LEFT(TRIM(D80),5)&amp;" Product-"&amp;GB!$W$1</f>
        <v>ME001 Product-ATE_FQAGB</v>
      </c>
      <c r="BQ80" s="116" t="str">
        <f>LEFT(TRIM(E80),5)&amp;" Product-"&amp;GB!$W$1</f>
        <v>MG001 Product-ATE_FQAGB</v>
      </c>
      <c r="BR80" s="116" t="str">
        <f>IF(MID($F80,1,2)="MS",LEFT(TRIM($F80),5)&amp;" Product-"&amp;GB!$W$1,$F80)</f>
        <v>950mV (MS005 Product)</v>
      </c>
      <c r="BS80" s="116" t="str">
        <f>LEFT(TRIM(G80),5)&amp;" Product-"&amp;GB!$W$1</f>
        <v>MD001 Product-ATE_FQAGB</v>
      </c>
      <c r="BT80" s="116" t="str">
        <f>LEFT(TRIM(H80),5)&amp;" Product-"&amp;GB!$W$1</f>
        <v>MI001 Product-ATE_FQAGB</v>
      </c>
      <c r="BU80" s="116" t="str">
        <f>CONCATENATE(MID($BE80,1,6)," Product-",GB!$W$1)</f>
        <v>MPS008 Product-ATE_FQAGB</v>
      </c>
      <c r="BV80" s="116" t="str">
        <f>IF(J80=Notes!$B$54,"Product-"&amp;GB!$W$1,J80)</f>
        <v>Product-ATE_FQAGB</v>
      </c>
      <c r="BW80" s="116" t="str">
        <f>IF(K80=Notes!$B$54,"Product-"&amp;GB!$W$1,K80)</f>
        <v>Product-ATE_FQAGB</v>
      </c>
      <c r="BX80" s="116" t="str">
        <f>IF(L80=Notes!$B$54,"Product-"&amp;GB!$W$1,L80)</f>
        <v>Product-ATE_FQAGB</v>
      </c>
      <c r="BY80" s="116" t="str">
        <f>IF(M80=Notes!$B$54,"Product-"&amp;GB!$W$1,M80)</f>
        <v>800mV</v>
      </c>
      <c r="BZ80" s="116" t="str">
        <f>IF(N80=Notes!$B$54,"Product-"&amp;GB!$W$1,N80)</f>
        <v>Product-ATE_FQAGB</v>
      </c>
      <c r="CA80" s="116" t="str">
        <f t="shared" si="424"/>
        <v>Bincut_X_X_X NV</v>
      </c>
      <c r="CB80" s="106"/>
      <c r="CC80" s="248"/>
      <c r="CD80" s="106" t="str">
        <f t="shared" si="44"/>
        <v>MP008</v>
      </c>
      <c r="CE80" s="117" t="str">
        <f t="shared" si="425"/>
        <v>MP008 Product-HTOL_T0TX_GB_ROOM</v>
      </c>
      <c r="CF80" s="117" t="str">
        <f t="shared" si="426"/>
        <v>ME001 Product-HTOL_T0TX_GB_ROOM</v>
      </c>
      <c r="CG80" s="117" t="str">
        <f t="shared" si="427"/>
        <v>MG001 Product-HTOL_T0TX_GB_ROOM</v>
      </c>
      <c r="CH80" s="117" t="str">
        <f t="shared" si="366"/>
        <v>950mV (MS005 Product)</v>
      </c>
      <c r="CI80" s="117" t="str">
        <f t="shared" si="428"/>
        <v>MD001 Product-HTOL_T0TX_GB_ROOM</v>
      </c>
      <c r="CJ80" s="117" t="str">
        <f t="shared" si="429"/>
        <v>MI001 Product-HTOL_T0TX_GB_ROOM</v>
      </c>
      <c r="CK80" s="117" t="str">
        <f t="shared" si="430"/>
        <v>MPS008 Product-HTOL_T0TX_GB_ROOM</v>
      </c>
      <c r="CL80" s="117" t="str">
        <f>IF(J80=Notes!$B$54,"Product-HTOL_T0TX_GB_ROOM",J80)</f>
        <v>Product-HTOL_T0TX_GB_ROOM</v>
      </c>
      <c r="CM80" s="117" t="str">
        <f>IF(K80=Notes!$B$54,"Product-HTOL_T0TX_GB_ROOM",K80)</f>
        <v>Product-HTOL_T0TX_GB_ROOM</v>
      </c>
      <c r="CN80" s="117" t="str">
        <f>IF(L80=Notes!$B$54,"Product-HTOL_T0TX_GB_ROOM",L80)</f>
        <v>Product-HTOL_T0TX_GB_ROOM</v>
      </c>
      <c r="CO80" s="117" t="str">
        <f>IF(M80=Notes!$B$54,"Product-HTOL_T0TX_GB_ROOM",M80)</f>
        <v>800mV</v>
      </c>
      <c r="CP80" s="117" t="str">
        <f>IF(N80=Notes!$B$54,"Product-HTOL_T0TX_GB_ROOM",N80)</f>
        <v>Product-HTOL_T0TX_GB_ROOM</v>
      </c>
      <c r="CQ80" s="117" t="str">
        <f t="shared" si="431"/>
        <v>Bincut_X_X_X NV</v>
      </c>
      <c r="CR80" s="106"/>
      <c r="CS80" s="248"/>
      <c r="CT80" s="106" t="str">
        <f t="shared" si="45"/>
        <v>MP008</v>
      </c>
      <c r="CU80" s="118" t="str">
        <f t="shared" si="432"/>
        <v>MP008 Product-HTOL_T0TX_GB_HOT</v>
      </c>
      <c r="CV80" s="118" t="str">
        <f t="shared" si="433"/>
        <v>ME001 Product-HTOL_T0TX_GB_HOT</v>
      </c>
      <c r="CW80" s="118" t="str">
        <f t="shared" si="434"/>
        <v>MG001 Product-HTOL_T0TX_GB_HOT</v>
      </c>
      <c r="CX80" s="118" t="str">
        <f t="shared" si="367"/>
        <v>950mV (MS005 Product)</v>
      </c>
      <c r="CY80" s="118" t="str">
        <f t="shared" si="435"/>
        <v>MD001 Product-HTOL_T0TX_GB_HOT</v>
      </c>
      <c r="CZ80" s="118" t="str">
        <f t="shared" si="436"/>
        <v>MI001 Product-HTOL_T0TX_GB_HOT</v>
      </c>
      <c r="DA80" s="118" t="str">
        <f t="shared" si="437"/>
        <v>MPS008 Product-HTOL_T0TX_GB_HOT</v>
      </c>
      <c r="DB80" s="118" t="str">
        <f>IF(J80=Notes!$B$54,"Product-HTOL_T0TX_GB_HOT",J80)</f>
        <v>Product-HTOL_T0TX_GB_HOT</v>
      </c>
      <c r="DC80" s="118" t="str">
        <f>IF(K80=Notes!$B$54,"Product-HTOL_T0TX_GB_HOT",K80)</f>
        <v>Product-HTOL_T0TX_GB_HOT</v>
      </c>
      <c r="DD80" s="118" t="str">
        <f>IF(L80=Notes!$B$54,"Product-HTOL_T0TX_GB_HOT",L80)</f>
        <v>Product-HTOL_T0TX_GB_HOT</v>
      </c>
      <c r="DE80" s="118" t="str">
        <f>IF(M80=Notes!$B$54,"Product-HTOL_T0TX_GB_HOT",M80)</f>
        <v>800mV</v>
      </c>
      <c r="DF80" s="118" t="str">
        <f>IF(N80=Notes!$B$54,"Product-HTOL_T0TX_GB_HOT",N80)</f>
        <v>Product-HTOL_T0TX_GB_HOT</v>
      </c>
      <c r="DG80" s="118" t="str">
        <f t="shared" si="438"/>
        <v>Bincut_X_X_X NV</v>
      </c>
      <c r="DH80" s="106"/>
      <c r="DI80" s="55" t="str">
        <f t="shared" si="445"/>
        <v>Yes</v>
      </c>
      <c r="DJ80" s="55">
        <f>VLOOKUP(LEFT($E80,5),Notes!$A:$F,6,0)</f>
        <v>1</v>
      </c>
      <c r="DK80" s="55">
        <f>IF(LEFT($F80,2)="MS",VLOOKUP(LEFT($F80,5),Notes!$A:$F,6,0),IF(LEFT($F80,3)&gt;Notes!$B$58,0,1))</f>
        <v>0</v>
      </c>
      <c r="DL80" s="55">
        <f>VLOOKUP(LEFT($G80,5),Notes!$A:$F,6,0)</f>
        <v>1</v>
      </c>
      <c r="DM80" s="55">
        <f>VLOOKUP(LEFT($H80,5),Notes!$A:$F,6,0)</f>
        <v>1</v>
      </c>
    </row>
    <row r="81" spans="1:117" ht="17" x14ac:dyDescent="0.2">
      <c r="A81" s="249"/>
      <c r="B81" s="106" t="s">
        <v>152</v>
      </c>
      <c r="C81" s="109" t="str">
        <f t="shared" si="449"/>
        <v>MP009 Evaluate Bin</v>
      </c>
      <c r="D81" s="108" t="str">
        <f t="shared" si="453"/>
        <v>ME001 Bin Result</v>
      </c>
      <c r="E81" s="107" t="str">
        <f t="shared" si="453"/>
        <v>MG001 Bin Result</v>
      </c>
      <c r="F81" s="107" t="str">
        <f>F$49</f>
        <v>950mV (MS005 Product)</v>
      </c>
      <c r="G81" s="107" t="str">
        <f t="shared" si="454"/>
        <v>MD001 Bin Result</v>
      </c>
      <c r="H81" s="107" t="str">
        <f t="shared" si="454"/>
        <v>MI001 Bin Result</v>
      </c>
      <c r="I81" s="107" t="str">
        <f t="shared" si="455"/>
        <v>MPS009 E1 Voltage</v>
      </c>
      <c r="J81" s="107" t="str">
        <f>Notes!$B$54</f>
        <v>BinningVmax</v>
      </c>
      <c r="K81" s="107" t="str">
        <f>Notes!$B$54</f>
        <v>BinningVmax</v>
      </c>
      <c r="L81" s="107" t="str">
        <f>Notes!$B$54</f>
        <v>BinningVmax</v>
      </c>
      <c r="M81" s="107" t="str">
        <f t="shared" si="369"/>
        <v>800mV</v>
      </c>
      <c r="N81" s="107" t="str">
        <f>Notes!$B$54</f>
        <v>BinningVmax</v>
      </c>
      <c r="O81" s="107" t="str">
        <f t="shared" si="47"/>
        <v>Bincut_X_X_X LV</v>
      </c>
      <c r="P81" s="125"/>
      <c r="Q81" s="248"/>
      <c r="R81" s="106" t="str">
        <f t="shared" si="439"/>
        <v>MP009</v>
      </c>
      <c r="S81" s="111" t="str">
        <f>LEFT(TRIM(C81),5)&amp;" Product-"&amp;GB!$S$1</f>
        <v>MP009 Product-CP_GB_HOT</v>
      </c>
      <c r="T81" s="111" t="str">
        <f>LEFT(TRIM(D81),5)&amp;" Product-"&amp;GB!$S$1</f>
        <v>ME001 Product-CP_GB_HOT</v>
      </c>
      <c r="U81" s="111" t="str">
        <f>LEFT(TRIM(E81),5)&amp;" Product-"&amp;GB!$S$1</f>
        <v>MG001 Product-CP_GB_HOT</v>
      </c>
      <c r="V81" s="111" t="str">
        <f t="shared" si="364"/>
        <v>950mV (MS005 Product)</v>
      </c>
      <c r="W81" s="111" t="str">
        <f>LEFT(TRIM(G81),5)&amp;" Product-"&amp;GB!$S$1</f>
        <v>MD001 Product-CP_GB_HOT</v>
      </c>
      <c r="X81" s="111" t="str">
        <f>LEFT(TRIM(H81),5)&amp;" Product-"&amp;GB!$S$1</f>
        <v>MI001 Product-CP_GB_HOT</v>
      </c>
      <c r="Y81" s="111" t="str">
        <f>IF(I81="","",LEFT(TRIM($I81),6)&amp;" Product-"&amp;GB!$S$1)</f>
        <v>MPS009 Product-CP_GB_HOT</v>
      </c>
      <c r="Z81" s="111" t="str">
        <f t="shared" si="48"/>
        <v>Product-CP_GB_HOT</v>
      </c>
      <c r="AA81" s="111" t="str">
        <f t="shared" si="48"/>
        <v>Product-CP_GB_HOT</v>
      </c>
      <c r="AB81" s="111" t="str">
        <f t="shared" si="48"/>
        <v>Product-CP_GB_HOT</v>
      </c>
      <c r="AC81" s="111" t="str">
        <f t="shared" si="365"/>
        <v>800mV</v>
      </c>
      <c r="AD81" s="111" t="str">
        <f t="shared" si="48"/>
        <v>Product-CP_GB_HOT</v>
      </c>
      <c r="AE81" s="111" t="str">
        <f t="shared" si="420"/>
        <v>Bincut_X_X_X LV</v>
      </c>
      <c r="AF81" s="106"/>
      <c r="AG81" s="248"/>
      <c r="AH81" s="112" t="str">
        <f t="shared" si="440"/>
        <v>MP009</v>
      </c>
      <c r="AI81" s="113" t="str">
        <f t="shared" si="355"/>
        <v>MP009 Product-FT_GB_ROOM</v>
      </c>
      <c r="AJ81" s="113" t="str">
        <f t="shared" si="356"/>
        <v>ME001 Product-FT_GB_ROOM</v>
      </c>
      <c r="AK81" s="113" t="str">
        <f t="shared" si="357"/>
        <v>MG001 Product-FT_GB_ROOM</v>
      </c>
      <c r="AL81" s="113" t="str">
        <f t="shared" si="358"/>
        <v>950mV (MS005 Product)</v>
      </c>
      <c r="AM81" s="113" t="str">
        <f t="shared" si="359"/>
        <v>MD001 Product-FT_GB_ROOM</v>
      </c>
      <c r="AN81" s="113" t="str">
        <f t="shared" si="360"/>
        <v>MI001 Product-FT_GB_ROOM</v>
      </c>
      <c r="AO81" s="113" t="str">
        <f t="shared" si="40"/>
        <v>MPS009 Product-FT_GB_ROOM</v>
      </c>
      <c r="AP81" s="113" t="str">
        <f>IF(J81=Notes!$B$54,"Product-FT_GB_ROOM",J81)</f>
        <v>Product-FT_GB_ROOM</v>
      </c>
      <c r="AQ81" s="113" t="str">
        <f>IF(K81=Notes!$B$54,"Product-FT_GB_ROOM",K81)</f>
        <v>Product-FT_GB_ROOM</v>
      </c>
      <c r="AR81" s="113" t="str">
        <f>IF(L81=Notes!$B$54,"Product-FT_GB_ROOM",L81)</f>
        <v>Product-FT_GB_ROOM</v>
      </c>
      <c r="AS81" s="113" t="str">
        <f>IF(M81=Notes!$B$54,"Product-FT_GB_ROOM",M81)</f>
        <v>800mV</v>
      </c>
      <c r="AT81" s="113" t="str">
        <f>IF(N81=Notes!$B$54,"Product-FT_GB_ROOM",N81)</f>
        <v>Product-FT_GB_ROOM</v>
      </c>
      <c r="AU81" s="114" t="str">
        <f t="shared" si="421"/>
        <v>Bincut_X_X_X LV</v>
      </c>
      <c r="AV81" s="106"/>
      <c r="AW81" s="248"/>
      <c r="AX81" s="106" t="str">
        <f t="shared" si="441"/>
        <v>MP009</v>
      </c>
      <c r="AY81" s="115" t="str">
        <f t="shared" si="450"/>
        <v>MP009 Product-FT_GB_HOT</v>
      </c>
      <c r="AZ81" s="115" t="str">
        <f t="shared" si="451"/>
        <v>ME001 Product-FT_GB_HOT</v>
      </c>
      <c r="BA81" s="115" t="str">
        <f t="shared" si="361"/>
        <v>MG001 Product-FT_GB_HOT</v>
      </c>
      <c r="BB81" s="115" t="str">
        <f t="shared" si="362"/>
        <v>950mV (MS005 Product)</v>
      </c>
      <c r="BC81" s="115" t="str">
        <f t="shared" si="452"/>
        <v>MD001 Product-FT_GB_HOT</v>
      </c>
      <c r="BD81" s="115" t="str">
        <f t="shared" si="422"/>
        <v>MI001 Product-FT_GB_HOT</v>
      </c>
      <c r="BE81" s="115" t="str">
        <f t="shared" si="42"/>
        <v>MPS009 Product-FT_GB_HOT</v>
      </c>
      <c r="BF81" s="115" t="str">
        <f>IF(J81=Notes!$B$54,"Product-FT_GB_HOT",J81)</f>
        <v>Product-FT_GB_HOT</v>
      </c>
      <c r="BG81" s="115" t="str">
        <f>IF(K81=Notes!$B$54,"Product-FT_GB_HOT",K81)</f>
        <v>Product-FT_GB_HOT</v>
      </c>
      <c r="BH81" s="115" t="str">
        <f>IF(L81=Notes!$B$54,"Product-FT_GB_HOT",L81)</f>
        <v>Product-FT_GB_HOT</v>
      </c>
      <c r="BI81" s="115" t="str">
        <f>IF(M81=Notes!$B$54,"Product-FT_GB_HOT",M81)</f>
        <v>800mV</v>
      </c>
      <c r="BJ81" s="115" t="str">
        <f>IF(N81=Notes!$B$54,"Product-FT_GB_HOT",N81)</f>
        <v>Product-FT_GB_HOT</v>
      </c>
      <c r="BK81" s="115" t="str">
        <f t="shared" si="423"/>
        <v>Bincut_X_X_X LV</v>
      </c>
      <c r="BL81" s="106"/>
      <c r="BM81" s="248"/>
      <c r="BN81" s="106" t="str">
        <f t="shared" si="43"/>
        <v>MP009</v>
      </c>
      <c r="BO81" s="116" t="str">
        <f>LEFT(TRIM(C81),5)&amp;" Product-"&amp;GB!$W$1</f>
        <v>MP009 Product-ATE_FQAGB</v>
      </c>
      <c r="BP81" s="116" t="str">
        <f>LEFT(TRIM(D81),5)&amp;" Product-"&amp;GB!$W$1</f>
        <v>ME001 Product-ATE_FQAGB</v>
      </c>
      <c r="BQ81" s="116" t="str">
        <f>LEFT(TRIM(E81),5)&amp;" Product-"&amp;GB!$W$1</f>
        <v>MG001 Product-ATE_FQAGB</v>
      </c>
      <c r="BR81" s="116" t="str">
        <f>IF(MID($F81,1,2)="MS",LEFT(TRIM($F81),5)&amp;" Product-"&amp;GB!$W$1,$F81)</f>
        <v>950mV (MS005 Product)</v>
      </c>
      <c r="BS81" s="116" t="str">
        <f>LEFT(TRIM(G81),5)&amp;" Product-"&amp;GB!$W$1</f>
        <v>MD001 Product-ATE_FQAGB</v>
      </c>
      <c r="BT81" s="116" t="str">
        <f>LEFT(TRIM(H81),5)&amp;" Product-"&amp;GB!$W$1</f>
        <v>MI001 Product-ATE_FQAGB</v>
      </c>
      <c r="BU81" s="116" t="str">
        <f>CONCATENATE(MID($BE81,1,6)," Product-",GB!$W$1)</f>
        <v>MPS009 Product-ATE_FQAGB</v>
      </c>
      <c r="BV81" s="116" t="str">
        <f>IF(J81=Notes!$B$54,"Product-"&amp;GB!$W$1,J81)</f>
        <v>Product-ATE_FQAGB</v>
      </c>
      <c r="BW81" s="116" t="str">
        <f>IF(K81=Notes!$B$54,"Product-"&amp;GB!$W$1,K81)</f>
        <v>Product-ATE_FQAGB</v>
      </c>
      <c r="BX81" s="116" t="str">
        <f>IF(L81=Notes!$B$54,"Product-"&amp;GB!$W$1,L81)</f>
        <v>Product-ATE_FQAGB</v>
      </c>
      <c r="BY81" s="116" t="str">
        <f>IF(M81=Notes!$B$54,"Product-"&amp;GB!$W$1,M81)</f>
        <v>800mV</v>
      </c>
      <c r="BZ81" s="116" t="str">
        <f>IF(N81=Notes!$B$54,"Product-"&amp;GB!$W$1,N81)</f>
        <v>Product-ATE_FQAGB</v>
      </c>
      <c r="CA81" s="116" t="str">
        <f t="shared" si="424"/>
        <v>Bincut_X_X_X NV</v>
      </c>
      <c r="CB81" s="106"/>
      <c r="CC81" s="248"/>
      <c r="CD81" s="106" t="str">
        <f t="shared" si="44"/>
        <v>MP009</v>
      </c>
      <c r="CE81" s="117" t="str">
        <f t="shared" si="425"/>
        <v>MP009 Product-HTOL_T0TX_GB_ROOM</v>
      </c>
      <c r="CF81" s="117" t="str">
        <f t="shared" si="426"/>
        <v>ME001 Product-HTOL_T0TX_GB_ROOM</v>
      </c>
      <c r="CG81" s="117" t="str">
        <f t="shared" si="427"/>
        <v>MG001 Product-HTOL_T0TX_GB_ROOM</v>
      </c>
      <c r="CH81" s="117" t="str">
        <f t="shared" si="366"/>
        <v>950mV (MS005 Product)</v>
      </c>
      <c r="CI81" s="117" t="str">
        <f t="shared" si="428"/>
        <v>MD001 Product-HTOL_T0TX_GB_ROOM</v>
      </c>
      <c r="CJ81" s="117" t="str">
        <f t="shared" si="429"/>
        <v>MI001 Product-HTOL_T0TX_GB_ROOM</v>
      </c>
      <c r="CK81" s="117" t="str">
        <f t="shared" si="430"/>
        <v>MPS009 Product-HTOL_T0TX_GB_ROOM</v>
      </c>
      <c r="CL81" s="117" t="str">
        <f>IF(J81=Notes!$B$54,"Product-HTOL_T0TX_GB_ROOM",J81)</f>
        <v>Product-HTOL_T0TX_GB_ROOM</v>
      </c>
      <c r="CM81" s="117" t="str">
        <f>IF(K81=Notes!$B$54,"Product-HTOL_T0TX_GB_ROOM",K81)</f>
        <v>Product-HTOL_T0TX_GB_ROOM</v>
      </c>
      <c r="CN81" s="117" t="str">
        <f>IF(L81=Notes!$B$54,"Product-HTOL_T0TX_GB_ROOM",L81)</f>
        <v>Product-HTOL_T0TX_GB_ROOM</v>
      </c>
      <c r="CO81" s="117" t="str">
        <f>IF(M81=Notes!$B$54,"Product-HTOL_T0TX_GB_ROOM",M81)</f>
        <v>800mV</v>
      </c>
      <c r="CP81" s="117" t="str">
        <f>IF(N81=Notes!$B$54,"Product-HTOL_T0TX_GB_ROOM",N81)</f>
        <v>Product-HTOL_T0TX_GB_ROOM</v>
      </c>
      <c r="CQ81" s="117" t="str">
        <f t="shared" si="431"/>
        <v>Bincut_X_X_X NV</v>
      </c>
      <c r="CR81" s="106"/>
      <c r="CS81" s="248"/>
      <c r="CT81" s="106" t="str">
        <f t="shared" si="45"/>
        <v>MP009</v>
      </c>
      <c r="CU81" s="118" t="str">
        <f t="shared" si="432"/>
        <v>MP009 Product-HTOL_T0TX_GB_HOT</v>
      </c>
      <c r="CV81" s="118" t="str">
        <f t="shared" si="433"/>
        <v>ME001 Product-HTOL_T0TX_GB_HOT</v>
      </c>
      <c r="CW81" s="118" t="str">
        <f t="shared" si="434"/>
        <v>MG001 Product-HTOL_T0TX_GB_HOT</v>
      </c>
      <c r="CX81" s="118" t="str">
        <f t="shared" si="367"/>
        <v>950mV (MS005 Product)</v>
      </c>
      <c r="CY81" s="118" t="str">
        <f t="shared" si="435"/>
        <v>MD001 Product-HTOL_T0TX_GB_HOT</v>
      </c>
      <c r="CZ81" s="118" t="str">
        <f t="shared" si="436"/>
        <v>MI001 Product-HTOL_T0TX_GB_HOT</v>
      </c>
      <c r="DA81" s="118" t="str">
        <f t="shared" si="437"/>
        <v>MPS009 Product-HTOL_T0TX_GB_HOT</v>
      </c>
      <c r="DB81" s="118" t="str">
        <f>IF(J81=Notes!$B$54,"Product-HTOL_T0TX_GB_HOT",J81)</f>
        <v>Product-HTOL_T0TX_GB_HOT</v>
      </c>
      <c r="DC81" s="118" t="str">
        <f>IF(K81=Notes!$B$54,"Product-HTOL_T0TX_GB_HOT",K81)</f>
        <v>Product-HTOL_T0TX_GB_HOT</v>
      </c>
      <c r="DD81" s="118" t="str">
        <f>IF(L81=Notes!$B$54,"Product-HTOL_T0TX_GB_HOT",L81)</f>
        <v>Product-HTOL_T0TX_GB_HOT</v>
      </c>
      <c r="DE81" s="118" t="str">
        <f>IF(M81=Notes!$B$54,"Product-HTOL_T0TX_GB_HOT",M81)</f>
        <v>800mV</v>
      </c>
      <c r="DF81" s="118" t="str">
        <f>IF(N81=Notes!$B$54,"Product-HTOL_T0TX_GB_HOT",N81)</f>
        <v>Product-HTOL_T0TX_GB_HOT</v>
      </c>
      <c r="DG81" s="118" t="str">
        <f t="shared" si="438"/>
        <v>Bincut_X_X_X NV</v>
      </c>
      <c r="DH81" s="106"/>
      <c r="DI81" s="55" t="str">
        <f t="shared" si="445"/>
        <v>Yes</v>
      </c>
      <c r="DJ81" s="55">
        <f>VLOOKUP(LEFT($E81,5),Notes!$A:$F,6,0)</f>
        <v>1</v>
      </c>
      <c r="DK81" s="55">
        <f>IF(LEFT($F81,2)="MS",VLOOKUP(LEFT($F81,5),Notes!$A:$F,6,0),IF(LEFT($F81,3)&gt;Notes!$B$58,0,1))</f>
        <v>0</v>
      </c>
      <c r="DL81" s="55">
        <f>VLOOKUP(LEFT($G81,5),Notes!$A:$F,6,0)</f>
        <v>1</v>
      </c>
      <c r="DM81" s="55">
        <f>VLOOKUP(LEFT($H81,5),Notes!$A:$F,6,0)</f>
        <v>1</v>
      </c>
    </row>
    <row r="82" spans="1:117" ht="17" x14ac:dyDescent="0.2">
      <c r="A82" s="249"/>
      <c r="B82" s="106" t="s">
        <v>160</v>
      </c>
      <c r="C82" s="109" t="str">
        <f t="shared" si="449"/>
        <v>MP00A Evaluate Bin</v>
      </c>
      <c r="D82" s="108" t="str">
        <f t="shared" si="453"/>
        <v>ME001 Bin Result</v>
      </c>
      <c r="E82" s="107" t="str">
        <f t="shared" si="453"/>
        <v>MG001 Bin Result</v>
      </c>
      <c r="F82" s="107" t="str">
        <f t="shared" si="373"/>
        <v>950mV (MS005 Product)</v>
      </c>
      <c r="G82" s="107" t="str">
        <f t="shared" si="454"/>
        <v>MD001 Bin Result</v>
      </c>
      <c r="H82" s="107" t="str">
        <f t="shared" si="454"/>
        <v>MI001 Bin Result</v>
      </c>
      <c r="I82" s="107" t="str">
        <f t="shared" si="455"/>
        <v>MPS00A E1 Voltage</v>
      </c>
      <c r="J82" s="107" t="str">
        <f>Notes!$B$54</f>
        <v>BinningVmax</v>
      </c>
      <c r="K82" s="107" t="str">
        <f>Notes!$B$54</f>
        <v>BinningVmax</v>
      </c>
      <c r="L82" s="107" t="str">
        <f>Notes!$B$54</f>
        <v>BinningVmax</v>
      </c>
      <c r="M82" s="107" t="str">
        <f t="shared" si="369"/>
        <v>800mV</v>
      </c>
      <c r="N82" s="107" t="str">
        <f>Notes!$B$54</f>
        <v>BinningVmax</v>
      </c>
      <c r="O82" s="107" t="str">
        <f t="shared" si="47"/>
        <v>Bincut_X_X_X LV</v>
      </c>
      <c r="P82" s="125"/>
      <c r="Q82" s="248"/>
      <c r="R82" s="106" t="str">
        <f t="shared" si="439"/>
        <v>MP00A</v>
      </c>
      <c r="S82" s="111" t="str">
        <f>LEFT(TRIM(C82),5)&amp;" Product-"&amp;GB!$S$1</f>
        <v>MP00A Product-CP_GB_HOT</v>
      </c>
      <c r="T82" s="111" t="str">
        <f>LEFT(TRIM(D82),5)&amp;" Product-"&amp;GB!$S$1</f>
        <v>ME001 Product-CP_GB_HOT</v>
      </c>
      <c r="U82" s="111" t="str">
        <f>LEFT(TRIM(E82),5)&amp;" Product-"&amp;GB!$S$1</f>
        <v>MG001 Product-CP_GB_HOT</v>
      </c>
      <c r="V82" s="111" t="str">
        <f t="shared" si="364"/>
        <v>950mV (MS005 Product)</v>
      </c>
      <c r="W82" s="111" t="str">
        <f>LEFT(TRIM(G82),5)&amp;" Product-"&amp;GB!$S$1</f>
        <v>MD001 Product-CP_GB_HOT</v>
      </c>
      <c r="X82" s="111" t="str">
        <f>LEFT(TRIM(H82),5)&amp;" Product-"&amp;GB!$S$1</f>
        <v>MI001 Product-CP_GB_HOT</v>
      </c>
      <c r="Y82" s="111" t="str">
        <f>IF(I82="","",LEFT(TRIM($I82),6)&amp;" Product-"&amp;GB!$S$1)</f>
        <v>MPS00A Product-CP_GB_HOT</v>
      </c>
      <c r="Z82" s="111" t="str">
        <f t="shared" si="48"/>
        <v>Product-CP_GB_HOT</v>
      </c>
      <c r="AA82" s="111" t="str">
        <f t="shared" si="48"/>
        <v>Product-CP_GB_HOT</v>
      </c>
      <c r="AB82" s="111" t="str">
        <f t="shared" si="48"/>
        <v>Product-CP_GB_HOT</v>
      </c>
      <c r="AC82" s="111" t="str">
        <f t="shared" si="365"/>
        <v>800mV</v>
      </c>
      <c r="AD82" s="111" t="str">
        <f t="shared" si="48"/>
        <v>Product-CP_GB_HOT</v>
      </c>
      <c r="AE82" s="111" t="str">
        <f t="shared" si="420"/>
        <v>Bincut_X_X_X LV</v>
      </c>
      <c r="AF82" s="106"/>
      <c r="AG82" s="248"/>
      <c r="AH82" s="112" t="str">
        <f t="shared" si="440"/>
        <v>MP00A</v>
      </c>
      <c r="AI82" s="113" t="str">
        <f t="shared" si="355"/>
        <v>MP00A Product-FT_GB_ROOM</v>
      </c>
      <c r="AJ82" s="113" t="str">
        <f t="shared" si="356"/>
        <v>ME001 Product-FT_GB_ROOM</v>
      </c>
      <c r="AK82" s="113" t="str">
        <f t="shared" si="357"/>
        <v>MG001 Product-FT_GB_ROOM</v>
      </c>
      <c r="AL82" s="113" t="str">
        <f t="shared" si="358"/>
        <v>950mV (MS005 Product)</v>
      </c>
      <c r="AM82" s="113" t="str">
        <f t="shared" si="359"/>
        <v>MD001 Product-FT_GB_ROOM</v>
      </c>
      <c r="AN82" s="113" t="str">
        <f t="shared" si="360"/>
        <v>MI001 Product-FT_GB_ROOM</v>
      </c>
      <c r="AO82" s="113" t="str">
        <f t="shared" si="40"/>
        <v>MPS00A Product-FT_GB_ROOM</v>
      </c>
      <c r="AP82" s="113" t="str">
        <f>IF(J82=Notes!$B$54,"Product-FT_GB_ROOM",J82)</f>
        <v>Product-FT_GB_ROOM</v>
      </c>
      <c r="AQ82" s="113" t="str">
        <f>IF(K82=Notes!$B$54,"Product-FT_GB_ROOM",K82)</f>
        <v>Product-FT_GB_ROOM</v>
      </c>
      <c r="AR82" s="113" t="str">
        <f>IF(L82=Notes!$B$54,"Product-FT_GB_ROOM",L82)</f>
        <v>Product-FT_GB_ROOM</v>
      </c>
      <c r="AS82" s="113" t="str">
        <f>IF(M82=Notes!$B$54,"Product-FT_GB_ROOM",M82)</f>
        <v>800mV</v>
      </c>
      <c r="AT82" s="113" t="str">
        <f>IF(N82=Notes!$B$54,"Product-FT_GB_ROOM",N82)</f>
        <v>Product-FT_GB_ROOM</v>
      </c>
      <c r="AU82" s="114" t="str">
        <f t="shared" si="421"/>
        <v>Bincut_X_X_X LV</v>
      </c>
      <c r="AV82" s="106"/>
      <c r="AW82" s="248"/>
      <c r="AX82" s="106" t="str">
        <f t="shared" si="441"/>
        <v>MP00A</v>
      </c>
      <c r="AY82" s="115" t="str">
        <f t="shared" si="450"/>
        <v>MP00A Product-FT_GB_HOT</v>
      </c>
      <c r="AZ82" s="115" t="str">
        <f t="shared" si="451"/>
        <v>ME001 Product-FT_GB_HOT</v>
      </c>
      <c r="BA82" s="115" t="str">
        <f t="shared" si="361"/>
        <v>MG001 Product-FT_GB_HOT</v>
      </c>
      <c r="BB82" s="115" t="str">
        <f t="shared" si="362"/>
        <v>950mV (MS005 Product)</v>
      </c>
      <c r="BC82" s="115" t="str">
        <f t="shared" si="452"/>
        <v>MD001 Product-FT_GB_HOT</v>
      </c>
      <c r="BD82" s="115" t="str">
        <f t="shared" si="422"/>
        <v>MI001 Product-FT_GB_HOT</v>
      </c>
      <c r="BE82" s="115" t="str">
        <f t="shared" si="42"/>
        <v>MPS00A Product-FT_GB_HOT</v>
      </c>
      <c r="BF82" s="115" t="str">
        <f>IF(J82=Notes!$B$54,"Product-FT_GB_HOT",J82)</f>
        <v>Product-FT_GB_HOT</v>
      </c>
      <c r="BG82" s="115" t="str">
        <f>IF(K82=Notes!$B$54,"Product-FT_GB_HOT",K82)</f>
        <v>Product-FT_GB_HOT</v>
      </c>
      <c r="BH82" s="115" t="str">
        <f>IF(L82=Notes!$B$54,"Product-FT_GB_HOT",L82)</f>
        <v>Product-FT_GB_HOT</v>
      </c>
      <c r="BI82" s="115" t="str">
        <f>IF(M82=Notes!$B$54,"Product-FT_GB_HOT",M82)</f>
        <v>800mV</v>
      </c>
      <c r="BJ82" s="115" t="str">
        <f>IF(N82=Notes!$B$54,"Product-FT_GB_HOT",N82)</f>
        <v>Product-FT_GB_HOT</v>
      </c>
      <c r="BK82" s="115" t="str">
        <f t="shared" si="423"/>
        <v>Bincut_X_X_X LV</v>
      </c>
      <c r="BL82" s="106"/>
      <c r="BM82" s="248"/>
      <c r="BN82" s="106" t="str">
        <f t="shared" si="43"/>
        <v>MP00A</v>
      </c>
      <c r="BO82" s="116" t="str">
        <f>LEFT(TRIM(C82),5)&amp;" Product-"&amp;GB!$W$1</f>
        <v>MP00A Product-ATE_FQAGB</v>
      </c>
      <c r="BP82" s="116" t="str">
        <f>LEFT(TRIM(D82),5)&amp;" Product-"&amp;GB!$W$1</f>
        <v>ME001 Product-ATE_FQAGB</v>
      </c>
      <c r="BQ82" s="116" t="str">
        <f>LEFT(TRIM(E82),5)&amp;" Product-"&amp;GB!$W$1</f>
        <v>MG001 Product-ATE_FQAGB</v>
      </c>
      <c r="BR82" s="116" t="str">
        <f>IF(MID($F82,1,2)="MS",LEFT(TRIM($F82),5)&amp;" Product-"&amp;GB!$W$1,$F82)</f>
        <v>950mV (MS005 Product)</v>
      </c>
      <c r="BS82" s="116" t="str">
        <f>LEFT(TRIM(G82),5)&amp;" Product-"&amp;GB!$W$1</f>
        <v>MD001 Product-ATE_FQAGB</v>
      </c>
      <c r="BT82" s="116" t="str">
        <f>LEFT(TRIM(H82),5)&amp;" Product-"&amp;GB!$W$1</f>
        <v>MI001 Product-ATE_FQAGB</v>
      </c>
      <c r="BU82" s="116" t="str">
        <f>CONCATENATE(MID($BE82,1,6)," Product-",GB!$W$1)</f>
        <v>MPS00A Product-ATE_FQAGB</v>
      </c>
      <c r="BV82" s="116" t="str">
        <f>IF(J82=Notes!$B$54,"Product-"&amp;GB!$W$1,J82)</f>
        <v>Product-ATE_FQAGB</v>
      </c>
      <c r="BW82" s="116" t="str">
        <f>IF(K82=Notes!$B$54,"Product-"&amp;GB!$W$1,K82)</f>
        <v>Product-ATE_FQAGB</v>
      </c>
      <c r="BX82" s="116" t="str">
        <f>IF(L82=Notes!$B$54,"Product-"&amp;GB!$W$1,L82)</f>
        <v>Product-ATE_FQAGB</v>
      </c>
      <c r="BY82" s="116" t="str">
        <f>IF(M82=Notes!$B$54,"Product-"&amp;GB!$W$1,M82)</f>
        <v>800mV</v>
      </c>
      <c r="BZ82" s="116" t="str">
        <f>IF(N82=Notes!$B$54,"Product-"&amp;GB!$W$1,N82)</f>
        <v>Product-ATE_FQAGB</v>
      </c>
      <c r="CA82" s="116" t="str">
        <f t="shared" si="424"/>
        <v>Bincut_X_X_X NV</v>
      </c>
      <c r="CB82" s="106"/>
      <c r="CC82" s="248"/>
      <c r="CD82" s="106" t="str">
        <f t="shared" si="44"/>
        <v>MP00A</v>
      </c>
      <c r="CE82" s="117" t="str">
        <f t="shared" si="425"/>
        <v>MP00A Product-HTOL_T0TX_GB_ROOM</v>
      </c>
      <c r="CF82" s="117" t="str">
        <f t="shared" si="426"/>
        <v>ME001 Product-HTOL_T0TX_GB_ROOM</v>
      </c>
      <c r="CG82" s="117" t="str">
        <f t="shared" si="427"/>
        <v>MG001 Product-HTOL_T0TX_GB_ROOM</v>
      </c>
      <c r="CH82" s="117" t="str">
        <f t="shared" si="366"/>
        <v>950mV (MS005 Product)</v>
      </c>
      <c r="CI82" s="117" t="str">
        <f t="shared" si="428"/>
        <v>MD001 Product-HTOL_T0TX_GB_ROOM</v>
      </c>
      <c r="CJ82" s="117" t="str">
        <f t="shared" si="429"/>
        <v>MI001 Product-HTOL_T0TX_GB_ROOM</v>
      </c>
      <c r="CK82" s="117" t="str">
        <f t="shared" si="430"/>
        <v>MPS00A Product-HTOL_T0TX_GB_ROOM</v>
      </c>
      <c r="CL82" s="117" t="str">
        <f>IF(J82=Notes!$B$54,"Product-HTOL_T0TX_GB_ROOM",J82)</f>
        <v>Product-HTOL_T0TX_GB_ROOM</v>
      </c>
      <c r="CM82" s="117" t="str">
        <f>IF(K82=Notes!$B$54,"Product-HTOL_T0TX_GB_ROOM",K82)</f>
        <v>Product-HTOL_T0TX_GB_ROOM</v>
      </c>
      <c r="CN82" s="117" t="str">
        <f>IF(L82=Notes!$B$54,"Product-HTOL_T0TX_GB_ROOM",L82)</f>
        <v>Product-HTOL_T0TX_GB_ROOM</v>
      </c>
      <c r="CO82" s="117" t="str">
        <f>IF(M82=Notes!$B$54,"Product-HTOL_T0TX_GB_ROOM",M82)</f>
        <v>800mV</v>
      </c>
      <c r="CP82" s="117" t="str">
        <f>IF(N82=Notes!$B$54,"Product-HTOL_T0TX_GB_ROOM",N82)</f>
        <v>Product-HTOL_T0TX_GB_ROOM</v>
      </c>
      <c r="CQ82" s="117" t="str">
        <f t="shared" si="431"/>
        <v>Bincut_X_X_X NV</v>
      </c>
      <c r="CR82" s="106"/>
      <c r="CS82" s="248"/>
      <c r="CT82" s="106" t="str">
        <f t="shared" si="45"/>
        <v>MP00A</v>
      </c>
      <c r="CU82" s="118" t="str">
        <f t="shared" si="432"/>
        <v>MP00A Product-HTOL_T0TX_GB_HOT</v>
      </c>
      <c r="CV82" s="118" t="str">
        <f t="shared" si="433"/>
        <v>ME001 Product-HTOL_T0TX_GB_HOT</v>
      </c>
      <c r="CW82" s="118" t="str">
        <f t="shared" si="434"/>
        <v>MG001 Product-HTOL_T0TX_GB_HOT</v>
      </c>
      <c r="CX82" s="118" t="str">
        <f t="shared" si="367"/>
        <v>950mV (MS005 Product)</v>
      </c>
      <c r="CY82" s="118" t="str">
        <f t="shared" si="435"/>
        <v>MD001 Product-HTOL_T0TX_GB_HOT</v>
      </c>
      <c r="CZ82" s="118" t="str">
        <f t="shared" si="436"/>
        <v>MI001 Product-HTOL_T0TX_GB_HOT</v>
      </c>
      <c r="DA82" s="118" t="str">
        <f t="shared" si="437"/>
        <v>MPS00A Product-HTOL_T0TX_GB_HOT</v>
      </c>
      <c r="DB82" s="118" t="str">
        <f>IF(J82=Notes!$B$54,"Product-HTOL_T0TX_GB_HOT",J82)</f>
        <v>Product-HTOL_T0TX_GB_HOT</v>
      </c>
      <c r="DC82" s="118" t="str">
        <f>IF(K82=Notes!$B$54,"Product-HTOL_T0TX_GB_HOT",K82)</f>
        <v>Product-HTOL_T0TX_GB_HOT</v>
      </c>
      <c r="DD82" s="118" t="str">
        <f>IF(L82=Notes!$B$54,"Product-HTOL_T0TX_GB_HOT",L82)</f>
        <v>Product-HTOL_T0TX_GB_HOT</v>
      </c>
      <c r="DE82" s="118" t="str">
        <f>IF(M82=Notes!$B$54,"Product-HTOL_T0TX_GB_HOT",M82)</f>
        <v>800mV</v>
      </c>
      <c r="DF82" s="118" t="str">
        <f>IF(N82=Notes!$B$54,"Product-HTOL_T0TX_GB_HOT",N82)</f>
        <v>Product-HTOL_T0TX_GB_HOT</v>
      </c>
      <c r="DG82" s="118" t="str">
        <f t="shared" si="438"/>
        <v>Bincut_X_X_X NV</v>
      </c>
      <c r="DH82" s="106"/>
      <c r="DI82" s="55" t="str">
        <f t="shared" si="445"/>
        <v>Yes</v>
      </c>
      <c r="DJ82" s="55">
        <f>VLOOKUP(LEFT($E82,5),Notes!$A:$F,6,0)</f>
        <v>1</v>
      </c>
      <c r="DK82" s="55">
        <f>IF(LEFT($F82,2)="MS",VLOOKUP(LEFT($F82,5),Notes!$A:$F,6,0),IF(LEFT($F82,3)&gt;Notes!$B$58,0,1))</f>
        <v>0</v>
      </c>
      <c r="DL82" s="55">
        <f>VLOOKUP(LEFT($G82,5),Notes!$A:$F,6,0)</f>
        <v>1</v>
      </c>
      <c r="DM82" s="55">
        <f>VLOOKUP(LEFT($H82,5),Notes!$A:$F,6,0)</f>
        <v>1</v>
      </c>
    </row>
    <row r="83" spans="1:117" ht="17" x14ac:dyDescent="0.2">
      <c r="A83" s="249"/>
      <c r="B83" s="106" t="s">
        <v>176</v>
      </c>
      <c r="C83" s="109" t="str">
        <f t="shared" si="449"/>
        <v>MP00B Evaluate Bin</v>
      </c>
      <c r="D83" s="108" t="str">
        <f t="shared" si="453"/>
        <v>ME001 Bin Result</v>
      </c>
      <c r="E83" s="107" t="str">
        <f t="shared" si="453"/>
        <v>MG001 Bin Result</v>
      </c>
      <c r="F83" s="107" t="str">
        <f t="shared" si="373"/>
        <v>950mV (MS005 Product)</v>
      </c>
      <c r="G83" s="107" t="str">
        <f t="shared" si="454"/>
        <v>MD001 Bin Result</v>
      </c>
      <c r="H83" s="107" t="str">
        <f t="shared" si="454"/>
        <v>MI001 Bin Result</v>
      </c>
      <c r="I83" s="107" t="str">
        <f t="shared" si="455"/>
        <v>MPS00B E1 Voltage</v>
      </c>
      <c r="J83" s="107" t="str">
        <f>Notes!$B$54</f>
        <v>BinningVmax</v>
      </c>
      <c r="K83" s="107" t="str">
        <f>Notes!$B$54</f>
        <v>BinningVmax</v>
      </c>
      <c r="L83" s="107" t="str">
        <f>Notes!$B$54</f>
        <v>BinningVmax</v>
      </c>
      <c r="M83" s="107" t="str">
        <f t="shared" si="369"/>
        <v>800mV</v>
      </c>
      <c r="N83" s="107" t="str">
        <f>Notes!$B$54</f>
        <v>BinningVmax</v>
      </c>
      <c r="O83" s="107" t="str">
        <f t="shared" si="47"/>
        <v>Bincut_X_X_X LV</v>
      </c>
      <c r="P83" s="110"/>
      <c r="Q83" s="248"/>
      <c r="R83" s="106" t="str">
        <f t="shared" si="439"/>
        <v>MP00B</v>
      </c>
      <c r="S83" s="111" t="str">
        <f>LEFT(TRIM(C83),5)&amp;" Product-"&amp;GB!$S$1</f>
        <v>MP00B Product-CP_GB_HOT</v>
      </c>
      <c r="T83" s="111" t="str">
        <f>LEFT(TRIM(D83),5)&amp;" Product-"&amp;GB!$S$1</f>
        <v>ME001 Product-CP_GB_HOT</v>
      </c>
      <c r="U83" s="111" t="str">
        <f>LEFT(TRIM(E83),5)&amp;" Product-"&amp;GB!$S$1</f>
        <v>MG001 Product-CP_GB_HOT</v>
      </c>
      <c r="V83" s="111" t="str">
        <f t="shared" si="364"/>
        <v>950mV (MS005 Product)</v>
      </c>
      <c r="W83" s="111" t="str">
        <f>LEFT(TRIM(G83),5)&amp;" Product-"&amp;GB!$S$1</f>
        <v>MD001 Product-CP_GB_HOT</v>
      </c>
      <c r="X83" s="111" t="str">
        <f>LEFT(TRIM(H83),5)&amp;" Product-"&amp;GB!$S$1</f>
        <v>MI001 Product-CP_GB_HOT</v>
      </c>
      <c r="Y83" s="111" t="str">
        <f>IF(I83="","",LEFT(TRIM($I83),6)&amp;" Product-"&amp;GB!$S$1)</f>
        <v>MPS00B Product-CP_GB_HOT</v>
      </c>
      <c r="Z83" s="111" t="str">
        <f t="shared" si="48"/>
        <v>Product-CP_GB_HOT</v>
      </c>
      <c r="AA83" s="111" t="str">
        <f t="shared" si="48"/>
        <v>Product-CP_GB_HOT</v>
      </c>
      <c r="AB83" s="111" t="str">
        <f t="shared" si="48"/>
        <v>Product-CP_GB_HOT</v>
      </c>
      <c r="AC83" s="111" t="str">
        <f t="shared" si="365"/>
        <v>800mV</v>
      </c>
      <c r="AD83" s="111" t="str">
        <f t="shared" si="48"/>
        <v>Product-CP_GB_HOT</v>
      </c>
      <c r="AE83" s="111" t="str">
        <f t="shared" si="420"/>
        <v>Bincut_X_X_X LV</v>
      </c>
      <c r="AF83" s="106"/>
      <c r="AG83" s="248"/>
      <c r="AH83" s="112" t="str">
        <f t="shared" si="440"/>
        <v>MP00B</v>
      </c>
      <c r="AI83" s="113" t="str">
        <f t="shared" si="355"/>
        <v>MP00B Product-FT_GB_ROOM</v>
      </c>
      <c r="AJ83" s="113" t="str">
        <f t="shared" si="356"/>
        <v>ME001 Product-FT_GB_ROOM</v>
      </c>
      <c r="AK83" s="113" t="str">
        <f t="shared" si="357"/>
        <v>MG001 Product-FT_GB_ROOM</v>
      </c>
      <c r="AL83" s="113" t="str">
        <f t="shared" si="358"/>
        <v>950mV (MS005 Product)</v>
      </c>
      <c r="AM83" s="113" t="str">
        <f t="shared" si="359"/>
        <v>MD001 Product-FT_GB_ROOM</v>
      </c>
      <c r="AN83" s="113" t="str">
        <f t="shared" si="360"/>
        <v>MI001 Product-FT_GB_ROOM</v>
      </c>
      <c r="AO83" s="113" t="str">
        <f t="shared" si="40"/>
        <v>MPS00B Product-FT_GB_ROOM</v>
      </c>
      <c r="AP83" s="113" t="str">
        <f>IF(J83=Notes!$B$54,"Product-FT_GB_ROOM",J83)</f>
        <v>Product-FT_GB_ROOM</v>
      </c>
      <c r="AQ83" s="113" t="str">
        <f>IF(K83=Notes!$B$54,"Product-FT_GB_ROOM",K83)</f>
        <v>Product-FT_GB_ROOM</v>
      </c>
      <c r="AR83" s="113" t="str">
        <f>IF(L83=Notes!$B$54,"Product-FT_GB_ROOM",L83)</f>
        <v>Product-FT_GB_ROOM</v>
      </c>
      <c r="AS83" s="113" t="str">
        <f>IF(M83=Notes!$B$54,"Product-FT_GB_ROOM",M83)</f>
        <v>800mV</v>
      </c>
      <c r="AT83" s="113" t="str">
        <f>IF(N83=Notes!$B$54,"Product-FT_GB_ROOM",N83)</f>
        <v>Product-FT_GB_ROOM</v>
      </c>
      <c r="AU83" s="114" t="str">
        <f t="shared" si="421"/>
        <v>Bincut_X_X_X LV</v>
      </c>
      <c r="AV83" s="106"/>
      <c r="AW83" s="248"/>
      <c r="AX83" s="106" t="str">
        <f t="shared" si="441"/>
        <v>MP00B</v>
      </c>
      <c r="AY83" s="115" t="str">
        <f t="shared" si="450"/>
        <v>MP00B Product-FT_GB_HOT</v>
      </c>
      <c r="AZ83" s="115" t="str">
        <f t="shared" si="451"/>
        <v>ME001 Product-FT_GB_HOT</v>
      </c>
      <c r="BA83" s="115" t="str">
        <f t="shared" si="361"/>
        <v>MG001 Product-FT_GB_HOT</v>
      </c>
      <c r="BB83" s="115" t="str">
        <f t="shared" si="362"/>
        <v>950mV (MS005 Product)</v>
      </c>
      <c r="BC83" s="115" t="str">
        <f t="shared" si="452"/>
        <v>MD001 Product-FT_GB_HOT</v>
      </c>
      <c r="BD83" s="115" t="str">
        <f t="shared" si="422"/>
        <v>MI001 Product-FT_GB_HOT</v>
      </c>
      <c r="BE83" s="115" t="str">
        <f t="shared" si="42"/>
        <v>MPS00B Product-FT_GB_HOT</v>
      </c>
      <c r="BF83" s="115" t="str">
        <f>IF(J83=Notes!$B$54,"Product-FT_GB_HOT",J83)</f>
        <v>Product-FT_GB_HOT</v>
      </c>
      <c r="BG83" s="115" t="str">
        <f>IF(K83=Notes!$B$54,"Product-FT_GB_HOT",K83)</f>
        <v>Product-FT_GB_HOT</v>
      </c>
      <c r="BH83" s="115" t="str">
        <f>IF(L83=Notes!$B$54,"Product-FT_GB_HOT",L83)</f>
        <v>Product-FT_GB_HOT</v>
      </c>
      <c r="BI83" s="115" t="str">
        <f>IF(M83=Notes!$B$54,"Product-FT_GB_HOT",M83)</f>
        <v>800mV</v>
      </c>
      <c r="BJ83" s="115" t="str">
        <f>IF(N83=Notes!$B$54,"Product-FT_GB_HOT",N83)</f>
        <v>Product-FT_GB_HOT</v>
      </c>
      <c r="BK83" s="115" t="str">
        <f t="shared" si="423"/>
        <v>Bincut_X_X_X LV</v>
      </c>
      <c r="BL83" s="106"/>
      <c r="BM83" s="248"/>
      <c r="BN83" s="106" t="str">
        <f t="shared" si="43"/>
        <v>MP00B</v>
      </c>
      <c r="BO83" s="116" t="str">
        <f>LEFT(TRIM(C83),5)&amp;" Product-"&amp;GB!$W$1</f>
        <v>MP00B Product-ATE_FQAGB</v>
      </c>
      <c r="BP83" s="116" t="str">
        <f>LEFT(TRIM(D83),5)&amp;" Product-"&amp;GB!$W$1</f>
        <v>ME001 Product-ATE_FQAGB</v>
      </c>
      <c r="BQ83" s="116" t="str">
        <f>LEFT(TRIM(E83),5)&amp;" Product-"&amp;GB!$W$1</f>
        <v>MG001 Product-ATE_FQAGB</v>
      </c>
      <c r="BR83" s="116" t="str">
        <f>IF(MID($F83,1,2)="MS",LEFT(TRIM($F83),5)&amp;" Product-"&amp;GB!$W$1,$F83)</f>
        <v>950mV (MS005 Product)</v>
      </c>
      <c r="BS83" s="116" t="str">
        <f>LEFT(TRIM(G83),5)&amp;" Product-"&amp;GB!$W$1</f>
        <v>MD001 Product-ATE_FQAGB</v>
      </c>
      <c r="BT83" s="116" t="str">
        <f>LEFT(TRIM(H83),5)&amp;" Product-"&amp;GB!$W$1</f>
        <v>MI001 Product-ATE_FQAGB</v>
      </c>
      <c r="BU83" s="116" t="str">
        <f>CONCATENATE(MID($BE83,1,6)," Product-",GB!$W$1)</f>
        <v>MPS00B Product-ATE_FQAGB</v>
      </c>
      <c r="BV83" s="116" t="str">
        <f>IF(J83=Notes!$B$54,"Product-"&amp;GB!$W$1,J83)</f>
        <v>Product-ATE_FQAGB</v>
      </c>
      <c r="BW83" s="116" t="str">
        <f>IF(K83=Notes!$B$54,"Product-"&amp;GB!$W$1,K83)</f>
        <v>Product-ATE_FQAGB</v>
      </c>
      <c r="BX83" s="116" t="str">
        <f>IF(L83=Notes!$B$54,"Product-"&amp;GB!$W$1,L83)</f>
        <v>Product-ATE_FQAGB</v>
      </c>
      <c r="BY83" s="116" t="str">
        <f>IF(M83=Notes!$B$54,"Product-"&amp;GB!$W$1,M83)</f>
        <v>800mV</v>
      </c>
      <c r="BZ83" s="116" t="str">
        <f>IF(N83=Notes!$B$54,"Product-"&amp;GB!$W$1,N83)</f>
        <v>Product-ATE_FQAGB</v>
      </c>
      <c r="CA83" s="116" t="str">
        <f t="shared" si="424"/>
        <v>Bincut_X_X_X NV</v>
      </c>
      <c r="CB83" s="106"/>
      <c r="CC83" s="248"/>
      <c r="CD83" s="106" t="str">
        <f t="shared" si="44"/>
        <v>MP00B</v>
      </c>
      <c r="CE83" s="117" t="str">
        <f t="shared" si="425"/>
        <v>MP00B Product-HTOL_T0TX_GB_ROOM</v>
      </c>
      <c r="CF83" s="117" t="str">
        <f t="shared" si="426"/>
        <v>ME001 Product-HTOL_T0TX_GB_ROOM</v>
      </c>
      <c r="CG83" s="117" t="str">
        <f t="shared" si="427"/>
        <v>MG001 Product-HTOL_T0TX_GB_ROOM</v>
      </c>
      <c r="CH83" s="117" t="str">
        <f t="shared" si="366"/>
        <v>950mV (MS005 Product)</v>
      </c>
      <c r="CI83" s="117" t="str">
        <f t="shared" si="428"/>
        <v>MD001 Product-HTOL_T0TX_GB_ROOM</v>
      </c>
      <c r="CJ83" s="117" t="str">
        <f t="shared" si="429"/>
        <v>MI001 Product-HTOL_T0TX_GB_ROOM</v>
      </c>
      <c r="CK83" s="117" t="str">
        <f t="shared" si="430"/>
        <v>MPS00B Product-HTOL_T0TX_GB_ROOM</v>
      </c>
      <c r="CL83" s="117" t="str">
        <f>IF(J83=Notes!$B$54,"Product-HTOL_T0TX_GB_ROOM",J83)</f>
        <v>Product-HTOL_T0TX_GB_ROOM</v>
      </c>
      <c r="CM83" s="117" t="str">
        <f>IF(K83=Notes!$B$54,"Product-HTOL_T0TX_GB_ROOM",K83)</f>
        <v>Product-HTOL_T0TX_GB_ROOM</v>
      </c>
      <c r="CN83" s="117" t="str">
        <f>IF(L83=Notes!$B$54,"Product-HTOL_T0TX_GB_ROOM",L83)</f>
        <v>Product-HTOL_T0TX_GB_ROOM</v>
      </c>
      <c r="CO83" s="117" t="str">
        <f>IF(M83=Notes!$B$54,"Product-HTOL_T0TX_GB_ROOM",M83)</f>
        <v>800mV</v>
      </c>
      <c r="CP83" s="117" t="str">
        <f>IF(N83=Notes!$B$54,"Product-HTOL_T0TX_GB_ROOM",N83)</f>
        <v>Product-HTOL_T0TX_GB_ROOM</v>
      </c>
      <c r="CQ83" s="117" t="str">
        <f t="shared" si="431"/>
        <v>Bincut_X_X_X NV</v>
      </c>
      <c r="CR83" s="106"/>
      <c r="CS83" s="248"/>
      <c r="CT83" s="106" t="str">
        <f t="shared" si="45"/>
        <v>MP00B</v>
      </c>
      <c r="CU83" s="118" t="str">
        <f t="shared" si="432"/>
        <v>MP00B Product-HTOL_T0TX_GB_HOT</v>
      </c>
      <c r="CV83" s="118" t="str">
        <f t="shared" si="433"/>
        <v>ME001 Product-HTOL_T0TX_GB_HOT</v>
      </c>
      <c r="CW83" s="118" t="str">
        <f t="shared" si="434"/>
        <v>MG001 Product-HTOL_T0TX_GB_HOT</v>
      </c>
      <c r="CX83" s="118" t="str">
        <f t="shared" si="367"/>
        <v>950mV (MS005 Product)</v>
      </c>
      <c r="CY83" s="118" t="str">
        <f t="shared" si="435"/>
        <v>MD001 Product-HTOL_T0TX_GB_HOT</v>
      </c>
      <c r="CZ83" s="118" t="str">
        <f t="shared" si="436"/>
        <v>MI001 Product-HTOL_T0TX_GB_HOT</v>
      </c>
      <c r="DA83" s="118" t="str">
        <f t="shared" si="437"/>
        <v>MPS00B Product-HTOL_T0TX_GB_HOT</v>
      </c>
      <c r="DB83" s="118" t="str">
        <f>IF(J83=Notes!$B$54,"Product-HTOL_T0TX_GB_HOT",J83)</f>
        <v>Product-HTOL_T0TX_GB_HOT</v>
      </c>
      <c r="DC83" s="118" t="str">
        <f>IF(K83=Notes!$B$54,"Product-HTOL_T0TX_GB_HOT",K83)</f>
        <v>Product-HTOL_T0TX_GB_HOT</v>
      </c>
      <c r="DD83" s="118" t="str">
        <f>IF(L83=Notes!$B$54,"Product-HTOL_T0TX_GB_HOT",L83)</f>
        <v>Product-HTOL_T0TX_GB_HOT</v>
      </c>
      <c r="DE83" s="118" t="str">
        <f>IF(M83=Notes!$B$54,"Product-HTOL_T0TX_GB_HOT",M83)</f>
        <v>800mV</v>
      </c>
      <c r="DF83" s="118" t="str">
        <f>IF(N83=Notes!$B$54,"Product-HTOL_T0TX_GB_HOT",N83)</f>
        <v>Product-HTOL_T0TX_GB_HOT</v>
      </c>
      <c r="DG83" s="118" t="str">
        <f t="shared" si="438"/>
        <v>Bincut_X_X_X NV</v>
      </c>
      <c r="DH83" s="106"/>
      <c r="DI83" s="55" t="str">
        <f t="shared" si="445"/>
        <v>Yes</v>
      </c>
      <c r="DJ83" s="55">
        <f>VLOOKUP(LEFT($E83,5),Notes!$A:$F,6,0)</f>
        <v>1</v>
      </c>
      <c r="DK83" s="55">
        <f>IF(LEFT($F83,2)="MS",VLOOKUP(LEFT($F83,5),Notes!$A:$F,6,0),IF(LEFT($F83,3)&gt;Notes!$B$58,0,1))</f>
        <v>0</v>
      </c>
      <c r="DL83" s="55">
        <f>VLOOKUP(LEFT($G83,5),Notes!$A:$F,6,0)</f>
        <v>1</v>
      </c>
      <c r="DM83" s="55">
        <f>VLOOKUP(LEFT($H83,5),Notes!$A:$F,6,0)</f>
        <v>1</v>
      </c>
    </row>
    <row r="84" spans="1:117" ht="17" x14ac:dyDescent="0.2">
      <c r="A84" s="249"/>
      <c r="B84" s="106" t="s">
        <v>177</v>
      </c>
      <c r="C84" s="109" t="str">
        <f t="shared" si="449"/>
        <v>MP00C Evaluate Bin</v>
      </c>
      <c r="D84" s="108" t="str">
        <f t="shared" si="453"/>
        <v>ME001 Bin Result</v>
      </c>
      <c r="E84" s="107" t="str">
        <f t="shared" si="453"/>
        <v>MG001 Bin Result</v>
      </c>
      <c r="F84" s="107" t="str">
        <f t="shared" si="373"/>
        <v>950mV (MS005 Product)</v>
      </c>
      <c r="G84" s="107" t="str">
        <f t="shared" si="454"/>
        <v>MD001 Bin Result</v>
      </c>
      <c r="H84" s="107" t="str">
        <f t="shared" si="454"/>
        <v>MI001 Bin Result</v>
      </c>
      <c r="I84" s="107" t="str">
        <f t="shared" si="455"/>
        <v>MPS00C E1 Voltage</v>
      </c>
      <c r="J84" s="107" t="str">
        <f>Notes!$B$54</f>
        <v>BinningVmax</v>
      </c>
      <c r="K84" s="107" t="str">
        <f>Notes!$B$54</f>
        <v>BinningVmax</v>
      </c>
      <c r="L84" s="107" t="str">
        <f>Notes!$B$54</f>
        <v>BinningVmax</v>
      </c>
      <c r="M84" s="107" t="str">
        <f t="shared" si="369"/>
        <v>800mV</v>
      </c>
      <c r="N84" s="107" t="str">
        <f>Notes!$B$54</f>
        <v>BinningVmax</v>
      </c>
      <c r="O84" s="107" t="str">
        <f t="shared" si="47"/>
        <v>Bincut_X_X_X LV</v>
      </c>
      <c r="P84" s="127"/>
      <c r="Q84" s="248"/>
      <c r="R84" s="106" t="str">
        <f t="shared" si="439"/>
        <v>MP00C</v>
      </c>
      <c r="S84" s="111" t="str">
        <f>LEFT(TRIM(C84),5)&amp;" Product-"&amp;GB!$S$1</f>
        <v>MP00C Product-CP_GB_HOT</v>
      </c>
      <c r="T84" s="111" t="str">
        <f>LEFT(TRIM(D84),5)&amp;" Product-"&amp;GB!$S$1</f>
        <v>ME001 Product-CP_GB_HOT</v>
      </c>
      <c r="U84" s="111" t="str">
        <f>LEFT(TRIM(E84),5)&amp;" Product-"&amp;GB!$S$1</f>
        <v>MG001 Product-CP_GB_HOT</v>
      </c>
      <c r="V84" s="111" t="str">
        <f t="shared" si="364"/>
        <v>950mV (MS005 Product)</v>
      </c>
      <c r="W84" s="111" t="str">
        <f>LEFT(TRIM(G84),5)&amp;" Product-"&amp;GB!$S$1</f>
        <v>MD001 Product-CP_GB_HOT</v>
      </c>
      <c r="X84" s="111" t="str">
        <f>LEFT(TRIM(H84),5)&amp;" Product-"&amp;GB!$S$1</f>
        <v>MI001 Product-CP_GB_HOT</v>
      </c>
      <c r="Y84" s="111" t="str">
        <f>IF(I84="","",LEFT(TRIM($I84),6)&amp;" Product-"&amp;GB!$S$1)</f>
        <v>MPS00C Product-CP_GB_HOT</v>
      </c>
      <c r="Z84" s="111" t="str">
        <f t="shared" si="48"/>
        <v>Product-CP_GB_HOT</v>
      </c>
      <c r="AA84" s="111" t="str">
        <f t="shared" si="48"/>
        <v>Product-CP_GB_HOT</v>
      </c>
      <c r="AB84" s="111" t="str">
        <f t="shared" si="48"/>
        <v>Product-CP_GB_HOT</v>
      </c>
      <c r="AC84" s="111" t="str">
        <f t="shared" si="365"/>
        <v>800mV</v>
      </c>
      <c r="AD84" s="111" t="str">
        <f t="shared" si="48"/>
        <v>Product-CP_GB_HOT</v>
      </c>
      <c r="AE84" s="111" t="str">
        <f t="shared" si="420"/>
        <v>Bincut_X_X_X LV</v>
      </c>
      <c r="AF84" s="106"/>
      <c r="AG84" s="248"/>
      <c r="AH84" s="112" t="str">
        <f t="shared" si="440"/>
        <v>MP00C</v>
      </c>
      <c r="AI84" s="113" t="str">
        <f t="shared" si="355"/>
        <v>MP00C Product-FT_GB_ROOM</v>
      </c>
      <c r="AJ84" s="113" t="str">
        <f t="shared" si="356"/>
        <v>ME001 Product-FT_GB_ROOM</v>
      </c>
      <c r="AK84" s="113" t="str">
        <f t="shared" si="357"/>
        <v>MG001 Product-FT_GB_ROOM</v>
      </c>
      <c r="AL84" s="113" t="str">
        <f t="shared" si="358"/>
        <v>950mV (MS005 Product)</v>
      </c>
      <c r="AM84" s="113" t="str">
        <f t="shared" si="359"/>
        <v>MD001 Product-FT_GB_ROOM</v>
      </c>
      <c r="AN84" s="113" t="str">
        <f t="shared" si="360"/>
        <v>MI001 Product-FT_GB_ROOM</v>
      </c>
      <c r="AO84" s="113" t="str">
        <f t="shared" si="40"/>
        <v>MPS00C Product-FT_GB_ROOM</v>
      </c>
      <c r="AP84" s="113" t="str">
        <f>IF(J84=Notes!$B$54,"Product-FT_GB_ROOM",J84)</f>
        <v>Product-FT_GB_ROOM</v>
      </c>
      <c r="AQ84" s="113" t="str">
        <f>IF(K84=Notes!$B$54,"Product-FT_GB_ROOM",K84)</f>
        <v>Product-FT_GB_ROOM</v>
      </c>
      <c r="AR84" s="113" t="str">
        <f>IF(L84=Notes!$B$54,"Product-FT_GB_ROOM",L84)</f>
        <v>Product-FT_GB_ROOM</v>
      </c>
      <c r="AS84" s="113" t="str">
        <f>IF(M84=Notes!$B$54,"Product-FT_GB_ROOM",M84)</f>
        <v>800mV</v>
      </c>
      <c r="AT84" s="113" t="str">
        <f>IF(N84=Notes!$B$54,"Product-FT_GB_ROOM",N84)</f>
        <v>Product-FT_GB_ROOM</v>
      </c>
      <c r="AU84" s="114" t="str">
        <f t="shared" si="421"/>
        <v>Bincut_X_X_X LV</v>
      </c>
      <c r="AV84" s="106"/>
      <c r="AW84" s="248"/>
      <c r="AX84" s="106" t="str">
        <f t="shared" si="441"/>
        <v>MP00C</v>
      </c>
      <c r="AY84" s="115" t="str">
        <f t="shared" si="450"/>
        <v>MP00C Product-FT_GB_HOT</v>
      </c>
      <c r="AZ84" s="115" t="str">
        <f t="shared" si="451"/>
        <v>ME001 Product-FT_GB_HOT</v>
      </c>
      <c r="BA84" s="115" t="str">
        <f t="shared" si="361"/>
        <v>MG001 Product-FT_GB_HOT</v>
      </c>
      <c r="BB84" s="115" t="str">
        <f t="shared" si="362"/>
        <v>950mV (MS005 Product)</v>
      </c>
      <c r="BC84" s="115" t="str">
        <f t="shared" si="452"/>
        <v>MD001 Product-FT_GB_HOT</v>
      </c>
      <c r="BD84" s="115" t="str">
        <f t="shared" si="422"/>
        <v>MI001 Product-FT_GB_HOT</v>
      </c>
      <c r="BE84" s="115" t="str">
        <f t="shared" si="42"/>
        <v>MPS00C Product-FT_GB_HOT</v>
      </c>
      <c r="BF84" s="115" t="str">
        <f>IF(J84=Notes!$B$54,"Product-FT_GB_HOT",J84)</f>
        <v>Product-FT_GB_HOT</v>
      </c>
      <c r="BG84" s="115" t="str">
        <f>IF(K84=Notes!$B$54,"Product-FT_GB_HOT",K84)</f>
        <v>Product-FT_GB_HOT</v>
      </c>
      <c r="BH84" s="115" t="str">
        <f>IF(L84=Notes!$B$54,"Product-FT_GB_HOT",L84)</f>
        <v>Product-FT_GB_HOT</v>
      </c>
      <c r="BI84" s="115" t="str">
        <f>IF(M84=Notes!$B$54,"Product-FT_GB_HOT",M84)</f>
        <v>800mV</v>
      </c>
      <c r="BJ84" s="115" t="str">
        <f>IF(N84=Notes!$B$54,"Product-FT_GB_HOT",N84)</f>
        <v>Product-FT_GB_HOT</v>
      </c>
      <c r="BK84" s="115" t="str">
        <f t="shared" si="423"/>
        <v>Bincut_X_X_X LV</v>
      </c>
      <c r="BL84" s="106"/>
      <c r="BM84" s="248"/>
      <c r="BN84" s="106" t="str">
        <f t="shared" si="43"/>
        <v>MP00C</v>
      </c>
      <c r="BO84" s="116" t="str">
        <f>LEFT(TRIM(C84),5)&amp;" Product-"&amp;GB!$W$1</f>
        <v>MP00C Product-ATE_FQAGB</v>
      </c>
      <c r="BP84" s="116" t="str">
        <f>LEFT(TRIM(D84),5)&amp;" Product-"&amp;GB!$W$1</f>
        <v>ME001 Product-ATE_FQAGB</v>
      </c>
      <c r="BQ84" s="116" t="str">
        <f>LEFT(TRIM(E84),5)&amp;" Product-"&amp;GB!$W$1</f>
        <v>MG001 Product-ATE_FQAGB</v>
      </c>
      <c r="BR84" s="116" t="str">
        <f>IF(MID($F84,1,2)="MS",LEFT(TRIM($F84),5)&amp;" Product-"&amp;GB!$W$1,$F84)</f>
        <v>950mV (MS005 Product)</v>
      </c>
      <c r="BS84" s="116" t="str">
        <f>LEFT(TRIM(G84),5)&amp;" Product-"&amp;GB!$W$1</f>
        <v>MD001 Product-ATE_FQAGB</v>
      </c>
      <c r="BT84" s="116" t="str">
        <f>LEFT(TRIM(H84),5)&amp;" Product-"&amp;GB!$W$1</f>
        <v>MI001 Product-ATE_FQAGB</v>
      </c>
      <c r="BU84" s="116" t="str">
        <f>CONCATENATE(MID($BE84,1,6)," Product-",GB!$W$1)</f>
        <v>MPS00C Product-ATE_FQAGB</v>
      </c>
      <c r="BV84" s="116" t="str">
        <f>IF(J84=Notes!$B$54,"Product-"&amp;GB!$W$1,J84)</f>
        <v>Product-ATE_FQAGB</v>
      </c>
      <c r="BW84" s="116" t="str">
        <f>IF(K84=Notes!$B$54,"Product-"&amp;GB!$W$1,K84)</f>
        <v>Product-ATE_FQAGB</v>
      </c>
      <c r="BX84" s="116" t="str">
        <f>IF(L84=Notes!$B$54,"Product-"&amp;GB!$W$1,L84)</f>
        <v>Product-ATE_FQAGB</v>
      </c>
      <c r="BY84" s="116" t="str">
        <f>IF(M84=Notes!$B$54,"Product-"&amp;GB!$W$1,M84)</f>
        <v>800mV</v>
      </c>
      <c r="BZ84" s="116" t="str">
        <f>IF(N84=Notes!$B$54,"Product-"&amp;GB!$W$1,N84)</f>
        <v>Product-ATE_FQAGB</v>
      </c>
      <c r="CA84" s="116" t="str">
        <f t="shared" si="424"/>
        <v>Bincut_X_X_X NV</v>
      </c>
      <c r="CB84" s="106"/>
      <c r="CC84" s="248"/>
      <c r="CD84" s="106" t="str">
        <f t="shared" si="44"/>
        <v>MP00C</v>
      </c>
      <c r="CE84" s="117" t="str">
        <f t="shared" si="425"/>
        <v>MP00C Product-HTOL_T0TX_GB_ROOM</v>
      </c>
      <c r="CF84" s="117" t="str">
        <f t="shared" si="426"/>
        <v>ME001 Product-HTOL_T0TX_GB_ROOM</v>
      </c>
      <c r="CG84" s="117" t="str">
        <f t="shared" si="427"/>
        <v>MG001 Product-HTOL_T0TX_GB_ROOM</v>
      </c>
      <c r="CH84" s="117" t="str">
        <f t="shared" si="366"/>
        <v>950mV (MS005 Product)</v>
      </c>
      <c r="CI84" s="117" t="str">
        <f t="shared" si="428"/>
        <v>MD001 Product-HTOL_T0TX_GB_ROOM</v>
      </c>
      <c r="CJ84" s="117" t="str">
        <f t="shared" si="429"/>
        <v>MI001 Product-HTOL_T0TX_GB_ROOM</v>
      </c>
      <c r="CK84" s="117" t="str">
        <f t="shared" si="430"/>
        <v>MPS00C Product-HTOL_T0TX_GB_ROOM</v>
      </c>
      <c r="CL84" s="117" t="str">
        <f>IF(J84=Notes!$B$54,"Product-HTOL_T0TX_GB_ROOM",J84)</f>
        <v>Product-HTOL_T0TX_GB_ROOM</v>
      </c>
      <c r="CM84" s="117" t="str">
        <f>IF(K84=Notes!$B$54,"Product-HTOL_T0TX_GB_ROOM",K84)</f>
        <v>Product-HTOL_T0TX_GB_ROOM</v>
      </c>
      <c r="CN84" s="117" t="str">
        <f>IF(L84=Notes!$B$54,"Product-HTOL_T0TX_GB_ROOM",L84)</f>
        <v>Product-HTOL_T0TX_GB_ROOM</v>
      </c>
      <c r="CO84" s="117" t="str">
        <f>IF(M84=Notes!$B$54,"Product-HTOL_T0TX_GB_ROOM",M84)</f>
        <v>800mV</v>
      </c>
      <c r="CP84" s="117" t="str">
        <f>IF(N84=Notes!$B$54,"Product-HTOL_T0TX_GB_ROOM",N84)</f>
        <v>Product-HTOL_T0TX_GB_ROOM</v>
      </c>
      <c r="CQ84" s="117" t="str">
        <f t="shared" si="431"/>
        <v>Bincut_X_X_X NV</v>
      </c>
      <c r="CR84" s="106"/>
      <c r="CS84" s="248"/>
      <c r="CT84" s="106" t="str">
        <f t="shared" si="45"/>
        <v>MP00C</v>
      </c>
      <c r="CU84" s="118" t="str">
        <f t="shared" si="432"/>
        <v>MP00C Product-HTOL_T0TX_GB_HOT</v>
      </c>
      <c r="CV84" s="118" t="str">
        <f t="shared" si="433"/>
        <v>ME001 Product-HTOL_T0TX_GB_HOT</v>
      </c>
      <c r="CW84" s="118" t="str">
        <f t="shared" si="434"/>
        <v>MG001 Product-HTOL_T0TX_GB_HOT</v>
      </c>
      <c r="CX84" s="118" t="str">
        <f t="shared" si="367"/>
        <v>950mV (MS005 Product)</v>
      </c>
      <c r="CY84" s="118" t="str">
        <f t="shared" si="435"/>
        <v>MD001 Product-HTOL_T0TX_GB_HOT</v>
      </c>
      <c r="CZ84" s="118" t="str">
        <f t="shared" si="436"/>
        <v>MI001 Product-HTOL_T0TX_GB_HOT</v>
      </c>
      <c r="DA84" s="118" t="str">
        <f t="shared" si="437"/>
        <v>MPS00C Product-HTOL_T0TX_GB_HOT</v>
      </c>
      <c r="DB84" s="118" t="str">
        <f>IF(J84=Notes!$B$54,"Product-HTOL_T0TX_GB_HOT",J84)</f>
        <v>Product-HTOL_T0TX_GB_HOT</v>
      </c>
      <c r="DC84" s="118" t="str">
        <f>IF(K84=Notes!$B$54,"Product-HTOL_T0TX_GB_HOT",K84)</f>
        <v>Product-HTOL_T0TX_GB_HOT</v>
      </c>
      <c r="DD84" s="118" t="str">
        <f>IF(L84=Notes!$B$54,"Product-HTOL_T0TX_GB_HOT",L84)</f>
        <v>Product-HTOL_T0TX_GB_HOT</v>
      </c>
      <c r="DE84" s="118" t="str">
        <f>IF(M84=Notes!$B$54,"Product-HTOL_T0TX_GB_HOT",M84)</f>
        <v>800mV</v>
      </c>
      <c r="DF84" s="118" t="str">
        <f>IF(N84=Notes!$B$54,"Product-HTOL_T0TX_GB_HOT",N84)</f>
        <v>Product-HTOL_T0TX_GB_HOT</v>
      </c>
      <c r="DG84" s="118" t="str">
        <f t="shared" si="438"/>
        <v>Bincut_X_X_X NV</v>
      </c>
      <c r="DH84" s="106"/>
      <c r="DI84" s="55" t="str">
        <f t="shared" si="445"/>
        <v>Yes</v>
      </c>
      <c r="DJ84" s="55">
        <f>VLOOKUP(LEFT($E84,5),Notes!$A:$F,6,0)</f>
        <v>1</v>
      </c>
      <c r="DK84" s="55">
        <f>IF(LEFT($F84,2)="MS",VLOOKUP(LEFT($F84,5),Notes!$A:$F,6,0),IF(LEFT($F84,3)&gt;Notes!$B$58,0,1))</f>
        <v>0</v>
      </c>
      <c r="DL84" s="55">
        <f>VLOOKUP(LEFT($G84,5),Notes!$A:$F,6,0)</f>
        <v>1</v>
      </c>
      <c r="DM84" s="55">
        <f>VLOOKUP(LEFT($H84,5),Notes!$A:$F,6,0)</f>
        <v>1</v>
      </c>
    </row>
    <row r="85" spans="1:117" ht="17" x14ac:dyDescent="0.2">
      <c r="A85" s="249"/>
      <c r="B85" s="106" t="s">
        <v>178</v>
      </c>
      <c r="C85" s="109" t="str">
        <f t="shared" si="449"/>
        <v>MP00D Evaluate Bin</v>
      </c>
      <c r="D85" s="108" t="str">
        <f t="shared" si="453"/>
        <v>ME001 Bin Result</v>
      </c>
      <c r="E85" s="107" t="str">
        <f t="shared" si="453"/>
        <v>MG001 Bin Result</v>
      </c>
      <c r="F85" s="107" t="str">
        <f t="shared" si="373"/>
        <v>950mV (MS005 Product)</v>
      </c>
      <c r="G85" s="107" t="str">
        <f t="shared" si="454"/>
        <v>MD001 Bin Result</v>
      </c>
      <c r="H85" s="107" t="str">
        <f t="shared" si="454"/>
        <v>MI001 Bin Result</v>
      </c>
      <c r="I85" s="107" t="str">
        <f t="shared" si="455"/>
        <v>MPS00D E1 Voltage</v>
      </c>
      <c r="J85" s="107" t="str">
        <f>Notes!$B$54</f>
        <v>BinningVmax</v>
      </c>
      <c r="K85" s="107" t="str">
        <f>Notes!$B$54</f>
        <v>BinningVmax</v>
      </c>
      <c r="L85" s="107" t="str">
        <f>Notes!$B$54</f>
        <v>BinningVmax</v>
      </c>
      <c r="M85" s="107" t="str">
        <f t="shared" si="369"/>
        <v>800mV</v>
      </c>
      <c r="N85" s="107" t="str">
        <f>Notes!$B$54</f>
        <v>BinningVmax</v>
      </c>
      <c r="O85" s="107" t="str">
        <f t="shared" si="47"/>
        <v>Bincut_X_X_X LV</v>
      </c>
      <c r="P85" s="110"/>
      <c r="Q85" s="248"/>
      <c r="R85" s="106" t="str">
        <f t="shared" si="439"/>
        <v>MP00D</v>
      </c>
      <c r="S85" s="111" t="str">
        <f>LEFT(TRIM(C85),5)&amp;" Product-"&amp;GB!$S$1</f>
        <v>MP00D Product-CP_GB_HOT</v>
      </c>
      <c r="T85" s="111" t="str">
        <f>LEFT(TRIM(D85),5)&amp;" Product-"&amp;GB!$S$1</f>
        <v>ME001 Product-CP_GB_HOT</v>
      </c>
      <c r="U85" s="111" t="str">
        <f>LEFT(TRIM(E85),5)&amp;" Product-"&amp;GB!$S$1</f>
        <v>MG001 Product-CP_GB_HOT</v>
      </c>
      <c r="V85" s="111" t="str">
        <f t="shared" si="364"/>
        <v>950mV (MS005 Product)</v>
      </c>
      <c r="W85" s="111" t="str">
        <f>LEFT(TRIM(G85),5)&amp;" Product-"&amp;GB!$S$1</f>
        <v>MD001 Product-CP_GB_HOT</v>
      </c>
      <c r="X85" s="111" t="str">
        <f>LEFT(TRIM(H85),5)&amp;" Product-"&amp;GB!$S$1</f>
        <v>MI001 Product-CP_GB_HOT</v>
      </c>
      <c r="Y85" s="111" t="str">
        <f>IF(I85="","",LEFT(TRIM($I85),6)&amp;" Product-"&amp;GB!$S$1)</f>
        <v>MPS00D Product-CP_GB_HOT</v>
      </c>
      <c r="Z85" s="111" t="str">
        <f t="shared" si="48"/>
        <v>Product-CP_GB_HOT</v>
      </c>
      <c r="AA85" s="111" t="str">
        <f t="shared" si="48"/>
        <v>Product-CP_GB_HOT</v>
      </c>
      <c r="AB85" s="111" t="str">
        <f t="shared" si="48"/>
        <v>Product-CP_GB_HOT</v>
      </c>
      <c r="AC85" s="111" t="str">
        <f t="shared" si="365"/>
        <v>800mV</v>
      </c>
      <c r="AD85" s="111" t="str">
        <f t="shared" si="48"/>
        <v>Product-CP_GB_HOT</v>
      </c>
      <c r="AE85" s="111" t="str">
        <f t="shared" si="420"/>
        <v>Bincut_X_X_X LV</v>
      </c>
      <c r="AF85" s="106"/>
      <c r="AG85" s="248"/>
      <c r="AH85" s="112" t="str">
        <f t="shared" si="440"/>
        <v>MP00D</v>
      </c>
      <c r="AI85" s="113" t="str">
        <f t="shared" si="355"/>
        <v>MP00D Product-FT_GB_ROOM</v>
      </c>
      <c r="AJ85" s="113" t="str">
        <f t="shared" si="356"/>
        <v>ME001 Product-FT_GB_ROOM</v>
      </c>
      <c r="AK85" s="113" t="str">
        <f t="shared" si="357"/>
        <v>MG001 Product-FT_GB_ROOM</v>
      </c>
      <c r="AL85" s="113" t="str">
        <f t="shared" si="358"/>
        <v>950mV (MS005 Product)</v>
      </c>
      <c r="AM85" s="113" t="str">
        <f t="shared" si="359"/>
        <v>MD001 Product-FT_GB_ROOM</v>
      </c>
      <c r="AN85" s="113" t="str">
        <f t="shared" si="360"/>
        <v>MI001 Product-FT_GB_ROOM</v>
      </c>
      <c r="AO85" s="113" t="str">
        <f t="shared" si="40"/>
        <v>MPS00D Product-FT_GB_ROOM</v>
      </c>
      <c r="AP85" s="113" t="str">
        <f>IF(J85=Notes!$B$54,"Product-FT_GB_ROOM",J85)</f>
        <v>Product-FT_GB_ROOM</v>
      </c>
      <c r="AQ85" s="113" t="str">
        <f>IF(K85=Notes!$B$54,"Product-FT_GB_ROOM",K85)</f>
        <v>Product-FT_GB_ROOM</v>
      </c>
      <c r="AR85" s="113" t="str">
        <f>IF(L85=Notes!$B$54,"Product-FT_GB_ROOM",L85)</f>
        <v>Product-FT_GB_ROOM</v>
      </c>
      <c r="AS85" s="113" t="str">
        <f>IF(M85=Notes!$B$54,"Product-FT_GB_ROOM",M85)</f>
        <v>800mV</v>
      </c>
      <c r="AT85" s="113" t="str">
        <f>IF(N85=Notes!$B$54,"Product-FT_GB_ROOM",N85)</f>
        <v>Product-FT_GB_ROOM</v>
      </c>
      <c r="AU85" s="114" t="str">
        <f t="shared" si="421"/>
        <v>Bincut_X_X_X LV</v>
      </c>
      <c r="AV85" s="106"/>
      <c r="AW85" s="248"/>
      <c r="AX85" s="106" t="str">
        <f t="shared" si="441"/>
        <v>MP00D</v>
      </c>
      <c r="AY85" s="115" t="str">
        <f t="shared" si="450"/>
        <v>MP00D Product-FT_GB_HOT</v>
      </c>
      <c r="AZ85" s="115" t="str">
        <f t="shared" si="451"/>
        <v>ME001 Product-FT_GB_HOT</v>
      </c>
      <c r="BA85" s="115" t="str">
        <f t="shared" si="361"/>
        <v>MG001 Product-FT_GB_HOT</v>
      </c>
      <c r="BB85" s="115" t="str">
        <f t="shared" si="362"/>
        <v>950mV (MS005 Product)</v>
      </c>
      <c r="BC85" s="115" t="str">
        <f t="shared" si="452"/>
        <v>MD001 Product-FT_GB_HOT</v>
      </c>
      <c r="BD85" s="115" t="str">
        <f t="shared" si="422"/>
        <v>MI001 Product-FT_GB_HOT</v>
      </c>
      <c r="BE85" s="115" t="str">
        <f t="shared" si="42"/>
        <v>MPS00D Product-FT_GB_HOT</v>
      </c>
      <c r="BF85" s="115" t="str">
        <f>IF(J85=Notes!$B$54,"Product-FT_GB_HOT",J85)</f>
        <v>Product-FT_GB_HOT</v>
      </c>
      <c r="BG85" s="115" t="str">
        <f>IF(K85=Notes!$B$54,"Product-FT_GB_HOT",K85)</f>
        <v>Product-FT_GB_HOT</v>
      </c>
      <c r="BH85" s="115" t="str">
        <f>IF(L85=Notes!$B$54,"Product-FT_GB_HOT",L85)</f>
        <v>Product-FT_GB_HOT</v>
      </c>
      <c r="BI85" s="115" t="str">
        <f>IF(M85=Notes!$B$54,"Product-FT_GB_HOT",M85)</f>
        <v>800mV</v>
      </c>
      <c r="BJ85" s="115" t="str">
        <f>IF(N85=Notes!$B$54,"Product-FT_GB_HOT",N85)</f>
        <v>Product-FT_GB_HOT</v>
      </c>
      <c r="BK85" s="115" t="str">
        <f t="shared" si="423"/>
        <v>Bincut_X_X_X LV</v>
      </c>
      <c r="BL85" s="106"/>
      <c r="BM85" s="248"/>
      <c r="BN85" s="106" t="str">
        <f t="shared" si="43"/>
        <v>MP00D</v>
      </c>
      <c r="BO85" s="116" t="str">
        <f>LEFT(TRIM(C85),5)&amp;" Product-"&amp;GB!$W$1</f>
        <v>MP00D Product-ATE_FQAGB</v>
      </c>
      <c r="BP85" s="116" t="str">
        <f>LEFT(TRIM(D85),5)&amp;" Product-"&amp;GB!$W$1</f>
        <v>ME001 Product-ATE_FQAGB</v>
      </c>
      <c r="BQ85" s="116" t="str">
        <f>LEFT(TRIM(E85),5)&amp;" Product-"&amp;GB!$W$1</f>
        <v>MG001 Product-ATE_FQAGB</v>
      </c>
      <c r="BR85" s="116" t="str">
        <f>IF(MID($F85,1,2)="MS",LEFT(TRIM($F85),5)&amp;" Product-"&amp;GB!$W$1,$F85)</f>
        <v>950mV (MS005 Product)</v>
      </c>
      <c r="BS85" s="116" t="str">
        <f>LEFT(TRIM(G85),5)&amp;" Product-"&amp;GB!$W$1</f>
        <v>MD001 Product-ATE_FQAGB</v>
      </c>
      <c r="BT85" s="116" t="str">
        <f>LEFT(TRIM(H85),5)&amp;" Product-"&amp;GB!$W$1</f>
        <v>MI001 Product-ATE_FQAGB</v>
      </c>
      <c r="BU85" s="116" t="str">
        <f>CONCATENATE(MID($BE85,1,6)," Product-",GB!$W$1)</f>
        <v>MPS00D Product-ATE_FQAGB</v>
      </c>
      <c r="BV85" s="116" t="str">
        <f>IF(J85=Notes!$B$54,"Product-"&amp;GB!$W$1,J85)</f>
        <v>Product-ATE_FQAGB</v>
      </c>
      <c r="BW85" s="116" t="str">
        <f>IF(K85=Notes!$B$54,"Product-"&amp;GB!$W$1,K85)</f>
        <v>Product-ATE_FQAGB</v>
      </c>
      <c r="BX85" s="116" t="str">
        <f>IF(L85=Notes!$B$54,"Product-"&amp;GB!$W$1,L85)</f>
        <v>Product-ATE_FQAGB</v>
      </c>
      <c r="BY85" s="116" t="str">
        <f>IF(M85=Notes!$B$54,"Product-"&amp;GB!$W$1,M85)</f>
        <v>800mV</v>
      </c>
      <c r="BZ85" s="116" t="str">
        <f>IF(N85=Notes!$B$54,"Product-"&amp;GB!$W$1,N85)</f>
        <v>Product-ATE_FQAGB</v>
      </c>
      <c r="CA85" s="116" t="str">
        <f t="shared" si="424"/>
        <v>Bincut_X_X_X NV</v>
      </c>
      <c r="CB85" s="106"/>
      <c r="CC85" s="248"/>
      <c r="CD85" s="106" t="str">
        <f t="shared" si="44"/>
        <v>MP00D</v>
      </c>
      <c r="CE85" s="117" t="str">
        <f t="shared" si="425"/>
        <v>MP00D Product-HTOL_T0TX_GB_ROOM</v>
      </c>
      <c r="CF85" s="117" t="str">
        <f t="shared" si="426"/>
        <v>ME001 Product-HTOL_T0TX_GB_ROOM</v>
      </c>
      <c r="CG85" s="117" t="str">
        <f t="shared" si="427"/>
        <v>MG001 Product-HTOL_T0TX_GB_ROOM</v>
      </c>
      <c r="CH85" s="117" t="str">
        <f t="shared" si="366"/>
        <v>950mV (MS005 Product)</v>
      </c>
      <c r="CI85" s="117" t="str">
        <f t="shared" si="428"/>
        <v>MD001 Product-HTOL_T0TX_GB_ROOM</v>
      </c>
      <c r="CJ85" s="117" t="str">
        <f t="shared" si="429"/>
        <v>MI001 Product-HTOL_T0TX_GB_ROOM</v>
      </c>
      <c r="CK85" s="117" t="str">
        <f t="shared" si="430"/>
        <v>MPS00D Product-HTOL_T0TX_GB_ROOM</v>
      </c>
      <c r="CL85" s="117" t="str">
        <f>IF(J85=Notes!$B$54,"Product-HTOL_T0TX_GB_ROOM",J85)</f>
        <v>Product-HTOL_T0TX_GB_ROOM</v>
      </c>
      <c r="CM85" s="117" t="str">
        <f>IF(K85=Notes!$B$54,"Product-HTOL_T0TX_GB_ROOM",K85)</f>
        <v>Product-HTOL_T0TX_GB_ROOM</v>
      </c>
      <c r="CN85" s="117" t="str">
        <f>IF(L85=Notes!$B$54,"Product-HTOL_T0TX_GB_ROOM",L85)</f>
        <v>Product-HTOL_T0TX_GB_ROOM</v>
      </c>
      <c r="CO85" s="117" t="str">
        <f>IF(M85=Notes!$B$54,"Product-HTOL_T0TX_GB_ROOM",M85)</f>
        <v>800mV</v>
      </c>
      <c r="CP85" s="117" t="str">
        <f>IF(N85=Notes!$B$54,"Product-HTOL_T0TX_GB_ROOM",N85)</f>
        <v>Product-HTOL_T0TX_GB_ROOM</v>
      </c>
      <c r="CQ85" s="117" t="str">
        <f t="shared" si="431"/>
        <v>Bincut_X_X_X NV</v>
      </c>
      <c r="CR85" s="106"/>
      <c r="CS85" s="248"/>
      <c r="CT85" s="106" t="str">
        <f t="shared" si="45"/>
        <v>MP00D</v>
      </c>
      <c r="CU85" s="118" t="str">
        <f t="shared" si="432"/>
        <v>MP00D Product-HTOL_T0TX_GB_HOT</v>
      </c>
      <c r="CV85" s="118" t="str">
        <f t="shared" si="433"/>
        <v>ME001 Product-HTOL_T0TX_GB_HOT</v>
      </c>
      <c r="CW85" s="118" t="str">
        <f t="shared" si="434"/>
        <v>MG001 Product-HTOL_T0TX_GB_HOT</v>
      </c>
      <c r="CX85" s="118" t="str">
        <f t="shared" si="367"/>
        <v>950mV (MS005 Product)</v>
      </c>
      <c r="CY85" s="118" t="str">
        <f t="shared" si="435"/>
        <v>MD001 Product-HTOL_T0TX_GB_HOT</v>
      </c>
      <c r="CZ85" s="118" t="str">
        <f t="shared" si="436"/>
        <v>MI001 Product-HTOL_T0TX_GB_HOT</v>
      </c>
      <c r="DA85" s="118" t="str">
        <f t="shared" si="437"/>
        <v>MPS00D Product-HTOL_T0TX_GB_HOT</v>
      </c>
      <c r="DB85" s="118" t="str">
        <f>IF(J85=Notes!$B$54,"Product-HTOL_T0TX_GB_HOT",J85)</f>
        <v>Product-HTOL_T0TX_GB_HOT</v>
      </c>
      <c r="DC85" s="118" t="str">
        <f>IF(K85=Notes!$B$54,"Product-HTOL_T0TX_GB_HOT",K85)</f>
        <v>Product-HTOL_T0TX_GB_HOT</v>
      </c>
      <c r="DD85" s="118" t="str">
        <f>IF(L85=Notes!$B$54,"Product-HTOL_T0TX_GB_HOT",L85)</f>
        <v>Product-HTOL_T0TX_GB_HOT</v>
      </c>
      <c r="DE85" s="118" t="str">
        <f>IF(M85=Notes!$B$54,"Product-HTOL_T0TX_GB_HOT",M85)</f>
        <v>800mV</v>
      </c>
      <c r="DF85" s="118" t="str">
        <f>IF(N85=Notes!$B$54,"Product-HTOL_T0TX_GB_HOT",N85)</f>
        <v>Product-HTOL_T0TX_GB_HOT</v>
      </c>
      <c r="DG85" s="118" t="str">
        <f t="shared" si="438"/>
        <v>Bincut_X_X_X NV</v>
      </c>
      <c r="DH85" s="106"/>
      <c r="DI85" s="55" t="str">
        <f t="shared" si="445"/>
        <v>Yes</v>
      </c>
      <c r="DJ85" s="55">
        <f>VLOOKUP(LEFT($E85,5),Notes!$A:$F,6,0)</f>
        <v>1</v>
      </c>
      <c r="DK85" s="55">
        <f>IF(LEFT($F85,2)="MS",VLOOKUP(LEFT($F85,5),Notes!$A:$F,6,0),IF(LEFT($F85,3)&gt;Notes!$B$58,0,1))</f>
        <v>0</v>
      </c>
      <c r="DL85" s="55">
        <f>VLOOKUP(LEFT($G85,5),Notes!$A:$F,6,0)</f>
        <v>1</v>
      </c>
      <c r="DM85" s="55">
        <f>VLOOKUP(LEFT($H85,5),Notes!$A:$F,6,0)</f>
        <v>1</v>
      </c>
    </row>
    <row r="86" spans="1:117" ht="17" x14ac:dyDescent="0.2">
      <c r="A86" s="249"/>
      <c r="B86" s="106" t="s">
        <v>179</v>
      </c>
      <c r="C86" s="109" t="str">
        <f t="shared" si="449"/>
        <v>MP00E Evaluate Bin</v>
      </c>
      <c r="D86" s="108" t="str">
        <f t="shared" si="453"/>
        <v>ME001 Bin Result</v>
      </c>
      <c r="E86" s="107" t="str">
        <f t="shared" si="453"/>
        <v>MG001 Bin Result</v>
      </c>
      <c r="F86" s="107" t="str">
        <f t="shared" si="373"/>
        <v>950mV (MS005 Product)</v>
      </c>
      <c r="G86" s="107" t="str">
        <f t="shared" si="454"/>
        <v>MD001 Bin Result</v>
      </c>
      <c r="H86" s="107" t="str">
        <f t="shared" si="454"/>
        <v>MI001 Bin Result</v>
      </c>
      <c r="I86" s="107" t="str">
        <f t="shared" si="455"/>
        <v>MPS00E E1 Voltage</v>
      </c>
      <c r="J86" s="107" t="str">
        <f>Notes!$B$54</f>
        <v>BinningVmax</v>
      </c>
      <c r="K86" s="107" t="str">
        <f>Notes!$B$54</f>
        <v>BinningVmax</v>
      </c>
      <c r="L86" s="107" t="str">
        <f>Notes!$B$54</f>
        <v>BinningVmax</v>
      </c>
      <c r="M86" s="107" t="str">
        <f t="shared" si="369"/>
        <v>800mV</v>
      </c>
      <c r="N86" s="107" t="str">
        <f>Notes!$B$54</f>
        <v>BinningVmax</v>
      </c>
      <c r="O86" s="107" t="str">
        <f t="shared" si="47"/>
        <v>Bincut_X_X_X LV</v>
      </c>
      <c r="P86" s="127"/>
      <c r="Q86" s="248"/>
      <c r="R86" s="106" t="str">
        <f t="shared" si="439"/>
        <v>MP00E</v>
      </c>
      <c r="S86" s="111" t="str">
        <f>LEFT(TRIM(C86),5)&amp;" Product-"&amp;GB!$S$1</f>
        <v>MP00E Product-CP_GB_HOT</v>
      </c>
      <c r="T86" s="111" t="str">
        <f>LEFT(TRIM(D86),5)&amp;" Product-"&amp;GB!$S$1</f>
        <v>ME001 Product-CP_GB_HOT</v>
      </c>
      <c r="U86" s="111" t="str">
        <f>LEFT(TRIM(E86),5)&amp;" Product-"&amp;GB!$S$1</f>
        <v>MG001 Product-CP_GB_HOT</v>
      </c>
      <c r="V86" s="111" t="str">
        <f t="shared" si="364"/>
        <v>950mV (MS005 Product)</v>
      </c>
      <c r="W86" s="111" t="str">
        <f>LEFT(TRIM(G86),5)&amp;" Product-"&amp;GB!$S$1</f>
        <v>MD001 Product-CP_GB_HOT</v>
      </c>
      <c r="X86" s="111" t="str">
        <f>LEFT(TRIM(H86),5)&amp;" Product-"&amp;GB!$S$1</f>
        <v>MI001 Product-CP_GB_HOT</v>
      </c>
      <c r="Y86" s="111" t="str">
        <f>IF(I86="","",LEFT(TRIM($I86),6)&amp;" Product-"&amp;GB!$S$1)</f>
        <v>MPS00E Product-CP_GB_HOT</v>
      </c>
      <c r="Z86" s="111" t="str">
        <f t="shared" si="48"/>
        <v>Product-CP_GB_HOT</v>
      </c>
      <c r="AA86" s="111" t="str">
        <f t="shared" si="48"/>
        <v>Product-CP_GB_HOT</v>
      </c>
      <c r="AB86" s="111" t="str">
        <f t="shared" si="48"/>
        <v>Product-CP_GB_HOT</v>
      </c>
      <c r="AC86" s="111" t="str">
        <f t="shared" si="365"/>
        <v>800mV</v>
      </c>
      <c r="AD86" s="111" t="str">
        <f t="shared" si="48"/>
        <v>Product-CP_GB_HOT</v>
      </c>
      <c r="AE86" s="111" t="str">
        <f t="shared" si="420"/>
        <v>Bincut_X_X_X LV</v>
      </c>
      <c r="AF86" s="106"/>
      <c r="AG86" s="248"/>
      <c r="AH86" s="112" t="str">
        <f t="shared" si="440"/>
        <v>MP00E</v>
      </c>
      <c r="AI86" s="113" t="str">
        <f t="shared" si="355"/>
        <v>MP00E Product-FT_GB_ROOM</v>
      </c>
      <c r="AJ86" s="113" t="str">
        <f t="shared" si="356"/>
        <v>ME001 Product-FT_GB_ROOM</v>
      </c>
      <c r="AK86" s="113" t="str">
        <f t="shared" si="357"/>
        <v>MG001 Product-FT_GB_ROOM</v>
      </c>
      <c r="AL86" s="113" t="str">
        <f t="shared" si="358"/>
        <v>950mV (MS005 Product)</v>
      </c>
      <c r="AM86" s="113" t="str">
        <f t="shared" si="359"/>
        <v>MD001 Product-FT_GB_ROOM</v>
      </c>
      <c r="AN86" s="113" t="str">
        <f t="shared" si="360"/>
        <v>MI001 Product-FT_GB_ROOM</v>
      </c>
      <c r="AO86" s="113" t="str">
        <f t="shared" si="40"/>
        <v>MPS00E Product-FT_GB_ROOM</v>
      </c>
      <c r="AP86" s="113" t="str">
        <f>IF(J86=Notes!$B$54,"Product-FT_GB_ROOM",J86)</f>
        <v>Product-FT_GB_ROOM</v>
      </c>
      <c r="AQ86" s="113" t="str">
        <f>IF(K86=Notes!$B$54,"Product-FT_GB_ROOM",K86)</f>
        <v>Product-FT_GB_ROOM</v>
      </c>
      <c r="AR86" s="113" t="str">
        <f>IF(L86=Notes!$B$54,"Product-FT_GB_ROOM",L86)</f>
        <v>Product-FT_GB_ROOM</v>
      </c>
      <c r="AS86" s="113" t="str">
        <f>IF(M86=Notes!$B$54,"Product-FT_GB_ROOM",M86)</f>
        <v>800mV</v>
      </c>
      <c r="AT86" s="113" t="str">
        <f>IF(N86=Notes!$B$54,"Product-FT_GB_ROOM",N86)</f>
        <v>Product-FT_GB_ROOM</v>
      </c>
      <c r="AU86" s="114" t="str">
        <f t="shared" si="421"/>
        <v>Bincut_X_X_X LV</v>
      </c>
      <c r="AV86" s="106"/>
      <c r="AW86" s="248"/>
      <c r="AX86" s="106" t="str">
        <f t="shared" si="441"/>
        <v>MP00E</v>
      </c>
      <c r="AY86" s="115" t="str">
        <f t="shared" si="450"/>
        <v>MP00E Product-FT_GB_HOT</v>
      </c>
      <c r="AZ86" s="115" t="str">
        <f t="shared" si="451"/>
        <v>ME001 Product-FT_GB_HOT</v>
      </c>
      <c r="BA86" s="115" t="str">
        <f t="shared" si="361"/>
        <v>MG001 Product-FT_GB_HOT</v>
      </c>
      <c r="BB86" s="115" t="str">
        <f t="shared" si="362"/>
        <v>950mV (MS005 Product)</v>
      </c>
      <c r="BC86" s="115" t="str">
        <f t="shared" si="452"/>
        <v>MD001 Product-FT_GB_HOT</v>
      </c>
      <c r="BD86" s="115" t="str">
        <f t="shared" si="422"/>
        <v>MI001 Product-FT_GB_HOT</v>
      </c>
      <c r="BE86" s="115" t="str">
        <f t="shared" si="42"/>
        <v>MPS00E Product-FT_GB_HOT</v>
      </c>
      <c r="BF86" s="115" t="str">
        <f>IF(J86=Notes!$B$54,"Product-FT_GB_HOT",J86)</f>
        <v>Product-FT_GB_HOT</v>
      </c>
      <c r="BG86" s="115" t="str">
        <f>IF(K86=Notes!$B$54,"Product-FT_GB_HOT",K86)</f>
        <v>Product-FT_GB_HOT</v>
      </c>
      <c r="BH86" s="115" t="str">
        <f>IF(L86=Notes!$B$54,"Product-FT_GB_HOT",L86)</f>
        <v>Product-FT_GB_HOT</v>
      </c>
      <c r="BI86" s="115" t="str">
        <f>IF(M86=Notes!$B$54,"Product-FT_GB_HOT",M86)</f>
        <v>800mV</v>
      </c>
      <c r="BJ86" s="115" t="str">
        <f>IF(N86=Notes!$B$54,"Product-FT_GB_HOT",N86)</f>
        <v>Product-FT_GB_HOT</v>
      </c>
      <c r="BK86" s="115" t="str">
        <f t="shared" si="423"/>
        <v>Bincut_X_X_X LV</v>
      </c>
      <c r="BL86" s="106"/>
      <c r="BM86" s="248"/>
      <c r="BN86" s="106" t="str">
        <f t="shared" si="43"/>
        <v>MP00E</v>
      </c>
      <c r="BO86" s="116" t="str">
        <f>LEFT(TRIM(C86),5)&amp;" Product-"&amp;GB!$W$1</f>
        <v>MP00E Product-ATE_FQAGB</v>
      </c>
      <c r="BP86" s="116" t="str">
        <f>LEFT(TRIM(D86),5)&amp;" Product-"&amp;GB!$W$1</f>
        <v>ME001 Product-ATE_FQAGB</v>
      </c>
      <c r="BQ86" s="116" t="str">
        <f>LEFT(TRIM(E86),5)&amp;" Product-"&amp;GB!$W$1</f>
        <v>MG001 Product-ATE_FQAGB</v>
      </c>
      <c r="BR86" s="116" t="str">
        <f>IF(MID($F86,1,2)="MS",LEFT(TRIM($F86),5)&amp;" Product-"&amp;GB!$W$1,$F86)</f>
        <v>950mV (MS005 Product)</v>
      </c>
      <c r="BS86" s="116" t="str">
        <f>LEFT(TRIM(G86),5)&amp;" Product-"&amp;GB!$W$1</f>
        <v>MD001 Product-ATE_FQAGB</v>
      </c>
      <c r="BT86" s="116" t="str">
        <f>LEFT(TRIM(H86),5)&amp;" Product-"&amp;GB!$W$1</f>
        <v>MI001 Product-ATE_FQAGB</v>
      </c>
      <c r="BU86" s="116" t="str">
        <f>CONCATENATE(MID($BE86,1,6)," Product-",GB!$W$1)</f>
        <v>MPS00E Product-ATE_FQAGB</v>
      </c>
      <c r="BV86" s="116" t="str">
        <f>IF(J86=Notes!$B$54,"Product-"&amp;GB!$W$1,J86)</f>
        <v>Product-ATE_FQAGB</v>
      </c>
      <c r="BW86" s="116" t="str">
        <f>IF(K86=Notes!$B$54,"Product-"&amp;GB!$W$1,K86)</f>
        <v>Product-ATE_FQAGB</v>
      </c>
      <c r="BX86" s="116" t="str">
        <f>IF(L86=Notes!$B$54,"Product-"&amp;GB!$W$1,L86)</f>
        <v>Product-ATE_FQAGB</v>
      </c>
      <c r="BY86" s="116" t="str">
        <f>IF(M86=Notes!$B$54,"Product-"&amp;GB!$W$1,M86)</f>
        <v>800mV</v>
      </c>
      <c r="BZ86" s="116" t="str">
        <f>IF(N86=Notes!$B$54,"Product-"&amp;GB!$W$1,N86)</f>
        <v>Product-ATE_FQAGB</v>
      </c>
      <c r="CA86" s="116" t="str">
        <f t="shared" si="424"/>
        <v>Bincut_X_X_X NV</v>
      </c>
      <c r="CB86" s="106"/>
      <c r="CC86" s="248"/>
      <c r="CD86" s="106" t="str">
        <f t="shared" si="44"/>
        <v>MP00E</v>
      </c>
      <c r="CE86" s="117" t="str">
        <f t="shared" si="425"/>
        <v>MP00E Product-HTOL_T0TX_GB_ROOM</v>
      </c>
      <c r="CF86" s="117" t="str">
        <f t="shared" si="426"/>
        <v>ME001 Product-HTOL_T0TX_GB_ROOM</v>
      </c>
      <c r="CG86" s="117" t="str">
        <f t="shared" si="427"/>
        <v>MG001 Product-HTOL_T0TX_GB_ROOM</v>
      </c>
      <c r="CH86" s="117" t="str">
        <f t="shared" si="366"/>
        <v>950mV (MS005 Product)</v>
      </c>
      <c r="CI86" s="117" t="str">
        <f t="shared" si="428"/>
        <v>MD001 Product-HTOL_T0TX_GB_ROOM</v>
      </c>
      <c r="CJ86" s="117" t="str">
        <f t="shared" si="429"/>
        <v>MI001 Product-HTOL_T0TX_GB_ROOM</v>
      </c>
      <c r="CK86" s="117" t="str">
        <f t="shared" si="430"/>
        <v>MPS00E Product-HTOL_T0TX_GB_ROOM</v>
      </c>
      <c r="CL86" s="117" t="str">
        <f>IF(J86=Notes!$B$54,"Product-HTOL_T0TX_GB_ROOM",J86)</f>
        <v>Product-HTOL_T0TX_GB_ROOM</v>
      </c>
      <c r="CM86" s="117" t="str">
        <f>IF(K86=Notes!$B$54,"Product-HTOL_T0TX_GB_ROOM",K86)</f>
        <v>Product-HTOL_T0TX_GB_ROOM</v>
      </c>
      <c r="CN86" s="117" t="str">
        <f>IF(L86=Notes!$B$54,"Product-HTOL_T0TX_GB_ROOM",L86)</f>
        <v>Product-HTOL_T0TX_GB_ROOM</v>
      </c>
      <c r="CO86" s="117" t="str">
        <f>IF(M86=Notes!$B$54,"Product-HTOL_T0TX_GB_ROOM",M86)</f>
        <v>800mV</v>
      </c>
      <c r="CP86" s="117" t="str">
        <f>IF(N86=Notes!$B$54,"Product-HTOL_T0TX_GB_ROOM",N86)</f>
        <v>Product-HTOL_T0TX_GB_ROOM</v>
      </c>
      <c r="CQ86" s="117" t="str">
        <f t="shared" si="431"/>
        <v>Bincut_X_X_X NV</v>
      </c>
      <c r="CR86" s="106"/>
      <c r="CS86" s="248"/>
      <c r="CT86" s="106" t="str">
        <f t="shared" si="45"/>
        <v>MP00E</v>
      </c>
      <c r="CU86" s="118" t="str">
        <f t="shared" si="432"/>
        <v>MP00E Product-HTOL_T0TX_GB_HOT</v>
      </c>
      <c r="CV86" s="118" t="str">
        <f t="shared" si="433"/>
        <v>ME001 Product-HTOL_T0TX_GB_HOT</v>
      </c>
      <c r="CW86" s="118" t="str">
        <f t="shared" si="434"/>
        <v>MG001 Product-HTOL_T0TX_GB_HOT</v>
      </c>
      <c r="CX86" s="118" t="str">
        <f t="shared" si="367"/>
        <v>950mV (MS005 Product)</v>
      </c>
      <c r="CY86" s="118" t="str">
        <f t="shared" si="435"/>
        <v>MD001 Product-HTOL_T0TX_GB_HOT</v>
      </c>
      <c r="CZ86" s="118" t="str">
        <f t="shared" si="436"/>
        <v>MI001 Product-HTOL_T0TX_GB_HOT</v>
      </c>
      <c r="DA86" s="118" t="str">
        <f t="shared" si="437"/>
        <v>MPS00E Product-HTOL_T0TX_GB_HOT</v>
      </c>
      <c r="DB86" s="118" t="str">
        <f>IF(J86=Notes!$B$54,"Product-HTOL_T0TX_GB_HOT",J86)</f>
        <v>Product-HTOL_T0TX_GB_HOT</v>
      </c>
      <c r="DC86" s="118" t="str">
        <f>IF(K86=Notes!$B$54,"Product-HTOL_T0TX_GB_HOT",K86)</f>
        <v>Product-HTOL_T0TX_GB_HOT</v>
      </c>
      <c r="DD86" s="118" t="str">
        <f>IF(L86=Notes!$B$54,"Product-HTOL_T0TX_GB_HOT",L86)</f>
        <v>Product-HTOL_T0TX_GB_HOT</v>
      </c>
      <c r="DE86" s="118" t="str">
        <f>IF(M86=Notes!$B$54,"Product-HTOL_T0TX_GB_HOT",M86)</f>
        <v>800mV</v>
      </c>
      <c r="DF86" s="118" t="str">
        <f>IF(N86=Notes!$B$54,"Product-HTOL_T0TX_GB_HOT",N86)</f>
        <v>Product-HTOL_T0TX_GB_HOT</v>
      </c>
      <c r="DG86" s="118" t="str">
        <f t="shared" si="438"/>
        <v>Bincut_X_X_X NV</v>
      </c>
      <c r="DH86" s="106"/>
      <c r="DI86" s="55" t="str">
        <f t="shared" si="445"/>
        <v>Yes</v>
      </c>
      <c r="DJ86" s="55">
        <f>VLOOKUP(LEFT($E86,5),Notes!$A:$F,6,0)</f>
        <v>1</v>
      </c>
      <c r="DK86" s="55">
        <f>IF(LEFT($F86,2)="MS",VLOOKUP(LEFT($F86,5),Notes!$A:$F,6,0),IF(LEFT($F86,3)&gt;Notes!$B$58,0,1))</f>
        <v>0</v>
      </c>
      <c r="DL86" s="55">
        <f>VLOOKUP(LEFT($G86,5),Notes!$A:$F,6,0)</f>
        <v>1</v>
      </c>
      <c r="DM86" s="55">
        <f>VLOOKUP(LEFT($H86,5),Notes!$A:$F,6,0)</f>
        <v>1</v>
      </c>
    </row>
    <row r="87" spans="1:117" ht="17" x14ac:dyDescent="0.2">
      <c r="A87" s="249"/>
      <c r="B87" s="106" t="s">
        <v>180</v>
      </c>
      <c r="C87" s="109" t="str">
        <f t="shared" si="449"/>
        <v>MP00F Evaluate Bin</v>
      </c>
      <c r="D87" s="108" t="str">
        <f t="shared" si="453"/>
        <v>ME001 Bin Result</v>
      </c>
      <c r="E87" s="107" t="str">
        <f t="shared" si="453"/>
        <v>MG001 Bin Result</v>
      </c>
      <c r="F87" s="107" t="str">
        <f t="shared" si="373"/>
        <v>950mV (MS005 Product)</v>
      </c>
      <c r="G87" s="107" t="str">
        <f t="shared" si="454"/>
        <v>MD001 Bin Result</v>
      </c>
      <c r="H87" s="107" t="str">
        <f t="shared" si="454"/>
        <v>MI001 Bin Result</v>
      </c>
      <c r="I87" s="107" t="str">
        <f t="shared" si="455"/>
        <v>MPS00F E1 Voltage</v>
      </c>
      <c r="J87" s="107" t="str">
        <f>Notes!$B$54</f>
        <v>BinningVmax</v>
      </c>
      <c r="K87" s="107" t="str">
        <f>Notes!$B$54</f>
        <v>BinningVmax</v>
      </c>
      <c r="L87" s="107" t="str">
        <f>Notes!$B$54</f>
        <v>BinningVmax</v>
      </c>
      <c r="M87" s="107" t="str">
        <f t="shared" si="369"/>
        <v>800mV</v>
      </c>
      <c r="N87" s="107" t="str">
        <f>Notes!$B$54</f>
        <v>BinningVmax</v>
      </c>
      <c r="O87" s="107" t="str">
        <f t="shared" si="47"/>
        <v>Bincut_X_X_X LV</v>
      </c>
      <c r="P87" s="127"/>
      <c r="Q87" s="248"/>
      <c r="R87" s="106" t="str">
        <f t="shared" si="439"/>
        <v>MP00F</v>
      </c>
      <c r="S87" s="111" t="str">
        <f>LEFT(TRIM(C87),5)&amp;" Product-"&amp;GB!$S$1</f>
        <v>MP00F Product-CP_GB_HOT</v>
      </c>
      <c r="T87" s="111" t="str">
        <f>LEFT(TRIM(D87),5)&amp;" Product-"&amp;GB!$S$1</f>
        <v>ME001 Product-CP_GB_HOT</v>
      </c>
      <c r="U87" s="111" t="str">
        <f>LEFT(TRIM(E87),5)&amp;" Product-"&amp;GB!$S$1</f>
        <v>MG001 Product-CP_GB_HOT</v>
      </c>
      <c r="V87" s="111" t="str">
        <f t="shared" si="364"/>
        <v>950mV (MS005 Product)</v>
      </c>
      <c r="W87" s="111" t="str">
        <f>LEFT(TRIM(G87),5)&amp;" Product-"&amp;GB!$S$1</f>
        <v>MD001 Product-CP_GB_HOT</v>
      </c>
      <c r="X87" s="111" t="str">
        <f>LEFT(TRIM(H87),5)&amp;" Product-"&amp;GB!$S$1</f>
        <v>MI001 Product-CP_GB_HOT</v>
      </c>
      <c r="Y87" s="111" t="str">
        <f>IF(I87="","",LEFT(TRIM($I87),6)&amp;" Product-"&amp;GB!$S$1)</f>
        <v>MPS00F Product-CP_GB_HOT</v>
      </c>
      <c r="Z87" s="111" t="str">
        <f t="shared" si="48"/>
        <v>Product-CP_GB_HOT</v>
      </c>
      <c r="AA87" s="111" t="str">
        <f t="shared" si="48"/>
        <v>Product-CP_GB_HOT</v>
      </c>
      <c r="AB87" s="111" t="str">
        <f t="shared" si="48"/>
        <v>Product-CP_GB_HOT</v>
      </c>
      <c r="AC87" s="111" t="str">
        <f t="shared" si="365"/>
        <v>800mV</v>
      </c>
      <c r="AD87" s="111" t="str">
        <f t="shared" si="48"/>
        <v>Product-CP_GB_HOT</v>
      </c>
      <c r="AE87" s="111" t="str">
        <f t="shared" si="420"/>
        <v>Bincut_X_X_X LV</v>
      </c>
      <c r="AF87" s="106"/>
      <c r="AG87" s="248"/>
      <c r="AH87" s="112" t="str">
        <f t="shared" si="440"/>
        <v>MP00F</v>
      </c>
      <c r="AI87" s="113" t="str">
        <f t="shared" si="355"/>
        <v>MP00F Product-FT_GB_ROOM</v>
      </c>
      <c r="AJ87" s="113" t="str">
        <f t="shared" si="356"/>
        <v>ME001 Product-FT_GB_ROOM</v>
      </c>
      <c r="AK87" s="113" t="str">
        <f t="shared" si="357"/>
        <v>MG001 Product-FT_GB_ROOM</v>
      </c>
      <c r="AL87" s="113" t="str">
        <f t="shared" si="358"/>
        <v>950mV (MS005 Product)</v>
      </c>
      <c r="AM87" s="113" t="str">
        <f t="shared" si="359"/>
        <v>MD001 Product-FT_GB_ROOM</v>
      </c>
      <c r="AN87" s="113" t="str">
        <f t="shared" si="360"/>
        <v>MI001 Product-FT_GB_ROOM</v>
      </c>
      <c r="AO87" s="113" t="str">
        <f t="shared" si="40"/>
        <v>MPS00F Product-FT_GB_ROOM</v>
      </c>
      <c r="AP87" s="113" t="str">
        <f>IF(J87=Notes!$B$54,"Product-FT_GB_ROOM",J87)</f>
        <v>Product-FT_GB_ROOM</v>
      </c>
      <c r="AQ87" s="113" t="str">
        <f>IF(K87=Notes!$B$54,"Product-FT_GB_ROOM",K87)</f>
        <v>Product-FT_GB_ROOM</v>
      </c>
      <c r="AR87" s="113" t="str">
        <f>IF(L87=Notes!$B$54,"Product-FT_GB_ROOM",L87)</f>
        <v>Product-FT_GB_ROOM</v>
      </c>
      <c r="AS87" s="113" t="str">
        <f>IF(M87=Notes!$B$54,"Product-FT_GB_ROOM",M87)</f>
        <v>800mV</v>
      </c>
      <c r="AT87" s="113" t="str">
        <f>IF(N87=Notes!$B$54,"Product-FT_GB_ROOM",N87)</f>
        <v>Product-FT_GB_ROOM</v>
      </c>
      <c r="AU87" s="114" t="str">
        <f t="shared" si="421"/>
        <v>Bincut_X_X_X LV</v>
      </c>
      <c r="AV87" s="106"/>
      <c r="AW87" s="248"/>
      <c r="AX87" s="106" t="str">
        <f t="shared" si="441"/>
        <v>MP00F</v>
      </c>
      <c r="AY87" s="115" t="str">
        <f t="shared" si="450"/>
        <v>MP00F Product-FT_GB_HOT</v>
      </c>
      <c r="AZ87" s="115" t="str">
        <f t="shared" si="451"/>
        <v>ME001 Product-FT_GB_HOT</v>
      </c>
      <c r="BA87" s="115" t="str">
        <f t="shared" si="361"/>
        <v>MG001 Product-FT_GB_HOT</v>
      </c>
      <c r="BB87" s="115" t="str">
        <f t="shared" si="362"/>
        <v>950mV (MS005 Product)</v>
      </c>
      <c r="BC87" s="115" t="str">
        <f t="shared" si="452"/>
        <v>MD001 Product-FT_GB_HOT</v>
      </c>
      <c r="BD87" s="115" t="str">
        <f t="shared" si="422"/>
        <v>MI001 Product-FT_GB_HOT</v>
      </c>
      <c r="BE87" s="115" t="str">
        <f t="shared" si="42"/>
        <v>MPS00F Product-FT_GB_HOT</v>
      </c>
      <c r="BF87" s="115" t="str">
        <f>IF(J87=Notes!$B$54,"Product-FT_GB_HOT",J87)</f>
        <v>Product-FT_GB_HOT</v>
      </c>
      <c r="BG87" s="115" t="str">
        <f>IF(K87=Notes!$B$54,"Product-FT_GB_HOT",K87)</f>
        <v>Product-FT_GB_HOT</v>
      </c>
      <c r="BH87" s="115" t="str">
        <f>IF(L87=Notes!$B$54,"Product-FT_GB_HOT",L87)</f>
        <v>Product-FT_GB_HOT</v>
      </c>
      <c r="BI87" s="115" t="str">
        <f>IF(M87=Notes!$B$54,"Product-FT_GB_HOT",M87)</f>
        <v>800mV</v>
      </c>
      <c r="BJ87" s="115" t="str">
        <f>IF(N87=Notes!$B$54,"Product-FT_GB_HOT",N87)</f>
        <v>Product-FT_GB_HOT</v>
      </c>
      <c r="BK87" s="115" t="str">
        <f t="shared" si="423"/>
        <v>Bincut_X_X_X LV</v>
      </c>
      <c r="BL87" s="106"/>
      <c r="BM87" s="248"/>
      <c r="BN87" s="106" t="str">
        <f t="shared" si="43"/>
        <v>MP00F</v>
      </c>
      <c r="BO87" s="116" t="str">
        <f>LEFT(TRIM(C87),5)&amp;" Product-"&amp;GB!$W$1</f>
        <v>MP00F Product-ATE_FQAGB</v>
      </c>
      <c r="BP87" s="116" t="str">
        <f>LEFT(TRIM(D87),5)&amp;" Product-"&amp;GB!$W$1</f>
        <v>ME001 Product-ATE_FQAGB</v>
      </c>
      <c r="BQ87" s="116" t="str">
        <f>LEFT(TRIM(E87),5)&amp;" Product-"&amp;GB!$W$1</f>
        <v>MG001 Product-ATE_FQAGB</v>
      </c>
      <c r="BR87" s="116" t="str">
        <f>IF(MID($F87,1,2)="MS",LEFT(TRIM($F87),5)&amp;" Product-"&amp;GB!$W$1,$F87)</f>
        <v>950mV (MS005 Product)</v>
      </c>
      <c r="BS87" s="116" t="str">
        <f>LEFT(TRIM(G87),5)&amp;" Product-"&amp;GB!$W$1</f>
        <v>MD001 Product-ATE_FQAGB</v>
      </c>
      <c r="BT87" s="116" t="str">
        <f>LEFT(TRIM(H87),5)&amp;" Product-"&amp;GB!$W$1</f>
        <v>MI001 Product-ATE_FQAGB</v>
      </c>
      <c r="BU87" s="116" t="str">
        <f>CONCATENATE(MID($BE87,1,6)," Product-",GB!$W$1)</f>
        <v>MPS00F Product-ATE_FQAGB</v>
      </c>
      <c r="BV87" s="116" t="str">
        <f>IF(J87=Notes!$B$54,"Product-"&amp;GB!$W$1,J87)</f>
        <v>Product-ATE_FQAGB</v>
      </c>
      <c r="BW87" s="116" t="str">
        <f>IF(K87=Notes!$B$54,"Product-"&amp;GB!$W$1,K87)</f>
        <v>Product-ATE_FQAGB</v>
      </c>
      <c r="BX87" s="116" t="str">
        <f>IF(L87=Notes!$B$54,"Product-"&amp;GB!$W$1,L87)</f>
        <v>Product-ATE_FQAGB</v>
      </c>
      <c r="BY87" s="116" t="str">
        <f>IF(M87=Notes!$B$54,"Product-"&amp;GB!$W$1,M87)</f>
        <v>800mV</v>
      </c>
      <c r="BZ87" s="116" t="str">
        <f>IF(N87=Notes!$B$54,"Product-"&amp;GB!$W$1,N87)</f>
        <v>Product-ATE_FQAGB</v>
      </c>
      <c r="CA87" s="116" t="str">
        <f t="shared" si="424"/>
        <v>Bincut_X_X_X NV</v>
      </c>
      <c r="CB87" s="106"/>
      <c r="CC87" s="248"/>
      <c r="CD87" s="106" t="str">
        <f t="shared" si="44"/>
        <v>MP00F</v>
      </c>
      <c r="CE87" s="117" t="str">
        <f t="shared" si="425"/>
        <v>MP00F Product-HTOL_T0TX_GB_ROOM</v>
      </c>
      <c r="CF87" s="117" t="str">
        <f t="shared" si="426"/>
        <v>ME001 Product-HTOL_T0TX_GB_ROOM</v>
      </c>
      <c r="CG87" s="117" t="str">
        <f t="shared" si="427"/>
        <v>MG001 Product-HTOL_T0TX_GB_ROOM</v>
      </c>
      <c r="CH87" s="117" t="str">
        <f t="shared" si="366"/>
        <v>950mV (MS005 Product)</v>
      </c>
      <c r="CI87" s="117" t="str">
        <f t="shared" si="428"/>
        <v>MD001 Product-HTOL_T0TX_GB_ROOM</v>
      </c>
      <c r="CJ87" s="117" t="str">
        <f t="shared" si="429"/>
        <v>MI001 Product-HTOL_T0TX_GB_ROOM</v>
      </c>
      <c r="CK87" s="117" t="str">
        <f t="shared" si="430"/>
        <v>MPS00F Product-HTOL_T0TX_GB_ROOM</v>
      </c>
      <c r="CL87" s="117" t="str">
        <f>IF(J87=Notes!$B$54,"Product-HTOL_T0TX_GB_ROOM",J87)</f>
        <v>Product-HTOL_T0TX_GB_ROOM</v>
      </c>
      <c r="CM87" s="117" t="str">
        <f>IF(K87=Notes!$B$54,"Product-HTOL_T0TX_GB_ROOM",K87)</f>
        <v>Product-HTOL_T0TX_GB_ROOM</v>
      </c>
      <c r="CN87" s="117" t="str">
        <f>IF(L87=Notes!$B$54,"Product-HTOL_T0TX_GB_ROOM",L87)</f>
        <v>Product-HTOL_T0TX_GB_ROOM</v>
      </c>
      <c r="CO87" s="117" t="str">
        <f>IF(M87=Notes!$B$54,"Product-HTOL_T0TX_GB_ROOM",M87)</f>
        <v>800mV</v>
      </c>
      <c r="CP87" s="117" t="str">
        <f>IF(N87=Notes!$B$54,"Product-HTOL_T0TX_GB_ROOM",N87)</f>
        <v>Product-HTOL_T0TX_GB_ROOM</v>
      </c>
      <c r="CQ87" s="117" t="str">
        <f t="shared" si="431"/>
        <v>Bincut_X_X_X NV</v>
      </c>
      <c r="CR87" s="106"/>
      <c r="CS87" s="248"/>
      <c r="CT87" s="106" t="str">
        <f t="shared" si="45"/>
        <v>MP00F</v>
      </c>
      <c r="CU87" s="118" t="str">
        <f t="shared" si="432"/>
        <v>MP00F Product-HTOL_T0TX_GB_HOT</v>
      </c>
      <c r="CV87" s="118" t="str">
        <f t="shared" si="433"/>
        <v>ME001 Product-HTOL_T0TX_GB_HOT</v>
      </c>
      <c r="CW87" s="118" t="str">
        <f t="shared" si="434"/>
        <v>MG001 Product-HTOL_T0TX_GB_HOT</v>
      </c>
      <c r="CX87" s="118" t="str">
        <f t="shared" si="367"/>
        <v>950mV (MS005 Product)</v>
      </c>
      <c r="CY87" s="118" t="str">
        <f t="shared" si="435"/>
        <v>MD001 Product-HTOL_T0TX_GB_HOT</v>
      </c>
      <c r="CZ87" s="118" t="str">
        <f t="shared" si="436"/>
        <v>MI001 Product-HTOL_T0TX_GB_HOT</v>
      </c>
      <c r="DA87" s="118" t="str">
        <f t="shared" si="437"/>
        <v>MPS00F Product-HTOL_T0TX_GB_HOT</v>
      </c>
      <c r="DB87" s="118" t="str">
        <f>IF(J87=Notes!$B$54,"Product-HTOL_T0TX_GB_HOT",J87)</f>
        <v>Product-HTOL_T0TX_GB_HOT</v>
      </c>
      <c r="DC87" s="118" t="str">
        <f>IF(K87=Notes!$B$54,"Product-HTOL_T0TX_GB_HOT",K87)</f>
        <v>Product-HTOL_T0TX_GB_HOT</v>
      </c>
      <c r="DD87" s="118" t="str">
        <f>IF(L87=Notes!$B$54,"Product-HTOL_T0TX_GB_HOT",L87)</f>
        <v>Product-HTOL_T0TX_GB_HOT</v>
      </c>
      <c r="DE87" s="118" t="str">
        <f>IF(M87=Notes!$B$54,"Product-HTOL_T0TX_GB_HOT",M87)</f>
        <v>800mV</v>
      </c>
      <c r="DF87" s="118" t="str">
        <f>IF(N87=Notes!$B$54,"Product-HTOL_T0TX_GB_HOT",N87)</f>
        <v>Product-HTOL_T0TX_GB_HOT</v>
      </c>
      <c r="DG87" s="118" t="str">
        <f t="shared" si="438"/>
        <v>Bincut_X_X_X NV</v>
      </c>
      <c r="DH87" s="106"/>
      <c r="DI87" s="55" t="str">
        <f t="shared" si="445"/>
        <v>Yes</v>
      </c>
      <c r="DJ87" s="55">
        <f>VLOOKUP(LEFT($E87,5),Notes!$A:$F,6,0)</f>
        <v>1</v>
      </c>
      <c r="DK87" s="55">
        <f>IF(LEFT($F87,2)="MS",VLOOKUP(LEFT($F87,5),Notes!$A:$F,6,0),IF(LEFT($F87,3)&gt;Notes!$B$58,0,1))</f>
        <v>0</v>
      </c>
      <c r="DL87" s="55">
        <f>VLOOKUP(LEFT($G87,5),Notes!$A:$F,6,0)</f>
        <v>1</v>
      </c>
      <c r="DM87" s="55">
        <f>VLOOKUP(LEFT($H87,5),Notes!$A:$F,6,0)</f>
        <v>1</v>
      </c>
    </row>
    <row r="88" spans="1:117" ht="17" x14ac:dyDescent="0.2">
      <c r="A88" s="249"/>
      <c r="B88" s="106" t="s">
        <v>196</v>
      </c>
      <c r="C88" s="109" t="str">
        <f t="shared" si="449"/>
        <v>MP00G Evaluate Bin</v>
      </c>
      <c r="D88" s="108" t="str">
        <f t="shared" si="453"/>
        <v>ME001 Bin Result</v>
      </c>
      <c r="E88" s="107" t="str">
        <f t="shared" si="453"/>
        <v>MG001 Bin Result</v>
      </c>
      <c r="F88" s="107" t="str">
        <f t="shared" si="373"/>
        <v>950mV (MS005 Product)</v>
      </c>
      <c r="G88" s="107" t="str">
        <f t="shared" si="454"/>
        <v>MD001 Bin Result</v>
      </c>
      <c r="H88" s="107" t="str">
        <f t="shared" si="454"/>
        <v>MI001 Bin Result</v>
      </c>
      <c r="I88" s="107" t="str">
        <f t="shared" si="455"/>
        <v>MPS00G E1 Voltage</v>
      </c>
      <c r="J88" s="107" t="str">
        <f>Notes!$B$54</f>
        <v>BinningVmax</v>
      </c>
      <c r="K88" s="107" t="str">
        <f>Notes!$B$54</f>
        <v>BinningVmax</v>
      </c>
      <c r="L88" s="107" t="str">
        <f>Notes!$B$54</f>
        <v>BinningVmax</v>
      </c>
      <c r="M88" s="107" t="str">
        <f t="shared" si="369"/>
        <v>800mV</v>
      </c>
      <c r="N88" s="107" t="str">
        <f>Notes!$B$54</f>
        <v>BinningVmax</v>
      </c>
      <c r="O88" s="107" t="str">
        <f t="shared" si="47"/>
        <v>Bincut_X_X_X LV</v>
      </c>
      <c r="P88" s="127"/>
      <c r="Q88" s="248"/>
      <c r="R88" s="106" t="str">
        <f t="shared" si="439"/>
        <v>MP00G</v>
      </c>
      <c r="S88" s="111" t="str">
        <f>LEFT(TRIM(C88),5)&amp;" Product-"&amp;GB!$S$1</f>
        <v>MP00G Product-CP_GB_HOT</v>
      </c>
      <c r="T88" s="111" t="str">
        <f>LEFT(TRIM(D88),5)&amp;" Product-"&amp;GB!$S$1</f>
        <v>ME001 Product-CP_GB_HOT</v>
      </c>
      <c r="U88" s="111" t="str">
        <f>LEFT(TRIM(E88),5)&amp;" Product-"&amp;GB!$S$1</f>
        <v>MG001 Product-CP_GB_HOT</v>
      </c>
      <c r="V88" s="111" t="str">
        <f t="shared" si="364"/>
        <v>950mV (MS005 Product)</v>
      </c>
      <c r="W88" s="111" t="str">
        <f>LEFT(TRIM(G88),5)&amp;" Product-"&amp;GB!$S$1</f>
        <v>MD001 Product-CP_GB_HOT</v>
      </c>
      <c r="X88" s="111" t="str">
        <f>LEFT(TRIM(H88),5)&amp;" Product-"&amp;GB!$S$1</f>
        <v>MI001 Product-CP_GB_HOT</v>
      </c>
      <c r="Y88" s="111" t="str">
        <f>IF(I88="","",LEFT(TRIM($I88),6)&amp;" Product-"&amp;GB!$S$1)</f>
        <v>MPS00G Product-CP_GB_HOT</v>
      </c>
      <c r="Z88" s="111" t="str">
        <f t="shared" si="48"/>
        <v>Product-CP_GB_HOT</v>
      </c>
      <c r="AA88" s="111" t="str">
        <f t="shared" si="48"/>
        <v>Product-CP_GB_HOT</v>
      </c>
      <c r="AB88" s="111" t="str">
        <f t="shared" si="48"/>
        <v>Product-CP_GB_HOT</v>
      </c>
      <c r="AC88" s="111" t="str">
        <f t="shared" si="365"/>
        <v>800mV</v>
      </c>
      <c r="AD88" s="111" t="str">
        <f t="shared" si="48"/>
        <v>Product-CP_GB_HOT</v>
      </c>
      <c r="AE88" s="111" t="str">
        <f t="shared" si="420"/>
        <v>Bincut_X_X_X LV</v>
      </c>
      <c r="AF88" s="106"/>
      <c r="AG88" s="248"/>
      <c r="AH88" s="112" t="str">
        <f t="shared" si="440"/>
        <v>MP00G</v>
      </c>
      <c r="AI88" s="113" t="str">
        <f t="shared" si="355"/>
        <v>MP00G Product-FT_GB_ROOM</v>
      </c>
      <c r="AJ88" s="113" t="str">
        <f t="shared" si="356"/>
        <v>ME001 Product-FT_GB_ROOM</v>
      </c>
      <c r="AK88" s="113" t="str">
        <f t="shared" si="357"/>
        <v>MG001 Product-FT_GB_ROOM</v>
      </c>
      <c r="AL88" s="113" t="str">
        <f t="shared" si="358"/>
        <v>950mV (MS005 Product)</v>
      </c>
      <c r="AM88" s="113" t="str">
        <f t="shared" si="359"/>
        <v>MD001 Product-FT_GB_ROOM</v>
      </c>
      <c r="AN88" s="113" t="str">
        <f t="shared" si="360"/>
        <v>MI001 Product-FT_GB_ROOM</v>
      </c>
      <c r="AO88" s="113" t="str">
        <f t="shared" si="40"/>
        <v>MPS00G Product-FT_GB_ROOM</v>
      </c>
      <c r="AP88" s="113" t="str">
        <f>IF(J88=Notes!$B$54,"Product-FT_GB_ROOM",J88)</f>
        <v>Product-FT_GB_ROOM</v>
      </c>
      <c r="AQ88" s="113" t="str">
        <f>IF(K88=Notes!$B$54,"Product-FT_GB_ROOM",K88)</f>
        <v>Product-FT_GB_ROOM</v>
      </c>
      <c r="AR88" s="113" t="str">
        <f>IF(L88=Notes!$B$54,"Product-FT_GB_ROOM",L88)</f>
        <v>Product-FT_GB_ROOM</v>
      </c>
      <c r="AS88" s="113" t="str">
        <f>IF(M88=Notes!$B$54,"Product-FT_GB_ROOM",M88)</f>
        <v>800mV</v>
      </c>
      <c r="AT88" s="113" t="str">
        <f>IF(N88=Notes!$B$54,"Product-FT_GB_ROOM",N88)</f>
        <v>Product-FT_GB_ROOM</v>
      </c>
      <c r="AU88" s="114" t="str">
        <f t="shared" si="421"/>
        <v>Bincut_X_X_X LV</v>
      </c>
      <c r="AV88" s="106"/>
      <c r="AW88" s="248"/>
      <c r="AX88" s="106" t="str">
        <f t="shared" si="441"/>
        <v>MP00G</v>
      </c>
      <c r="AY88" s="115" t="str">
        <f t="shared" si="450"/>
        <v>MP00G Product-FT_GB_HOT</v>
      </c>
      <c r="AZ88" s="115" t="str">
        <f t="shared" si="451"/>
        <v>ME001 Product-FT_GB_HOT</v>
      </c>
      <c r="BA88" s="115" t="str">
        <f t="shared" si="361"/>
        <v>MG001 Product-FT_GB_HOT</v>
      </c>
      <c r="BB88" s="115" t="str">
        <f t="shared" si="362"/>
        <v>950mV (MS005 Product)</v>
      </c>
      <c r="BC88" s="115" t="str">
        <f t="shared" si="452"/>
        <v>MD001 Product-FT_GB_HOT</v>
      </c>
      <c r="BD88" s="115" t="str">
        <f t="shared" si="422"/>
        <v>MI001 Product-FT_GB_HOT</v>
      </c>
      <c r="BE88" s="115" t="str">
        <f t="shared" si="42"/>
        <v>MPS00G Product-FT_GB_HOT</v>
      </c>
      <c r="BF88" s="115" t="str">
        <f>IF(J88=Notes!$B$54,"Product-FT_GB_HOT",J88)</f>
        <v>Product-FT_GB_HOT</v>
      </c>
      <c r="BG88" s="115" t="str">
        <f>IF(K88=Notes!$B$54,"Product-FT_GB_HOT",K88)</f>
        <v>Product-FT_GB_HOT</v>
      </c>
      <c r="BH88" s="115" t="str">
        <f>IF(L88=Notes!$B$54,"Product-FT_GB_HOT",L88)</f>
        <v>Product-FT_GB_HOT</v>
      </c>
      <c r="BI88" s="115" t="str">
        <f>IF(M88=Notes!$B$54,"Product-FT_GB_HOT",M88)</f>
        <v>800mV</v>
      </c>
      <c r="BJ88" s="115" t="str">
        <f>IF(N88=Notes!$B$54,"Product-FT_GB_HOT",N88)</f>
        <v>Product-FT_GB_HOT</v>
      </c>
      <c r="BK88" s="115" t="str">
        <f t="shared" si="423"/>
        <v>Bincut_X_X_X LV</v>
      </c>
      <c r="BL88" s="106"/>
      <c r="BM88" s="248"/>
      <c r="BN88" s="106" t="str">
        <f t="shared" si="43"/>
        <v>MP00G</v>
      </c>
      <c r="BO88" s="116" t="str">
        <f>LEFT(TRIM(C88),5)&amp;" Product-"&amp;GB!$W$1</f>
        <v>MP00G Product-ATE_FQAGB</v>
      </c>
      <c r="BP88" s="116" t="str">
        <f>LEFT(TRIM(D88),5)&amp;" Product-"&amp;GB!$W$1</f>
        <v>ME001 Product-ATE_FQAGB</v>
      </c>
      <c r="BQ88" s="116" t="str">
        <f>LEFT(TRIM(E88),5)&amp;" Product-"&amp;GB!$W$1</f>
        <v>MG001 Product-ATE_FQAGB</v>
      </c>
      <c r="BR88" s="116" t="str">
        <f>IF(MID($F88,1,2)="MS",LEFT(TRIM($F88),5)&amp;" Product-"&amp;GB!$W$1,$F88)</f>
        <v>950mV (MS005 Product)</v>
      </c>
      <c r="BS88" s="116" t="str">
        <f>LEFT(TRIM(G88),5)&amp;" Product-"&amp;GB!$W$1</f>
        <v>MD001 Product-ATE_FQAGB</v>
      </c>
      <c r="BT88" s="116" t="str">
        <f>LEFT(TRIM(H88),5)&amp;" Product-"&amp;GB!$W$1</f>
        <v>MI001 Product-ATE_FQAGB</v>
      </c>
      <c r="BU88" s="116" t="str">
        <f>CONCATENATE(MID($BE88,1,6)," Product-",GB!$W$1)</f>
        <v>MPS00G Product-ATE_FQAGB</v>
      </c>
      <c r="BV88" s="116" t="str">
        <f>IF(J88=Notes!$B$54,"Product-"&amp;GB!$W$1,J88)</f>
        <v>Product-ATE_FQAGB</v>
      </c>
      <c r="BW88" s="116" t="str">
        <f>IF(K88=Notes!$B$54,"Product-"&amp;GB!$W$1,K88)</f>
        <v>Product-ATE_FQAGB</v>
      </c>
      <c r="BX88" s="116" t="str">
        <f>IF(L88=Notes!$B$54,"Product-"&amp;GB!$W$1,L88)</f>
        <v>Product-ATE_FQAGB</v>
      </c>
      <c r="BY88" s="116" t="str">
        <f>IF(M88=Notes!$B$54,"Product-"&amp;GB!$W$1,M88)</f>
        <v>800mV</v>
      </c>
      <c r="BZ88" s="116" t="str">
        <f>IF(N88=Notes!$B$54,"Product-"&amp;GB!$W$1,N88)</f>
        <v>Product-ATE_FQAGB</v>
      </c>
      <c r="CA88" s="116" t="str">
        <f t="shared" si="424"/>
        <v>Bincut_X_X_X NV</v>
      </c>
      <c r="CB88" s="106"/>
      <c r="CC88" s="248"/>
      <c r="CD88" s="106" t="str">
        <f t="shared" si="44"/>
        <v>MP00G</v>
      </c>
      <c r="CE88" s="117" t="str">
        <f t="shared" si="425"/>
        <v>MP00G Product-HTOL_T0TX_GB_ROOM</v>
      </c>
      <c r="CF88" s="117" t="str">
        <f t="shared" si="426"/>
        <v>ME001 Product-HTOL_T0TX_GB_ROOM</v>
      </c>
      <c r="CG88" s="117" t="str">
        <f t="shared" si="427"/>
        <v>MG001 Product-HTOL_T0TX_GB_ROOM</v>
      </c>
      <c r="CH88" s="117" t="str">
        <f t="shared" si="366"/>
        <v>950mV (MS005 Product)</v>
      </c>
      <c r="CI88" s="117" t="str">
        <f t="shared" si="428"/>
        <v>MD001 Product-HTOL_T0TX_GB_ROOM</v>
      </c>
      <c r="CJ88" s="117" t="str">
        <f t="shared" si="429"/>
        <v>MI001 Product-HTOL_T0TX_GB_ROOM</v>
      </c>
      <c r="CK88" s="117" t="str">
        <f t="shared" si="430"/>
        <v>MPS00G Product-HTOL_T0TX_GB_ROOM</v>
      </c>
      <c r="CL88" s="117" t="str">
        <f>IF(J88=Notes!$B$54,"Product-HTOL_T0TX_GB_ROOM",J88)</f>
        <v>Product-HTOL_T0TX_GB_ROOM</v>
      </c>
      <c r="CM88" s="117" t="str">
        <f>IF(K88=Notes!$B$54,"Product-HTOL_T0TX_GB_ROOM",K88)</f>
        <v>Product-HTOL_T0TX_GB_ROOM</v>
      </c>
      <c r="CN88" s="117" t="str">
        <f>IF(L88=Notes!$B$54,"Product-HTOL_T0TX_GB_ROOM",L88)</f>
        <v>Product-HTOL_T0TX_GB_ROOM</v>
      </c>
      <c r="CO88" s="117" t="str">
        <f>IF(M88=Notes!$B$54,"Product-HTOL_T0TX_GB_ROOM",M88)</f>
        <v>800mV</v>
      </c>
      <c r="CP88" s="117" t="str">
        <f>IF(N88=Notes!$B$54,"Product-HTOL_T0TX_GB_ROOM",N88)</f>
        <v>Product-HTOL_T0TX_GB_ROOM</v>
      </c>
      <c r="CQ88" s="117" t="str">
        <f t="shared" si="431"/>
        <v>Bincut_X_X_X NV</v>
      </c>
      <c r="CR88" s="106"/>
      <c r="CS88" s="248"/>
      <c r="CT88" s="106" t="str">
        <f t="shared" si="45"/>
        <v>MP00G</v>
      </c>
      <c r="CU88" s="118" t="str">
        <f t="shared" si="432"/>
        <v>MP00G Product-HTOL_T0TX_GB_HOT</v>
      </c>
      <c r="CV88" s="118" t="str">
        <f t="shared" si="433"/>
        <v>ME001 Product-HTOL_T0TX_GB_HOT</v>
      </c>
      <c r="CW88" s="118" t="str">
        <f t="shared" si="434"/>
        <v>MG001 Product-HTOL_T0TX_GB_HOT</v>
      </c>
      <c r="CX88" s="118" t="str">
        <f t="shared" si="367"/>
        <v>950mV (MS005 Product)</v>
      </c>
      <c r="CY88" s="118" t="str">
        <f t="shared" si="435"/>
        <v>MD001 Product-HTOL_T0TX_GB_HOT</v>
      </c>
      <c r="CZ88" s="118" t="str">
        <f t="shared" si="436"/>
        <v>MI001 Product-HTOL_T0TX_GB_HOT</v>
      </c>
      <c r="DA88" s="118" t="str">
        <f t="shared" si="437"/>
        <v>MPS00G Product-HTOL_T0TX_GB_HOT</v>
      </c>
      <c r="DB88" s="118" t="str">
        <f>IF(J88=Notes!$B$54,"Product-HTOL_T0TX_GB_HOT",J88)</f>
        <v>Product-HTOL_T0TX_GB_HOT</v>
      </c>
      <c r="DC88" s="118" t="str">
        <f>IF(K88=Notes!$B$54,"Product-HTOL_T0TX_GB_HOT",K88)</f>
        <v>Product-HTOL_T0TX_GB_HOT</v>
      </c>
      <c r="DD88" s="118" t="str">
        <f>IF(L88=Notes!$B$54,"Product-HTOL_T0TX_GB_HOT",L88)</f>
        <v>Product-HTOL_T0TX_GB_HOT</v>
      </c>
      <c r="DE88" s="118" t="str">
        <f>IF(M88=Notes!$B$54,"Product-HTOL_T0TX_GB_HOT",M88)</f>
        <v>800mV</v>
      </c>
      <c r="DF88" s="118" t="str">
        <f>IF(N88=Notes!$B$54,"Product-HTOL_T0TX_GB_HOT",N88)</f>
        <v>Product-HTOL_T0TX_GB_HOT</v>
      </c>
      <c r="DG88" s="118" t="str">
        <f t="shared" si="438"/>
        <v>Bincut_X_X_X NV</v>
      </c>
      <c r="DH88" s="106"/>
      <c r="DI88" s="55" t="str">
        <f t="shared" si="445"/>
        <v>Yes</v>
      </c>
      <c r="DJ88" s="55">
        <f>VLOOKUP(LEFT($E88,5),Notes!$A:$F,6,0)</f>
        <v>1</v>
      </c>
      <c r="DK88" s="55">
        <f>IF(LEFT($F88,2)="MS",VLOOKUP(LEFT($F88,5),Notes!$A:$F,6,0),IF(LEFT($F88,3)&gt;Notes!$B$58,0,1))</f>
        <v>0</v>
      </c>
      <c r="DL88" s="55">
        <f>VLOOKUP(LEFT($G88,5),Notes!$A:$F,6,0)</f>
        <v>1</v>
      </c>
      <c r="DM88" s="55">
        <f>VLOOKUP(LEFT($H88,5),Notes!$A:$F,6,0)</f>
        <v>1</v>
      </c>
    </row>
    <row r="89" spans="1:117" ht="17" x14ac:dyDescent="0.2">
      <c r="A89" s="249"/>
      <c r="B89" s="106" t="s">
        <v>197</v>
      </c>
      <c r="C89" s="109" t="str">
        <f t="shared" si="449"/>
        <v>MP00H Evaluate Bin</v>
      </c>
      <c r="D89" s="108" t="str">
        <f t="shared" si="453"/>
        <v>ME001 Bin Result</v>
      </c>
      <c r="E89" s="107" t="str">
        <f t="shared" si="453"/>
        <v>MG001 Bin Result</v>
      </c>
      <c r="F89" s="107" t="str">
        <f t="shared" si="373"/>
        <v>950mV (MS005 Product)</v>
      </c>
      <c r="G89" s="107" t="str">
        <f t="shared" si="454"/>
        <v>MD001 Bin Result</v>
      </c>
      <c r="H89" s="107" t="str">
        <f t="shared" si="454"/>
        <v>MI001 Bin Result</v>
      </c>
      <c r="I89" s="107" t="str">
        <f t="shared" si="455"/>
        <v>MPS00H E1 Voltage</v>
      </c>
      <c r="J89" s="107" t="str">
        <f>Notes!$B$54</f>
        <v>BinningVmax</v>
      </c>
      <c r="K89" s="107" t="str">
        <f>Notes!$B$54</f>
        <v>BinningVmax</v>
      </c>
      <c r="L89" s="107" t="str">
        <f>Notes!$B$54</f>
        <v>BinningVmax</v>
      </c>
      <c r="M89" s="107" t="str">
        <f t="shared" si="369"/>
        <v>800mV</v>
      </c>
      <c r="N89" s="107" t="str">
        <f>Notes!$B$54</f>
        <v>BinningVmax</v>
      </c>
      <c r="O89" s="107" t="str">
        <f t="shared" si="47"/>
        <v>Bincut_X_X_X LV</v>
      </c>
      <c r="P89" s="127"/>
      <c r="Q89" s="248"/>
      <c r="R89" s="106" t="str">
        <f t="shared" si="439"/>
        <v>MP00H</v>
      </c>
      <c r="S89" s="111" t="str">
        <f>LEFT(TRIM(C89),5)&amp;" Product-"&amp;GB!$S$1</f>
        <v>MP00H Product-CP_GB_HOT</v>
      </c>
      <c r="T89" s="111" t="str">
        <f>LEFT(TRIM(D89),5)&amp;" Product-"&amp;GB!$S$1</f>
        <v>ME001 Product-CP_GB_HOT</v>
      </c>
      <c r="U89" s="111" t="str">
        <f>LEFT(TRIM(E89),5)&amp;" Product-"&amp;GB!$S$1</f>
        <v>MG001 Product-CP_GB_HOT</v>
      </c>
      <c r="V89" s="111" t="str">
        <f t="shared" si="364"/>
        <v>950mV (MS005 Product)</v>
      </c>
      <c r="W89" s="111" t="str">
        <f>LEFT(TRIM(G89),5)&amp;" Product-"&amp;GB!$S$1</f>
        <v>MD001 Product-CP_GB_HOT</v>
      </c>
      <c r="X89" s="111" t="str">
        <f>LEFT(TRIM(H89),5)&amp;" Product-"&amp;GB!$S$1</f>
        <v>MI001 Product-CP_GB_HOT</v>
      </c>
      <c r="Y89" s="111" t="str">
        <f>IF(I89="","",LEFT(TRIM($I89),6)&amp;" Product-"&amp;GB!$S$1)</f>
        <v>MPS00H Product-CP_GB_HOT</v>
      </c>
      <c r="Z89" s="111" t="str">
        <f t="shared" si="48"/>
        <v>Product-CP_GB_HOT</v>
      </c>
      <c r="AA89" s="111" t="str">
        <f t="shared" si="48"/>
        <v>Product-CP_GB_HOT</v>
      </c>
      <c r="AB89" s="111" t="str">
        <f t="shared" si="48"/>
        <v>Product-CP_GB_HOT</v>
      </c>
      <c r="AC89" s="111" t="str">
        <f t="shared" si="365"/>
        <v>800mV</v>
      </c>
      <c r="AD89" s="111" t="str">
        <f t="shared" si="48"/>
        <v>Product-CP_GB_HOT</v>
      </c>
      <c r="AE89" s="111" t="str">
        <f t="shared" si="420"/>
        <v>Bincut_X_X_X LV</v>
      </c>
      <c r="AF89" s="106"/>
      <c r="AG89" s="248"/>
      <c r="AH89" s="112" t="str">
        <f t="shared" si="440"/>
        <v>MP00H</v>
      </c>
      <c r="AI89" s="113" t="str">
        <f t="shared" si="355"/>
        <v>MP00H Product-FT_GB_ROOM</v>
      </c>
      <c r="AJ89" s="113" t="str">
        <f t="shared" si="356"/>
        <v>ME001 Product-FT_GB_ROOM</v>
      </c>
      <c r="AK89" s="113" t="str">
        <f t="shared" si="357"/>
        <v>MG001 Product-FT_GB_ROOM</v>
      </c>
      <c r="AL89" s="113" t="str">
        <f t="shared" si="358"/>
        <v>950mV (MS005 Product)</v>
      </c>
      <c r="AM89" s="113" t="str">
        <f t="shared" si="359"/>
        <v>MD001 Product-FT_GB_ROOM</v>
      </c>
      <c r="AN89" s="113" t="str">
        <f t="shared" si="360"/>
        <v>MI001 Product-FT_GB_ROOM</v>
      </c>
      <c r="AO89" s="113" t="str">
        <f t="shared" si="40"/>
        <v>MPS00H Product-FT_GB_ROOM</v>
      </c>
      <c r="AP89" s="113" t="str">
        <f>IF(J89=Notes!$B$54,"Product-FT_GB_ROOM",J89)</f>
        <v>Product-FT_GB_ROOM</v>
      </c>
      <c r="AQ89" s="113" t="str">
        <f>IF(K89=Notes!$B$54,"Product-FT_GB_ROOM",K89)</f>
        <v>Product-FT_GB_ROOM</v>
      </c>
      <c r="AR89" s="113" t="str">
        <f>IF(L89=Notes!$B$54,"Product-FT_GB_ROOM",L89)</f>
        <v>Product-FT_GB_ROOM</v>
      </c>
      <c r="AS89" s="113" t="str">
        <f>IF(M89=Notes!$B$54,"Product-FT_GB_ROOM",M89)</f>
        <v>800mV</v>
      </c>
      <c r="AT89" s="113" t="str">
        <f>IF(N89=Notes!$B$54,"Product-FT_GB_ROOM",N89)</f>
        <v>Product-FT_GB_ROOM</v>
      </c>
      <c r="AU89" s="114" t="str">
        <f t="shared" si="421"/>
        <v>Bincut_X_X_X LV</v>
      </c>
      <c r="AV89" s="106"/>
      <c r="AW89" s="248"/>
      <c r="AX89" s="106" t="str">
        <f t="shared" si="441"/>
        <v>MP00H</v>
      </c>
      <c r="AY89" s="115" t="str">
        <f t="shared" si="450"/>
        <v>MP00H Product-FT_GB_HOT</v>
      </c>
      <c r="AZ89" s="115" t="str">
        <f t="shared" si="451"/>
        <v>ME001 Product-FT_GB_HOT</v>
      </c>
      <c r="BA89" s="115" t="str">
        <f t="shared" si="361"/>
        <v>MG001 Product-FT_GB_HOT</v>
      </c>
      <c r="BB89" s="115" t="str">
        <f t="shared" si="362"/>
        <v>950mV (MS005 Product)</v>
      </c>
      <c r="BC89" s="115" t="str">
        <f t="shared" si="452"/>
        <v>MD001 Product-FT_GB_HOT</v>
      </c>
      <c r="BD89" s="115" t="str">
        <f t="shared" si="422"/>
        <v>MI001 Product-FT_GB_HOT</v>
      </c>
      <c r="BE89" s="115" t="str">
        <f t="shared" si="42"/>
        <v>MPS00H Product-FT_GB_HOT</v>
      </c>
      <c r="BF89" s="115" t="str">
        <f>IF(J89=Notes!$B$54,"Product-FT_GB_HOT",J89)</f>
        <v>Product-FT_GB_HOT</v>
      </c>
      <c r="BG89" s="115" t="str">
        <f>IF(K89=Notes!$B$54,"Product-FT_GB_HOT",K89)</f>
        <v>Product-FT_GB_HOT</v>
      </c>
      <c r="BH89" s="115" t="str">
        <f>IF(L89=Notes!$B$54,"Product-FT_GB_HOT",L89)</f>
        <v>Product-FT_GB_HOT</v>
      </c>
      <c r="BI89" s="115" t="str">
        <f>IF(M89=Notes!$B$54,"Product-FT_GB_HOT",M89)</f>
        <v>800mV</v>
      </c>
      <c r="BJ89" s="115" t="str">
        <f>IF(N89=Notes!$B$54,"Product-FT_GB_HOT",N89)</f>
        <v>Product-FT_GB_HOT</v>
      </c>
      <c r="BK89" s="115" t="str">
        <f t="shared" si="423"/>
        <v>Bincut_X_X_X LV</v>
      </c>
      <c r="BL89" s="106"/>
      <c r="BM89" s="248"/>
      <c r="BN89" s="106" t="str">
        <f t="shared" si="43"/>
        <v>MP00H</v>
      </c>
      <c r="BO89" s="116" t="str">
        <f>LEFT(TRIM(C89),5)&amp;" Product-"&amp;GB!$W$1</f>
        <v>MP00H Product-ATE_FQAGB</v>
      </c>
      <c r="BP89" s="116" t="str">
        <f>LEFT(TRIM(D89),5)&amp;" Product-"&amp;GB!$W$1</f>
        <v>ME001 Product-ATE_FQAGB</v>
      </c>
      <c r="BQ89" s="116" t="str">
        <f>LEFT(TRIM(E89),5)&amp;" Product-"&amp;GB!$W$1</f>
        <v>MG001 Product-ATE_FQAGB</v>
      </c>
      <c r="BR89" s="116" t="str">
        <f>IF(MID($F89,1,2)="MS",LEFT(TRIM($F89),5)&amp;" Product-"&amp;GB!$W$1,$F89)</f>
        <v>950mV (MS005 Product)</v>
      </c>
      <c r="BS89" s="116" t="str">
        <f>LEFT(TRIM(G89),5)&amp;" Product-"&amp;GB!$W$1</f>
        <v>MD001 Product-ATE_FQAGB</v>
      </c>
      <c r="BT89" s="116" t="str">
        <f>LEFT(TRIM(H89),5)&amp;" Product-"&amp;GB!$W$1</f>
        <v>MI001 Product-ATE_FQAGB</v>
      </c>
      <c r="BU89" s="116" t="str">
        <f>CONCATENATE(MID($BE89,1,6)," Product-",GB!$W$1)</f>
        <v>MPS00H Product-ATE_FQAGB</v>
      </c>
      <c r="BV89" s="116" t="str">
        <f>IF(J89=Notes!$B$54,"Product-"&amp;GB!$W$1,J89)</f>
        <v>Product-ATE_FQAGB</v>
      </c>
      <c r="BW89" s="116" t="str">
        <f>IF(K89=Notes!$B$54,"Product-"&amp;GB!$W$1,K89)</f>
        <v>Product-ATE_FQAGB</v>
      </c>
      <c r="BX89" s="116" t="str">
        <f>IF(L89=Notes!$B$54,"Product-"&amp;GB!$W$1,L89)</f>
        <v>Product-ATE_FQAGB</v>
      </c>
      <c r="BY89" s="116" t="str">
        <f>IF(M89=Notes!$B$54,"Product-"&amp;GB!$W$1,M89)</f>
        <v>800mV</v>
      </c>
      <c r="BZ89" s="116" t="str">
        <f>IF(N89=Notes!$B$54,"Product-"&amp;GB!$W$1,N89)</f>
        <v>Product-ATE_FQAGB</v>
      </c>
      <c r="CA89" s="116" t="str">
        <f t="shared" si="424"/>
        <v>Bincut_X_X_X NV</v>
      </c>
      <c r="CB89" s="106"/>
      <c r="CC89" s="248"/>
      <c r="CD89" s="106" t="str">
        <f t="shared" si="44"/>
        <v>MP00H</v>
      </c>
      <c r="CE89" s="117" t="str">
        <f t="shared" si="425"/>
        <v>MP00H Product-HTOL_T0TX_GB_ROOM</v>
      </c>
      <c r="CF89" s="117" t="str">
        <f t="shared" si="426"/>
        <v>ME001 Product-HTOL_T0TX_GB_ROOM</v>
      </c>
      <c r="CG89" s="117" t="str">
        <f t="shared" si="427"/>
        <v>MG001 Product-HTOL_T0TX_GB_ROOM</v>
      </c>
      <c r="CH89" s="117" t="str">
        <f t="shared" si="366"/>
        <v>950mV (MS005 Product)</v>
      </c>
      <c r="CI89" s="117" t="str">
        <f t="shared" si="428"/>
        <v>MD001 Product-HTOL_T0TX_GB_ROOM</v>
      </c>
      <c r="CJ89" s="117" t="str">
        <f t="shared" si="429"/>
        <v>MI001 Product-HTOL_T0TX_GB_ROOM</v>
      </c>
      <c r="CK89" s="117" t="str">
        <f t="shared" si="430"/>
        <v>MPS00H Product-HTOL_T0TX_GB_ROOM</v>
      </c>
      <c r="CL89" s="117" t="str">
        <f>IF(J89=Notes!$B$54,"Product-HTOL_T0TX_GB_ROOM",J89)</f>
        <v>Product-HTOL_T0TX_GB_ROOM</v>
      </c>
      <c r="CM89" s="117" t="str">
        <f>IF(K89=Notes!$B$54,"Product-HTOL_T0TX_GB_ROOM",K89)</f>
        <v>Product-HTOL_T0TX_GB_ROOM</v>
      </c>
      <c r="CN89" s="117" t="str">
        <f>IF(L89=Notes!$B$54,"Product-HTOL_T0TX_GB_ROOM",L89)</f>
        <v>Product-HTOL_T0TX_GB_ROOM</v>
      </c>
      <c r="CO89" s="117" t="str">
        <f>IF(M89=Notes!$B$54,"Product-HTOL_T0TX_GB_ROOM",M89)</f>
        <v>800mV</v>
      </c>
      <c r="CP89" s="117" t="str">
        <f>IF(N89=Notes!$B$54,"Product-HTOL_T0TX_GB_ROOM",N89)</f>
        <v>Product-HTOL_T0TX_GB_ROOM</v>
      </c>
      <c r="CQ89" s="117" t="str">
        <f t="shared" si="431"/>
        <v>Bincut_X_X_X NV</v>
      </c>
      <c r="CR89" s="106"/>
      <c r="CS89" s="248"/>
      <c r="CT89" s="106" t="str">
        <f t="shared" si="45"/>
        <v>MP00H</v>
      </c>
      <c r="CU89" s="118" t="str">
        <f t="shared" si="432"/>
        <v>MP00H Product-HTOL_T0TX_GB_HOT</v>
      </c>
      <c r="CV89" s="118" t="str">
        <f t="shared" si="433"/>
        <v>ME001 Product-HTOL_T0TX_GB_HOT</v>
      </c>
      <c r="CW89" s="118" t="str">
        <f t="shared" si="434"/>
        <v>MG001 Product-HTOL_T0TX_GB_HOT</v>
      </c>
      <c r="CX89" s="118" t="str">
        <f t="shared" si="367"/>
        <v>950mV (MS005 Product)</v>
      </c>
      <c r="CY89" s="118" t="str">
        <f t="shared" si="435"/>
        <v>MD001 Product-HTOL_T0TX_GB_HOT</v>
      </c>
      <c r="CZ89" s="118" t="str">
        <f t="shared" si="436"/>
        <v>MI001 Product-HTOL_T0TX_GB_HOT</v>
      </c>
      <c r="DA89" s="118" t="str">
        <f t="shared" si="437"/>
        <v>MPS00H Product-HTOL_T0TX_GB_HOT</v>
      </c>
      <c r="DB89" s="118" t="str">
        <f>IF(J89=Notes!$B$54,"Product-HTOL_T0TX_GB_HOT",J89)</f>
        <v>Product-HTOL_T0TX_GB_HOT</v>
      </c>
      <c r="DC89" s="118" t="str">
        <f>IF(K89=Notes!$B$54,"Product-HTOL_T0TX_GB_HOT",K89)</f>
        <v>Product-HTOL_T0TX_GB_HOT</v>
      </c>
      <c r="DD89" s="118" t="str">
        <f>IF(L89=Notes!$B$54,"Product-HTOL_T0TX_GB_HOT",L89)</f>
        <v>Product-HTOL_T0TX_GB_HOT</v>
      </c>
      <c r="DE89" s="118" t="str">
        <f>IF(M89=Notes!$B$54,"Product-HTOL_T0TX_GB_HOT",M89)</f>
        <v>800mV</v>
      </c>
      <c r="DF89" s="118" t="str">
        <f>IF(N89=Notes!$B$54,"Product-HTOL_T0TX_GB_HOT",N89)</f>
        <v>Product-HTOL_T0TX_GB_HOT</v>
      </c>
      <c r="DG89" s="118" t="str">
        <f t="shared" si="438"/>
        <v>Bincut_X_X_X NV</v>
      </c>
      <c r="DH89" s="106"/>
      <c r="DI89" s="55" t="str">
        <f t="shared" si="445"/>
        <v>Yes</v>
      </c>
      <c r="DJ89" s="55">
        <f>VLOOKUP(LEFT($E89,5),Notes!$A:$F,6,0)</f>
        <v>1</v>
      </c>
      <c r="DK89" s="55">
        <f>IF(LEFT($F89,2)="MS",VLOOKUP(LEFT($F89,5),Notes!$A:$F,6,0),IF(LEFT($F89,3)&gt;Notes!$B$58,0,1))</f>
        <v>0</v>
      </c>
      <c r="DL89" s="55">
        <f>VLOOKUP(LEFT($G89,5),Notes!$A:$F,6,0)</f>
        <v>1</v>
      </c>
      <c r="DM89" s="55">
        <f>VLOOKUP(LEFT($H89,5),Notes!$A:$F,6,0)</f>
        <v>1</v>
      </c>
    </row>
    <row r="90" spans="1:117" ht="17" x14ac:dyDescent="0.2">
      <c r="A90" s="249"/>
      <c r="B90" s="106" t="s">
        <v>376</v>
      </c>
      <c r="C90" s="109" t="str">
        <f t="shared" si="449"/>
        <v>MP00I Evaluate Bin</v>
      </c>
      <c r="D90" s="108" t="str">
        <f t="shared" si="453"/>
        <v>ME001 Bin Result</v>
      </c>
      <c r="E90" s="107" t="str">
        <f t="shared" si="453"/>
        <v>MG001 Bin Result</v>
      </c>
      <c r="F90" s="107" t="str">
        <f t="shared" si="373"/>
        <v>950mV (MS005 Product)</v>
      </c>
      <c r="G90" s="107" t="str">
        <f t="shared" si="454"/>
        <v>MD001 Bin Result</v>
      </c>
      <c r="H90" s="107" t="str">
        <f t="shared" si="454"/>
        <v>MI001 Bin Result</v>
      </c>
      <c r="I90" s="107" t="str">
        <f t="shared" ref="I90:I92" si="456">CONCATENATE("MPS",MID(C90,3,3)," E1 Voltage")</f>
        <v>MPS00I E1 Voltage</v>
      </c>
      <c r="J90" s="107" t="str">
        <f>Notes!$B$54</f>
        <v>BinningVmax</v>
      </c>
      <c r="K90" s="107" t="str">
        <f>Notes!$B$54</f>
        <v>BinningVmax</v>
      </c>
      <c r="L90" s="107" t="str">
        <f>Notes!$B$54</f>
        <v>BinningVmax</v>
      </c>
      <c r="M90" s="107" t="str">
        <f t="shared" si="369"/>
        <v>800mV</v>
      </c>
      <c r="N90" s="107" t="str">
        <f>Notes!$B$54</f>
        <v>BinningVmax</v>
      </c>
      <c r="O90" s="107" t="str">
        <f t="shared" si="47"/>
        <v>Bincut_X_X_X LV</v>
      </c>
      <c r="P90" s="127"/>
      <c r="Q90" s="248"/>
      <c r="R90" s="106" t="str">
        <f t="shared" ref="R90:R92" si="457">B90</f>
        <v>MP00I</v>
      </c>
      <c r="S90" s="111" t="str">
        <f>LEFT(TRIM(C90),5)&amp;" Product-"&amp;GB!$S$1</f>
        <v>MP00I Product-CP_GB_HOT</v>
      </c>
      <c r="T90" s="111" t="str">
        <f>LEFT(TRIM(D90),5)&amp;" Product-"&amp;GB!$S$1</f>
        <v>ME001 Product-CP_GB_HOT</v>
      </c>
      <c r="U90" s="111" t="str">
        <f>LEFT(TRIM(E90),5)&amp;" Product-"&amp;GB!$S$1</f>
        <v>MG001 Product-CP_GB_HOT</v>
      </c>
      <c r="V90" s="111" t="str">
        <f t="shared" ref="V90:V92" si="458">IF(MID(F90,1,2)="MS",LEFT(F90,5)&amp;" Product-CP_GB_HOT",F90)</f>
        <v>950mV (MS005 Product)</v>
      </c>
      <c r="W90" s="111" t="str">
        <f>LEFT(TRIM(G90),5)&amp;" Product-"&amp;GB!$S$1</f>
        <v>MD001 Product-CP_GB_HOT</v>
      </c>
      <c r="X90" s="111" t="str">
        <f>LEFT(TRIM(H90),5)&amp;" Product-"&amp;GB!$S$1</f>
        <v>MI001 Product-CP_GB_HOT</v>
      </c>
      <c r="Y90" s="111" t="str">
        <f>IF(I90="","",LEFT(TRIM($I90),6)&amp;" Product-"&amp;GB!$S$1)</f>
        <v>MPS00I Product-CP_GB_HOT</v>
      </c>
      <c r="Z90" s="111" t="str">
        <f t="shared" si="48"/>
        <v>Product-CP_GB_HOT</v>
      </c>
      <c r="AA90" s="111" t="str">
        <f t="shared" si="48"/>
        <v>Product-CP_GB_HOT</v>
      </c>
      <c r="AB90" s="111" t="str">
        <f t="shared" si="48"/>
        <v>Product-CP_GB_HOT</v>
      </c>
      <c r="AC90" s="111" t="str">
        <f t="shared" ref="AC90:AC92" si="459">IF(M90="","",IF(M90="CPVmax","Product-CP_GB_HOT",M90))</f>
        <v>800mV</v>
      </c>
      <c r="AD90" s="111" t="str">
        <f t="shared" si="48"/>
        <v>Product-CP_GB_HOT</v>
      </c>
      <c r="AE90" s="111" t="str">
        <f t="shared" ref="AE90:AE92" si="460">O90</f>
        <v>Bincut_X_X_X LV</v>
      </c>
      <c r="AF90" s="106"/>
      <c r="AG90" s="248"/>
      <c r="AH90" s="112" t="str">
        <f t="shared" ref="AH90:AH92" si="461">B90</f>
        <v>MP00I</v>
      </c>
      <c r="AI90" s="113" t="str">
        <f t="shared" ref="AI90:AI92" si="462">LEFT(TRIM(C90),5)&amp;" Product-FT_GB_ROOM"</f>
        <v>MP00I Product-FT_GB_ROOM</v>
      </c>
      <c r="AJ90" s="113" t="str">
        <f t="shared" ref="AJ90:AJ92" si="463">LEFT(TRIM(D90),5)&amp;" Product-FT_GB_ROOM"</f>
        <v>ME001 Product-FT_GB_ROOM</v>
      </c>
      <c r="AK90" s="113" t="str">
        <f t="shared" ref="AK90:AK92" si="464">LEFT(TRIM(E90),5)&amp;" Product-FT_GB_ROOM"</f>
        <v>MG001 Product-FT_GB_ROOM</v>
      </c>
      <c r="AL90" s="113" t="str">
        <f t="shared" ref="AL90:AL92" si="465">IF(MID(F90,1,2)="MS",LEFT(F90,5)&amp;" Product-FT_GB_ROOM",F90)</f>
        <v>950mV (MS005 Product)</v>
      </c>
      <c r="AM90" s="113" t="str">
        <f t="shared" ref="AM90:AM92" si="466">LEFT(TRIM(G90),5)&amp;" Product-FT_GB_ROOM"</f>
        <v>MD001 Product-FT_GB_ROOM</v>
      </c>
      <c r="AN90" s="113" t="str">
        <f t="shared" ref="AN90:AN92" si="467">LEFT(TRIM(H90),5)&amp;" Product-FT_GB_ROOM"</f>
        <v>MI001 Product-FT_GB_ROOM</v>
      </c>
      <c r="AO90" s="113" t="str">
        <f t="shared" si="40"/>
        <v>MPS00I Product-FT_GB_ROOM</v>
      </c>
      <c r="AP90" s="113" t="str">
        <f>IF(J90=Notes!$B$54,"Product-FT_GB_ROOM",J90)</f>
        <v>Product-FT_GB_ROOM</v>
      </c>
      <c r="AQ90" s="113" t="str">
        <f>IF(K90=Notes!$B$54,"Product-FT_GB_ROOM",K90)</f>
        <v>Product-FT_GB_ROOM</v>
      </c>
      <c r="AR90" s="113" t="str">
        <f>IF(L90=Notes!$B$54,"Product-FT_GB_ROOM",L90)</f>
        <v>Product-FT_GB_ROOM</v>
      </c>
      <c r="AS90" s="113" t="str">
        <f>IF(M90=Notes!$B$54,"Product-FT_GB_ROOM",M90)</f>
        <v>800mV</v>
      </c>
      <c r="AT90" s="113" t="str">
        <f>IF(N90=Notes!$B$54,"Product-FT_GB_ROOM",N90)</f>
        <v>Product-FT_GB_ROOM</v>
      </c>
      <c r="AU90" s="114" t="str">
        <f t="shared" ref="AU90:AU92" si="468">O90</f>
        <v>Bincut_X_X_X LV</v>
      </c>
      <c r="AV90" s="106"/>
      <c r="AW90" s="248"/>
      <c r="AX90" s="106" t="str">
        <f t="shared" ref="AX90:AX92" si="469">B90</f>
        <v>MP00I</v>
      </c>
      <c r="AY90" s="115" t="str">
        <f t="shared" si="450"/>
        <v>MP00I Product-FT_GB_HOT</v>
      </c>
      <c r="AZ90" s="115" t="str">
        <f t="shared" si="451"/>
        <v>ME001 Product-FT_GB_HOT</v>
      </c>
      <c r="BA90" s="115" t="str">
        <f t="shared" ref="BA90:BA92" si="470">IF(LEFT(E90,1)="M",LEFT(TRIM(E90),5)&amp;" Product-FT_GB_HOT",CONCATENATE($BG90,MID(E90,6,10)))</f>
        <v>MG001 Product-FT_GB_HOT</v>
      </c>
      <c r="BB90" s="115" t="str">
        <f t="shared" ref="BB90:BB92" si="471">IF(MID(F90,1,2)="MS",LEFT(F90,5)&amp;" Product-FT_GB_HOT",F90)</f>
        <v>950mV (MS005 Product)</v>
      </c>
      <c r="BC90" s="115" t="str">
        <f t="shared" si="452"/>
        <v>MD001 Product-FT_GB_HOT</v>
      </c>
      <c r="BD90" s="115" t="str">
        <f t="shared" ref="BD90:BD92" si="472">IF(LEFT(H90,1)="M",LEFT(TRIM(H90),5)&amp;" Product-FT_GB_HOT",CONCATENATE($BG90,MID(H90,6,10)))</f>
        <v>MI001 Product-FT_GB_HOT</v>
      </c>
      <c r="BE90" s="115" t="str">
        <f t="shared" ref="BE90:BE92" si="473">CONCATENATE(MID(I90,1,6)," Product-FT_GB_HOT")</f>
        <v>MPS00I Product-FT_GB_HOT</v>
      </c>
      <c r="BF90" s="115" t="str">
        <f>IF(J90=Notes!$B$54,"Product-FT_GB_HOT",J90)</f>
        <v>Product-FT_GB_HOT</v>
      </c>
      <c r="BG90" s="115" t="str">
        <f>IF(K90=Notes!$B$54,"Product-FT_GB_HOT",K90)</f>
        <v>Product-FT_GB_HOT</v>
      </c>
      <c r="BH90" s="115" t="str">
        <f>IF(L90=Notes!$B$54,"Product-FT_GB_HOT",L90)</f>
        <v>Product-FT_GB_HOT</v>
      </c>
      <c r="BI90" s="115" t="str">
        <f>IF(M90=Notes!$B$54,"Product-FT_GB_HOT",M90)</f>
        <v>800mV</v>
      </c>
      <c r="BJ90" s="115" t="str">
        <f>IF(N90=Notes!$B$54,"Product-FT_GB_HOT",N90)</f>
        <v>Product-FT_GB_HOT</v>
      </c>
      <c r="BK90" s="115" t="str">
        <f t="shared" ref="BK90:BK92" si="474">O90</f>
        <v>Bincut_X_X_X LV</v>
      </c>
      <c r="BL90" s="106"/>
      <c r="BM90" s="248"/>
      <c r="BN90" s="106" t="str">
        <f t="shared" si="43"/>
        <v>MP00I</v>
      </c>
      <c r="BO90" s="116" t="str">
        <f>LEFT(TRIM(C90),5)&amp;" Product-"&amp;GB!$W$1</f>
        <v>MP00I Product-ATE_FQAGB</v>
      </c>
      <c r="BP90" s="116" t="str">
        <f>LEFT(TRIM(D90),5)&amp;" Product-"&amp;GB!$W$1</f>
        <v>ME001 Product-ATE_FQAGB</v>
      </c>
      <c r="BQ90" s="116" t="str">
        <f>LEFT(TRIM(E90),5)&amp;" Product-"&amp;GB!$W$1</f>
        <v>MG001 Product-ATE_FQAGB</v>
      </c>
      <c r="BR90" s="116" t="str">
        <f>IF(MID($F90,1,2)="MS",LEFT(TRIM($F90),5)&amp;" Product-"&amp;GB!$W$1,$F90)</f>
        <v>950mV (MS005 Product)</v>
      </c>
      <c r="BS90" s="116" t="str">
        <f>LEFT(TRIM(G90),5)&amp;" Product-"&amp;GB!$W$1</f>
        <v>MD001 Product-ATE_FQAGB</v>
      </c>
      <c r="BT90" s="116" t="str">
        <f>LEFT(TRIM(H90),5)&amp;" Product-"&amp;GB!$W$1</f>
        <v>MI001 Product-ATE_FQAGB</v>
      </c>
      <c r="BU90" s="116" t="str">
        <f>CONCATENATE(MID($BE90,1,6)," Product-",GB!$W$1)</f>
        <v>MPS00I Product-ATE_FQAGB</v>
      </c>
      <c r="BV90" s="116" t="str">
        <f>IF(J90=Notes!$B$54,"Product-"&amp;GB!$W$1,J90)</f>
        <v>Product-ATE_FQAGB</v>
      </c>
      <c r="BW90" s="116" t="str">
        <f>IF(K90=Notes!$B$54,"Product-"&amp;GB!$W$1,K90)</f>
        <v>Product-ATE_FQAGB</v>
      </c>
      <c r="BX90" s="116" t="str">
        <f>IF(L90=Notes!$B$54,"Product-"&amp;GB!$W$1,L90)</f>
        <v>Product-ATE_FQAGB</v>
      </c>
      <c r="BY90" s="116" t="str">
        <f>IF(M90=Notes!$B$54,"Product-"&amp;GB!$W$1,M90)</f>
        <v>800mV</v>
      </c>
      <c r="BZ90" s="116" t="str">
        <f>IF(N90=Notes!$B$54,"Product-"&amp;GB!$W$1,N90)</f>
        <v>Product-ATE_FQAGB</v>
      </c>
      <c r="CA90" s="116" t="str">
        <f t="shared" si="424"/>
        <v>Bincut_X_X_X NV</v>
      </c>
      <c r="CB90" s="106"/>
      <c r="CC90" s="248"/>
      <c r="CD90" s="106" t="str">
        <f t="shared" si="44"/>
        <v>MP00I</v>
      </c>
      <c r="CE90" s="117" t="str">
        <f t="shared" ref="CE90:CE92" si="475">LEFT(TRIM(C90),5)&amp;" Product-HTOL_T0TX_GB_ROOM"</f>
        <v>MP00I Product-HTOL_T0TX_GB_ROOM</v>
      </c>
      <c r="CF90" s="117" t="str">
        <f t="shared" ref="CF90:CF92" si="476">LEFT(TRIM(D90),5)&amp;" Product-HTOL_T0TX_GB_ROOM"</f>
        <v>ME001 Product-HTOL_T0TX_GB_ROOM</v>
      </c>
      <c r="CG90" s="117" t="str">
        <f t="shared" ref="CG90:CG92" si="477">LEFT(TRIM(E90),5)&amp;" Product-HTOL_T0TX_GB_ROOM"</f>
        <v>MG001 Product-HTOL_T0TX_GB_ROOM</v>
      </c>
      <c r="CH90" s="117" t="str">
        <f t="shared" si="366"/>
        <v>950mV (MS005 Product)</v>
      </c>
      <c r="CI90" s="117" t="str">
        <f t="shared" ref="CI90:CI92" si="478">LEFT(TRIM(G90),5)&amp;" Product-HTOL_T0TX_GB_ROOM"</f>
        <v>MD001 Product-HTOL_T0TX_GB_ROOM</v>
      </c>
      <c r="CJ90" s="117" t="str">
        <f t="shared" ref="CJ90:CJ92" si="479">IF(LEFT(H90,1)="M",LEFT(TRIM(H90),5)&amp;" Product-HTOL_T0TX_GB_ROOM",CONCATENATE($CL90,MID(H90,6,10)))</f>
        <v>MI001 Product-HTOL_T0TX_GB_ROOM</v>
      </c>
      <c r="CK90" s="117" t="str">
        <f t="shared" si="430"/>
        <v>MPS00I Product-HTOL_T0TX_GB_ROOM</v>
      </c>
      <c r="CL90" s="117" t="str">
        <f>IF(J90=Notes!$B$54,"Product-HTOL_T0TX_GB_ROOM",J90)</f>
        <v>Product-HTOL_T0TX_GB_ROOM</v>
      </c>
      <c r="CM90" s="117" t="str">
        <f>IF(K90=Notes!$B$54,"Product-HTOL_T0TX_GB_ROOM",K90)</f>
        <v>Product-HTOL_T0TX_GB_ROOM</v>
      </c>
      <c r="CN90" s="117" t="str">
        <f>IF(L90=Notes!$B$54,"Product-HTOL_T0TX_GB_ROOM",L90)</f>
        <v>Product-HTOL_T0TX_GB_ROOM</v>
      </c>
      <c r="CO90" s="117" t="str">
        <f>IF(M90=Notes!$B$54,"Product-HTOL_T0TX_GB_ROOM",M90)</f>
        <v>800mV</v>
      </c>
      <c r="CP90" s="117" t="str">
        <f>IF(N90=Notes!$B$54,"Product-HTOL_T0TX_GB_ROOM",N90)</f>
        <v>Product-HTOL_T0TX_GB_ROOM</v>
      </c>
      <c r="CQ90" s="117" t="str">
        <f t="shared" si="431"/>
        <v>Bincut_X_X_X NV</v>
      </c>
      <c r="CR90" s="106"/>
      <c r="CS90" s="248"/>
      <c r="CT90" s="106" t="str">
        <f t="shared" si="45"/>
        <v>MP00I</v>
      </c>
      <c r="CU90" s="118" t="str">
        <f t="shared" ref="CU90:CU92" si="480">LEFT(TRIM(C90),5)&amp;" Product-HTOL_T0TX_GB_HOT"</f>
        <v>MP00I Product-HTOL_T0TX_GB_HOT</v>
      </c>
      <c r="CV90" s="118" t="str">
        <f t="shared" ref="CV90:CV92" si="481">LEFT(TRIM(D90),5)&amp;" Product-HTOL_T0TX_GB_HOT"</f>
        <v>ME001 Product-HTOL_T0TX_GB_HOT</v>
      </c>
      <c r="CW90" s="118" t="str">
        <f t="shared" ref="CW90:CW92" si="482">LEFT(TRIM(E90),5)&amp;" Product-HTOL_T0TX_GB_HOT"</f>
        <v>MG001 Product-HTOL_T0TX_GB_HOT</v>
      </c>
      <c r="CX90" s="118" t="str">
        <f t="shared" si="367"/>
        <v>950mV (MS005 Product)</v>
      </c>
      <c r="CY90" s="118" t="str">
        <f t="shared" ref="CY90:CY92" si="483">LEFT(TRIM(G90),5)&amp;" Product-HTOL_T0TX_GB_HOT"</f>
        <v>MD001 Product-HTOL_T0TX_GB_HOT</v>
      </c>
      <c r="CZ90" s="118" t="str">
        <f t="shared" ref="CZ90:CZ92" si="484">IF(LEFT(H90,1)="M",LEFT(TRIM(H90),5)&amp;" Product-HTOL_T0TX_GB_HOT",CONCATENATE($DB90,MID(H90,6,10)))</f>
        <v>MI001 Product-HTOL_T0TX_GB_HOT</v>
      </c>
      <c r="DA90" s="118" t="str">
        <f t="shared" si="437"/>
        <v>MPS00I Product-HTOL_T0TX_GB_HOT</v>
      </c>
      <c r="DB90" s="118" t="str">
        <f>IF(J90=Notes!$B$54,"Product-HTOL_T0TX_GB_HOT",J90)</f>
        <v>Product-HTOL_T0TX_GB_HOT</v>
      </c>
      <c r="DC90" s="118" t="str">
        <f>IF(K90=Notes!$B$54,"Product-HTOL_T0TX_GB_HOT",K90)</f>
        <v>Product-HTOL_T0TX_GB_HOT</v>
      </c>
      <c r="DD90" s="118" t="str">
        <f>IF(L90=Notes!$B$54,"Product-HTOL_T0TX_GB_HOT",L90)</f>
        <v>Product-HTOL_T0TX_GB_HOT</v>
      </c>
      <c r="DE90" s="118" t="str">
        <f>IF(M90=Notes!$B$54,"Product-HTOL_T0TX_GB_HOT",M90)</f>
        <v>800mV</v>
      </c>
      <c r="DF90" s="118" t="str">
        <f>IF(N90=Notes!$B$54,"Product-HTOL_T0TX_GB_HOT",N90)</f>
        <v>Product-HTOL_T0TX_GB_HOT</v>
      </c>
      <c r="DG90" s="118" t="str">
        <f t="shared" si="438"/>
        <v>Bincut_X_X_X NV</v>
      </c>
      <c r="DH90" s="106"/>
      <c r="DI90" s="55" t="str">
        <f t="shared" si="445"/>
        <v>Yes</v>
      </c>
      <c r="DJ90" s="55">
        <f>VLOOKUP(LEFT($E90,5),Notes!$A:$F,6,0)</f>
        <v>1</v>
      </c>
      <c r="DK90" s="55">
        <f>IF(LEFT($F90,2)="MS",VLOOKUP(LEFT($F90,5),Notes!$A:$F,6,0),IF(LEFT($F90,3)&gt;Notes!$B$58,0,1))</f>
        <v>0</v>
      </c>
      <c r="DL90" s="55">
        <f>VLOOKUP(LEFT($G90,5),Notes!$A:$F,6,0)</f>
        <v>1</v>
      </c>
      <c r="DM90" s="55">
        <f>VLOOKUP(LEFT($H90,5),Notes!$A:$F,6,0)</f>
        <v>1</v>
      </c>
    </row>
    <row r="91" spans="1:117" ht="17" x14ac:dyDescent="0.2">
      <c r="A91" s="249"/>
      <c r="B91" s="106" t="s">
        <v>377</v>
      </c>
      <c r="C91" s="109" t="str">
        <f t="shared" si="449"/>
        <v>MP00J Evaluate Bin</v>
      </c>
      <c r="D91" s="108" t="str">
        <f t="shared" ref="D91:E92" si="485">D$72</f>
        <v>ME001 Bin Result</v>
      </c>
      <c r="E91" s="107" t="str">
        <f t="shared" si="485"/>
        <v>MG001 Bin Result</v>
      </c>
      <c r="F91" s="107" t="str">
        <f t="shared" si="373"/>
        <v>950mV (MS005 Product)</v>
      </c>
      <c r="G91" s="107" t="str">
        <f t="shared" ref="G91:H92" si="486">G$72</f>
        <v>MD001 Bin Result</v>
      </c>
      <c r="H91" s="107" t="str">
        <f t="shared" si="486"/>
        <v>MI001 Bin Result</v>
      </c>
      <c r="I91" s="107" t="str">
        <f t="shared" ref="I91" si="487">CONCATENATE("MPS",MID(C91,3,3)," E1 Voltage")</f>
        <v>MPS00J E1 Voltage</v>
      </c>
      <c r="J91" s="107" t="str">
        <f>Notes!$B$54</f>
        <v>BinningVmax</v>
      </c>
      <c r="K91" s="107" t="str">
        <f>Notes!$B$54</f>
        <v>BinningVmax</v>
      </c>
      <c r="L91" s="107" t="str">
        <f>Notes!$B$54</f>
        <v>BinningVmax</v>
      </c>
      <c r="M91" s="107" t="str">
        <f t="shared" si="369"/>
        <v>800mV</v>
      </c>
      <c r="N91" s="107" t="str">
        <f>Notes!$B$54</f>
        <v>BinningVmax</v>
      </c>
      <c r="O91" s="107" t="str">
        <f t="shared" ref="O91:O92" si="488">O$4</f>
        <v>Bincut_X_X_X LV</v>
      </c>
      <c r="P91" s="127"/>
      <c r="Q91" s="248"/>
      <c r="R91" s="106" t="str">
        <f t="shared" ref="R91" si="489">B91</f>
        <v>MP00J</v>
      </c>
      <c r="S91" s="111" t="str">
        <f>LEFT(TRIM(C91),5)&amp;" Product-"&amp;GB!$S$1</f>
        <v>MP00J Product-CP_GB_HOT</v>
      </c>
      <c r="T91" s="111" t="str">
        <f>LEFT(TRIM(D91),5)&amp;" Product-"&amp;GB!$S$1</f>
        <v>ME001 Product-CP_GB_HOT</v>
      </c>
      <c r="U91" s="111" t="str">
        <f>LEFT(TRIM(E91),5)&amp;" Product-"&amp;GB!$S$1</f>
        <v>MG001 Product-CP_GB_HOT</v>
      </c>
      <c r="V91" s="111" t="str">
        <f t="shared" ref="V91" si="490">IF(MID(F91,1,2)="MS",LEFT(F91,5)&amp;" Product-CP_GB_HOT",F91)</f>
        <v>950mV (MS005 Product)</v>
      </c>
      <c r="W91" s="111" t="str">
        <f>LEFT(TRIM(G91),5)&amp;" Product-"&amp;GB!$S$1</f>
        <v>MD001 Product-CP_GB_HOT</v>
      </c>
      <c r="X91" s="111" t="str">
        <f>LEFT(TRIM(H91),5)&amp;" Product-"&amp;GB!$S$1</f>
        <v>MI001 Product-CP_GB_HOT</v>
      </c>
      <c r="Y91" s="111" t="str">
        <f>IF(I91="","",LEFT(TRIM($I91),6)&amp;" Product-"&amp;GB!$S$1)</f>
        <v>MPS00J Product-CP_GB_HOT</v>
      </c>
      <c r="Z91" s="111" t="str">
        <f t="shared" ref="Z91:AD92" si="491">$Z$4</f>
        <v>Product-CP_GB_HOT</v>
      </c>
      <c r="AA91" s="111" t="str">
        <f t="shared" si="491"/>
        <v>Product-CP_GB_HOT</v>
      </c>
      <c r="AB91" s="111" t="str">
        <f t="shared" si="491"/>
        <v>Product-CP_GB_HOT</v>
      </c>
      <c r="AC91" s="111" t="str">
        <f t="shared" ref="AC91" si="492">IF(M91="","",IF(M91="CPVmax","Product-CP_GB_HOT",M91))</f>
        <v>800mV</v>
      </c>
      <c r="AD91" s="111" t="str">
        <f t="shared" si="491"/>
        <v>Product-CP_GB_HOT</v>
      </c>
      <c r="AE91" s="111" t="str">
        <f t="shared" ref="AE91" si="493">O91</f>
        <v>Bincut_X_X_X LV</v>
      </c>
      <c r="AF91" s="106"/>
      <c r="AG91" s="248"/>
      <c r="AH91" s="112" t="str">
        <f t="shared" ref="AH91" si="494">B91</f>
        <v>MP00J</v>
      </c>
      <c r="AI91" s="113" t="str">
        <f t="shared" ref="AI91" si="495">LEFT(TRIM(C91),5)&amp;" Product-FT_GB_ROOM"</f>
        <v>MP00J Product-FT_GB_ROOM</v>
      </c>
      <c r="AJ91" s="113" t="str">
        <f t="shared" ref="AJ91" si="496">LEFT(TRIM(D91),5)&amp;" Product-FT_GB_ROOM"</f>
        <v>ME001 Product-FT_GB_ROOM</v>
      </c>
      <c r="AK91" s="113" t="str">
        <f t="shared" ref="AK91" si="497">LEFT(TRIM(E91),5)&amp;" Product-FT_GB_ROOM"</f>
        <v>MG001 Product-FT_GB_ROOM</v>
      </c>
      <c r="AL91" s="113" t="str">
        <f t="shared" ref="AL91" si="498">IF(MID(F91,1,2)="MS",LEFT(F91,5)&amp;" Product-FT_GB_ROOM",F91)</f>
        <v>950mV (MS005 Product)</v>
      </c>
      <c r="AM91" s="113" t="str">
        <f t="shared" ref="AM91" si="499">LEFT(TRIM(G91),5)&amp;" Product-FT_GB_ROOM"</f>
        <v>MD001 Product-FT_GB_ROOM</v>
      </c>
      <c r="AN91" s="113" t="str">
        <f t="shared" ref="AN91" si="500">LEFT(TRIM(H91),5)&amp;" Product-FT_GB_ROOM"</f>
        <v>MI001 Product-FT_GB_ROOM</v>
      </c>
      <c r="AO91" s="113" t="str">
        <f t="shared" ref="AO91:AO92" si="501">LEFT(TRIM($I91),6)&amp;" Product-FT_GB_ROOM"</f>
        <v>MPS00J Product-FT_GB_ROOM</v>
      </c>
      <c r="AP91" s="113" t="str">
        <f>IF(J91=Notes!$B$54,"Product-FT_GB_ROOM",J91)</f>
        <v>Product-FT_GB_ROOM</v>
      </c>
      <c r="AQ91" s="113" t="str">
        <f>IF(K91=Notes!$B$54,"Product-FT_GB_ROOM",K91)</f>
        <v>Product-FT_GB_ROOM</v>
      </c>
      <c r="AR91" s="113" t="str">
        <f>IF(L91=Notes!$B$54,"Product-FT_GB_ROOM",L91)</f>
        <v>Product-FT_GB_ROOM</v>
      </c>
      <c r="AS91" s="113" t="str">
        <f>IF(M91=Notes!$B$54,"Product-FT_GB_ROOM",M91)</f>
        <v>800mV</v>
      </c>
      <c r="AT91" s="113" t="str">
        <f>IF(N91=Notes!$B$54,"Product-FT_GB_ROOM",N91)</f>
        <v>Product-FT_GB_ROOM</v>
      </c>
      <c r="AU91" s="114" t="str">
        <f t="shared" ref="AU91" si="502">O91</f>
        <v>Bincut_X_X_X LV</v>
      </c>
      <c r="AV91" s="106"/>
      <c r="AW91" s="248"/>
      <c r="AX91" s="106" t="str">
        <f t="shared" ref="AX91" si="503">B91</f>
        <v>MP00J</v>
      </c>
      <c r="AY91" s="115" t="str">
        <f t="shared" si="450"/>
        <v>MP00J Product-FT_GB_HOT</v>
      </c>
      <c r="AZ91" s="115" t="str">
        <f t="shared" si="451"/>
        <v>ME001 Product-FT_GB_HOT</v>
      </c>
      <c r="BA91" s="115" t="str">
        <f t="shared" ref="BA91" si="504">IF(LEFT(E91,1)="M",LEFT(TRIM(E91),5)&amp;" Product-FT_GB_HOT",CONCATENATE($BG91,MID(E91,6,10)))</f>
        <v>MG001 Product-FT_GB_HOT</v>
      </c>
      <c r="BB91" s="115" t="str">
        <f t="shared" ref="BB91" si="505">IF(MID(F91,1,2)="MS",LEFT(F91,5)&amp;" Product-FT_GB_HOT",F91)</f>
        <v>950mV (MS005 Product)</v>
      </c>
      <c r="BC91" s="115" t="str">
        <f t="shared" si="452"/>
        <v>MD001 Product-FT_GB_HOT</v>
      </c>
      <c r="BD91" s="115" t="str">
        <f t="shared" ref="BD91" si="506">IF(LEFT(H91,1)="M",LEFT(TRIM(H91),5)&amp;" Product-FT_GB_HOT",CONCATENATE($BG91,MID(H91,6,10)))</f>
        <v>MI001 Product-FT_GB_HOT</v>
      </c>
      <c r="BE91" s="115" t="str">
        <f t="shared" ref="BE91" si="507">CONCATENATE(MID(I91,1,6)," Product-FT_GB_HOT")</f>
        <v>MPS00J Product-FT_GB_HOT</v>
      </c>
      <c r="BF91" s="115" t="str">
        <f>IF(J91=Notes!$B$54,"Product-FT_GB_HOT",J91)</f>
        <v>Product-FT_GB_HOT</v>
      </c>
      <c r="BG91" s="115" t="str">
        <f>IF(K91=Notes!$B$54,"Product-FT_GB_HOT",K91)</f>
        <v>Product-FT_GB_HOT</v>
      </c>
      <c r="BH91" s="115" t="str">
        <f>IF(L91=Notes!$B$54,"Product-FT_GB_HOT",L91)</f>
        <v>Product-FT_GB_HOT</v>
      </c>
      <c r="BI91" s="115" t="str">
        <f>IF(M91=Notes!$B$54,"Product-FT_GB_HOT",M91)</f>
        <v>800mV</v>
      </c>
      <c r="BJ91" s="115" t="str">
        <f>IF(N91=Notes!$B$54,"Product-FT_GB_HOT",N91)</f>
        <v>Product-FT_GB_HOT</v>
      </c>
      <c r="BK91" s="115" t="str">
        <f t="shared" ref="BK91" si="508">O91</f>
        <v>Bincut_X_X_X LV</v>
      </c>
      <c r="BL91" s="106"/>
      <c r="BM91" s="248"/>
      <c r="BN91" s="106" t="str">
        <f t="shared" ref="BN91:BN92" si="509">$B91</f>
        <v>MP00J</v>
      </c>
      <c r="BO91" s="116" t="str">
        <f>LEFT(TRIM(C91),5)&amp;" Product-"&amp;GB!$W$1</f>
        <v>MP00J Product-ATE_FQAGB</v>
      </c>
      <c r="BP91" s="116" t="str">
        <f>LEFT(TRIM(D91),5)&amp;" Product-"&amp;GB!$W$1</f>
        <v>ME001 Product-ATE_FQAGB</v>
      </c>
      <c r="BQ91" s="116" t="str">
        <f>LEFT(TRIM(E91),5)&amp;" Product-"&amp;GB!$W$1</f>
        <v>MG001 Product-ATE_FQAGB</v>
      </c>
      <c r="BR91" s="116" t="str">
        <f>IF(MID($F91,1,2)="MS",LEFT(TRIM($F91),5)&amp;" Product-"&amp;GB!$W$1,$F91)</f>
        <v>950mV (MS005 Product)</v>
      </c>
      <c r="BS91" s="116" t="str">
        <f>LEFT(TRIM(G91),5)&amp;" Product-"&amp;GB!$W$1</f>
        <v>MD001 Product-ATE_FQAGB</v>
      </c>
      <c r="BT91" s="116" t="str">
        <f>LEFT(TRIM(H91),5)&amp;" Product-"&amp;GB!$W$1</f>
        <v>MI001 Product-ATE_FQAGB</v>
      </c>
      <c r="BU91" s="116" t="str">
        <f>CONCATENATE(MID($BE91,1,6)," Product-",GB!$W$1)</f>
        <v>MPS00J Product-ATE_FQAGB</v>
      </c>
      <c r="BV91" s="116" t="str">
        <f>IF(J91=Notes!$B$54,"Product-"&amp;GB!$W$1,J91)</f>
        <v>Product-ATE_FQAGB</v>
      </c>
      <c r="BW91" s="116" t="str">
        <f>IF(K91=Notes!$B$54,"Product-"&amp;GB!$W$1,K91)</f>
        <v>Product-ATE_FQAGB</v>
      </c>
      <c r="BX91" s="116" t="str">
        <f>IF(L91=Notes!$B$54,"Product-"&amp;GB!$W$1,L91)</f>
        <v>Product-ATE_FQAGB</v>
      </c>
      <c r="BY91" s="116" t="str">
        <f>IF(M91=Notes!$B$54,"Product-"&amp;GB!$W$1,M91)</f>
        <v>800mV</v>
      </c>
      <c r="BZ91" s="116" t="str">
        <f>IF(N91=Notes!$B$54,"Product-"&amp;GB!$W$1,N91)</f>
        <v>Product-ATE_FQAGB</v>
      </c>
      <c r="CA91" s="116" t="str">
        <f t="shared" si="424"/>
        <v>Bincut_X_X_X NV</v>
      </c>
      <c r="CB91" s="106"/>
      <c r="CC91" s="248"/>
      <c r="CD91" s="106" t="str">
        <f t="shared" ref="CD91:CD92" si="510">$B91</f>
        <v>MP00J</v>
      </c>
      <c r="CE91" s="117" t="str">
        <f t="shared" ref="CE91" si="511">LEFT(TRIM(C91),5)&amp;" Product-HTOL_T0TX_GB_ROOM"</f>
        <v>MP00J Product-HTOL_T0TX_GB_ROOM</v>
      </c>
      <c r="CF91" s="117" t="str">
        <f t="shared" ref="CF91" si="512">LEFT(TRIM(D91),5)&amp;" Product-HTOL_T0TX_GB_ROOM"</f>
        <v>ME001 Product-HTOL_T0TX_GB_ROOM</v>
      </c>
      <c r="CG91" s="117" t="str">
        <f t="shared" ref="CG91" si="513">LEFT(TRIM(E91),5)&amp;" Product-HTOL_T0TX_GB_ROOM"</f>
        <v>MG001 Product-HTOL_T0TX_GB_ROOM</v>
      </c>
      <c r="CH91" s="117" t="str">
        <f t="shared" si="366"/>
        <v>950mV (MS005 Product)</v>
      </c>
      <c r="CI91" s="117" t="str">
        <f t="shared" ref="CI91" si="514">LEFT(TRIM(G91),5)&amp;" Product-HTOL_T0TX_GB_ROOM"</f>
        <v>MD001 Product-HTOL_T0TX_GB_ROOM</v>
      </c>
      <c r="CJ91" s="117" t="str">
        <f t="shared" ref="CJ91" si="515">IF(LEFT(H91,1)="M",LEFT(TRIM(H91),5)&amp;" Product-HTOL_T0TX_GB_ROOM",CONCATENATE($CL91,MID(H91,6,10)))</f>
        <v>MI001 Product-HTOL_T0TX_GB_ROOM</v>
      </c>
      <c r="CK91" s="117" t="str">
        <f t="shared" si="430"/>
        <v>MPS00J Product-HTOL_T0TX_GB_ROOM</v>
      </c>
      <c r="CL91" s="117" t="str">
        <f>IF(J91=Notes!$B$54,"Product-HTOL_T0TX_GB_ROOM",J91)</f>
        <v>Product-HTOL_T0TX_GB_ROOM</v>
      </c>
      <c r="CM91" s="117" t="str">
        <f>IF(K91=Notes!$B$54,"Product-HTOL_T0TX_GB_ROOM",K91)</f>
        <v>Product-HTOL_T0TX_GB_ROOM</v>
      </c>
      <c r="CN91" s="117" t="str">
        <f>IF(L91=Notes!$B$54,"Product-HTOL_T0TX_GB_ROOM",L91)</f>
        <v>Product-HTOL_T0TX_GB_ROOM</v>
      </c>
      <c r="CO91" s="117" t="str">
        <f>IF(M91=Notes!$B$54,"Product-HTOL_T0TX_GB_ROOM",M91)</f>
        <v>800mV</v>
      </c>
      <c r="CP91" s="117" t="str">
        <f>IF(N91=Notes!$B$54,"Product-HTOL_T0TX_GB_ROOM",N91)</f>
        <v>Product-HTOL_T0TX_GB_ROOM</v>
      </c>
      <c r="CQ91" s="117" t="str">
        <f t="shared" si="431"/>
        <v>Bincut_X_X_X NV</v>
      </c>
      <c r="CR91" s="106"/>
      <c r="CS91" s="248"/>
      <c r="CT91" s="106" t="str">
        <f t="shared" ref="CT91:CT92" si="516">$B91</f>
        <v>MP00J</v>
      </c>
      <c r="CU91" s="118" t="str">
        <f t="shared" ref="CU91" si="517">LEFT(TRIM(C91),5)&amp;" Product-HTOL_T0TX_GB_HOT"</f>
        <v>MP00J Product-HTOL_T0TX_GB_HOT</v>
      </c>
      <c r="CV91" s="118" t="str">
        <f t="shared" ref="CV91" si="518">LEFT(TRIM(D91),5)&amp;" Product-HTOL_T0TX_GB_HOT"</f>
        <v>ME001 Product-HTOL_T0TX_GB_HOT</v>
      </c>
      <c r="CW91" s="118" t="str">
        <f t="shared" ref="CW91" si="519">LEFT(TRIM(E91),5)&amp;" Product-HTOL_T0TX_GB_HOT"</f>
        <v>MG001 Product-HTOL_T0TX_GB_HOT</v>
      </c>
      <c r="CX91" s="118" t="str">
        <f t="shared" si="367"/>
        <v>950mV (MS005 Product)</v>
      </c>
      <c r="CY91" s="118" t="str">
        <f t="shared" ref="CY91" si="520">LEFT(TRIM(G91),5)&amp;" Product-HTOL_T0TX_GB_HOT"</f>
        <v>MD001 Product-HTOL_T0TX_GB_HOT</v>
      </c>
      <c r="CZ91" s="118" t="str">
        <f t="shared" ref="CZ91" si="521">IF(LEFT(H91,1)="M",LEFT(TRIM(H91),5)&amp;" Product-HTOL_T0TX_GB_HOT",CONCATENATE($DB91,MID(H91,6,10)))</f>
        <v>MI001 Product-HTOL_T0TX_GB_HOT</v>
      </c>
      <c r="DA91" s="118" t="str">
        <f t="shared" si="437"/>
        <v>MPS00J Product-HTOL_T0TX_GB_HOT</v>
      </c>
      <c r="DB91" s="118" t="str">
        <f>IF(J91=Notes!$B$54,"Product-HTOL_T0TX_GB_HOT",J91)</f>
        <v>Product-HTOL_T0TX_GB_HOT</v>
      </c>
      <c r="DC91" s="118" t="str">
        <f>IF(K91=Notes!$B$54,"Product-HTOL_T0TX_GB_HOT",K91)</f>
        <v>Product-HTOL_T0TX_GB_HOT</v>
      </c>
      <c r="DD91" s="118" t="str">
        <f>IF(L91=Notes!$B$54,"Product-HTOL_T0TX_GB_HOT",L91)</f>
        <v>Product-HTOL_T0TX_GB_HOT</v>
      </c>
      <c r="DE91" s="118" t="str">
        <f>IF(M91=Notes!$B$54,"Product-HTOL_T0TX_GB_HOT",M91)</f>
        <v>800mV</v>
      </c>
      <c r="DF91" s="118" t="str">
        <f>IF(N91=Notes!$B$54,"Product-HTOL_T0TX_GB_HOT",N91)</f>
        <v>Product-HTOL_T0TX_GB_HOT</v>
      </c>
      <c r="DG91" s="118" t="str">
        <f t="shared" si="438"/>
        <v>Bincut_X_X_X NV</v>
      </c>
      <c r="DH91" s="106"/>
      <c r="DI91" s="55" t="str">
        <f t="shared" si="445"/>
        <v>Yes</v>
      </c>
      <c r="DJ91" s="55">
        <f>VLOOKUP(LEFT($E91,5),Notes!$A:$F,6,0)</f>
        <v>1</v>
      </c>
      <c r="DK91" s="55">
        <f>IF(LEFT($F91,2)="MS",VLOOKUP(LEFT($F91,5),Notes!$A:$F,6,0),IF(LEFT($F91,3)&gt;Notes!$B$58,0,1))</f>
        <v>0</v>
      </c>
      <c r="DL91" s="55">
        <f>VLOOKUP(LEFT($G91,5),Notes!$A:$F,6,0)</f>
        <v>1</v>
      </c>
      <c r="DM91" s="55">
        <f>VLOOKUP(LEFT($H91,5),Notes!$A:$F,6,0)</f>
        <v>1</v>
      </c>
    </row>
    <row r="92" spans="1:117" ht="17" x14ac:dyDescent="0.2">
      <c r="A92" s="249"/>
      <c r="B92" s="106" t="s">
        <v>401</v>
      </c>
      <c r="C92" s="109" t="str">
        <f t="shared" si="449"/>
        <v>MP00K Evaluate Bin</v>
      </c>
      <c r="D92" s="108" t="str">
        <f t="shared" si="485"/>
        <v>ME001 Bin Result</v>
      </c>
      <c r="E92" s="107" t="str">
        <f t="shared" si="485"/>
        <v>MG001 Bin Result</v>
      </c>
      <c r="F92" s="107" t="str">
        <f t="shared" si="373"/>
        <v>950mV (MS005 Product)</v>
      </c>
      <c r="G92" s="107" t="str">
        <f t="shared" si="486"/>
        <v>MD001 Bin Result</v>
      </c>
      <c r="H92" s="107" t="str">
        <f t="shared" si="486"/>
        <v>MI001 Bin Result</v>
      </c>
      <c r="I92" s="107" t="str">
        <f t="shared" si="456"/>
        <v>MPS00K E1 Voltage</v>
      </c>
      <c r="J92" s="107" t="str">
        <f>Notes!$B$54</f>
        <v>BinningVmax</v>
      </c>
      <c r="K92" s="107" t="str">
        <f>Notes!$B$54</f>
        <v>BinningVmax</v>
      </c>
      <c r="L92" s="107" t="str">
        <f>Notes!$B$54</f>
        <v>BinningVmax</v>
      </c>
      <c r="M92" s="107" t="str">
        <f t="shared" si="369"/>
        <v>800mV</v>
      </c>
      <c r="N92" s="107" t="str">
        <f>Notes!$B$54</f>
        <v>BinningVmax</v>
      </c>
      <c r="O92" s="107" t="str">
        <f t="shared" si="488"/>
        <v>Bincut_X_X_X LV</v>
      </c>
      <c r="P92" s="127"/>
      <c r="Q92" s="248"/>
      <c r="R92" s="106" t="str">
        <f t="shared" si="457"/>
        <v>MP00K</v>
      </c>
      <c r="S92" s="111" t="str">
        <f>LEFT(TRIM(C92),5)&amp;" Product-"&amp;GB!$S$1</f>
        <v>MP00K Product-CP_GB_HOT</v>
      </c>
      <c r="T92" s="111" t="str">
        <f>LEFT(TRIM(D92),5)&amp;" Product-"&amp;GB!$S$1</f>
        <v>ME001 Product-CP_GB_HOT</v>
      </c>
      <c r="U92" s="111" t="str">
        <f>LEFT(TRIM(E92),5)&amp;" Product-"&amp;GB!$S$1</f>
        <v>MG001 Product-CP_GB_HOT</v>
      </c>
      <c r="V92" s="111" t="str">
        <f t="shared" si="458"/>
        <v>950mV (MS005 Product)</v>
      </c>
      <c r="W92" s="111" t="str">
        <f>LEFT(TRIM(G92),5)&amp;" Product-"&amp;GB!$S$1</f>
        <v>MD001 Product-CP_GB_HOT</v>
      </c>
      <c r="X92" s="111" t="str">
        <f>LEFT(TRIM(H92),5)&amp;" Product-"&amp;GB!$S$1</f>
        <v>MI001 Product-CP_GB_HOT</v>
      </c>
      <c r="Y92" s="111" t="str">
        <f>IF(I92="","",LEFT(TRIM($I92),6)&amp;" Product-"&amp;GB!$S$1)</f>
        <v>MPS00K Product-CP_GB_HOT</v>
      </c>
      <c r="Z92" s="111" t="str">
        <f t="shared" si="491"/>
        <v>Product-CP_GB_HOT</v>
      </c>
      <c r="AA92" s="111" t="str">
        <f t="shared" si="491"/>
        <v>Product-CP_GB_HOT</v>
      </c>
      <c r="AB92" s="111" t="str">
        <f t="shared" si="491"/>
        <v>Product-CP_GB_HOT</v>
      </c>
      <c r="AC92" s="111" t="str">
        <f t="shared" si="459"/>
        <v>800mV</v>
      </c>
      <c r="AD92" s="111" t="str">
        <f t="shared" si="491"/>
        <v>Product-CP_GB_HOT</v>
      </c>
      <c r="AE92" s="111" t="str">
        <f t="shared" si="460"/>
        <v>Bincut_X_X_X LV</v>
      </c>
      <c r="AF92" s="106"/>
      <c r="AG92" s="247"/>
      <c r="AH92" s="112" t="str">
        <f t="shared" si="461"/>
        <v>MP00K</v>
      </c>
      <c r="AI92" s="113" t="str">
        <f t="shared" si="462"/>
        <v>MP00K Product-FT_GB_ROOM</v>
      </c>
      <c r="AJ92" s="113" t="str">
        <f t="shared" si="463"/>
        <v>ME001 Product-FT_GB_ROOM</v>
      </c>
      <c r="AK92" s="113" t="str">
        <f t="shared" si="464"/>
        <v>MG001 Product-FT_GB_ROOM</v>
      </c>
      <c r="AL92" s="113" t="str">
        <f t="shared" si="465"/>
        <v>950mV (MS005 Product)</v>
      </c>
      <c r="AM92" s="113" t="str">
        <f t="shared" si="466"/>
        <v>MD001 Product-FT_GB_ROOM</v>
      </c>
      <c r="AN92" s="113" t="str">
        <f t="shared" si="467"/>
        <v>MI001 Product-FT_GB_ROOM</v>
      </c>
      <c r="AO92" s="113" t="str">
        <f t="shared" si="501"/>
        <v>MPS00K Product-FT_GB_ROOM</v>
      </c>
      <c r="AP92" s="113" t="str">
        <f>IF(J92=Notes!$B$54,"Product-FT_GB_ROOM",J92)</f>
        <v>Product-FT_GB_ROOM</v>
      </c>
      <c r="AQ92" s="113" t="str">
        <f>IF(K92=Notes!$B$54,"Product-FT_GB_ROOM",K92)</f>
        <v>Product-FT_GB_ROOM</v>
      </c>
      <c r="AR92" s="113" t="str">
        <f>IF(L92=Notes!$B$54,"Product-FT_GB_ROOM",L92)</f>
        <v>Product-FT_GB_ROOM</v>
      </c>
      <c r="AS92" s="113" t="str">
        <f>IF(M92=Notes!$B$54,"Product-FT_GB_ROOM",M92)</f>
        <v>800mV</v>
      </c>
      <c r="AT92" s="113" t="str">
        <f>IF(N92=Notes!$B$54,"Product-FT_GB_ROOM",N92)</f>
        <v>Product-FT_GB_ROOM</v>
      </c>
      <c r="AU92" s="114" t="str">
        <f t="shared" si="468"/>
        <v>Bincut_X_X_X LV</v>
      </c>
      <c r="AV92" s="106"/>
      <c r="AW92" s="248"/>
      <c r="AX92" s="106" t="str">
        <f t="shared" si="469"/>
        <v>MP00K</v>
      </c>
      <c r="AY92" s="115" t="str">
        <f t="shared" si="450"/>
        <v>MP00K Product-FT_GB_HOT</v>
      </c>
      <c r="AZ92" s="115" t="str">
        <f t="shared" si="451"/>
        <v>ME001 Product-FT_GB_HOT</v>
      </c>
      <c r="BA92" s="115" t="str">
        <f t="shared" si="470"/>
        <v>MG001 Product-FT_GB_HOT</v>
      </c>
      <c r="BB92" s="115" t="str">
        <f t="shared" si="471"/>
        <v>950mV (MS005 Product)</v>
      </c>
      <c r="BC92" s="115" t="str">
        <f t="shared" si="452"/>
        <v>MD001 Product-FT_GB_HOT</v>
      </c>
      <c r="BD92" s="115" t="str">
        <f t="shared" si="472"/>
        <v>MI001 Product-FT_GB_HOT</v>
      </c>
      <c r="BE92" s="115" t="str">
        <f t="shared" si="473"/>
        <v>MPS00K Product-FT_GB_HOT</v>
      </c>
      <c r="BF92" s="115" t="str">
        <f>IF(J92=Notes!$B$54,"Product-FT_GB_HOT",J92)</f>
        <v>Product-FT_GB_HOT</v>
      </c>
      <c r="BG92" s="115" t="str">
        <f>IF(K92=Notes!$B$54,"Product-FT_GB_HOT",K92)</f>
        <v>Product-FT_GB_HOT</v>
      </c>
      <c r="BH92" s="115" t="str">
        <f>IF(L92=Notes!$B$54,"Product-FT_GB_HOT",L92)</f>
        <v>Product-FT_GB_HOT</v>
      </c>
      <c r="BI92" s="115" t="str">
        <f>IF(M92=Notes!$B$54,"Product-FT_GB_HOT",M92)</f>
        <v>800mV</v>
      </c>
      <c r="BJ92" s="115" t="str">
        <f>IF(N92=Notes!$B$54,"Product-FT_GB_HOT",N92)</f>
        <v>Product-FT_GB_HOT</v>
      </c>
      <c r="BK92" s="115" t="str">
        <f t="shared" si="474"/>
        <v>Bincut_X_X_X LV</v>
      </c>
      <c r="BL92" s="106"/>
      <c r="BM92" s="247"/>
      <c r="BN92" s="106" t="str">
        <f t="shared" si="509"/>
        <v>MP00K</v>
      </c>
      <c r="BO92" s="116" t="str">
        <f>LEFT(TRIM(C92),5)&amp;" Product-"&amp;GB!$W$1</f>
        <v>MP00K Product-ATE_FQAGB</v>
      </c>
      <c r="BP92" s="116" t="str">
        <f>LEFT(TRIM(D92),5)&amp;" Product-"&amp;GB!$W$1</f>
        <v>ME001 Product-ATE_FQAGB</v>
      </c>
      <c r="BQ92" s="116" t="str">
        <f>LEFT(TRIM(E92),5)&amp;" Product-"&amp;GB!$W$1</f>
        <v>MG001 Product-ATE_FQAGB</v>
      </c>
      <c r="BR92" s="116" t="str">
        <f>IF(MID($F92,1,2)="MS",LEFT(TRIM($F92),5)&amp;" Product-"&amp;GB!$W$1,$F92)</f>
        <v>950mV (MS005 Product)</v>
      </c>
      <c r="BS92" s="116" t="str">
        <f>LEFT(TRIM(G92),5)&amp;" Product-"&amp;GB!$W$1</f>
        <v>MD001 Product-ATE_FQAGB</v>
      </c>
      <c r="BT92" s="116" t="str">
        <f>LEFT(TRIM(H92),5)&amp;" Product-"&amp;GB!$W$1</f>
        <v>MI001 Product-ATE_FQAGB</v>
      </c>
      <c r="BU92" s="116" t="str">
        <f>CONCATENATE(MID($BE92,1,6)," Product-",GB!$W$1)</f>
        <v>MPS00K Product-ATE_FQAGB</v>
      </c>
      <c r="BV92" s="116" t="str">
        <f>IF(J92=Notes!$B$54,"Product-"&amp;GB!$W$1,J92)</f>
        <v>Product-ATE_FQAGB</v>
      </c>
      <c r="BW92" s="116" t="str">
        <f>IF(K92=Notes!$B$54,"Product-"&amp;GB!$W$1,K92)</f>
        <v>Product-ATE_FQAGB</v>
      </c>
      <c r="BX92" s="116" t="str">
        <f>IF(L92=Notes!$B$54,"Product-"&amp;GB!$W$1,L92)</f>
        <v>Product-ATE_FQAGB</v>
      </c>
      <c r="BY92" s="116" t="str">
        <f>IF(M92=Notes!$B$54,"Product-"&amp;GB!$W$1,M92)</f>
        <v>800mV</v>
      </c>
      <c r="BZ92" s="116" t="str">
        <f>IF(N92=Notes!$B$54,"Product-"&amp;GB!$W$1,N92)</f>
        <v>Product-ATE_FQAGB</v>
      </c>
      <c r="CA92" s="116" t="str">
        <f t="shared" si="424"/>
        <v>Bincut_X_X_X NV</v>
      </c>
      <c r="CB92" s="106"/>
      <c r="CC92" s="247"/>
      <c r="CD92" s="106" t="str">
        <f t="shared" si="510"/>
        <v>MP00K</v>
      </c>
      <c r="CE92" s="117" t="str">
        <f t="shared" si="475"/>
        <v>MP00K Product-HTOL_T0TX_GB_ROOM</v>
      </c>
      <c r="CF92" s="117" t="str">
        <f t="shared" si="476"/>
        <v>ME001 Product-HTOL_T0TX_GB_ROOM</v>
      </c>
      <c r="CG92" s="117" t="str">
        <f t="shared" si="477"/>
        <v>MG001 Product-HTOL_T0TX_GB_ROOM</v>
      </c>
      <c r="CH92" s="117" t="str">
        <f t="shared" si="366"/>
        <v>950mV (MS005 Product)</v>
      </c>
      <c r="CI92" s="117" t="str">
        <f t="shared" si="478"/>
        <v>MD001 Product-HTOL_T0TX_GB_ROOM</v>
      </c>
      <c r="CJ92" s="117" t="str">
        <f t="shared" si="479"/>
        <v>MI001 Product-HTOL_T0TX_GB_ROOM</v>
      </c>
      <c r="CK92" s="117" t="str">
        <f t="shared" si="430"/>
        <v>MPS00K Product-HTOL_T0TX_GB_ROOM</v>
      </c>
      <c r="CL92" s="117" t="str">
        <f>IF(J92=Notes!$B$54,"Product-HTOL_T0TX_GB_ROOM",J92)</f>
        <v>Product-HTOL_T0TX_GB_ROOM</v>
      </c>
      <c r="CM92" s="117" t="str">
        <f>IF(K92=Notes!$B$54,"Product-HTOL_T0TX_GB_ROOM",K92)</f>
        <v>Product-HTOL_T0TX_GB_ROOM</v>
      </c>
      <c r="CN92" s="117" t="str">
        <f>IF(L92=Notes!$B$54,"Product-HTOL_T0TX_GB_ROOM",L92)</f>
        <v>Product-HTOL_T0TX_GB_ROOM</v>
      </c>
      <c r="CO92" s="117" t="str">
        <f>IF(M92=Notes!$B$54,"Product-HTOL_T0TX_GB_ROOM",M92)</f>
        <v>800mV</v>
      </c>
      <c r="CP92" s="117" t="str">
        <f>IF(N92=Notes!$B$54,"Product-HTOL_T0TX_GB_ROOM",N92)</f>
        <v>Product-HTOL_T0TX_GB_ROOM</v>
      </c>
      <c r="CQ92" s="117" t="str">
        <f t="shared" si="431"/>
        <v>Bincut_X_X_X NV</v>
      </c>
      <c r="CR92" s="106"/>
      <c r="CS92" s="247"/>
      <c r="CT92" s="106" t="str">
        <f t="shared" si="516"/>
        <v>MP00K</v>
      </c>
      <c r="CU92" s="118" t="str">
        <f t="shared" si="480"/>
        <v>MP00K Product-HTOL_T0TX_GB_HOT</v>
      </c>
      <c r="CV92" s="118" t="str">
        <f t="shared" si="481"/>
        <v>ME001 Product-HTOL_T0TX_GB_HOT</v>
      </c>
      <c r="CW92" s="118" t="str">
        <f t="shared" si="482"/>
        <v>MG001 Product-HTOL_T0TX_GB_HOT</v>
      </c>
      <c r="CX92" s="118" t="str">
        <f t="shared" si="367"/>
        <v>950mV (MS005 Product)</v>
      </c>
      <c r="CY92" s="118" t="str">
        <f t="shared" si="483"/>
        <v>MD001 Product-HTOL_T0TX_GB_HOT</v>
      </c>
      <c r="CZ92" s="118" t="str">
        <f t="shared" si="484"/>
        <v>MI001 Product-HTOL_T0TX_GB_HOT</v>
      </c>
      <c r="DA92" s="118" t="str">
        <f t="shared" si="437"/>
        <v>MPS00K Product-HTOL_T0TX_GB_HOT</v>
      </c>
      <c r="DB92" s="118" t="str">
        <f>IF(J92=Notes!$B$54,"Product-HTOL_T0TX_GB_HOT",J92)</f>
        <v>Product-HTOL_T0TX_GB_HOT</v>
      </c>
      <c r="DC92" s="118" t="str">
        <f>IF(K92=Notes!$B$54,"Product-HTOL_T0TX_GB_HOT",K92)</f>
        <v>Product-HTOL_T0TX_GB_HOT</v>
      </c>
      <c r="DD92" s="118" t="str">
        <f>IF(L92=Notes!$B$54,"Product-HTOL_T0TX_GB_HOT",L92)</f>
        <v>Product-HTOL_T0TX_GB_HOT</v>
      </c>
      <c r="DE92" s="118" t="str">
        <f>IF(M92=Notes!$B$54,"Product-HTOL_T0TX_GB_HOT",M92)</f>
        <v>800mV</v>
      </c>
      <c r="DF92" s="118" t="str">
        <f>IF(N92=Notes!$B$54,"Product-HTOL_T0TX_GB_HOT",N92)</f>
        <v>Product-HTOL_T0TX_GB_HOT</v>
      </c>
      <c r="DG92" s="118" t="str">
        <f t="shared" si="438"/>
        <v>Bincut_X_X_X NV</v>
      </c>
      <c r="DH92" s="106"/>
      <c r="DI92" s="55" t="str">
        <f t="shared" si="445"/>
        <v>Yes</v>
      </c>
      <c r="DJ92" s="55">
        <f>VLOOKUP(LEFT($E92,5),Notes!$A:$F,6,0)</f>
        <v>1</v>
      </c>
      <c r="DK92" s="55">
        <f>IF(LEFT($F92,2)="MS",VLOOKUP(LEFT($F92,5),Notes!$A:$F,6,0),IF(LEFT($F92,3)&gt;Notes!$B$58,0,1))</f>
        <v>0</v>
      </c>
      <c r="DL92" s="55">
        <f>VLOOKUP(LEFT($G92,5),Notes!$A:$F,6,0)</f>
        <v>1</v>
      </c>
      <c r="DM92" s="55">
        <f>VLOOKUP(LEFT($H92,5),Notes!$A:$F,6,0)</f>
        <v>1</v>
      </c>
    </row>
    <row r="93" spans="1:117" x14ac:dyDescent="0.2">
      <c r="S93" s="128"/>
      <c r="T93" s="128"/>
      <c r="U93" s="128"/>
      <c r="V93" s="128"/>
      <c r="W93" s="128"/>
      <c r="X93" s="128"/>
      <c r="Y93" s="128"/>
      <c r="Z93" s="128"/>
      <c r="AA93" s="128"/>
      <c r="AB93" s="128"/>
      <c r="AC93" s="128"/>
      <c r="AD93" s="128"/>
      <c r="AE93" s="128"/>
      <c r="AF93" s="128"/>
      <c r="AG93" s="127"/>
      <c r="AI93" s="127"/>
      <c r="AJ93" s="127"/>
      <c r="AK93" s="127"/>
      <c r="AL93" s="127"/>
      <c r="AM93" s="127"/>
      <c r="AN93" s="127"/>
      <c r="AO93" s="127"/>
      <c r="AP93" s="127"/>
      <c r="AQ93" s="127"/>
      <c r="AR93" s="128"/>
      <c r="AS93" s="128"/>
      <c r="AT93" s="128"/>
      <c r="AU93" s="129"/>
      <c r="AV93" s="128"/>
      <c r="AY93" s="127"/>
      <c r="AZ93" s="127"/>
      <c r="BA93" s="127"/>
      <c r="BB93" s="127"/>
      <c r="BC93" s="127"/>
      <c r="BD93" s="127"/>
      <c r="BE93" s="127"/>
      <c r="BF93" s="127"/>
      <c r="BG93" s="127"/>
      <c r="BH93" s="128"/>
      <c r="BI93" s="128"/>
      <c r="BJ93" s="128"/>
      <c r="BK93" s="128"/>
      <c r="BL93" s="128"/>
      <c r="BM93" s="127"/>
      <c r="BN93" s="127"/>
      <c r="BO93" s="127"/>
      <c r="BP93" s="127"/>
      <c r="BQ93" s="127"/>
      <c r="BR93" s="127"/>
      <c r="BS93" s="127"/>
      <c r="BT93" s="127"/>
      <c r="BU93" s="127"/>
      <c r="BV93" s="127"/>
      <c r="BW93" s="127"/>
      <c r="BX93" s="128"/>
      <c r="BY93" s="128"/>
      <c r="BZ93" s="128"/>
      <c r="CA93" s="128"/>
      <c r="CB93" s="128"/>
      <c r="CC93" s="127"/>
      <c r="CD93" s="127"/>
      <c r="CE93" s="127"/>
      <c r="CF93" s="127"/>
      <c r="CG93" s="127"/>
      <c r="CH93" s="127"/>
      <c r="CI93" s="127"/>
      <c r="CJ93" s="127"/>
      <c r="CK93" s="127"/>
      <c r="CL93" s="127"/>
      <c r="CM93" s="127"/>
      <c r="CN93" s="128"/>
      <c r="CO93" s="128"/>
      <c r="CP93" s="128"/>
      <c r="CQ93" s="128"/>
      <c r="CR93" s="128"/>
      <c r="CS93" s="127"/>
      <c r="CT93" s="127"/>
      <c r="CU93" s="127"/>
      <c r="CV93" s="127"/>
      <c r="CW93" s="127"/>
      <c r="CX93" s="127"/>
      <c r="CY93" s="127"/>
      <c r="CZ93" s="127"/>
      <c r="DA93" s="127"/>
      <c r="DB93" s="127"/>
      <c r="DC93" s="127"/>
      <c r="DD93" s="128"/>
      <c r="DE93" s="128"/>
      <c r="DF93" s="128"/>
      <c r="DG93" s="128"/>
      <c r="DH93" s="128"/>
      <c r="DI93" s="55"/>
      <c r="DJ93" s="55"/>
      <c r="DK93" s="55"/>
      <c r="DL93" s="55"/>
      <c r="DM93" s="55"/>
    </row>
    <row r="94" spans="1:117" x14ac:dyDescent="0.2">
      <c r="A94" s="130" t="s">
        <v>260</v>
      </c>
      <c r="B94" s="131"/>
      <c r="C94" s="252" t="str">
        <f>CONCATENATE("Bin1 - HBV ",C2)</f>
        <v>Bin1 - HBV CP1</v>
      </c>
      <c r="D94" s="253"/>
      <c r="E94" s="253"/>
      <c r="F94" s="253"/>
      <c r="G94" s="253"/>
      <c r="H94" s="253"/>
      <c r="I94" s="253"/>
      <c r="J94" s="253"/>
      <c r="K94" s="253"/>
      <c r="L94" s="253"/>
      <c r="M94" s="253"/>
      <c r="N94" s="253"/>
      <c r="O94" s="253"/>
      <c r="P94" s="95"/>
      <c r="Q94" s="130" t="str">
        <f>A94</f>
        <v xml:space="preserve"> HBV - Bin1 Only</v>
      </c>
      <c r="R94" s="131"/>
      <c r="S94" s="254" t="str">
        <f>CONCATENATE("Bin1 - HBV ",S2)</f>
        <v>Bin1 - HBV CP2</v>
      </c>
      <c r="T94" s="255"/>
      <c r="U94" s="255"/>
      <c r="V94" s="255"/>
      <c r="W94" s="255"/>
      <c r="X94" s="255"/>
      <c r="Y94" s="255"/>
      <c r="Z94" s="255"/>
      <c r="AA94" s="255"/>
      <c r="AB94" s="255"/>
      <c r="AC94" s="255"/>
      <c r="AD94" s="255"/>
      <c r="AE94" s="255"/>
      <c r="AF94" s="132"/>
      <c r="AG94" s="130" t="str">
        <f>A94</f>
        <v xml:space="preserve"> HBV - Bin1 Only</v>
      </c>
      <c r="AH94" s="131"/>
      <c r="AI94" s="256" t="str">
        <f>CONCATENATE("Bin1 - HBV ",AI2)</f>
        <v>Bin1 - HBV FT_ROOM, RMA_ROOM</v>
      </c>
      <c r="AJ94" s="257"/>
      <c r="AK94" s="257"/>
      <c r="AL94" s="257"/>
      <c r="AM94" s="257"/>
      <c r="AN94" s="257"/>
      <c r="AO94" s="257"/>
      <c r="AP94" s="257"/>
      <c r="AQ94" s="257"/>
      <c r="AR94" s="257"/>
      <c r="AS94" s="257"/>
      <c r="AT94" s="257"/>
      <c r="AU94" s="257"/>
      <c r="AV94" s="132"/>
      <c r="AW94" s="133" t="str">
        <f>A94</f>
        <v xml:space="preserve"> HBV - Bin1 Only</v>
      </c>
      <c r="AX94" s="131"/>
      <c r="AY94" s="250" t="str">
        <f>CONCATENATE("Bin1 - HBV ",AY2)</f>
        <v>Bin1 - HBV FT_HOT, RMA_HOT</v>
      </c>
      <c r="AZ94" s="251"/>
      <c r="BA94" s="251"/>
      <c r="BB94" s="251"/>
      <c r="BC94" s="251"/>
      <c r="BD94" s="251"/>
      <c r="BE94" s="251"/>
      <c r="BF94" s="251"/>
      <c r="BG94" s="251"/>
      <c r="BH94" s="251"/>
      <c r="BI94" s="251"/>
      <c r="BJ94" s="251"/>
      <c r="BK94" s="251"/>
      <c r="BL94" s="132"/>
      <c r="BM94" s="130" t="str">
        <f>$A94</f>
        <v xml:space="preserve"> HBV - Bin1 Only</v>
      </c>
      <c r="BN94" s="131"/>
      <c r="BO94" s="274" t="str">
        <f>CONCATENATE("Bin1 - HBV ",BO2)</f>
        <v>Bin1 - HBV FT1_FQA, FT2_FQA</v>
      </c>
      <c r="BP94" s="275"/>
      <c r="BQ94" s="275"/>
      <c r="BR94" s="275"/>
      <c r="BS94" s="275"/>
      <c r="BT94" s="275"/>
      <c r="BU94" s="275"/>
      <c r="BV94" s="275"/>
      <c r="BW94" s="275"/>
      <c r="BX94" s="275"/>
      <c r="BY94" s="275"/>
      <c r="BZ94" s="275"/>
      <c r="CA94" s="275"/>
      <c r="CB94" s="132"/>
      <c r="CC94" s="130" t="str">
        <f>$A94</f>
        <v xml:space="preserve"> HBV - Bin1 Only</v>
      </c>
      <c r="CD94" s="131"/>
      <c r="CE94" s="272" t="str">
        <f>CONCATENATE("Bin1 - HBV ",CE2)</f>
        <v>Bin1 - HBV T0TX_ROOM</v>
      </c>
      <c r="CF94" s="273"/>
      <c r="CG94" s="273"/>
      <c r="CH94" s="273"/>
      <c r="CI94" s="273"/>
      <c r="CJ94" s="273"/>
      <c r="CK94" s="273"/>
      <c r="CL94" s="273"/>
      <c r="CM94" s="273"/>
      <c r="CN94" s="273"/>
      <c r="CO94" s="273"/>
      <c r="CP94" s="273"/>
      <c r="CQ94" s="273"/>
      <c r="CR94" s="132"/>
      <c r="CS94" s="130" t="str">
        <f>$A94</f>
        <v xml:space="preserve"> HBV - Bin1 Only</v>
      </c>
      <c r="CT94" s="131"/>
      <c r="CU94" s="268" t="str">
        <f>CONCATENATE("Bin1 - HBV ",CU2)</f>
        <v>Bin1 - HBV T0TX_HOT</v>
      </c>
      <c r="CV94" s="269"/>
      <c r="CW94" s="269"/>
      <c r="CX94" s="269"/>
      <c r="CY94" s="269"/>
      <c r="CZ94" s="269"/>
      <c r="DA94" s="269"/>
      <c r="DB94" s="269"/>
      <c r="DC94" s="269"/>
      <c r="DD94" s="269"/>
      <c r="DE94" s="269"/>
      <c r="DF94" s="269"/>
      <c r="DG94" s="269"/>
      <c r="DH94" s="132"/>
      <c r="DI94" s="55"/>
      <c r="DJ94" s="55"/>
      <c r="DK94" s="55"/>
      <c r="DL94" s="55"/>
      <c r="DM94" s="55"/>
    </row>
    <row r="95" spans="1:117" ht="17" x14ac:dyDescent="0.2">
      <c r="A95" s="94" t="s">
        <v>26</v>
      </c>
      <c r="B95" s="94" t="s">
        <v>63</v>
      </c>
      <c r="C95" s="99" t="str">
        <f t="shared" ref="C95:P95" si="522">C3</f>
        <v>VDD_PCPU</v>
      </c>
      <c r="D95" s="100" t="str">
        <f t="shared" si="522"/>
        <v>VDD_ECPU</v>
      </c>
      <c r="E95" s="99" t="str">
        <f t="shared" si="522"/>
        <v>VDD_GPU</v>
      </c>
      <c r="F95" s="99" t="str">
        <f t="shared" si="522"/>
        <v>VDD_SOC</v>
      </c>
      <c r="G95" s="99" t="str">
        <f t="shared" si="522"/>
        <v>VDD_DCS_DDR</v>
      </c>
      <c r="H95" s="99" t="str">
        <f t="shared" si="522"/>
        <v>VDD_DISP</v>
      </c>
      <c r="I95" s="99" t="str">
        <f t="shared" si="522"/>
        <v>VDD_CPU_SRAM</v>
      </c>
      <c r="J95" s="99" t="str">
        <f t="shared" si="522"/>
        <v>VDD_SRAM_GPU</v>
      </c>
      <c r="K95" s="99" t="str">
        <f t="shared" si="522"/>
        <v>VDD_SRAM_SOC</v>
      </c>
      <c r="L95" s="99" t="str">
        <f t="shared" si="522"/>
        <v>VDD_FIXED_ALL</v>
      </c>
      <c r="M95" s="99" t="str">
        <f t="shared" si="522"/>
        <v>VDD_LOW_ALL</v>
      </c>
      <c r="N95" s="99" t="str">
        <f t="shared" si="522"/>
        <v>VDD_CIO</v>
      </c>
      <c r="O95" s="99" t="str">
        <f t="shared" si="522"/>
        <v>All Others</v>
      </c>
      <c r="P95" s="93" t="str">
        <f t="shared" si="522"/>
        <v>Comment_CP1</v>
      </c>
      <c r="Q95" s="94" t="s">
        <v>26</v>
      </c>
      <c r="R95" s="94" t="s">
        <v>63</v>
      </c>
      <c r="S95" s="101" t="str">
        <f t="shared" ref="S95:AF95" si="523">S3</f>
        <v>VDD_PCPU</v>
      </c>
      <c r="T95" s="101" t="str">
        <f t="shared" si="523"/>
        <v>VDD_ECPU</v>
      </c>
      <c r="U95" s="101" t="str">
        <f t="shared" si="523"/>
        <v>VDD_GPU</v>
      </c>
      <c r="V95" s="101" t="str">
        <f t="shared" si="523"/>
        <v>VDD_SOC</v>
      </c>
      <c r="W95" s="101" t="str">
        <f t="shared" si="523"/>
        <v>VDD_DCS_DDR</v>
      </c>
      <c r="X95" s="101" t="str">
        <f t="shared" si="523"/>
        <v>VDD_DISP</v>
      </c>
      <c r="Y95" s="101" t="str">
        <f t="shared" si="523"/>
        <v>VDD_CPU_SRAM</v>
      </c>
      <c r="Z95" s="101" t="str">
        <f t="shared" si="523"/>
        <v>VDD_SRAM_GPU</v>
      </c>
      <c r="AA95" s="101" t="str">
        <f t="shared" si="523"/>
        <v>VDD_SRAM_SOC</v>
      </c>
      <c r="AB95" s="101" t="str">
        <f t="shared" si="523"/>
        <v>VDD_FIXED_ALL</v>
      </c>
      <c r="AC95" s="101" t="str">
        <f t="shared" si="523"/>
        <v>VDD_LOW_ALL</v>
      </c>
      <c r="AD95" s="101" t="str">
        <f t="shared" si="523"/>
        <v>VDD_CIO</v>
      </c>
      <c r="AE95" s="101" t="str">
        <f t="shared" si="523"/>
        <v>All Others</v>
      </c>
      <c r="AF95" s="96" t="str">
        <f t="shared" si="523"/>
        <v>Comment_CP2</v>
      </c>
      <c r="AG95" s="96" t="s">
        <v>26</v>
      </c>
      <c r="AH95" s="94" t="s">
        <v>63</v>
      </c>
      <c r="AI95" s="102" t="str">
        <f t="shared" ref="AI95:AV95" si="524">AI3</f>
        <v>VDD_PCPU</v>
      </c>
      <c r="AJ95" s="102" t="str">
        <f t="shared" si="524"/>
        <v>VDD_ECPU</v>
      </c>
      <c r="AK95" s="102" t="str">
        <f t="shared" si="524"/>
        <v>VDD_GPU</v>
      </c>
      <c r="AL95" s="102" t="str">
        <f t="shared" si="524"/>
        <v>VDD_SOC</v>
      </c>
      <c r="AM95" s="102" t="str">
        <f t="shared" si="524"/>
        <v>VDD_DCS_DDR</v>
      </c>
      <c r="AN95" s="102" t="str">
        <f t="shared" si="524"/>
        <v>VDD_DISP</v>
      </c>
      <c r="AO95" s="102" t="str">
        <f t="shared" si="524"/>
        <v>VDD_CPU_SRAM</v>
      </c>
      <c r="AP95" s="102" t="str">
        <f t="shared" si="524"/>
        <v>VDD_SRAM_GPU</v>
      </c>
      <c r="AQ95" s="102" t="str">
        <f t="shared" si="524"/>
        <v>VDD_SRAM_SOC</v>
      </c>
      <c r="AR95" s="102" t="str">
        <f t="shared" si="524"/>
        <v>VDD_FIXED_ALL</v>
      </c>
      <c r="AS95" s="102" t="str">
        <f t="shared" si="524"/>
        <v>VDD_LOW_ALL</v>
      </c>
      <c r="AT95" s="102" t="str">
        <f t="shared" si="524"/>
        <v>VDD_CIO</v>
      </c>
      <c r="AU95" s="102" t="str">
        <f t="shared" si="524"/>
        <v>All Others</v>
      </c>
      <c r="AV95" s="96" t="str">
        <f t="shared" si="524"/>
        <v>Comment_FT_ROOM, RMA_ROOM</v>
      </c>
      <c r="AW95" s="96" t="s">
        <v>26</v>
      </c>
      <c r="AX95" s="94" t="s">
        <v>63</v>
      </c>
      <c r="AY95" s="103" t="str">
        <f t="shared" ref="AY95:BL95" si="525">AY3</f>
        <v>VDD_PCPU</v>
      </c>
      <c r="AZ95" s="103" t="str">
        <f t="shared" si="525"/>
        <v>VDD_ECPU</v>
      </c>
      <c r="BA95" s="103" t="str">
        <f t="shared" si="525"/>
        <v>VDD_GPU</v>
      </c>
      <c r="BB95" s="103" t="str">
        <f t="shared" si="525"/>
        <v>VDD_SOC</v>
      </c>
      <c r="BC95" s="103" t="str">
        <f t="shared" si="525"/>
        <v>VDD_DCS_DDR</v>
      </c>
      <c r="BD95" s="103" t="str">
        <f t="shared" si="525"/>
        <v>VDD_DISP</v>
      </c>
      <c r="BE95" s="103" t="str">
        <f t="shared" si="525"/>
        <v>VDD_CPU_SRAM</v>
      </c>
      <c r="BF95" s="103" t="str">
        <f t="shared" si="525"/>
        <v>VDD_SRAM_GPU</v>
      </c>
      <c r="BG95" s="103" t="str">
        <f t="shared" si="525"/>
        <v>VDD_SRAM_SOC</v>
      </c>
      <c r="BH95" s="103" t="str">
        <f t="shared" si="525"/>
        <v>VDD_FIXED_ALL</v>
      </c>
      <c r="BI95" s="103" t="str">
        <f t="shared" si="525"/>
        <v>VDD_LOW_ALL</v>
      </c>
      <c r="BJ95" s="103" t="str">
        <f t="shared" si="525"/>
        <v>VDD_CIO</v>
      </c>
      <c r="BK95" s="103" t="str">
        <f t="shared" si="525"/>
        <v>All Others</v>
      </c>
      <c r="BL95" s="96" t="str">
        <f t="shared" si="525"/>
        <v>Comment_FT_HOT, RMA_HOT</v>
      </c>
      <c r="BM95" s="94" t="s">
        <v>26</v>
      </c>
      <c r="BN95" s="94" t="s">
        <v>63</v>
      </c>
      <c r="BO95" s="97" t="str">
        <f t="shared" ref="BO95:CB95" si="526">BO3</f>
        <v>VDD_PCPU</v>
      </c>
      <c r="BP95" s="97" t="str">
        <f t="shared" si="526"/>
        <v>VDD_ECPU</v>
      </c>
      <c r="BQ95" s="97" t="str">
        <f t="shared" si="526"/>
        <v>VDD_GPU</v>
      </c>
      <c r="BR95" s="97" t="str">
        <f t="shared" si="526"/>
        <v>VDD_SOC</v>
      </c>
      <c r="BS95" s="97" t="str">
        <f t="shared" si="526"/>
        <v>VDD_DCS_DDR</v>
      </c>
      <c r="BT95" s="97" t="str">
        <f t="shared" si="526"/>
        <v>VDD_DISP</v>
      </c>
      <c r="BU95" s="97" t="str">
        <f t="shared" si="526"/>
        <v>VDD_CPU_SRAM</v>
      </c>
      <c r="BV95" s="97" t="str">
        <f t="shared" si="526"/>
        <v>VDD_SRAM_GPU</v>
      </c>
      <c r="BW95" s="97" t="str">
        <f t="shared" si="526"/>
        <v>VDD_SRAM_SOC</v>
      </c>
      <c r="BX95" s="97" t="str">
        <f t="shared" si="526"/>
        <v>VDD_FIXED_ALL</v>
      </c>
      <c r="BY95" s="97" t="str">
        <f t="shared" si="526"/>
        <v>VDD_LOW_ALL</v>
      </c>
      <c r="BZ95" s="97" t="str">
        <f t="shared" si="526"/>
        <v>VDD_CIO</v>
      </c>
      <c r="CA95" s="97" t="str">
        <f t="shared" si="526"/>
        <v>All Others</v>
      </c>
      <c r="CB95" s="96" t="str">
        <f t="shared" si="526"/>
        <v>Comment_FT1_FQA, FT2_FQA</v>
      </c>
      <c r="CC95" s="94" t="s">
        <v>26</v>
      </c>
      <c r="CD95" s="94" t="s">
        <v>63</v>
      </c>
      <c r="CE95" s="98" t="str">
        <f t="shared" ref="CE95:CR95" si="527">CE3</f>
        <v>VDD_PCPU</v>
      </c>
      <c r="CF95" s="98" t="str">
        <f t="shared" si="527"/>
        <v>VDD_ECPU</v>
      </c>
      <c r="CG95" s="98" t="str">
        <f t="shared" si="527"/>
        <v>VDD_GPU</v>
      </c>
      <c r="CH95" s="98" t="str">
        <f t="shared" si="527"/>
        <v>VDD_SOC</v>
      </c>
      <c r="CI95" s="98" t="str">
        <f t="shared" si="527"/>
        <v>VDD_DCS_DDR</v>
      </c>
      <c r="CJ95" s="98" t="str">
        <f t="shared" si="527"/>
        <v>VDD_DISP</v>
      </c>
      <c r="CK95" s="98" t="str">
        <f t="shared" si="527"/>
        <v>VDD_CPU_SRAM</v>
      </c>
      <c r="CL95" s="98" t="str">
        <f t="shared" si="527"/>
        <v>VDD_SRAM_GPU</v>
      </c>
      <c r="CM95" s="98" t="str">
        <f t="shared" si="527"/>
        <v>VDD_SRAM_SOC</v>
      </c>
      <c r="CN95" s="98" t="str">
        <f t="shared" si="527"/>
        <v>VDD_FIXED_ALL</v>
      </c>
      <c r="CO95" s="98" t="str">
        <f t="shared" si="527"/>
        <v>VDD_LOW_ALL</v>
      </c>
      <c r="CP95" s="98" t="str">
        <f t="shared" si="527"/>
        <v>VDD_CIO</v>
      </c>
      <c r="CQ95" s="98" t="str">
        <f t="shared" si="527"/>
        <v>All Others</v>
      </c>
      <c r="CR95" s="96" t="str">
        <f t="shared" si="527"/>
        <v>Comment_T0TX_ROOM</v>
      </c>
      <c r="CS95" s="94" t="s">
        <v>26</v>
      </c>
      <c r="CT95" s="94" t="s">
        <v>63</v>
      </c>
      <c r="CU95" s="104" t="str">
        <f t="shared" ref="CU95:DH95" si="528">CU3</f>
        <v>VDD_PCPU</v>
      </c>
      <c r="CV95" s="104" t="str">
        <f t="shared" si="528"/>
        <v>VDD_ECPU</v>
      </c>
      <c r="CW95" s="104" t="str">
        <f t="shared" si="528"/>
        <v>VDD_GPU</v>
      </c>
      <c r="CX95" s="104" t="str">
        <f t="shared" si="528"/>
        <v>VDD_SOC</v>
      </c>
      <c r="CY95" s="104" t="str">
        <f t="shared" si="528"/>
        <v>VDD_DCS_DDR</v>
      </c>
      <c r="CZ95" s="104" t="str">
        <f t="shared" si="528"/>
        <v>VDD_DISP</v>
      </c>
      <c r="DA95" s="104" t="str">
        <f t="shared" si="528"/>
        <v>VDD_CPU_SRAM</v>
      </c>
      <c r="DB95" s="104" t="str">
        <f t="shared" si="528"/>
        <v>VDD_SRAM_GPU</v>
      </c>
      <c r="DC95" s="104" t="str">
        <f t="shared" si="528"/>
        <v>VDD_SRAM_SOC</v>
      </c>
      <c r="DD95" s="104" t="str">
        <f t="shared" si="528"/>
        <v>VDD_FIXED_ALL</v>
      </c>
      <c r="DE95" s="104" t="str">
        <f t="shared" si="528"/>
        <v>VDD_LOW_ALL</v>
      </c>
      <c r="DF95" s="104" t="str">
        <f t="shared" si="528"/>
        <v>VDD_CIO</v>
      </c>
      <c r="DG95" s="104" t="str">
        <f t="shared" si="528"/>
        <v>All Others</v>
      </c>
      <c r="DH95" s="96" t="str">
        <f t="shared" si="528"/>
        <v>Comment_T0TX_HOT</v>
      </c>
      <c r="DI95" s="55"/>
      <c r="DJ95" s="55"/>
      <c r="DK95" s="55"/>
      <c r="DL95" s="55"/>
      <c r="DM95" s="55"/>
    </row>
    <row r="96" spans="1:117" ht="34" x14ac:dyDescent="0.2">
      <c r="A96" s="105" t="s">
        <v>45</v>
      </c>
      <c r="B96" s="106" t="s">
        <v>346</v>
      </c>
      <c r="C96" s="107" t="s">
        <v>301</v>
      </c>
      <c r="D96" s="240" t="str">
        <f>CONCATENATE(,B96," Product +10%")</f>
        <v>ME009 Product +10%</v>
      </c>
      <c r="E96" s="107" t="s">
        <v>184</v>
      </c>
      <c r="F96" s="107" t="str">
        <f>IF(LEFT(F49,2)="MS","MS003 Product +10%",F49)</f>
        <v>950mV (MS005 Product)</v>
      </c>
      <c r="G96" s="240" t="str">
        <f>CONCATENATE("MAX(",B107," Product +10%, ",K95," CPHV)")</f>
        <v>MAX(MD009 Product +10%, VDD_SRAM_SOC CPHV)</v>
      </c>
      <c r="H96" s="108" t="str">
        <f>CONCATENATE("MAX(",H$111,"4 Product +5%, ",$K95," CPHV)")</f>
        <v>MAX(MI004 Product +5%, VDD_SRAM_SOC CPHV)</v>
      </c>
      <c r="I96" s="242" t="str">
        <f>I97</f>
        <v>MIN(MPS00I Product +10%, 1250mV)</v>
      </c>
      <c r="J96" s="107" t="s">
        <v>33</v>
      </c>
      <c r="K96" s="107" t="s">
        <v>33</v>
      </c>
      <c r="L96" s="107" t="s">
        <v>33</v>
      </c>
      <c r="M96" s="107" t="str">
        <f>IF(M$48=Notes!$B$54,"CPHV",M$48)</f>
        <v>800mV</v>
      </c>
      <c r="N96" s="107" t="s">
        <v>33</v>
      </c>
      <c r="O96" s="107" t="s">
        <v>167</v>
      </c>
      <c r="P96" s="134"/>
      <c r="Q96" s="105" t="str">
        <f t="shared" ref="Q96:AE96" si="529">A96</f>
        <v>ECPU</v>
      </c>
      <c r="R96" s="106" t="str">
        <f t="shared" si="529"/>
        <v>ME009</v>
      </c>
      <c r="S96" s="111" t="str">
        <f t="shared" si="529"/>
        <v>MP007 Product</v>
      </c>
      <c r="T96" s="111" t="str">
        <f t="shared" si="529"/>
        <v>ME009 Product +10%</v>
      </c>
      <c r="U96" s="111" t="str">
        <f t="shared" si="529"/>
        <v>MG001 Product</v>
      </c>
      <c r="V96" s="111" t="str">
        <f t="shared" si="529"/>
        <v>950mV (MS005 Product)</v>
      </c>
      <c r="W96" s="135" t="str">
        <f t="shared" si="529"/>
        <v>MAX(MD009 Product +10%, VDD_SRAM_SOC CPHV)</v>
      </c>
      <c r="X96" s="135" t="str">
        <f t="shared" si="529"/>
        <v>MAX(MI004 Product +5%, VDD_SRAM_SOC CPHV)</v>
      </c>
      <c r="Y96" s="111" t="str">
        <f t="shared" ref="Y96:AE108" si="530">I96</f>
        <v>MIN(MPS00I Product +10%, 1250mV)</v>
      </c>
      <c r="Z96" s="111" t="str">
        <f t="shared" si="529"/>
        <v>CPHV</v>
      </c>
      <c r="AA96" s="111" t="str">
        <f t="shared" si="529"/>
        <v>CPHV</v>
      </c>
      <c r="AB96" s="111" t="str">
        <f t="shared" si="529"/>
        <v>CPHV</v>
      </c>
      <c r="AC96" s="111" t="str">
        <f t="shared" si="529"/>
        <v>800mV</v>
      </c>
      <c r="AD96" s="111" t="str">
        <f t="shared" si="529"/>
        <v>CPHV</v>
      </c>
      <c r="AE96" s="111" t="str">
        <f t="shared" si="529"/>
        <v>Bincut_X_X_X HV</v>
      </c>
      <c r="AF96" s="124"/>
      <c r="AG96" s="105" t="str">
        <f t="shared" ref="AG96:AL96" si="531">A96</f>
        <v>ECPU</v>
      </c>
      <c r="AH96" s="106" t="str">
        <f t="shared" si="531"/>
        <v>ME009</v>
      </c>
      <c r="AI96" s="113" t="str">
        <f t="shared" si="531"/>
        <v>MP007 Product</v>
      </c>
      <c r="AJ96" s="113" t="str">
        <f t="shared" si="531"/>
        <v>ME009 Product +10%</v>
      </c>
      <c r="AK96" s="113" t="str">
        <f t="shared" si="531"/>
        <v>MG001 Product</v>
      </c>
      <c r="AL96" s="113" t="str">
        <f t="shared" si="531"/>
        <v>950mV (MS005 Product)</v>
      </c>
      <c r="AM96" s="136" t="str">
        <f>CONCATENATE(LEFT(G96,LEN(G96)-5),"FTHV)")</f>
        <v>MAX(MD009 Product +10%, VDD_SRAM_SOC FTHV)</v>
      </c>
      <c r="AN96" s="136" t="str">
        <f>CONCATENATE(LEFT(H96,LEN(H96)-5),"FTHV)")</f>
        <v>MAX(MI004 Product +5%, VDD_SRAM_SOC FTHV)</v>
      </c>
      <c r="AO96" s="113" t="str">
        <f>Y96</f>
        <v>MIN(MPS00I Product +10%, 1250mV)</v>
      </c>
      <c r="AP96" s="113" t="str">
        <f t="shared" ref="AP96:AP109" si="532">IF(J96="CPHV","FTHV",J96)</f>
        <v>FTHV</v>
      </c>
      <c r="AQ96" s="113" t="str">
        <f t="shared" ref="AQ96:AQ109" si="533">IF(K96="CPHV","FTHV",K96)</f>
        <v>FTHV</v>
      </c>
      <c r="AR96" s="113" t="str">
        <f t="shared" ref="AR96:AR109" si="534">IF(L96="CPHV","FTHV",L96)</f>
        <v>FTHV</v>
      </c>
      <c r="AS96" s="113" t="str">
        <f t="shared" ref="AS96:AS109" si="535">IF(M96="CPHV","FTHV",M96)</f>
        <v>800mV</v>
      </c>
      <c r="AT96" s="113" t="str">
        <f t="shared" ref="AT96:AT109" si="536">IF(N96="CPHV","FTHV",N96)</f>
        <v>FTHV</v>
      </c>
      <c r="AU96" s="114" t="str">
        <f t="shared" ref="AU96:AU109" si="537">O96</f>
        <v>Bincut_X_X_X HV</v>
      </c>
      <c r="AV96" s="124"/>
      <c r="AW96" s="105" t="str">
        <f t="shared" ref="AW96:AX101" si="538">A96</f>
        <v>ECPU</v>
      </c>
      <c r="AX96" s="106" t="str">
        <f t="shared" si="538"/>
        <v>ME009</v>
      </c>
      <c r="AY96" s="115" t="str">
        <f t="shared" ref="AY96:BD109" si="539">AI96</f>
        <v>MP007 Product</v>
      </c>
      <c r="AZ96" s="115" t="str">
        <f t="shared" si="539"/>
        <v>ME009 Product +10%</v>
      </c>
      <c r="BA96" s="115" t="str">
        <f t="shared" si="539"/>
        <v>MG001 Product</v>
      </c>
      <c r="BB96" s="115" t="str">
        <f t="shared" si="539"/>
        <v>950mV (MS005 Product)</v>
      </c>
      <c r="BC96" s="137" t="str">
        <f t="shared" si="539"/>
        <v>MAX(MD009 Product +10%, VDD_SRAM_SOC FTHV)</v>
      </c>
      <c r="BD96" s="137" t="str">
        <f t="shared" si="539"/>
        <v>MAX(MI004 Product +5%, VDD_SRAM_SOC FTHV)</v>
      </c>
      <c r="BE96" s="115" t="str">
        <f>BE$97</f>
        <v>MIN(MPS00I Product +10%, 1250mV)</v>
      </c>
      <c r="BF96" s="115" t="str">
        <f t="shared" ref="BF96:BF109" si="540">IF(J96="CPHV","FTHV",J96)</f>
        <v>FTHV</v>
      </c>
      <c r="BG96" s="115" t="str">
        <f t="shared" ref="BG96:BG109" si="541">IF(K96="CPHV","FTHV",K96)</f>
        <v>FTHV</v>
      </c>
      <c r="BH96" s="115" t="str">
        <f t="shared" ref="BH96:BH109" si="542">IF(L96="CPHV","FTHV",L96)</f>
        <v>FTHV</v>
      </c>
      <c r="BI96" s="115" t="str">
        <f t="shared" ref="BI96:BI109" si="543">IF(M96="CPHV","FTHV",M96)</f>
        <v>800mV</v>
      </c>
      <c r="BJ96" s="115" t="str">
        <f t="shared" ref="BJ96:BJ109" si="544">IF(N96="CPHV","FTHV",N96)</f>
        <v>FTHV</v>
      </c>
      <c r="BK96" s="115" t="str">
        <f t="shared" ref="BK96:BK108" si="545">AE96</f>
        <v>Bincut_X_X_X HV</v>
      </c>
      <c r="BL96" s="124"/>
      <c r="BM96" s="105" t="str">
        <f>$A96</f>
        <v>ECPU</v>
      </c>
      <c r="BN96" s="106" t="str">
        <f>$B96</f>
        <v>ME009</v>
      </c>
      <c r="BO96" s="116" t="str">
        <f>IF(LEN(AI96)&gt;14,CONCATENATE(LEFT(AI96,SEARCH("+",AI96,1)),MID(AI96,SEARCH("+",AI96,1)+1,(LEN(AI96)-SEARCH("+",AI96,1)-1))-2,"%"),AI96)</f>
        <v>MP007 Product</v>
      </c>
      <c r="BP96" s="116" t="str">
        <f>IF(LEN(AJ96)&gt;14,CONCATENATE(LEFT(AJ96,SEARCH("+",AJ96,1)),MID(AJ96,SEARCH("+",AJ96,1)+1,(LEN(AJ96)-SEARCH("+",AJ96,1)-1))-2,"%"),AJ96)</f>
        <v>ME009 Product +8%</v>
      </c>
      <c r="BQ96" s="116" t="str">
        <f>IF(LEN(AK96)&gt;14,CONCATENATE(LEFT(AK96,SEARCH("+",AK96,1)),MID(AK96,SEARCH("+",AK96,1)+1,(LEN(AK96)-SEARCH("+",AK96,1)-1))-2,"%"),AK96)</f>
        <v>MG001 Product</v>
      </c>
      <c r="BR96" s="116" t="str">
        <f>IF(LEFT($AL96,2)="MS",IF(RIGHT($AL96,1)="%",CONCATENATE(LEFT(AL96,SEARCH("+",AL96,1)),MID(AL96,SEARCH("+",AL96,1)+1,(LEN(AL96)-SEARCH("+",AL96,1)-1))-2,"%"),$AL96),$AL96)</f>
        <v>950mV (MS005 Product)</v>
      </c>
      <c r="BS96" s="138" t="str">
        <f t="shared" ref="BS96:BT99" si="546">IF(LEFT(AM96,3)="MAX",CONCATENATE(LEFT(AM96,SEARCH("+",AM96,1)),MID(AM96,SEARCH("+",AM96,1)+1,SEARCH("%",AM96,1)-SEARCH("+",AM96,1)-1)-2,MID(AM96,SEARCH("%",AM96,1),LEN(AM96)-SEARCH("%",AM96,1)-4),"QAHV)"),IF(RIGHT(AM96,1)="%",CONCATENATE(LEFT(AM96,15),"3%"),AM96))</f>
        <v>MAX(MD009 Product +8%, VDD_SRAM_SOC QAHV)</v>
      </c>
      <c r="BT96" s="138" t="str">
        <f t="shared" si="546"/>
        <v>MAX(MI004 Product +3%, VDD_SRAM_SOC QAHV)</v>
      </c>
      <c r="BU96" s="116" t="e">
        <f t="shared" ref="BU96:BU109" si="547">IF(LEN(AO96)&gt;14,CONCATENATE(LEFT(AO96,SEARCH("+",AO96,1)),MID(AO96,SEARCH("+",AO96,1)+1,(LEN(AO96)-SEARCH("+",AO96,1)-1))-2,"%"),AO96)</f>
        <v>#VALUE!</v>
      </c>
      <c r="BV96" s="116" t="str">
        <f>IF($J96="CPHV","QAHV",$J96)</f>
        <v>QAHV</v>
      </c>
      <c r="BW96" s="116" t="str">
        <f>IF($K96="CPHV","QAHV",$K96)</f>
        <v>QAHV</v>
      </c>
      <c r="BX96" s="116" t="str">
        <f>IF($L96="CPHV","QAHV",$L96)</f>
        <v>QAHV</v>
      </c>
      <c r="BY96" s="116" t="str">
        <f>IF($M96="CPHV","QAHV",$M96)</f>
        <v>800mV</v>
      </c>
      <c r="BZ96" s="116" t="str">
        <f>IF($N96="CPHV","QAHV",$N96)</f>
        <v>QAHV</v>
      </c>
      <c r="CA96" s="116" t="str">
        <f>$O96</f>
        <v>Bincut_X_X_X HV</v>
      </c>
      <c r="CB96" s="124"/>
      <c r="CC96" s="105" t="str">
        <f>$A96</f>
        <v>ECPU</v>
      </c>
      <c r="CD96" s="106" t="str">
        <f>$B96</f>
        <v>ME009</v>
      </c>
      <c r="CE96" s="117" t="str">
        <f>BO96</f>
        <v>MP007 Product</v>
      </c>
      <c r="CF96" s="117" t="str">
        <f t="shared" ref="CF96:CG109" si="548">BP96</f>
        <v>ME009 Product +8%</v>
      </c>
      <c r="CG96" s="117" t="str">
        <f t="shared" si="548"/>
        <v>MG001 Product</v>
      </c>
      <c r="CH96" s="117" t="str">
        <f t="shared" ref="CH96:CH109" si="549">BR96</f>
        <v>950mV (MS005 Product)</v>
      </c>
      <c r="CI96" s="139" t="str">
        <f t="shared" ref="CI96:CI109" si="550">BS96</f>
        <v>MAX(MD009 Product +8%, VDD_SRAM_SOC QAHV)</v>
      </c>
      <c r="CJ96" s="139" t="str">
        <f t="shared" ref="CJ96:CJ109" si="551">BT96</f>
        <v>MAX(MI004 Product +3%, VDD_SRAM_SOC QAHV)</v>
      </c>
      <c r="CK96" s="117" t="e">
        <f t="shared" ref="CK96:CK109" si="552">BU96</f>
        <v>#VALUE!</v>
      </c>
      <c r="CL96" s="117" t="str">
        <f>IF($J96="CPHV","QAHV",$J96)</f>
        <v>QAHV</v>
      </c>
      <c r="CM96" s="117" t="str">
        <f>IF($K96="CPHV","QAHV",$K96)</f>
        <v>QAHV</v>
      </c>
      <c r="CN96" s="117" t="str">
        <f>IF($L96="CPHV","QAHV",$L96)</f>
        <v>QAHV</v>
      </c>
      <c r="CO96" s="117" t="str">
        <f>IF($M96="CPHV","QAHV",$M96)</f>
        <v>800mV</v>
      </c>
      <c r="CP96" s="117" t="str">
        <f>IF($N96="CPHV","QAHV",$N96)</f>
        <v>QAHV</v>
      </c>
      <c r="CQ96" s="117" t="str">
        <f>$O96</f>
        <v>Bincut_X_X_X HV</v>
      </c>
      <c r="CR96" s="124"/>
      <c r="CS96" s="105" t="str">
        <f>$A96</f>
        <v>ECPU</v>
      </c>
      <c r="CT96" s="106" t="str">
        <f>$B96</f>
        <v>ME009</v>
      </c>
      <c r="CU96" s="118" t="str">
        <f>CE96</f>
        <v>MP007 Product</v>
      </c>
      <c r="CV96" s="118" t="str">
        <f t="shared" ref="CV96:CX109" si="553">CF96</f>
        <v>ME009 Product +8%</v>
      </c>
      <c r="CW96" s="118" t="str">
        <f t="shared" si="553"/>
        <v>MG001 Product</v>
      </c>
      <c r="CX96" s="118" t="str">
        <f t="shared" si="553"/>
        <v>950mV (MS005 Product)</v>
      </c>
      <c r="CY96" s="140" t="str">
        <f>CI96</f>
        <v>MAX(MD009 Product +8%, VDD_SRAM_SOC QAHV)</v>
      </c>
      <c r="CZ96" s="140" t="str">
        <f t="shared" ref="CZ96:CZ109" si="554">CJ96</f>
        <v>MAX(MI004 Product +3%, VDD_SRAM_SOC QAHV)</v>
      </c>
      <c r="DA96" s="118" t="str">
        <f>BE96</f>
        <v>MIN(MPS00I Product +10%, 1250mV)</v>
      </c>
      <c r="DB96" s="118" t="str">
        <f>IF($J96="CPHV","QAHV",$J96)</f>
        <v>QAHV</v>
      </c>
      <c r="DC96" s="118" t="str">
        <f>IF($K96="CPHV","QAHV",$K96)</f>
        <v>QAHV</v>
      </c>
      <c r="DD96" s="118" t="str">
        <f>IF($L96="CPHV","QAHV",$L96)</f>
        <v>QAHV</v>
      </c>
      <c r="DE96" s="118" t="str">
        <f>IF($M96="CPHV","QAHV",$M96)</f>
        <v>800mV</v>
      </c>
      <c r="DF96" s="118" t="str">
        <f>IF($N96="CPHV","QAHV",$N96)</f>
        <v>QAHV</v>
      </c>
      <c r="DG96" s="118" t="str">
        <f>$O96</f>
        <v>Bincut_X_X_X HV</v>
      </c>
      <c r="DH96" s="124"/>
      <c r="DI96" s="55" t="str">
        <f t="shared" si="445"/>
        <v>Yes</v>
      </c>
      <c r="DJ96" s="55">
        <f>VLOOKUP(LEFT($E96,5),Notes!$A:$F,6,0)</f>
        <v>1</v>
      </c>
      <c r="DK96" s="55">
        <f>IF(LEFT($F96,2)="MS",VLOOKUP(LEFT($F96,5),Notes!$A:$F,6,0),IF(LEFT($F96,3)&gt;Notes!$B$58,0,1))</f>
        <v>0</v>
      </c>
      <c r="DL96" s="55">
        <f>IF(LEFT($G96,3)="MAX",0,VLOOKUP(LEFT($G96,5),Notes!$A:$F,6,0))</f>
        <v>0</v>
      </c>
      <c r="DM96" s="55">
        <f>IF(LEFT($H96,3)="MAX",0,VLOOKUP(LEFT($H96,5),Notes!$A:$F,6,0))</f>
        <v>0</v>
      </c>
    </row>
    <row r="97" spans="1:117" ht="34" x14ac:dyDescent="0.2">
      <c r="A97" s="246" t="s">
        <v>90</v>
      </c>
      <c r="B97" s="106" t="s">
        <v>376</v>
      </c>
      <c r="C97" s="240" t="str">
        <f>CONCATENATE("MIN(",B97," Product +10%, 1300mV)")</f>
        <v>MIN(MP00I Product +10%, 1300mV)</v>
      </c>
      <c r="D97" s="108" t="s">
        <v>300</v>
      </c>
      <c r="E97" s="107" t="str">
        <f t="shared" ref="E97:H98" si="555">E$96</f>
        <v>MG001 Product</v>
      </c>
      <c r="F97" s="107" t="str">
        <f t="shared" si="555"/>
        <v>950mV (MS005 Product)</v>
      </c>
      <c r="G97" s="240" t="str">
        <f t="shared" si="555"/>
        <v>MAX(MD009 Product +10%, VDD_SRAM_SOC CPHV)</v>
      </c>
      <c r="H97" s="108" t="str">
        <f t="shared" si="555"/>
        <v>MAX(MI004 Product +5%, VDD_SRAM_SOC CPHV)</v>
      </c>
      <c r="I97" s="242" t="str">
        <f>CONCATENATE("MIN(",MID(B97,1,2),"S",MID(B97,3,3)," Product +10%",", 1250mV)")</f>
        <v>MIN(MPS00I Product +10%, 1250mV)</v>
      </c>
      <c r="J97" s="107" t="s">
        <v>33</v>
      </c>
      <c r="K97" s="107" t="s">
        <v>33</v>
      </c>
      <c r="L97" s="107" t="s">
        <v>33</v>
      </c>
      <c r="M97" s="107" t="str">
        <f>IF(M$48=Notes!$B$54,"CPHV",M$48)</f>
        <v>800mV</v>
      </c>
      <c r="N97" s="107" t="s">
        <v>33</v>
      </c>
      <c r="O97" s="107" t="str">
        <f t="shared" ref="O97:O108" si="556">O$96</f>
        <v>Bincut_X_X_X HV</v>
      </c>
      <c r="P97" s="127"/>
      <c r="Q97" s="246" t="str">
        <f t="shared" ref="Q97:T99" si="557">A97</f>
        <v>PCPU</v>
      </c>
      <c r="R97" s="106" t="str">
        <f t="shared" si="557"/>
        <v>MP00I</v>
      </c>
      <c r="S97" s="111" t="str">
        <f t="shared" si="557"/>
        <v>MIN(MP00I Product +10%, 1300mV)</v>
      </c>
      <c r="T97" s="111" t="str">
        <f t="shared" si="557"/>
        <v>ME005 Product</v>
      </c>
      <c r="U97" s="111" t="str">
        <f t="shared" ref="U97:U108" si="558">E97</f>
        <v>MG001 Product</v>
      </c>
      <c r="V97" s="111" t="str">
        <f t="shared" ref="V97:AE97" si="559">F97</f>
        <v>950mV (MS005 Product)</v>
      </c>
      <c r="W97" s="135" t="str">
        <f t="shared" si="559"/>
        <v>MAX(MD009 Product +10%, VDD_SRAM_SOC CPHV)</v>
      </c>
      <c r="X97" s="135" t="str">
        <f t="shared" si="559"/>
        <v>MAX(MI004 Product +5%, VDD_SRAM_SOC CPHV)</v>
      </c>
      <c r="Y97" s="111" t="str">
        <f t="shared" si="530"/>
        <v>MIN(MPS00I Product +10%, 1250mV)</v>
      </c>
      <c r="Z97" s="111" t="str">
        <f t="shared" si="559"/>
        <v>CPHV</v>
      </c>
      <c r="AA97" s="111" t="str">
        <f t="shared" si="559"/>
        <v>CPHV</v>
      </c>
      <c r="AB97" s="111" t="str">
        <f t="shared" si="559"/>
        <v>CPHV</v>
      </c>
      <c r="AC97" s="111" t="str">
        <f t="shared" si="559"/>
        <v>800mV</v>
      </c>
      <c r="AD97" s="111" t="str">
        <f t="shared" si="559"/>
        <v>CPHV</v>
      </c>
      <c r="AE97" s="111" t="str">
        <f t="shared" si="559"/>
        <v>Bincut_X_X_X HV</v>
      </c>
      <c r="AF97" s="124"/>
      <c r="AG97" s="246" t="str">
        <f t="shared" ref="AG97:AJ99" si="560">A97</f>
        <v>PCPU</v>
      </c>
      <c r="AH97" s="106" t="str">
        <f t="shared" si="560"/>
        <v>MP00I</v>
      </c>
      <c r="AI97" s="113" t="str">
        <f t="shared" si="560"/>
        <v>MIN(MP00I Product +10%, 1300mV)</v>
      </c>
      <c r="AJ97" s="113" t="str">
        <f t="shared" si="560"/>
        <v>ME005 Product</v>
      </c>
      <c r="AK97" s="113" t="str">
        <f>AK$96</f>
        <v>MG001 Product</v>
      </c>
      <c r="AL97" s="113" t="str">
        <f t="shared" ref="AL97:AL103" si="561">F97</f>
        <v>950mV (MS005 Product)</v>
      </c>
      <c r="AM97" s="136" t="str">
        <f>AM$96</f>
        <v>MAX(MD009 Product +10%, VDD_SRAM_SOC FTHV)</v>
      </c>
      <c r="AN97" s="136" t="str">
        <f>AN$96</f>
        <v>MAX(MI004 Product +5%, VDD_SRAM_SOC FTHV)</v>
      </c>
      <c r="AO97" s="113" t="str">
        <f t="shared" ref="AO97:AO109" si="562">Y97</f>
        <v>MIN(MPS00I Product +10%, 1250mV)</v>
      </c>
      <c r="AP97" s="113" t="str">
        <f t="shared" si="532"/>
        <v>FTHV</v>
      </c>
      <c r="AQ97" s="113" t="str">
        <f t="shared" si="533"/>
        <v>FTHV</v>
      </c>
      <c r="AR97" s="113" t="str">
        <f t="shared" si="534"/>
        <v>FTHV</v>
      </c>
      <c r="AS97" s="113" t="str">
        <f t="shared" si="535"/>
        <v>800mV</v>
      </c>
      <c r="AT97" s="113" t="str">
        <f t="shared" si="536"/>
        <v>FTHV</v>
      </c>
      <c r="AU97" s="114" t="str">
        <f t="shared" si="537"/>
        <v>Bincut_X_X_X HV</v>
      </c>
      <c r="AV97" s="124"/>
      <c r="AW97" s="246" t="str">
        <f t="shared" si="538"/>
        <v>PCPU</v>
      </c>
      <c r="AX97" s="106" t="str">
        <f t="shared" si="538"/>
        <v>MP00I</v>
      </c>
      <c r="AY97" s="115" t="str">
        <f t="shared" si="539"/>
        <v>MIN(MP00I Product +10%, 1300mV)</v>
      </c>
      <c r="AZ97" s="115" t="str">
        <f t="shared" si="539"/>
        <v>ME005 Product</v>
      </c>
      <c r="BA97" s="115" t="str">
        <f t="shared" ref="BA97:BD98" si="563">BA$96</f>
        <v>MG001 Product</v>
      </c>
      <c r="BB97" s="115" t="str">
        <f t="shared" si="563"/>
        <v>950mV (MS005 Product)</v>
      </c>
      <c r="BC97" s="137" t="str">
        <f t="shared" si="563"/>
        <v>MAX(MD009 Product +10%, VDD_SRAM_SOC FTHV)</v>
      </c>
      <c r="BD97" s="137" t="str">
        <f t="shared" si="563"/>
        <v>MAX(MI004 Product +5%, VDD_SRAM_SOC FTHV)</v>
      </c>
      <c r="BE97" s="115" t="str">
        <f>AO97</f>
        <v>MIN(MPS00I Product +10%, 1250mV)</v>
      </c>
      <c r="BF97" s="115" t="str">
        <f t="shared" si="540"/>
        <v>FTHV</v>
      </c>
      <c r="BG97" s="115" t="str">
        <f t="shared" si="541"/>
        <v>FTHV</v>
      </c>
      <c r="BH97" s="115" t="str">
        <f t="shared" si="542"/>
        <v>FTHV</v>
      </c>
      <c r="BI97" s="115" t="str">
        <f t="shared" si="543"/>
        <v>800mV</v>
      </c>
      <c r="BJ97" s="115" t="str">
        <f t="shared" si="544"/>
        <v>FTHV</v>
      </c>
      <c r="BK97" s="115" t="str">
        <f t="shared" si="545"/>
        <v>Bincut_X_X_X HV</v>
      </c>
      <c r="BL97" s="124"/>
      <c r="BM97" s="246" t="str">
        <f>$A97</f>
        <v>PCPU</v>
      </c>
      <c r="BN97" s="106" t="str">
        <f t="shared" ref="BN97:BN109" si="564">$B97</f>
        <v>MP00I</v>
      </c>
      <c r="BO97" s="138" t="str">
        <f>IF(LEFT(AI97,3)="MIN",CONCATENATE(LEFT(AI97,SEARCH("+",AI97,1)),MID(AI97,SEARCH("+",AI97,1)+1,SEARCH("%",AI97,1)-SEARCH("+",AI97,1)-1)-2,MID(AI97,SEARCH("%",AI97,1),LEN(AI97)-SEARCH("%",AI97,1)),")"),IF(RIGHT(AI97,1)="%",CONCATENATE(LEFT(AI97,15),"3%"),AI97))</f>
        <v>MIN(MP00I Product +8%, 1300mV)</v>
      </c>
      <c r="BP97" s="116" t="str">
        <f>IF(LEN(AJ97)&gt;14,CONCATENATE(LEFT(AJ97,SEARCH("+",AJ97,1)),MID(AJ97,SEARCH("+",AJ97,1)+1,(LEN(AJ97)-SEARCH("+",AJ97,1)-1))-2,"%"),AJ97)</f>
        <v>ME005 Product</v>
      </c>
      <c r="BQ97" s="116" t="str">
        <f t="shared" ref="BQ97:BQ109" si="565">IF(LEN(AK97)&gt;14,CONCATENATE(LEFT(AK97,SEARCH("+",AK97,1)),MID(AK97,SEARCH("+",AK97,1)+1,(LEN(AK97)-SEARCH("+",AK97,1)-1))-2,"%"),AK97)</f>
        <v>MG001 Product</v>
      </c>
      <c r="BR97" s="116" t="str">
        <f t="shared" ref="BR97:BR109" si="566">IF(LEFT($AL97,2)="MS",IF(RIGHT($AL97,1)="%",CONCATENATE(LEFT(AL97,SEARCH("+",AL97,1)),MID(AL97,SEARCH("+",AL97,1)+1,(LEN(AL97)-SEARCH("+",AL97,1)-1))-2,"%"),$AL97),$AL97)</f>
        <v>950mV (MS005 Product)</v>
      </c>
      <c r="BS97" s="138" t="str">
        <f t="shared" si="546"/>
        <v>MAX(MD009 Product +8%, VDD_SRAM_SOC QAHV)</v>
      </c>
      <c r="BT97" s="138" t="str">
        <f t="shared" si="546"/>
        <v>MAX(MI004 Product +3%, VDD_SRAM_SOC QAHV)</v>
      </c>
      <c r="BU97" s="116" t="e">
        <f t="shared" si="547"/>
        <v>#VALUE!</v>
      </c>
      <c r="BV97" s="116" t="str">
        <f t="shared" ref="BV97:BV109" si="567">IF($J97="CPHV","QAHV",$J97)</f>
        <v>QAHV</v>
      </c>
      <c r="BW97" s="116" t="str">
        <f t="shared" ref="BW97:BW109" si="568">IF($K97="CPHV","QAHV",$K97)</f>
        <v>QAHV</v>
      </c>
      <c r="BX97" s="116" t="str">
        <f t="shared" ref="BX97:BX109" si="569">IF($L97="CPHV","QAHV",$L97)</f>
        <v>QAHV</v>
      </c>
      <c r="BY97" s="116" t="str">
        <f t="shared" ref="BY97:BY109" si="570">IF($M97="CPHV","QAHV",$M97)</f>
        <v>800mV</v>
      </c>
      <c r="BZ97" s="116" t="str">
        <f t="shared" ref="BZ97:BZ109" si="571">IF($N97="CPHV","QAHV",$N97)</f>
        <v>QAHV</v>
      </c>
      <c r="CA97" s="116" t="str">
        <f t="shared" ref="CA97:CA109" si="572">$O97</f>
        <v>Bincut_X_X_X HV</v>
      </c>
      <c r="CB97" s="124"/>
      <c r="CC97" s="246" t="str">
        <f>$A97</f>
        <v>PCPU</v>
      </c>
      <c r="CD97" s="106" t="str">
        <f t="shared" ref="CD97:CD109" si="573">$B97</f>
        <v>MP00I</v>
      </c>
      <c r="CE97" s="117" t="str">
        <f t="shared" ref="CE97:CE109" si="574">BO97</f>
        <v>MIN(MP00I Product +8%, 1300mV)</v>
      </c>
      <c r="CF97" s="117" t="str">
        <f t="shared" si="548"/>
        <v>ME005 Product</v>
      </c>
      <c r="CG97" s="117" t="str">
        <f t="shared" si="548"/>
        <v>MG001 Product</v>
      </c>
      <c r="CH97" s="117" t="str">
        <f t="shared" si="549"/>
        <v>950mV (MS005 Product)</v>
      </c>
      <c r="CI97" s="139" t="str">
        <f t="shared" si="550"/>
        <v>MAX(MD009 Product +8%, VDD_SRAM_SOC QAHV)</v>
      </c>
      <c r="CJ97" s="139" t="str">
        <f t="shared" si="551"/>
        <v>MAX(MI004 Product +3%, VDD_SRAM_SOC QAHV)</v>
      </c>
      <c r="CK97" s="117" t="e">
        <f t="shared" si="552"/>
        <v>#VALUE!</v>
      </c>
      <c r="CL97" s="117" t="str">
        <f t="shared" ref="CL97:CL109" si="575">IF($J97="CPHV","QAHV",$J97)</f>
        <v>QAHV</v>
      </c>
      <c r="CM97" s="117" t="str">
        <f t="shared" ref="CM97:CM109" si="576">IF($K97="CPHV","QAHV",$K97)</f>
        <v>QAHV</v>
      </c>
      <c r="CN97" s="117" t="str">
        <f t="shared" ref="CN97:CN109" si="577">IF($L97="CPHV","QAHV",$L97)</f>
        <v>QAHV</v>
      </c>
      <c r="CO97" s="117" t="str">
        <f t="shared" ref="CO97:CO109" si="578">IF($M97="CPHV","QAHV",$M97)</f>
        <v>800mV</v>
      </c>
      <c r="CP97" s="117" t="str">
        <f t="shared" ref="CP97:CP109" si="579">IF($N97="CPHV","QAHV",$N97)</f>
        <v>QAHV</v>
      </c>
      <c r="CQ97" s="117" t="str">
        <f t="shared" ref="CQ97:CQ109" si="580">$O97</f>
        <v>Bincut_X_X_X HV</v>
      </c>
      <c r="CR97" s="124"/>
      <c r="CS97" s="246" t="str">
        <f>$A97</f>
        <v>PCPU</v>
      </c>
      <c r="CT97" s="106" t="str">
        <f t="shared" ref="CT97:CT109" si="581">$B97</f>
        <v>MP00I</v>
      </c>
      <c r="CU97" s="118" t="str">
        <f t="shared" ref="CU97:CU109" si="582">CE97</f>
        <v>MIN(MP00I Product +8%, 1300mV)</v>
      </c>
      <c r="CV97" s="118" t="str">
        <f t="shared" si="553"/>
        <v>ME005 Product</v>
      </c>
      <c r="CW97" s="118" t="str">
        <f t="shared" si="553"/>
        <v>MG001 Product</v>
      </c>
      <c r="CX97" s="118" t="str">
        <f t="shared" si="553"/>
        <v>950mV (MS005 Product)</v>
      </c>
      <c r="CY97" s="140" t="str">
        <f t="shared" ref="CY97:CY109" si="583">CI97</f>
        <v>MAX(MD009 Product +8%, VDD_SRAM_SOC QAHV)</v>
      </c>
      <c r="CZ97" s="140" t="str">
        <f t="shared" si="554"/>
        <v>MAX(MI004 Product +3%, VDD_SRAM_SOC QAHV)</v>
      </c>
      <c r="DA97" s="118" t="e">
        <f t="shared" ref="DA97:DA109" si="584">CK97</f>
        <v>#VALUE!</v>
      </c>
      <c r="DB97" s="118" t="str">
        <f t="shared" ref="DB97:DB109" si="585">IF($J97="CPHV","QAHV",$J97)</f>
        <v>QAHV</v>
      </c>
      <c r="DC97" s="118" t="str">
        <f t="shared" ref="DC97:DC109" si="586">IF($K97="CPHV","QAHV",$K97)</f>
        <v>QAHV</v>
      </c>
      <c r="DD97" s="118" t="str">
        <f t="shared" ref="DD97:DD109" si="587">IF($L97="CPHV","QAHV",$L97)</f>
        <v>QAHV</v>
      </c>
      <c r="DE97" s="118" t="str">
        <f t="shared" ref="DE97:DE109" si="588">IF($M97="CPHV","QAHV",$M97)</f>
        <v>800mV</v>
      </c>
      <c r="DF97" s="118" t="str">
        <f t="shared" ref="DF97:DF109" si="589">IF($N97="CPHV","QAHV",$N97)</f>
        <v>QAHV</v>
      </c>
      <c r="DG97" s="118" t="str">
        <f t="shared" ref="DG97:DG109" si="590">$O97</f>
        <v>Bincut_X_X_X HV</v>
      </c>
      <c r="DH97" s="124"/>
      <c r="DI97" s="55" t="str">
        <f t="shared" si="445"/>
        <v>Yes</v>
      </c>
      <c r="DJ97" s="55">
        <f>VLOOKUP(LEFT($E97,5),Notes!$A:$F,6,0)</f>
        <v>1</v>
      </c>
      <c r="DK97" s="55">
        <f>IF(LEFT($F97,2)="MS",VLOOKUP(LEFT($F97,5),Notes!$A:$F,6,0),IF(LEFT($F97,3)&gt;Notes!$B$58,0,1))</f>
        <v>0</v>
      </c>
      <c r="DL97" s="55">
        <f>IF(LEFT($G97,3)="MAX",0,VLOOKUP(LEFT($G97,5),Notes!$A:$F,6,0))</f>
        <v>0</v>
      </c>
      <c r="DM97" s="55">
        <f>IF(LEFT($H97,3)="MAX",0,VLOOKUP(LEFT($H97,5),Notes!$A:$F,6,0))</f>
        <v>0</v>
      </c>
    </row>
    <row r="98" spans="1:117" ht="34" x14ac:dyDescent="0.2">
      <c r="A98" s="247"/>
      <c r="B98" s="106" t="s">
        <v>401</v>
      </c>
      <c r="C98" s="240" t="str">
        <f>CONCATENATE("MIN(",B98," Product +10%, 1300mV)")</f>
        <v>MIN(MP00K Product +10%, 1300mV)</v>
      </c>
      <c r="D98" s="108" t="s">
        <v>300</v>
      </c>
      <c r="E98" s="107" t="str">
        <f t="shared" si="555"/>
        <v>MG001 Product</v>
      </c>
      <c r="F98" s="107" t="str">
        <f t="shared" si="555"/>
        <v>950mV (MS005 Product)</v>
      </c>
      <c r="G98" s="240" t="str">
        <f t="shared" si="555"/>
        <v>MAX(MD009 Product +10%, VDD_SRAM_SOC CPHV)</v>
      </c>
      <c r="H98" s="108" t="str">
        <f t="shared" si="555"/>
        <v>MAX(MI004 Product +5%, VDD_SRAM_SOC CPHV)</v>
      </c>
      <c r="I98" s="242" t="str">
        <f>CONCATENATE("MIN(",MID(B98,1,2),"S",MID(B98,3,3)," Product +10%",", 1250mV)")</f>
        <v>MIN(MPS00K Product +10%, 1250mV)</v>
      </c>
      <c r="J98" s="107" t="s">
        <v>33</v>
      </c>
      <c r="K98" s="107" t="s">
        <v>33</v>
      </c>
      <c r="L98" s="107" t="s">
        <v>33</v>
      </c>
      <c r="M98" s="107" t="str">
        <f>IF(M$48=Notes!$B$54,"CPHV",M$48)</f>
        <v>800mV</v>
      </c>
      <c r="N98" s="107" t="s">
        <v>33</v>
      </c>
      <c r="O98" s="107" t="str">
        <f t="shared" si="556"/>
        <v>Bincut_X_X_X HV</v>
      </c>
      <c r="P98" s="127"/>
      <c r="Q98" s="247"/>
      <c r="R98" s="106" t="str">
        <f t="shared" ref="R98" si="591">B98</f>
        <v>MP00K</v>
      </c>
      <c r="S98" s="111" t="str">
        <f t="shared" ref="S98" si="592">C98</f>
        <v>MIN(MP00K Product +10%, 1300mV)</v>
      </c>
      <c r="T98" s="111" t="str">
        <f t="shared" ref="T98" si="593">D98</f>
        <v>ME005 Product</v>
      </c>
      <c r="U98" s="111" t="str">
        <f t="shared" ref="U98" si="594">E98</f>
        <v>MG001 Product</v>
      </c>
      <c r="V98" s="111" t="str">
        <f t="shared" ref="V98" si="595">F98</f>
        <v>950mV (MS005 Product)</v>
      </c>
      <c r="W98" s="135" t="str">
        <f t="shared" ref="W98" si="596">G98</f>
        <v>MAX(MD009 Product +10%, VDD_SRAM_SOC CPHV)</v>
      </c>
      <c r="X98" s="135" t="str">
        <f t="shared" ref="X98" si="597">H98</f>
        <v>MAX(MI004 Product +5%, VDD_SRAM_SOC CPHV)</v>
      </c>
      <c r="Y98" s="111" t="str">
        <f t="shared" ref="Y98" si="598">I98</f>
        <v>MIN(MPS00K Product +10%, 1250mV)</v>
      </c>
      <c r="Z98" s="111" t="str">
        <f t="shared" ref="Z98" si="599">J98</f>
        <v>CPHV</v>
      </c>
      <c r="AA98" s="111" t="str">
        <f t="shared" ref="AA98" si="600">K98</f>
        <v>CPHV</v>
      </c>
      <c r="AB98" s="111" t="str">
        <f t="shared" ref="AB98" si="601">L98</f>
        <v>CPHV</v>
      </c>
      <c r="AC98" s="111" t="str">
        <f t="shared" ref="AC98" si="602">M98</f>
        <v>800mV</v>
      </c>
      <c r="AD98" s="111" t="str">
        <f t="shared" ref="AD98" si="603">N98</f>
        <v>CPHV</v>
      </c>
      <c r="AE98" s="111" t="str">
        <f t="shared" ref="AE98" si="604">O98</f>
        <v>Bincut_X_X_X HV</v>
      </c>
      <c r="AF98" s="124"/>
      <c r="AG98" s="247"/>
      <c r="AH98" s="106" t="str">
        <f t="shared" ref="AH98" si="605">B98</f>
        <v>MP00K</v>
      </c>
      <c r="AI98" s="113" t="str">
        <f t="shared" ref="AI98" si="606">C98</f>
        <v>MIN(MP00K Product +10%, 1300mV)</v>
      </c>
      <c r="AJ98" s="113" t="str">
        <f t="shared" ref="AJ98" si="607">D98</f>
        <v>ME005 Product</v>
      </c>
      <c r="AK98" s="113" t="str">
        <f>AK$96</f>
        <v>MG001 Product</v>
      </c>
      <c r="AL98" s="113" t="str">
        <f t="shared" si="561"/>
        <v>950mV (MS005 Product)</v>
      </c>
      <c r="AM98" s="136" t="str">
        <f>AM$96</f>
        <v>MAX(MD009 Product +10%, VDD_SRAM_SOC FTHV)</v>
      </c>
      <c r="AN98" s="136" t="str">
        <f>AN$96</f>
        <v>MAX(MI004 Product +5%, VDD_SRAM_SOC FTHV)</v>
      </c>
      <c r="AO98" s="113" t="str">
        <f t="shared" ref="AO98" si="608">Y98</f>
        <v>MIN(MPS00K Product +10%, 1250mV)</v>
      </c>
      <c r="AP98" s="113" t="str">
        <f t="shared" ref="AP98" si="609">IF(J98="CPHV","FTHV",J98)</f>
        <v>FTHV</v>
      </c>
      <c r="AQ98" s="113" t="str">
        <f t="shared" ref="AQ98" si="610">IF(K98="CPHV","FTHV",K98)</f>
        <v>FTHV</v>
      </c>
      <c r="AR98" s="113" t="str">
        <f t="shared" ref="AR98" si="611">IF(L98="CPHV","FTHV",L98)</f>
        <v>FTHV</v>
      </c>
      <c r="AS98" s="113" t="str">
        <f t="shared" ref="AS98" si="612">IF(M98="CPHV","FTHV",M98)</f>
        <v>800mV</v>
      </c>
      <c r="AT98" s="113" t="str">
        <f t="shared" ref="AT98" si="613">IF(N98="CPHV","FTHV",N98)</f>
        <v>FTHV</v>
      </c>
      <c r="AU98" s="114" t="str">
        <f t="shared" ref="AU98" si="614">O98</f>
        <v>Bincut_X_X_X HV</v>
      </c>
      <c r="AV98" s="124"/>
      <c r="AW98" s="247"/>
      <c r="AX98" s="106" t="str">
        <f t="shared" ref="AX98" si="615">B98</f>
        <v>MP00K</v>
      </c>
      <c r="AY98" s="115" t="str">
        <f t="shared" ref="AY98" si="616">AI98</f>
        <v>MIN(MP00K Product +10%, 1300mV)</v>
      </c>
      <c r="AZ98" s="115" t="str">
        <f t="shared" ref="AZ98" si="617">AJ98</f>
        <v>ME005 Product</v>
      </c>
      <c r="BA98" s="115" t="str">
        <f t="shared" si="563"/>
        <v>MG001 Product</v>
      </c>
      <c r="BB98" s="115" t="str">
        <f t="shared" si="563"/>
        <v>950mV (MS005 Product)</v>
      </c>
      <c r="BC98" s="137" t="str">
        <f t="shared" si="563"/>
        <v>MAX(MD009 Product +10%, VDD_SRAM_SOC FTHV)</v>
      </c>
      <c r="BD98" s="137" t="str">
        <f t="shared" si="563"/>
        <v>MAX(MI004 Product +5%, VDD_SRAM_SOC FTHV)</v>
      </c>
      <c r="BE98" s="115" t="str">
        <f>AO98</f>
        <v>MIN(MPS00K Product +10%, 1250mV)</v>
      </c>
      <c r="BF98" s="115" t="str">
        <f t="shared" ref="BF98" si="618">IF(J98="CPHV","FTHV",J98)</f>
        <v>FTHV</v>
      </c>
      <c r="BG98" s="115" t="str">
        <f t="shared" ref="BG98" si="619">IF(K98="CPHV","FTHV",K98)</f>
        <v>FTHV</v>
      </c>
      <c r="BH98" s="115" t="str">
        <f t="shared" ref="BH98" si="620">IF(L98="CPHV","FTHV",L98)</f>
        <v>FTHV</v>
      </c>
      <c r="BI98" s="115" t="str">
        <f t="shared" ref="BI98" si="621">IF(M98="CPHV","FTHV",M98)</f>
        <v>800mV</v>
      </c>
      <c r="BJ98" s="115" t="str">
        <f t="shared" ref="BJ98" si="622">IF(N98="CPHV","FTHV",N98)</f>
        <v>FTHV</v>
      </c>
      <c r="BK98" s="115" t="str">
        <f t="shared" ref="BK98" si="623">AE98</f>
        <v>Bincut_X_X_X HV</v>
      </c>
      <c r="BL98" s="124"/>
      <c r="BM98" s="247"/>
      <c r="BN98" s="106" t="str">
        <f t="shared" si="564"/>
        <v>MP00K</v>
      </c>
      <c r="BO98" s="138" t="str">
        <f>IF(LEFT(AI98,3)="MIN",CONCATENATE(LEFT(AI98,SEARCH("+",AI98,1)),MID(AI98,SEARCH("+",AI98,1)+1,SEARCH("%",AI98,1)-SEARCH("+",AI98,1)-1)-2,MID(AI98,SEARCH("%",AI98,1),LEN(AI98)-SEARCH("%",AI98,1)),")"),IF(RIGHT(AI98,1)="%",CONCATENATE(LEFT(AI98,15),"3%"),AI98))</f>
        <v>MIN(MP00K Product +8%, 1300mV)</v>
      </c>
      <c r="BP98" s="116" t="str">
        <f>IF(LEN(AJ98)&gt;14,CONCATENATE(LEFT(AJ98,SEARCH("+",AJ98,1)),MID(AJ98,SEARCH("+",AJ98,1)+1,(LEN(AJ98)-SEARCH("+",AJ98,1)-1))-2,"%"),AJ98)</f>
        <v>ME005 Product</v>
      </c>
      <c r="BQ98" s="116" t="str">
        <f t="shared" ref="BQ98" si="624">IF(LEN(AK98)&gt;14,CONCATENATE(LEFT(AK98,SEARCH("+",AK98,1)),MID(AK98,SEARCH("+",AK98,1)+1,(LEN(AK98)-SEARCH("+",AK98,1)-1))-2,"%"),AK98)</f>
        <v>MG001 Product</v>
      </c>
      <c r="BR98" s="116" t="str">
        <f t="shared" ref="BR98" si="625">IF(LEFT($AL98,2)="MS",IF(RIGHT($AL98,1)="%",CONCATENATE(LEFT(AL98,SEARCH("+",AL98,1)),MID(AL98,SEARCH("+",AL98,1)+1,(LEN(AL98)-SEARCH("+",AL98,1)-1))-2,"%"),$AL98),$AL98)</f>
        <v>950mV (MS005 Product)</v>
      </c>
      <c r="BS98" s="138" t="str">
        <f t="shared" ref="BS98" si="626">IF(LEFT(AM98,3)="MAX",CONCATENATE(LEFT(AM98,SEARCH("+",AM98,1)),MID(AM98,SEARCH("+",AM98,1)+1,SEARCH("%",AM98,1)-SEARCH("+",AM98,1)-1)-2,MID(AM98,SEARCH("%",AM98,1),LEN(AM98)-SEARCH("%",AM98,1)-4),"QAHV)"),IF(RIGHT(AM98,1)="%",CONCATENATE(LEFT(AM98,15),"3%"),AM98))</f>
        <v>MAX(MD009 Product +8%, VDD_SRAM_SOC QAHV)</v>
      </c>
      <c r="BT98" s="138" t="str">
        <f t="shared" ref="BT98" si="627">IF(LEFT(AN98,3)="MAX",CONCATENATE(LEFT(AN98,SEARCH("+",AN98,1)),MID(AN98,SEARCH("+",AN98,1)+1,SEARCH("%",AN98,1)-SEARCH("+",AN98,1)-1)-2,MID(AN98,SEARCH("%",AN98,1),LEN(AN98)-SEARCH("%",AN98,1)-4),"QAHV)"),IF(RIGHT(AN98,1)="%",CONCATENATE(LEFT(AN98,15),"3%"),AN98))</f>
        <v>MAX(MI004 Product +3%, VDD_SRAM_SOC QAHV)</v>
      </c>
      <c r="BU98" s="138" t="str">
        <f>IF(LEFT(AO98,3)="MIN",CONCATENATE(LEFT(AO98,SEARCH("+",AO98,1)),MID(AO98,SEARCH("+",AO98,1)+1,SEARCH("%",AO98,1)-SEARCH("+",AO98,1)-1)-2,MID(AO98,SEARCH("%",AO98,1),LEN(AO98)-SEARCH("%",AO98,1)),")"),IF(RIGHT(AO98,1)="%",CONCATENATE(LEFT(AO98,15),"3%"),AO98))</f>
        <v>MIN(MPS00K Product +8%, 1250mV)</v>
      </c>
      <c r="BV98" s="116" t="str">
        <f t="shared" si="567"/>
        <v>QAHV</v>
      </c>
      <c r="BW98" s="116" t="str">
        <f t="shared" si="568"/>
        <v>QAHV</v>
      </c>
      <c r="BX98" s="116" t="str">
        <f t="shared" si="569"/>
        <v>QAHV</v>
      </c>
      <c r="BY98" s="116" t="str">
        <f t="shared" si="570"/>
        <v>800mV</v>
      </c>
      <c r="BZ98" s="116" t="str">
        <f t="shared" si="571"/>
        <v>QAHV</v>
      </c>
      <c r="CA98" s="116" t="str">
        <f t="shared" si="572"/>
        <v>Bincut_X_X_X HV</v>
      </c>
      <c r="CB98" s="124"/>
      <c r="CC98" s="247"/>
      <c r="CD98" s="106" t="str">
        <f t="shared" si="573"/>
        <v>MP00K</v>
      </c>
      <c r="CE98" s="117" t="str">
        <f t="shared" ref="CE98" si="628">BO98</f>
        <v>MIN(MP00K Product +8%, 1300mV)</v>
      </c>
      <c r="CF98" s="117" t="str">
        <f t="shared" ref="CF98" si="629">BP98</f>
        <v>ME005 Product</v>
      </c>
      <c r="CG98" s="117" t="str">
        <f t="shared" ref="CG98" si="630">BQ98</f>
        <v>MG001 Product</v>
      </c>
      <c r="CH98" s="117" t="str">
        <f t="shared" ref="CH98" si="631">BR98</f>
        <v>950mV (MS005 Product)</v>
      </c>
      <c r="CI98" s="139" t="str">
        <f t="shared" ref="CI98" si="632">BS98</f>
        <v>MAX(MD009 Product +8%, VDD_SRAM_SOC QAHV)</v>
      </c>
      <c r="CJ98" s="139" t="str">
        <f t="shared" ref="CJ98" si="633">BT98</f>
        <v>MAX(MI004 Product +3%, VDD_SRAM_SOC QAHV)</v>
      </c>
      <c r="CK98" s="117" t="str">
        <f t="shared" ref="CK98" si="634">BU98</f>
        <v>MIN(MPS00K Product +8%, 1250mV)</v>
      </c>
      <c r="CL98" s="117" t="str">
        <f t="shared" si="575"/>
        <v>QAHV</v>
      </c>
      <c r="CM98" s="117" t="str">
        <f t="shared" si="576"/>
        <v>QAHV</v>
      </c>
      <c r="CN98" s="117" t="str">
        <f t="shared" si="577"/>
        <v>QAHV</v>
      </c>
      <c r="CO98" s="117" t="str">
        <f t="shared" si="578"/>
        <v>800mV</v>
      </c>
      <c r="CP98" s="117" t="str">
        <f t="shared" si="579"/>
        <v>QAHV</v>
      </c>
      <c r="CQ98" s="117" t="str">
        <f t="shared" si="580"/>
        <v>Bincut_X_X_X HV</v>
      </c>
      <c r="CR98" s="124"/>
      <c r="CS98" s="247"/>
      <c r="CT98" s="106" t="str">
        <f t="shared" si="581"/>
        <v>MP00K</v>
      </c>
      <c r="CU98" s="118" t="str">
        <f t="shared" ref="CU98" si="635">CE98</f>
        <v>MIN(MP00K Product +8%, 1300mV)</v>
      </c>
      <c r="CV98" s="118" t="str">
        <f t="shared" ref="CV98" si="636">CF98</f>
        <v>ME005 Product</v>
      </c>
      <c r="CW98" s="118" t="str">
        <f t="shared" ref="CW98" si="637">CG98</f>
        <v>MG001 Product</v>
      </c>
      <c r="CX98" s="118" t="str">
        <f t="shared" ref="CX98" si="638">CH98</f>
        <v>950mV (MS005 Product)</v>
      </c>
      <c r="CY98" s="140" t="str">
        <f t="shared" ref="CY98" si="639">CI98</f>
        <v>MAX(MD009 Product +8%, VDD_SRAM_SOC QAHV)</v>
      </c>
      <c r="CZ98" s="140" t="str">
        <f t="shared" ref="CZ98" si="640">CJ98</f>
        <v>MAX(MI004 Product +3%, VDD_SRAM_SOC QAHV)</v>
      </c>
      <c r="DA98" s="118" t="str">
        <f t="shared" ref="DA98" si="641">CK98</f>
        <v>MIN(MPS00K Product +8%, 1250mV)</v>
      </c>
      <c r="DB98" s="118" t="str">
        <f t="shared" si="585"/>
        <v>QAHV</v>
      </c>
      <c r="DC98" s="118" t="str">
        <f t="shared" si="586"/>
        <v>QAHV</v>
      </c>
      <c r="DD98" s="118" t="str">
        <f t="shared" si="587"/>
        <v>QAHV</v>
      </c>
      <c r="DE98" s="118" t="str">
        <f t="shared" si="588"/>
        <v>800mV</v>
      </c>
      <c r="DF98" s="118" t="str">
        <f t="shared" si="589"/>
        <v>QAHV</v>
      </c>
      <c r="DG98" s="118" t="str">
        <f t="shared" si="590"/>
        <v>Bincut_X_X_X HV</v>
      </c>
      <c r="DH98" s="124"/>
      <c r="DI98" s="55" t="str">
        <f t="shared" si="445"/>
        <v>Yes</v>
      </c>
      <c r="DJ98" s="55">
        <f>VLOOKUP(LEFT($E98,5),Notes!$A:$F,6,0)</f>
        <v>1</v>
      </c>
      <c r="DK98" s="55">
        <f>IF(LEFT($F98,2)="MS",VLOOKUP(LEFT($F98,5),Notes!$A:$F,6,0),IF(LEFT($F98,3)&gt;Notes!$B$58,0,1))</f>
        <v>0</v>
      </c>
      <c r="DL98" s="55">
        <f>IF(LEFT($G98,3)="MAX",0,VLOOKUP(LEFT($G98,5),Notes!$A:$F,6,0))</f>
        <v>0</v>
      </c>
      <c r="DM98" s="55">
        <f>IF(LEFT($H98,3)="MAX",0,VLOOKUP(LEFT($H98,5),Notes!$A:$F,6,0))</f>
        <v>0</v>
      </c>
    </row>
    <row r="99" spans="1:117" ht="17" x14ac:dyDescent="0.2">
      <c r="A99" s="246" t="s">
        <v>46</v>
      </c>
      <c r="B99" s="106" t="s">
        <v>378</v>
      </c>
      <c r="C99" s="107" t="str">
        <f>CONCATENATE(C$111,"1 Product")</f>
        <v>MP001 Product</v>
      </c>
      <c r="D99" s="108" t="str">
        <f>CONCATENATE(D$111,"1 Product")</f>
        <v>ME001 Product</v>
      </c>
      <c r="E99" s="240" t="str">
        <f>CONCATENATE("MIN(",B99," Product +10%, 1300mV)")</f>
        <v>MIN(MG00D Product +10%, 1300mV)</v>
      </c>
      <c r="F99" s="107" t="str">
        <f>F$96</f>
        <v>950mV (MS005 Product)</v>
      </c>
      <c r="G99" s="107" t="str">
        <f>CONCATENATE(G$111,"1 Product")</f>
        <v>MD001 Product</v>
      </c>
      <c r="H99" s="107" t="str">
        <f>CONCATENATE(H$111,"1 Product")</f>
        <v>MI001 Product</v>
      </c>
      <c r="I99" s="107" t="str">
        <f>CONCATENATE(LEFT(C99,2),"S",MID(C99,3,15))</f>
        <v>MPS001 Product</v>
      </c>
      <c r="J99" s="107" t="s">
        <v>33</v>
      </c>
      <c r="K99" s="107" t="s">
        <v>33</v>
      </c>
      <c r="L99" s="107" t="s">
        <v>33</v>
      </c>
      <c r="M99" s="107" t="str">
        <f>IF(M$48=Notes!$B$54,"CPHV",M$48)</f>
        <v>800mV</v>
      </c>
      <c r="N99" s="107" t="s">
        <v>33</v>
      </c>
      <c r="O99" s="107" t="str">
        <f t="shared" si="556"/>
        <v>Bincut_X_X_X HV</v>
      </c>
      <c r="P99" s="141"/>
      <c r="Q99" s="246" t="str">
        <f t="shared" si="557"/>
        <v>GPU</v>
      </c>
      <c r="R99" s="106" t="str">
        <f t="shared" si="557"/>
        <v>MG00D</v>
      </c>
      <c r="S99" s="111" t="str">
        <f t="shared" si="557"/>
        <v>MP001 Product</v>
      </c>
      <c r="T99" s="111" t="str">
        <f t="shared" si="557"/>
        <v>ME001 Product</v>
      </c>
      <c r="U99" s="111" t="str">
        <f t="shared" si="558"/>
        <v>MIN(MG00D Product +10%, 1300mV)</v>
      </c>
      <c r="V99" s="111" t="str">
        <f t="shared" ref="V99:V109" si="642">F99</f>
        <v>950mV (MS005 Product)</v>
      </c>
      <c r="W99" s="111" t="str">
        <f>IF(VALUE(MID(G99,5,1))&lt;3,G99,"MD001")</f>
        <v>MD001 Product</v>
      </c>
      <c r="X99" s="111" t="str">
        <f>IF(VALUE(MID(H99,5,1))&lt;3,H99,"MI001")</f>
        <v>MI001 Product</v>
      </c>
      <c r="Y99" s="111" t="str">
        <f t="shared" si="530"/>
        <v>MPS001 Product</v>
      </c>
      <c r="Z99" s="111" t="str">
        <f t="shared" si="530"/>
        <v>CPHV</v>
      </c>
      <c r="AA99" s="111" t="str">
        <f t="shared" si="530"/>
        <v>CPHV</v>
      </c>
      <c r="AB99" s="111" t="str">
        <f t="shared" si="530"/>
        <v>CPHV</v>
      </c>
      <c r="AC99" s="111" t="str">
        <f t="shared" si="530"/>
        <v>800mV</v>
      </c>
      <c r="AD99" s="111" t="str">
        <f t="shared" si="530"/>
        <v>CPHV</v>
      </c>
      <c r="AE99" s="111" t="str">
        <f t="shared" si="530"/>
        <v>Bincut_X_X_X HV</v>
      </c>
      <c r="AF99" s="124"/>
      <c r="AG99" s="246" t="str">
        <f t="shared" si="560"/>
        <v>GPU</v>
      </c>
      <c r="AH99" s="106" t="str">
        <f t="shared" si="560"/>
        <v>MG00D</v>
      </c>
      <c r="AI99" s="113" t="str">
        <f t="shared" si="560"/>
        <v>MP001 Product</v>
      </c>
      <c r="AJ99" s="113" t="str">
        <f>D99</f>
        <v>ME001 Product</v>
      </c>
      <c r="AK99" s="113" t="str">
        <f>E99</f>
        <v>MIN(MG00D Product +10%, 1300mV)</v>
      </c>
      <c r="AL99" s="113" t="str">
        <f t="shared" si="561"/>
        <v>950mV (MS005 Product)</v>
      </c>
      <c r="AM99" s="113" t="str">
        <f t="shared" ref="AM99:AN102" si="643">G99</f>
        <v>MD001 Product</v>
      </c>
      <c r="AN99" s="113" t="str">
        <f t="shared" si="643"/>
        <v>MI001 Product</v>
      </c>
      <c r="AO99" s="113" t="str">
        <f t="shared" si="562"/>
        <v>MPS001 Product</v>
      </c>
      <c r="AP99" s="113" t="str">
        <f t="shared" si="532"/>
        <v>FTHV</v>
      </c>
      <c r="AQ99" s="113" t="str">
        <f t="shared" si="533"/>
        <v>FTHV</v>
      </c>
      <c r="AR99" s="113" t="str">
        <f t="shared" si="534"/>
        <v>FTHV</v>
      </c>
      <c r="AS99" s="113" t="str">
        <f t="shared" si="535"/>
        <v>800mV</v>
      </c>
      <c r="AT99" s="113" t="str">
        <f t="shared" si="536"/>
        <v>FTHV</v>
      </c>
      <c r="AU99" s="114" t="str">
        <f t="shared" si="537"/>
        <v>Bincut_X_X_X HV</v>
      </c>
      <c r="AV99" s="124"/>
      <c r="AW99" s="246" t="str">
        <f t="shared" si="538"/>
        <v>GPU</v>
      </c>
      <c r="AX99" s="106" t="str">
        <f t="shared" si="538"/>
        <v>MG00D</v>
      </c>
      <c r="AY99" s="115" t="str">
        <f t="shared" si="539"/>
        <v>MP001 Product</v>
      </c>
      <c r="AZ99" s="115" t="str">
        <f t="shared" ref="AZ99:AZ109" si="644">AJ99</f>
        <v>ME001 Product</v>
      </c>
      <c r="BA99" s="115" t="str">
        <f>AK99</f>
        <v>MIN(MG00D Product +10%, 1300mV)</v>
      </c>
      <c r="BB99" s="115" t="str">
        <f>F99</f>
        <v>950mV (MS005 Product)</v>
      </c>
      <c r="BC99" s="115" t="str">
        <f t="shared" ref="BC99:BC109" si="645">AM99</f>
        <v>MD001 Product</v>
      </c>
      <c r="BD99" s="115" t="str">
        <f t="shared" ref="BD99:BD109" si="646">AN99</f>
        <v>MI001 Product</v>
      </c>
      <c r="BE99" s="115" t="str">
        <f t="shared" ref="BE99:BE108" si="647">Y99</f>
        <v>MPS001 Product</v>
      </c>
      <c r="BF99" s="115" t="str">
        <f t="shared" si="540"/>
        <v>FTHV</v>
      </c>
      <c r="BG99" s="115" t="str">
        <f t="shared" si="541"/>
        <v>FTHV</v>
      </c>
      <c r="BH99" s="115" t="str">
        <f t="shared" si="542"/>
        <v>FTHV</v>
      </c>
      <c r="BI99" s="115" t="str">
        <f t="shared" si="543"/>
        <v>800mV</v>
      </c>
      <c r="BJ99" s="115" t="str">
        <f t="shared" si="544"/>
        <v>FTHV</v>
      </c>
      <c r="BK99" s="115" t="str">
        <f t="shared" si="545"/>
        <v>Bincut_X_X_X HV</v>
      </c>
      <c r="BL99" s="124"/>
      <c r="BM99" s="246" t="str">
        <f>$A99</f>
        <v>GPU</v>
      </c>
      <c r="BN99" s="106" t="str">
        <f t="shared" si="564"/>
        <v>MG00D</v>
      </c>
      <c r="BO99" s="116" t="str">
        <f>IF(LEN(AI99)&gt;14,CONCATENATE(LEFT(AI99,SEARCH("+",AI99,1)),MID(AI99,SEARCH("+",AI99,1)+1,(LEN(AI99)-SEARCH("+",AI99,1)-1))-2,"%"),AI99)</f>
        <v>MP001 Product</v>
      </c>
      <c r="BP99" s="116" t="str">
        <f>IF(LEN(AJ99)&gt;14,CONCATENATE(LEFT(AJ99,SEARCH("+",AJ99,1)),MID(AJ99,SEARCH("+",AJ99,1)+1,(LEN(AJ99)-SEARCH("+",AJ99,1)-1))-2,"%"),AJ99)</f>
        <v>ME001 Product</v>
      </c>
      <c r="BQ99" s="116" t="e">
        <f>IF(LEN(AK99)&gt;14,CONCATENATE(LEFT(AK99,SEARCH("+",AK99,1)),MID(AK99,SEARCH("+",AK99,1)+1,(LEN(AK99)-SEARCH("+",AK99,1)-1))-2,"%"),AK99)</f>
        <v>#VALUE!</v>
      </c>
      <c r="BR99" s="116" t="str">
        <f t="shared" si="566"/>
        <v>950mV (MS005 Product)</v>
      </c>
      <c r="BS99" s="138" t="str">
        <f t="shared" si="546"/>
        <v>MD001 Product</v>
      </c>
      <c r="BT99" s="138" t="str">
        <f t="shared" si="546"/>
        <v>MI001 Product</v>
      </c>
      <c r="BU99" s="116" t="str">
        <f t="shared" si="547"/>
        <v>MPS001 Product</v>
      </c>
      <c r="BV99" s="116" t="str">
        <f t="shared" si="567"/>
        <v>QAHV</v>
      </c>
      <c r="BW99" s="116" t="str">
        <f t="shared" si="568"/>
        <v>QAHV</v>
      </c>
      <c r="BX99" s="116" t="str">
        <f t="shared" si="569"/>
        <v>QAHV</v>
      </c>
      <c r="BY99" s="116" t="str">
        <f t="shared" si="570"/>
        <v>800mV</v>
      </c>
      <c r="BZ99" s="116" t="str">
        <f t="shared" si="571"/>
        <v>QAHV</v>
      </c>
      <c r="CA99" s="116" t="str">
        <f t="shared" si="572"/>
        <v>Bincut_X_X_X HV</v>
      </c>
      <c r="CB99" s="124"/>
      <c r="CC99" s="246" t="str">
        <f>$A99</f>
        <v>GPU</v>
      </c>
      <c r="CD99" s="106" t="str">
        <f t="shared" si="573"/>
        <v>MG00D</v>
      </c>
      <c r="CE99" s="117" t="str">
        <f t="shared" si="574"/>
        <v>MP001 Product</v>
      </c>
      <c r="CF99" s="117" t="str">
        <f t="shared" si="548"/>
        <v>ME001 Product</v>
      </c>
      <c r="CG99" s="117" t="e">
        <f t="shared" si="548"/>
        <v>#VALUE!</v>
      </c>
      <c r="CH99" s="117" t="str">
        <f t="shared" si="549"/>
        <v>950mV (MS005 Product)</v>
      </c>
      <c r="CI99" s="117" t="str">
        <f t="shared" si="550"/>
        <v>MD001 Product</v>
      </c>
      <c r="CJ99" s="117" t="str">
        <f t="shared" si="551"/>
        <v>MI001 Product</v>
      </c>
      <c r="CK99" s="117" t="str">
        <f t="shared" si="552"/>
        <v>MPS001 Product</v>
      </c>
      <c r="CL99" s="117" t="str">
        <f t="shared" si="575"/>
        <v>QAHV</v>
      </c>
      <c r="CM99" s="117" t="str">
        <f t="shared" si="576"/>
        <v>QAHV</v>
      </c>
      <c r="CN99" s="117" t="str">
        <f t="shared" si="577"/>
        <v>QAHV</v>
      </c>
      <c r="CO99" s="117" t="str">
        <f t="shared" si="578"/>
        <v>800mV</v>
      </c>
      <c r="CP99" s="117" t="str">
        <f t="shared" si="579"/>
        <v>QAHV</v>
      </c>
      <c r="CQ99" s="117" t="str">
        <f t="shared" si="580"/>
        <v>Bincut_X_X_X HV</v>
      </c>
      <c r="CR99" s="124"/>
      <c r="CS99" s="246" t="str">
        <f>$A99</f>
        <v>GPU</v>
      </c>
      <c r="CT99" s="106" t="str">
        <f t="shared" si="581"/>
        <v>MG00D</v>
      </c>
      <c r="CU99" s="118" t="str">
        <f t="shared" si="582"/>
        <v>MP001 Product</v>
      </c>
      <c r="CV99" s="118" t="str">
        <f t="shared" si="553"/>
        <v>ME001 Product</v>
      </c>
      <c r="CW99" s="118" t="e">
        <f t="shared" si="553"/>
        <v>#VALUE!</v>
      </c>
      <c r="CX99" s="118" t="str">
        <f t="shared" si="553"/>
        <v>950mV (MS005 Product)</v>
      </c>
      <c r="CY99" s="118" t="str">
        <f t="shared" si="583"/>
        <v>MD001 Product</v>
      </c>
      <c r="CZ99" s="118" t="str">
        <f t="shared" si="554"/>
        <v>MI001 Product</v>
      </c>
      <c r="DA99" s="118" t="str">
        <f t="shared" si="584"/>
        <v>MPS001 Product</v>
      </c>
      <c r="DB99" s="118" t="str">
        <f t="shared" si="585"/>
        <v>QAHV</v>
      </c>
      <c r="DC99" s="118" t="str">
        <f t="shared" si="586"/>
        <v>QAHV</v>
      </c>
      <c r="DD99" s="118" t="str">
        <f t="shared" si="587"/>
        <v>QAHV</v>
      </c>
      <c r="DE99" s="118" t="str">
        <f t="shared" si="588"/>
        <v>800mV</v>
      </c>
      <c r="DF99" s="118" t="str">
        <f t="shared" si="589"/>
        <v>QAHV</v>
      </c>
      <c r="DG99" s="118" t="str">
        <f t="shared" si="590"/>
        <v>Bincut_X_X_X HV</v>
      </c>
      <c r="DH99" s="124"/>
      <c r="DI99" s="55" t="e">
        <f t="shared" si="445"/>
        <v>#N/A</v>
      </c>
      <c r="DJ99" s="55" t="e">
        <f>VLOOKUP(LEFT($E99,5),Notes!$A:$F,6,0)</f>
        <v>#N/A</v>
      </c>
      <c r="DK99" s="55">
        <f>IF(LEFT($F99,2)="MS",VLOOKUP(LEFT($F99,5),Notes!$A:$F,6,0),IF(LEFT($F99,3)&gt;Notes!$B$58,0,1))</f>
        <v>0</v>
      </c>
      <c r="DL99" s="55">
        <f>IF(LEFT($G99,3)="MAX",0,VLOOKUP(LEFT($G99,5),Notes!$A:$F,6,0))</f>
        <v>1</v>
      </c>
      <c r="DM99" s="55">
        <f>IF(LEFT($H99,3)="MAX",0,VLOOKUP(LEFT($H99,5),Notes!$A:$F,6,0))</f>
        <v>1</v>
      </c>
    </row>
    <row r="100" spans="1:117" ht="17" x14ac:dyDescent="0.2">
      <c r="A100" s="247"/>
      <c r="B100" s="241" t="s">
        <v>399</v>
      </c>
      <c r="C100" s="107" t="str">
        <f>CONCATENATE(C$111,"1 Product")</f>
        <v>MP001 Product</v>
      </c>
      <c r="D100" s="108" t="str">
        <f>CONCATENATE(D$111,"1 Product")</f>
        <v>ME001 Product</v>
      </c>
      <c r="E100" s="240" t="str">
        <f>CONCATENATE("MIN(",B100," Product +10%, 1300mV)")</f>
        <v>MIN(MG00E Product +10%, 1300mV)</v>
      </c>
      <c r="F100" s="107" t="str">
        <f>F$96</f>
        <v>950mV (MS005 Product)</v>
      </c>
      <c r="G100" s="107" t="str">
        <f>CONCATENATE(G$111,"1 Product")</f>
        <v>MD001 Product</v>
      </c>
      <c r="H100" s="107" t="str">
        <f>CONCATENATE(H$111,"1 Product")</f>
        <v>MI001 Product</v>
      </c>
      <c r="I100" s="107" t="str">
        <f>CONCATENATE(LEFT(C100,2),"S",MID(C100,3,15))</f>
        <v>MPS001 Product</v>
      </c>
      <c r="J100" s="107" t="s">
        <v>33</v>
      </c>
      <c r="K100" s="107" t="s">
        <v>33</v>
      </c>
      <c r="L100" s="107" t="s">
        <v>33</v>
      </c>
      <c r="M100" s="107" t="str">
        <f>IF(M$48=Notes!$B$54,"CPHV",M$48)</f>
        <v>800mV</v>
      </c>
      <c r="N100" s="107" t="s">
        <v>33</v>
      </c>
      <c r="O100" s="107" t="str">
        <f t="shared" si="556"/>
        <v>Bincut_X_X_X HV</v>
      </c>
      <c r="P100" s="141"/>
      <c r="Q100" s="247"/>
      <c r="R100" s="106" t="str">
        <f t="shared" ref="R100" si="648">B100</f>
        <v>MG00E</v>
      </c>
      <c r="S100" s="111" t="str">
        <f t="shared" ref="S100" si="649">C100</f>
        <v>MP001 Product</v>
      </c>
      <c r="T100" s="111" t="str">
        <f t="shared" ref="T100" si="650">D100</f>
        <v>ME001 Product</v>
      </c>
      <c r="U100" s="111" t="str">
        <f t="shared" ref="U100" si="651">E100</f>
        <v>MIN(MG00E Product +10%, 1300mV)</v>
      </c>
      <c r="V100" s="111" t="str">
        <f t="shared" ref="V100" si="652">F100</f>
        <v>950mV (MS005 Product)</v>
      </c>
      <c r="W100" s="111" t="str">
        <f>IF(VALUE(MID(G100,5,1))&lt;3,G100,"MD001")</f>
        <v>MD001 Product</v>
      </c>
      <c r="X100" s="111" t="str">
        <f>IF(VALUE(MID(H100,5,1))&lt;3,H100,"MI001")</f>
        <v>MI001 Product</v>
      </c>
      <c r="Y100" s="111" t="str">
        <f t="shared" ref="Y100" si="653">I100</f>
        <v>MPS001 Product</v>
      </c>
      <c r="Z100" s="111" t="str">
        <f t="shared" ref="Z100" si="654">J100</f>
        <v>CPHV</v>
      </c>
      <c r="AA100" s="111" t="str">
        <f t="shared" ref="AA100" si="655">K100</f>
        <v>CPHV</v>
      </c>
      <c r="AB100" s="111" t="str">
        <f t="shared" ref="AB100" si="656">L100</f>
        <v>CPHV</v>
      </c>
      <c r="AC100" s="111" t="str">
        <f t="shared" ref="AC100" si="657">M100</f>
        <v>800mV</v>
      </c>
      <c r="AD100" s="111" t="str">
        <f t="shared" ref="AD100" si="658">N100</f>
        <v>CPHV</v>
      </c>
      <c r="AE100" s="111" t="str">
        <f t="shared" ref="AE100" si="659">O100</f>
        <v>Bincut_X_X_X HV</v>
      </c>
      <c r="AF100" s="124"/>
      <c r="AG100" s="247"/>
      <c r="AH100" s="106" t="str">
        <f t="shared" ref="AH100" si="660">B100</f>
        <v>MG00E</v>
      </c>
      <c r="AI100" s="113" t="str">
        <f t="shared" ref="AI100" si="661">C100</f>
        <v>MP001 Product</v>
      </c>
      <c r="AJ100" s="113" t="str">
        <f>D100</f>
        <v>ME001 Product</v>
      </c>
      <c r="AK100" s="113" t="str">
        <f>E100</f>
        <v>MIN(MG00E Product +10%, 1300mV)</v>
      </c>
      <c r="AL100" s="113" t="str">
        <f t="shared" si="561"/>
        <v>950mV (MS005 Product)</v>
      </c>
      <c r="AM100" s="113" t="str">
        <f t="shared" ref="AM100" si="662">G100</f>
        <v>MD001 Product</v>
      </c>
      <c r="AN100" s="113" t="str">
        <f t="shared" ref="AN100" si="663">H100</f>
        <v>MI001 Product</v>
      </c>
      <c r="AO100" s="113" t="str">
        <f t="shared" ref="AO100" si="664">Y100</f>
        <v>MPS001 Product</v>
      </c>
      <c r="AP100" s="113" t="str">
        <f t="shared" ref="AP100" si="665">IF(J100="CPHV","FTHV",J100)</f>
        <v>FTHV</v>
      </c>
      <c r="AQ100" s="113" t="str">
        <f t="shared" ref="AQ100" si="666">IF(K100="CPHV","FTHV",K100)</f>
        <v>FTHV</v>
      </c>
      <c r="AR100" s="113" t="str">
        <f t="shared" ref="AR100" si="667">IF(L100="CPHV","FTHV",L100)</f>
        <v>FTHV</v>
      </c>
      <c r="AS100" s="113" t="str">
        <f t="shared" ref="AS100" si="668">IF(M100="CPHV","FTHV",M100)</f>
        <v>800mV</v>
      </c>
      <c r="AT100" s="113" t="str">
        <f t="shared" ref="AT100" si="669">IF(N100="CPHV","FTHV",N100)</f>
        <v>FTHV</v>
      </c>
      <c r="AU100" s="114" t="str">
        <f t="shared" ref="AU100" si="670">O100</f>
        <v>Bincut_X_X_X HV</v>
      </c>
      <c r="AV100" s="124"/>
      <c r="AW100" s="247"/>
      <c r="AX100" s="106" t="str">
        <f t="shared" ref="AX100" si="671">B100</f>
        <v>MG00E</v>
      </c>
      <c r="AY100" s="115" t="str">
        <f t="shared" ref="AY100" si="672">AI100</f>
        <v>MP001 Product</v>
      </c>
      <c r="AZ100" s="115" t="str">
        <f t="shared" ref="AZ100" si="673">AJ100</f>
        <v>ME001 Product</v>
      </c>
      <c r="BA100" s="115" t="str">
        <f>AK100</f>
        <v>MIN(MG00E Product +10%, 1300mV)</v>
      </c>
      <c r="BB100" s="115" t="str">
        <f>F100</f>
        <v>950mV (MS005 Product)</v>
      </c>
      <c r="BC100" s="115" t="str">
        <f t="shared" ref="BC100" si="674">AM100</f>
        <v>MD001 Product</v>
      </c>
      <c r="BD100" s="115" t="str">
        <f t="shared" ref="BD100" si="675">AN100</f>
        <v>MI001 Product</v>
      </c>
      <c r="BE100" s="115" t="str">
        <f t="shared" ref="BE100" si="676">Y100</f>
        <v>MPS001 Product</v>
      </c>
      <c r="BF100" s="115" t="str">
        <f t="shared" ref="BF100" si="677">IF(J100="CPHV","FTHV",J100)</f>
        <v>FTHV</v>
      </c>
      <c r="BG100" s="115" t="str">
        <f t="shared" ref="BG100" si="678">IF(K100="CPHV","FTHV",K100)</f>
        <v>FTHV</v>
      </c>
      <c r="BH100" s="115" t="str">
        <f t="shared" ref="BH100" si="679">IF(L100="CPHV","FTHV",L100)</f>
        <v>FTHV</v>
      </c>
      <c r="BI100" s="115" t="str">
        <f t="shared" ref="BI100" si="680">IF(M100="CPHV","FTHV",M100)</f>
        <v>800mV</v>
      </c>
      <c r="BJ100" s="115" t="str">
        <f t="shared" ref="BJ100" si="681">IF(N100="CPHV","FTHV",N100)</f>
        <v>FTHV</v>
      </c>
      <c r="BK100" s="115" t="str">
        <f t="shared" ref="BK100" si="682">AE100</f>
        <v>Bincut_X_X_X HV</v>
      </c>
      <c r="BL100" s="124"/>
      <c r="BM100" s="247"/>
      <c r="BN100" s="106" t="str">
        <f t="shared" si="564"/>
        <v>MG00E</v>
      </c>
      <c r="BO100" s="116" t="str">
        <f>IF(LEN(AI100)&gt;14,CONCATENATE(LEFT(AI100,SEARCH("+",AI100,1)),MID(AI100,SEARCH("+",AI100,1)+1,(LEN(AI100)-SEARCH("+",AI100,1)-1))-2,"%"),AI100)</f>
        <v>MP001 Product</v>
      </c>
      <c r="BP100" s="116" t="str">
        <f>IF(LEN(AJ100)&gt;14,CONCATENATE(LEFT(AJ100,SEARCH("+",AJ100,1)),MID(AJ100,SEARCH("+",AJ100,1)+1,(LEN(AJ100)-SEARCH("+",AJ100,1)-1))-2,"%"),AJ100)</f>
        <v>ME001 Product</v>
      </c>
      <c r="BQ100" s="116" t="e">
        <f>IF(LEN(AK100)&gt;14,CONCATENATE(LEFT(AK100,SEARCH("+",AK100,1)),MID(AK100,SEARCH("+",AK100,1)+1,(LEN(AK100)-SEARCH("+",AK100,1)-1))-2,"%"),AK100)</f>
        <v>#VALUE!</v>
      </c>
      <c r="BR100" s="116" t="str">
        <f t="shared" ref="BR100" si="683">IF(LEFT($AL100,2)="MS",IF(RIGHT($AL100,1)="%",CONCATENATE(LEFT(AL100,SEARCH("+",AL100,1)),MID(AL100,SEARCH("+",AL100,1)+1,(LEN(AL100)-SEARCH("+",AL100,1)-1))-2,"%"),$AL100),$AL100)</f>
        <v>950mV (MS005 Product)</v>
      </c>
      <c r="BS100" s="138" t="str">
        <f t="shared" ref="BS100" si="684">IF(LEFT(AM100,3)="MAX",CONCATENATE(LEFT(AM100,SEARCH("+",AM100,1)),MID(AM100,SEARCH("+",AM100,1)+1,SEARCH("%",AM100,1)-SEARCH("+",AM100,1)-1)-2,MID(AM100,SEARCH("%",AM100,1),LEN(AM100)-SEARCH("%",AM100,1)-4),"QAHV)"),IF(RIGHT(AM100,1)="%",CONCATENATE(LEFT(AM100,15),"3%"),AM100))</f>
        <v>MD001 Product</v>
      </c>
      <c r="BT100" s="138" t="str">
        <f t="shared" ref="BT100" si="685">IF(LEFT(AN100,3)="MAX",CONCATENATE(LEFT(AN100,SEARCH("+",AN100,1)),MID(AN100,SEARCH("+",AN100,1)+1,SEARCH("%",AN100,1)-SEARCH("+",AN100,1)-1)-2,MID(AN100,SEARCH("%",AN100,1),LEN(AN100)-SEARCH("%",AN100,1)-4),"QAHV)"),IF(RIGHT(AN100,1)="%",CONCATENATE(LEFT(AN100,15),"3%"),AN100))</f>
        <v>MI001 Product</v>
      </c>
      <c r="BU100" s="116" t="str">
        <f t="shared" ref="BU100" si="686">IF(LEN(AO100)&gt;14,CONCATENATE(LEFT(AO100,SEARCH("+",AO100,1)),MID(AO100,SEARCH("+",AO100,1)+1,(LEN(AO100)-SEARCH("+",AO100,1)-1))-2,"%"),AO100)</f>
        <v>MPS001 Product</v>
      </c>
      <c r="BV100" s="116" t="str">
        <f t="shared" si="567"/>
        <v>QAHV</v>
      </c>
      <c r="BW100" s="116" t="str">
        <f t="shared" si="568"/>
        <v>QAHV</v>
      </c>
      <c r="BX100" s="116" t="str">
        <f t="shared" si="569"/>
        <v>QAHV</v>
      </c>
      <c r="BY100" s="116" t="str">
        <f t="shared" si="570"/>
        <v>800mV</v>
      </c>
      <c r="BZ100" s="116" t="str">
        <f t="shared" si="571"/>
        <v>QAHV</v>
      </c>
      <c r="CA100" s="116" t="str">
        <f t="shared" si="572"/>
        <v>Bincut_X_X_X HV</v>
      </c>
      <c r="CB100" s="124"/>
      <c r="CC100" s="247"/>
      <c r="CD100" s="106" t="str">
        <f t="shared" si="573"/>
        <v>MG00E</v>
      </c>
      <c r="CE100" s="117" t="str">
        <f t="shared" ref="CE100" si="687">BO100</f>
        <v>MP001 Product</v>
      </c>
      <c r="CF100" s="117" t="str">
        <f t="shared" ref="CF100" si="688">BP100</f>
        <v>ME001 Product</v>
      </c>
      <c r="CG100" s="117" t="e">
        <f t="shared" ref="CG100" si="689">BQ100</f>
        <v>#VALUE!</v>
      </c>
      <c r="CH100" s="117" t="str">
        <f t="shared" ref="CH100" si="690">BR100</f>
        <v>950mV (MS005 Product)</v>
      </c>
      <c r="CI100" s="117" t="str">
        <f t="shared" ref="CI100" si="691">BS100</f>
        <v>MD001 Product</v>
      </c>
      <c r="CJ100" s="117" t="str">
        <f t="shared" ref="CJ100" si="692">BT100</f>
        <v>MI001 Product</v>
      </c>
      <c r="CK100" s="117" t="str">
        <f t="shared" ref="CK100" si="693">BU100</f>
        <v>MPS001 Product</v>
      </c>
      <c r="CL100" s="117" t="str">
        <f t="shared" si="575"/>
        <v>QAHV</v>
      </c>
      <c r="CM100" s="117" t="str">
        <f t="shared" si="576"/>
        <v>QAHV</v>
      </c>
      <c r="CN100" s="117" t="str">
        <f t="shared" si="577"/>
        <v>QAHV</v>
      </c>
      <c r="CO100" s="117" t="str">
        <f t="shared" si="578"/>
        <v>800mV</v>
      </c>
      <c r="CP100" s="117" t="str">
        <f t="shared" si="579"/>
        <v>QAHV</v>
      </c>
      <c r="CQ100" s="117" t="str">
        <f t="shared" si="580"/>
        <v>Bincut_X_X_X HV</v>
      </c>
      <c r="CR100" s="124"/>
      <c r="CS100" s="247"/>
      <c r="CT100" s="106" t="str">
        <f t="shared" si="581"/>
        <v>MG00E</v>
      </c>
      <c r="CU100" s="118" t="str">
        <f t="shared" ref="CU100" si="694">CE100</f>
        <v>MP001 Product</v>
      </c>
      <c r="CV100" s="118" t="str">
        <f t="shared" ref="CV100" si="695">CF100</f>
        <v>ME001 Product</v>
      </c>
      <c r="CW100" s="118" t="e">
        <f t="shared" ref="CW100" si="696">CG100</f>
        <v>#VALUE!</v>
      </c>
      <c r="CX100" s="118" t="str">
        <f t="shared" ref="CX100" si="697">CH100</f>
        <v>950mV (MS005 Product)</v>
      </c>
      <c r="CY100" s="118" t="str">
        <f t="shared" ref="CY100" si="698">CI100</f>
        <v>MD001 Product</v>
      </c>
      <c r="CZ100" s="118" t="str">
        <f t="shared" ref="CZ100" si="699">CJ100</f>
        <v>MI001 Product</v>
      </c>
      <c r="DA100" s="118" t="str">
        <f t="shared" ref="DA100" si="700">CK100</f>
        <v>MPS001 Product</v>
      </c>
      <c r="DB100" s="118" t="str">
        <f t="shared" si="585"/>
        <v>QAHV</v>
      </c>
      <c r="DC100" s="118" t="str">
        <f t="shared" si="586"/>
        <v>QAHV</v>
      </c>
      <c r="DD100" s="118" t="str">
        <f t="shared" si="587"/>
        <v>QAHV</v>
      </c>
      <c r="DE100" s="118" t="str">
        <f t="shared" si="588"/>
        <v>800mV</v>
      </c>
      <c r="DF100" s="118" t="str">
        <f t="shared" si="589"/>
        <v>QAHV</v>
      </c>
      <c r="DG100" s="118" t="str">
        <f t="shared" si="590"/>
        <v>Bincut_X_X_X HV</v>
      </c>
      <c r="DH100" s="124"/>
      <c r="DI100" s="55" t="e">
        <f t="shared" si="445"/>
        <v>#N/A</v>
      </c>
      <c r="DJ100" s="55" t="e">
        <f>VLOOKUP(LEFT($E100,5),Notes!$A:$F,6,0)</f>
        <v>#N/A</v>
      </c>
      <c r="DK100" s="55">
        <f>IF(LEFT($F100,2)="MS",VLOOKUP(LEFT($F100,5),Notes!$A:$F,6,0),IF(LEFT($F100,3)&gt;Notes!$B$58,0,1))</f>
        <v>0</v>
      </c>
      <c r="DL100" s="55">
        <f>IF(LEFT($G100,3)="MAX",0,VLOOKUP(LEFT($G100,5),Notes!$A:$F,6,0))</f>
        <v>1</v>
      </c>
      <c r="DM100" s="55">
        <f>IF(LEFT($H100,3)="MAX",0,VLOOKUP(LEFT($H100,5),Notes!$A:$F,6,0))</f>
        <v>1</v>
      </c>
    </row>
    <row r="101" spans="1:117" ht="17" x14ac:dyDescent="0.2">
      <c r="A101" s="246" t="s">
        <v>47</v>
      </c>
      <c r="B101" s="106" t="s">
        <v>86</v>
      </c>
      <c r="C101" s="107" t="str">
        <f>C$97</f>
        <v>MIN(MP00I Product +10%, 1300mV)</v>
      </c>
      <c r="D101" s="108" t="str">
        <f t="shared" ref="D101:E109" si="701">D$96</f>
        <v>ME009 Product +10%</v>
      </c>
      <c r="E101" s="107" t="str">
        <f t="shared" si="701"/>
        <v>MG001 Product</v>
      </c>
      <c r="F101" s="242" t="str">
        <f>CONCATENATE(B$103," Product +10%")</f>
        <v>MS005 Product +10%</v>
      </c>
      <c r="G101" s="240" t="str">
        <f>CONCATENATE(B$107," Product +12%")</f>
        <v>MD009 Product +12%</v>
      </c>
      <c r="H101" s="240" t="str">
        <f>CONCATENATE(H$111,"4 Product +10%")</f>
        <v>MI004 Product +10%</v>
      </c>
      <c r="I101" s="107" t="str">
        <f>I$97</f>
        <v>MIN(MPS00I Product +10%, 1250mV)</v>
      </c>
      <c r="J101" s="107" t="s">
        <v>33</v>
      </c>
      <c r="K101" s="107" t="s">
        <v>33</v>
      </c>
      <c r="L101" s="107" t="s">
        <v>33</v>
      </c>
      <c r="M101" s="107" t="str">
        <f t="shared" ref="M101:M106" si="702">IF(MID(F101,1,2)="MS","CPHV","825mV")</f>
        <v>CPHV</v>
      </c>
      <c r="N101" s="107" t="s">
        <v>33</v>
      </c>
      <c r="O101" s="107" t="str">
        <f t="shared" si="556"/>
        <v>Bincut_X_X_X HV</v>
      </c>
      <c r="P101" s="110"/>
      <c r="Q101" s="249" t="str">
        <f>A101</f>
        <v>SOC</v>
      </c>
      <c r="R101" s="106" t="str">
        <f>B101</f>
        <v>MS003</v>
      </c>
      <c r="S101" s="111" t="str">
        <f t="shared" ref="S101:S108" si="703">C101</f>
        <v>MIN(MP00I Product +10%, 1300mV)</v>
      </c>
      <c r="T101" s="111" t="str">
        <f t="shared" ref="T101:T108" si="704">D101</f>
        <v>ME009 Product +10%</v>
      </c>
      <c r="U101" s="111" t="str">
        <f t="shared" si="558"/>
        <v>MG001 Product</v>
      </c>
      <c r="V101" s="111" t="str">
        <f t="shared" si="642"/>
        <v>MS005 Product +10%</v>
      </c>
      <c r="W101" s="111" t="str">
        <f t="shared" ref="W101:X108" si="705">G101</f>
        <v>MD009 Product +12%</v>
      </c>
      <c r="X101" s="111" t="str">
        <f t="shared" si="705"/>
        <v>MI004 Product +10%</v>
      </c>
      <c r="Y101" s="111" t="str">
        <f>Y$97</f>
        <v>MIN(MPS00I Product +10%, 1250mV)</v>
      </c>
      <c r="Z101" s="111" t="str">
        <f t="shared" si="530"/>
        <v>CPHV</v>
      </c>
      <c r="AA101" s="111" t="str">
        <f t="shared" si="530"/>
        <v>CPHV</v>
      </c>
      <c r="AB101" s="111" t="str">
        <f t="shared" si="530"/>
        <v>CPHV</v>
      </c>
      <c r="AC101" s="111" t="str">
        <f t="shared" si="530"/>
        <v>CPHV</v>
      </c>
      <c r="AD101" s="111" t="str">
        <f t="shared" si="530"/>
        <v>CPHV</v>
      </c>
      <c r="AE101" s="111" t="str">
        <f t="shared" si="530"/>
        <v>Bincut_X_X_X HV</v>
      </c>
      <c r="AF101" s="124"/>
      <c r="AG101" s="249" t="str">
        <f>A101</f>
        <v>SOC</v>
      </c>
      <c r="AH101" s="106" t="str">
        <f>B101</f>
        <v>MS003</v>
      </c>
      <c r="AI101" s="113" t="str">
        <f t="shared" ref="AI101:AJ109" si="706">C101</f>
        <v>MIN(MP00I Product +10%, 1300mV)</v>
      </c>
      <c r="AJ101" s="113" t="str">
        <f t="shared" ref="AJ101:AK105" si="707">AJ$96</f>
        <v>ME009 Product +10%</v>
      </c>
      <c r="AK101" s="113" t="str">
        <f t="shared" si="707"/>
        <v>MG001 Product</v>
      </c>
      <c r="AL101" s="113" t="str">
        <f t="shared" si="561"/>
        <v>MS005 Product +10%</v>
      </c>
      <c r="AM101" s="113" t="str">
        <f t="shared" si="643"/>
        <v>MD009 Product +12%</v>
      </c>
      <c r="AN101" s="113" t="str">
        <f t="shared" si="643"/>
        <v>MI004 Product +10%</v>
      </c>
      <c r="AO101" s="113" t="str">
        <f t="shared" si="562"/>
        <v>MIN(MPS00I Product +10%, 1250mV)</v>
      </c>
      <c r="AP101" s="113" t="str">
        <f t="shared" si="532"/>
        <v>FTHV</v>
      </c>
      <c r="AQ101" s="113" t="str">
        <f t="shared" si="533"/>
        <v>FTHV</v>
      </c>
      <c r="AR101" s="113" t="str">
        <f t="shared" si="534"/>
        <v>FTHV</v>
      </c>
      <c r="AS101" s="113" t="str">
        <f t="shared" si="535"/>
        <v>FTHV</v>
      </c>
      <c r="AT101" s="113" t="str">
        <f t="shared" si="536"/>
        <v>FTHV</v>
      </c>
      <c r="AU101" s="114" t="str">
        <f t="shared" si="537"/>
        <v>Bincut_X_X_X HV</v>
      </c>
      <c r="AV101" s="124"/>
      <c r="AW101" s="249" t="str">
        <f t="shared" si="538"/>
        <v>SOC</v>
      </c>
      <c r="AX101" s="106" t="str">
        <f t="shared" si="538"/>
        <v>MS003</v>
      </c>
      <c r="AY101" s="115" t="str">
        <f t="shared" si="539"/>
        <v>MIN(MP00I Product +10%, 1300mV)</v>
      </c>
      <c r="AZ101" s="115" t="str">
        <f t="shared" si="644"/>
        <v>ME009 Product +10%</v>
      </c>
      <c r="BA101" s="115" t="str">
        <f t="shared" ref="BA101:BB109" si="708">AK101</f>
        <v>MG001 Product</v>
      </c>
      <c r="BB101" s="115" t="str">
        <f t="shared" si="708"/>
        <v>MS005 Product +10%</v>
      </c>
      <c r="BC101" s="115" t="str">
        <f t="shared" si="645"/>
        <v>MD009 Product +12%</v>
      </c>
      <c r="BD101" s="115" t="str">
        <f t="shared" si="646"/>
        <v>MI004 Product +10%</v>
      </c>
      <c r="BE101" s="115" t="str">
        <f>BE$97</f>
        <v>MIN(MPS00I Product +10%, 1250mV)</v>
      </c>
      <c r="BF101" s="115" t="str">
        <f t="shared" si="540"/>
        <v>FTHV</v>
      </c>
      <c r="BG101" s="115" t="str">
        <f t="shared" si="541"/>
        <v>FTHV</v>
      </c>
      <c r="BH101" s="115" t="str">
        <f t="shared" si="542"/>
        <v>FTHV</v>
      </c>
      <c r="BI101" s="115" t="str">
        <f t="shared" si="543"/>
        <v>FTHV</v>
      </c>
      <c r="BJ101" s="115" t="str">
        <f t="shared" si="544"/>
        <v>FTHV</v>
      </c>
      <c r="BK101" s="115" t="str">
        <f t="shared" si="545"/>
        <v>Bincut_X_X_X HV</v>
      </c>
      <c r="BL101" s="124"/>
      <c r="BM101" s="246" t="str">
        <f>$A101</f>
        <v>SOC</v>
      </c>
      <c r="BN101" s="106" t="str">
        <f t="shared" si="564"/>
        <v>MS003</v>
      </c>
      <c r="BO101" s="116" t="str">
        <f>BO$97</f>
        <v>MIN(MP00I Product +8%, 1300mV)</v>
      </c>
      <c r="BP101" s="116" t="str">
        <f>BP$96</f>
        <v>ME009 Product +8%</v>
      </c>
      <c r="BQ101" s="116" t="str">
        <f t="shared" si="565"/>
        <v>MG001 Product</v>
      </c>
      <c r="BR101" s="116" t="str">
        <f t="shared" si="566"/>
        <v>MS005 Product +8%</v>
      </c>
      <c r="BS101" s="116" t="str">
        <f t="shared" ref="BS101:BT109" si="709">IF(LEN(AM101)&gt;14,CONCATENATE(LEFT(AM101,SEARCH("+",AM101,1)),MID(AM101,SEARCH("+",AM101,1)+1,(LEN(AM101)-SEARCH("+",AM101,1)-1))-2,"%"),AM101)</f>
        <v>MD009 Product +10%</v>
      </c>
      <c r="BT101" s="116" t="str">
        <f t="shared" si="709"/>
        <v>MI004 Product +8%</v>
      </c>
      <c r="BU101" s="116" t="e">
        <f t="shared" si="547"/>
        <v>#VALUE!</v>
      </c>
      <c r="BV101" s="116" t="str">
        <f t="shared" si="567"/>
        <v>QAHV</v>
      </c>
      <c r="BW101" s="116" t="str">
        <f t="shared" si="568"/>
        <v>QAHV</v>
      </c>
      <c r="BX101" s="116" t="str">
        <f t="shared" si="569"/>
        <v>QAHV</v>
      </c>
      <c r="BY101" s="116" t="str">
        <f t="shared" si="570"/>
        <v>QAHV</v>
      </c>
      <c r="BZ101" s="116" t="str">
        <f t="shared" si="571"/>
        <v>QAHV</v>
      </c>
      <c r="CA101" s="116" t="str">
        <f t="shared" si="572"/>
        <v>Bincut_X_X_X HV</v>
      </c>
      <c r="CB101" s="124"/>
      <c r="CC101" s="246" t="str">
        <f>$A101</f>
        <v>SOC</v>
      </c>
      <c r="CD101" s="106" t="str">
        <f t="shared" si="573"/>
        <v>MS003</v>
      </c>
      <c r="CE101" s="117" t="str">
        <f t="shared" si="574"/>
        <v>MIN(MP00I Product +8%, 1300mV)</v>
      </c>
      <c r="CF101" s="117" t="str">
        <f t="shared" si="548"/>
        <v>ME009 Product +8%</v>
      </c>
      <c r="CG101" s="117" t="str">
        <f t="shared" si="548"/>
        <v>MG001 Product</v>
      </c>
      <c r="CH101" s="117" t="str">
        <f t="shared" si="549"/>
        <v>MS005 Product +8%</v>
      </c>
      <c r="CI101" s="117" t="str">
        <f t="shared" si="550"/>
        <v>MD009 Product +10%</v>
      </c>
      <c r="CJ101" s="117" t="str">
        <f t="shared" si="551"/>
        <v>MI004 Product +8%</v>
      </c>
      <c r="CK101" s="117" t="e">
        <f t="shared" si="552"/>
        <v>#VALUE!</v>
      </c>
      <c r="CL101" s="117" t="str">
        <f t="shared" si="575"/>
        <v>QAHV</v>
      </c>
      <c r="CM101" s="117" t="str">
        <f t="shared" si="576"/>
        <v>QAHV</v>
      </c>
      <c r="CN101" s="117" t="str">
        <f t="shared" si="577"/>
        <v>QAHV</v>
      </c>
      <c r="CO101" s="117" t="str">
        <f t="shared" si="578"/>
        <v>QAHV</v>
      </c>
      <c r="CP101" s="117" t="str">
        <f t="shared" si="579"/>
        <v>QAHV</v>
      </c>
      <c r="CQ101" s="117" t="str">
        <f t="shared" si="580"/>
        <v>Bincut_X_X_X HV</v>
      </c>
      <c r="CR101" s="124"/>
      <c r="CS101" s="246" t="str">
        <f>$A101</f>
        <v>SOC</v>
      </c>
      <c r="CT101" s="106" t="str">
        <f t="shared" si="581"/>
        <v>MS003</v>
      </c>
      <c r="CU101" s="118" t="str">
        <f t="shared" si="582"/>
        <v>MIN(MP00I Product +8%, 1300mV)</v>
      </c>
      <c r="CV101" s="118" t="str">
        <f t="shared" si="553"/>
        <v>ME009 Product +8%</v>
      </c>
      <c r="CW101" s="118" t="str">
        <f t="shared" si="553"/>
        <v>MG001 Product</v>
      </c>
      <c r="CX101" s="118" t="str">
        <f t="shared" si="553"/>
        <v>MS005 Product +8%</v>
      </c>
      <c r="CY101" s="118" t="str">
        <f t="shared" si="583"/>
        <v>MD009 Product +10%</v>
      </c>
      <c r="CZ101" s="118" t="str">
        <f t="shared" si="554"/>
        <v>MI004 Product +8%</v>
      </c>
      <c r="DA101" s="118" t="e">
        <f t="shared" si="584"/>
        <v>#VALUE!</v>
      </c>
      <c r="DB101" s="118" t="str">
        <f t="shared" si="585"/>
        <v>QAHV</v>
      </c>
      <c r="DC101" s="118" t="str">
        <f t="shared" si="586"/>
        <v>QAHV</v>
      </c>
      <c r="DD101" s="118" t="str">
        <f t="shared" si="587"/>
        <v>QAHV</v>
      </c>
      <c r="DE101" s="118" t="str">
        <f t="shared" si="588"/>
        <v>QAHV</v>
      </c>
      <c r="DF101" s="118" t="str">
        <f t="shared" si="589"/>
        <v>QAHV</v>
      </c>
      <c r="DG101" s="118" t="str">
        <f t="shared" si="590"/>
        <v>Bincut_X_X_X HV</v>
      </c>
      <c r="DH101" s="124"/>
      <c r="DI101" s="55" t="str">
        <f t="shared" si="445"/>
        <v>No</v>
      </c>
      <c r="DJ101" s="55">
        <f>VLOOKUP(LEFT($E101,5),Notes!$A:$F,6,0)</f>
        <v>1</v>
      </c>
      <c r="DK101" s="55" t="str">
        <f>IF(LEFT($F101,2)="MS",VLOOKUP(LEFT($F101,5),Notes!$A:$F,6,0),IF(LEFT($F101,3)&gt;Notes!$B$58,0,1))</f>
        <v>Cross</v>
      </c>
      <c r="DL101" s="55" t="str">
        <f>IF(LEFT($G101,3)="MAX",0,VLOOKUP(LEFT($G101,5),Notes!$A:$F,6,0))</f>
        <v>Cross</v>
      </c>
      <c r="DM101" s="55" t="str">
        <f>IF(LEFT($H101,3)="MAX",0,VLOOKUP(LEFT($H101,5),Notes!$A:$F,6,0))</f>
        <v>Cross</v>
      </c>
    </row>
    <row r="102" spans="1:117" ht="17" x14ac:dyDescent="0.2">
      <c r="A102" s="248"/>
      <c r="B102" s="106" t="s">
        <v>317</v>
      </c>
      <c r="C102" s="107" t="str">
        <f>C$97</f>
        <v>MIN(MP00I Product +10%, 1300mV)</v>
      </c>
      <c r="D102" s="108" t="str">
        <f t="shared" si="701"/>
        <v>ME009 Product +10%</v>
      </c>
      <c r="E102" s="107" t="str">
        <f t="shared" si="701"/>
        <v>MG001 Product</v>
      </c>
      <c r="F102" s="242" t="str">
        <f>CONCATENATE(B$103," Product +10%")</f>
        <v>MS005 Product +10%</v>
      </c>
      <c r="G102" s="242" t="str">
        <f t="shared" ref="F102:H105" si="710">G$101</f>
        <v>MD009 Product +12%</v>
      </c>
      <c r="H102" s="240" t="str">
        <f t="shared" ref="H102:H103" si="711">CONCATENATE(H$111,"4 Product +10%")</f>
        <v>MI004 Product +10%</v>
      </c>
      <c r="I102" s="107" t="str">
        <f>I$97</f>
        <v>MIN(MPS00I Product +10%, 1250mV)</v>
      </c>
      <c r="J102" s="107" t="s">
        <v>33</v>
      </c>
      <c r="K102" s="107" t="s">
        <v>33</v>
      </c>
      <c r="L102" s="107" t="s">
        <v>33</v>
      </c>
      <c r="M102" s="107" t="str">
        <f t="shared" si="702"/>
        <v>CPHV</v>
      </c>
      <c r="N102" s="107" t="s">
        <v>33</v>
      </c>
      <c r="O102" s="107" t="str">
        <f t="shared" si="556"/>
        <v>Bincut_X_X_X HV</v>
      </c>
      <c r="P102" s="110"/>
      <c r="Q102" s="249"/>
      <c r="R102" s="106" t="str">
        <f t="shared" ref="R102:X102" si="712">B102</f>
        <v>MS004</v>
      </c>
      <c r="S102" s="111" t="str">
        <f t="shared" si="712"/>
        <v>MIN(MP00I Product +10%, 1300mV)</v>
      </c>
      <c r="T102" s="111" t="str">
        <f t="shared" si="712"/>
        <v>ME009 Product +10%</v>
      </c>
      <c r="U102" s="111" t="str">
        <f t="shared" si="712"/>
        <v>MG001 Product</v>
      </c>
      <c r="V102" s="111" t="str">
        <f t="shared" si="712"/>
        <v>MS005 Product +10%</v>
      </c>
      <c r="W102" s="111" t="str">
        <f t="shared" si="712"/>
        <v>MD009 Product +12%</v>
      </c>
      <c r="X102" s="111" t="str">
        <f t="shared" si="712"/>
        <v>MI004 Product +10%</v>
      </c>
      <c r="Y102" s="111" t="str">
        <f>Y$97</f>
        <v>MIN(MPS00I Product +10%, 1250mV)</v>
      </c>
      <c r="Z102" s="111" t="str">
        <f t="shared" ref="Z102:AE102" si="713">J102</f>
        <v>CPHV</v>
      </c>
      <c r="AA102" s="111" t="str">
        <f t="shared" si="713"/>
        <v>CPHV</v>
      </c>
      <c r="AB102" s="111" t="str">
        <f t="shared" si="713"/>
        <v>CPHV</v>
      </c>
      <c r="AC102" s="111" t="str">
        <f t="shared" si="713"/>
        <v>CPHV</v>
      </c>
      <c r="AD102" s="111" t="str">
        <f t="shared" si="713"/>
        <v>CPHV</v>
      </c>
      <c r="AE102" s="111" t="str">
        <f t="shared" si="713"/>
        <v>Bincut_X_X_X HV</v>
      </c>
      <c r="AF102" s="124"/>
      <c r="AG102" s="249"/>
      <c r="AH102" s="106" t="str">
        <f>B102</f>
        <v>MS004</v>
      </c>
      <c r="AI102" s="113" t="str">
        <f>C102</f>
        <v>MIN(MP00I Product +10%, 1300mV)</v>
      </c>
      <c r="AJ102" s="113" t="str">
        <f t="shared" si="707"/>
        <v>ME009 Product +10%</v>
      </c>
      <c r="AK102" s="113" t="str">
        <f t="shared" si="707"/>
        <v>MG001 Product</v>
      </c>
      <c r="AL102" s="113" t="str">
        <f t="shared" si="561"/>
        <v>MS005 Product +10%</v>
      </c>
      <c r="AM102" s="113" t="str">
        <f t="shared" si="643"/>
        <v>MD009 Product +12%</v>
      </c>
      <c r="AN102" s="113" t="str">
        <f t="shared" si="643"/>
        <v>MI004 Product +10%</v>
      </c>
      <c r="AO102" s="113" t="str">
        <f>Y102</f>
        <v>MIN(MPS00I Product +10%, 1250mV)</v>
      </c>
      <c r="AP102" s="113" t="str">
        <f t="shared" ref="AP102:AT103" si="714">IF(J102="CPHV","FTHV",J102)</f>
        <v>FTHV</v>
      </c>
      <c r="AQ102" s="113" t="str">
        <f t="shared" si="714"/>
        <v>FTHV</v>
      </c>
      <c r="AR102" s="113" t="str">
        <f t="shared" si="714"/>
        <v>FTHV</v>
      </c>
      <c r="AS102" s="113" t="str">
        <f t="shared" si="714"/>
        <v>FTHV</v>
      </c>
      <c r="AT102" s="113" t="str">
        <f t="shared" si="714"/>
        <v>FTHV</v>
      </c>
      <c r="AU102" s="114" t="str">
        <f>O102</f>
        <v>Bincut_X_X_X HV</v>
      </c>
      <c r="AV102" s="124"/>
      <c r="AW102" s="249"/>
      <c r="AX102" s="106" t="str">
        <f>B102</f>
        <v>MS004</v>
      </c>
      <c r="AY102" s="115" t="str">
        <f t="shared" si="539"/>
        <v>MIN(MP00I Product +10%, 1300mV)</v>
      </c>
      <c r="AZ102" s="115" t="str">
        <f t="shared" ref="AZ102:BD102" si="715">AJ102</f>
        <v>ME009 Product +10%</v>
      </c>
      <c r="BA102" s="115" t="str">
        <f t="shared" si="715"/>
        <v>MG001 Product</v>
      </c>
      <c r="BB102" s="115" t="str">
        <f t="shared" si="715"/>
        <v>MS005 Product +10%</v>
      </c>
      <c r="BC102" s="115" t="str">
        <f t="shared" si="715"/>
        <v>MD009 Product +12%</v>
      </c>
      <c r="BD102" s="115" t="str">
        <f t="shared" si="715"/>
        <v>MI004 Product +10%</v>
      </c>
      <c r="BE102" s="115" t="str">
        <f t="shared" ref="BE102:BE105" si="716">BE$97</f>
        <v>MIN(MPS00I Product +10%, 1250mV)</v>
      </c>
      <c r="BF102" s="115" t="str">
        <f t="shared" ref="BF102:BJ103" si="717">IF(J102="CPHV","FTHV",J102)</f>
        <v>FTHV</v>
      </c>
      <c r="BG102" s="115" t="str">
        <f t="shared" si="717"/>
        <v>FTHV</v>
      </c>
      <c r="BH102" s="115" t="str">
        <f t="shared" si="717"/>
        <v>FTHV</v>
      </c>
      <c r="BI102" s="115" t="str">
        <f t="shared" si="717"/>
        <v>FTHV</v>
      </c>
      <c r="BJ102" s="115" t="str">
        <f t="shared" si="717"/>
        <v>FTHV</v>
      </c>
      <c r="BK102" s="115" t="str">
        <f>AE102</f>
        <v>Bincut_X_X_X HV</v>
      </c>
      <c r="BL102" s="124"/>
      <c r="BM102" s="248"/>
      <c r="BN102" s="106" t="str">
        <f t="shared" si="564"/>
        <v>MS004</v>
      </c>
      <c r="BO102" s="116" t="str">
        <f>BO$97</f>
        <v>MIN(MP00I Product +8%, 1300mV)</v>
      </c>
      <c r="BP102" s="116" t="str">
        <f>BP$96</f>
        <v>ME009 Product +8%</v>
      </c>
      <c r="BQ102" s="116" t="str">
        <f>IF(LEN(AK102)&gt;14,CONCATENATE(LEFT(AK102,SEARCH("+",AK102,1)),MID(AK102,SEARCH("+",AK102,1)+1,(LEN(AK102)-SEARCH("+",AK102,1)-1))-2,"%"),AK102)</f>
        <v>MG001 Product</v>
      </c>
      <c r="BR102" s="116" t="str">
        <f>IF(LEFT($AL102,2)="MS",IF(RIGHT($AL102,1)="%",CONCATENATE(LEFT(AL102,SEARCH("+",AL102,1)),MID(AL102,SEARCH("+",AL102,1)+1,(LEN(AL102)-SEARCH("+",AL102,1)-1))-2,"%"),$AL102),$AL102)</f>
        <v>MS005 Product +8%</v>
      </c>
      <c r="BS102" s="116" t="str">
        <f t="shared" si="709"/>
        <v>MD009 Product +10%</v>
      </c>
      <c r="BT102" s="116" t="str">
        <f t="shared" si="709"/>
        <v>MI004 Product +8%</v>
      </c>
      <c r="BU102" s="116" t="e">
        <f t="shared" si="547"/>
        <v>#VALUE!</v>
      </c>
      <c r="BV102" s="116" t="str">
        <f t="shared" si="567"/>
        <v>QAHV</v>
      </c>
      <c r="BW102" s="116" t="str">
        <f t="shared" si="568"/>
        <v>QAHV</v>
      </c>
      <c r="BX102" s="116" t="str">
        <f t="shared" si="569"/>
        <v>QAHV</v>
      </c>
      <c r="BY102" s="116" t="str">
        <f t="shared" si="570"/>
        <v>QAHV</v>
      </c>
      <c r="BZ102" s="116" t="str">
        <f t="shared" si="571"/>
        <v>QAHV</v>
      </c>
      <c r="CA102" s="116" t="str">
        <f t="shared" si="572"/>
        <v>Bincut_X_X_X HV</v>
      </c>
      <c r="CB102" s="124"/>
      <c r="CC102" s="248"/>
      <c r="CD102" s="106" t="str">
        <f t="shared" si="573"/>
        <v>MS004</v>
      </c>
      <c r="CE102" s="117" t="str">
        <f t="shared" ref="CE102:CK102" si="718">BO102</f>
        <v>MIN(MP00I Product +8%, 1300mV)</v>
      </c>
      <c r="CF102" s="117" t="str">
        <f t="shared" si="718"/>
        <v>ME009 Product +8%</v>
      </c>
      <c r="CG102" s="117" t="str">
        <f t="shared" si="718"/>
        <v>MG001 Product</v>
      </c>
      <c r="CH102" s="117" t="str">
        <f t="shared" si="718"/>
        <v>MS005 Product +8%</v>
      </c>
      <c r="CI102" s="117" t="str">
        <f t="shared" si="718"/>
        <v>MD009 Product +10%</v>
      </c>
      <c r="CJ102" s="117" t="str">
        <f t="shared" si="718"/>
        <v>MI004 Product +8%</v>
      </c>
      <c r="CK102" s="117" t="e">
        <f t="shared" si="718"/>
        <v>#VALUE!</v>
      </c>
      <c r="CL102" s="117" t="str">
        <f t="shared" si="575"/>
        <v>QAHV</v>
      </c>
      <c r="CM102" s="117" t="str">
        <f t="shared" si="576"/>
        <v>QAHV</v>
      </c>
      <c r="CN102" s="117" t="str">
        <f t="shared" si="577"/>
        <v>QAHV</v>
      </c>
      <c r="CO102" s="117" t="str">
        <f t="shared" si="578"/>
        <v>QAHV</v>
      </c>
      <c r="CP102" s="117" t="str">
        <f t="shared" si="579"/>
        <v>QAHV</v>
      </c>
      <c r="CQ102" s="117" t="str">
        <f t="shared" si="580"/>
        <v>Bincut_X_X_X HV</v>
      </c>
      <c r="CR102" s="124"/>
      <c r="CS102" s="248"/>
      <c r="CT102" s="106" t="str">
        <f t="shared" si="581"/>
        <v>MS004</v>
      </c>
      <c r="CU102" s="118" t="str">
        <f t="shared" ref="CU102:DA102" si="719">CE102</f>
        <v>MIN(MP00I Product +8%, 1300mV)</v>
      </c>
      <c r="CV102" s="118" t="str">
        <f t="shared" si="719"/>
        <v>ME009 Product +8%</v>
      </c>
      <c r="CW102" s="118" t="str">
        <f t="shared" si="719"/>
        <v>MG001 Product</v>
      </c>
      <c r="CX102" s="118" t="str">
        <f t="shared" si="719"/>
        <v>MS005 Product +8%</v>
      </c>
      <c r="CY102" s="118" t="str">
        <f t="shared" si="719"/>
        <v>MD009 Product +10%</v>
      </c>
      <c r="CZ102" s="118" t="str">
        <f t="shared" si="719"/>
        <v>MI004 Product +8%</v>
      </c>
      <c r="DA102" s="118" t="e">
        <f t="shared" si="719"/>
        <v>#VALUE!</v>
      </c>
      <c r="DB102" s="118" t="str">
        <f t="shared" si="585"/>
        <v>QAHV</v>
      </c>
      <c r="DC102" s="118" t="str">
        <f t="shared" si="586"/>
        <v>QAHV</v>
      </c>
      <c r="DD102" s="118" t="str">
        <f t="shared" si="587"/>
        <v>QAHV</v>
      </c>
      <c r="DE102" s="118" t="str">
        <f t="shared" si="588"/>
        <v>QAHV</v>
      </c>
      <c r="DF102" s="118" t="str">
        <f t="shared" si="589"/>
        <v>QAHV</v>
      </c>
      <c r="DG102" s="118" t="str">
        <f t="shared" si="590"/>
        <v>Bincut_X_X_X HV</v>
      </c>
      <c r="DH102" s="124"/>
      <c r="DI102" s="55" t="str">
        <f t="shared" si="445"/>
        <v>No</v>
      </c>
      <c r="DJ102" s="55">
        <f>VLOOKUP(LEFT($E102,5),Notes!$A:$F,6,0)</f>
        <v>1</v>
      </c>
      <c r="DK102" s="55" t="str">
        <f>IF(LEFT($F102,2)="MS",VLOOKUP(LEFT($F102,5),Notes!$A:$F,6,0),IF(LEFT($F102,3)&gt;Notes!$B$58,0,1))</f>
        <v>Cross</v>
      </c>
      <c r="DL102" s="55" t="str">
        <f>IF(LEFT($G102,3)="MAX",0,VLOOKUP(LEFT($G102,5),Notes!$A:$F,6,0))</f>
        <v>Cross</v>
      </c>
      <c r="DM102" s="55" t="str">
        <f>IF(LEFT($H102,3)="MAX",0,VLOOKUP(LEFT($H102,5),Notes!$A:$F,6,0))</f>
        <v>Cross</v>
      </c>
    </row>
    <row r="103" spans="1:117" ht="17" x14ac:dyDescent="0.2">
      <c r="A103" s="248"/>
      <c r="B103" s="106" t="s">
        <v>349</v>
      </c>
      <c r="C103" s="107" t="str">
        <f>C$97</f>
        <v>MIN(MP00I Product +10%, 1300mV)</v>
      </c>
      <c r="D103" s="108" t="str">
        <f t="shared" si="701"/>
        <v>ME009 Product +10%</v>
      </c>
      <c r="E103" s="107" t="str">
        <f t="shared" si="701"/>
        <v>MG001 Product</v>
      </c>
      <c r="F103" s="242" t="str">
        <f>CONCATENATE(B$103," Product +10%")</f>
        <v>MS005 Product +10%</v>
      </c>
      <c r="G103" s="242" t="str">
        <f t="shared" si="710"/>
        <v>MD009 Product +12%</v>
      </c>
      <c r="H103" s="240" t="str">
        <f t="shared" si="711"/>
        <v>MI004 Product +10%</v>
      </c>
      <c r="I103" s="107" t="str">
        <f>I$97</f>
        <v>MIN(MPS00I Product +10%, 1250mV)</v>
      </c>
      <c r="J103" s="107" t="s">
        <v>33</v>
      </c>
      <c r="K103" s="107" t="s">
        <v>33</v>
      </c>
      <c r="L103" s="107" t="s">
        <v>33</v>
      </c>
      <c r="M103" s="107" t="str">
        <f t="shared" si="702"/>
        <v>CPHV</v>
      </c>
      <c r="N103" s="107" t="s">
        <v>33</v>
      </c>
      <c r="O103" s="107" t="str">
        <f t="shared" si="556"/>
        <v>Bincut_X_X_X HV</v>
      </c>
      <c r="P103" s="110"/>
      <c r="Q103" s="249"/>
      <c r="R103" s="106" t="str">
        <f t="shared" ref="R103" si="720">B103</f>
        <v>MS005</v>
      </c>
      <c r="S103" s="111" t="str">
        <f t="shared" ref="S103" si="721">C103</f>
        <v>MIN(MP00I Product +10%, 1300mV)</v>
      </c>
      <c r="T103" s="111" t="str">
        <f t="shared" ref="T103" si="722">D103</f>
        <v>ME009 Product +10%</v>
      </c>
      <c r="U103" s="111" t="str">
        <f t="shared" ref="U103" si="723">E103</f>
        <v>MG001 Product</v>
      </c>
      <c r="V103" s="111" t="str">
        <f t="shared" ref="V103" si="724">F103</f>
        <v>MS005 Product +10%</v>
      </c>
      <c r="W103" s="111" t="str">
        <f t="shared" ref="W103" si="725">G103</f>
        <v>MD009 Product +12%</v>
      </c>
      <c r="X103" s="111" t="str">
        <f t="shared" ref="X103" si="726">H103</f>
        <v>MI004 Product +10%</v>
      </c>
      <c r="Y103" s="111" t="str">
        <f>Y$97</f>
        <v>MIN(MPS00I Product +10%, 1250mV)</v>
      </c>
      <c r="Z103" s="111" t="str">
        <f t="shared" ref="Z103" si="727">J103</f>
        <v>CPHV</v>
      </c>
      <c r="AA103" s="111" t="str">
        <f t="shared" ref="AA103" si="728">K103</f>
        <v>CPHV</v>
      </c>
      <c r="AB103" s="111" t="str">
        <f t="shared" ref="AB103" si="729">L103</f>
        <v>CPHV</v>
      </c>
      <c r="AC103" s="111" t="str">
        <f t="shared" ref="AC103" si="730">M103</f>
        <v>CPHV</v>
      </c>
      <c r="AD103" s="111" t="str">
        <f t="shared" ref="AD103" si="731">N103</f>
        <v>CPHV</v>
      </c>
      <c r="AE103" s="111" t="str">
        <f t="shared" ref="AE103" si="732">O103</f>
        <v>Bincut_X_X_X HV</v>
      </c>
      <c r="AF103" s="124"/>
      <c r="AG103" s="249"/>
      <c r="AH103" s="106" t="str">
        <f>B103</f>
        <v>MS005</v>
      </c>
      <c r="AI103" s="113" t="str">
        <f>C103</f>
        <v>MIN(MP00I Product +10%, 1300mV)</v>
      </c>
      <c r="AJ103" s="113" t="str">
        <f t="shared" si="707"/>
        <v>ME009 Product +10%</v>
      </c>
      <c r="AK103" s="113" t="str">
        <f t="shared" si="707"/>
        <v>MG001 Product</v>
      </c>
      <c r="AL103" s="113" t="str">
        <f t="shared" si="561"/>
        <v>MS005 Product +10%</v>
      </c>
      <c r="AM103" s="113" t="str">
        <f t="shared" ref="AM103" si="733">G103</f>
        <v>MD009 Product +12%</v>
      </c>
      <c r="AN103" s="113" t="str">
        <f t="shared" ref="AN103" si="734">H103</f>
        <v>MI004 Product +10%</v>
      </c>
      <c r="AO103" s="113" t="str">
        <f>Y103</f>
        <v>MIN(MPS00I Product +10%, 1250mV)</v>
      </c>
      <c r="AP103" s="113" t="str">
        <f t="shared" si="714"/>
        <v>FTHV</v>
      </c>
      <c r="AQ103" s="113" t="str">
        <f t="shared" si="714"/>
        <v>FTHV</v>
      </c>
      <c r="AR103" s="113" t="str">
        <f t="shared" si="714"/>
        <v>FTHV</v>
      </c>
      <c r="AS103" s="113" t="str">
        <f t="shared" si="714"/>
        <v>FTHV</v>
      </c>
      <c r="AT103" s="113" t="str">
        <f t="shared" si="714"/>
        <v>FTHV</v>
      </c>
      <c r="AU103" s="114" t="str">
        <f>O103</f>
        <v>Bincut_X_X_X HV</v>
      </c>
      <c r="AV103" s="124"/>
      <c r="AW103" s="249"/>
      <c r="AX103" s="106" t="str">
        <f>B103</f>
        <v>MS005</v>
      </c>
      <c r="AY103" s="115" t="str">
        <f t="shared" ref="AY103" si="735">AI103</f>
        <v>MIN(MP00I Product +10%, 1300mV)</v>
      </c>
      <c r="AZ103" s="115" t="str">
        <f t="shared" ref="AZ103" si="736">AJ103</f>
        <v>ME009 Product +10%</v>
      </c>
      <c r="BA103" s="115" t="str">
        <f t="shared" ref="BA103" si="737">AK103</f>
        <v>MG001 Product</v>
      </c>
      <c r="BB103" s="115" t="str">
        <f t="shared" ref="BB103" si="738">AL103</f>
        <v>MS005 Product +10%</v>
      </c>
      <c r="BC103" s="115" t="str">
        <f t="shared" ref="BC103" si="739">AM103</f>
        <v>MD009 Product +12%</v>
      </c>
      <c r="BD103" s="115" t="str">
        <f t="shared" ref="BD103" si="740">AN103</f>
        <v>MI004 Product +10%</v>
      </c>
      <c r="BE103" s="115" t="str">
        <f t="shared" si="716"/>
        <v>MIN(MPS00I Product +10%, 1250mV)</v>
      </c>
      <c r="BF103" s="115" t="str">
        <f t="shared" si="717"/>
        <v>FTHV</v>
      </c>
      <c r="BG103" s="115" t="str">
        <f t="shared" si="717"/>
        <v>FTHV</v>
      </c>
      <c r="BH103" s="115" t="str">
        <f t="shared" si="717"/>
        <v>FTHV</v>
      </c>
      <c r="BI103" s="115" t="str">
        <f t="shared" si="717"/>
        <v>FTHV</v>
      </c>
      <c r="BJ103" s="115" t="str">
        <f t="shared" si="717"/>
        <v>FTHV</v>
      </c>
      <c r="BK103" s="115" t="str">
        <f>AE103</f>
        <v>Bincut_X_X_X HV</v>
      </c>
      <c r="BL103" s="124"/>
      <c r="BM103" s="248"/>
      <c r="BN103" s="106" t="str">
        <f t="shared" si="564"/>
        <v>MS005</v>
      </c>
      <c r="BO103" s="116" t="str">
        <f>BO$97</f>
        <v>MIN(MP00I Product +8%, 1300mV)</v>
      </c>
      <c r="BP103" s="116" t="str">
        <f>BP$96</f>
        <v>ME009 Product +8%</v>
      </c>
      <c r="BQ103" s="116" t="str">
        <f>IF(LEN(AK103)&gt;14,CONCATENATE(LEFT(AK103,SEARCH("+",AK103,1)),MID(AK103,SEARCH("+",AK103,1)+1,(LEN(AK103)-SEARCH("+",AK103,1)-1))-2,"%"),AK103)</f>
        <v>MG001 Product</v>
      </c>
      <c r="BR103" s="116" t="str">
        <f>IF(LEFT($AL103,2)="MS",IF(RIGHT($AL103,1)="%",CONCATENATE(LEFT(AL103,SEARCH("+",AL103,1)),MID(AL103,SEARCH("+",AL103,1)+1,(LEN(AL103)-SEARCH("+",AL103,1)-1))-2,"%"),$AL103),$AL103)</f>
        <v>MS005 Product +8%</v>
      </c>
      <c r="BS103" s="116" t="str">
        <f t="shared" ref="BS103" si="741">IF(LEN(AM103)&gt;14,CONCATENATE(LEFT(AM103,SEARCH("+",AM103,1)),MID(AM103,SEARCH("+",AM103,1)+1,(LEN(AM103)-SEARCH("+",AM103,1)-1))-2,"%"),AM103)</f>
        <v>MD009 Product +10%</v>
      </c>
      <c r="BT103" s="116" t="str">
        <f t="shared" ref="BT103" si="742">IF(LEN(AN103)&gt;14,CONCATENATE(LEFT(AN103,SEARCH("+",AN103,1)),MID(AN103,SEARCH("+",AN103,1)+1,(LEN(AN103)-SEARCH("+",AN103,1)-1))-2,"%"),AN103)</f>
        <v>MI004 Product +8%</v>
      </c>
      <c r="BU103" s="116" t="e">
        <f t="shared" ref="BU103" si="743">IF(LEN(AO103)&gt;14,CONCATENATE(LEFT(AO103,SEARCH("+",AO103,1)),MID(AO103,SEARCH("+",AO103,1)+1,(LEN(AO103)-SEARCH("+",AO103,1)-1))-2,"%"),AO103)</f>
        <v>#VALUE!</v>
      </c>
      <c r="BV103" s="116" t="str">
        <f t="shared" si="567"/>
        <v>QAHV</v>
      </c>
      <c r="BW103" s="116" t="str">
        <f t="shared" si="568"/>
        <v>QAHV</v>
      </c>
      <c r="BX103" s="116" t="str">
        <f t="shared" si="569"/>
        <v>QAHV</v>
      </c>
      <c r="BY103" s="116" t="str">
        <f t="shared" si="570"/>
        <v>QAHV</v>
      </c>
      <c r="BZ103" s="116" t="str">
        <f t="shared" si="571"/>
        <v>QAHV</v>
      </c>
      <c r="CA103" s="116" t="str">
        <f t="shared" si="572"/>
        <v>Bincut_X_X_X HV</v>
      </c>
      <c r="CB103" s="124"/>
      <c r="CC103" s="248"/>
      <c r="CD103" s="106" t="str">
        <f t="shared" si="573"/>
        <v>MS005</v>
      </c>
      <c r="CE103" s="117" t="str">
        <f t="shared" ref="CE103" si="744">BO103</f>
        <v>MIN(MP00I Product +8%, 1300mV)</v>
      </c>
      <c r="CF103" s="117" t="str">
        <f t="shared" ref="CF103" si="745">BP103</f>
        <v>ME009 Product +8%</v>
      </c>
      <c r="CG103" s="117" t="str">
        <f t="shared" ref="CG103" si="746">BQ103</f>
        <v>MG001 Product</v>
      </c>
      <c r="CH103" s="117" t="str">
        <f t="shared" ref="CH103" si="747">BR103</f>
        <v>MS005 Product +8%</v>
      </c>
      <c r="CI103" s="117" t="str">
        <f t="shared" ref="CI103" si="748">BS103</f>
        <v>MD009 Product +10%</v>
      </c>
      <c r="CJ103" s="117" t="str">
        <f t="shared" ref="CJ103" si="749">BT103</f>
        <v>MI004 Product +8%</v>
      </c>
      <c r="CK103" s="117" t="e">
        <f t="shared" ref="CK103" si="750">BU103</f>
        <v>#VALUE!</v>
      </c>
      <c r="CL103" s="117" t="str">
        <f t="shared" si="575"/>
        <v>QAHV</v>
      </c>
      <c r="CM103" s="117" t="str">
        <f t="shared" si="576"/>
        <v>QAHV</v>
      </c>
      <c r="CN103" s="117" t="str">
        <f t="shared" si="577"/>
        <v>QAHV</v>
      </c>
      <c r="CO103" s="117" t="str">
        <f t="shared" si="578"/>
        <v>QAHV</v>
      </c>
      <c r="CP103" s="117" t="str">
        <f t="shared" si="579"/>
        <v>QAHV</v>
      </c>
      <c r="CQ103" s="117" t="str">
        <f t="shared" si="580"/>
        <v>Bincut_X_X_X HV</v>
      </c>
      <c r="CR103" s="124"/>
      <c r="CS103" s="248"/>
      <c r="CT103" s="106" t="str">
        <f t="shared" si="581"/>
        <v>MS005</v>
      </c>
      <c r="CU103" s="118" t="str">
        <f t="shared" ref="CU103" si="751">CE103</f>
        <v>MIN(MP00I Product +8%, 1300mV)</v>
      </c>
      <c r="CV103" s="118" t="str">
        <f t="shared" ref="CV103" si="752">CF103</f>
        <v>ME009 Product +8%</v>
      </c>
      <c r="CW103" s="118" t="str">
        <f t="shared" ref="CW103" si="753">CG103</f>
        <v>MG001 Product</v>
      </c>
      <c r="CX103" s="118" t="str">
        <f t="shared" ref="CX103" si="754">CH103</f>
        <v>MS005 Product +8%</v>
      </c>
      <c r="CY103" s="118" t="str">
        <f t="shared" ref="CY103" si="755">CI103</f>
        <v>MD009 Product +10%</v>
      </c>
      <c r="CZ103" s="118" t="str">
        <f t="shared" ref="CZ103" si="756">CJ103</f>
        <v>MI004 Product +8%</v>
      </c>
      <c r="DA103" s="118" t="e">
        <f t="shared" ref="DA103" si="757">CK103</f>
        <v>#VALUE!</v>
      </c>
      <c r="DB103" s="118" t="str">
        <f t="shared" si="585"/>
        <v>QAHV</v>
      </c>
      <c r="DC103" s="118" t="str">
        <f t="shared" si="586"/>
        <v>QAHV</v>
      </c>
      <c r="DD103" s="118" t="str">
        <f t="shared" si="587"/>
        <v>QAHV</v>
      </c>
      <c r="DE103" s="118" t="str">
        <f t="shared" si="588"/>
        <v>QAHV</v>
      </c>
      <c r="DF103" s="118" t="str">
        <f t="shared" si="589"/>
        <v>QAHV</v>
      </c>
      <c r="DG103" s="118" t="str">
        <f t="shared" si="590"/>
        <v>Bincut_X_X_X HV</v>
      </c>
      <c r="DH103" s="124"/>
      <c r="DI103" s="55" t="str">
        <f t="shared" si="445"/>
        <v>No</v>
      </c>
      <c r="DJ103" s="55">
        <f>VLOOKUP(LEFT($E103,5),Notes!$A:$F,6,0)</f>
        <v>1</v>
      </c>
      <c r="DK103" s="55" t="str">
        <f>IF(LEFT($F103,2)="MS",VLOOKUP(LEFT($F103,5),Notes!$A:$F,6,0),IF(LEFT($F103,3)&gt;Notes!$B$58,0,1))</f>
        <v>Cross</v>
      </c>
      <c r="DL103" s="55" t="str">
        <f>IF(LEFT($G103,3)="MAX",0,VLOOKUP(LEFT($G103,5),Notes!$A:$F,6,0))</f>
        <v>Cross</v>
      </c>
      <c r="DM103" s="55" t="str">
        <f>IF(LEFT($H103,3)="MAX",0,VLOOKUP(LEFT($H103,5),Notes!$A:$F,6,0))</f>
        <v>Cross</v>
      </c>
    </row>
    <row r="104" spans="1:117" ht="17" x14ac:dyDescent="0.2">
      <c r="A104" s="248"/>
      <c r="B104" s="148" t="s">
        <v>364</v>
      </c>
      <c r="C104" s="146" t="str">
        <f>C$97</f>
        <v>MIN(MP00I Product +10%, 1300mV)</v>
      </c>
      <c r="D104" s="147" t="str">
        <f t="shared" si="701"/>
        <v>ME009 Product +10%</v>
      </c>
      <c r="E104" s="146" t="str">
        <f t="shared" si="701"/>
        <v>MG001 Product</v>
      </c>
      <c r="F104" s="146" t="str">
        <f t="shared" si="710"/>
        <v>MS005 Product +10%</v>
      </c>
      <c r="G104" s="146" t="str">
        <f t="shared" si="710"/>
        <v>MD009 Product +12%</v>
      </c>
      <c r="H104" s="146" t="str">
        <f t="shared" si="710"/>
        <v>MI004 Product +10%</v>
      </c>
      <c r="I104" s="107" t="str">
        <f t="shared" ref="I104:I109" si="758">I$97</f>
        <v>MIN(MPS00I Product +10%, 1250mV)</v>
      </c>
      <c r="J104" s="107" t="s">
        <v>33</v>
      </c>
      <c r="K104" s="107" t="s">
        <v>33</v>
      </c>
      <c r="L104" s="107" t="s">
        <v>33</v>
      </c>
      <c r="M104" s="107" t="str">
        <f t="shared" si="702"/>
        <v>CPHV</v>
      </c>
      <c r="N104" s="107" t="s">
        <v>33</v>
      </c>
      <c r="O104" s="107" t="str">
        <f t="shared" si="556"/>
        <v>Bincut_X_X_X HV</v>
      </c>
      <c r="P104" s="110"/>
      <c r="Q104" s="249"/>
      <c r="R104" s="106" t="str">
        <f t="shared" ref="R104:R109" si="759">B104</f>
        <v>MS005_GPU</v>
      </c>
      <c r="S104" s="111" t="str">
        <f t="shared" si="703"/>
        <v>MIN(MP00I Product +10%, 1300mV)</v>
      </c>
      <c r="T104" s="111" t="str">
        <f t="shared" si="704"/>
        <v>ME009 Product +10%</v>
      </c>
      <c r="U104" s="111" t="str">
        <f t="shared" si="558"/>
        <v>MG001 Product</v>
      </c>
      <c r="V104" s="111" t="str">
        <f t="shared" si="642"/>
        <v>MS005 Product +10%</v>
      </c>
      <c r="W104" s="111" t="str">
        <f t="shared" si="705"/>
        <v>MD009 Product +12%</v>
      </c>
      <c r="X104" s="111" t="str">
        <f t="shared" si="705"/>
        <v>MI004 Product +10%</v>
      </c>
      <c r="Y104" s="111" t="str">
        <f t="shared" ref="Y104:Y109" si="760">Y$97</f>
        <v>MIN(MPS00I Product +10%, 1250mV)</v>
      </c>
      <c r="Z104" s="111" t="str">
        <f t="shared" si="530"/>
        <v>CPHV</v>
      </c>
      <c r="AA104" s="111" t="str">
        <f t="shared" si="530"/>
        <v>CPHV</v>
      </c>
      <c r="AB104" s="111" t="str">
        <f t="shared" si="530"/>
        <v>CPHV</v>
      </c>
      <c r="AC104" s="111" t="str">
        <f t="shared" si="530"/>
        <v>CPHV</v>
      </c>
      <c r="AD104" s="111" t="str">
        <f t="shared" si="530"/>
        <v>CPHV</v>
      </c>
      <c r="AE104" s="111" t="str">
        <f t="shared" si="530"/>
        <v>Bincut_X_X_X HV</v>
      </c>
      <c r="AF104" s="124"/>
      <c r="AG104" s="249"/>
      <c r="AH104" s="106" t="str">
        <f t="shared" ref="AH104:AH109" si="761">B104</f>
        <v>MS005_GPU</v>
      </c>
      <c r="AI104" s="113" t="str">
        <f t="shared" si="706"/>
        <v>MIN(MP00I Product +10%, 1300mV)</v>
      </c>
      <c r="AJ104" s="113" t="str">
        <f t="shared" si="707"/>
        <v>ME009 Product +10%</v>
      </c>
      <c r="AK104" s="113" t="str">
        <f t="shared" si="707"/>
        <v>MG001 Product</v>
      </c>
      <c r="AL104" s="113" t="str">
        <f t="shared" ref="AL104:AN105" si="762">AL$101</f>
        <v>MS005 Product +10%</v>
      </c>
      <c r="AM104" s="113" t="str">
        <f t="shared" si="762"/>
        <v>MD009 Product +12%</v>
      </c>
      <c r="AN104" s="113" t="str">
        <f t="shared" si="762"/>
        <v>MI004 Product +10%</v>
      </c>
      <c r="AO104" s="113" t="str">
        <f t="shared" si="562"/>
        <v>MIN(MPS00I Product +10%, 1250mV)</v>
      </c>
      <c r="AP104" s="113" t="str">
        <f t="shared" si="532"/>
        <v>FTHV</v>
      </c>
      <c r="AQ104" s="113" t="str">
        <f t="shared" si="533"/>
        <v>FTHV</v>
      </c>
      <c r="AR104" s="113" t="str">
        <f t="shared" si="534"/>
        <v>FTHV</v>
      </c>
      <c r="AS104" s="113" t="str">
        <f t="shared" si="535"/>
        <v>FTHV</v>
      </c>
      <c r="AT104" s="113" t="str">
        <f t="shared" si="536"/>
        <v>FTHV</v>
      </c>
      <c r="AU104" s="114" t="str">
        <f t="shared" si="537"/>
        <v>Bincut_X_X_X HV</v>
      </c>
      <c r="AV104" s="124"/>
      <c r="AW104" s="249"/>
      <c r="AX104" s="106" t="str">
        <f t="shared" ref="AX104:AX109" si="763">B104</f>
        <v>MS005_GPU</v>
      </c>
      <c r="AY104" s="115" t="str">
        <f t="shared" si="539"/>
        <v>MIN(MP00I Product +10%, 1300mV)</v>
      </c>
      <c r="AZ104" s="115" t="str">
        <f t="shared" si="644"/>
        <v>ME009 Product +10%</v>
      </c>
      <c r="BA104" s="115" t="str">
        <f t="shared" si="708"/>
        <v>MG001 Product</v>
      </c>
      <c r="BB104" s="115" t="str">
        <f t="shared" si="708"/>
        <v>MS005 Product +10%</v>
      </c>
      <c r="BC104" s="115" t="str">
        <f t="shared" si="645"/>
        <v>MD009 Product +12%</v>
      </c>
      <c r="BD104" s="115" t="str">
        <f t="shared" si="646"/>
        <v>MI004 Product +10%</v>
      </c>
      <c r="BE104" s="115" t="str">
        <f t="shared" si="716"/>
        <v>MIN(MPS00I Product +10%, 1250mV)</v>
      </c>
      <c r="BF104" s="115" t="str">
        <f t="shared" si="540"/>
        <v>FTHV</v>
      </c>
      <c r="BG104" s="115" t="str">
        <f t="shared" si="541"/>
        <v>FTHV</v>
      </c>
      <c r="BH104" s="115" t="str">
        <f t="shared" si="542"/>
        <v>FTHV</v>
      </c>
      <c r="BI104" s="115" t="str">
        <f t="shared" si="543"/>
        <v>FTHV</v>
      </c>
      <c r="BJ104" s="115" t="str">
        <f t="shared" si="544"/>
        <v>FTHV</v>
      </c>
      <c r="BK104" s="115" t="str">
        <f t="shared" si="545"/>
        <v>Bincut_X_X_X HV</v>
      </c>
      <c r="BL104" s="124"/>
      <c r="BM104" s="248"/>
      <c r="BN104" s="106" t="str">
        <f t="shared" si="564"/>
        <v>MS005_GPU</v>
      </c>
      <c r="BO104" s="116" t="str">
        <f>BO$97</f>
        <v>MIN(MP00I Product +8%, 1300mV)</v>
      </c>
      <c r="BP104" s="116" t="str">
        <f>BP$96</f>
        <v>ME009 Product +8%</v>
      </c>
      <c r="BQ104" s="116" t="str">
        <f t="shared" si="565"/>
        <v>MG001 Product</v>
      </c>
      <c r="BR104" s="116" t="str">
        <f t="shared" si="566"/>
        <v>MS005 Product +8%</v>
      </c>
      <c r="BS104" s="116" t="str">
        <f t="shared" si="709"/>
        <v>MD009 Product +10%</v>
      </c>
      <c r="BT104" s="116" t="str">
        <f t="shared" si="709"/>
        <v>MI004 Product +8%</v>
      </c>
      <c r="BU104" s="116" t="e">
        <f t="shared" si="547"/>
        <v>#VALUE!</v>
      </c>
      <c r="BV104" s="116" t="str">
        <f t="shared" si="567"/>
        <v>QAHV</v>
      </c>
      <c r="BW104" s="116" t="str">
        <f t="shared" si="568"/>
        <v>QAHV</v>
      </c>
      <c r="BX104" s="116" t="str">
        <f t="shared" si="569"/>
        <v>QAHV</v>
      </c>
      <c r="BY104" s="116" t="str">
        <f t="shared" si="570"/>
        <v>QAHV</v>
      </c>
      <c r="BZ104" s="116" t="str">
        <f t="shared" si="571"/>
        <v>QAHV</v>
      </c>
      <c r="CA104" s="116" t="str">
        <f t="shared" si="572"/>
        <v>Bincut_X_X_X HV</v>
      </c>
      <c r="CB104" s="124"/>
      <c r="CC104" s="248"/>
      <c r="CD104" s="106" t="str">
        <f t="shared" si="573"/>
        <v>MS005_GPU</v>
      </c>
      <c r="CE104" s="117" t="str">
        <f t="shared" si="574"/>
        <v>MIN(MP00I Product +8%, 1300mV)</v>
      </c>
      <c r="CF104" s="117" t="str">
        <f t="shared" si="548"/>
        <v>ME009 Product +8%</v>
      </c>
      <c r="CG104" s="117" t="str">
        <f t="shared" si="548"/>
        <v>MG001 Product</v>
      </c>
      <c r="CH104" s="117" t="str">
        <f t="shared" si="549"/>
        <v>MS005 Product +8%</v>
      </c>
      <c r="CI104" s="117" t="str">
        <f t="shared" si="550"/>
        <v>MD009 Product +10%</v>
      </c>
      <c r="CJ104" s="117" t="str">
        <f t="shared" si="551"/>
        <v>MI004 Product +8%</v>
      </c>
      <c r="CK104" s="117" t="e">
        <f t="shared" si="552"/>
        <v>#VALUE!</v>
      </c>
      <c r="CL104" s="117" t="str">
        <f t="shared" si="575"/>
        <v>QAHV</v>
      </c>
      <c r="CM104" s="117" t="str">
        <f t="shared" si="576"/>
        <v>QAHV</v>
      </c>
      <c r="CN104" s="117" t="str">
        <f t="shared" si="577"/>
        <v>QAHV</v>
      </c>
      <c r="CO104" s="117" t="str">
        <f t="shared" si="578"/>
        <v>QAHV</v>
      </c>
      <c r="CP104" s="117" t="str">
        <f t="shared" si="579"/>
        <v>QAHV</v>
      </c>
      <c r="CQ104" s="117" t="str">
        <f t="shared" si="580"/>
        <v>Bincut_X_X_X HV</v>
      </c>
      <c r="CR104" s="124"/>
      <c r="CS104" s="248"/>
      <c r="CT104" s="106" t="str">
        <f t="shared" si="581"/>
        <v>MS005_GPU</v>
      </c>
      <c r="CU104" s="118" t="str">
        <f t="shared" si="582"/>
        <v>MIN(MP00I Product +8%, 1300mV)</v>
      </c>
      <c r="CV104" s="118" t="str">
        <f t="shared" si="553"/>
        <v>ME009 Product +8%</v>
      </c>
      <c r="CW104" s="118" t="str">
        <f t="shared" si="553"/>
        <v>MG001 Product</v>
      </c>
      <c r="CX104" s="118" t="str">
        <f t="shared" si="553"/>
        <v>MS005 Product +8%</v>
      </c>
      <c r="CY104" s="118" t="str">
        <f t="shared" si="583"/>
        <v>MD009 Product +10%</v>
      </c>
      <c r="CZ104" s="118" t="str">
        <f t="shared" si="554"/>
        <v>MI004 Product +8%</v>
      </c>
      <c r="DA104" s="118" t="e">
        <f t="shared" si="584"/>
        <v>#VALUE!</v>
      </c>
      <c r="DB104" s="118" t="str">
        <f t="shared" si="585"/>
        <v>QAHV</v>
      </c>
      <c r="DC104" s="118" t="str">
        <f t="shared" si="586"/>
        <v>QAHV</v>
      </c>
      <c r="DD104" s="118" t="str">
        <f t="shared" si="587"/>
        <v>QAHV</v>
      </c>
      <c r="DE104" s="118" t="str">
        <f t="shared" si="588"/>
        <v>QAHV</v>
      </c>
      <c r="DF104" s="118" t="str">
        <f t="shared" si="589"/>
        <v>QAHV</v>
      </c>
      <c r="DG104" s="118" t="str">
        <f t="shared" si="590"/>
        <v>Bincut_X_X_X HV</v>
      </c>
      <c r="DH104" s="124"/>
      <c r="DI104" s="55" t="str">
        <f t="shared" si="445"/>
        <v>No</v>
      </c>
      <c r="DJ104" s="55">
        <f>VLOOKUP(LEFT($E104,5),Notes!$A:$F,6,0)</f>
        <v>1</v>
      </c>
      <c r="DK104" s="55" t="str">
        <f>IF(LEFT($F104,2)="MS",VLOOKUP(LEFT($F104,5),Notes!$A:$F,6,0),IF(LEFT($F104,3)&gt;Notes!$B$58,0,1))</f>
        <v>Cross</v>
      </c>
      <c r="DL104" s="55" t="str">
        <f>IF(LEFT($G104,3)="MAX",0,VLOOKUP(LEFT($G104,5),Notes!$A:$F,6,0))</f>
        <v>Cross</v>
      </c>
      <c r="DM104" s="55" t="str">
        <f>IF(LEFT($H104,3)="MAX",0,VLOOKUP(LEFT($H104,5),Notes!$A:$F,6,0))</f>
        <v>Cross</v>
      </c>
    </row>
    <row r="105" spans="1:117" ht="17" x14ac:dyDescent="0.2">
      <c r="A105" s="248"/>
      <c r="B105" s="106" t="s">
        <v>365</v>
      </c>
      <c r="C105" s="107" t="str">
        <f>C$97</f>
        <v>MIN(MP00I Product +10%, 1300mV)</v>
      </c>
      <c r="D105" s="108" t="str">
        <f t="shared" si="701"/>
        <v>ME009 Product +10%</v>
      </c>
      <c r="E105" s="107" t="str">
        <f t="shared" si="701"/>
        <v>MG001 Product</v>
      </c>
      <c r="F105" s="242" t="str">
        <f t="shared" si="710"/>
        <v>MS005 Product +10%</v>
      </c>
      <c r="G105" s="242" t="str">
        <f t="shared" si="710"/>
        <v>MD009 Product +12%</v>
      </c>
      <c r="H105" s="242" t="str">
        <f t="shared" si="710"/>
        <v>MI004 Product +10%</v>
      </c>
      <c r="I105" s="107" t="str">
        <f t="shared" si="758"/>
        <v>MIN(MPS00I Product +10%, 1250mV)</v>
      </c>
      <c r="J105" s="107" t="s">
        <v>33</v>
      </c>
      <c r="K105" s="107" t="s">
        <v>33</v>
      </c>
      <c r="L105" s="107" t="s">
        <v>33</v>
      </c>
      <c r="M105" s="107" t="str">
        <f t="shared" si="702"/>
        <v>CPHV</v>
      </c>
      <c r="N105" s="107" t="s">
        <v>33</v>
      </c>
      <c r="O105" s="107" t="str">
        <f t="shared" si="556"/>
        <v>Bincut_X_X_X HV</v>
      </c>
      <c r="P105" s="110"/>
      <c r="Q105" s="249"/>
      <c r="R105" s="106" t="str">
        <f t="shared" si="759"/>
        <v>MS005_CPU</v>
      </c>
      <c r="S105" s="111" t="str">
        <f t="shared" si="703"/>
        <v>MIN(MP00I Product +10%, 1300mV)</v>
      </c>
      <c r="T105" s="111" t="str">
        <f t="shared" si="704"/>
        <v>ME009 Product +10%</v>
      </c>
      <c r="U105" s="111" t="str">
        <f t="shared" si="558"/>
        <v>MG001 Product</v>
      </c>
      <c r="V105" s="111" t="str">
        <f t="shared" si="642"/>
        <v>MS005 Product +10%</v>
      </c>
      <c r="W105" s="111" t="str">
        <f t="shared" si="705"/>
        <v>MD009 Product +12%</v>
      </c>
      <c r="X105" s="111" t="str">
        <f t="shared" si="705"/>
        <v>MI004 Product +10%</v>
      </c>
      <c r="Y105" s="111" t="str">
        <f t="shared" si="760"/>
        <v>MIN(MPS00I Product +10%, 1250mV)</v>
      </c>
      <c r="Z105" s="111" t="str">
        <f t="shared" si="530"/>
        <v>CPHV</v>
      </c>
      <c r="AA105" s="111" t="str">
        <f t="shared" si="530"/>
        <v>CPHV</v>
      </c>
      <c r="AB105" s="111" t="str">
        <f t="shared" si="530"/>
        <v>CPHV</v>
      </c>
      <c r="AC105" s="111" t="str">
        <f t="shared" si="530"/>
        <v>CPHV</v>
      </c>
      <c r="AD105" s="111" t="str">
        <f t="shared" si="530"/>
        <v>CPHV</v>
      </c>
      <c r="AE105" s="111" t="str">
        <f t="shared" si="530"/>
        <v>Bincut_X_X_X HV</v>
      </c>
      <c r="AF105" s="124"/>
      <c r="AG105" s="249"/>
      <c r="AH105" s="106" t="str">
        <f t="shared" si="761"/>
        <v>MS005_CPU</v>
      </c>
      <c r="AI105" s="113" t="str">
        <f t="shared" si="706"/>
        <v>MIN(MP00I Product +10%, 1300mV)</v>
      </c>
      <c r="AJ105" s="113" t="str">
        <f t="shared" si="707"/>
        <v>ME009 Product +10%</v>
      </c>
      <c r="AK105" s="113" t="str">
        <f t="shared" si="707"/>
        <v>MG001 Product</v>
      </c>
      <c r="AL105" s="113" t="str">
        <f t="shared" si="762"/>
        <v>MS005 Product +10%</v>
      </c>
      <c r="AM105" s="113" t="str">
        <f t="shared" si="762"/>
        <v>MD009 Product +12%</v>
      </c>
      <c r="AN105" s="113" t="str">
        <f t="shared" si="762"/>
        <v>MI004 Product +10%</v>
      </c>
      <c r="AO105" s="113" t="str">
        <f t="shared" si="562"/>
        <v>MIN(MPS00I Product +10%, 1250mV)</v>
      </c>
      <c r="AP105" s="113" t="str">
        <f t="shared" si="532"/>
        <v>FTHV</v>
      </c>
      <c r="AQ105" s="113" t="str">
        <f t="shared" si="533"/>
        <v>FTHV</v>
      </c>
      <c r="AR105" s="113" t="str">
        <f t="shared" si="534"/>
        <v>FTHV</v>
      </c>
      <c r="AS105" s="113" t="str">
        <f t="shared" si="535"/>
        <v>FTHV</v>
      </c>
      <c r="AT105" s="113" t="str">
        <f t="shared" si="536"/>
        <v>FTHV</v>
      </c>
      <c r="AU105" s="114" t="str">
        <f t="shared" si="537"/>
        <v>Bincut_X_X_X HV</v>
      </c>
      <c r="AV105" s="124"/>
      <c r="AW105" s="249"/>
      <c r="AX105" s="106" t="str">
        <f t="shared" si="763"/>
        <v>MS005_CPU</v>
      </c>
      <c r="AY105" s="115" t="str">
        <f t="shared" si="539"/>
        <v>MIN(MP00I Product +10%, 1300mV)</v>
      </c>
      <c r="AZ105" s="115" t="str">
        <f t="shared" si="644"/>
        <v>ME009 Product +10%</v>
      </c>
      <c r="BA105" s="115" t="str">
        <f t="shared" si="708"/>
        <v>MG001 Product</v>
      </c>
      <c r="BB105" s="115" t="str">
        <f t="shared" si="708"/>
        <v>MS005 Product +10%</v>
      </c>
      <c r="BC105" s="115" t="str">
        <f t="shared" si="645"/>
        <v>MD009 Product +12%</v>
      </c>
      <c r="BD105" s="115" t="str">
        <f t="shared" si="646"/>
        <v>MI004 Product +10%</v>
      </c>
      <c r="BE105" s="115" t="str">
        <f t="shared" si="716"/>
        <v>MIN(MPS00I Product +10%, 1250mV)</v>
      </c>
      <c r="BF105" s="115" t="str">
        <f t="shared" si="540"/>
        <v>FTHV</v>
      </c>
      <c r="BG105" s="115" t="str">
        <f t="shared" si="541"/>
        <v>FTHV</v>
      </c>
      <c r="BH105" s="115" t="str">
        <f t="shared" si="542"/>
        <v>FTHV</v>
      </c>
      <c r="BI105" s="115" t="str">
        <f t="shared" si="543"/>
        <v>FTHV</v>
      </c>
      <c r="BJ105" s="115" t="str">
        <f t="shared" si="544"/>
        <v>FTHV</v>
      </c>
      <c r="BK105" s="115" t="str">
        <f t="shared" si="545"/>
        <v>Bincut_X_X_X HV</v>
      </c>
      <c r="BL105" s="124"/>
      <c r="BM105" s="248"/>
      <c r="BN105" s="106" t="str">
        <f t="shared" si="564"/>
        <v>MS005_CPU</v>
      </c>
      <c r="BO105" s="116" t="str">
        <f>BO$97</f>
        <v>MIN(MP00I Product +8%, 1300mV)</v>
      </c>
      <c r="BP105" s="116" t="str">
        <f>BP$96</f>
        <v>ME009 Product +8%</v>
      </c>
      <c r="BQ105" s="116" t="str">
        <f t="shared" si="565"/>
        <v>MG001 Product</v>
      </c>
      <c r="BR105" s="116" t="str">
        <f t="shared" si="566"/>
        <v>MS005 Product +8%</v>
      </c>
      <c r="BS105" s="116" t="str">
        <f t="shared" si="709"/>
        <v>MD009 Product +10%</v>
      </c>
      <c r="BT105" s="116" t="str">
        <f t="shared" si="709"/>
        <v>MI004 Product +8%</v>
      </c>
      <c r="BU105" s="116" t="e">
        <f t="shared" si="547"/>
        <v>#VALUE!</v>
      </c>
      <c r="BV105" s="116" t="str">
        <f t="shared" si="567"/>
        <v>QAHV</v>
      </c>
      <c r="BW105" s="116" t="str">
        <f t="shared" si="568"/>
        <v>QAHV</v>
      </c>
      <c r="BX105" s="116" t="str">
        <f t="shared" si="569"/>
        <v>QAHV</v>
      </c>
      <c r="BY105" s="116" t="str">
        <f t="shared" si="570"/>
        <v>QAHV</v>
      </c>
      <c r="BZ105" s="116" t="str">
        <f t="shared" si="571"/>
        <v>QAHV</v>
      </c>
      <c r="CA105" s="116" t="str">
        <f t="shared" si="572"/>
        <v>Bincut_X_X_X HV</v>
      </c>
      <c r="CB105" s="124"/>
      <c r="CC105" s="248"/>
      <c r="CD105" s="106" t="str">
        <f t="shared" si="573"/>
        <v>MS005_CPU</v>
      </c>
      <c r="CE105" s="117" t="str">
        <f t="shared" si="574"/>
        <v>MIN(MP00I Product +8%, 1300mV)</v>
      </c>
      <c r="CF105" s="117" t="str">
        <f t="shared" si="548"/>
        <v>ME009 Product +8%</v>
      </c>
      <c r="CG105" s="117" t="str">
        <f t="shared" si="548"/>
        <v>MG001 Product</v>
      </c>
      <c r="CH105" s="117" t="str">
        <f t="shared" si="549"/>
        <v>MS005 Product +8%</v>
      </c>
      <c r="CI105" s="117" t="str">
        <f t="shared" si="550"/>
        <v>MD009 Product +10%</v>
      </c>
      <c r="CJ105" s="117" t="str">
        <f t="shared" si="551"/>
        <v>MI004 Product +8%</v>
      </c>
      <c r="CK105" s="117" t="e">
        <f t="shared" si="552"/>
        <v>#VALUE!</v>
      </c>
      <c r="CL105" s="117" t="str">
        <f t="shared" si="575"/>
        <v>QAHV</v>
      </c>
      <c r="CM105" s="117" t="str">
        <f t="shared" si="576"/>
        <v>QAHV</v>
      </c>
      <c r="CN105" s="117" t="str">
        <f t="shared" si="577"/>
        <v>QAHV</v>
      </c>
      <c r="CO105" s="117" t="str">
        <f t="shared" si="578"/>
        <v>QAHV</v>
      </c>
      <c r="CP105" s="117" t="str">
        <f t="shared" si="579"/>
        <v>QAHV</v>
      </c>
      <c r="CQ105" s="117" t="str">
        <f t="shared" si="580"/>
        <v>Bincut_X_X_X HV</v>
      </c>
      <c r="CR105" s="124"/>
      <c r="CS105" s="248"/>
      <c r="CT105" s="106" t="str">
        <f t="shared" si="581"/>
        <v>MS005_CPU</v>
      </c>
      <c r="CU105" s="118" t="str">
        <f t="shared" si="582"/>
        <v>MIN(MP00I Product +8%, 1300mV)</v>
      </c>
      <c r="CV105" s="118" t="str">
        <f t="shared" si="553"/>
        <v>ME009 Product +8%</v>
      </c>
      <c r="CW105" s="118" t="str">
        <f t="shared" si="553"/>
        <v>MG001 Product</v>
      </c>
      <c r="CX105" s="118" t="str">
        <f t="shared" si="553"/>
        <v>MS005 Product +8%</v>
      </c>
      <c r="CY105" s="118" t="str">
        <f t="shared" si="583"/>
        <v>MD009 Product +10%</v>
      </c>
      <c r="CZ105" s="118" t="str">
        <f t="shared" si="554"/>
        <v>MI004 Product +8%</v>
      </c>
      <c r="DA105" s="118" t="e">
        <f t="shared" si="584"/>
        <v>#VALUE!</v>
      </c>
      <c r="DB105" s="118" t="str">
        <f t="shared" si="585"/>
        <v>QAHV</v>
      </c>
      <c r="DC105" s="118" t="str">
        <f t="shared" si="586"/>
        <v>QAHV</v>
      </c>
      <c r="DD105" s="118" t="str">
        <f t="shared" si="587"/>
        <v>QAHV</v>
      </c>
      <c r="DE105" s="118" t="str">
        <f t="shared" si="588"/>
        <v>QAHV</v>
      </c>
      <c r="DF105" s="118" t="str">
        <f t="shared" si="589"/>
        <v>QAHV</v>
      </c>
      <c r="DG105" s="118" t="str">
        <f t="shared" si="590"/>
        <v>Bincut_X_X_X HV</v>
      </c>
      <c r="DH105" s="124"/>
      <c r="DI105" s="55" t="str">
        <f t="shared" si="445"/>
        <v>No</v>
      </c>
      <c r="DJ105" s="55">
        <f>VLOOKUP(LEFT($E105,5),Notes!$A:$F,6,0)</f>
        <v>1</v>
      </c>
      <c r="DK105" s="55" t="str">
        <f>IF(LEFT($F105,2)="MS",VLOOKUP(LEFT($F105,5),Notes!$A:$F,6,0),IF(LEFT($F105,3)&gt;Notes!$B$58,0,1))</f>
        <v>Cross</v>
      </c>
      <c r="DL105" s="55" t="str">
        <f>IF(LEFT($G105,3)="MAX",0,VLOOKUP(LEFT($G105,5),Notes!$A:$F,6,0))</f>
        <v>Cross</v>
      </c>
      <c r="DM105" s="55" t="str">
        <f>IF(LEFT($H105,3)="MAX",0,VLOOKUP(LEFT($H105,5),Notes!$A:$F,6,0))</f>
        <v>Cross</v>
      </c>
    </row>
    <row r="106" spans="1:117" ht="17" x14ac:dyDescent="0.2">
      <c r="A106" s="247"/>
      <c r="B106" s="106" t="s">
        <v>201</v>
      </c>
      <c r="C106" s="107" t="str">
        <f>CONCATENATE(LEFT(C4,5)," Product")</f>
        <v>MP001 Product</v>
      </c>
      <c r="D106" s="108" t="str">
        <f>CONCATENATE(LEFT(D4,5)," Product")</f>
        <v>ME001 Product</v>
      </c>
      <c r="E106" s="107" t="str">
        <f t="shared" si="701"/>
        <v>MG001 Product</v>
      </c>
      <c r="F106" s="107" t="str">
        <f>CONCATENATE(LEFT(F4,5)," Product")</f>
        <v>MS001 Product</v>
      </c>
      <c r="G106" s="107" t="str">
        <f>CONCATENATE(LEFT(G4,5)," Product")</f>
        <v>MD005 Product</v>
      </c>
      <c r="H106" s="107" t="str">
        <f>CONCATENATE(LEFT(H4,5)," Product")</f>
        <v>MI004 Product</v>
      </c>
      <c r="I106" s="107" t="str">
        <f>CONCATENATE(LEFT(C106,2),"S",MID(C106,3,15))</f>
        <v>MPS001 Product</v>
      </c>
      <c r="J106" s="107" t="s">
        <v>33</v>
      </c>
      <c r="K106" s="107" t="s">
        <v>33</v>
      </c>
      <c r="L106" s="107" t="s">
        <v>33</v>
      </c>
      <c r="M106" s="107" t="str">
        <f t="shared" si="702"/>
        <v>CPHV</v>
      </c>
      <c r="N106" s="107" t="s">
        <v>33</v>
      </c>
      <c r="O106" s="107" t="str">
        <f t="shared" si="556"/>
        <v>Bincut_X_X_X HV</v>
      </c>
      <c r="P106" s="110"/>
      <c r="Q106" s="249"/>
      <c r="R106" s="106" t="str">
        <f t="shared" si="759"/>
        <v>MS001_SRAM</v>
      </c>
      <c r="S106" s="111" t="str">
        <f t="shared" si="703"/>
        <v>MP001 Product</v>
      </c>
      <c r="T106" s="111" t="str">
        <f t="shared" si="704"/>
        <v>ME001 Product</v>
      </c>
      <c r="U106" s="111" t="str">
        <f t="shared" si="558"/>
        <v>MG001 Product</v>
      </c>
      <c r="V106" s="111" t="str">
        <f t="shared" si="642"/>
        <v>MS001 Product</v>
      </c>
      <c r="W106" s="111" t="str">
        <f t="shared" si="705"/>
        <v>MD005 Product</v>
      </c>
      <c r="X106" s="111" t="str">
        <f t="shared" si="705"/>
        <v>MI004 Product</v>
      </c>
      <c r="Y106" s="111" t="str">
        <f t="shared" si="530"/>
        <v>MPS001 Product</v>
      </c>
      <c r="Z106" s="111" t="str">
        <f t="shared" si="530"/>
        <v>CPHV</v>
      </c>
      <c r="AA106" s="111" t="str">
        <f t="shared" si="530"/>
        <v>CPHV</v>
      </c>
      <c r="AB106" s="111" t="str">
        <f t="shared" si="530"/>
        <v>CPHV</v>
      </c>
      <c r="AC106" s="111" t="str">
        <f t="shared" si="530"/>
        <v>CPHV</v>
      </c>
      <c r="AD106" s="111" t="str">
        <f t="shared" si="530"/>
        <v>CPHV</v>
      </c>
      <c r="AE106" s="111" t="str">
        <f t="shared" si="530"/>
        <v>Bincut_X_X_X HV</v>
      </c>
      <c r="AF106" s="124"/>
      <c r="AG106" s="249"/>
      <c r="AH106" s="106" t="str">
        <f t="shared" si="761"/>
        <v>MS001_SRAM</v>
      </c>
      <c r="AI106" s="113" t="str">
        <f t="shared" si="706"/>
        <v>MP001 Product</v>
      </c>
      <c r="AJ106" s="113" t="str">
        <f>D106</f>
        <v>ME001 Product</v>
      </c>
      <c r="AK106" s="113" t="str">
        <f>E106</f>
        <v>MG001 Product</v>
      </c>
      <c r="AL106" s="113" t="str">
        <f>F106</f>
        <v>MS001 Product</v>
      </c>
      <c r="AM106" s="113" t="str">
        <f>G106</f>
        <v>MD005 Product</v>
      </c>
      <c r="AN106" s="113" t="str">
        <f>H106</f>
        <v>MI004 Product</v>
      </c>
      <c r="AO106" s="113" t="str">
        <f t="shared" si="562"/>
        <v>MPS001 Product</v>
      </c>
      <c r="AP106" s="113" t="str">
        <f t="shared" si="532"/>
        <v>FTHV</v>
      </c>
      <c r="AQ106" s="113" t="str">
        <f t="shared" si="533"/>
        <v>FTHV</v>
      </c>
      <c r="AR106" s="113" t="str">
        <f t="shared" si="534"/>
        <v>FTHV</v>
      </c>
      <c r="AS106" s="113" t="str">
        <f t="shared" si="535"/>
        <v>FTHV</v>
      </c>
      <c r="AT106" s="113" t="str">
        <f t="shared" si="536"/>
        <v>FTHV</v>
      </c>
      <c r="AU106" s="114" t="str">
        <f t="shared" si="537"/>
        <v>Bincut_X_X_X HV</v>
      </c>
      <c r="AV106" s="124"/>
      <c r="AW106" s="249"/>
      <c r="AX106" s="106" t="str">
        <f t="shared" si="763"/>
        <v>MS001_SRAM</v>
      </c>
      <c r="AY106" s="115" t="str">
        <f t="shared" si="539"/>
        <v>MP001 Product</v>
      </c>
      <c r="AZ106" s="115" t="str">
        <f t="shared" si="644"/>
        <v>ME001 Product</v>
      </c>
      <c r="BA106" s="115" t="str">
        <f t="shared" si="708"/>
        <v>MG001 Product</v>
      </c>
      <c r="BB106" s="115" t="str">
        <f t="shared" si="708"/>
        <v>MS001 Product</v>
      </c>
      <c r="BC106" s="115" t="str">
        <f t="shared" si="645"/>
        <v>MD005 Product</v>
      </c>
      <c r="BD106" s="115" t="str">
        <f t="shared" si="646"/>
        <v>MI004 Product</v>
      </c>
      <c r="BE106" s="115" t="str">
        <f t="shared" si="647"/>
        <v>MPS001 Product</v>
      </c>
      <c r="BF106" s="115" t="str">
        <f t="shared" si="540"/>
        <v>FTHV</v>
      </c>
      <c r="BG106" s="115" t="str">
        <f t="shared" si="541"/>
        <v>FTHV</v>
      </c>
      <c r="BH106" s="115" t="str">
        <f t="shared" si="542"/>
        <v>FTHV</v>
      </c>
      <c r="BI106" s="115" t="str">
        <f t="shared" si="543"/>
        <v>FTHV</v>
      </c>
      <c r="BJ106" s="115" t="str">
        <f t="shared" si="544"/>
        <v>FTHV</v>
      </c>
      <c r="BK106" s="115" t="str">
        <f t="shared" si="545"/>
        <v>Bincut_X_X_X HV</v>
      </c>
      <c r="BL106" s="124"/>
      <c r="BM106" s="247"/>
      <c r="BN106" s="106" t="str">
        <f t="shared" si="564"/>
        <v>MS001_SRAM</v>
      </c>
      <c r="BO106" s="116" t="str">
        <f>IF(LEN(AI106)&gt;14,CONCATENATE(LEFT(AI106,SEARCH("+",AI106,1)),MID(AI106,SEARCH("+",AI106,1)+1,(LEN(AI106)-SEARCH("+",AI106,1)-1))-2,"%"),AI106)</f>
        <v>MP001 Product</v>
      </c>
      <c r="BP106" s="116" t="str">
        <f>IF(LEN(AJ106)&gt;14,CONCATENATE(LEFT(AJ106,SEARCH("+",AJ106,1)),MID(AJ106,SEARCH("+",AJ106,1)+1,(LEN(AJ106)-SEARCH("+",AJ106,1)-1))-2,"%"),AJ106)</f>
        <v>ME001 Product</v>
      </c>
      <c r="BQ106" s="116" t="str">
        <f t="shared" si="565"/>
        <v>MG001 Product</v>
      </c>
      <c r="BR106" s="116" t="str">
        <f t="shared" si="566"/>
        <v>MS001 Product</v>
      </c>
      <c r="BS106" s="116" t="str">
        <f t="shared" si="709"/>
        <v>MD005 Product</v>
      </c>
      <c r="BT106" s="116" t="str">
        <f t="shared" si="709"/>
        <v>MI004 Product</v>
      </c>
      <c r="BU106" s="116" t="str">
        <f t="shared" si="547"/>
        <v>MPS001 Product</v>
      </c>
      <c r="BV106" s="116" t="str">
        <f t="shared" si="567"/>
        <v>QAHV</v>
      </c>
      <c r="BW106" s="116" t="str">
        <f t="shared" si="568"/>
        <v>QAHV</v>
      </c>
      <c r="BX106" s="116" t="str">
        <f t="shared" si="569"/>
        <v>QAHV</v>
      </c>
      <c r="BY106" s="116" t="str">
        <f t="shared" si="570"/>
        <v>QAHV</v>
      </c>
      <c r="BZ106" s="116" t="str">
        <f t="shared" si="571"/>
        <v>QAHV</v>
      </c>
      <c r="CA106" s="116" t="str">
        <f t="shared" si="572"/>
        <v>Bincut_X_X_X HV</v>
      </c>
      <c r="CB106" s="124"/>
      <c r="CC106" s="247"/>
      <c r="CD106" s="106" t="str">
        <f t="shared" si="573"/>
        <v>MS001_SRAM</v>
      </c>
      <c r="CE106" s="117" t="str">
        <f t="shared" si="574"/>
        <v>MP001 Product</v>
      </c>
      <c r="CF106" s="117" t="str">
        <f t="shared" si="548"/>
        <v>ME001 Product</v>
      </c>
      <c r="CG106" s="117" t="str">
        <f t="shared" si="548"/>
        <v>MG001 Product</v>
      </c>
      <c r="CH106" s="117" t="str">
        <f t="shared" si="549"/>
        <v>MS001 Product</v>
      </c>
      <c r="CI106" s="117" t="str">
        <f t="shared" si="550"/>
        <v>MD005 Product</v>
      </c>
      <c r="CJ106" s="117" t="str">
        <f t="shared" si="551"/>
        <v>MI004 Product</v>
      </c>
      <c r="CK106" s="117" t="str">
        <f t="shared" si="552"/>
        <v>MPS001 Product</v>
      </c>
      <c r="CL106" s="117" t="str">
        <f t="shared" si="575"/>
        <v>QAHV</v>
      </c>
      <c r="CM106" s="117" t="str">
        <f t="shared" si="576"/>
        <v>QAHV</v>
      </c>
      <c r="CN106" s="117" t="str">
        <f t="shared" si="577"/>
        <v>QAHV</v>
      </c>
      <c r="CO106" s="117" t="str">
        <f t="shared" si="578"/>
        <v>QAHV</v>
      </c>
      <c r="CP106" s="117" t="str">
        <f t="shared" si="579"/>
        <v>QAHV</v>
      </c>
      <c r="CQ106" s="117" t="str">
        <f t="shared" si="580"/>
        <v>Bincut_X_X_X HV</v>
      </c>
      <c r="CR106" s="124"/>
      <c r="CS106" s="247"/>
      <c r="CT106" s="106" t="str">
        <f t="shared" si="581"/>
        <v>MS001_SRAM</v>
      </c>
      <c r="CU106" s="118" t="str">
        <f t="shared" si="582"/>
        <v>MP001 Product</v>
      </c>
      <c r="CV106" s="118" t="str">
        <f t="shared" si="553"/>
        <v>ME001 Product</v>
      </c>
      <c r="CW106" s="118" t="str">
        <f t="shared" si="553"/>
        <v>MG001 Product</v>
      </c>
      <c r="CX106" s="118" t="str">
        <f t="shared" si="553"/>
        <v>MS001 Product</v>
      </c>
      <c r="CY106" s="118" t="str">
        <f t="shared" si="583"/>
        <v>MD005 Product</v>
      </c>
      <c r="CZ106" s="118" t="str">
        <f t="shared" si="554"/>
        <v>MI004 Product</v>
      </c>
      <c r="DA106" s="118" t="str">
        <f t="shared" si="584"/>
        <v>MPS001 Product</v>
      </c>
      <c r="DB106" s="118" t="str">
        <f t="shared" si="585"/>
        <v>QAHV</v>
      </c>
      <c r="DC106" s="118" t="str">
        <f t="shared" si="586"/>
        <v>QAHV</v>
      </c>
      <c r="DD106" s="118" t="str">
        <f t="shared" si="587"/>
        <v>QAHV</v>
      </c>
      <c r="DE106" s="118" t="str">
        <f t="shared" si="588"/>
        <v>QAHV</v>
      </c>
      <c r="DF106" s="118" t="str">
        <f t="shared" si="589"/>
        <v>QAHV</v>
      </c>
      <c r="DG106" s="118" t="str">
        <f t="shared" si="590"/>
        <v>Bincut_X_X_X HV</v>
      </c>
      <c r="DH106" s="124"/>
      <c r="DI106" s="55" t="str">
        <f t="shared" si="445"/>
        <v>No</v>
      </c>
      <c r="DJ106" s="55">
        <f>VLOOKUP(LEFT($E106,5),Notes!$A:$F,6,0)</f>
        <v>1</v>
      </c>
      <c r="DK106" s="55">
        <f>IF(LEFT($F106,2)="MS",VLOOKUP(LEFT($F106,5),Notes!$A:$F,6,0),IF(LEFT($F106,3)&gt;Notes!$B$58,0,1))</f>
        <v>1</v>
      </c>
      <c r="DL106" s="55" t="str">
        <f>IF(LEFT($G106,3)="MAX",0,VLOOKUP(LEFT($G106,5),Notes!$A:$F,6,0))</f>
        <v>Cross</v>
      </c>
      <c r="DM106" s="55" t="str">
        <f>IF(LEFT($H106,3)="MAX",0,VLOOKUP(LEFT($H106,5),Notes!$A:$F,6,0))</f>
        <v>Cross</v>
      </c>
    </row>
    <row r="107" spans="1:117" ht="17" x14ac:dyDescent="0.2">
      <c r="A107" s="105" t="s">
        <v>68</v>
      </c>
      <c r="B107" s="106" t="s">
        <v>404</v>
      </c>
      <c r="C107" s="107" t="str">
        <f>C$96</f>
        <v>MP007 Product</v>
      </c>
      <c r="D107" s="108" t="str">
        <f>D$97</f>
        <v>ME005 Product</v>
      </c>
      <c r="E107" s="107" t="str">
        <f>IF($K107="CPHV",E$96,CONCATENATE($K107," (",E$111,"1)"))</f>
        <v>MG001 Product</v>
      </c>
      <c r="F107" s="242" t="str">
        <f>IF($K107="CPHV",F$101,CONCATENATE($K107," (",F$111,"4)"))</f>
        <v>MS005 Product +10%</v>
      </c>
      <c r="G107" s="242" t="str">
        <f>G$101</f>
        <v>MD009 Product +12%</v>
      </c>
      <c r="H107" s="242" t="str">
        <f>IF($K107="CPHV",H$101,CONCATENATE($K107," (",H$111,"3)"))</f>
        <v>MI004 Product +10%</v>
      </c>
      <c r="I107" s="107" t="s">
        <v>302</v>
      </c>
      <c r="J107" s="107" t="str">
        <f>IF(J32=Notes!$B$54,"CPHV",J32)</f>
        <v>CPHV</v>
      </c>
      <c r="K107" s="107" t="str">
        <f>J107</f>
        <v>CPHV</v>
      </c>
      <c r="L107" s="107" t="s">
        <v>33</v>
      </c>
      <c r="M107" s="107" t="s">
        <v>33</v>
      </c>
      <c r="N107" s="107" t="s">
        <v>33</v>
      </c>
      <c r="O107" s="107" t="str">
        <f t="shared" si="556"/>
        <v>Bincut_X_X_X HV</v>
      </c>
      <c r="P107" s="121"/>
      <c r="Q107" s="105" t="str">
        <f>A107</f>
        <v>DCS_DDR</v>
      </c>
      <c r="R107" s="106" t="str">
        <f t="shared" si="759"/>
        <v>MD009</v>
      </c>
      <c r="S107" s="111" t="str">
        <f>C107</f>
        <v>MP007 Product</v>
      </c>
      <c r="T107" s="111" t="str">
        <f>D107</f>
        <v>ME005 Product</v>
      </c>
      <c r="U107" s="111" t="str">
        <f>E107</f>
        <v>MG001 Product</v>
      </c>
      <c r="V107" s="111" t="str">
        <f t="shared" si="642"/>
        <v>MS005 Product +10%</v>
      </c>
      <c r="W107" s="111" t="str">
        <f t="shared" si="705"/>
        <v>MD009 Product +12%</v>
      </c>
      <c r="X107" s="111" t="str">
        <f t="shared" si="705"/>
        <v>MI004 Product +10%</v>
      </c>
      <c r="Y107" s="111" t="str">
        <f>I107</f>
        <v>MES005 Product</v>
      </c>
      <c r="Z107" s="111" t="str">
        <f t="shared" si="530"/>
        <v>CPHV</v>
      </c>
      <c r="AA107" s="111" t="str">
        <f t="shared" si="530"/>
        <v>CPHV</v>
      </c>
      <c r="AB107" s="111" t="str">
        <f t="shared" si="530"/>
        <v>CPHV</v>
      </c>
      <c r="AC107" s="111" t="str">
        <f t="shared" si="530"/>
        <v>CPHV</v>
      </c>
      <c r="AD107" s="111" t="str">
        <f t="shared" si="530"/>
        <v>CPHV</v>
      </c>
      <c r="AE107" s="111" t="str">
        <f t="shared" si="530"/>
        <v>Bincut_X_X_X HV</v>
      </c>
      <c r="AF107" s="124"/>
      <c r="AG107" s="105" t="str">
        <f>A107</f>
        <v>DCS_DDR</v>
      </c>
      <c r="AH107" s="106" t="str">
        <f t="shared" si="761"/>
        <v>MD009</v>
      </c>
      <c r="AI107" s="113" t="str">
        <f t="shared" si="706"/>
        <v>MP007 Product</v>
      </c>
      <c r="AJ107" s="113" t="str">
        <f t="shared" si="706"/>
        <v>ME005 Product</v>
      </c>
      <c r="AK107" s="113" t="str">
        <f>IF(LEFT(E107,1)="M",LEFT(TRIM(E107),5)&amp;" Product",CONCATENATE($AQ107,MID(E107,6,10)))</f>
        <v>MG001 Product</v>
      </c>
      <c r="AL107" s="113" t="str">
        <f t="shared" ref="AL107:AN108" si="764">AL$101</f>
        <v>MS005 Product +10%</v>
      </c>
      <c r="AM107" s="113" t="str">
        <f t="shared" si="764"/>
        <v>MD009 Product +12%</v>
      </c>
      <c r="AN107" s="113" t="str">
        <f t="shared" si="764"/>
        <v>MI004 Product +10%</v>
      </c>
      <c r="AO107" s="113" t="str">
        <f t="shared" si="562"/>
        <v>MES005 Product</v>
      </c>
      <c r="AP107" s="113" t="str">
        <f t="shared" si="532"/>
        <v>FTHV</v>
      </c>
      <c r="AQ107" s="113" t="str">
        <f t="shared" si="533"/>
        <v>FTHV</v>
      </c>
      <c r="AR107" s="113" t="str">
        <f t="shared" si="534"/>
        <v>FTHV</v>
      </c>
      <c r="AS107" s="113" t="str">
        <f t="shared" si="535"/>
        <v>FTHV</v>
      </c>
      <c r="AT107" s="113" t="str">
        <f t="shared" si="536"/>
        <v>FTHV</v>
      </c>
      <c r="AU107" s="114" t="str">
        <f t="shared" si="537"/>
        <v>Bincut_X_X_X HV</v>
      </c>
      <c r="AV107" s="124"/>
      <c r="AW107" s="105" t="str">
        <f>A107</f>
        <v>DCS_DDR</v>
      </c>
      <c r="AX107" s="106" t="str">
        <f t="shared" si="763"/>
        <v>MD009</v>
      </c>
      <c r="AY107" s="115" t="str">
        <f t="shared" si="539"/>
        <v>MP007 Product</v>
      </c>
      <c r="AZ107" s="115" t="str">
        <f t="shared" si="644"/>
        <v>ME005 Product</v>
      </c>
      <c r="BA107" s="115" t="str">
        <f t="shared" si="708"/>
        <v>MG001 Product</v>
      </c>
      <c r="BB107" s="115" t="str">
        <f t="shared" si="708"/>
        <v>MS005 Product +10%</v>
      </c>
      <c r="BC107" s="115" t="str">
        <f t="shared" si="645"/>
        <v>MD009 Product +12%</v>
      </c>
      <c r="BD107" s="115" t="str">
        <f t="shared" si="646"/>
        <v>MI004 Product +10%</v>
      </c>
      <c r="BE107" s="115" t="str">
        <f t="shared" si="647"/>
        <v>MES005 Product</v>
      </c>
      <c r="BF107" s="115" t="str">
        <f t="shared" si="540"/>
        <v>FTHV</v>
      </c>
      <c r="BG107" s="115" t="str">
        <f t="shared" si="541"/>
        <v>FTHV</v>
      </c>
      <c r="BH107" s="115" t="str">
        <f t="shared" si="542"/>
        <v>FTHV</v>
      </c>
      <c r="BI107" s="115" t="str">
        <f t="shared" si="543"/>
        <v>FTHV</v>
      </c>
      <c r="BJ107" s="115" t="str">
        <f t="shared" si="544"/>
        <v>FTHV</v>
      </c>
      <c r="BK107" s="115" t="str">
        <f t="shared" si="545"/>
        <v>Bincut_X_X_X HV</v>
      </c>
      <c r="BL107" s="124"/>
      <c r="BM107" s="105" t="str">
        <f>$A107</f>
        <v>DCS_DDR</v>
      </c>
      <c r="BN107" s="106" t="str">
        <f t="shared" si="564"/>
        <v>MD009</v>
      </c>
      <c r="BO107" s="116" t="str">
        <f>BO$96</f>
        <v>MP007 Product</v>
      </c>
      <c r="BP107" s="116" t="str">
        <f>IF(LEN(AJ107)&gt;14,CONCATENATE(LEFT(AJ107,SEARCH("+",AJ107,1)),MID(AJ107,SEARCH("+",AJ107,1)+1,(LEN(AJ107)-SEARCH("+",AJ107,1)-1))-2,"%"),AJ107)</f>
        <v>ME005 Product</v>
      </c>
      <c r="BQ107" s="116" t="str">
        <f t="shared" si="565"/>
        <v>MG001 Product</v>
      </c>
      <c r="BR107" s="116" t="str">
        <f t="shared" si="566"/>
        <v>MS005 Product +8%</v>
      </c>
      <c r="BS107" s="116" t="str">
        <f t="shared" si="709"/>
        <v>MD009 Product +10%</v>
      </c>
      <c r="BT107" s="116" t="str">
        <f t="shared" si="709"/>
        <v>MI004 Product +8%</v>
      </c>
      <c r="BU107" s="116" t="str">
        <f t="shared" si="547"/>
        <v>MES005 Product</v>
      </c>
      <c r="BV107" s="116" t="str">
        <f t="shared" si="567"/>
        <v>QAHV</v>
      </c>
      <c r="BW107" s="116" t="str">
        <f t="shared" si="568"/>
        <v>QAHV</v>
      </c>
      <c r="BX107" s="116" t="str">
        <f t="shared" si="569"/>
        <v>QAHV</v>
      </c>
      <c r="BY107" s="116" t="str">
        <f t="shared" si="570"/>
        <v>QAHV</v>
      </c>
      <c r="BZ107" s="116" t="str">
        <f t="shared" si="571"/>
        <v>QAHV</v>
      </c>
      <c r="CA107" s="116" t="str">
        <f t="shared" si="572"/>
        <v>Bincut_X_X_X HV</v>
      </c>
      <c r="CB107" s="124"/>
      <c r="CC107" s="105" t="str">
        <f>$A107</f>
        <v>DCS_DDR</v>
      </c>
      <c r="CD107" s="106" t="str">
        <f t="shared" si="573"/>
        <v>MD009</v>
      </c>
      <c r="CE107" s="117" t="str">
        <f t="shared" si="574"/>
        <v>MP007 Product</v>
      </c>
      <c r="CF107" s="117" t="str">
        <f t="shared" si="548"/>
        <v>ME005 Product</v>
      </c>
      <c r="CG107" s="117" t="str">
        <f t="shared" si="548"/>
        <v>MG001 Product</v>
      </c>
      <c r="CH107" s="117" t="str">
        <f t="shared" si="549"/>
        <v>MS005 Product +8%</v>
      </c>
      <c r="CI107" s="117" t="str">
        <f t="shared" si="550"/>
        <v>MD009 Product +10%</v>
      </c>
      <c r="CJ107" s="117" t="str">
        <f t="shared" si="551"/>
        <v>MI004 Product +8%</v>
      </c>
      <c r="CK107" s="117" t="str">
        <f t="shared" si="552"/>
        <v>MES005 Product</v>
      </c>
      <c r="CL107" s="117" t="str">
        <f t="shared" si="575"/>
        <v>QAHV</v>
      </c>
      <c r="CM107" s="117" t="str">
        <f t="shared" si="576"/>
        <v>QAHV</v>
      </c>
      <c r="CN107" s="117" t="str">
        <f t="shared" si="577"/>
        <v>QAHV</v>
      </c>
      <c r="CO107" s="117" t="str">
        <f t="shared" si="578"/>
        <v>QAHV</v>
      </c>
      <c r="CP107" s="117" t="str">
        <f t="shared" si="579"/>
        <v>QAHV</v>
      </c>
      <c r="CQ107" s="117" t="str">
        <f t="shared" si="580"/>
        <v>Bincut_X_X_X HV</v>
      </c>
      <c r="CR107" s="124"/>
      <c r="CS107" s="105" t="str">
        <f>$A107</f>
        <v>DCS_DDR</v>
      </c>
      <c r="CT107" s="106" t="str">
        <f t="shared" si="581"/>
        <v>MD009</v>
      </c>
      <c r="CU107" s="118" t="str">
        <f t="shared" si="582"/>
        <v>MP007 Product</v>
      </c>
      <c r="CV107" s="118" t="str">
        <f t="shared" si="553"/>
        <v>ME005 Product</v>
      </c>
      <c r="CW107" s="118" t="str">
        <f t="shared" si="553"/>
        <v>MG001 Product</v>
      </c>
      <c r="CX107" s="118" t="str">
        <f t="shared" si="553"/>
        <v>MS005 Product +8%</v>
      </c>
      <c r="CY107" s="118" t="str">
        <f t="shared" si="583"/>
        <v>MD009 Product +10%</v>
      </c>
      <c r="CZ107" s="118" t="str">
        <f t="shared" si="554"/>
        <v>MI004 Product +8%</v>
      </c>
      <c r="DA107" s="118" t="str">
        <f t="shared" si="584"/>
        <v>MES005 Product</v>
      </c>
      <c r="DB107" s="118" t="str">
        <f t="shared" si="585"/>
        <v>QAHV</v>
      </c>
      <c r="DC107" s="118" t="str">
        <f t="shared" si="586"/>
        <v>QAHV</v>
      </c>
      <c r="DD107" s="118" t="str">
        <f t="shared" si="587"/>
        <v>QAHV</v>
      </c>
      <c r="DE107" s="118" t="str">
        <f t="shared" si="588"/>
        <v>QAHV</v>
      </c>
      <c r="DF107" s="118" t="str">
        <f t="shared" si="589"/>
        <v>QAHV</v>
      </c>
      <c r="DG107" s="118" t="str">
        <f t="shared" si="590"/>
        <v>Bincut_X_X_X HV</v>
      </c>
      <c r="DH107" s="124"/>
      <c r="DI107" s="55" t="str">
        <f t="shared" si="445"/>
        <v>No</v>
      </c>
      <c r="DJ107" s="55">
        <f>VLOOKUP(LEFT($E107,5),Notes!$A:$F,6,0)</f>
        <v>1</v>
      </c>
      <c r="DK107" s="55" t="str">
        <f>IF(LEFT($F107,2)="MS",VLOOKUP(LEFT($F107,5),Notes!$A:$F,6,0),IF(LEFT($F107,3)&gt;Notes!$B$58,0,1))</f>
        <v>Cross</v>
      </c>
      <c r="DL107" s="55" t="str">
        <f>IF(LEFT($G107,3)="MAX",0,VLOOKUP(LEFT($G107,5),Notes!$A:$F,6,0))</f>
        <v>Cross</v>
      </c>
      <c r="DM107" s="55" t="str">
        <f>IF(LEFT($H107,3)="MAX",0,VLOOKUP(LEFT($H107,5),Notes!$A:$F,6,0))</f>
        <v>Cross</v>
      </c>
    </row>
    <row r="108" spans="1:117" ht="17" x14ac:dyDescent="0.2">
      <c r="A108" s="106" t="s">
        <v>117</v>
      </c>
      <c r="B108" s="106" t="s">
        <v>405</v>
      </c>
      <c r="C108" s="107" t="str">
        <f>C$96</f>
        <v>MP007 Product</v>
      </c>
      <c r="D108" s="108" t="str">
        <f>D$97</f>
        <v>ME005 Product</v>
      </c>
      <c r="E108" s="107" t="str">
        <f>IF($K108="CPHV",E$96,CONCATENATE($K108," (",E$111,"1)"))</f>
        <v>MG001 Product</v>
      </c>
      <c r="F108" s="242" t="str">
        <f>IF($K108="CPHV",F$101,CONCATENATE($K108," (",F$111,"4)"))</f>
        <v>MS005 Product +10%</v>
      </c>
      <c r="G108" s="242" t="str">
        <f>G$101</f>
        <v>MD009 Product +12%</v>
      </c>
      <c r="H108" s="242" t="str">
        <f>IF($K108="CPHV",H$101,CONCATENATE($K108," (",H$111,"3)"))</f>
        <v>MI004 Product +10%</v>
      </c>
      <c r="I108" s="107" t="str">
        <f>I$107</f>
        <v>MES005 Product</v>
      </c>
      <c r="J108" s="107" t="str">
        <f>IF(J43=Notes!$B$54,"CPHV",J43)</f>
        <v>CPHV</v>
      </c>
      <c r="K108" s="107" t="str">
        <f>J108</f>
        <v>CPHV</v>
      </c>
      <c r="L108" s="107" t="s">
        <v>33</v>
      </c>
      <c r="M108" s="107" t="s">
        <v>33</v>
      </c>
      <c r="N108" s="107" t="s">
        <v>33</v>
      </c>
      <c r="O108" s="107" t="str">
        <f t="shared" si="556"/>
        <v>Bincut_X_X_X HV</v>
      </c>
      <c r="P108" s="121"/>
      <c r="Q108" s="106" t="str">
        <f>A108</f>
        <v>DISP</v>
      </c>
      <c r="R108" s="106" t="str">
        <f t="shared" si="759"/>
        <v>MI004</v>
      </c>
      <c r="S108" s="111" t="str">
        <f t="shared" si="703"/>
        <v>MP007 Product</v>
      </c>
      <c r="T108" s="111" t="str">
        <f t="shared" si="704"/>
        <v>ME005 Product</v>
      </c>
      <c r="U108" s="111" t="str">
        <f t="shared" si="558"/>
        <v>MG001 Product</v>
      </c>
      <c r="V108" s="111" t="str">
        <f t="shared" si="642"/>
        <v>MS005 Product +10%</v>
      </c>
      <c r="W108" s="111" t="str">
        <f t="shared" si="705"/>
        <v>MD009 Product +12%</v>
      </c>
      <c r="X108" s="111" t="str">
        <f t="shared" si="705"/>
        <v>MI004 Product +10%</v>
      </c>
      <c r="Y108" s="111" t="str">
        <f>I108</f>
        <v>MES005 Product</v>
      </c>
      <c r="Z108" s="111" t="str">
        <f t="shared" si="530"/>
        <v>CPHV</v>
      </c>
      <c r="AA108" s="111" t="str">
        <f t="shared" si="530"/>
        <v>CPHV</v>
      </c>
      <c r="AB108" s="111" t="str">
        <f t="shared" si="530"/>
        <v>CPHV</v>
      </c>
      <c r="AC108" s="111" t="str">
        <f t="shared" si="530"/>
        <v>CPHV</v>
      </c>
      <c r="AD108" s="111" t="str">
        <f t="shared" si="530"/>
        <v>CPHV</v>
      </c>
      <c r="AE108" s="111" t="str">
        <f t="shared" si="530"/>
        <v>Bincut_X_X_X HV</v>
      </c>
      <c r="AF108" s="124"/>
      <c r="AG108" s="112" t="str">
        <f>A108</f>
        <v>DISP</v>
      </c>
      <c r="AH108" s="106" t="str">
        <f t="shared" si="761"/>
        <v>MI004</v>
      </c>
      <c r="AI108" s="113" t="str">
        <f t="shared" si="706"/>
        <v>MP007 Product</v>
      </c>
      <c r="AJ108" s="113" t="str">
        <f t="shared" si="706"/>
        <v>ME005 Product</v>
      </c>
      <c r="AK108" s="113" t="str">
        <f>IF(LEFT(E108,1)="M",LEFT(TRIM(E108),5)&amp;" Product",CONCATENATE($AQ108,MID(E108,6,10)))</f>
        <v>MG001 Product</v>
      </c>
      <c r="AL108" s="113" t="str">
        <f t="shared" si="764"/>
        <v>MS005 Product +10%</v>
      </c>
      <c r="AM108" s="113" t="str">
        <f t="shared" si="764"/>
        <v>MD009 Product +12%</v>
      </c>
      <c r="AN108" s="113" t="str">
        <f t="shared" si="764"/>
        <v>MI004 Product +10%</v>
      </c>
      <c r="AO108" s="113" t="str">
        <f t="shared" si="562"/>
        <v>MES005 Product</v>
      </c>
      <c r="AP108" s="113" t="str">
        <f t="shared" si="532"/>
        <v>FTHV</v>
      </c>
      <c r="AQ108" s="113" t="str">
        <f t="shared" si="533"/>
        <v>FTHV</v>
      </c>
      <c r="AR108" s="113" t="str">
        <f t="shared" si="534"/>
        <v>FTHV</v>
      </c>
      <c r="AS108" s="113" t="str">
        <f t="shared" si="535"/>
        <v>FTHV</v>
      </c>
      <c r="AT108" s="113" t="str">
        <f t="shared" si="536"/>
        <v>FTHV</v>
      </c>
      <c r="AU108" s="114" t="str">
        <f t="shared" si="537"/>
        <v>Bincut_X_X_X HV</v>
      </c>
      <c r="AV108" s="124"/>
      <c r="AW108" s="106" t="str">
        <f>A108</f>
        <v>DISP</v>
      </c>
      <c r="AX108" s="106" t="str">
        <f t="shared" si="763"/>
        <v>MI004</v>
      </c>
      <c r="AY108" s="115" t="str">
        <f t="shared" si="539"/>
        <v>MP007 Product</v>
      </c>
      <c r="AZ108" s="115" t="str">
        <f t="shared" si="644"/>
        <v>ME005 Product</v>
      </c>
      <c r="BA108" s="115" t="str">
        <f t="shared" si="708"/>
        <v>MG001 Product</v>
      </c>
      <c r="BB108" s="115" t="str">
        <f t="shared" si="708"/>
        <v>MS005 Product +10%</v>
      </c>
      <c r="BC108" s="115" t="str">
        <f t="shared" si="645"/>
        <v>MD009 Product +12%</v>
      </c>
      <c r="BD108" s="115" t="str">
        <f t="shared" si="646"/>
        <v>MI004 Product +10%</v>
      </c>
      <c r="BE108" s="115" t="str">
        <f t="shared" si="647"/>
        <v>MES005 Product</v>
      </c>
      <c r="BF108" s="115" t="str">
        <f t="shared" si="540"/>
        <v>FTHV</v>
      </c>
      <c r="BG108" s="115" t="str">
        <f t="shared" si="541"/>
        <v>FTHV</v>
      </c>
      <c r="BH108" s="115" t="str">
        <f t="shared" si="542"/>
        <v>FTHV</v>
      </c>
      <c r="BI108" s="115" t="str">
        <f t="shared" si="543"/>
        <v>FTHV</v>
      </c>
      <c r="BJ108" s="115" t="str">
        <f t="shared" si="544"/>
        <v>FTHV</v>
      </c>
      <c r="BK108" s="115" t="str">
        <f t="shared" si="545"/>
        <v>Bincut_X_X_X HV</v>
      </c>
      <c r="BL108" s="124"/>
      <c r="BM108" s="106" t="str">
        <f>$A108</f>
        <v>DISP</v>
      </c>
      <c r="BN108" s="106" t="str">
        <f t="shared" si="564"/>
        <v>MI004</v>
      </c>
      <c r="BO108" s="116" t="str">
        <f>BO$96</f>
        <v>MP007 Product</v>
      </c>
      <c r="BP108" s="116" t="str">
        <f>IF(LEN(AJ108)&gt;14,CONCATENATE(LEFT(AJ108,SEARCH("+",AJ108,1)),MID(AJ108,SEARCH("+",AJ108,1)+1,(LEN(AJ108)-SEARCH("+",AJ108,1)-1))-2,"%"),AJ108)</f>
        <v>ME005 Product</v>
      </c>
      <c r="BQ108" s="116" t="str">
        <f t="shared" si="565"/>
        <v>MG001 Product</v>
      </c>
      <c r="BR108" s="116" t="str">
        <f t="shared" si="566"/>
        <v>MS005 Product +8%</v>
      </c>
      <c r="BS108" s="116" t="str">
        <f t="shared" si="709"/>
        <v>MD009 Product +10%</v>
      </c>
      <c r="BT108" s="116" t="str">
        <f t="shared" si="709"/>
        <v>MI004 Product +8%</v>
      </c>
      <c r="BU108" s="116" t="str">
        <f t="shared" si="547"/>
        <v>MES005 Product</v>
      </c>
      <c r="BV108" s="116" t="str">
        <f t="shared" si="567"/>
        <v>QAHV</v>
      </c>
      <c r="BW108" s="116" t="str">
        <f t="shared" si="568"/>
        <v>QAHV</v>
      </c>
      <c r="BX108" s="116" t="str">
        <f t="shared" si="569"/>
        <v>QAHV</v>
      </c>
      <c r="BY108" s="116" t="str">
        <f t="shared" si="570"/>
        <v>QAHV</v>
      </c>
      <c r="BZ108" s="116" t="str">
        <f t="shared" si="571"/>
        <v>QAHV</v>
      </c>
      <c r="CA108" s="116" t="str">
        <f t="shared" si="572"/>
        <v>Bincut_X_X_X HV</v>
      </c>
      <c r="CB108" s="124"/>
      <c r="CC108" s="106" t="str">
        <f>$A108</f>
        <v>DISP</v>
      </c>
      <c r="CD108" s="106" t="str">
        <f t="shared" si="573"/>
        <v>MI004</v>
      </c>
      <c r="CE108" s="117" t="str">
        <f t="shared" si="574"/>
        <v>MP007 Product</v>
      </c>
      <c r="CF108" s="117" t="str">
        <f t="shared" si="548"/>
        <v>ME005 Product</v>
      </c>
      <c r="CG108" s="117" t="str">
        <f t="shared" si="548"/>
        <v>MG001 Product</v>
      </c>
      <c r="CH108" s="117" t="str">
        <f t="shared" si="549"/>
        <v>MS005 Product +8%</v>
      </c>
      <c r="CI108" s="117" t="str">
        <f t="shared" si="550"/>
        <v>MD009 Product +10%</v>
      </c>
      <c r="CJ108" s="117" t="str">
        <f t="shared" si="551"/>
        <v>MI004 Product +8%</v>
      </c>
      <c r="CK108" s="117" t="str">
        <f t="shared" si="552"/>
        <v>MES005 Product</v>
      </c>
      <c r="CL108" s="117" t="str">
        <f t="shared" si="575"/>
        <v>QAHV</v>
      </c>
      <c r="CM108" s="117" t="str">
        <f t="shared" si="576"/>
        <v>QAHV</v>
      </c>
      <c r="CN108" s="117" t="str">
        <f t="shared" si="577"/>
        <v>QAHV</v>
      </c>
      <c r="CO108" s="117" t="str">
        <f t="shared" si="578"/>
        <v>QAHV</v>
      </c>
      <c r="CP108" s="117" t="str">
        <f t="shared" si="579"/>
        <v>QAHV</v>
      </c>
      <c r="CQ108" s="117" t="str">
        <f t="shared" si="580"/>
        <v>Bincut_X_X_X HV</v>
      </c>
      <c r="CR108" s="124"/>
      <c r="CS108" s="106" t="str">
        <f>$A108</f>
        <v>DISP</v>
      </c>
      <c r="CT108" s="106" t="str">
        <f t="shared" si="581"/>
        <v>MI004</v>
      </c>
      <c r="CU108" s="118" t="str">
        <f t="shared" si="582"/>
        <v>MP007 Product</v>
      </c>
      <c r="CV108" s="118" t="str">
        <f t="shared" si="553"/>
        <v>ME005 Product</v>
      </c>
      <c r="CW108" s="118" t="str">
        <f t="shared" si="553"/>
        <v>MG001 Product</v>
      </c>
      <c r="CX108" s="118" t="str">
        <f t="shared" si="553"/>
        <v>MS005 Product +8%</v>
      </c>
      <c r="CY108" s="118" t="str">
        <f t="shared" si="583"/>
        <v>MD009 Product +10%</v>
      </c>
      <c r="CZ108" s="118" t="str">
        <f t="shared" si="554"/>
        <v>MI004 Product +8%</v>
      </c>
      <c r="DA108" s="118" t="str">
        <f t="shared" si="584"/>
        <v>MES005 Product</v>
      </c>
      <c r="DB108" s="118" t="str">
        <f t="shared" si="585"/>
        <v>QAHV</v>
      </c>
      <c r="DC108" s="118" t="str">
        <f t="shared" si="586"/>
        <v>QAHV</v>
      </c>
      <c r="DD108" s="118" t="str">
        <f t="shared" si="587"/>
        <v>QAHV</v>
      </c>
      <c r="DE108" s="118" t="str">
        <f t="shared" si="588"/>
        <v>QAHV</v>
      </c>
      <c r="DF108" s="118" t="str">
        <f t="shared" si="589"/>
        <v>QAHV</v>
      </c>
      <c r="DG108" s="118" t="str">
        <f t="shared" si="590"/>
        <v>Bincut_X_X_X HV</v>
      </c>
      <c r="DH108" s="124"/>
      <c r="DI108" s="55" t="str">
        <f t="shared" si="445"/>
        <v>No</v>
      </c>
      <c r="DJ108" s="55">
        <f>VLOOKUP(LEFT($E108,5),Notes!$A:$F,6,0)</f>
        <v>1</v>
      </c>
      <c r="DK108" s="55" t="str">
        <f>IF(LEFT($F108,2)="MS",VLOOKUP(LEFT($F108,5),Notes!$A:$F,6,0),IF(LEFT($F108,3)&gt;Notes!$B$58,0,1))</f>
        <v>Cross</v>
      </c>
      <c r="DL108" s="55" t="str">
        <f>IF(LEFT($G108,3)="MAX",0,VLOOKUP(LEFT($G108,5),Notes!$A:$F,6,0))</f>
        <v>Cross</v>
      </c>
      <c r="DM108" s="55" t="str">
        <f>IF(LEFT($H108,3)="MAX",0,VLOOKUP(LEFT($H108,5),Notes!$A:$F,6,0))</f>
        <v>Cross</v>
      </c>
    </row>
    <row r="109" spans="1:117" ht="17" x14ac:dyDescent="0.2">
      <c r="A109" s="122" t="s">
        <v>128</v>
      </c>
      <c r="B109" s="128" t="s">
        <v>214</v>
      </c>
      <c r="C109" s="107" t="str">
        <f>C$97</f>
        <v>MIN(MP00I Product +10%, 1300mV)</v>
      </c>
      <c r="D109" s="108" t="str">
        <f t="shared" si="701"/>
        <v>ME009 Product +10%</v>
      </c>
      <c r="E109" s="107" t="str">
        <f t="shared" si="701"/>
        <v>MG001 Product</v>
      </c>
      <c r="F109" s="142" t="s">
        <v>229</v>
      </c>
      <c r="G109" s="142" t="s">
        <v>227</v>
      </c>
      <c r="H109" s="142" t="s">
        <v>228</v>
      </c>
      <c r="I109" s="107" t="str">
        <f t="shared" si="758"/>
        <v>MIN(MPS00I Product +10%, 1250mV)</v>
      </c>
      <c r="J109" s="142" t="s">
        <v>69</v>
      </c>
      <c r="K109" s="142" t="s">
        <v>69</v>
      </c>
      <c r="L109" s="142" t="s">
        <v>69</v>
      </c>
      <c r="M109" s="142" t="s">
        <v>69</v>
      </c>
      <c r="N109" s="142" t="s">
        <v>69</v>
      </c>
      <c r="O109" s="107" t="s">
        <v>168</v>
      </c>
      <c r="P109" s="143"/>
      <c r="Q109" s="122" t="str">
        <f>A109</f>
        <v>RTOS</v>
      </c>
      <c r="R109" s="106" t="str">
        <f t="shared" si="759"/>
        <v>MP001_RTOS</v>
      </c>
      <c r="S109" s="144" t="str">
        <f>C109</f>
        <v>MIN(MP00I Product +10%, 1300mV)</v>
      </c>
      <c r="T109" s="144" t="str">
        <f>D109</f>
        <v>ME009 Product +10%</v>
      </c>
      <c r="U109" s="144" t="str">
        <f>U96</f>
        <v>MG001 Product</v>
      </c>
      <c r="V109" s="144" t="str">
        <f t="shared" si="642"/>
        <v>MS001 Product</v>
      </c>
      <c r="W109" s="144" t="str">
        <f>G109</f>
        <v>MD001 Product</v>
      </c>
      <c r="X109" s="144" t="str">
        <f>H109</f>
        <v>MI001 Product</v>
      </c>
      <c r="Y109" s="111" t="str">
        <f t="shared" si="760"/>
        <v>MIN(MPS00I Product +10%, 1250mV)</v>
      </c>
      <c r="Z109" s="111" t="str">
        <f t="shared" ref="Z109:AE109" si="765">J109</f>
        <v>Product</v>
      </c>
      <c r="AA109" s="111" t="str">
        <f t="shared" si="765"/>
        <v>Product</v>
      </c>
      <c r="AB109" s="111" t="str">
        <f t="shared" si="765"/>
        <v>Product</v>
      </c>
      <c r="AC109" s="111" t="str">
        <f t="shared" si="765"/>
        <v>Product</v>
      </c>
      <c r="AD109" s="111" t="str">
        <f t="shared" si="765"/>
        <v>Product</v>
      </c>
      <c r="AE109" s="111" t="str">
        <f t="shared" si="765"/>
        <v>Bincut_X_X_X NV</v>
      </c>
      <c r="AF109" s="122"/>
      <c r="AG109" s="122" t="str">
        <f>A109</f>
        <v>RTOS</v>
      </c>
      <c r="AH109" s="106" t="str">
        <f t="shared" si="761"/>
        <v>MP001_RTOS</v>
      </c>
      <c r="AI109" s="113" t="str">
        <f t="shared" si="706"/>
        <v>MIN(MP00I Product +10%, 1300mV)</v>
      </c>
      <c r="AJ109" s="113" t="str">
        <f t="shared" si="706"/>
        <v>ME009 Product +10%</v>
      </c>
      <c r="AK109" s="113" t="str">
        <f>E109</f>
        <v>MG001 Product</v>
      </c>
      <c r="AL109" s="113" t="str">
        <f>F109</f>
        <v>MS001 Product</v>
      </c>
      <c r="AM109" s="113" t="str">
        <f>G109</f>
        <v>MD001 Product</v>
      </c>
      <c r="AN109" s="113" t="str">
        <f>H109</f>
        <v>MI001 Product</v>
      </c>
      <c r="AO109" s="113" t="str">
        <f t="shared" si="562"/>
        <v>MIN(MPS00I Product +10%, 1250mV)</v>
      </c>
      <c r="AP109" s="113" t="str">
        <f t="shared" si="532"/>
        <v>Product</v>
      </c>
      <c r="AQ109" s="113" t="str">
        <f t="shared" si="533"/>
        <v>Product</v>
      </c>
      <c r="AR109" s="113" t="str">
        <f t="shared" si="534"/>
        <v>Product</v>
      </c>
      <c r="AS109" s="113" t="str">
        <f t="shared" si="535"/>
        <v>Product</v>
      </c>
      <c r="AT109" s="113" t="str">
        <f t="shared" si="536"/>
        <v>Product</v>
      </c>
      <c r="AU109" s="114" t="str">
        <f t="shared" si="537"/>
        <v>Bincut_X_X_X NV</v>
      </c>
      <c r="AV109" s="122"/>
      <c r="AW109" s="122" t="str">
        <f>A109</f>
        <v>RTOS</v>
      </c>
      <c r="AX109" s="106" t="str">
        <f t="shared" si="763"/>
        <v>MP001_RTOS</v>
      </c>
      <c r="AY109" s="115" t="str">
        <f t="shared" si="539"/>
        <v>MIN(MP00I Product +10%, 1300mV)</v>
      </c>
      <c r="AZ109" s="115" t="str">
        <f t="shared" si="644"/>
        <v>ME009 Product +10%</v>
      </c>
      <c r="BA109" s="115" t="str">
        <f t="shared" si="708"/>
        <v>MG001 Product</v>
      </c>
      <c r="BB109" s="115" t="str">
        <f t="shared" si="708"/>
        <v>MS001 Product</v>
      </c>
      <c r="BC109" s="115" t="str">
        <f t="shared" si="645"/>
        <v>MD001 Product</v>
      </c>
      <c r="BD109" s="115" t="str">
        <f t="shared" si="646"/>
        <v>MI001 Product</v>
      </c>
      <c r="BE109" s="115" t="str">
        <f t="shared" ref="BE109" si="766">BE$97</f>
        <v>MIN(MPS00I Product +10%, 1250mV)</v>
      </c>
      <c r="BF109" s="115" t="str">
        <f t="shared" si="540"/>
        <v>Product</v>
      </c>
      <c r="BG109" s="115" t="str">
        <f t="shared" si="541"/>
        <v>Product</v>
      </c>
      <c r="BH109" s="115" t="str">
        <f t="shared" si="542"/>
        <v>Product</v>
      </c>
      <c r="BI109" s="115" t="str">
        <f t="shared" si="543"/>
        <v>Product</v>
      </c>
      <c r="BJ109" s="115" t="str">
        <f t="shared" si="544"/>
        <v>Product</v>
      </c>
      <c r="BK109" s="115" t="str">
        <f>O109</f>
        <v>Bincut_X_X_X NV</v>
      </c>
      <c r="BL109" s="122"/>
      <c r="BM109" s="122" t="str">
        <f>$A109</f>
        <v>RTOS</v>
      </c>
      <c r="BN109" s="106" t="str">
        <f t="shared" si="564"/>
        <v>MP001_RTOS</v>
      </c>
      <c r="BO109" s="138" t="str">
        <f>IF(LEFT(AI109,3)="MIN",CONCATENATE(LEFT(AI109,SEARCH("+",AI109,1)),MID(AI109,SEARCH("+",AI109,1)+1,SEARCH("%",AI109,1)-SEARCH("+",AI109,1)-1)-2,MID(AI109,SEARCH("%",AI109,1),LEN(AI109)-SEARCH("%",AI109,1)),")"),IF(RIGHT(AI109,1)="%",CONCATENATE(LEFT(AI109,15),"3%"),AI109))</f>
        <v>MIN(MP00I Product +8%, 1300mV)</v>
      </c>
      <c r="BP109" s="116" t="str">
        <f>BP$96</f>
        <v>ME009 Product +8%</v>
      </c>
      <c r="BQ109" s="116" t="str">
        <f t="shared" si="565"/>
        <v>MG001 Product</v>
      </c>
      <c r="BR109" s="116" t="str">
        <f t="shared" si="566"/>
        <v>MS001 Product</v>
      </c>
      <c r="BS109" s="116" t="str">
        <f t="shared" si="709"/>
        <v>MD001 Product</v>
      </c>
      <c r="BT109" s="116" t="str">
        <f t="shared" si="709"/>
        <v>MI001 Product</v>
      </c>
      <c r="BU109" s="116" t="e">
        <f t="shared" si="547"/>
        <v>#VALUE!</v>
      </c>
      <c r="BV109" s="116" t="str">
        <f t="shared" si="567"/>
        <v>Product</v>
      </c>
      <c r="BW109" s="116" t="str">
        <f t="shared" si="568"/>
        <v>Product</v>
      </c>
      <c r="BX109" s="116" t="str">
        <f t="shared" si="569"/>
        <v>Product</v>
      </c>
      <c r="BY109" s="116" t="str">
        <f t="shared" si="570"/>
        <v>Product</v>
      </c>
      <c r="BZ109" s="116" t="str">
        <f t="shared" si="571"/>
        <v>Product</v>
      </c>
      <c r="CA109" s="116" t="str">
        <f t="shared" si="572"/>
        <v>Bincut_X_X_X NV</v>
      </c>
      <c r="CB109" s="122"/>
      <c r="CC109" s="122" t="str">
        <f>$A109</f>
        <v>RTOS</v>
      </c>
      <c r="CD109" s="106" t="str">
        <f t="shared" si="573"/>
        <v>MP001_RTOS</v>
      </c>
      <c r="CE109" s="117" t="str">
        <f t="shared" si="574"/>
        <v>MIN(MP00I Product +8%, 1300mV)</v>
      </c>
      <c r="CF109" s="117" t="str">
        <f t="shared" si="548"/>
        <v>ME009 Product +8%</v>
      </c>
      <c r="CG109" s="117" t="str">
        <f t="shared" si="548"/>
        <v>MG001 Product</v>
      </c>
      <c r="CH109" s="117" t="str">
        <f t="shared" si="549"/>
        <v>MS001 Product</v>
      </c>
      <c r="CI109" s="117" t="str">
        <f t="shared" si="550"/>
        <v>MD001 Product</v>
      </c>
      <c r="CJ109" s="117" t="str">
        <f t="shared" si="551"/>
        <v>MI001 Product</v>
      </c>
      <c r="CK109" s="117" t="e">
        <f t="shared" si="552"/>
        <v>#VALUE!</v>
      </c>
      <c r="CL109" s="117" t="str">
        <f t="shared" si="575"/>
        <v>Product</v>
      </c>
      <c r="CM109" s="117" t="str">
        <f t="shared" si="576"/>
        <v>Product</v>
      </c>
      <c r="CN109" s="117" t="str">
        <f t="shared" si="577"/>
        <v>Product</v>
      </c>
      <c r="CO109" s="117" t="str">
        <f t="shared" si="578"/>
        <v>Product</v>
      </c>
      <c r="CP109" s="117" t="str">
        <f t="shared" si="579"/>
        <v>Product</v>
      </c>
      <c r="CQ109" s="117" t="str">
        <f t="shared" si="580"/>
        <v>Bincut_X_X_X NV</v>
      </c>
      <c r="CR109" s="122"/>
      <c r="CS109" s="122" t="str">
        <f>$A109</f>
        <v>RTOS</v>
      </c>
      <c r="CT109" s="106" t="str">
        <f t="shared" si="581"/>
        <v>MP001_RTOS</v>
      </c>
      <c r="CU109" s="118" t="str">
        <f t="shared" si="582"/>
        <v>MIN(MP00I Product +8%, 1300mV)</v>
      </c>
      <c r="CV109" s="118" t="str">
        <f t="shared" si="553"/>
        <v>ME009 Product +8%</v>
      </c>
      <c r="CW109" s="118" t="str">
        <f t="shared" si="553"/>
        <v>MG001 Product</v>
      </c>
      <c r="CX109" s="118" t="str">
        <f t="shared" si="553"/>
        <v>MS001 Product</v>
      </c>
      <c r="CY109" s="118" t="str">
        <f t="shared" si="583"/>
        <v>MD001 Product</v>
      </c>
      <c r="CZ109" s="118" t="str">
        <f t="shared" si="554"/>
        <v>MI001 Product</v>
      </c>
      <c r="DA109" s="118" t="e">
        <f t="shared" si="584"/>
        <v>#VALUE!</v>
      </c>
      <c r="DB109" s="118" t="str">
        <f t="shared" si="585"/>
        <v>Product</v>
      </c>
      <c r="DC109" s="118" t="str">
        <f t="shared" si="586"/>
        <v>Product</v>
      </c>
      <c r="DD109" s="118" t="str">
        <f t="shared" si="587"/>
        <v>Product</v>
      </c>
      <c r="DE109" s="118" t="str">
        <f t="shared" si="588"/>
        <v>Product</v>
      </c>
      <c r="DF109" s="118" t="str">
        <f t="shared" si="589"/>
        <v>Product</v>
      </c>
      <c r="DG109" s="118" t="str">
        <f t="shared" si="590"/>
        <v>Bincut_X_X_X NV</v>
      </c>
      <c r="DH109" s="122"/>
      <c r="DI109" s="55" t="str">
        <f t="shared" si="445"/>
        <v>Yes</v>
      </c>
      <c r="DJ109" s="55">
        <f>VLOOKUP(LEFT($E109,5),Notes!$A:$F,6,0)</f>
        <v>1</v>
      </c>
      <c r="DK109" s="55">
        <f>IF(LEFT($F109,2)="MS",VLOOKUP(LEFT($F109,5),Notes!$A:$F,6,0),IF(LEFT($F109,3)&gt;Notes!$B$58,0,1))</f>
        <v>1</v>
      </c>
      <c r="DL109" s="55">
        <f>IF(LEFT($G109,3)="MAX",0,VLOOKUP(LEFT($G109,5),Notes!$A:$F,6,0))</f>
        <v>1</v>
      </c>
      <c r="DM109" s="55">
        <f>IF(LEFT($H109,3)="MAX",0,VLOOKUP(LEFT($H109,5),Notes!$A:$F,6,0))</f>
        <v>1</v>
      </c>
    </row>
    <row r="110" spans="1:117" x14ac:dyDescent="0.2">
      <c r="BH110" s="88"/>
      <c r="BI110" s="88"/>
      <c r="BJ110" s="88"/>
      <c r="BK110" s="88"/>
      <c r="BL110" s="88"/>
      <c r="BX110" s="88"/>
      <c r="BY110" s="88"/>
      <c r="BZ110" s="88"/>
      <c r="CA110" s="88"/>
      <c r="CB110" s="88"/>
      <c r="CN110" s="88"/>
      <c r="CO110" s="88"/>
      <c r="CP110" s="88"/>
      <c r="CQ110" s="88"/>
      <c r="CR110" s="88"/>
      <c r="DD110" s="88"/>
      <c r="DE110" s="88"/>
      <c r="DF110" s="88"/>
      <c r="DG110" s="88"/>
      <c r="DH110" s="88"/>
    </row>
    <row r="111" spans="1:117" ht="17" x14ac:dyDescent="0.2">
      <c r="A111" s="88" t="s">
        <v>141</v>
      </c>
      <c r="C111" s="88" t="s">
        <v>171</v>
      </c>
      <c r="D111" s="89" t="s">
        <v>172</v>
      </c>
      <c r="E111" s="88" t="s">
        <v>137</v>
      </c>
      <c r="F111" s="88" t="s">
        <v>138</v>
      </c>
      <c r="G111" s="88" t="s">
        <v>139</v>
      </c>
      <c r="H111" s="88" t="s">
        <v>140</v>
      </c>
      <c r="S111" s="88" t="str">
        <f t="shared" ref="S111:W112" si="767">C111</f>
        <v>MP00</v>
      </c>
      <c r="T111" s="88" t="str">
        <f t="shared" si="767"/>
        <v>ME00</v>
      </c>
      <c r="U111" s="88" t="str">
        <f t="shared" si="767"/>
        <v>MG00</v>
      </c>
      <c r="V111" s="88" t="str">
        <f t="shared" si="767"/>
        <v>MS00</v>
      </c>
      <c r="W111" s="88" t="str">
        <f t="shared" si="767"/>
        <v>MD00</v>
      </c>
      <c r="X111" s="88" t="str">
        <f>H111</f>
        <v>MI00</v>
      </c>
      <c r="AI111" s="88" t="str">
        <f t="shared" ref="AI111:AN111" si="768">C111</f>
        <v>MP00</v>
      </c>
      <c r="AJ111" s="88" t="str">
        <f t="shared" si="768"/>
        <v>ME00</v>
      </c>
      <c r="AK111" s="88" t="str">
        <f t="shared" si="768"/>
        <v>MG00</v>
      </c>
      <c r="AL111" s="88" t="str">
        <f t="shared" si="768"/>
        <v>MS00</v>
      </c>
      <c r="AM111" s="88" t="str">
        <f t="shared" si="768"/>
        <v>MD00</v>
      </c>
      <c r="AN111" s="88" t="str">
        <f t="shared" si="768"/>
        <v>MI00</v>
      </c>
      <c r="BH111" s="88"/>
      <c r="BI111" s="88"/>
      <c r="BJ111" s="88"/>
      <c r="BK111" s="88"/>
      <c r="BL111" s="88"/>
      <c r="BX111" s="88"/>
      <c r="BY111" s="88"/>
      <c r="BZ111" s="88"/>
      <c r="CA111" s="88"/>
      <c r="CB111" s="88"/>
      <c r="CN111" s="88"/>
      <c r="CO111" s="88"/>
      <c r="CP111" s="88"/>
      <c r="CQ111" s="88"/>
      <c r="CR111" s="88"/>
      <c r="DD111" s="88"/>
      <c r="DE111" s="88"/>
      <c r="DF111" s="88"/>
      <c r="DG111" s="88"/>
      <c r="DH111" s="88"/>
    </row>
    <row r="112" spans="1:117" x14ac:dyDescent="0.2">
      <c r="C112" s="88">
        <v>1</v>
      </c>
      <c r="D112" s="89">
        <v>2</v>
      </c>
      <c r="E112" s="88">
        <v>6</v>
      </c>
      <c r="F112" s="88">
        <v>7</v>
      </c>
      <c r="G112" s="88">
        <v>5</v>
      </c>
      <c r="H112" s="88">
        <v>4</v>
      </c>
      <c r="S112" s="88">
        <f t="shared" si="767"/>
        <v>1</v>
      </c>
      <c r="T112" s="88">
        <f t="shared" si="767"/>
        <v>2</v>
      </c>
      <c r="U112" s="88">
        <f t="shared" si="767"/>
        <v>6</v>
      </c>
      <c r="V112" s="88">
        <f t="shared" si="767"/>
        <v>7</v>
      </c>
      <c r="W112" s="88">
        <f t="shared" si="767"/>
        <v>5</v>
      </c>
      <c r="X112" s="88">
        <f>H112</f>
        <v>4</v>
      </c>
      <c r="BH112" s="88"/>
      <c r="BI112" s="88"/>
      <c r="BJ112" s="88"/>
      <c r="BK112" s="88"/>
      <c r="BL112" s="88"/>
      <c r="BX112" s="88"/>
      <c r="BY112" s="88"/>
      <c r="BZ112" s="88"/>
      <c r="CA112" s="88"/>
      <c r="CB112" s="88"/>
      <c r="CN112" s="88"/>
      <c r="CO112" s="88"/>
      <c r="CP112" s="88"/>
      <c r="CQ112" s="88"/>
      <c r="CR112" s="88"/>
      <c r="DD112" s="88"/>
      <c r="DE112" s="88"/>
      <c r="DF112" s="88"/>
      <c r="DG112" s="88"/>
      <c r="DH112" s="88"/>
    </row>
  </sheetData>
  <mergeCells count="93">
    <mergeCell ref="DJ2:DM2"/>
    <mergeCell ref="CS101:CS106"/>
    <mergeCell ref="CC101:CC106"/>
    <mergeCell ref="BM101:BM106"/>
    <mergeCell ref="CU2:DG2"/>
    <mergeCell ref="CC43:CC46"/>
    <mergeCell ref="CU94:DG94"/>
    <mergeCell ref="CE2:CQ2"/>
    <mergeCell ref="CE94:CQ94"/>
    <mergeCell ref="CS2:CS3"/>
    <mergeCell ref="CT2:CT3"/>
    <mergeCell ref="CS4:CS23"/>
    <mergeCell ref="CC4:CC23"/>
    <mergeCell ref="CC24:CC36"/>
    <mergeCell ref="CS62:CS71"/>
    <mergeCell ref="BO94:CA94"/>
    <mergeCell ref="BO2:CA2"/>
    <mergeCell ref="CC2:CC3"/>
    <mergeCell ref="CC72:CC92"/>
    <mergeCell ref="DI2:DI3"/>
    <mergeCell ref="AW43:AW46"/>
    <mergeCell ref="CS24:CS36"/>
    <mergeCell ref="BM2:BM3"/>
    <mergeCell ref="AW2:AW3"/>
    <mergeCell ref="AY2:BK2"/>
    <mergeCell ref="AW4:AW23"/>
    <mergeCell ref="AW24:AW36"/>
    <mergeCell ref="CS43:CS46"/>
    <mergeCell ref="CD2:CD3"/>
    <mergeCell ref="BM4:BM23"/>
    <mergeCell ref="BN2:BN3"/>
    <mergeCell ref="BM43:BM46"/>
    <mergeCell ref="BM24:BM36"/>
    <mergeCell ref="AI2:AU2"/>
    <mergeCell ref="AG2:AG3"/>
    <mergeCell ref="AH2:AH3"/>
    <mergeCell ref="S2:AE2"/>
    <mergeCell ref="AX2:AX3"/>
    <mergeCell ref="AG4:AG23"/>
    <mergeCell ref="AG24:AG36"/>
    <mergeCell ref="C2:O2"/>
    <mergeCell ref="Q2:Q3"/>
    <mergeCell ref="R2:R3"/>
    <mergeCell ref="A2:A3"/>
    <mergeCell ref="B2:B3"/>
    <mergeCell ref="A4:A23"/>
    <mergeCell ref="A62:A71"/>
    <mergeCell ref="Q4:Q23"/>
    <mergeCell ref="Q62:Q71"/>
    <mergeCell ref="A24:A42"/>
    <mergeCell ref="Q24:Q42"/>
    <mergeCell ref="AG72:AG92"/>
    <mergeCell ref="AG97:AG98"/>
    <mergeCell ref="AG99:AG100"/>
    <mergeCell ref="A43:A46"/>
    <mergeCell ref="Q43:Q46"/>
    <mergeCell ref="AG43:AG46"/>
    <mergeCell ref="AG62:AG71"/>
    <mergeCell ref="AG47:AG61"/>
    <mergeCell ref="A47:A61"/>
    <mergeCell ref="A72:A92"/>
    <mergeCell ref="Q47:Q61"/>
    <mergeCell ref="Q72:Q92"/>
    <mergeCell ref="AW101:AW106"/>
    <mergeCell ref="AY94:BK94"/>
    <mergeCell ref="A101:A106"/>
    <mergeCell ref="Q101:Q106"/>
    <mergeCell ref="C94:O94"/>
    <mergeCell ref="AG101:AG106"/>
    <mergeCell ref="S94:AE94"/>
    <mergeCell ref="AI94:AU94"/>
    <mergeCell ref="A99:A100"/>
    <mergeCell ref="Q99:Q100"/>
    <mergeCell ref="A97:A98"/>
    <mergeCell ref="Q97:Q98"/>
    <mergeCell ref="AW72:AW92"/>
    <mergeCell ref="AW97:AW98"/>
    <mergeCell ref="AW99:AW100"/>
    <mergeCell ref="BM47:BM61"/>
    <mergeCell ref="BM72:BM92"/>
    <mergeCell ref="BM97:BM98"/>
    <mergeCell ref="BM99:BM100"/>
    <mergeCell ref="AW62:AW71"/>
    <mergeCell ref="AW47:AW61"/>
    <mergeCell ref="BM62:BM71"/>
    <mergeCell ref="CC97:CC98"/>
    <mergeCell ref="CC99:CC100"/>
    <mergeCell ref="CS47:CS61"/>
    <mergeCell ref="CS72:CS92"/>
    <mergeCell ref="CS97:CS98"/>
    <mergeCell ref="CS99:CS100"/>
    <mergeCell ref="CC62:CC71"/>
    <mergeCell ref="CC47:CC61"/>
  </mergeCells>
  <phoneticPr fontId="54" type="noConversion"/>
  <conditionalFormatting sqref="DI4:DI109">
    <cfRule type="containsText" dxfId="13" priority="1" operator="containsText" text="Yes">
      <formula>NOT(ISERROR(SEARCH("Yes",DI4)))</formula>
    </cfRule>
    <cfRule type="containsText" dxfId="12" priority="2" operator="containsText" text="No">
      <formula>NOT(ISERROR(SEARCH("No",DI4)))</formula>
    </cfRule>
  </conditionalFormatting>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17481-D2DC-814D-ABD9-6FC43D769A5E}">
  <sheetPr>
    <tabColor rgb="FF008000"/>
  </sheetPr>
  <dimension ref="A1:J92"/>
  <sheetViews>
    <sheetView workbookViewId="0">
      <pane xSplit="1" ySplit="1" topLeftCell="B2" activePane="bottomRight" state="frozen"/>
      <selection pane="topRight" activeCell="B1" sqref="B1"/>
      <selection pane="bottomLeft" activeCell="A2" sqref="A2"/>
      <selection pane="bottomRight" activeCell="H30" sqref="H30"/>
    </sheetView>
  </sheetViews>
  <sheetFormatPr baseColWidth="10" defaultRowHeight="16" x14ac:dyDescent="0.2"/>
  <cols>
    <col min="1" max="3" width="10.83203125" style="167"/>
    <col min="4" max="4" width="13.1640625" style="167" bestFit="1" customWidth="1"/>
    <col min="5" max="6" width="13.1640625" style="167" customWidth="1"/>
    <col min="7" max="9" width="10.83203125" style="167"/>
    <col min="10" max="10" width="26.6640625" style="167" bestFit="1" customWidth="1"/>
    <col min="11" max="16384" width="10.83203125" style="167"/>
  </cols>
  <sheetData>
    <row r="1" spans="1:10" x14ac:dyDescent="0.2">
      <c r="A1" s="207" t="s">
        <v>0</v>
      </c>
      <c r="B1" s="207" t="s">
        <v>433</v>
      </c>
      <c r="C1" s="206" t="s">
        <v>434</v>
      </c>
      <c r="D1" s="206" t="s">
        <v>457</v>
      </c>
      <c r="E1" s="206" t="s">
        <v>455</v>
      </c>
      <c r="F1" s="206" t="s">
        <v>456</v>
      </c>
      <c r="G1" s="206" t="s">
        <v>454</v>
      </c>
    </row>
    <row r="2" spans="1:10" x14ac:dyDescent="0.2">
      <c r="A2" s="81" t="s">
        <v>144</v>
      </c>
      <c r="B2" s="207">
        <f>IF(D2&lt;2,D2,MIN(D2+1,G2))</f>
        <v>8</v>
      </c>
      <c r="C2" s="206"/>
      <c r="D2" s="206">
        <f>E2-F2</f>
        <v>7</v>
      </c>
      <c r="E2" s="206">
        <v>7</v>
      </c>
      <c r="F2" s="206"/>
      <c r="G2" s="206">
        <v>12</v>
      </c>
    </row>
    <row r="3" spans="1:10" x14ac:dyDescent="0.2">
      <c r="A3" s="81" t="s">
        <v>145</v>
      </c>
      <c r="B3" s="207">
        <f t="shared" ref="B3:B66" si="0">IF(D3&lt;2,D3,MIN(D3+1,G3))</f>
        <v>8</v>
      </c>
      <c r="C3" s="206"/>
      <c r="D3" s="206">
        <f t="shared" ref="D3:D66" si="1">E3-F3</f>
        <v>7</v>
      </c>
      <c r="E3" s="206">
        <v>8</v>
      </c>
      <c r="F3" s="206">
        <v>1</v>
      </c>
      <c r="G3" s="206">
        <v>12</v>
      </c>
    </row>
    <row r="4" spans="1:10" x14ac:dyDescent="0.2">
      <c r="A4" s="81" t="s">
        <v>146</v>
      </c>
      <c r="B4" s="207">
        <f t="shared" si="0"/>
        <v>7</v>
      </c>
      <c r="C4" s="206"/>
      <c r="D4" s="206">
        <f t="shared" si="1"/>
        <v>6</v>
      </c>
      <c r="E4" s="206">
        <v>7</v>
      </c>
      <c r="F4" s="206">
        <v>1</v>
      </c>
      <c r="G4" s="206">
        <v>12</v>
      </c>
      <c r="I4" s="167" t="s">
        <v>84</v>
      </c>
      <c r="J4" s="167" t="s">
        <v>435</v>
      </c>
    </row>
    <row r="5" spans="1:10" x14ac:dyDescent="0.2">
      <c r="A5" s="81" t="s">
        <v>147</v>
      </c>
      <c r="B5" s="207">
        <f t="shared" si="0"/>
        <v>6</v>
      </c>
      <c r="C5" s="206"/>
      <c r="D5" s="206">
        <f t="shared" si="1"/>
        <v>5</v>
      </c>
      <c r="E5" s="206">
        <v>6</v>
      </c>
      <c r="F5" s="206">
        <v>1</v>
      </c>
      <c r="G5" s="206">
        <v>12</v>
      </c>
      <c r="I5" s="167" t="s">
        <v>436</v>
      </c>
    </row>
    <row r="6" spans="1:10" x14ac:dyDescent="0.2">
      <c r="A6" s="81" t="s">
        <v>148</v>
      </c>
      <c r="B6" s="207">
        <f t="shared" si="0"/>
        <v>6</v>
      </c>
      <c r="C6" s="206"/>
      <c r="D6" s="206">
        <f t="shared" si="1"/>
        <v>5</v>
      </c>
      <c r="E6" s="206">
        <v>6</v>
      </c>
      <c r="F6" s="206">
        <v>1</v>
      </c>
      <c r="G6" s="206">
        <v>12</v>
      </c>
    </row>
    <row r="7" spans="1:10" x14ac:dyDescent="0.2">
      <c r="A7" s="81" t="s">
        <v>149</v>
      </c>
      <c r="B7" s="207">
        <f t="shared" si="0"/>
        <v>6</v>
      </c>
      <c r="C7" s="206"/>
      <c r="D7" s="206">
        <f t="shared" si="1"/>
        <v>5</v>
      </c>
      <c r="E7" s="206">
        <v>5</v>
      </c>
      <c r="F7" s="206"/>
      <c r="G7" s="206">
        <v>12</v>
      </c>
    </row>
    <row r="8" spans="1:10" x14ac:dyDescent="0.2">
      <c r="A8" s="81" t="s">
        <v>150</v>
      </c>
      <c r="B8" s="207">
        <f t="shared" si="0"/>
        <v>5</v>
      </c>
      <c r="C8" s="206"/>
      <c r="D8" s="206">
        <f t="shared" si="1"/>
        <v>4</v>
      </c>
      <c r="E8" s="206">
        <v>5</v>
      </c>
      <c r="F8" s="206">
        <v>1</v>
      </c>
      <c r="G8" s="206">
        <v>12</v>
      </c>
    </row>
    <row r="9" spans="1:10" x14ac:dyDescent="0.2">
      <c r="A9" s="81" t="s">
        <v>151</v>
      </c>
      <c r="B9" s="207">
        <f t="shared" si="0"/>
        <v>5</v>
      </c>
      <c r="C9" s="206"/>
      <c r="D9" s="206">
        <f t="shared" si="1"/>
        <v>4</v>
      </c>
      <c r="E9" s="206">
        <v>5</v>
      </c>
      <c r="F9" s="206">
        <v>1</v>
      </c>
      <c r="G9" s="206">
        <v>12</v>
      </c>
    </row>
    <row r="10" spans="1:10" x14ac:dyDescent="0.2">
      <c r="A10" s="81" t="s">
        <v>152</v>
      </c>
      <c r="B10" s="207">
        <f t="shared" si="0"/>
        <v>5</v>
      </c>
      <c r="C10" s="206"/>
      <c r="D10" s="206">
        <f t="shared" si="1"/>
        <v>4</v>
      </c>
      <c r="E10" s="206">
        <v>5</v>
      </c>
      <c r="F10" s="206">
        <v>1</v>
      </c>
      <c r="G10" s="206">
        <v>12</v>
      </c>
    </row>
    <row r="11" spans="1:10" x14ac:dyDescent="0.2">
      <c r="A11" s="81" t="s">
        <v>160</v>
      </c>
      <c r="B11" s="207">
        <f t="shared" si="0"/>
        <v>5</v>
      </c>
      <c r="C11" s="206"/>
      <c r="D11" s="206">
        <f t="shared" si="1"/>
        <v>4</v>
      </c>
      <c r="E11" s="206">
        <v>5</v>
      </c>
      <c r="F11" s="206">
        <v>1</v>
      </c>
      <c r="G11" s="206">
        <v>12</v>
      </c>
    </row>
    <row r="12" spans="1:10" x14ac:dyDescent="0.2">
      <c r="A12" s="81" t="s">
        <v>176</v>
      </c>
      <c r="B12" s="207">
        <f t="shared" si="0"/>
        <v>6</v>
      </c>
      <c r="C12" s="206"/>
      <c r="D12" s="206">
        <f t="shared" si="1"/>
        <v>5</v>
      </c>
      <c r="E12" s="206">
        <v>6</v>
      </c>
      <c r="F12" s="206">
        <v>1</v>
      </c>
      <c r="G12" s="206">
        <v>12</v>
      </c>
    </row>
    <row r="13" spans="1:10" x14ac:dyDescent="0.2">
      <c r="A13" s="81" t="s">
        <v>177</v>
      </c>
      <c r="B13" s="207">
        <f t="shared" si="0"/>
        <v>7</v>
      </c>
      <c r="C13" s="206"/>
      <c r="D13" s="206">
        <f t="shared" si="1"/>
        <v>6</v>
      </c>
      <c r="E13" s="206">
        <v>7</v>
      </c>
      <c r="F13" s="206">
        <v>1</v>
      </c>
      <c r="G13" s="206">
        <v>12</v>
      </c>
    </row>
    <row r="14" spans="1:10" x14ac:dyDescent="0.2">
      <c r="A14" s="81" t="s">
        <v>178</v>
      </c>
      <c r="B14" s="207">
        <f t="shared" si="0"/>
        <v>9</v>
      </c>
      <c r="C14" s="206"/>
      <c r="D14" s="206">
        <f t="shared" si="1"/>
        <v>8</v>
      </c>
      <c r="E14" s="206">
        <v>8</v>
      </c>
      <c r="F14" s="206"/>
      <c r="G14" s="206">
        <v>12</v>
      </c>
    </row>
    <row r="15" spans="1:10" x14ac:dyDescent="0.2">
      <c r="A15" s="81" t="s">
        <v>179</v>
      </c>
      <c r="B15" s="207">
        <f t="shared" si="0"/>
        <v>9</v>
      </c>
      <c r="C15" s="206"/>
      <c r="D15" s="206">
        <f t="shared" si="1"/>
        <v>8</v>
      </c>
      <c r="E15" s="206">
        <v>8</v>
      </c>
      <c r="F15" s="206"/>
      <c r="G15" s="206">
        <v>12</v>
      </c>
    </row>
    <row r="16" spans="1:10" x14ac:dyDescent="0.2">
      <c r="A16" s="81" t="s">
        <v>180</v>
      </c>
      <c r="B16" s="207">
        <f t="shared" si="0"/>
        <v>9</v>
      </c>
      <c r="C16" s="206"/>
      <c r="D16" s="206">
        <f t="shared" si="1"/>
        <v>8</v>
      </c>
      <c r="E16" s="206">
        <v>8</v>
      </c>
      <c r="F16" s="206"/>
      <c r="G16" s="206">
        <v>12</v>
      </c>
    </row>
    <row r="17" spans="1:7" x14ac:dyDescent="0.2">
      <c r="A17" s="81" t="s">
        <v>196</v>
      </c>
      <c r="B17" s="207">
        <f t="shared" si="0"/>
        <v>9</v>
      </c>
      <c r="C17" s="206"/>
      <c r="D17" s="206">
        <f t="shared" si="1"/>
        <v>8</v>
      </c>
      <c r="E17" s="206">
        <v>8</v>
      </c>
      <c r="F17" s="206"/>
      <c r="G17" s="206">
        <v>12</v>
      </c>
    </row>
    <row r="18" spans="1:7" x14ac:dyDescent="0.2">
      <c r="A18" s="81" t="s">
        <v>197</v>
      </c>
      <c r="B18" s="207">
        <f t="shared" si="0"/>
        <v>9</v>
      </c>
      <c r="C18" s="206"/>
      <c r="D18" s="206">
        <f t="shared" si="1"/>
        <v>8</v>
      </c>
      <c r="E18" s="206">
        <v>8</v>
      </c>
      <c r="F18" s="206"/>
      <c r="G18" s="206">
        <v>12</v>
      </c>
    </row>
    <row r="19" spans="1:7" x14ac:dyDescent="0.2">
      <c r="A19" s="81" t="s">
        <v>376</v>
      </c>
      <c r="B19" s="207">
        <f t="shared" si="0"/>
        <v>9</v>
      </c>
      <c r="C19" s="206"/>
      <c r="D19" s="206">
        <f t="shared" si="1"/>
        <v>8</v>
      </c>
      <c r="E19" s="206">
        <v>8</v>
      </c>
      <c r="F19" s="206"/>
      <c r="G19" s="206">
        <v>12</v>
      </c>
    </row>
    <row r="20" spans="1:7" x14ac:dyDescent="0.2">
      <c r="A20" s="81" t="s">
        <v>377</v>
      </c>
      <c r="B20" s="207">
        <f t="shared" si="0"/>
        <v>-1</v>
      </c>
      <c r="C20" s="206"/>
      <c r="D20" s="206">
        <f t="shared" si="1"/>
        <v>-1</v>
      </c>
      <c r="E20" s="206">
        <v>-1</v>
      </c>
      <c r="F20" s="206"/>
      <c r="G20" s="206">
        <v>12</v>
      </c>
    </row>
    <row r="21" spans="1:7" x14ac:dyDescent="0.2">
      <c r="A21" s="81" t="s">
        <v>401</v>
      </c>
      <c r="B21" s="207">
        <f t="shared" si="0"/>
        <v>-1</v>
      </c>
      <c r="C21" s="206"/>
      <c r="D21" s="206">
        <f t="shared" si="1"/>
        <v>-1</v>
      </c>
      <c r="E21" s="206">
        <v>-1</v>
      </c>
      <c r="F21" s="206"/>
      <c r="G21" s="206">
        <v>12</v>
      </c>
    </row>
    <row r="22" spans="1:7" x14ac:dyDescent="0.2">
      <c r="A22" s="81" t="s">
        <v>153</v>
      </c>
      <c r="B22" s="207">
        <f t="shared" si="0"/>
        <v>6</v>
      </c>
      <c r="C22" s="206"/>
      <c r="D22" s="206">
        <f t="shared" si="1"/>
        <v>5</v>
      </c>
      <c r="E22" s="206">
        <v>6</v>
      </c>
      <c r="F22" s="206">
        <v>1</v>
      </c>
      <c r="G22" s="206">
        <v>12</v>
      </c>
    </row>
    <row r="23" spans="1:7" x14ac:dyDescent="0.2">
      <c r="A23" s="81" t="s">
        <v>154</v>
      </c>
      <c r="B23" s="207">
        <f t="shared" si="0"/>
        <v>7</v>
      </c>
      <c r="C23" s="206"/>
      <c r="D23" s="206">
        <f t="shared" si="1"/>
        <v>6</v>
      </c>
      <c r="E23" s="206">
        <v>7</v>
      </c>
      <c r="F23" s="206">
        <v>1</v>
      </c>
      <c r="G23" s="206">
        <v>12</v>
      </c>
    </row>
    <row r="24" spans="1:7" x14ac:dyDescent="0.2">
      <c r="A24" s="81" t="s">
        <v>155</v>
      </c>
      <c r="B24" s="207">
        <f t="shared" si="0"/>
        <v>6</v>
      </c>
      <c r="C24" s="206"/>
      <c r="D24" s="206">
        <f t="shared" si="1"/>
        <v>5</v>
      </c>
      <c r="E24" s="206">
        <v>6</v>
      </c>
      <c r="F24" s="206">
        <v>1</v>
      </c>
      <c r="G24" s="206">
        <v>12</v>
      </c>
    </row>
    <row r="25" spans="1:7" x14ac:dyDescent="0.2">
      <c r="A25" s="81" t="s">
        <v>156</v>
      </c>
      <c r="B25" s="207">
        <f t="shared" si="0"/>
        <v>6</v>
      </c>
      <c r="C25" s="206"/>
      <c r="D25" s="206">
        <f t="shared" si="1"/>
        <v>5</v>
      </c>
      <c r="E25" s="206">
        <v>6</v>
      </c>
      <c r="F25" s="206">
        <v>1</v>
      </c>
      <c r="G25" s="206">
        <v>12</v>
      </c>
    </row>
    <row r="26" spans="1:7" x14ac:dyDescent="0.2">
      <c r="A26" s="81" t="s">
        <v>157</v>
      </c>
      <c r="B26" s="207">
        <f t="shared" si="0"/>
        <v>5</v>
      </c>
      <c r="C26" s="206"/>
      <c r="D26" s="206">
        <f t="shared" si="1"/>
        <v>4</v>
      </c>
      <c r="E26" s="206">
        <v>5</v>
      </c>
      <c r="F26" s="206">
        <v>1</v>
      </c>
      <c r="G26" s="206">
        <v>12</v>
      </c>
    </row>
    <row r="27" spans="1:7" x14ac:dyDescent="0.2">
      <c r="A27" s="81" t="s">
        <v>287</v>
      </c>
      <c r="B27" s="207">
        <f t="shared" si="0"/>
        <v>5</v>
      </c>
      <c r="C27" s="206"/>
      <c r="D27" s="206">
        <f t="shared" si="1"/>
        <v>4</v>
      </c>
      <c r="E27" s="206">
        <v>5</v>
      </c>
      <c r="F27" s="206">
        <v>1</v>
      </c>
      <c r="G27" s="206">
        <v>12</v>
      </c>
    </row>
    <row r="28" spans="1:7" x14ac:dyDescent="0.2">
      <c r="A28" s="81" t="s">
        <v>288</v>
      </c>
      <c r="B28" s="207">
        <f t="shared" si="0"/>
        <v>5</v>
      </c>
      <c r="C28" s="206"/>
      <c r="D28" s="206">
        <f t="shared" si="1"/>
        <v>4</v>
      </c>
      <c r="E28" s="206">
        <v>5</v>
      </c>
      <c r="F28" s="206">
        <v>1</v>
      </c>
      <c r="G28" s="206">
        <v>12</v>
      </c>
    </row>
    <row r="29" spans="1:7" x14ac:dyDescent="0.2">
      <c r="A29" s="81" t="s">
        <v>316</v>
      </c>
      <c r="B29" s="207">
        <f t="shared" si="0"/>
        <v>5</v>
      </c>
      <c r="C29" s="206"/>
      <c r="D29" s="206">
        <f t="shared" si="1"/>
        <v>4</v>
      </c>
      <c r="E29" s="206">
        <v>5</v>
      </c>
      <c r="F29" s="206">
        <v>1</v>
      </c>
      <c r="G29" s="206">
        <v>12</v>
      </c>
    </row>
    <row r="30" spans="1:7" x14ac:dyDescent="0.2">
      <c r="A30" s="81" t="s">
        <v>346</v>
      </c>
      <c r="B30" s="207">
        <f t="shared" si="0"/>
        <v>5</v>
      </c>
      <c r="C30" s="206"/>
      <c r="D30" s="206">
        <f t="shared" si="1"/>
        <v>4</v>
      </c>
      <c r="E30" s="206">
        <v>5</v>
      </c>
      <c r="F30" s="206">
        <v>1</v>
      </c>
      <c r="G30" s="206">
        <v>12</v>
      </c>
    </row>
    <row r="31" spans="1:7" x14ac:dyDescent="0.2">
      <c r="A31" s="81" t="s">
        <v>181</v>
      </c>
      <c r="B31" s="207">
        <f t="shared" si="0"/>
        <v>11</v>
      </c>
      <c r="C31" s="206"/>
      <c r="D31" s="206">
        <f t="shared" si="1"/>
        <v>10</v>
      </c>
      <c r="E31" s="206">
        <v>10</v>
      </c>
      <c r="F31" s="206"/>
      <c r="G31" s="206">
        <v>12</v>
      </c>
    </row>
    <row r="32" spans="1:7" x14ac:dyDescent="0.2">
      <c r="A32" s="81" t="s">
        <v>15</v>
      </c>
      <c r="B32" s="207">
        <f t="shared" si="0"/>
        <v>12</v>
      </c>
      <c r="C32" s="206"/>
      <c r="D32" s="206">
        <f t="shared" si="1"/>
        <v>11</v>
      </c>
      <c r="E32" s="206">
        <v>10</v>
      </c>
      <c r="F32" s="206">
        <v>-1</v>
      </c>
      <c r="G32" s="206">
        <v>13</v>
      </c>
    </row>
    <row r="33" spans="1:7" x14ac:dyDescent="0.2">
      <c r="A33" s="81" t="s">
        <v>16</v>
      </c>
      <c r="B33" s="207">
        <f t="shared" si="0"/>
        <v>10</v>
      </c>
      <c r="C33" s="206"/>
      <c r="D33" s="206">
        <f t="shared" si="1"/>
        <v>9</v>
      </c>
      <c r="E33" s="206">
        <v>8</v>
      </c>
      <c r="F33" s="206">
        <v>-1</v>
      </c>
      <c r="G33" s="206">
        <v>12</v>
      </c>
    </row>
    <row r="34" spans="1:7" x14ac:dyDescent="0.2">
      <c r="A34" s="81" t="s">
        <v>17</v>
      </c>
      <c r="B34" s="207">
        <f t="shared" si="0"/>
        <v>8</v>
      </c>
      <c r="C34" s="206"/>
      <c r="D34" s="206">
        <f t="shared" si="1"/>
        <v>7</v>
      </c>
      <c r="E34" s="206">
        <v>7</v>
      </c>
      <c r="F34" s="206"/>
      <c r="G34" s="206">
        <v>12</v>
      </c>
    </row>
    <row r="35" spans="1:7" x14ac:dyDescent="0.2">
      <c r="A35" s="81" t="s">
        <v>87</v>
      </c>
      <c r="B35" s="207">
        <f t="shared" si="0"/>
        <v>8</v>
      </c>
      <c r="C35" s="206"/>
      <c r="D35" s="206">
        <f t="shared" si="1"/>
        <v>7</v>
      </c>
      <c r="E35" s="206">
        <v>7</v>
      </c>
      <c r="F35" s="206"/>
      <c r="G35" s="206">
        <v>12</v>
      </c>
    </row>
    <row r="36" spans="1:7" x14ac:dyDescent="0.2">
      <c r="A36" s="81" t="s">
        <v>136</v>
      </c>
      <c r="B36" s="207">
        <f t="shared" si="0"/>
        <v>8</v>
      </c>
      <c r="C36" s="206"/>
      <c r="D36" s="206">
        <f t="shared" si="1"/>
        <v>7</v>
      </c>
      <c r="E36" s="206">
        <v>7</v>
      </c>
      <c r="F36" s="206"/>
      <c r="G36" s="206">
        <v>12</v>
      </c>
    </row>
    <row r="37" spans="1:7" x14ac:dyDescent="0.2">
      <c r="A37" s="81" t="s">
        <v>88</v>
      </c>
      <c r="B37" s="207">
        <f t="shared" si="0"/>
        <v>8</v>
      </c>
      <c r="C37" s="206"/>
      <c r="D37" s="206">
        <f t="shared" si="1"/>
        <v>7</v>
      </c>
      <c r="E37" s="206">
        <v>7</v>
      </c>
      <c r="F37" s="206"/>
      <c r="G37" s="206">
        <v>12</v>
      </c>
    </row>
    <row r="38" spans="1:7" x14ac:dyDescent="0.2">
      <c r="A38" s="81" t="s">
        <v>198</v>
      </c>
      <c r="B38" s="207">
        <f t="shared" si="0"/>
        <v>8</v>
      </c>
      <c r="C38" s="206"/>
      <c r="D38" s="206">
        <f t="shared" si="1"/>
        <v>7</v>
      </c>
      <c r="E38" s="206">
        <v>7</v>
      </c>
      <c r="F38" s="206"/>
      <c r="G38" s="206">
        <v>12</v>
      </c>
    </row>
    <row r="39" spans="1:7" x14ac:dyDescent="0.2">
      <c r="A39" s="81" t="s">
        <v>335</v>
      </c>
      <c r="B39" s="207">
        <f t="shared" si="0"/>
        <v>8</v>
      </c>
      <c r="C39" s="206"/>
      <c r="D39" s="206">
        <f t="shared" si="1"/>
        <v>7</v>
      </c>
      <c r="E39" s="206">
        <v>7</v>
      </c>
      <c r="F39" s="206"/>
      <c r="G39" s="206">
        <v>12</v>
      </c>
    </row>
    <row r="40" spans="1:7" x14ac:dyDescent="0.2">
      <c r="A40" s="81" t="s">
        <v>350</v>
      </c>
      <c r="B40" s="207">
        <f t="shared" si="0"/>
        <v>9</v>
      </c>
      <c r="C40" s="206"/>
      <c r="D40" s="206">
        <f t="shared" si="1"/>
        <v>8</v>
      </c>
      <c r="E40" s="206">
        <v>8</v>
      </c>
      <c r="F40" s="206"/>
      <c r="G40" s="206">
        <v>12</v>
      </c>
    </row>
    <row r="41" spans="1:7" x14ac:dyDescent="0.2">
      <c r="A41" s="81" t="s">
        <v>351</v>
      </c>
      <c r="B41" s="207">
        <f t="shared" si="0"/>
        <v>9</v>
      </c>
      <c r="C41" s="206"/>
      <c r="D41" s="206">
        <f t="shared" si="1"/>
        <v>8</v>
      </c>
      <c r="E41" s="206">
        <v>8</v>
      </c>
      <c r="F41" s="206"/>
      <c r="G41" s="206">
        <v>12</v>
      </c>
    </row>
    <row r="42" spans="1:7" x14ac:dyDescent="0.2">
      <c r="A42" s="81" t="s">
        <v>352</v>
      </c>
      <c r="B42" s="207">
        <f t="shared" si="0"/>
        <v>10</v>
      </c>
      <c r="C42" s="206"/>
      <c r="D42" s="206">
        <f t="shared" si="1"/>
        <v>9</v>
      </c>
      <c r="E42" s="206">
        <v>9</v>
      </c>
      <c r="F42" s="206"/>
      <c r="G42" s="206">
        <v>12</v>
      </c>
    </row>
    <row r="43" spans="1:7" x14ac:dyDescent="0.2">
      <c r="A43" s="81" t="s">
        <v>378</v>
      </c>
      <c r="B43" s="207">
        <f t="shared" si="0"/>
        <v>10</v>
      </c>
      <c r="C43" s="206"/>
      <c r="D43" s="206">
        <f t="shared" si="1"/>
        <v>9</v>
      </c>
      <c r="E43" s="206">
        <v>9</v>
      </c>
      <c r="F43" s="206"/>
      <c r="G43" s="206">
        <v>12</v>
      </c>
    </row>
    <row r="44" spans="1:7" x14ac:dyDescent="0.2">
      <c r="A44" s="81" t="s">
        <v>399</v>
      </c>
      <c r="B44" s="207">
        <f t="shared" si="0"/>
        <v>-1</v>
      </c>
      <c r="C44" s="206"/>
      <c r="D44" s="206">
        <f t="shared" si="1"/>
        <v>-1</v>
      </c>
      <c r="E44" s="206">
        <v>-1</v>
      </c>
      <c r="F44" s="206"/>
      <c r="G44" s="206">
        <v>12</v>
      </c>
    </row>
    <row r="45" spans="1:7" x14ac:dyDescent="0.2">
      <c r="A45" s="81" t="s">
        <v>402</v>
      </c>
      <c r="B45" s="207">
        <f t="shared" si="0"/>
        <v>-1</v>
      </c>
      <c r="C45" s="206"/>
      <c r="D45" s="206">
        <f t="shared" si="1"/>
        <v>-1</v>
      </c>
      <c r="E45" s="206">
        <v>-1</v>
      </c>
      <c r="F45" s="206"/>
      <c r="G45" s="206">
        <v>12</v>
      </c>
    </row>
    <row r="46" spans="1:7" x14ac:dyDescent="0.2">
      <c r="A46" s="81" t="s">
        <v>18</v>
      </c>
      <c r="B46" s="207">
        <f t="shared" si="0"/>
        <v>9</v>
      </c>
      <c r="C46" s="206"/>
      <c r="D46" s="206">
        <f t="shared" si="1"/>
        <v>8</v>
      </c>
      <c r="E46" s="206">
        <v>8</v>
      </c>
      <c r="F46" s="206"/>
      <c r="G46" s="206">
        <v>12</v>
      </c>
    </row>
    <row r="47" spans="1:7" x14ac:dyDescent="0.2">
      <c r="A47" s="81" t="s">
        <v>19</v>
      </c>
      <c r="B47" s="207">
        <f t="shared" si="0"/>
        <v>8</v>
      </c>
      <c r="C47" s="206"/>
      <c r="D47" s="206">
        <f t="shared" si="1"/>
        <v>7</v>
      </c>
      <c r="E47" s="206">
        <v>8</v>
      </c>
      <c r="F47" s="206">
        <v>1</v>
      </c>
      <c r="G47" s="206">
        <v>12</v>
      </c>
    </row>
    <row r="48" spans="1:7" x14ac:dyDescent="0.2">
      <c r="A48" s="81" t="s">
        <v>86</v>
      </c>
      <c r="B48" s="207">
        <f t="shared" si="0"/>
        <v>5</v>
      </c>
      <c r="C48" s="206"/>
      <c r="D48" s="206">
        <f t="shared" si="1"/>
        <v>4</v>
      </c>
      <c r="E48" s="206">
        <v>5</v>
      </c>
      <c r="F48" s="206">
        <v>1</v>
      </c>
      <c r="G48" s="206">
        <v>12</v>
      </c>
    </row>
    <row r="49" spans="1:7" x14ac:dyDescent="0.2">
      <c r="A49" s="81" t="s">
        <v>317</v>
      </c>
      <c r="B49" s="207">
        <f t="shared" si="0"/>
        <v>5</v>
      </c>
      <c r="C49" s="206"/>
      <c r="D49" s="206">
        <f t="shared" si="1"/>
        <v>4</v>
      </c>
      <c r="E49" s="206">
        <v>5</v>
      </c>
      <c r="F49" s="206">
        <v>1</v>
      </c>
      <c r="G49" s="206">
        <v>12</v>
      </c>
    </row>
    <row r="50" spans="1:7" x14ac:dyDescent="0.2">
      <c r="A50" s="81" t="s">
        <v>349</v>
      </c>
      <c r="B50" s="207">
        <f t="shared" si="0"/>
        <v>6</v>
      </c>
      <c r="C50" s="206"/>
      <c r="D50" s="206">
        <f t="shared" si="1"/>
        <v>5</v>
      </c>
      <c r="E50" s="206">
        <v>5</v>
      </c>
      <c r="F50" s="206"/>
      <c r="G50" s="206">
        <v>12</v>
      </c>
    </row>
    <row r="51" spans="1:7" x14ac:dyDescent="0.2">
      <c r="A51" s="81" t="s">
        <v>20</v>
      </c>
      <c r="B51" s="207">
        <f t="shared" si="0"/>
        <v>6</v>
      </c>
      <c r="C51" s="206"/>
      <c r="D51" s="206">
        <f t="shared" si="1"/>
        <v>6</v>
      </c>
      <c r="E51" s="206">
        <v>6</v>
      </c>
      <c r="F51" s="206"/>
      <c r="G51" s="206">
        <v>6</v>
      </c>
    </row>
    <row r="52" spans="1:7" x14ac:dyDescent="0.2">
      <c r="A52" s="81" t="s">
        <v>21</v>
      </c>
      <c r="B52" s="207">
        <f t="shared" si="0"/>
        <v>5</v>
      </c>
      <c r="C52" s="206"/>
      <c r="D52" s="206">
        <f t="shared" si="1"/>
        <v>4</v>
      </c>
      <c r="E52" s="206">
        <v>4</v>
      </c>
      <c r="F52" s="206"/>
      <c r="G52" s="206">
        <v>12</v>
      </c>
    </row>
    <row r="53" spans="1:7" x14ac:dyDescent="0.2">
      <c r="A53" s="81" t="s">
        <v>22</v>
      </c>
      <c r="B53" s="207">
        <f t="shared" si="0"/>
        <v>5</v>
      </c>
      <c r="C53" s="206"/>
      <c r="D53" s="206">
        <f t="shared" si="1"/>
        <v>4</v>
      </c>
      <c r="E53" s="206">
        <v>4</v>
      </c>
      <c r="F53" s="206"/>
      <c r="G53" s="206">
        <v>12</v>
      </c>
    </row>
    <row r="54" spans="1:7" x14ac:dyDescent="0.2">
      <c r="A54" s="81" t="s">
        <v>199</v>
      </c>
      <c r="B54" s="207">
        <f t="shared" si="0"/>
        <v>5</v>
      </c>
      <c r="C54" s="206"/>
      <c r="D54" s="206">
        <f t="shared" si="1"/>
        <v>4</v>
      </c>
      <c r="E54" s="206">
        <v>4</v>
      </c>
      <c r="F54" s="206"/>
      <c r="G54" s="206">
        <v>12</v>
      </c>
    </row>
    <row r="55" spans="1:7" x14ac:dyDescent="0.2">
      <c r="A55" s="81" t="s">
        <v>200</v>
      </c>
      <c r="B55" s="207">
        <f t="shared" si="0"/>
        <v>5</v>
      </c>
      <c r="C55" s="206"/>
      <c r="D55" s="206">
        <f t="shared" si="1"/>
        <v>4</v>
      </c>
      <c r="E55" s="206">
        <v>4</v>
      </c>
      <c r="F55" s="206"/>
      <c r="G55" s="206">
        <v>12</v>
      </c>
    </row>
    <row r="56" spans="1:7" x14ac:dyDescent="0.2">
      <c r="A56" s="81" t="s">
        <v>318</v>
      </c>
      <c r="B56" s="207">
        <f t="shared" si="0"/>
        <v>5</v>
      </c>
      <c r="C56" s="206"/>
      <c r="D56" s="206">
        <f t="shared" si="1"/>
        <v>4</v>
      </c>
      <c r="E56" s="206">
        <v>4</v>
      </c>
      <c r="F56" s="206"/>
      <c r="G56" s="206">
        <v>12</v>
      </c>
    </row>
    <row r="57" spans="1:7" x14ac:dyDescent="0.2">
      <c r="A57" s="81" t="s">
        <v>348</v>
      </c>
      <c r="B57" s="207">
        <f t="shared" si="0"/>
        <v>5</v>
      </c>
      <c r="C57" s="206"/>
      <c r="D57" s="206">
        <f t="shared" si="1"/>
        <v>4</v>
      </c>
      <c r="E57" s="206">
        <v>4</v>
      </c>
      <c r="F57" s="206"/>
      <c r="G57" s="206">
        <v>12</v>
      </c>
    </row>
    <row r="58" spans="1:7" x14ac:dyDescent="0.2">
      <c r="A58" s="81" t="s">
        <v>379</v>
      </c>
      <c r="B58" s="207">
        <f t="shared" si="0"/>
        <v>5</v>
      </c>
      <c r="C58" s="206"/>
      <c r="D58" s="206">
        <f t="shared" si="1"/>
        <v>4</v>
      </c>
      <c r="E58" s="206">
        <v>4</v>
      </c>
      <c r="F58" s="206"/>
      <c r="G58" s="206">
        <v>12</v>
      </c>
    </row>
    <row r="59" spans="1:7" x14ac:dyDescent="0.2">
      <c r="A59" s="81" t="s">
        <v>404</v>
      </c>
      <c r="B59" s="207">
        <f t="shared" si="0"/>
        <v>5</v>
      </c>
      <c r="C59" s="206"/>
      <c r="D59" s="206">
        <f t="shared" si="1"/>
        <v>4</v>
      </c>
      <c r="E59" s="206">
        <v>5</v>
      </c>
      <c r="F59" s="206">
        <v>1</v>
      </c>
      <c r="G59" s="206">
        <v>12</v>
      </c>
    </row>
    <row r="60" spans="1:7" x14ac:dyDescent="0.2">
      <c r="A60" s="81" t="s">
        <v>118</v>
      </c>
      <c r="B60" s="207">
        <f t="shared" si="0"/>
        <v>7</v>
      </c>
      <c r="C60" s="206"/>
      <c r="D60" s="206">
        <f t="shared" si="1"/>
        <v>6</v>
      </c>
      <c r="E60" s="206">
        <v>7</v>
      </c>
      <c r="F60" s="206">
        <v>1</v>
      </c>
      <c r="G60" s="206">
        <v>12</v>
      </c>
    </row>
    <row r="61" spans="1:7" x14ac:dyDescent="0.2">
      <c r="A61" s="81" t="s">
        <v>119</v>
      </c>
      <c r="B61" s="207">
        <f t="shared" si="0"/>
        <v>6</v>
      </c>
      <c r="C61" s="206"/>
      <c r="D61" s="206">
        <f t="shared" si="1"/>
        <v>5</v>
      </c>
      <c r="E61" s="206">
        <v>6</v>
      </c>
      <c r="F61" s="206">
        <v>1</v>
      </c>
      <c r="G61" s="206">
        <v>12</v>
      </c>
    </row>
    <row r="62" spans="1:7" x14ac:dyDescent="0.2">
      <c r="A62" s="81" t="s">
        <v>120</v>
      </c>
      <c r="B62" s="207">
        <f t="shared" si="0"/>
        <v>5</v>
      </c>
      <c r="C62" s="206"/>
      <c r="D62" s="206">
        <f t="shared" si="1"/>
        <v>4</v>
      </c>
      <c r="E62" s="206">
        <v>4</v>
      </c>
      <c r="F62" s="206"/>
      <c r="G62" s="206">
        <v>12</v>
      </c>
    </row>
    <row r="63" spans="1:7" x14ac:dyDescent="0.2">
      <c r="A63" s="81" t="s">
        <v>405</v>
      </c>
      <c r="B63" s="207">
        <f t="shared" si="0"/>
        <v>5</v>
      </c>
      <c r="C63" s="206"/>
      <c r="D63" s="206">
        <f t="shared" si="1"/>
        <v>4</v>
      </c>
      <c r="E63" s="206">
        <v>4</v>
      </c>
      <c r="F63" s="206"/>
      <c r="G63" s="206">
        <v>12</v>
      </c>
    </row>
    <row r="64" spans="1:7" x14ac:dyDescent="0.2">
      <c r="A64" s="81" t="s">
        <v>158</v>
      </c>
      <c r="B64" s="207">
        <f t="shared" si="0"/>
        <v>1</v>
      </c>
      <c r="C64" s="206"/>
      <c r="D64" s="206">
        <f t="shared" si="1"/>
        <v>1</v>
      </c>
      <c r="E64" s="206">
        <v>1</v>
      </c>
      <c r="F64" s="206"/>
      <c r="G64" s="206">
        <v>12</v>
      </c>
    </row>
    <row r="65" spans="1:7" x14ac:dyDescent="0.2">
      <c r="A65" s="81" t="s">
        <v>267</v>
      </c>
      <c r="B65" s="207">
        <f t="shared" si="0"/>
        <v>1</v>
      </c>
      <c r="C65" s="206"/>
      <c r="D65" s="206">
        <f t="shared" si="1"/>
        <v>1</v>
      </c>
      <c r="E65" s="206">
        <v>1</v>
      </c>
      <c r="F65" s="206"/>
      <c r="G65" s="206">
        <v>12</v>
      </c>
    </row>
    <row r="66" spans="1:7" x14ac:dyDescent="0.2">
      <c r="A66" s="81" t="s">
        <v>268</v>
      </c>
      <c r="B66" s="207">
        <f t="shared" si="0"/>
        <v>1</v>
      </c>
      <c r="C66" s="206"/>
      <c r="D66" s="206">
        <f t="shared" si="1"/>
        <v>1</v>
      </c>
      <c r="E66" s="206">
        <v>1</v>
      </c>
      <c r="F66" s="206"/>
      <c r="G66" s="206">
        <v>12</v>
      </c>
    </row>
    <row r="67" spans="1:7" x14ac:dyDescent="0.2">
      <c r="A67" s="81" t="s">
        <v>269</v>
      </c>
      <c r="B67" s="207">
        <f t="shared" ref="B67:B92" si="2">IF(D67&lt;2,D67,MIN(D67+1,G67))</f>
        <v>1</v>
      </c>
      <c r="C67" s="206"/>
      <c r="D67" s="206">
        <f t="shared" ref="D67:D92" si="3">E67-F67</f>
        <v>1</v>
      </c>
      <c r="E67" s="206">
        <v>1</v>
      </c>
      <c r="F67" s="206"/>
      <c r="G67" s="206">
        <v>12</v>
      </c>
    </row>
    <row r="68" spans="1:7" x14ac:dyDescent="0.2">
      <c r="A68" s="81" t="s">
        <v>270</v>
      </c>
      <c r="B68" s="207">
        <f t="shared" si="2"/>
        <v>1</v>
      </c>
      <c r="C68" s="206"/>
      <c r="D68" s="206">
        <f t="shared" si="3"/>
        <v>1</v>
      </c>
      <c r="E68" s="206">
        <v>1</v>
      </c>
      <c r="F68" s="206"/>
      <c r="G68" s="206">
        <v>12</v>
      </c>
    </row>
    <row r="69" spans="1:7" x14ac:dyDescent="0.2">
      <c r="A69" s="81" t="s">
        <v>271</v>
      </c>
      <c r="B69" s="207">
        <f t="shared" si="2"/>
        <v>1</v>
      </c>
      <c r="C69" s="206"/>
      <c r="D69" s="206">
        <f t="shared" si="3"/>
        <v>1</v>
      </c>
      <c r="E69" s="206">
        <v>1</v>
      </c>
      <c r="F69" s="206"/>
      <c r="G69" s="206">
        <v>12</v>
      </c>
    </row>
    <row r="70" spans="1:7" x14ac:dyDescent="0.2">
      <c r="A70" s="81" t="s">
        <v>272</v>
      </c>
      <c r="B70" s="207">
        <f t="shared" si="2"/>
        <v>1</v>
      </c>
      <c r="C70" s="206"/>
      <c r="D70" s="206">
        <f t="shared" si="3"/>
        <v>1</v>
      </c>
      <c r="E70" s="206">
        <v>1</v>
      </c>
      <c r="F70" s="206"/>
      <c r="G70" s="206">
        <v>12</v>
      </c>
    </row>
    <row r="71" spans="1:7" x14ac:dyDescent="0.2">
      <c r="A71" s="81" t="s">
        <v>273</v>
      </c>
      <c r="B71" s="207">
        <f t="shared" si="2"/>
        <v>1</v>
      </c>
      <c r="C71" s="206"/>
      <c r="D71" s="206">
        <f t="shared" si="3"/>
        <v>1</v>
      </c>
      <c r="E71" s="206">
        <v>1</v>
      </c>
      <c r="F71" s="206"/>
      <c r="G71" s="206">
        <v>12</v>
      </c>
    </row>
    <row r="72" spans="1:7" x14ac:dyDescent="0.2">
      <c r="A72" s="81" t="s">
        <v>274</v>
      </c>
      <c r="B72" s="207">
        <f t="shared" si="2"/>
        <v>1</v>
      </c>
      <c r="C72" s="206"/>
      <c r="D72" s="206">
        <f t="shared" si="3"/>
        <v>1</v>
      </c>
      <c r="E72" s="206">
        <v>1</v>
      </c>
      <c r="F72" s="206"/>
      <c r="G72" s="206">
        <v>12</v>
      </c>
    </row>
    <row r="73" spans="1:7" x14ac:dyDescent="0.2">
      <c r="A73" s="81" t="s">
        <v>275</v>
      </c>
      <c r="B73" s="207">
        <f t="shared" si="2"/>
        <v>1</v>
      </c>
      <c r="C73" s="206"/>
      <c r="D73" s="206">
        <f t="shared" si="3"/>
        <v>1</v>
      </c>
      <c r="E73" s="206">
        <v>1</v>
      </c>
      <c r="F73" s="206"/>
      <c r="G73" s="206">
        <v>12</v>
      </c>
    </row>
    <row r="74" spans="1:7" x14ac:dyDescent="0.2">
      <c r="A74" s="81" t="s">
        <v>276</v>
      </c>
      <c r="B74" s="207">
        <f t="shared" si="2"/>
        <v>1</v>
      </c>
      <c r="C74" s="206"/>
      <c r="D74" s="206">
        <f t="shared" si="3"/>
        <v>1</v>
      </c>
      <c r="E74" s="206">
        <v>1</v>
      </c>
      <c r="F74" s="206"/>
      <c r="G74" s="206">
        <v>12</v>
      </c>
    </row>
    <row r="75" spans="1:7" x14ac:dyDescent="0.2">
      <c r="A75" s="81" t="s">
        <v>277</v>
      </c>
      <c r="B75" s="207">
        <f t="shared" si="2"/>
        <v>1</v>
      </c>
      <c r="C75" s="206"/>
      <c r="D75" s="206">
        <f t="shared" si="3"/>
        <v>1</v>
      </c>
      <c r="E75" s="206">
        <v>1</v>
      </c>
      <c r="F75" s="206"/>
      <c r="G75" s="206">
        <v>12</v>
      </c>
    </row>
    <row r="76" spans="1:7" x14ac:dyDescent="0.2">
      <c r="A76" s="81" t="s">
        <v>278</v>
      </c>
      <c r="B76" s="207">
        <f t="shared" si="2"/>
        <v>1</v>
      </c>
      <c r="C76" s="206"/>
      <c r="D76" s="206">
        <f t="shared" si="3"/>
        <v>1</v>
      </c>
      <c r="E76" s="206">
        <v>1</v>
      </c>
      <c r="F76" s="206"/>
      <c r="G76" s="206">
        <v>12</v>
      </c>
    </row>
    <row r="77" spans="1:7" x14ac:dyDescent="0.2">
      <c r="A77" s="81" t="s">
        <v>279</v>
      </c>
      <c r="B77" s="207">
        <f t="shared" si="2"/>
        <v>1</v>
      </c>
      <c r="C77" s="206"/>
      <c r="D77" s="206">
        <f t="shared" si="3"/>
        <v>1</v>
      </c>
      <c r="E77" s="206">
        <v>1</v>
      </c>
      <c r="F77" s="206"/>
      <c r="G77" s="206">
        <v>12</v>
      </c>
    </row>
    <row r="78" spans="1:7" x14ac:dyDescent="0.2">
      <c r="A78" s="81" t="s">
        <v>280</v>
      </c>
      <c r="B78" s="207">
        <f t="shared" si="2"/>
        <v>1</v>
      </c>
      <c r="C78" s="206"/>
      <c r="D78" s="206">
        <f t="shared" si="3"/>
        <v>1</v>
      </c>
      <c r="E78" s="206">
        <v>1</v>
      </c>
      <c r="F78" s="206"/>
      <c r="G78" s="206">
        <v>12</v>
      </c>
    </row>
    <row r="79" spans="1:7" x14ac:dyDescent="0.2">
      <c r="A79" s="81" t="s">
        <v>281</v>
      </c>
      <c r="B79" s="207">
        <f t="shared" si="2"/>
        <v>1</v>
      </c>
      <c r="C79" s="206"/>
      <c r="D79" s="206">
        <f t="shared" si="3"/>
        <v>1</v>
      </c>
      <c r="E79" s="206">
        <v>1</v>
      </c>
      <c r="F79" s="206"/>
      <c r="G79" s="206">
        <v>12</v>
      </c>
    </row>
    <row r="80" spans="1:7" x14ac:dyDescent="0.2">
      <c r="A80" s="81" t="s">
        <v>282</v>
      </c>
      <c r="B80" s="207">
        <f t="shared" si="2"/>
        <v>1</v>
      </c>
      <c r="C80" s="206"/>
      <c r="D80" s="206">
        <f t="shared" si="3"/>
        <v>1</v>
      </c>
      <c r="E80" s="206">
        <v>1</v>
      </c>
      <c r="F80" s="206"/>
      <c r="G80" s="206">
        <v>12</v>
      </c>
    </row>
    <row r="81" spans="1:7" x14ac:dyDescent="0.2">
      <c r="A81" s="81" t="s">
        <v>380</v>
      </c>
      <c r="B81" s="207">
        <f t="shared" si="2"/>
        <v>1</v>
      </c>
      <c r="C81" s="206"/>
      <c r="D81" s="206">
        <f t="shared" si="3"/>
        <v>1</v>
      </c>
      <c r="E81" s="206">
        <v>1</v>
      </c>
      <c r="F81" s="206"/>
      <c r="G81" s="206">
        <v>12</v>
      </c>
    </row>
    <row r="82" spans="1:7" x14ac:dyDescent="0.2">
      <c r="A82" s="81" t="s">
        <v>381</v>
      </c>
      <c r="B82" s="207">
        <f t="shared" si="2"/>
        <v>1</v>
      </c>
      <c r="C82" s="206"/>
      <c r="D82" s="206">
        <f t="shared" si="3"/>
        <v>1</v>
      </c>
      <c r="E82" s="206">
        <v>1</v>
      </c>
      <c r="F82" s="206"/>
      <c r="G82" s="206">
        <v>12</v>
      </c>
    </row>
    <row r="83" spans="1:7" x14ac:dyDescent="0.2">
      <c r="A83" s="81" t="s">
        <v>403</v>
      </c>
      <c r="B83" s="207">
        <f t="shared" si="2"/>
        <v>1</v>
      </c>
      <c r="C83" s="206"/>
      <c r="D83" s="206">
        <f t="shared" si="3"/>
        <v>1</v>
      </c>
      <c r="E83" s="206">
        <v>1</v>
      </c>
      <c r="F83" s="206"/>
      <c r="G83" s="206">
        <v>12</v>
      </c>
    </row>
    <row r="84" spans="1:7" x14ac:dyDescent="0.2">
      <c r="A84" s="81" t="s">
        <v>159</v>
      </c>
      <c r="B84" s="207">
        <f t="shared" si="2"/>
        <v>1</v>
      </c>
      <c r="C84" s="206"/>
      <c r="D84" s="206">
        <f t="shared" si="3"/>
        <v>1</v>
      </c>
      <c r="E84" s="206">
        <v>1</v>
      </c>
      <c r="F84" s="206"/>
      <c r="G84" s="206">
        <v>12</v>
      </c>
    </row>
    <row r="85" spans="1:7" x14ac:dyDescent="0.2">
      <c r="A85" s="81" t="s">
        <v>283</v>
      </c>
      <c r="B85" s="207">
        <f t="shared" si="2"/>
        <v>1</v>
      </c>
      <c r="C85" s="206"/>
      <c r="D85" s="206">
        <f t="shared" si="3"/>
        <v>1</v>
      </c>
      <c r="E85" s="206">
        <v>1</v>
      </c>
      <c r="F85" s="206"/>
      <c r="G85" s="206">
        <v>12</v>
      </c>
    </row>
    <row r="86" spans="1:7" x14ac:dyDescent="0.2">
      <c r="A86" s="81" t="s">
        <v>284</v>
      </c>
      <c r="B86" s="207">
        <f t="shared" si="2"/>
        <v>1</v>
      </c>
      <c r="C86" s="206"/>
      <c r="D86" s="206">
        <f t="shared" si="3"/>
        <v>1</v>
      </c>
      <c r="E86" s="206">
        <v>1</v>
      </c>
      <c r="F86" s="206"/>
      <c r="G86" s="206">
        <v>12</v>
      </c>
    </row>
    <row r="87" spans="1:7" x14ac:dyDescent="0.2">
      <c r="A87" s="81" t="s">
        <v>285</v>
      </c>
      <c r="B87" s="207">
        <f t="shared" si="2"/>
        <v>1</v>
      </c>
      <c r="C87" s="206"/>
      <c r="D87" s="206">
        <f t="shared" si="3"/>
        <v>1</v>
      </c>
      <c r="E87" s="206">
        <v>1</v>
      </c>
      <c r="F87" s="206"/>
      <c r="G87" s="206">
        <v>12</v>
      </c>
    </row>
    <row r="88" spans="1:7" x14ac:dyDescent="0.2">
      <c r="A88" s="81" t="s">
        <v>286</v>
      </c>
      <c r="B88" s="207">
        <f t="shared" si="2"/>
        <v>1</v>
      </c>
      <c r="C88" s="206"/>
      <c r="D88" s="206">
        <f t="shared" si="3"/>
        <v>1</v>
      </c>
      <c r="E88" s="206">
        <v>1</v>
      </c>
      <c r="F88" s="206"/>
      <c r="G88" s="206">
        <v>12</v>
      </c>
    </row>
    <row r="89" spans="1:7" x14ac:dyDescent="0.2">
      <c r="A89" s="81" t="s">
        <v>290</v>
      </c>
      <c r="B89" s="207">
        <f t="shared" si="2"/>
        <v>1</v>
      </c>
      <c r="C89" s="206"/>
      <c r="D89" s="206">
        <f t="shared" si="3"/>
        <v>1</v>
      </c>
      <c r="E89" s="206">
        <v>1</v>
      </c>
      <c r="F89" s="206"/>
      <c r="G89" s="206">
        <v>12</v>
      </c>
    </row>
    <row r="90" spans="1:7" x14ac:dyDescent="0.2">
      <c r="A90" s="81" t="s">
        <v>289</v>
      </c>
      <c r="B90" s="207">
        <f t="shared" si="2"/>
        <v>1</v>
      </c>
      <c r="C90" s="206"/>
      <c r="D90" s="206">
        <f t="shared" si="3"/>
        <v>1</v>
      </c>
      <c r="E90" s="206">
        <v>1</v>
      </c>
      <c r="F90" s="206"/>
      <c r="G90" s="206">
        <v>12</v>
      </c>
    </row>
    <row r="91" spans="1:7" x14ac:dyDescent="0.2">
      <c r="A91" s="81" t="s">
        <v>315</v>
      </c>
      <c r="B91" s="207">
        <f t="shared" si="2"/>
        <v>1</v>
      </c>
      <c r="C91" s="206"/>
      <c r="D91" s="206">
        <f t="shared" si="3"/>
        <v>1</v>
      </c>
      <c r="E91" s="206">
        <v>1</v>
      </c>
      <c r="F91" s="206"/>
      <c r="G91" s="206">
        <v>12</v>
      </c>
    </row>
    <row r="92" spans="1:7" x14ac:dyDescent="0.2">
      <c r="A92" s="81" t="s">
        <v>347</v>
      </c>
      <c r="B92" s="207">
        <f t="shared" si="2"/>
        <v>1</v>
      </c>
      <c r="C92" s="206"/>
      <c r="D92" s="206">
        <f t="shared" si="3"/>
        <v>1</v>
      </c>
      <c r="E92" s="206">
        <v>1</v>
      </c>
      <c r="F92" s="206"/>
      <c r="G92" s="206">
        <v>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D137"/>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RowHeight="16" x14ac:dyDescent="0.2"/>
  <cols>
    <col min="1" max="1" width="12" style="8" bestFit="1" customWidth="1"/>
    <col min="2" max="2" width="9.6640625" style="8" bestFit="1" customWidth="1"/>
    <col min="3" max="3" width="11.5" style="8" bestFit="1" customWidth="1"/>
    <col min="4" max="4" width="12" style="8" bestFit="1" customWidth="1"/>
    <col min="5" max="5" width="9.5" style="8" bestFit="1" customWidth="1"/>
    <col min="6" max="6" width="10" style="8" bestFit="1" customWidth="1"/>
    <col min="7" max="7" width="7" style="8" bestFit="1" customWidth="1"/>
    <col min="8" max="9" width="5.1640625" style="8" bestFit="1" customWidth="1"/>
    <col min="10" max="10" width="7.83203125" style="87" customWidth="1"/>
    <col min="11" max="11" width="8.1640625" style="8" bestFit="1" customWidth="1"/>
    <col min="12" max="12" width="15.6640625" style="8" bestFit="1" customWidth="1"/>
    <col min="13" max="13" width="16.33203125" style="8" bestFit="1" customWidth="1"/>
    <col min="14" max="14" width="12.1640625" style="8" customWidth="1"/>
    <col min="15" max="15" width="14.1640625" style="8" customWidth="1"/>
    <col min="16" max="16" width="12.1640625" style="8" customWidth="1"/>
    <col min="17" max="17" width="7.5" style="184" customWidth="1"/>
    <col min="18" max="18" width="9.83203125" style="8" bestFit="1" customWidth="1"/>
    <col min="19" max="19" width="11.1640625" style="8" bestFit="1" customWidth="1"/>
    <col min="20" max="20" width="13.1640625" style="8" bestFit="1" customWidth="1"/>
    <col min="21" max="21" width="11.1640625" style="8" bestFit="1" customWidth="1"/>
    <col min="22" max="22" width="6.5" style="8" bestFit="1" customWidth="1"/>
    <col min="23" max="23" width="11.33203125" style="8" bestFit="1" customWidth="1"/>
    <col min="24" max="24" width="12" style="8" bestFit="1" customWidth="1"/>
    <col min="25" max="25" width="20.6640625" style="8" bestFit="1" customWidth="1"/>
    <col min="26" max="26" width="18.6640625" style="8" bestFit="1" customWidth="1"/>
    <col min="27" max="28" width="9.33203125" style="8" customWidth="1"/>
    <col min="29" max="29" width="12.6640625" style="8" bestFit="1" customWidth="1"/>
    <col min="30" max="30" width="18.1640625" style="8" bestFit="1" customWidth="1"/>
    <col min="31" max="31" width="8.5" style="8" bestFit="1" customWidth="1"/>
    <col min="32" max="32" width="14.5" style="8" bestFit="1" customWidth="1"/>
    <col min="33" max="33" width="17.33203125" style="8" bestFit="1" customWidth="1"/>
    <col min="34" max="34" width="6.6640625" style="8" bestFit="1" customWidth="1"/>
    <col min="35" max="35" width="7.6640625" style="8" bestFit="1" customWidth="1"/>
    <col min="36" max="36" width="12.6640625" style="8" bestFit="1" customWidth="1"/>
    <col min="37" max="37" width="8.33203125" style="8" bestFit="1" customWidth="1"/>
    <col min="38" max="39" width="8.33203125" style="8" customWidth="1"/>
    <col min="40" max="40" width="9.33203125" style="219" bestFit="1" customWidth="1"/>
    <col min="41" max="41" width="11" style="219" hidden="1" customWidth="1"/>
    <col min="42" max="42" width="12" style="219" hidden="1" customWidth="1"/>
    <col min="43" max="43" width="16" style="219" hidden="1" customWidth="1"/>
    <col min="44" max="44" width="8.1640625" style="8" hidden="1" customWidth="1"/>
    <col min="45" max="45" width="7.83203125" style="8" hidden="1" customWidth="1"/>
    <col min="46" max="46" width="8" style="8" hidden="1" customWidth="1"/>
    <col min="47" max="48" width="12.1640625" style="8" hidden="1" customWidth="1"/>
    <col min="49" max="49" width="12.5" style="8" hidden="1" customWidth="1"/>
    <col min="50" max="50" width="9.5" style="8" hidden="1" customWidth="1"/>
    <col min="51" max="51" width="7.6640625" style="8" hidden="1" customWidth="1"/>
    <col min="52" max="52" width="12" style="8" hidden="1" customWidth="1"/>
    <col min="53" max="53" width="12.83203125" style="8" hidden="1" customWidth="1"/>
    <col min="54" max="54" width="7.5" style="8" customWidth="1"/>
    <col min="55" max="55" width="7.1640625" style="8" customWidth="1"/>
    <col min="56" max="56" width="10.83203125" style="8" customWidth="1"/>
    <col min="57" max="16384" width="10.83203125" style="8"/>
  </cols>
  <sheetData>
    <row r="1" spans="1:56" x14ac:dyDescent="0.2">
      <c r="A1" s="5" t="s">
        <v>0</v>
      </c>
      <c r="B1" s="5" t="s">
        <v>1</v>
      </c>
      <c r="C1" s="5" t="s">
        <v>2</v>
      </c>
      <c r="D1" s="5" t="s">
        <v>3</v>
      </c>
      <c r="E1" s="5" t="s">
        <v>4</v>
      </c>
      <c r="F1" s="5" t="s">
        <v>5</v>
      </c>
      <c r="G1" s="5" t="s">
        <v>6</v>
      </c>
      <c r="H1" s="5" t="s">
        <v>7</v>
      </c>
      <c r="I1" s="5" t="s">
        <v>8</v>
      </c>
      <c r="J1" s="51" t="s">
        <v>9</v>
      </c>
      <c r="K1" s="5" t="s">
        <v>10</v>
      </c>
      <c r="L1" s="5" t="s">
        <v>323</v>
      </c>
      <c r="M1" s="5" t="s">
        <v>324</v>
      </c>
      <c r="N1" s="5" t="s">
        <v>326</v>
      </c>
      <c r="O1" s="5" t="s">
        <v>77</v>
      </c>
      <c r="P1" s="5" t="s">
        <v>78</v>
      </c>
      <c r="Q1" s="69" t="s">
        <v>11</v>
      </c>
      <c r="R1" s="5" t="s">
        <v>231</v>
      </c>
      <c r="S1" s="5" t="s">
        <v>237</v>
      </c>
      <c r="T1" s="5" t="s">
        <v>75</v>
      </c>
      <c r="U1" s="5" t="s">
        <v>76</v>
      </c>
      <c r="V1" s="5" t="s">
        <v>12</v>
      </c>
      <c r="W1" s="5" t="s">
        <v>13</v>
      </c>
      <c r="X1" s="5" t="s">
        <v>14</v>
      </c>
      <c r="Y1" s="5" t="s">
        <v>238</v>
      </c>
      <c r="Z1" s="5" t="s">
        <v>239</v>
      </c>
      <c r="AA1" s="5" t="s">
        <v>99</v>
      </c>
      <c r="AB1" s="5" t="s">
        <v>391</v>
      </c>
      <c r="AC1" s="5" t="s">
        <v>343</v>
      </c>
      <c r="AD1" s="5" t="s">
        <v>182</v>
      </c>
      <c r="AE1" s="5" t="s">
        <v>84</v>
      </c>
      <c r="AF1" s="13" t="s">
        <v>43</v>
      </c>
      <c r="AG1" s="13" t="s">
        <v>215</v>
      </c>
      <c r="AH1" s="13" t="s">
        <v>217</v>
      </c>
      <c r="AI1" s="13" t="s">
        <v>7</v>
      </c>
      <c r="AJ1" s="13" t="s">
        <v>218</v>
      </c>
      <c r="AK1" s="13" t="s">
        <v>216</v>
      </c>
      <c r="AL1" s="13" t="s">
        <v>9</v>
      </c>
      <c r="AM1" s="13" t="s">
        <v>325</v>
      </c>
      <c r="AN1" s="222" t="s">
        <v>394</v>
      </c>
      <c r="AO1" s="69" t="s">
        <v>395</v>
      </c>
      <c r="AP1" s="65" t="s">
        <v>396</v>
      </c>
      <c r="AQ1" s="69" t="s">
        <v>438</v>
      </c>
      <c r="AR1" s="69" t="s">
        <v>397</v>
      </c>
      <c r="AS1" s="69" t="s">
        <v>398</v>
      </c>
      <c r="AT1" s="69" t="s">
        <v>392</v>
      </c>
      <c r="AU1" s="69" t="s">
        <v>393</v>
      </c>
      <c r="AV1" s="69" t="s">
        <v>400</v>
      </c>
      <c r="AW1" s="5" t="s">
        <v>193</v>
      </c>
      <c r="AX1" s="5" t="s">
        <v>192</v>
      </c>
      <c r="AY1" s="5" t="s">
        <v>194</v>
      </c>
      <c r="AZ1" s="5" t="s">
        <v>220</v>
      </c>
      <c r="BA1" s="5" t="s">
        <v>219</v>
      </c>
      <c r="BB1" s="13"/>
      <c r="BC1" s="5"/>
    </row>
    <row r="2" spans="1:56" x14ac:dyDescent="0.2">
      <c r="A2" s="5" t="s">
        <v>144</v>
      </c>
      <c r="B2" s="5">
        <f>INDEX(Binning!$F$3:$AW$791,MATCH(CONCATENATE($A2,"_E1"),Binning!$F$3:$F$791,0),MATCH(Notes!$B$54,Binning!$F$2:$AW$2,0))</f>
        <v>660</v>
      </c>
      <c r="C2" s="188">
        <v>29.6</v>
      </c>
      <c r="D2" s="188">
        <v>6.2</v>
      </c>
      <c r="E2" s="82">
        <v>3</v>
      </c>
      <c r="F2" s="82">
        <v>3</v>
      </c>
      <c r="G2" s="51">
        <f t="shared" ref="G2:G96" si="0">SQRT((3*D2)^2+(3*F2)^2+(3*M2)^2)</f>
        <v>33.999411759617253</v>
      </c>
      <c r="H2" s="9">
        <v>6</v>
      </c>
      <c r="I2" s="5">
        <v>0</v>
      </c>
      <c r="J2" s="51">
        <f t="shared" ref="J2:J34" si="1">I2*B2/100</f>
        <v>0</v>
      </c>
      <c r="K2" s="212">
        <v>7.5</v>
      </c>
      <c r="L2" s="174">
        <v>8</v>
      </c>
      <c r="M2" s="233">
        <v>9</v>
      </c>
      <c r="N2" s="191">
        <v>5</v>
      </c>
      <c r="O2" s="191">
        <v>-20</v>
      </c>
      <c r="P2" s="182">
        <v>-10</v>
      </c>
      <c r="Q2" s="236">
        <v>-20</v>
      </c>
      <c r="R2" s="5">
        <f>CEILING((C2+E2+G2+H2+J2+K2+L2+AA2+AB2)/5,1)*5</f>
        <v>90</v>
      </c>
      <c r="S2" s="5">
        <f t="shared" ref="S2:S94" si="2">CEILING((R2+N2)/5,1)*5</f>
        <v>95</v>
      </c>
      <c r="T2" s="5">
        <f t="shared" ref="T2:T94" si="3">CEILING((R2+O2)/5,1)*5</f>
        <v>70</v>
      </c>
      <c r="U2" s="5">
        <f t="shared" ref="U2:U77" si="4">CEILING((R2+P2)/5,1)*5</f>
        <v>80</v>
      </c>
      <c r="V2" s="5">
        <f t="shared" ref="V2:V94" si="5">CEILING((R2+Q2)/5,1)*5</f>
        <v>70</v>
      </c>
      <c r="W2" s="5">
        <f>IF(MIN(T2:U2)&lt;20,MIN(T2:U2)-20,0)</f>
        <v>0</v>
      </c>
      <c r="X2" s="5">
        <f t="shared" ref="X2:X77" si="6">IF(V2&lt;0,V2,0)</f>
        <v>0</v>
      </c>
      <c r="Y2" s="5">
        <f t="shared" ref="Y2:Y36" si="7">CEILING((T2-(E2+3*F2)+AD2)/5,1)*5</f>
        <v>45</v>
      </c>
      <c r="Z2" s="5">
        <f t="shared" ref="Z2:Z36" si="8">CEILING((U2-(E2+3*F2)+AD2)/5,1)*5</f>
        <v>55</v>
      </c>
      <c r="AA2" s="5">
        <v>0</v>
      </c>
      <c r="AB2" s="5">
        <v>0</v>
      </c>
      <c r="AC2" s="83">
        <f>C2+E2+G2+H2+J2+K2+L2+AA2+AB2</f>
        <v>88.099411759617254</v>
      </c>
      <c r="AD2" s="5">
        <v>-15</v>
      </c>
      <c r="AE2" s="5"/>
      <c r="AF2" s="5"/>
      <c r="AG2" s="5"/>
      <c r="AH2" s="83">
        <f>E2+$G2*F2*3/$AX2</f>
        <v>8.6042986416951504</v>
      </c>
      <c r="AI2" s="64">
        <f t="shared" ref="AI2:AI36" si="9">H2</f>
        <v>6</v>
      </c>
      <c r="AJ2" s="64">
        <f t="shared" ref="AJ2:AJ36" si="10">K2</f>
        <v>7.5</v>
      </c>
      <c r="AK2" s="83">
        <f>C2+$G2*D2*3/$AX2</f>
        <v>41.182217192836646</v>
      </c>
      <c r="AL2" s="83">
        <f>IF(AT2&lt;0,0,AT2)</f>
        <v>1.9005882403827457</v>
      </c>
      <c r="AM2" s="83">
        <f>IF(AT2&lt;0,AT2+AU2,AU2)</f>
        <v>24.812895925085453</v>
      </c>
      <c r="AN2" s="69">
        <f>CEILING((AO2+AP2)/5,1)*5</f>
        <v>10</v>
      </c>
      <c r="AO2" s="221">
        <f>AH2+(AI2-5)+AQ2</f>
        <v>9.8042986416951496</v>
      </c>
      <c r="AP2" s="82">
        <v>0</v>
      </c>
      <c r="AQ2" s="220">
        <v>0.2</v>
      </c>
      <c r="AR2" s="64">
        <v>7.3</v>
      </c>
      <c r="AS2" s="64">
        <f>K2-(AQ2+AR2)</f>
        <v>0</v>
      </c>
      <c r="AT2" s="83">
        <f t="shared" ref="AT2:AT34" si="11">R2-SUM(AK2,AH2,AU2,AI2,AJ2)</f>
        <v>1.9005882403827457</v>
      </c>
      <c r="AU2" s="83">
        <f>L2+$G2*M2*AV2/$AX2+AB2</f>
        <v>24.812895925085453</v>
      </c>
      <c r="AV2" s="64">
        <v>3</v>
      </c>
      <c r="AW2" s="84">
        <f t="shared" ref="AW2:AW34" si="12">C2+E2+L2+G2</f>
        <v>74.599411759617254</v>
      </c>
      <c r="AX2" s="5">
        <f>3*D2+3*F2+AV2*M2</f>
        <v>54.6</v>
      </c>
      <c r="AY2" s="84">
        <f t="shared" ref="AY2:AY34" si="13">AK2+AU2+AH2</f>
        <v>74.599411759617254</v>
      </c>
      <c r="AZ2" s="84">
        <f t="shared" ref="AZ2:AZ34" si="14">AT2-J2</f>
        <v>1.9005882403827457</v>
      </c>
      <c r="BA2" s="64">
        <f>AY2-AW2-AB2</f>
        <v>0</v>
      </c>
      <c r="BB2" s="5"/>
      <c r="BC2" s="5"/>
      <c r="BD2" s="85"/>
    </row>
    <row r="3" spans="1:56" x14ac:dyDescent="0.2">
      <c r="A3" s="5" t="s">
        <v>145</v>
      </c>
      <c r="B3" s="5">
        <f>INDEX(Binning!$F$3:$AW$791,MATCH(CONCATENATE($A3,"_E1"),Binning!$F$3:$F$791,0),MATCH(Notes!$B$54,Binning!$F$2:$AW$2,0))</f>
        <v>685</v>
      </c>
      <c r="C3" s="188">
        <v>25.7</v>
      </c>
      <c r="D3" s="188">
        <v>5.8</v>
      </c>
      <c r="E3" s="82">
        <v>3</v>
      </c>
      <c r="F3" s="82">
        <v>3</v>
      </c>
      <c r="G3" s="51">
        <f t="shared" si="0"/>
        <v>25.420464197177832</v>
      </c>
      <c r="H3" s="9">
        <v>6</v>
      </c>
      <c r="I3" s="5">
        <v>0</v>
      </c>
      <c r="J3" s="51">
        <f t="shared" si="1"/>
        <v>0</v>
      </c>
      <c r="K3" s="212">
        <v>9.4</v>
      </c>
      <c r="L3" s="174">
        <v>5.8</v>
      </c>
      <c r="M3" s="174">
        <v>5.4</v>
      </c>
      <c r="N3" s="191">
        <v>-20</v>
      </c>
      <c r="O3" s="191">
        <v>-10</v>
      </c>
      <c r="P3" s="61">
        <v>-20</v>
      </c>
      <c r="Q3" s="236">
        <v>-15</v>
      </c>
      <c r="R3" s="5">
        <f t="shared" ref="R3:R71" si="15">CEILING((C3+E3+G3+H3+J3+K3+L3+AA3+AB3)/5,1)*5</f>
        <v>80</v>
      </c>
      <c r="S3" s="5">
        <f t="shared" si="2"/>
        <v>60</v>
      </c>
      <c r="T3" s="5">
        <f t="shared" si="3"/>
        <v>70</v>
      </c>
      <c r="U3" s="5">
        <f t="shared" si="4"/>
        <v>60</v>
      </c>
      <c r="V3" s="5">
        <f t="shared" si="5"/>
        <v>65</v>
      </c>
      <c r="W3" s="5">
        <f t="shared" ref="W3:W71" si="16">IF(MIN(T3:U3)&lt;20,MIN(T3:U3)-20,0)</f>
        <v>0</v>
      </c>
      <c r="X3" s="5">
        <f t="shared" si="6"/>
        <v>0</v>
      </c>
      <c r="Y3" s="5">
        <f t="shared" si="7"/>
        <v>45</v>
      </c>
      <c r="Z3" s="5">
        <f t="shared" si="8"/>
        <v>35</v>
      </c>
      <c r="AA3" s="5">
        <v>0</v>
      </c>
      <c r="AB3" s="5">
        <v>0</v>
      </c>
      <c r="AC3" s="83">
        <f t="shared" ref="AC3:AC71" si="17">C3+E3+G3+H3+J3+K3+L3+AA3+AB3</f>
        <v>75.320464197177827</v>
      </c>
      <c r="AD3" s="5">
        <v>-15</v>
      </c>
      <c r="AE3" s="5"/>
      <c r="AF3" s="5"/>
      <c r="AG3" s="5"/>
      <c r="AH3" s="83">
        <f t="shared" ref="AH3:AH70" si="18">E3+$G3*F3*3/$AX3</f>
        <v>8.3705206050375693</v>
      </c>
      <c r="AI3" s="64">
        <f t="shared" si="9"/>
        <v>6</v>
      </c>
      <c r="AJ3" s="64">
        <f t="shared" si="10"/>
        <v>9.4</v>
      </c>
      <c r="AK3" s="83">
        <f t="shared" ref="AK3:AK70" si="19">C3+$G3*D3*3/$AX3</f>
        <v>36.083006503072639</v>
      </c>
      <c r="AL3" s="83">
        <f t="shared" ref="AL3:AL71" si="20">IF(AT3&lt;0,0,AT3)</f>
        <v>4.6795358028221585</v>
      </c>
      <c r="AM3" s="83">
        <f t="shared" ref="AM3:AM71" si="21">IF(AT3&lt;0,AT3+AU3,AU3)</f>
        <v>15.466937089067624</v>
      </c>
      <c r="AN3" s="69">
        <f t="shared" ref="AN3:AN71" si="22">CEILING((AO3+AP3)/5,1)*5</f>
        <v>10</v>
      </c>
      <c r="AO3" s="221">
        <f t="shared" ref="AO3:AO66" si="23">AH3+(AI3-5)+AQ3</f>
        <v>9.5705206050375686</v>
      </c>
      <c r="AP3" s="82">
        <v>0</v>
      </c>
      <c r="AQ3" s="220">
        <v>0.2</v>
      </c>
      <c r="AR3" s="64">
        <v>8.9</v>
      </c>
      <c r="AS3" s="64">
        <f t="shared" ref="AS3:AS96" si="24">K3-(AQ3+AR3)</f>
        <v>0.30000000000000071</v>
      </c>
      <c r="AT3" s="83">
        <f t="shared" si="11"/>
        <v>4.6795358028221585</v>
      </c>
      <c r="AU3" s="83">
        <f t="shared" ref="AU3:AU70" si="25">L3+$G3*M3*AV3/$AX3+AB3</f>
        <v>15.466937089067624</v>
      </c>
      <c r="AV3" s="64">
        <v>3</v>
      </c>
      <c r="AW3" s="84">
        <f t="shared" si="12"/>
        <v>59.920464197177836</v>
      </c>
      <c r="AX3" s="5">
        <f t="shared" ref="AX3:AX70" si="26">3*D3+3*F3+AV3*M3</f>
        <v>42.6</v>
      </c>
      <c r="AY3" s="84">
        <f t="shared" si="13"/>
        <v>59.920464197177836</v>
      </c>
      <c r="AZ3" s="84">
        <f t="shared" si="14"/>
        <v>4.6795358028221585</v>
      </c>
      <c r="BA3" s="64">
        <f t="shared" ref="BA3:BA70" si="27">AY3-AW3-AB3</f>
        <v>0</v>
      </c>
      <c r="BB3" s="5"/>
      <c r="BC3" s="5"/>
      <c r="BD3" s="85"/>
    </row>
    <row r="4" spans="1:56" x14ac:dyDescent="0.2">
      <c r="A4" s="5" t="s">
        <v>146</v>
      </c>
      <c r="B4" s="5">
        <f>INDEX(Binning!$F$3:$AW$791,MATCH(CONCATENATE($A4,"_E1"),Binning!$F$3:$F$791,0),MATCH(Notes!$B$54,Binning!$F$2:$AW$2,0))</f>
        <v>710</v>
      </c>
      <c r="C4" s="188">
        <v>21.6</v>
      </c>
      <c r="D4" s="188">
        <v>4.4000000000000004</v>
      </c>
      <c r="E4" s="82">
        <v>3</v>
      </c>
      <c r="F4" s="82">
        <v>3</v>
      </c>
      <c r="G4" s="51">
        <f t="shared" si="0"/>
        <v>25.675864152935535</v>
      </c>
      <c r="H4" s="9">
        <v>6</v>
      </c>
      <c r="I4" s="5">
        <v>0</v>
      </c>
      <c r="J4" s="51">
        <f t="shared" si="1"/>
        <v>0</v>
      </c>
      <c r="K4" s="212">
        <v>11.6</v>
      </c>
      <c r="L4" s="174">
        <v>5</v>
      </c>
      <c r="M4" s="174">
        <v>6.7</v>
      </c>
      <c r="N4" s="191">
        <v>-25</v>
      </c>
      <c r="O4" s="191">
        <v>-30</v>
      </c>
      <c r="P4" s="61">
        <v>-10</v>
      </c>
      <c r="Q4" s="236">
        <v>-20</v>
      </c>
      <c r="R4" s="5">
        <f t="shared" si="15"/>
        <v>75</v>
      </c>
      <c r="S4" s="5">
        <f t="shared" si="2"/>
        <v>50</v>
      </c>
      <c r="T4" s="5">
        <f t="shared" si="3"/>
        <v>45</v>
      </c>
      <c r="U4" s="5">
        <f t="shared" si="4"/>
        <v>65</v>
      </c>
      <c r="V4" s="5">
        <f t="shared" si="5"/>
        <v>55</v>
      </c>
      <c r="W4" s="5">
        <f t="shared" si="16"/>
        <v>0</v>
      </c>
      <c r="X4" s="5">
        <f t="shared" si="6"/>
        <v>0</v>
      </c>
      <c r="Y4" s="5">
        <f t="shared" si="7"/>
        <v>20</v>
      </c>
      <c r="Z4" s="5">
        <f t="shared" si="8"/>
        <v>40</v>
      </c>
      <c r="AA4" s="5">
        <v>0</v>
      </c>
      <c r="AB4" s="5">
        <v>0</v>
      </c>
      <c r="AC4" s="83">
        <f t="shared" si="17"/>
        <v>72.875864152935534</v>
      </c>
      <c r="AD4" s="5">
        <v>-15</v>
      </c>
      <c r="AE4" s="5"/>
      <c r="AF4" s="5"/>
      <c r="AG4" s="5"/>
      <c r="AH4" s="83">
        <f t="shared" si="18"/>
        <v>8.4629498197735167</v>
      </c>
      <c r="AI4" s="64">
        <f t="shared" si="9"/>
        <v>6</v>
      </c>
      <c r="AJ4" s="64">
        <f t="shared" si="10"/>
        <v>11.6</v>
      </c>
      <c r="AK4" s="83">
        <f t="shared" si="19"/>
        <v>29.612326402334496</v>
      </c>
      <c r="AL4" s="83">
        <f t="shared" si="20"/>
        <v>2.1241358470644656</v>
      </c>
      <c r="AM4" s="83">
        <f t="shared" si="21"/>
        <v>17.200587930827524</v>
      </c>
      <c r="AN4" s="69">
        <f t="shared" si="22"/>
        <v>10</v>
      </c>
      <c r="AO4" s="221">
        <f t="shared" si="23"/>
        <v>9.7629498197735174</v>
      </c>
      <c r="AP4" s="82">
        <v>0</v>
      </c>
      <c r="AQ4" s="220">
        <v>0.3</v>
      </c>
      <c r="AR4" s="64">
        <v>10.9</v>
      </c>
      <c r="AS4" s="64">
        <f t="shared" si="24"/>
        <v>0.39999999999999858</v>
      </c>
      <c r="AT4" s="83">
        <f t="shared" si="11"/>
        <v>2.1241358470644656</v>
      </c>
      <c r="AU4" s="83">
        <f t="shared" si="25"/>
        <v>17.200587930827524</v>
      </c>
      <c r="AV4" s="64">
        <v>3</v>
      </c>
      <c r="AW4" s="84">
        <f t="shared" si="12"/>
        <v>55.27586415293554</v>
      </c>
      <c r="AX4" s="5">
        <f t="shared" si="26"/>
        <v>42.300000000000004</v>
      </c>
      <c r="AY4" s="84">
        <f t="shared" si="13"/>
        <v>55.27586415293554</v>
      </c>
      <c r="AZ4" s="84">
        <f t="shared" si="14"/>
        <v>2.1241358470644656</v>
      </c>
      <c r="BA4" s="64">
        <f t="shared" si="27"/>
        <v>0</v>
      </c>
      <c r="BB4" s="5"/>
      <c r="BC4" s="5"/>
      <c r="BD4" s="85"/>
    </row>
    <row r="5" spans="1:56" x14ac:dyDescent="0.2">
      <c r="A5" s="5" t="s">
        <v>147</v>
      </c>
      <c r="B5" s="5">
        <f>INDEX(Binning!$F$3:$AW$791,MATCH(CONCATENATE($A5,"_E1"),Binning!$F$3:$F$791,0),MATCH(Notes!$B$54,Binning!$F$2:$AW$2,0))</f>
        <v>730</v>
      </c>
      <c r="C5" s="188">
        <v>18.600000000000001</v>
      </c>
      <c r="D5" s="188">
        <v>3.9</v>
      </c>
      <c r="E5" s="82">
        <v>3</v>
      </c>
      <c r="F5" s="82">
        <v>3</v>
      </c>
      <c r="G5" s="51">
        <f t="shared" si="0"/>
        <v>26.909849497906894</v>
      </c>
      <c r="H5" s="9">
        <v>6</v>
      </c>
      <c r="I5" s="5">
        <v>0</v>
      </c>
      <c r="J5" s="51">
        <f t="shared" si="1"/>
        <v>0</v>
      </c>
      <c r="K5" s="212">
        <v>13.9</v>
      </c>
      <c r="L5" s="174">
        <v>8</v>
      </c>
      <c r="M5" s="174">
        <v>7.5</v>
      </c>
      <c r="N5" s="191">
        <v>-30</v>
      </c>
      <c r="O5" s="191">
        <v>-15</v>
      </c>
      <c r="P5" s="61">
        <v>-35</v>
      </c>
      <c r="Q5" s="236">
        <v>-15</v>
      </c>
      <c r="R5" s="5">
        <f t="shared" si="15"/>
        <v>80</v>
      </c>
      <c r="S5" s="5">
        <f t="shared" si="2"/>
        <v>50</v>
      </c>
      <c r="T5" s="5">
        <f t="shared" si="3"/>
        <v>65</v>
      </c>
      <c r="U5" s="5">
        <f t="shared" si="4"/>
        <v>45</v>
      </c>
      <c r="V5" s="5">
        <f t="shared" si="5"/>
        <v>65</v>
      </c>
      <c r="W5" s="5">
        <f t="shared" si="16"/>
        <v>0</v>
      </c>
      <c r="X5" s="5">
        <f t="shared" si="6"/>
        <v>0</v>
      </c>
      <c r="Y5" s="5">
        <f t="shared" si="7"/>
        <v>40</v>
      </c>
      <c r="Z5" s="5">
        <f t="shared" si="8"/>
        <v>20</v>
      </c>
      <c r="AA5" s="5">
        <v>0</v>
      </c>
      <c r="AB5" s="5">
        <v>0</v>
      </c>
      <c r="AC5" s="83">
        <f t="shared" si="17"/>
        <v>76.409849497906905</v>
      </c>
      <c r="AD5" s="5">
        <v>-15</v>
      </c>
      <c r="AE5" s="5"/>
      <c r="AF5" s="5"/>
      <c r="AG5" s="5"/>
      <c r="AH5" s="83">
        <f t="shared" si="18"/>
        <v>8.60621864539727</v>
      </c>
      <c r="AI5" s="64">
        <f t="shared" si="9"/>
        <v>6</v>
      </c>
      <c r="AJ5" s="64">
        <f t="shared" si="10"/>
        <v>13.9</v>
      </c>
      <c r="AK5" s="83">
        <f t="shared" si="19"/>
        <v>25.88808423901645</v>
      </c>
      <c r="AL5" s="83">
        <f t="shared" si="20"/>
        <v>3.5901505020931097</v>
      </c>
      <c r="AM5" s="83">
        <f t="shared" si="21"/>
        <v>22.015546613493171</v>
      </c>
      <c r="AN5" s="69">
        <f t="shared" si="22"/>
        <v>15</v>
      </c>
      <c r="AO5" s="221">
        <f t="shared" si="23"/>
        <v>10.00621864539727</v>
      </c>
      <c r="AP5" s="82">
        <v>0</v>
      </c>
      <c r="AQ5" s="220">
        <v>0.4</v>
      </c>
      <c r="AR5" s="64">
        <v>13</v>
      </c>
      <c r="AS5" s="64">
        <f t="shared" si="24"/>
        <v>0.5</v>
      </c>
      <c r="AT5" s="83">
        <f t="shared" si="11"/>
        <v>3.5901505020931097</v>
      </c>
      <c r="AU5" s="83">
        <f t="shared" si="25"/>
        <v>22.015546613493171</v>
      </c>
      <c r="AV5" s="64">
        <v>3</v>
      </c>
      <c r="AW5" s="84">
        <f t="shared" si="12"/>
        <v>56.509849497906899</v>
      </c>
      <c r="AX5" s="5">
        <f t="shared" si="26"/>
        <v>43.2</v>
      </c>
      <c r="AY5" s="84">
        <f t="shared" si="13"/>
        <v>56.509849497906892</v>
      </c>
      <c r="AZ5" s="84">
        <f t="shared" si="14"/>
        <v>3.5901505020931097</v>
      </c>
      <c r="BA5" s="64">
        <f t="shared" si="27"/>
        <v>-7.1054273576010019E-15</v>
      </c>
      <c r="BB5" s="5"/>
      <c r="BC5" s="5"/>
      <c r="BD5" s="85"/>
    </row>
    <row r="6" spans="1:56" x14ac:dyDescent="0.2">
      <c r="A6" s="5" t="s">
        <v>148</v>
      </c>
      <c r="B6" s="5">
        <f>INDEX(Binning!$F$3:$AW$791,MATCH(CONCATENATE($A6,"_E1"),Binning!$F$3:$F$791,0),MATCH(Notes!$B$54,Binning!$F$2:$AW$2,0))</f>
        <v>760</v>
      </c>
      <c r="C6" s="188">
        <v>16.399999999999999</v>
      </c>
      <c r="D6" s="188">
        <v>3.1</v>
      </c>
      <c r="E6" s="82">
        <v>3</v>
      </c>
      <c r="F6" s="82">
        <v>3</v>
      </c>
      <c r="G6" s="51">
        <f t="shared" si="0"/>
        <v>22.659435120938035</v>
      </c>
      <c r="H6" s="9">
        <v>6</v>
      </c>
      <c r="I6" s="5">
        <v>0</v>
      </c>
      <c r="J6" s="51">
        <f t="shared" si="1"/>
        <v>0</v>
      </c>
      <c r="K6" s="212">
        <v>16.5</v>
      </c>
      <c r="L6" s="174">
        <v>12.5</v>
      </c>
      <c r="M6" s="174">
        <v>6.2</v>
      </c>
      <c r="N6" s="191">
        <v>-40</v>
      </c>
      <c r="O6" s="191">
        <v>-30</v>
      </c>
      <c r="P6" s="61">
        <v>-35</v>
      </c>
      <c r="Q6" s="236">
        <v>-20</v>
      </c>
      <c r="R6" s="5">
        <f t="shared" si="15"/>
        <v>80</v>
      </c>
      <c r="S6" s="5">
        <f t="shared" si="2"/>
        <v>40</v>
      </c>
      <c r="T6" s="5">
        <f t="shared" si="3"/>
        <v>50</v>
      </c>
      <c r="U6" s="5">
        <f t="shared" si="4"/>
        <v>45</v>
      </c>
      <c r="V6" s="5">
        <f t="shared" si="5"/>
        <v>60</v>
      </c>
      <c r="W6" s="5">
        <f t="shared" si="16"/>
        <v>0</v>
      </c>
      <c r="X6" s="5">
        <f t="shared" si="6"/>
        <v>0</v>
      </c>
      <c r="Y6" s="5">
        <f t="shared" si="7"/>
        <v>25</v>
      </c>
      <c r="Z6" s="5">
        <f t="shared" si="8"/>
        <v>20</v>
      </c>
      <c r="AA6" s="5">
        <v>0</v>
      </c>
      <c r="AB6" s="5">
        <v>0</v>
      </c>
      <c r="AC6" s="83">
        <f t="shared" si="17"/>
        <v>77.059435120938033</v>
      </c>
      <c r="AD6" s="5">
        <v>-15</v>
      </c>
      <c r="AE6" s="5"/>
      <c r="AF6" s="5"/>
      <c r="AG6" s="5"/>
      <c r="AH6" s="83">
        <f t="shared" si="18"/>
        <v>8.5266914929117146</v>
      </c>
      <c r="AI6" s="64">
        <f t="shared" si="9"/>
        <v>6</v>
      </c>
      <c r="AJ6" s="64">
        <f t="shared" si="10"/>
        <v>16.5</v>
      </c>
      <c r="AK6" s="83">
        <f t="shared" si="19"/>
        <v>22.110914542675438</v>
      </c>
      <c r="AL6" s="83">
        <f t="shared" si="20"/>
        <v>2.9405648790619665</v>
      </c>
      <c r="AM6" s="83">
        <f t="shared" si="21"/>
        <v>23.921829085350879</v>
      </c>
      <c r="AN6" s="69">
        <f t="shared" si="22"/>
        <v>10</v>
      </c>
      <c r="AO6" s="221">
        <f t="shared" si="23"/>
        <v>9.9266914929117149</v>
      </c>
      <c r="AP6" s="82">
        <v>0</v>
      </c>
      <c r="AQ6" s="220">
        <v>0.4</v>
      </c>
      <c r="AR6" s="64">
        <v>14</v>
      </c>
      <c r="AS6" s="64">
        <f t="shared" si="24"/>
        <v>2.0999999999999996</v>
      </c>
      <c r="AT6" s="83">
        <f t="shared" si="11"/>
        <v>2.9405648790619665</v>
      </c>
      <c r="AU6" s="83">
        <f t="shared" si="25"/>
        <v>23.921829085350879</v>
      </c>
      <c r="AV6" s="64">
        <v>3</v>
      </c>
      <c r="AW6" s="84">
        <f t="shared" si="12"/>
        <v>54.559435120938033</v>
      </c>
      <c r="AX6" s="5">
        <f t="shared" si="26"/>
        <v>36.900000000000006</v>
      </c>
      <c r="AY6" s="84">
        <f t="shared" si="13"/>
        <v>54.559435120938033</v>
      </c>
      <c r="AZ6" s="84">
        <f t="shared" si="14"/>
        <v>2.9405648790619665</v>
      </c>
      <c r="BA6" s="64">
        <f t="shared" si="27"/>
        <v>0</v>
      </c>
      <c r="BB6" s="5"/>
      <c r="BC6" s="5"/>
      <c r="BD6" s="85"/>
    </row>
    <row r="7" spans="1:56" x14ac:dyDescent="0.2">
      <c r="A7" s="5" t="s">
        <v>149</v>
      </c>
      <c r="B7" s="5">
        <f>INDEX(Binning!$F$3:$AW$791,MATCH(CONCATENATE($A7,"_E1"),Binning!$F$3:$F$791,0),MATCH(Notes!$B$54,Binning!$F$2:$AW$2,0))</f>
        <v>790</v>
      </c>
      <c r="C7" s="188">
        <v>13.8</v>
      </c>
      <c r="D7" s="188">
        <v>3.1</v>
      </c>
      <c r="E7" s="82">
        <v>3</v>
      </c>
      <c r="F7" s="82">
        <v>3</v>
      </c>
      <c r="G7" s="51">
        <f t="shared" si="0"/>
        <v>26.216979231025071</v>
      </c>
      <c r="H7" s="9">
        <v>6</v>
      </c>
      <c r="I7" s="5">
        <v>0</v>
      </c>
      <c r="J7" s="51">
        <f t="shared" si="1"/>
        <v>0</v>
      </c>
      <c r="K7" s="212">
        <v>19.399999999999999</v>
      </c>
      <c r="L7" s="174">
        <v>14.5</v>
      </c>
      <c r="M7" s="174">
        <v>7.6</v>
      </c>
      <c r="N7" s="191">
        <v>-45</v>
      </c>
      <c r="O7" s="191">
        <v>-30</v>
      </c>
      <c r="P7" s="61">
        <v>-20</v>
      </c>
      <c r="Q7" s="236">
        <v>-35</v>
      </c>
      <c r="R7" s="5">
        <f t="shared" si="15"/>
        <v>85</v>
      </c>
      <c r="S7" s="5">
        <f t="shared" si="2"/>
        <v>40</v>
      </c>
      <c r="T7" s="5">
        <f t="shared" si="3"/>
        <v>55</v>
      </c>
      <c r="U7" s="5">
        <f t="shared" si="4"/>
        <v>65</v>
      </c>
      <c r="V7" s="5">
        <f t="shared" si="5"/>
        <v>50</v>
      </c>
      <c r="W7" s="5">
        <f t="shared" si="16"/>
        <v>0</v>
      </c>
      <c r="X7" s="5">
        <f t="shared" si="6"/>
        <v>0</v>
      </c>
      <c r="Y7" s="5">
        <f t="shared" si="7"/>
        <v>30</v>
      </c>
      <c r="Z7" s="5">
        <f t="shared" si="8"/>
        <v>40</v>
      </c>
      <c r="AA7" s="5">
        <v>0</v>
      </c>
      <c r="AB7" s="5">
        <v>0</v>
      </c>
      <c r="AC7" s="83">
        <f t="shared" si="17"/>
        <v>82.916979231025067</v>
      </c>
      <c r="AD7" s="5">
        <v>-15</v>
      </c>
      <c r="AE7" s="5"/>
      <c r="AF7" s="5"/>
      <c r="AG7" s="5"/>
      <c r="AH7" s="83">
        <f t="shared" si="18"/>
        <v>8.7409443571587744</v>
      </c>
      <c r="AI7" s="64">
        <f t="shared" si="9"/>
        <v>6</v>
      </c>
      <c r="AJ7" s="64">
        <f t="shared" si="10"/>
        <v>19.399999999999999</v>
      </c>
      <c r="AK7" s="83">
        <f t="shared" si="19"/>
        <v>19.73230916906407</v>
      </c>
      <c r="AL7" s="83">
        <f t="shared" si="20"/>
        <v>2.0830207689749329</v>
      </c>
      <c r="AM7" s="83">
        <f t="shared" si="21"/>
        <v>29.043725704802227</v>
      </c>
      <c r="AN7" s="69">
        <f t="shared" si="22"/>
        <v>15</v>
      </c>
      <c r="AO7" s="221">
        <f t="shared" si="23"/>
        <v>10.240944357158774</v>
      </c>
      <c r="AP7" s="82">
        <v>-0.2</v>
      </c>
      <c r="AQ7" s="220">
        <v>0.5</v>
      </c>
      <c r="AR7" s="64">
        <v>14.6</v>
      </c>
      <c r="AS7" s="64">
        <f t="shared" si="24"/>
        <v>4.2999999999999989</v>
      </c>
      <c r="AT7" s="83">
        <f t="shared" si="11"/>
        <v>2.0830207689749329</v>
      </c>
      <c r="AU7" s="83">
        <f t="shared" si="25"/>
        <v>29.043725704802227</v>
      </c>
      <c r="AV7" s="64">
        <v>3</v>
      </c>
      <c r="AW7" s="84">
        <f t="shared" si="12"/>
        <v>57.516979231025076</v>
      </c>
      <c r="AX7" s="5">
        <f t="shared" si="26"/>
        <v>41.099999999999994</v>
      </c>
      <c r="AY7" s="84">
        <f t="shared" si="13"/>
        <v>57.516979231025068</v>
      </c>
      <c r="AZ7" s="84">
        <f t="shared" si="14"/>
        <v>2.0830207689749329</v>
      </c>
      <c r="BA7" s="64">
        <f t="shared" si="27"/>
        <v>-7.1054273576010019E-15</v>
      </c>
      <c r="BB7" s="5"/>
      <c r="BC7" s="5"/>
      <c r="BD7" s="85"/>
    </row>
    <row r="8" spans="1:56" x14ac:dyDescent="0.2">
      <c r="A8" s="5" t="s">
        <v>150</v>
      </c>
      <c r="B8" s="5">
        <f>INDEX(Binning!$F$3:$AW$791,MATCH(CONCATENATE($A8,"_E1"),Binning!$F$3:$F$791,0),MATCH(Notes!$B$54,Binning!$F$2:$AW$2,0))</f>
        <v>815</v>
      </c>
      <c r="C8" s="188">
        <v>10.3</v>
      </c>
      <c r="D8" s="188">
        <v>3</v>
      </c>
      <c r="E8" s="82">
        <v>3</v>
      </c>
      <c r="F8" s="82">
        <v>3</v>
      </c>
      <c r="G8" s="51">
        <f t="shared" si="0"/>
        <v>24.044957891416654</v>
      </c>
      <c r="H8" s="9">
        <v>6</v>
      </c>
      <c r="I8" s="5">
        <v>0</v>
      </c>
      <c r="J8" s="51">
        <f t="shared" si="1"/>
        <v>0</v>
      </c>
      <c r="K8" s="212">
        <v>21.1</v>
      </c>
      <c r="L8" s="174">
        <v>12.3</v>
      </c>
      <c r="M8" s="174">
        <v>6.8</v>
      </c>
      <c r="N8" s="191">
        <v>-50</v>
      </c>
      <c r="O8" s="191">
        <v>-30</v>
      </c>
      <c r="P8" s="61">
        <v>-35</v>
      </c>
      <c r="Q8" s="236">
        <v>-80</v>
      </c>
      <c r="R8" s="5">
        <f t="shared" si="15"/>
        <v>80</v>
      </c>
      <c r="S8" s="5">
        <f t="shared" si="2"/>
        <v>30</v>
      </c>
      <c r="T8" s="5">
        <f t="shared" si="3"/>
        <v>50</v>
      </c>
      <c r="U8" s="5">
        <f t="shared" si="4"/>
        <v>45</v>
      </c>
      <c r="V8" s="5">
        <f t="shared" si="5"/>
        <v>0</v>
      </c>
      <c r="W8" s="5">
        <f t="shared" si="16"/>
        <v>0</v>
      </c>
      <c r="X8" s="5">
        <f t="shared" si="6"/>
        <v>0</v>
      </c>
      <c r="Y8" s="5">
        <f t="shared" si="7"/>
        <v>25</v>
      </c>
      <c r="Z8" s="5">
        <f t="shared" si="8"/>
        <v>20</v>
      </c>
      <c r="AA8" s="5">
        <v>0</v>
      </c>
      <c r="AB8" s="5">
        <v>0</v>
      </c>
      <c r="AC8" s="83">
        <f t="shared" si="17"/>
        <v>76.744957891416661</v>
      </c>
      <c r="AD8" s="5">
        <v>-15</v>
      </c>
      <c r="AE8" s="5"/>
      <c r="AF8" s="5"/>
      <c r="AG8" s="5"/>
      <c r="AH8" s="83">
        <f t="shared" si="18"/>
        <v>8.6355370058007779</v>
      </c>
      <c r="AI8" s="64">
        <f t="shared" si="9"/>
        <v>6</v>
      </c>
      <c r="AJ8" s="64">
        <f t="shared" si="10"/>
        <v>21.1</v>
      </c>
      <c r="AK8" s="83">
        <f t="shared" si="19"/>
        <v>15.935537005800779</v>
      </c>
      <c r="AL8" s="83">
        <f t="shared" si="20"/>
        <v>3.2550421085833534</v>
      </c>
      <c r="AM8" s="83">
        <f t="shared" si="21"/>
        <v>25.073883879815099</v>
      </c>
      <c r="AN8" s="69">
        <f t="shared" si="22"/>
        <v>10</v>
      </c>
      <c r="AO8" s="221">
        <f t="shared" si="23"/>
        <v>10.135537005800778</v>
      </c>
      <c r="AP8" s="82">
        <v>-0.3</v>
      </c>
      <c r="AQ8" s="220">
        <v>0.5</v>
      </c>
      <c r="AR8" s="64">
        <v>15.5</v>
      </c>
      <c r="AS8" s="64">
        <f t="shared" si="24"/>
        <v>5.1000000000000014</v>
      </c>
      <c r="AT8" s="83">
        <f t="shared" si="11"/>
        <v>3.2550421085833534</v>
      </c>
      <c r="AU8" s="83">
        <f t="shared" si="25"/>
        <v>25.073883879815099</v>
      </c>
      <c r="AV8" s="64">
        <v>3</v>
      </c>
      <c r="AW8" s="84">
        <f t="shared" si="12"/>
        <v>49.644957891416652</v>
      </c>
      <c r="AX8" s="5">
        <f t="shared" si="26"/>
        <v>38.4</v>
      </c>
      <c r="AY8" s="84">
        <f t="shared" si="13"/>
        <v>49.644957891416659</v>
      </c>
      <c r="AZ8" s="84">
        <f t="shared" si="14"/>
        <v>3.2550421085833534</v>
      </c>
      <c r="BA8" s="64">
        <f t="shared" si="27"/>
        <v>7.1054273576010019E-15</v>
      </c>
      <c r="BB8" s="5"/>
      <c r="BC8" s="5"/>
      <c r="BD8" s="85"/>
    </row>
    <row r="9" spans="1:56" x14ac:dyDescent="0.2">
      <c r="A9" s="5" t="s">
        <v>151</v>
      </c>
      <c r="B9" s="5">
        <f>INDEX(Binning!$F$3:$AW$791,MATCH(CONCATENATE($A9,"_E1"),Binning!$F$3:$F$791,0),MATCH(Notes!$B$54,Binning!$F$2:$AW$2,0))</f>
        <v>850</v>
      </c>
      <c r="C9" s="215">
        <v>0</v>
      </c>
      <c r="D9" s="215">
        <v>0</v>
      </c>
      <c r="E9" s="82">
        <v>3</v>
      </c>
      <c r="F9" s="82">
        <v>3</v>
      </c>
      <c r="G9" s="51">
        <f t="shared" si="0"/>
        <v>19.856736892047497</v>
      </c>
      <c r="H9" s="9">
        <v>6</v>
      </c>
      <c r="I9" s="5">
        <v>0</v>
      </c>
      <c r="J9" s="51">
        <f t="shared" si="1"/>
        <v>0</v>
      </c>
      <c r="K9" s="212">
        <v>23.6</v>
      </c>
      <c r="L9" s="174">
        <v>33</v>
      </c>
      <c r="M9" s="174">
        <v>5.9</v>
      </c>
      <c r="N9" s="191">
        <v>-55</v>
      </c>
      <c r="O9" s="191">
        <v>-35</v>
      </c>
      <c r="P9" s="61">
        <v>-40</v>
      </c>
      <c r="Q9" s="236">
        <v>-40</v>
      </c>
      <c r="R9" s="5">
        <f t="shared" si="15"/>
        <v>90</v>
      </c>
      <c r="S9" s="5">
        <f t="shared" si="2"/>
        <v>35</v>
      </c>
      <c r="T9" s="5">
        <f t="shared" si="3"/>
        <v>55</v>
      </c>
      <c r="U9" s="5">
        <f t="shared" si="4"/>
        <v>50</v>
      </c>
      <c r="V9" s="5">
        <f t="shared" si="5"/>
        <v>50</v>
      </c>
      <c r="W9" s="5">
        <f t="shared" si="16"/>
        <v>0</v>
      </c>
      <c r="X9" s="5">
        <f t="shared" si="6"/>
        <v>0</v>
      </c>
      <c r="Y9" s="5">
        <f t="shared" si="7"/>
        <v>30</v>
      </c>
      <c r="Z9" s="5">
        <f t="shared" si="8"/>
        <v>25</v>
      </c>
      <c r="AA9" s="5">
        <v>0</v>
      </c>
      <c r="AB9" s="5">
        <v>0</v>
      </c>
      <c r="AC9" s="83">
        <f t="shared" si="17"/>
        <v>85.456736892047502</v>
      </c>
      <c r="AD9" s="5">
        <v>-15</v>
      </c>
      <c r="AE9" s="5"/>
      <c r="AF9" s="5"/>
      <c r="AG9" s="5"/>
      <c r="AH9" s="83">
        <f t="shared" si="18"/>
        <v>9.6932820984429764</v>
      </c>
      <c r="AI9" s="64">
        <f t="shared" si="9"/>
        <v>6</v>
      </c>
      <c r="AJ9" s="64">
        <f t="shared" si="10"/>
        <v>23.6</v>
      </c>
      <c r="AK9" s="83">
        <f t="shared" si="19"/>
        <v>0</v>
      </c>
      <c r="AL9" s="83">
        <f t="shared" si="20"/>
        <v>4.5432631079524981</v>
      </c>
      <c r="AM9" s="83">
        <f t="shared" si="21"/>
        <v>46.163454793604522</v>
      </c>
      <c r="AN9" s="69">
        <f t="shared" si="22"/>
        <v>15</v>
      </c>
      <c r="AO9" s="221">
        <f t="shared" si="23"/>
        <v>11.193282098442976</v>
      </c>
      <c r="AP9" s="82">
        <v>-0.2</v>
      </c>
      <c r="AQ9" s="220">
        <v>0.5</v>
      </c>
      <c r="AR9" s="64">
        <v>17.399999999999999</v>
      </c>
      <c r="AS9" s="64">
        <f t="shared" si="24"/>
        <v>5.7000000000000028</v>
      </c>
      <c r="AT9" s="83">
        <f t="shared" si="11"/>
        <v>4.5432631079524981</v>
      </c>
      <c r="AU9" s="83">
        <f t="shared" si="25"/>
        <v>46.163454793604522</v>
      </c>
      <c r="AV9" s="64">
        <v>3</v>
      </c>
      <c r="AW9" s="84">
        <f t="shared" si="12"/>
        <v>55.856736892047493</v>
      </c>
      <c r="AX9" s="5">
        <f t="shared" si="26"/>
        <v>26.700000000000003</v>
      </c>
      <c r="AY9" s="84">
        <f t="shared" si="13"/>
        <v>55.8567368920475</v>
      </c>
      <c r="AZ9" s="84">
        <f t="shared" si="14"/>
        <v>4.5432631079524981</v>
      </c>
      <c r="BA9" s="64">
        <f t="shared" si="27"/>
        <v>7.1054273576010019E-15</v>
      </c>
      <c r="BB9" s="5"/>
      <c r="BC9" s="5"/>
      <c r="BD9" s="85"/>
    </row>
    <row r="10" spans="1:56" ht="17" customHeight="1" x14ac:dyDescent="0.2">
      <c r="A10" s="5" t="s">
        <v>152</v>
      </c>
      <c r="B10" s="5">
        <f>INDEX(Binning!$F$3:$AW$791,MATCH(CONCATENATE($A10,"_E1"),Binning!$F$3:$F$791,0),MATCH(Notes!$B$54,Binning!$F$2:$AW$2,0))</f>
        <v>900</v>
      </c>
      <c r="C10" s="220">
        <v>0</v>
      </c>
      <c r="D10" s="220">
        <v>0</v>
      </c>
      <c r="E10" s="82">
        <v>3</v>
      </c>
      <c r="F10" s="82">
        <v>3</v>
      </c>
      <c r="G10" s="51">
        <f t="shared" si="0"/>
        <v>30.459973736035948</v>
      </c>
      <c r="H10" s="9">
        <v>6</v>
      </c>
      <c r="I10" s="5">
        <v>0</v>
      </c>
      <c r="J10" s="51">
        <f t="shared" si="1"/>
        <v>0</v>
      </c>
      <c r="K10" s="212">
        <v>25.5</v>
      </c>
      <c r="L10" s="174">
        <v>53</v>
      </c>
      <c r="M10" s="174">
        <v>9.6999999999999993</v>
      </c>
      <c r="N10" s="191">
        <v>-65</v>
      </c>
      <c r="O10" s="191">
        <v>-30</v>
      </c>
      <c r="P10" s="61">
        <v>-25</v>
      </c>
      <c r="Q10" s="236">
        <v>-50</v>
      </c>
      <c r="R10" s="5">
        <f t="shared" si="15"/>
        <v>120</v>
      </c>
      <c r="S10" s="5">
        <f t="shared" si="2"/>
        <v>55</v>
      </c>
      <c r="T10" s="5">
        <f t="shared" si="3"/>
        <v>90</v>
      </c>
      <c r="U10" s="5">
        <f t="shared" si="4"/>
        <v>95</v>
      </c>
      <c r="V10" s="5">
        <f t="shared" si="5"/>
        <v>70</v>
      </c>
      <c r="W10" s="5">
        <f t="shared" si="16"/>
        <v>0</v>
      </c>
      <c r="X10" s="5">
        <f t="shared" si="6"/>
        <v>0</v>
      </c>
      <c r="Y10" s="5">
        <f t="shared" si="7"/>
        <v>65</v>
      </c>
      <c r="Z10" s="5">
        <f t="shared" si="8"/>
        <v>70</v>
      </c>
      <c r="AA10" s="5">
        <v>0</v>
      </c>
      <c r="AB10" s="5">
        <v>0</v>
      </c>
      <c r="AC10" s="83">
        <f t="shared" si="17"/>
        <v>117.95997373603595</v>
      </c>
      <c r="AD10" s="5">
        <v>-15</v>
      </c>
      <c r="AE10" s="5"/>
      <c r="AF10" s="5"/>
      <c r="AG10" s="5"/>
      <c r="AH10" s="83">
        <f t="shared" si="18"/>
        <v>10.195269386465187</v>
      </c>
      <c r="AI10" s="64">
        <f t="shared" si="9"/>
        <v>6</v>
      </c>
      <c r="AJ10" s="64">
        <f t="shared" si="10"/>
        <v>25.5</v>
      </c>
      <c r="AK10" s="83">
        <f t="shared" si="19"/>
        <v>0</v>
      </c>
      <c r="AL10" s="83">
        <f t="shared" si="20"/>
        <v>2.0400262639640516</v>
      </c>
      <c r="AM10" s="83">
        <f t="shared" si="21"/>
        <v>76.264704349570763</v>
      </c>
      <c r="AN10" s="69">
        <f t="shared" si="22"/>
        <v>15</v>
      </c>
      <c r="AO10" s="221">
        <f t="shared" si="23"/>
        <v>11.695269386465187</v>
      </c>
      <c r="AP10" s="82">
        <v>-0.3</v>
      </c>
      <c r="AQ10" s="220">
        <v>0.5</v>
      </c>
      <c r="AR10" s="86">
        <v>18.5</v>
      </c>
      <c r="AS10" s="64">
        <f t="shared" si="24"/>
        <v>6.5</v>
      </c>
      <c r="AT10" s="83">
        <f t="shared" si="11"/>
        <v>2.0400262639640516</v>
      </c>
      <c r="AU10" s="83">
        <f t="shared" si="25"/>
        <v>76.264704349570763</v>
      </c>
      <c r="AV10" s="64">
        <v>3</v>
      </c>
      <c r="AW10" s="84">
        <f t="shared" si="12"/>
        <v>86.459973736035948</v>
      </c>
      <c r="AX10" s="5">
        <f t="shared" si="26"/>
        <v>38.099999999999994</v>
      </c>
      <c r="AY10" s="84">
        <f t="shared" si="13"/>
        <v>86.459973736035948</v>
      </c>
      <c r="AZ10" s="84">
        <f t="shared" si="14"/>
        <v>2.0400262639640516</v>
      </c>
      <c r="BA10" s="64">
        <f t="shared" si="27"/>
        <v>0</v>
      </c>
      <c r="BB10" s="5"/>
      <c r="BC10" s="5"/>
      <c r="BD10" s="85"/>
    </row>
    <row r="11" spans="1:56" x14ac:dyDescent="0.2">
      <c r="A11" s="5" t="s">
        <v>160</v>
      </c>
      <c r="B11" s="5">
        <f>INDEX(Binning!$F$3:$AW$791,MATCH(CONCATENATE($A11,"_E1"),Binning!$F$3:$F$791,0),MATCH(Notes!$B$54,Binning!$F$2:$AW$2,0))</f>
        <v>940</v>
      </c>
      <c r="C11" s="220">
        <v>0</v>
      </c>
      <c r="D11" s="220">
        <v>0</v>
      </c>
      <c r="E11" s="82">
        <v>3</v>
      </c>
      <c r="F11" s="82">
        <v>3</v>
      </c>
      <c r="G11" s="51">
        <f t="shared" si="0"/>
        <v>33.337816365203039</v>
      </c>
      <c r="H11" s="9">
        <v>6</v>
      </c>
      <c r="I11" s="5">
        <v>0</v>
      </c>
      <c r="J11" s="51">
        <f t="shared" si="1"/>
        <v>0</v>
      </c>
      <c r="K11" s="212">
        <v>28.3</v>
      </c>
      <c r="L11" s="174">
        <v>65.5</v>
      </c>
      <c r="M11" s="174">
        <v>10.7</v>
      </c>
      <c r="N11" s="191">
        <v>-75</v>
      </c>
      <c r="O11" s="191">
        <v>-45</v>
      </c>
      <c r="P11" s="61">
        <v>-50</v>
      </c>
      <c r="Q11" s="236">
        <v>-60</v>
      </c>
      <c r="R11" s="5">
        <f t="shared" si="15"/>
        <v>140</v>
      </c>
      <c r="S11" s="5">
        <f t="shared" si="2"/>
        <v>65</v>
      </c>
      <c r="T11" s="5">
        <f t="shared" si="3"/>
        <v>95</v>
      </c>
      <c r="U11" s="5">
        <f t="shared" si="4"/>
        <v>90</v>
      </c>
      <c r="V11" s="5">
        <f t="shared" si="5"/>
        <v>80</v>
      </c>
      <c r="W11" s="5">
        <f t="shared" si="16"/>
        <v>0</v>
      </c>
      <c r="X11" s="5">
        <f t="shared" si="6"/>
        <v>0</v>
      </c>
      <c r="Y11" s="5">
        <f t="shared" si="7"/>
        <v>70</v>
      </c>
      <c r="Z11" s="5">
        <f t="shared" si="8"/>
        <v>65</v>
      </c>
      <c r="AA11" s="5">
        <v>0</v>
      </c>
      <c r="AB11" s="5">
        <v>0</v>
      </c>
      <c r="AC11" s="83">
        <f t="shared" si="17"/>
        <v>136.13781636520304</v>
      </c>
      <c r="AD11" s="5">
        <v>-15</v>
      </c>
      <c r="AE11" s="5"/>
      <c r="AF11" s="5"/>
      <c r="AG11" s="5"/>
      <c r="AH11" s="83">
        <f t="shared" si="18"/>
        <v>10.300251758803586</v>
      </c>
      <c r="AI11" s="64">
        <f t="shared" si="9"/>
        <v>6</v>
      </c>
      <c r="AJ11" s="64">
        <f t="shared" si="10"/>
        <v>28.3</v>
      </c>
      <c r="AK11" s="83">
        <f t="shared" si="19"/>
        <v>0</v>
      </c>
      <c r="AL11" s="83">
        <f t="shared" si="20"/>
        <v>3.8621836347969634</v>
      </c>
      <c r="AM11" s="83">
        <f t="shared" si="21"/>
        <v>91.537564606399457</v>
      </c>
      <c r="AN11" s="69">
        <f t="shared" si="22"/>
        <v>15</v>
      </c>
      <c r="AO11" s="221">
        <f t="shared" si="23"/>
        <v>11.900251758803586</v>
      </c>
      <c r="AP11" s="82">
        <v>-0.2</v>
      </c>
      <c r="AQ11" s="220">
        <v>0.6</v>
      </c>
      <c r="AR11" s="64">
        <v>19.399999999999999</v>
      </c>
      <c r="AS11" s="64">
        <f t="shared" si="24"/>
        <v>8.3000000000000007</v>
      </c>
      <c r="AT11" s="83">
        <f t="shared" si="11"/>
        <v>3.8621836347969634</v>
      </c>
      <c r="AU11" s="83">
        <f t="shared" si="25"/>
        <v>91.537564606399457</v>
      </c>
      <c r="AV11" s="64">
        <v>3</v>
      </c>
      <c r="AW11" s="84">
        <f t="shared" si="12"/>
        <v>101.83781636520304</v>
      </c>
      <c r="AX11" s="5">
        <f t="shared" si="26"/>
        <v>41.099999999999994</v>
      </c>
      <c r="AY11" s="84">
        <f t="shared" si="13"/>
        <v>101.83781636520304</v>
      </c>
      <c r="AZ11" s="84">
        <f t="shared" si="14"/>
        <v>3.8621836347969634</v>
      </c>
      <c r="BA11" s="64">
        <f t="shared" si="27"/>
        <v>0</v>
      </c>
      <c r="BB11" s="5"/>
      <c r="BC11" s="5"/>
      <c r="BD11" s="85"/>
    </row>
    <row r="12" spans="1:56" x14ac:dyDescent="0.2">
      <c r="A12" s="5" t="s">
        <v>176</v>
      </c>
      <c r="B12" s="5">
        <f>INDEX(Binning!$F$3:$AW$791,MATCH(CONCATENATE($A12,"_E1"),Binning!$F$3:$F$791,0),MATCH(Notes!$B$54,Binning!$F$2:$AW$2,0))</f>
        <v>980</v>
      </c>
      <c r="C12" s="220">
        <v>0</v>
      </c>
      <c r="D12" s="220">
        <v>0</v>
      </c>
      <c r="E12" s="82">
        <v>3</v>
      </c>
      <c r="F12" s="82">
        <v>3</v>
      </c>
      <c r="G12" s="51">
        <f t="shared" si="0"/>
        <v>34.205262752974143</v>
      </c>
      <c r="H12" s="9">
        <v>6</v>
      </c>
      <c r="I12" s="5">
        <v>0</v>
      </c>
      <c r="J12" s="51">
        <f t="shared" si="1"/>
        <v>0</v>
      </c>
      <c r="K12" s="212">
        <v>30.6</v>
      </c>
      <c r="L12" s="174">
        <v>83</v>
      </c>
      <c r="M12" s="174">
        <v>11</v>
      </c>
      <c r="N12" s="61">
        <v>-90</v>
      </c>
      <c r="O12" s="61">
        <v>-35</v>
      </c>
      <c r="P12" s="61">
        <v>-45</v>
      </c>
      <c r="Q12" s="236">
        <v>-75</v>
      </c>
      <c r="R12" s="5">
        <f t="shared" si="15"/>
        <v>160</v>
      </c>
      <c r="S12" s="5">
        <f t="shared" si="2"/>
        <v>70</v>
      </c>
      <c r="T12" s="5">
        <f t="shared" si="3"/>
        <v>125</v>
      </c>
      <c r="U12" s="5">
        <f t="shared" si="4"/>
        <v>115</v>
      </c>
      <c r="V12" s="5">
        <f t="shared" si="5"/>
        <v>85</v>
      </c>
      <c r="W12" s="5">
        <f t="shared" si="16"/>
        <v>0</v>
      </c>
      <c r="X12" s="5">
        <f t="shared" si="6"/>
        <v>0</v>
      </c>
      <c r="Y12" s="5">
        <f t="shared" si="7"/>
        <v>100</v>
      </c>
      <c r="Z12" s="5">
        <f t="shared" si="8"/>
        <v>90</v>
      </c>
      <c r="AA12" s="5">
        <v>0</v>
      </c>
      <c r="AB12" s="5">
        <v>0</v>
      </c>
      <c r="AC12" s="83">
        <f t="shared" si="17"/>
        <v>156.80526275297416</v>
      </c>
      <c r="AD12" s="5">
        <v>-15</v>
      </c>
      <c r="AE12" s="5"/>
      <c r="AF12" s="5"/>
      <c r="AG12" s="5"/>
      <c r="AH12" s="83">
        <f t="shared" si="18"/>
        <v>10.329699161351602</v>
      </c>
      <c r="AI12" s="64">
        <f t="shared" si="9"/>
        <v>6</v>
      </c>
      <c r="AJ12" s="64">
        <f t="shared" si="10"/>
        <v>30.6</v>
      </c>
      <c r="AK12" s="83">
        <f t="shared" si="19"/>
        <v>0</v>
      </c>
      <c r="AL12" s="83">
        <f t="shared" si="20"/>
        <v>3.1947372470258699</v>
      </c>
      <c r="AM12" s="83">
        <f t="shared" si="21"/>
        <v>109.87556359162254</v>
      </c>
      <c r="AN12" s="69">
        <f t="shared" si="22"/>
        <v>15</v>
      </c>
      <c r="AO12" s="221">
        <f t="shared" si="23"/>
        <v>11.929699161351602</v>
      </c>
      <c r="AP12" s="82">
        <v>-0.1</v>
      </c>
      <c r="AQ12" s="220">
        <v>0.6</v>
      </c>
      <c r="AR12" s="64">
        <v>20.7</v>
      </c>
      <c r="AS12" s="64">
        <f t="shared" si="24"/>
        <v>9.3000000000000007</v>
      </c>
      <c r="AT12" s="83">
        <f t="shared" si="11"/>
        <v>3.1947372470258699</v>
      </c>
      <c r="AU12" s="83">
        <f t="shared" si="25"/>
        <v>109.87556359162254</v>
      </c>
      <c r="AV12" s="64">
        <v>3</v>
      </c>
      <c r="AW12" s="84">
        <f t="shared" si="12"/>
        <v>120.20526275297414</v>
      </c>
      <c r="AX12" s="5">
        <f t="shared" si="26"/>
        <v>42</v>
      </c>
      <c r="AY12" s="84">
        <f t="shared" si="13"/>
        <v>120.20526275297414</v>
      </c>
      <c r="AZ12" s="84">
        <f t="shared" si="14"/>
        <v>3.1947372470258699</v>
      </c>
      <c r="BA12" s="64">
        <f t="shared" si="27"/>
        <v>0</v>
      </c>
      <c r="BB12" s="5"/>
      <c r="BC12" s="5"/>
      <c r="BD12" s="85"/>
    </row>
    <row r="13" spans="1:56" x14ac:dyDescent="0.2">
      <c r="A13" s="5" t="s">
        <v>177</v>
      </c>
      <c r="B13" s="5">
        <f>INDEX(Binning!$F$3:$AW$791,MATCH(CONCATENATE($A13,"_E1"),Binning!$F$3:$F$791,0),MATCH(Notes!$B$54,Binning!$F$2:$AW$2,0))</f>
        <v>1030</v>
      </c>
      <c r="C13" s="220">
        <v>0</v>
      </c>
      <c r="D13" s="220">
        <v>0</v>
      </c>
      <c r="E13" s="82">
        <v>3</v>
      </c>
      <c r="F13" s="82">
        <v>3</v>
      </c>
      <c r="G13" s="51">
        <f t="shared" si="0"/>
        <v>29.030328968167066</v>
      </c>
      <c r="H13" s="9">
        <v>6</v>
      </c>
      <c r="I13" s="5">
        <v>0</v>
      </c>
      <c r="J13" s="51">
        <f t="shared" si="1"/>
        <v>0</v>
      </c>
      <c r="K13" s="212">
        <v>31.6</v>
      </c>
      <c r="L13" s="174">
        <v>100.3</v>
      </c>
      <c r="M13" s="174">
        <v>9.1999999999999993</v>
      </c>
      <c r="N13" s="61">
        <v>-95</v>
      </c>
      <c r="O13" s="61">
        <v>-55</v>
      </c>
      <c r="P13" s="61">
        <v>-80</v>
      </c>
      <c r="Q13" s="236">
        <v>-90</v>
      </c>
      <c r="R13" s="5">
        <f t="shared" si="15"/>
        <v>170</v>
      </c>
      <c r="S13" s="5">
        <f t="shared" si="2"/>
        <v>75</v>
      </c>
      <c r="T13" s="5">
        <f t="shared" si="3"/>
        <v>115</v>
      </c>
      <c r="U13" s="5">
        <f t="shared" si="4"/>
        <v>90</v>
      </c>
      <c r="V13" s="5">
        <f t="shared" si="5"/>
        <v>80</v>
      </c>
      <c r="W13" s="5">
        <f t="shared" si="16"/>
        <v>0</v>
      </c>
      <c r="X13" s="5">
        <f t="shared" si="6"/>
        <v>0</v>
      </c>
      <c r="Y13" s="5">
        <f t="shared" si="7"/>
        <v>90</v>
      </c>
      <c r="Z13" s="5">
        <f t="shared" si="8"/>
        <v>65</v>
      </c>
      <c r="AA13" s="5">
        <v>0</v>
      </c>
      <c r="AB13" s="5">
        <v>0</v>
      </c>
      <c r="AC13" s="83">
        <f t="shared" si="17"/>
        <v>169.93032896816709</v>
      </c>
      <c r="AD13" s="5">
        <v>-15</v>
      </c>
      <c r="AE13" s="5"/>
      <c r="AF13" s="5"/>
      <c r="AG13" s="5"/>
      <c r="AH13" s="83">
        <f t="shared" si="18"/>
        <v>10.13860548397551</v>
      </c>
      <c r="AI13" s="64">
        <f t="shared" si="9"/>
        <v>6</v>
      </c>
      <c r="AJ13" s="64">
        <f t="shared" si="10"/>
        <v>31.6</v>
      </c>
      <c r="AK13" s="83">
        <f t="shared" si="19"/>
        <v>0</v>
      </c>
      <c r="AL13" s="83">
        <f t="shared" si="20"/>
        <v>6.9671031832939434E-2</v>
      </c>
      <c r="AM13" s="83">
        <f t="shared" si="21"/>
        <v>122.19172348419156</v>
      </c>
      <c r="AN13" s="69">
        <f t="shared" si="22"/>
        <v>15</v>
      </c>
      <c r="AO13" s="221">
        <f t="shared" si="23"/>
        <v>11.83860548397551</v>
      </c>
      <c r="AP13" s="82">
        <v>-0.4</v>
      </c>
      <c r="AQ13" s="220">
        <v>0.7</v>
      </c>
      <c r="AR13" s="64">
        <v>22.5</v>
      </c>
      <c r="AS13" s="64">
        <f t="shared" si="24"/>
        <v>8.4000000000000021</v>
      </c>
      <c r="AT13" s="83">
        <f t="shared" si="11"/>
        <v>6.9671031832939434E-2</v>
      </c>
      <c r="AU13" s="83">
        <f t="shared" si="25"/>
        <v>122.19172348419156</v>
      </c>
      <c r="AV13" s="64">
        <v>3</v>
      </c>
      <c r="AW13" s="84">
        <f t="shared" si="12"/>
        <v>132.33032896816707</v>
      </c>
      <c r="AX13" s="5">
        <f t="shared" si="26"/>
        <v>36.599999999999994</v>
      </c>
      <c r="AY13" s="84">
        <f t="shared" si="13"/>
        <v>132.33032896816707</v>
      </c>
      <c r="AZ13" s="84">
        <f t="shared" si="14"/>
        <v>6.9671031832939434E-2</v>
      </c>
      <c r="BA13" s="64">
        <f t="shared" si="27"/>
        <v>0</v>
      </c>
      <c r="BB13" s="5"/>
      <c r="BC13" s="5"/>
      <c r="BD13" s="85"/>
    </row>
    <row r="14" spans="1:56" x14ac:dyDescent="0.2">
      <c r="A14" s="5" t="s">
        <v>178</v>
      </c>
      <c r="B14" s="5">
        <f>INDEX(Binning!$F$3:$AW$791,MATCH(CONCATENATE($A14,"_E1"),Binning!$F$3:$F$791,0),MATCH(Notes!$B$54,Binning!$F$2:$AW$2,0))</f>
        <v>1105</v>
      </c>
      <c r="C14" s="216">
        <v>0</v>
      </c>
      <c r="D14" s="216">
        <v>0</v>
      </c>
      <c r="E14" s="82">
        <v>3</v>
      </c>
      <c r="F14" s="82">
        <v>3</v>
      </c>
      <c r="G14" s="51">
        <f t="shared" si="0"/>
        <v>43.540326135664159</v>
      </c>
      <c r="H14" s="9">
        <v>6</v>
      </c>
      <c r="I14" s="5">
        <v>2</v>
      </c>
      <c r="J14" s="51">
        <f t="shared" si="1"/>
        <v>22.1</v>
      </c>
      <c r="K14" s="212">
        <v>32.700000000000003</v>
      </c>
      <c r="L14" s="174">
        <v>77.5</v>
      </c>
      <c r="M14" s="174">
        <v>14.2</v>
      </c>
      <c r="N14" s="182">
        <v>-150</v>
      </c>
      <c r="O14" s="61">
        <v>-50</v>
      </c>
      <c r="P14" s="61">
        <v>-150</v>
      </c>
      <c r="Q14" s="236">
        <v>-75</v>
      </c>
      <c r="R14" s="5">
        <f t="shared" si="15"/>
        <v>185</v>
      </c>
      <c r="S14" s="5">
        <f t="shared" si="2"/>
        <v>35</v>
      </c>
      <c r="T14" s="5">
        <f t="shared" si="3"/>
        <v>135</v>
      </c>
      <c r="U14" s="5">
        <f t="shared" si="4"/>
        <v>35</v>
      </c>
      <c r="V14" s="5">
        <f t="shared" si="5"/>
        <v>110</v>
      </c>
      <c r="W14" s="5">
        <f t="shared" si="16"/>
        <v>0</v>
      </c>
      <c r="X14" s="5">
        <f t="shared" si="6"/>
        <v>0</v>
      </c>
      <c r="Y14" s="5">
        <f t="shared" si="7"/>
        <v>110</v>
      </c>
      <c r="Z14" s="5">
        <f t="shared" si="8"/>
        <v>10</v>
      </c>
      <c r="AA14" s="5">
        <v>0</v>
      </c>
      <c r="AB14" s="5">
        <v>0</v>
      </c>
      <c r="AC14" s="83">
        <f t="shared" si="17"/>
        <v>184.84032613566416</v>
      </c>
      <c r="AD14" s="5">
        <v>-15</v>
      </c>
      <c r="AE14" s="5"/>
      <c r="AF14" s="5"/>
      <c r="AG14" s="5"/>
      <c r="AH14" s="83">
        <f t="shared" si="18"/>
        <v>10.594242930639099</v>
      </c>
      <c r="AI14" s="64">
        <f t="shared" si="9"/>
        <v>6</v>
      </c>
      <c r="AJ14" s="64">
        <f t="shared" si="10"/>
        <v>32.700000000000003</v>
      </c>
      <c r="AK14" s="83">
        <f t="shared" si="19"/>
        <v>0</v>
      </c>
      <c r="AL14" s="83">
        <f t="shared" si="20"/>
        <v>22.259673864335809</v>
      </c>
      <c r="AM14" s="83">
        <f t="shared" si="21"/>
        <v>113.44608320502508</v>
      </c>
      <c r="AN14" s="69">
        <f t="shared" si="22"/>
        <v>15</v>
      </c>
      <c r="AO14" s="221">
        <f t="shared" si="23"/>
        <v>12.294242930639099</v>
      </c>
      <c r="AP14" s="82">
        <v>-0.3</v>
      </c>
      <c r="AQ14" s="220">
        <v>0.7</v>
      </c>
      <c r="AR14" s="64">
        <v>24.2</v>
      </c>
      <c r="AS14" s="64">
        <f t="shared" si="24"/>
        <v>7.8000000000000043</v>
      </c>
      <c r="AT14" s="83">
        <f t="shared" si="11"/>
        <v>22.259673864335809</v>
      </c>
      <c r="AU14" s="83">
        <f t="shared" si="25"/>
        <v>113.44608320502508</v>
      </c>
      <c r="AV14" s="64">
        <v>3</v>
      </c>
      <c r="AW14" s="84">
        <f t="shared" si="12"/>
        <v>124.04032613566416</v>
      </c>
      <c r="AX14" s="5">
        <f t="shared" si="26"/>
        <v>51.599999999999994</v>
      </c>
      <c r="AY14" s="84">
        <f t="shared" si="13"/>
        <v>124.04032613566417</v>
      </c>
      <c r="AZ14" s="84">
        <f t="shared" si="14"/>
        <v>0.15967386433580799</v>
      </c>
      <c r="BA14" s="64">
        <f t="shared" si="27"/>
        <v>1.4210854715202004E-14</v>
      </c>
      <c r="BB14" s="5"/>
      <c r="BC14" s="5"/>
      <c r="BD14" s="85"/>
    </row>
    <row r="15" spans="1:56" x14ac:dyDescent="0.2">
      <c r="A15" s="5" t="s">
        <v>179</v>
      </c>
      <c r="B15" s="5">
        <f>INDEX(Binning!$F$3:$AW$791,MATCH(CONCATENATE($A15,"_E1"),Binning!$F$3:$F$791,0),MATCH(Notes!$B$54,Binning!$F$2:$AW$2,0))</f>
        <v>1105</v>
      </c>
      <c r="C15" s="216">
        <v>0</v>
      </c>
      <c r="D15" s="216">
        <v>0</v>
      </c>
      <c r="E15" s="82">
        <v>3</v>
      </c>
      <c r="F15" s="82">
        <v>3</v>
      </c>
      <c r="G15" s="51">
        <f t="shared" si="0"/>
        <v>42.953463189829058</v>
      </c>
      <c r="H15" s="9">
        <v>6</v>
      </c>
      <c r="I15" s="5">
        <v>1</v>
      </c>
      <c r="J15" s="51">
        <f t="shared" si="1"/>
        <v>11.05</v>
      </c>
      <c r="K15" s="212">
        <v>23.5</v>
      </c>
      <c r="L15" s="174">
        <v>94.1</v>
      </c>
      <c r="M15" s="174">
        <v>14</v>
      </c>
      <c r="N15" s="182">
        <v>-150</v>
      </c>
      <c r="O15" s="61">
        <v>-50</v>
      </c>
      <c r="P15" s="61">
        <v>-150</v>
      </c>
      <c r="Q15" s="236">
        <v>-100</v>
      </c>
      <c r="R15" s="5">
        <f t="shared" si="15"/>
        <v>185</v>
      </c>
      <c r="S15" s="5">
        <f t="shared" si="2"/>
        <v>35</v>
      </c>
      <c r="T15" s="5">
        <f t="shared" si="3"/>
        <v>135</v>
      </c>
      <c r="U15" s="5">
        <f t="shared" si="4"/>
        <v>35</v>
      </c>
      <c r="V15" s="5">
        <f t="shared" si="5"/>
        <v>85</v>
      </c>
      <c r="W15" s="5">
        <f t="shared" si="16"/>
        <v>0</v>
      </c>
      <c r="X15" s="5">
        <f t="shared" si="6"/>
        <v>0</v>
      </c>
      <c r="Y15" s="5">
        <f t="shared" si="7"/>
        <v>110</v>
      </c>
      <c r="Z15" s="5">
        <f t="shared" si="8"/>
        <v>10</v>
      </c>
      <c r="AA15" s="5">
        <v>0</v>
      </c>
      <c r="AB15" s="5">
        <v>0</v>
      </c>
      <c r="AC15" s="83">
        <f t="shared" si="17"/>
        <v>180.60346318982906</v>
      </c>
      <c r="AD15" s="5">
        <v>-15</v>
      </c>
      <c r="AE15" s="5"/>
      <c r="AF15" s="5"/>
      <c r="AG15" s="5"/>
      <c r="AH15" s="83">
        <f t="shared" si="18"/>
        <v>10.580022915852187</v>
      </c>
      <c r="AI15" s="64">
        <f t="shared" si="9"/>
        <v>6</v>
      </c>
      <c r="AJ15" s="64">
        <f t="shared" si="10"/>
        <v>23.5</v>
      </c>
      <c r="AK15" s="83">
        <f t="shared" si="19"/>
        <v>0</v>
      </c>
      <c r="AL15" s="83">
        <f t="shared" si="20"/>
        <v>15.446536810170926</v>
      </c>
      <c r="AM15" s="83">
        <f t="shared" si="21"/>
        <v>129.47344027397688</v>
      </c>
      <c r="AN15" s="69">
        <f t="shared" si="22"/>
        <v>15</v>
      </c>
      <c r="AO15" s="221">
        <f t="shared" si="23"/>
        <v>12.180022915852186</v>
      </c>
      <c r="AP15" s="82">
        <v>-0.5</v>
      </c>
      <c r="AQ15" s="220">
        <v>0.6</v>
      </c>
      <c r="AR15" s="64">
        <v>19.5</v>
      </c>
      <c r="AS15" s="64">
        <f t="shared" si="24"/>
        <v>3.3999999999999986</v>
      </c>
      <c r="AT15" s="83">
        <f t="shared" si="11"/>
        <v>15.446536810170926</v>
      </c>
      <c r="AU15" s="83">
        <f t="shared" si="25"/>
        <v>129.47344027397688</v>
      </c>
      <c r="AV15" s="64">
        <v>3</v>
      </c>
      <c r="AW15" s="84">
        <f t="shared" si="12"/>
        <v>140.05346318982905</v>
      </c>
      <c r="AX15" s="5">
        <f t="shared" si="26"/>
        <v>51</v>
      </c>
      <c r="AY15" s="84">
        <f t="shared" si="13"/>
        <v>140.05346318982907</v>
      </c>
      <c r="AZ15" s="84">
        <f t="shared" si="14"/>
        <v>4.3965368101709252</v>
      </c>
      <c r="BA15" s="64">
        <f t="shared" si="27"/>
        <v>2.8421709430404007E-14</v>
      </c>
      <c r="BB15" s="5"/>
      <c r="BC15" s="5"/>
      <c r="BD15" s="85"/>
    </row>
    <row r="16" spans="1:56" x14ac:dyDescent="0.2">
      <c r="A16" s="5" t="s">
        <v>180</v>
      </c>
      <c r="B16" s="5">
        <f>INDEX(Binning!$F$3:$AW$791,MATCH(CONCATENATE($A16,"_E1"),Binning!$F$3:$F$791,0),MATCH(Notes!$B$54,Binning!$F$2:$AW$2,0))</f>
        <v>1105</v>
      </c>
      <c r="C16" s="216">
        <v>0</v>
      </c>
      <c r="D16" s="216">
        <v>0</v>
      </c>
      <c r="E16" s="82">
        <v>3</v>
      </c>
      <c r="F16" s="82">
        <v>3</v>
      </c>
      <c r="G16" s="51">
        <f t="shared" ref="G16:G21" si="28">SQRT((3*D16)^2+(3*F16)^2+(3*M16)^2)</f>
        <v>41.195145345052495</v>
      </c>
      <c r="H16" s="9">
        <v>6</v>
      </c>
      <c r="I16" s="5">
        <v>1</v>
      </c>
      <c r="J16" s="51">
        <f t="shared" si="1"/>
        <v>11.05</v>
      </c>
      <c r="K16" s="212">
        <v>21.9</v>
      </c>
      <c r="L16" s="174">
        <v>97.9</v>
      </c>
      <c r="M16" s="174">
        <v>13.4</v>
      </c>
      <c r="N16" s="182">
        <v>-150</v>
      </c>
      <c r="O16" s="61">
        <v>-50</v>
      </c>
      <c r="P16" s="61">
        <v>-150</v>
      </c>
      <c r="Q16" s="236">
        <v>-125</v>
      </c>
      <c r="R16" s="5">
        <f t="shared" si="15"/>
        <v>185</v>
      </c>
      <c r="S16" s="5">
        <f t="shared" ref="S16:S21" si="29">CEILING((R16+N16)/5,1)*5</f>
        <v>35</v>
      </c>
      <c r="T16" s="5">
        <f t="shared" ref="T16:T18" si="30">CEILING((R16+O16)/5,1)*5</f>
        <v>135</v>
      </c>
      <c r="U16" s="5">
        <f t="shared" si="4"/>
        <v>35</v>
      </c>
      <c r="V16" s="5">
        <f t="shared" ref="V16:V21" si="31">CEILING((R16+Q16)/5,1)*5</f>
        <v>60</v>
      </c>
      <c r="W16" s="5">
        <f t="shared" si="16"/>
        <v>0</v>
      </c>
      <c r="X16" s="5">
        <f t="shared" si="6"/>
        <v>0</v>
      </c>
      <c r="Y16" s="5">
        <f t="shared" si="7"/>
        <v>110</v>
      </c>
      <c r="Z16" s="5">
        <f t="shared" si="8"/>
        <v>10</v>
      </c>
      <c r="AA16" s="5">
        <v>0</v>
      </c>
      <c r="AB16" s="5">
        <v>0</v>
      </c>
      <c r="AC16" s="83">
        <f t="shared" si="17"/>
        <v>181.0451453450525</v>
      </c>
      <c r="AD16" s="5">
        <v>-15</v>
      </c>
      <c r="AE16" s="5"/>
      <c r="AF16" s="5"/>
      <c r="AG16" s="5"/>
      <c r="AH16" s="83">
        <f t="shared" si="18"/>
        <v>10.535697319216919</v>
      </c>
      <c r="AI16" s="64">
        <f t="shared" si="9"/>
        <v>6</v>
      </c>
      <c r="AJ16" s="64">
        <f t="shared" si="10"/>
        <v>21.9</v>
      </c>
      <c r="AK16" s="83">
        <f t="shared" si="19"/>
        <v>0</v>
      </c>
      <c r="AL16" s="83">
        <f t="shared" si="20"/>
        <v>15.004854654947479</v>
      </c>
      <c r="AM16" s="83">
        <f t="shared" si="21"/>
        <v>131.55944802583559</v>
      </c>
      <c r="AN16" s="69">
        <f t="shared" si="22"/>
        <v>15</v>
      </c>
      <c r="AO16" s="221">
        <f t="shared" si="23"/>
        <v>12.135697319216918</v>
      </c>
      <c r="AP16" s="82">
        <v>-0.4</v>
      </c>
      <c r="AQ16" s="220">
        <v>0.6</v>
      </c>
      <c r="AR16" s="64">
        <v>15</v>
      </c>
      <c r="AS16" s="64">
        <f t="shared" si="24"/>
        <v>6.2999999999999989</v>
      </c>
      <c r="AT16" s="83">
        <f t="shared" si="11"/>
        <v>15.004854654947479</v>
      </c>
      <c r="AU16" s="83">
        <f t="shared" si="25"/>
        <v>131.55944802583559</v>
      </c>
      <c r="AV16" s="64">
        <v>3</v>
      </c>
      <c r="AW16" s="84">
        <f t="shared" si="12"/>
        <v>142.09514534505252</v>
      </c>
      <c r="AX16" s="5">
        <f t="shared" si="26"/>
        <v>49.2</v>
      </c>
      <c r="AY16" s="84">
        <f t="shared" si="13"/>
        <v>142.09514534505252</v>
      </c>
      <c r="AZ16" s="84">
        <f t="shared" si="14"/>
        <v>3.9548546549474786</v>
      </c>
      <c r="BA16" s="64">
        <f t="shared" si="27"/>
        <v>0</v>
      </c>
      <c r="BB16" s="5"/>
      <c r="BC16" s="5"/>
      <c r="BD16" s="85"/>
    </row>
    <row r="17" spans="1:56" x14ac:dyDescent="0.2">
      <c r="A17" s="5" t="s">
        <v>196</v>
      </c>
      <c r="B17" s="5">
        <f>INDEX(Binning!$F$3:$AW$791,MATCH(CONCATENATE($A17,"_E1"),Binning!$F$3:$F$791,0),MATCH(Notes!$B$54,Binning!$F$2:$AW$2,0))</f>
        <v>1105</v>
      </c>
      <c r="C17" s="216">
        <v>0</v>
      </c>
      <c r="D17" s="216">
        <v>0</v>
      </c>
      <c r="E17" s="82">
        <v>3</v>
      </c>
      <c r="F17" s="82">
        <v>3</v>
      </c>
      <c r="G17" s="51">
        <f t="shared" si="28"/>
        <v>43.246849596242264</v>
      </c>
      <c r="H17" s="9">
        <v>6</v>
      </c>
      <c r="I17" s="5">
        <v>2.5</v>
      </c>
      <c r="J17" s="51">
        <f t="shared" si="1"/>
        <v>27.625</v>
      </c>
      <c r="K17" s="212">
        <v>18.899999999999999</v>
      </c>
      <c r="L17" s="174">
        <v>86.2</v>
      </c>
      <c r="M17" s="174">
        <v>14.1</v>
      </c>
      <c r="N17" s="61">
        <v>-150</v>
      </c>
      <c r="O17" s="61">
        <v>-50</v>
      </c>
      <c r="P17" s="61">
        <v>-150</v>
      </c>
      <c r="Q17" s="236">
        <v>-125</v>
      </c>
      <c r="R17" s="5">
        <f t="shared" si="15"/>
        <v>185</v>
      </c>
      <c r="S17" s="5">
        <f t="shared" si="29"/>
        <v>35</v>
      </c>
      <c r="T17" s="5">
        <f t="shared" si="30"/>
        <v>135</v>
      </c>
      <c r="U17" s="5">
        <f t="shared" si="4"/>
        <v>35</v>
      </c>
      <c r="V17" s="5">
        <f t="shared" si="31"/>
        <v>60</v>
      </c>
      <c r="W17" s="5">
        <f t="shared" si="16"/>
        <v>0</v>
      </c>
      <c r="X17" s="5">
        <f t="shared" si="6"/>
        <v>0</v>
      </c>
      <c r="Y17" s="5">
        <f t="shared" si="7"/>
        <v>110</v>
      </c>
      <c r="Z17" s="5">
        <f t="shared" si="8"/>
        <v>10</v>
      </c>
      <c r="AA17" s="5">
        <v>0</v>
      </c>
      <c r="AB17" s="5">
        <v>0</v>
      </c>
      <c r="AC17" s="83">
        <f t="shared" si="17"/>
        <v>184.97184959624229</v>
      </c>
      <c r="AD17" s="5">
        <v>-15</v>
      </c>
      <c r="AE17" s="5"/>
      <c r="AF17" s="5"/>
      <c r="AG17" s="5"/>
      <c r="AH17" s="83">
        <f t="shared" si="18"/>
        <v>10.587166595831977</v>
      </c>
      <c r="AI17" s="64">
        <f t="shared" si="9"/>
        <v>6</v>
      </c>
      <c r="AJ17" s="64">
        <f t="shared" si="10"/>
        <v>18.899999999999999</v>
      </c>
      <c r="AK17" s="83">
        <f t="shared" si="19"/>
        <v>0</v>
      </c>
      <c r="AL17" s="83">
        <f t="shared" si="20"/>
        <v>27.653150403757735</v>
      </c>
      <c r="AM17" s="83">
        <f t="shared" si="21"/>
        <v>121.85968300041029</v>
      </c>
      <c r="AN17" s="69">
        <f t="shared" si="22"/>
        <v>15</v>
      </c>
      <c r="AO17" s="221">
        <f t="shared" si="23"/>
        <v>12.187166595831977</v>
      </c>
      <c r="AP17" s="82">
        <v>-0.6</v>
      </c>
      <c r="AQ17" s="220">
        <v>0.6</v>
      </c>
      <c r="AR17" s="64">
        <v>12.1</v>
      </c>
      <c r="AS17" s="64">
        <f t="shared" si="24"/>
        <v>6.1999999999999993</v>
      </c>
      <c r="AT17" s="83">
        <f t="shared" si="11"/>
        <v>27.653150403757735</v>
      </c>
      <c r="AU17" s="83">
        <f t="shared" si="25"/>
        <v>121.85968300041029</v>
      </c>
      <c r="AV17" s="64">
        <v>3</v>
      </c>
      <c r="AW17" s="84">
        <f t="shared" si="12"/>
        <v>132.44684959624226</v>
      </c>
      <c r="AX17" s="5">
        <f t="shared" si="26"/>
        <v>51.3</v>
      </c>
      <c r="AY17" s="84">
        <f t="shared" si="13"/>
        <v>132.44684959624226</v>
      </c>
      <c r="AZ17" s="84">
        <f t="shared" si="14"/>
        <v>2.8150403757734921E-2</v>
      </c>
      <c r="BA17" s="64">
        <f t="shared" si="27"/>
        <v>0</v>
      </c>
      <c r="BB17" s="5"/>
      <c r="BC17" s="5"/>
      <c r="BD17" s="85"/>
    </row>
    <row r="18" spans="1:56" x14ac:dyDescent="0.2">
      <c r="A18" s="5" t="s">
        <v>197</v>
      </c>
      <c r="B18" s="5">
        <f>INDEX(Binning!$F$3:$AW$791,MATCH(CONCATENATE($A18,"_E1"),Binning!$F$3:$F$791,0),MATCH(Notes!$B$54,Binning!$F$2:$AW$2,0))</f>
        <v>1105</v>
      </c>
      <c r="C18" s="216">
        <v>0</v>
      </c>
      <c r="D18" s="216">
        <v>0</v>
      </c>
      <c r="E18" s="82">
        <v>3</v>
      </c>
      <c r="F18" s="82">
        <v>3</v>
      </c>
      <c r="G18" s="51">
        <f t="shared" si="28"/>
        <v>47.952163663384361</v>
      </c>
      <c r="H18" s="9">
        <v>6</v>
      </c>
      <c r="I18" s="5">
        <v>1.5</v>
      </c>
      <c r="J18" s="51">
        <f t="shared" si="1"/>
        <v>16.574999999999999</v>
      </c>
      <c r="K18" s="212">
        <v>14.1</v>
      </c>
      <c r="L18" s="174">
        <v>94.2</v>
      </c>
      <c r="M18" s="174">
        <v>15.7</v>
      </c>
      <c r="N18" s="61">
        <v>-180</v>
      </c>
      <c r="O18" s="61">
        <v>-50</v>
      </c>
      <c r="P18" s="61">
        <v>-180</v>
      </c>
      <c r="Q18" s="236">
        <v>-150</v>
      </c>
      <c r="R18" s="5">
        <f t="shared" si="15"/>
        <v>185</v>
      </c>
      <c r="S18" s="5">
        <f t="shared" si="29"/>
        <v>5</v>
      </c>
      <c r="T18" s="5">
        <f t="shared" si="30"/>
        <v>135</v>
      </c>
      <c r="U18" s="5">
        <f t="shared" si="4"/>
        <v>5</v>
      </c>
      <c r="V18" s="5">
        <f t="shared" si="31"/>
        <v>35</v>
      </c>
      <c r="W18" s="5">
        <f t="shared" si="16"/>
        <v>-15</v>
      </c>
      <c r="X18" s="5">
        <f t="shared" si="6"/>
        <v>0</v>
      </c>
      <c r="Y18" s="5">
        <f t="shared" si="7"/>
        <v>110</v>
      </c>
      <c r="Z18" s="5">
        <f t="shared" si="8"/>
        <v>-20</v>
      </c>
      <c r="AA18" s="5">
        <v>0</v>
      </c>
      <c r="AB18" s="5">
        <v>0</v>
      </c>
      <c r="AC18" s="83">
        <f t="shared" si="17"/>
        <v>181.82716366338434</v>
      </c>
      <c r="AD18" s="5">
        <v>-15</v>
      </c>
      <c r="AE18" s="5"/>
      <c r="AF18" s="5"/>
      <c r="AG18" s="5"/>
      <c r="AH18" s="83">
        <f t="shared" si="18"/>
        <v>10.692860480756849</v>
      </c>
      <c r="AI18" s="64">
        <f t="shared" si="9"/>
        <v>6</v>
      </c>
      <c r="AJ18" s="64">
        <f t="shared" si="10"/>
        <v>14.1</v>
      </c>
      <c r="AK18" s="83">
        <f t="shared" si="19"/>
        <v>0</v>
      </c>
      <c r="AL18" s="83">
        <f t="shared" si="20"/>
        <v>19.747836336615649</v>
      </c>
      <c r="AM18" s="83">
        <f t="shared" si="21"/>
        <v>134.45930318262751</v>
      </c>
      <c r="AN18" s="69">
        <f t="shared" si="22"/>
        <v>15</v>
      </c>
      <c r="AO18" s="221">
        <f t="shared" si="23"/>
        <v>12.092860480756849</v>
      </c>
      <c r="AP18" s="82">
        <v>-0.2</v>
      </c>
      <c r="AQ18" s="220">
        <v>0.4</v>
      </c>
      <c r="AR18" s="64">
        <v>13.3</v>
      </c>
      <c r="AS18" s="64">
        <f t="shared" si="24"/>
        <v>0.39999999999999858</v>
      </c>
      <c r="AT18" s="83">
        <f t="shared" si="11"/>
        <v>19.747836336615649</v>
      </c>
      <c r="AU18" s="83">
        <f t="shared" si="25"/>
        <v>134.45930318262751</v>
      </c>
      <c r="AV18" s="64">
        <v>3</v>
      </c>
      <c r="AW18" s="84">
        <f t="shared" si="12"/>
        <v>145.15216366338436</v>
      </c>
      <c r="AX18" s="5">
        <f t="shared" si="26"/>
        <v>56.099999999999994</v>
      </c>
      <c r="AY18" s="84">
        <f t="shared" si="13"/>
        <v>145.15216366338436</v>
      </c>
      <c r="AZ18" s="84">
        <f t="shared" si="14"/>
        <v>3.1728363366156493</v>
      </c>
      <c r="BA18" s="64">
        <f t="shared" si="27"/>
        <v>0</v>
      </c>
      <c r="BB18" s="5"/>
      <c r="BC18" s="5"/>
      <c r="BD18" s="85"/>
    </row>
    <row r="19" spans="1:56" x14ac:dyDescent="0.2">
      <c r="A19" s="5" t="s">
        <v>376</v>
      </c>
      <c r="B19" s="5">
        <f>INDEX(Binning!$F$3:$AW$791,MATCH(CONCATENATE($A19,"_E1"),Binning!$F$3:$F$791,0),MATCH(Notes!$B$54,Binning!$F$2:$AW$2,0))</f>
        <v>1105</v>
      </c>
      <c r="C19" s="220">
        <v>0</v>
      </c>
      <c r="D19" s="220">
        <v>0</v>
      </c>
      <c r="E19" s="82">
        <v>3</v>
      </c>
      <c r="F19" s="82">
        <v>3</v>
      </c>
      <c r="G19" s="51">
        <f t="shared" si="28"/>
        <v>58.298885066525926</v>
      </c>
      <c r="H19" s="9">
        <v>6</v>
      </c>
      <c r="I19" s="5">
        <v>0</v>
      </c>
      <c r="J19" s="51">
        <f t="shared" ref="J19" si="32">I19*B19/100</f>
        <v>0</v>
      </c>
      <c r="K19" s="212">
        <v>13.8</v>
      </c>
      <c r="L19" s="174">
        <v>100.1</v>
      </c>
      <c r="M19" s="174">
        <v>19.2</v>
      </c>
      <c r="N19" s="61">
        <v>-180</v>
      </c>
      <c r="O19" s="61">
        <v>-50</v>
      </c>
      <c r="P19" s="61">
        <v>-180</v>
      </c>
      <c r="Q19" s="236">
        <v>-140</v>
      </c>
      <c r="R19" s="5">
        <f t="shared" ref="R19" si="33">CEILING((C19+E19+G19+H19+J19+K19+L19+AA19+AB19)/5,1)*5</f>
        <v>185</v>
      </c>
      <c r="S19" s="5">
        <f t="shared" si="29"/>
        <v>5</v>
      </c>
      <c r="T19" s="5">
        <f t="shared" ref="T19" si="34">CEILING((R19+O19)/5,1)*5</f>
        <v>135</v>
      </c>
      <c r="U19" s="5">
        <f t="shared" ref="U19" si="35">CEILING((R19+P19)/5,1)*5</f>
        <v>5</v>
      </c>
      <c r="V19" s="5">
        <f t="shared" si="31"/>
        <v>45</v>
      </c>
      <c r="W19" s="5">
        <f t="shared" ref="W19" si="36">IF(MIN(T19:U19)&lt;20,MIN(T19:U19)-20,0)</f>
        <v>-15</v>
      </c>
      <c r="X19" s="5">
        <f t="shared" ref="X19" si="37">IF(V19&lt;0,V19,0)</f>
        <v>0</v>
      </c>
      <c r="Y19" s="5">
        <f t="shared" ref="Y19" si="38">CEILING((T19-(E19+3*F19)+AD19)/5,1)*5</f>
        <v>110</v>
      </c>
      <c r="Z19" s="5">
        <f t="shared" ref="Z19" si="39">CEILING((U19-(E19+3*F19)+AD19)/5,1)*5</f>
        <v>-20</v>
      </c>
      <c r="AA19" s="5">
        <v>0</v>
      </c>
      <c r="AB19" s="5">
        <v>0</v>
      </c>
      <c r="AC19" s="83">
        <f t="shared" ref="AC19" si="40">C19+E19+G19+H19+J19+K19+L19+AA19+AB19</f>
        <v>181.19888506652592</v>
      </c>
      <c r="AD19" s="5">
        <v>-15</v>
      </c>
      <c r="AE19" s="5"/>
      <c r="AF19" s="5"/>
      <c r="AG19" s="5"/>
      <c r="AH19" s="83">
        <f t="shared" ref="AH19" si="41">E19+$G19*F19*3/$AX19</f>
        <v>10.878227711692695</v>
      </c>
      <c r="AI19" s="64">
        <f t="shared" ref="AI19" si="42">H19</f>
        <v>6</v>
      </c>
      <c r="AJ19" s="64">
        <f t="shared" ref="AJ19" si="43">K19</f>
        <v>13.8</v>
      </c>
      <c r="AK19" s="83">
        <f t="shared" ref="AK19" si="44">C19+$G19*D19*3/$AX19</f>
        <v>0</v>
      </c>
      <c r="AL19" s="83">
        <f t="shared" ref="AL19" si="45">IF(AT19&lt;0,0,AT19)</f>
        <v>3.8011149334740537</v>
      </c>
      <c r="AM19" s="83">
        <f t="shared" ref="AM19" si="46">IF(AT19&lt;0,AT19+AU19,AU19)</f>
        <v>150.52065735483325</v>
      </c>
      <c r="AN19" s="69">
        <f t="shared" ref="AN19" si="47">CEILING((AO19+AP19)/5,1)*5</f>
        <v>15</v>
      </c>
      <c r="AO19" s="221">
        <f t="shared" si="23"/>
        <v>12.278227711692695</v>
      </c>
      <c r="AP19" s="82">
        <v>-0.2</v>
      </c>
      <c r="AQ19" s="220">
        <v>0.4</v>
      </c>
      <c r="AR19" s="64">
        <v>13.3</v>
      </c>
      <c r="AS19" s="64">
        <f t="shared" ref="AS19" si="48">K19-(AQ19+AR19)</f>
        <v>9.9999999999999645E-2</v>
      </c>
      <c r="AT19" s="83">
        <f t="shared" ref="AT19" si="49">R19-SUM(AK19,AH19,AU19,AI19,AJ19)</f>
        <v>3.8011149334740537</v>
      </c>
      <c r="AU19" s="83">
        <f t="shared" ref="AU19" si="50">L19+$G19*M19*AV19/$AX19+AB19</f>
        <v>150.52065735483325</v>
      </c>
      <c r="AV19" s="64">
        <v>3</v>
      </c>
      <c r="AW19" s="84">
        <f t="shared" ref="AW19" si="51">C19+E19+L19+G19</f>
        <v>161.39888506652591</v>
      </c>
      <c r="AX19" s="5">
        <f t="shared" ref="AX19" si="52">3*D19+3*F19+AV19*M19</f>
        <v>66.599999999999994</v>
      </c>
      <c r="AY19" s="84">
        <f t="shared" ref="AY19" si="53">AK19+AU19+AH19</f>
        <v>161.39888506652593</v>
      </c>
      <c r="AZ19" s="84">
        <f t="shared" ref="AZ19" si="54">AT19-J19</f>
        <v>3.8011149334740537</v>
      </c>
      <c r="BA19" s="64">
        <f t="shared" ref="BA19" si="55">AY19-AW19-AB19</f>
        <v>2.8421709430404007E-14</v>
      </c>
      <c r="BB19" s="5"/>
      <c r="BC19" s="5"/>
      <c r="BD19" s="85"/>
    </row>
    <row r="20" spans="1:56" x14ac:dyDescent="0.2">
      <c r="A20" s="5" t="s">
        <v>377</v>
      </c>
      <c r="B20" s="5">
        <f>INDEX(Binning!$F$3:$AW$791,MATCH(CONCATENATE($A20,"_E1"),Binning!$F$3:$F$791,0),MATCH(Notes!$B$54,Binning!$F$2:$AW$2,0))</f>
        <v>1175</v>
      </c>
      <c r="C20" s="224">
        <v>42</v>
      </c>
      <c r="D20" s="224">
        <v>12</v>
      </c>
      <c r="E20" s="82">
        <v>3</v>
      </c>
      <c r="F20" s="82">
        <v>3</v>
      </c>
      <c r="G20" s="51">
        <f t="shared" si="28"/>
        <v>37.107950630558946</v>
      </c>
      <c r="H20" s="9">
        <v>6</v>
      </c>
      <c r="I20" s="5">
        <v>1</v>
      </c>
      <c r="J20" s="51">
        <f t="shared" ref="J20:J21" si="56">I20*B20/100</f>
        <v>11.75</v>
      </c>
      <c r="K20" s="212">
        <v>22.6</v>
      </c>
      <c r="L20" s="202">
        <v>0</v>
      </c>
      <c r="M20" s="202">
        <v>0</v>
      </c>
      <c r="N20" s="61">
        <v>-135</v>
      </c>
      <c r="O20" s="61">
        <v>-150</v>
      </c>
      <c r="P20" s="61">
        <v>-135</v>
      </c>
      <c r="Q20" s="184">
        <f t="shared" ref="Q20:Q59" si="57">-1*R20+5</f>
        <v>-120</v>
      </c>
      <c r="R20" s="5">
        <f t="shared" si="15"/>
        <v>125</v>
      </c>
      <c r="S20" s="5">
        <f t="shared" si="29"/>
        <v>-10</v>
      </c>
      <c r="T20" s="5">
        <f t="shared" ref="T20:T21" si="58">CEILING((R20+O20)/5,1)*5</f>
        <v>-25</v>
      </c>
      <c r="U20" s="5">
        <f t="shared" ref="U20:U21" si="59">CEILING((R20+P20)/5,1)*5</f>
        <v>-10</v>
      </c>
      <c r="V20" s="5">
        <f t="shared" si="31"/>
        <v>5</v>
      </c>
      <c r="W20" s="5">
        <f t="shared" si="16"/>
        <v>-45</v>
      </c>
      <c r="X20" s="5">
        <f t="shared" ref="X20:X21" si="60">IF(V20&lt;0,V20,0)</f>
        <v>0</v>
      </c>
      <c r="Y20" s="5">
        <f t="shared" ref="Y20:Y21" si="61">CEILING((T20-(E20+3*F20)+AD20)/5,1)*5</f>
        <v>-50</v>
      </c>
      <c r="Z20" s="5">
        <f t="shared" ref="Z20:Z21" si="62">CEILING((U20-(E20+3*F20)+AD20)/5,1)*5</f>
        <v>-35</v>
      </c>
      <c r="AA20" s="5">
        <v>0</v>
      </c>
      <c r="AB20" s="5">
        <v>0</v>
      </c>
      <c r="AC20" s="83">
        <f t="shared" si="17"/>
        <v>122.45795063055894</v>
      </c>
      <c r="AD20" s="5">
        <v>-15</v>
      </c>
      <c r="AE20" s="5"/>
      <c r="AF20" s="5"/>
      <c r="AG20" s="5"/>
      <c r="AH20" s="83">
        <f t="shared" si="18"/>
        <v>10.42159012611179</v>
      </c>
      <c r="AI20" s="64">
        <f t="shared" ref="AI20:AI21" si="63">H20</f>
        <v>6</v>
      </c>
      <c r="AJ20" s="64">
        <f t="shared" ref="AJ20:AJ21" si="64">K20</f>
        <v>22.6</v>
      </c>
      <c r="AK20" s="83">
        <f t="shared" si="19"/>
        <v>71.686360504447151</v>
      </c>
      <c r="AL20" s="83">
        <f t="shared" si="20"/>
        <v>14.29204936944106</v>
      </c>
      <c r="AM20" s="83">
        <f t="shared" si="21"/>
        <v>0</v>
      </c>
      <c r="AN20" s="69">
        <f t="shared" si="22"/>
        <v>15</v>
      </c>
      <c r="AO20" s="221">
        <f t="shared" si="23"/>
        <v>12.021590126111789</v>
      </c>
      <c r="AP20" s="82">
        <v>0</v>
      </c>
      <c r="AQ20" s="220">
        <v>0.6</v>
      </c>
      <c r="AR20" s="64">
        <v>18.5</v>
      </c>
      <c r="AS20" s="64">
        <f t="shared" si="24"/>
        <v>3.5</v>
      </c>
      <c r="AT20" s="83">
        <f t="shared" si="11"/>
        <v>14.29204936944106</v>
      </c>
      <c r="AU20" s="83">
        <f t="shared" si="25"/>
        <v>0</v>
      </c>
      <c r="AV20" s="64">
        <v>4.5</v>
      </c>
      <c r="AW20" s="84">
        <f t="shared" si="12"/>
        <v>82.107950630558946</v>
      </c>
      <c r="AX20" s="5">
        <f t="shared" si="26"/>
        <v>45</v>
      </c>
      <c r="AY20" s="84">
        <f t="shared" si="13"/>
        <v>82.107950630558946</v>
      </c>
      <c r="AZ20" s="84">
        <f t="shared" si="14"/>
        <v>2.5420493694410595</v>
      </c>
      <c r="BA20" s="64">
        <f t="shared" si="27"/>
        <v>0</v>
      </c>
      <c r="BB20" s="5"/>
      <c r="BC20" s="5"/>
      <c r="BD20" s="85"/>
    </row>
    <row r="21" spans="1:56" x14ac:dyDescent="0.2">
      <c r="A21" s="5" t="s">
        <v>401</v>
      </c>
      <c r="B21" s="5">
        <f>INDEX(Binning!$F$3:$AW$791,MATCH(CONCATENATE($A21,"_E1"),Binning!$F$3:$F$791,0),MATCH(Notes!$B$54,Binning!$F$2:$AW$2,0))</f>
        <v>1175</v>
      </c>
      <c r="C21" s="224">
        <v>50</v>
      </c>
      <c r="D21" s="224">
        <v>12</v>
      </c>
      <c r="E21" s="82">
        <v>3</v>
      </c>
      <c r="F21" s="82">
        <v>3</v>
      </c>
      <c r="G21" s="51">
        <f t="shared" si="28"/>
        <v>37.107950630558946</v>
      </c>
      <c r="H21" s="9">
        <v>6</v>
      </c>
      <c r="I21" s="5">
        <v>1</v>
      </c>
      <c r="J21" s="51">
        <f t="shared" si="56"/>
        <v>11.75</v>
      </c>
      <c r="K21" s="212">
        <v>17.399999999999999</v>
      </c>
      <c r="L21" s="202">
        <v>0</v>
      </c>
      <c r="M21" s="202">
        <v>0</v>
      </c>
      <c r="N21" s="61">
        <v>-135</v>
      </c>
      <c r="O21" s="61">
        <v>-150</v>
      </c>
      <c r="P21" s="61">
        <v>-135</v>
      </c>
      <c r="Q21" s="184">
        <f t="shared" si="57"/>
        <v>-120</v>
      </c>
      <c r="R21" s="5">
        <f t="shared" si="15"/>
        <v>125</v>
      </c>
      <c r="S21" s="5">
        <f t="shared" si="29"/>
        <v>-10</v>
      </c>
      <c r="T21" s="5">
        <f t="shared" si="58"/>
        <v>-25</v>
      </c>
      <c r="U21" s="5">
        <f t="shared" si="59"/>
        <v>-10</v>
      </c>
      <c r="V21" s="5">
        <f t="shared" si="31"/>
        <v>5</v>
      </c>
      <c r="W21" s="5">
        <f t="shared" si="16"/>
        <v>-45</v>
      </c>
      <c r="X21" s="5">
        <f t="shared" si="60"/>
        <v>0</v>
      </c>
      <c r="Y21" s="5">
        <f t="shared" si="61"/>
        <v>-50</v>
      </c>
      <c r="Z21" s="5">
        <f t="shared" si="62"/>
        <v>-35</v>
      </c>
      <c r="AA21" s="5">
        <v>-0.3</v>
      </c>
      <c r="AB21" s="5">
        <v>0</v>
      </c>
      <c r="AC21" s="83">
        <f t="shared" si="17"/>
        <v>124.95795063055895</v>
      </c>
      <c r="AD21" s="5">
        <v>-15</v>
      </c>
      <c r="AE21" s="5"/>
      <c r="AF21" s="5"/>
      <c r="AG21" s="5"/>
      <c r="AH21" s="83">
        <f t="shared" si="18"/>
        <v>10.42159012611179</v>
      </c>
      <c r="AI21" s="64">
        <f t="shared" si="63"/>
        <v>6</v>
      </c>
      <c r="AJ21" s="64">
        <f t="shared" si="64"/>
        <v>17.399999999999999</v>
      </c>
      <c r="AK21" s="83">
        <f t="shared" si="19"/>
        <v>79.686360504447151</v>
      </c>
      <c r="AL21" s="83">
        <f t="shared" si="20"/>
        <v>11.492049369441048</v>
      </c>
      <c r="AM21" s="83">
        <f t="shared" si="21"/>
        <v>0</v>
      </c>
      <c r="AN21" s="69">
        <f t="shared" si="22"/>
        <v>15</v>
      </c>
      <c r="AO21" s="221">
        <f t="shared" si="23"/>
        <v>11.92159012611179</v>
      </c>
      <c r="AP21" s="82">
        <v>0</v>
      </c>
      <c r="AQ21" s="220">
        <v>0.5</v>
      </c>
      <c r="AR21" s="64">
        <v>16.899999999999999</v>
      </c>
      <c r="AS21" s="64">
        <f t="shared" si="24"/>
        <v>0</v>
      </c>
      <c r="AT21" s="83">
        <f t="shared" si="11"/>
        <v>11.492049369441048</v>
      </c>
      <c r="AU21" s="83">
        <f t="shared" si="25"/>
        <v>0</v>
      </c>
      <c r="AV21" s="64">
        <v>4.5</v>
      </c>
      <c r="AW21" s="84">
        <f t="shared" si="12"/>
        <v>90.107950630558946</v>
      </c>
      <c r="AX21" s="5">
        <f t="shared" si="26"/>
        <v>45</v>
      </c>
      <c r="AY21" s="84">
        <f t="shared" si="13"/>
        <v>90.107950630558946</v>
      </c>
      <c r="AZ21" s="84">
        <f t="shared" si="14"/>
        <v>-0.25795063055895184</v>
      </c>
      <c r="BA21" s="64">
        <f t="shared" si="27"/>
        <v>0</v>
      </c>
      <c r="BB21" s="5"/>
      <c r="BC21" s="5"/>
      <c r="BD21" s="85"/>
    </row>
    <row r="22" spans="1:56" x14ac:dyDescent="0.2">
      <c r="A22" s="5" t="s">
        <v>153</v>
      </c>
      <c r="B22" s="5">
        <f>INDEX(Binning!$F$3:$AW$791,MATCH(CONCATENATE($A22,"_E1"),Binning!$F$3:$F$791,0),MATCH(Notes!$B$54,Binning!$F$2:$AW$2,0))</f>
        <v>605</v>
      </c>
      <c r="C22" s="188">
        <v>35.1</v>
      </c>
      <c r="D22" s="188">
        <v>5.5</v>
      </c>
      <c r="E22" s="82">
        <v>3</v>
      </c>
      <c r="F22" s="82">
        <v>3</v>
      </c>
      <c r="G22" s="51">
        <f t="shared" si="0"/>
        <v>22.461967856801859</v>
      </c>
      <c r="H22" s="9">
        <v>6</v>
      </c>
      <c r="I22" s="5">
        <v>0</v>
      </c>
      <c r="J22" s="51">
        <f t="shared" si="1"/>
        <v>0</v>
      </c>
      <c r="K22" s="213">
        <v>5.5</v>
      </c>
      <c r="L22" s="8">
        <v>-11.8</v>
      </c>
      <c r="M22" s="8">
        <v>4.0999999999999996</v>
      </c>
      <c r="N22" s="191">
        <v>5</v>
      </c>
      <c r="O22" s="191">
        <v>-40</v>
      </c>
      <c r="P22" s="61">
        <v>-5</v>
      </c>
      <c r="Q22" s="236">
        <v>-20</v>
      </c>
      <c r="R22" s="5">
        <f t="shared" si="15"/>
        <v>65</v>
      </c>
      <c r="S22" s="5">
        <f t="shared" si="2"/>
        <v>70</v>
      </c>
      <c r="T22" s="5">
        <f t="shared" si="3"/>
        <v>25</v>
      </c>
      <c r="U22" s="5">
        <f t="shared" si="4"/>
        <v>60</v>
      </c>
      <c r="V22" s="5">
        <f t="shared" si="5"/>
        <v>45</v>
      </c>
      <c r="W22" s="5">
        <f t="shared" si="16"/>
        <v>0</v>
      </c>
      <c r="X22" s="5">
        <f t="shared" si="6"/>
        <v>0</v>
      </c>
      <c r="Y22" s="5">
        <f t="shared" si="7"/>
        <v>-5</v>
      </c>
      <c r="Z22" s="5">
        <f t="shared" si="8"/>
        <v>30</v>
      </c>
      <c r="AA22" s="5">
        <v>0</v>
      </c>
      <c r="AB22" s="5">
        <v>0</v>
      </c>
      <c r="AC22" s="83">
        <f t="shared" si="17"/>
        <v>60.26196785680186</v>
      </c>
      <c r="AD22" s="5">
        <v>-20</v>
      </c>
      <c r="AE22" s="5"/>
      <c r="AF22" s="5"/>
      <c r="AG22" s="5"/>
      <c r="AH22" s="83">
        <f t="shared" si="18"/>
        <v>8.3480875849528253</v>
      </c>
      <c r="AI22" s="64">
        <f t="shared" si="9"/>
        <v>6</v>
      </c>
      <c r="AJ22" s="64">
        <f t="shared" si="10"/>
        <v>5.5</v>
      </c>
      <c r="AK22" s="83">
        <f t="shared" si="19"/>
        <v>44.904827239080177</v>
      </c>
      <c r="AL22" s="83">
        <f t="shared" si="20"/>
        <v>4.73803214319814</v>
      </c>
      <c r="AM22" s="83">
        <f t="shared" si="21"/>
        <v>-4.4909469672311415</v>
      </c>
      <c r="AN22" s="69">
        <f t="shared" si="22"/>
        <v>10</v>
      </c>
      <c r="AO22" s="221">
        <f t="shared" si="23"/>
        <v>9.448087584952825</v>
      </c>
      <c r="AP22" s="82">
        <v>0</v>
      </c>
      <c r="AQ22" s="220">
        <v>0.1</v>
      </c>
      <c r="AR22" s="64">
        <v>6.2</v>
      </c>
      <c r="AS22" s="64">
        <f t="shared" si="24"/>
        <v>-0.79999999999999982</v>
      </c>
      <c r="AT22" s="83">
        <f t="shared" si="11"/>
        <v>4.73803214319814</v>
      </c>
      <c r="AU22" s="83">
        <f t="shared" si="25"/>
        <v>-4.4909469672311415</v>
      </c>
      <c r="AV22" s="64">
        <v>3</v>
      </c>
      <c r="AW22" s="84">
        <f t="shared" si="12"/>
        <v>48.76196785680186</v>
      </c>
      <c r="AX22" s="5">
        <f t="shared" si="26"/>
        <v>37.799999999999997</v>
      </c>
      <c r="AY22" s="84">
        <f t="shared" si="13"/>
        <v>48.76196785680186</v>
      </c>
      <c r="AZ22" s="84">
        <f t="shared" si="14"/>
        <v>4.73803214319814</v>
      </c>
      <c r="BA22" s="64">
        <f t="shared" si="27"/>
        <v>0</v>
      </c>
      <c r="BB22" s="5"/>
      <c r="BC22" s="5"/>
      <c r="BD22" s="85"/>
    </row>
    <row r="23" spans="1:56" x14ac:dyDescent="0.2">
      <c r="A23" s="5" t="s">
        <v>154</v>
      </c>
      <c r="B23" s="5">
        <f>INDEX(Binning!$F$3:$AW$791,MATCH(CONCATENATE($A23,"_E1"),Binning!$F$3:$F$791,0),MATCH(Notes!$B$54,Binning!$F$2:$AW$2,0))</f>
        <v>645</v>
      </c>
      <c r="C23" s="188">
        <v>32.1</v>
      </c>
      <c r="D23" s="188">
        <v>5.0999999999999996</v>
      </c>
      <c r="E23" s="82">
        <v>3</v>
      </c>
      <c r="F23" s="82">
        <v>3</v>
      </c>
      <c r="G23" s="51">
        <f t="shared" si="0"/>
        <v>22.857165178560528</v>
      </c>
      <c r="H23" s="9">
        <v>6</v>
      </c>
      <c r="I23" s="5">
        <v>0</v>
      </c>
      <c r="J23" s="51">
        <f t="shared" si="1"/>
        <v>0</v>
      </c>
      <c r="K23" s="213">
        <v>6.8</v>
      </c>
      <c r="L23" s="8">
        <v>-9.1</v>
      </c>
      <c r="M23" s="8">
        <v>4.8</v>
      </c>
      <c r="N23" s="191">
        <v>0</v>
      </c>
      <c r="O23" s="191">
        <v>-15</v>
      </c>
      <c r="P23" s="61">
        <v>-20</v>
      </c>
      <c r="Q23" s="236">
        <v>-20</v>
      </c>
      <c r="R23" s="5">
        <f t="shared" si="15"/>
        <v>65</v>
      </c>
      <c r="S23" s="5">
        <f t="shared" si="2"/>
        <v>65</v>
      </c>
      <c r="T23" s="5">
        <f t="shared" si="3"/>
        <v>50</v>
      </c>
      <c r="U23" s="5">
        <f t="shared" si="4"/>
        <v>45</v>
      </c>
      <c r="V23" s="5">
        <f t="shared" si="5"/>
        <v>45</v>
      </c>
      <c r="W23" s="5">
        <f t="shared" si="16"/>
        <v>0</v>
      </c>
      <c r="X23" s="5">
        <f t="shared" si="6"/>
        <v>0</v>
      </c>
      <c r="Y23" s="5">
        <f t="shared" si="7"/>
        <v>25</v>
      </c>
      <c r="Z23" s="5">
        <f t="shared" si="8"/>
        <v>20</v>
      </c>
      <c r="AA23" s="5">
        <v>0</v>
      </c>
      <c r="AB23" s="5">
        <v>0</v>
      </c>
      <c r="AC23" s="83">
        <f t="shared" si="17"/>
        <v>61.657165178560525</v>
      </c>
      <c r="AD23" s="5">
        <v>-15</v>
      </c>
      <c r="AE23" s="5"/>
      <c r="AF23" s="5"/>
      <c r="AG23" s="5"/>
      <c r="AH23" s="83">
        <f t="shared" si="18"/>
        <v>8.3156198089675648</v>
      </c>
      <c r="AI23" s="64">
        <f t="shared" si="9"/>
        <v>6</v>
      </c>
      <c r="AJ23" s="64">
        <f t="shared" si="10"/>
        <v>6.8</v>
      </c>
      <c r="AK23" s="83">
        <f t="shared" si="19"/>
        <v>41.136553675244862</v>
      </c>
      <c r="AL23" s="83">
        <f t="shared" si="20"/>
        <v>3.3428348214394745</v>
      </c>
      <c r="AM23" s="83">
        <f t="shared" si="21"/>
        <v>-0.59500830565189489</v>
      </c>
      <c r="AN23" s="69">
        <f t="shared" si="22"/>
        <v>10</v>
      </c>
      <c r="AO23" s="221">
        <f t="shared" si="23"/>
        <v>9.4156198089675645</v>
      </c>
      <c r="AP23" s="82">
        <v>0</v>
      </c>
      <c r="AQ23" s="220">
        <v>0.1</v>
      </c>
      <c r="AR23" s="64">
        <v>7.3</v>
      </c>
      <c r="AS23" s="64">
        <f t="shared" si="24"/>
        <v>-0.59999999999999964</v>
      </c>
      <c r="AT23" s="83">
        <f t="shared" si="11"/>
        <v>3.3428348214394745</v>
      </c>
      <c r="AU23" s="83">
        <f t="shared" si="25"/>
        <v>-0.59500830565189489</v>
      </c>
      <c r="AV23" s="64">
        <v>3</v>
      </c>
      <c r="AW23" s="84">
        <f t="shared" si="12"/>
        <v>48.857165178560528</v>
      </c>
      <c r="AX23" s="5">
        <f t="shared" si="26"/>
        <v>38.699999999999996</v>
      </c>
      <c r="AY23" s="84">
        <f t="shared" si="13"/>
        <v>48.857165178560535</v>
      </c>
      <c r="AZ23" s="84">
        <f t="shared" si="14"/>
        <v>3.3428348214394745</v>
      </c>
      <c r="BA23" s="64">
        <f t="shared" si="27"/>
        <v>7.1054273576010019E-15</v>
      </c>
      <c r="BB23" s="5"/>
      <c r="BC23" s="5"/>
      <c r="BD23" s="85"/>
    </row>
    <row r="24" spans="1:56" x14ac:dyDescent="0.2">
      <c r="A24" s="5" t="s">
        <v>155</v>
      </c>
      <c r="B24" s="5">
        <f>INDEX(Binning!$F$3:$AW$791,MATCH(CONCATENATE($A24,"_E1"),Binning!$F$3:$F$791,0),MATCH(Notes!$B$54,Binning!$F$2:$AW$2,0))</f>
        <v>665</v>
      </c>
      <c r="C24" s="188">
        <v>26.2</v>
      </c>
      <c r="D24" s="188">
        <v>4.3</v>
      </c>
      <c r="E24" s="82">
        <v>3</v>
      </c>
      <c r="F24" s="82">
        <v>3</v>
      </c>
      <c r="G24" s="51">
        <f t="shared" si="0"/>
        <v>28.946502379389464</v>
      </c>
      <c r="H24" s="9">
        <v>6</v>
      </c>
      <c r="I24" s="5">
        <v>0</v>
      </c>
      <c r="J24" s="51">
        <f t="shared" si="1"/>
        <v>0</v>
      </c>
      <c r="K24" s="213">
        <v>10.7</v>
      </c>
      <c r="L24" s="8">
        <v>5.5</v>
      </c>
      <c r="M24" s="8">
        <v>8.1</v>
      </c>
      <c r="N24" s="191">
        <v>-10</v>
      </c>
      <c r="O24" s="191">
        <v>-35</v>
      </c>
      <c r="P24" s="61">
        <v>-10</v>
      </c>
      <c r="Q24" s="236">
        <v>-35</v>
      </c>
      <c r="R24" s="5">
        <f t="shared" si="15"/>
        <v>85</v>
      </c>
      <c r="S24" s="5">
        <f t="shared" si="2"/>
        <v>75</v>
      </c>
      <c r="T24" s="5">
        <f t="shared" si="3"/>
        <v>50</v>
      </c>
      <c r="U24" s="5">
        <f t="shared" si="4"/>
        <v>75</v>
      </c>
      <c r="V24" s="5">
        <f t="shared" si="5"/>
        <v>50</v>
      </c>
      <c r="W24" s="5">
        <f t="shared" si="16"/>
        <v>0</v>
      </c>
      <c r="X24" s="5">
        <f t="shared" si="6"/>
        <v>0</v>
      </c>
      <c r="Y24" s="5">
        <f t="shared" si="7"/>
        <v>25</v>
      </c>
      <c r="Z24" s="5">
        <f t="shared" si="8"/>
        <v>50</v>
      </c>
      <c r="AA24" s="5">
        <v>0</v>
      </c>
      <c r="AB24" s="5">
        <v>0</v>
      </c>
      <c r="AC24" s="83">
        <f t="shared" si="17"/>
        <v>80.346502379389463</v>
      </c>
      <c r="AD24" s="5">
        <v>-15</v>
      </c>
      <c r="AE24" s="5"/>
      <c r="AF24" s="5"/>
      <c r="AG24" s="5"/>
      <c r="AH24" s="83">
        <f t="shared" si="18"/>
        <v>8.6389290349459991</v>
      </c>
      <c r="AI24" s="64">
        <f t="shared" si="9"/>
        <v>6</v>
      </c>
      <c r="AJ24" s="64">
        <f t="shared" si="10"/>
        <v>10.7</v>
      </c>
      <c r="AK24" s="83">
        <f t="shared" si="19"/>
        <v>34.282464950089263</v>
      </c>
      <c r="AL24" s="83">
        <f t="shared" si="20"/>
        <v>4.653497620610537</v>
      </c>
      <c r="AM24" s="83">
        <f t="shared" si="21"/>
        <v>20.725108394354201</v>
      </c>
      <c r="AN24" s="69">
        <f t="shared" si="22"/>
        <v>10</v>
      </c>
      <c r="AO24" s="221">
        <f t="shared" si="23"/>
        <v>9.8389290349459984</v>
      </c>
      <c r="AP24" s="82">
        <v>0</v>
      </c>
      <c r="AQ24" s="220">
        <v>0.2</v>
      </c>
      <c r="AR24" s="64">
        <v>10.3</v>
      </c>
      <c r="AS24" s="64">
        <f t="shared" si="24"/>
        <v>0.19999999999999929</v>
      </c>
      <c r="AT24" s="83">
        <f t="shared" si="11"/>
        <v>4.653497620610537</v>
      </c>
      <c r="AU24" s="83">
        <f t="shared" si="25"/>
        <v>20.725108394354201</v>
      </c>
      <c r="AV24" s="64">
        <v>3</v>
      </c>
      <c r="AW24" s="84">
        <f t="shared" si="12"/>
        <v>63.646502379389467</v>
      </c>
      <c r="AX24" s="5">
        <f t="shared" si="26"/>
        <v>46.199999999999996</v>
      </c>
      <c r="AY24" s="84">
        <f t="shared" si="13"/>
        <v>63.64650237938946</v>
      </c>
      <c r="AZ24" s="84">
        <f t="shared" si="14"/>
        <v>4.653497620610537</v>
      </c>
      <c r="BA24" s="64">
        <f t="shared" si="27"/>
        <v>-7.1054273576010019E-15</v>
      </c>
      <c r="BB24" s="5"/>
      <c r="BC24" s="5"/>
      <c r="BD24" s="85"/>
    </row>
    <row r="25" spans="1:56" x14ac:dyDescent="0.2">
      <c r="A25" s="5" t="s">
        <v>156</v>
      </c>
      <c r="B25" s="5">
        <f>INDEX(Binning!$F$3:$AW$791,MATCH(CONCATENATE($A25,"_E1"),Binning!$F$3:$F$791,0),MATCH(Notes!$B$54,Binning!$F$2:$AW$2,0))</f>
        <v>710</v>
      </c>
      <c r="C25" s="188">
        <v>20.3</v>
      </c>
      <c r="D25" s="188">
        <v>3.2</v>
      </c>
      <c r="E25" s="82">
        <v>3</v>
      </c>
      <c r="F25" s="82">
        <v>3</v>
      </c>
      <c r="G25" s="51">
        <f t="shared" si="0"/>
        <v>21.104738804353872</v>
      </c>
      <c r="H25" s="9">
        <v>6</v>
      </c>
      <c r="I25" s="5">
        <v>0</v>
      </c>
      <c r="J25" s="51">
        <f t="shared" si="1"/>
        <v>0</v>
      </c>
      <c r="K25" s="213">
        <v>15</v>
      </c>
      <c r="L25" s="8">
        <v>21.4</v>
      </c>
      <c r="M25" s="8">
        <v>5.5</v>
      </c>
      <c r="N25" s="191">
        <v>-30</v>
      </c>
      <c r="O25" s="191">
        <v>-25</v>
      </c>
      <c r="P25" s="61">
        <v>-30</v>
      </c>
      <c r="Q25" s="236">
        <v>-45</v>
      </c>
      <c r="R25" s="5">
        <f t="shared" si="15"/>
        <v>90</v>
      </c>
      <c r="S25" s="5">
        <f t="shared" si="2"/>
        <v>60</v>
      </c>
      <c r="T25" s="5">
        <f t="shared" si="3"/>
        <v>65</v>
      </c>
      <c r="U25" s="5">
        <f t="shared" si="4"/>
        <v>60</v>
      </c>
      <c r="V25" s="5">
        <f t="shared" si="5"/>
        <v>45</v>
      </c>
      <c r="W25" s="5">
        <f t="shared" si="16"/>
        <v>0</v>
      </c>
      <c r="X25" s="5">
        <f t="shared" si="6"/>
        <v>0</v>
      </c>
      <c r="Y25" s="5">
        <f t="shared" si="7"/>
        <v>40</v>
      </c>
      <c r="Z25" s="5">
        <f t="shared" si="8"/>
        <v>35</v>
      </c>
      <c r="AA25" s="5">
        <v>0</v>
      </c>
      <c r="AB25" s="5">
        <v>0</v>
      </c>
      <c r="AC25" s="83">
        <f t="shared" si="17"/>
        <v>86.80473880435386</v>
      </c>
      <c r="AD25" s="5">
        <v>-15</v>
      </c>
      <c r="AE25" s="5"/>
      <c r="AF25" s="5"/>
      <c r="AG25" s="5"/>
      <c r="AH25" s="83">
        <f t="shared" si="18"/>
        <v>8.411471488295863</v>
      </c>
      <c r="AI25" s="64">
        <f t="shared" si="9"/>
        <v>6</v>
      </c>
      <c r="AJ25" s="64">
        <f t="shared" si="10"/>
        <v>15</v>
      </c>
      <c r="AK25" s="83">
        <f t="shared" si="19"/>
        <v>26.072236254182254</v>
      </c>
      <c r="AL25" s="83">
        <f t="shared" si="20"/>
        <v>3.1952611956461396</v>
      </c>
      <c r="AM25" s="83">
        <f t="shared" si="21"/>
        <v>31.32103106187575</v>
      </c>
      <c r="AN25" s="69">
        <f t="shared" si="22"/>
        <v>10</v>
      </c>
      <c r="AO25" s="221">
        <f t="shared" si="23"/>
        <v>9.7114714882958637</v>
      </c>
      <c r="AP25" s="82">
        <v>0</v>
      </c>
      <c r="AQ25" s="220">
        <v>0.3</v>
      </c>
      <c r="AR25" s="64">
        <v>13.4</v>
      </c>
      <c r="AS25" s="64">
        <f t="shared" si="24"/>
        <v>1.2999999999999989</v>
      </c>
      <c r="AT25" s="83">
        <f t="shared" si="11"/>
        <v>3.1952611956461396</v>
      </c>
      <c r="AU25" s="83">
        <f t="shared" si="25"/>
        <v>31.32103106187575</v>
      </c>
      <c r="AV25" s="64">
        <v>3</v>
      </c>
      <c r="AW25" s="84">
        <f t="shared" si="12"/>
        <v>65.804738804353875</v>
      </c>
      <c r="AX25" s="5">
        <f t="shared" si="26"/>
        <v>35.1</v>
      </c>
      <c r="AY25" s="84">
        <f t="shared" si="13"/>
        <v>65.80473880435386</v>
      </c>
      <c r="AZ25" s="84">
        <f t="shared" si="14"/>
        <v>3.1952611956461396</v>
      </c>
      <c r="BA25" s="64">
        <f t="shared" si="27"/>
        <v>-1.4210854715202004E-14</v>
      </c>
      <c r="BB25" s="5"/>
      <c r="BC25" s="5"/>
      <c r="BD25" s="85"/>
    </row>
    <row r="26" spans="1:56" x14ac:dyDescent="0.2">
      <c r="A26" s="5" t="s">
        <v>157</v>
      </c>
      <c r="B26" s="5">
        <f>INDEX(Binning!$F$3:$AW$791,MATCH(CONCATENATE($A26,"_E1"),Binning!$F$3:$F$791,0),MATCH(Notes!$B$54,Binning!$F$2:$AW$2,0))</f>
        <v>760</v>
      </c>
      <c r="C26" s="188">
        <v>16.3</v>
      </c>
      <c r="D26" s="188">
        <v>3.6</v>
      </c>
      <c r="E26" s="82">
        <v>3</v>
      </c>
      <c r="F26" s="82">
        <v>3</v>
      </c>
      <c r="G26" s="51">
        <f t="shared" si="0"/>
        <v>20.778113485107351</v>
      </c>
      <c r="H26" s="9">
        <v>6</v>
      </c>
      <c r="I26" s="5">
        <v>0</v>
      </c>
      <c r="J26" s="51">
        <f t="shared" si="1"/>
        <v>0</v>
      </c>
      <c r="K26" s="213">
        <v>17.399999999999999</v>
      </c>
      <c r="L26" s="8">
        <v>26.4</v>
      </c>
      <c r="M26" s="8">
        <v>5.0999999999999996</v>
      </c>
      <c r="N26" s="191">
        <v>-45</v>
      </c>
      <c r="O26" s="191">
        <v>-30</v>
      </c>
      <c r="P26" s="61">
        <v>-20</v>
      </c>
      <c r="Q26" s="236">
        <v>-50</v>
      </c>
      <c r="R26" s="5">
        <f t="shared" si="15"/>
        <v>90</v>
      </c>
      <c r="S26" s="5">
        <f t="shared" si="2"/>
        <v>45</v>
      </c>
      <c r="T26" s="5">
        <f t="shared" si="3"/>
        <v>60</v>
      </c>
      <c r="U26" s="5">
        <f t="shared" si="4"/>
        <v>70</v>
      </c>
      <c r="V26" s="5">
        <f t="shared" si="5"/>
        <v>40</v>
      </c>
      <c r="W26" s="5">
        <f t="shared" si="16"/>
        <v>0</v>
      </c>
      <c r="X26" s="5">
        <f t="shared" si="6"/>
        <v>0</v>
      </c>
      <c r="Y26" s="5">
        <f t="shared" si="7"/>
        <v>35</v>
      </c>
      <c r="Z26" s="5">
        <f t="shared" si="8"/>
        <v>45</v>
      </c>
      <c r="AA26" s="5">
        <v>0</v>
      </c>
      <c r="AB26" s="5">
        <v>0</v>
      </c>
      <c r="AC26" s="83">
        <f t="shared" si="17"/>
        <v>89.878113485107349</v>
      </c>
      <c r="AD26" s="5">
        <v>-15</v>
      </c>
      <c r="AE26" s="5"/>
      <c r="AF26" s="5"/>
      <c r="AG26" s="5"/>
      <c r="AH26" s="83">
        <f t="shared" si="18"/>
        <v>8.3277214064377816</v>
      </c>
      <c r="AI26" s="64">
        <f t="shared" si="9"/>
        <v>6</v>
      </c>
      <c r="AJ26" s="64">
        <f t="shared" si="10"/>
        <v>17.399999999999999</v>
      </c>
      <c r="AK26" s="83">
        <f t="shared" si="19"/>
        <v>22.69326568772534</v>
      </c>
      <c r="AL26" s="83">
        <f t="shared" si="20"/>
        <v>0.12188651489265112</v>
      </c>
      <c r="AM26" s="83">
        <f t="shared" si="21"/>
        <v>35.457126390944225</v>
      </c>
      <c r="AN26" s="69">
        <f t="shared" si="22"/>
        <v>10</v>
      </c>
      <c r="AO26" s="221">
        <f t="shared" si="23"/>
        <v>9.7277214064377819</v>
      </c>
      <c r="AP26" s="82">
        <v>0</v>
      </c>
      <c r="AQ26" s="220">
        <v>0.4</v>
      </c>
      <c r="AR26" s="64">
        <v>16.2</v>
      </c>
      <c r="AS26" s="64">
        <f t="shared" si="24"/>
        <v>0.80000000000000071</v>
      </c>
      <c r="AT26" s="83">
        <f t="shared" si="11"/>
        <v>0.12188651489265112</v>
      </c>
      <c r="AU26" s="83">
        <f t="shared" si="25"/>
        <v>35.457126390944225</v>
      </c>
      <c r="AV26" s="64">
        <v>3</v>
      </c>
      <c r="AW26" s="84">
        <f t="shared" si="12"/>
        <v>66.478113485107357</v>
      </c>
      <c r="AX26" s="5">
        <f t="shared" si="26"/>
        <v>35.1</v>
      </c>
      <c r="AY26" s="84">
        <f t="shared" si="13"/>
        <v>66.478113485107343</v>
      </c>
      <c r="AZ26" s="84">
        <f t="shared" si="14"/>
        <v>0.12188651489265112</v>
      </c>
      <c r="BA26" s="64">
        <f t="shared" si="27"/>
        <v>-1.4210854715202004E-14</v>
      </c>
      <c r="BB26" s="5"/>
      <c r="BC26" s="5"/>
      <c r="BD26" s="85"/>
    </row>
    <row r="27" spans="1:56" x14ac:dyDescent="0.2">
      <c r="A27" s="5" t="s">
        <v>287</v>
      </c>
      <c r="B27" s="5">
        <f>INDEX(Binning!$F$3:$AW$791,MATCH(CONCATENATE($A27,"_E1"),Binning!$F$3:$F$791,0),MATCH(Notes!$B$54,Binning!$F$2:$AW$2,0))</f>
        <v>825</v>
      </c>
      <c r="C27" s="188">
        <v>13.3</v>
      </c>
      <c r="D27" s="188">
        <v>3.4</v>
      </c>
      <c r="E27" s="82">
        <v>3</v>
      </c>
      <c r="F27" s="82">
        <v>3</v>
      </c>
      <c r="G27" s="51">
        <f>SQRT((3*D27)^2+(3*F27)^2+(3*M27)^2)</f>
        <v>32.122422075553395</v>
      </c>
      <c r="H27" s="9">
        <v>6</v>
      </c>
      <c r="I27" s="5">
        <v>0</v>
      </c>
      <c r="J27" s="51">
        <f t="shared" si="1"/>
        <v>0</v>
      </c>
      <c r="K27" s="213">
        <v>19.7</v>
      </c>
      <c r="L27" s="8">
        <v>26.2</v>
      </c>
      <c r="M27" s="8">
        <v>9.6999999999999993</v>
      </c>
      <c r="N27" s="191">
        <v>-60</v>
      </c>
      <c r="O27" s="191">
        <v>-30</v>
      </c>
      <c r="P27" s="61">
        <v>-50</v>
      </c>
      <c r="Q27" s="236">
        <v>-55</v>
      </c>
      <c r="R27" s="5">
        <f t="shared" si="15"/>
        <v>105</v>
      </c>
      <c r="S27" s="5">
        <f>CEILING((R27+N27)/5,1)*5</f>
        <v>45</v>
      </c>
      <c r="T27" s="5">
        <f t="shared" ref="T27:T29" si="65">CEILING((R27+O27)/5,1)*5</f>
        <v>75</v>
      </c>
      <c r="U27" s="5">
        <f t="shared" si="4"/>
        <v>55</v>
      </c>
      <c r="V27" s="5">
        <f>CEILING((R27+Q27)/5,1)*5</f>
        <v>50</v>
      </c>
      <c r="W27" s="5">
        <f t="shared" si="16"/>
        <v>0</v>
      </c>
      <c r="X27" s="5">
        <f t="shared" si="6"/>
        <v>0</v>
      </c>
      <c r="Y27" s="5">
        <f t="shared" si="7"/>
        <v>50</v>
      </c>
      <c r="Z27" s="5">
        <f t="shared" si="8"/>
        <v>30</v>
      </c>
      <c r="AA27" s="5">
        <v>0</v>
      </c>
      <c r="AB27" s="5">
        <v>0</v>
      </c>
      <c r="AC27" s="83">
        <f t="shared" si="17"/>
        <v>100.3224220755534</v>
      </c>
      <c r="AD27" s="5">
        <v>-15</v>
      </c>
      <c r="AE27" s="5"/>
      <c r="AF27" s="5"/>
      <c r="AG27" s="5"/>
      <c r="AH27" s="83">
        <f t="shared" si="18"/>
        <v>8.9855444861279619</v>
      </c>
      <c r="AI27" s="64">
        <f t="shared" si="9"/>
        <v>6</v>
      </c>
      <c r="AJ27" s="64">
        <f t="shared" si="10"/>
        <v>19.7</v>
      </c>
      <c r="AK27" s="83">
        <f t="shared" si="19"/>
        <v>20.083617084278359</v>
      </c>
      <c r="AL27" s="83">
        <f t="shared" si="20"/>
        <v>4.6775779244465951</v>
      </c>
      <c r="AM27" s="83">
        <f t="shared" si="21"/>
        <v>45.553260505147072</v>
      </c>
      <c r="AN27" s="69">
        <f t="shared" si="22"/>
        <v>10</v>
      </c>
      <c r="AO27" s="221">
        <f t="shared" si="23"/>
        <v>10.385544486127962</v>
      </c>
      <c r="AP27" s="82">
        <v>-0.4</v>
      </c>
      <c r="AQ27" s="220">
        <v>0.4</v>
      </c>
      <c r="AR27" s="64">
        <v>19.399999999999999</v>
      </c>
      <c r="AS27" s="64">
        <f t="shared" si="24"/>
        <v>-9.9999999999997868E-2</v>
      </c>
      <c r="AT27" s="83">
        <f t="shared" si="11"/>
        <v>4.6775779244465951</v>
      </c>
      <c r="AU27" s="83">
        <f t="shared" si="25"/>
        <v>45.553260505147072</v>
      </c>
      <c r="AV27" s="64">
        <v>3</v>
      </c>
      <c r="AW27" s="84">
        <f t="shared" si="12"/>
        <v>74.622422075553402</v>
      </c>
      <c r="AX27" s="5">
        <f t="shared" si="26"/>
        <v>48.3</v>
      </c>
      <c r="AY27" s="84">
        <f t="shared" si="13"/>
        <v>74.622422075553402</v>
      </c>
      <c r="AZ27" s="84">
        <f t="shared" si="14"/>
        <v>4.6775779244465951</v>
      </c>
      <c r="BA27" s="64">
        <f t="shared" si="27"/>
        <v>0</v>
      </c>
      <c r="BB27" s="5"/>
      <c r="BC27" s="5"/>
      <c r="BD27" s="85"/>
    </row>
    <row r="28" spans="1:56" x14ac:dyDescent="0.2">
      <c r="A28" s="5" t="s">
        <v>288</v>
      </c>
      <c r="B28" s="5">
        <f>INDEX(Binning!$F$3:$AW$791,MATCH(CONCATENATE($A28,"_E1"),Binning!$F$3:$F$791,0),MATCH(Notes!$B$54,Binning!$F$2:$AW$2,0))</f>
        <v>905</v>
      </c>
      <c r="C28" s="188">
        <v>9.6</v>
      </c>
      <c r="D28" s="188">
        <v>3.2</v>
      </c>
      <c r="E28" s="82">
        <v>3</v>
      </c>
      <c r="F28" s="82">
        <v>3</v>
      </c>
      <c r="G28" s="51">
        <f>SQRT((3*D28)^2+(3*F28)^2+(3*M28)^2)</f>
        <v>27.108116865617944</v>
      </c>
      <c r="H28" s="9">
        <v>6</v>
      </c>
      <c r="I28" s="5">
        <v>1</v>
      </c>
      <c r="J28" s="51">
        <f t="shared" si="1"/>
        <v>9.0500000000000007</v>
      </c>
      <c r="K28" s="213">
        <v>21.4</v>
      </c>
      <c r="L28" s="8">
        <v>14</v>
      </c>
      <c r="M28" s="8">
        <v>7.9</v>
      </c>
      <c r="N28" s="191">
        <v>-50</v>
      </c>
      <c r="O28" s="191">
        <v>-25</v>
      </c>
      <c r="P28" s="61">
        <v>-40</v>
      </c>
      <c r="Q28" s="236">
        <v>-35</v>
      </c>
      <c r="R28" s="5">
        <f t="shared" si="15"/>
        <v>95</v>
      </c>
      <c r="S28" s="5">
        <f>CEILING((R28+N28)/5,1)*5</f>
        <v>45</v>
      </c>
      <c r="T28" s="5">
        <f t="shared" si="65"/>
        <v>70</v>
      </c>
      <c r="U28" s="5">
        <f t="shared" si="4"/>
        <v>55</v>
      </c>
      <c r="V28" s="5">
        <f>CEILING((R28+Q28)/5,1)*5</f>
        <v>60</v>
      </c>
      <c r="W28" s="5">
        <f t="shared" si="16"/>
        <v>0</v>
      </c>
      <c r="X28" s="5">
        <f t="shared" si="6"/>
        <v>0</v>
      </c>
      <c r="Y28" s="5">
        <f t="shared" si="7"/>
        <v>45</v>
      </c>
      <c r="Z28" s="5">
        <f t="shared" si="8"/>
        <v>30</v>
      </c>
      <c r="AA28" s="5">
        <v>0</v>
      </c>
      <c r="AB28" s="5">
        <v>0</v>
      </c>
      <c r="AC28" s="83">
        <f t="shared" si="17"/>
        <v>90.158116865617956</v>
      </c>
      <c r="AD28" s="5">
        <v>-15</v>
      </c>
      <c r="AE28" s="5"/>
      <c r="AF28" s="5"/>
      <c r="AG28" s="5"/>
      <c r="AH28" s="83">
        <f t="shared" si="18"/>
        <v>8.7676844394931788</v>
      </c>
      <c r="AI28" s="64">
        <f t="shared" si="9"/>
        <v>6</v>
      </c>
      <c r="AJ28" s="64">
        <f t="shared" si="10"/>
        <v>21.4</v>
      </c>
      <c r="AK28" s="83">
        <f t="shared" si="19"/>
        <v>15.752196735459393</v>
      </c>
      <c r="AL28" s="83">
        <f t="shared" si="20"/>
        <v>13.891883134382056</v>
      </c>
      <c r="AM28" s="83">
        <f t="shared" si="21"/>
        <v>29.188235690665373</v>
      </c>
      <c r="AN28" s="69">
        <f t="shared" si="22"/>
        <v>10</v>
      </c>
      <c r="AO28" s="221">
        <f t="shared" si="23"/>
        <v>10.167684439493179</v>
      </c>
      <c r="AP28" s="82">
        <v>-0.2</v>
      </c>
      <c r="AQ28" s="220">
        <v>0.4</v>
      </c>
      <c r="AR28" s="64">
        <v>22.2</v>
      </c>
      <c r="AS28" s="64">
        <f t="shared" si="24"/>
        <v>-1.1999999999999993</v>
      </c>
      <c r="AT28" s="83">
        <f t="shared" si="11"/>
        <v>13.891883134382056</v>
      </c>
      <c r="AU28" s="83">
        <f t="shared" si="25"/>
        <v>29.188235690665373</v>
      </c>
      <c r="AV28" s="64">
        <v>3</v>
      </c>
      <c r="AW28" s="84">
        <f t="shared" si="12"/>
        <v>53.708116865617946</v>
      </c>
      <c r="AX28" s="5">
        <f t="shared" si="26"/>
        <v>42.300000000000004</v>
      </c>
      <c r="AY28" s="84">
        <f t="shared" si="13"/>
        <v>53.708116865617946</v>
      </c>
      <c r="AZ28" s="84">
        <f t="shared" si="14"/>
        <v>4.841883134382055</v>
      </c>
      <c r="BA28" s="64">
        <f t="shared" si="27"/>
        <v>0</v>
      </c>
      <c r="BB28" s="5"/>
      <c r="BC28" s="5"/>
      <c r="BD28" s="85"/>
    </row>
    <row r="29" spans="1:56" x14ac:dyDescent="0.2">
      <c r="A29" s="5" t="s">
        <v>316</v>
      </c>
      <c r="B29" s="5">
        <f>INDEX(Binning!$F$3:$AW$791,MATCH(CONCATENATE($A29,"_E1"),Binning!$F$3:$F$791,0),MATCH(Notes!$B$54,Binning!$F$2:$AW$2,0))</f>
        <v>905</v>
      </c>
      <c r="C29" s="188">
        <v>8</v>
      </c>
      <c r="D29" s="188">
        <v>3.6</v>
      </c>
      <c r="E29" s="82">
        <v>3</v>
      </c>
      <c r="F29" s="82">
        <v>3</v>
      </c>
      <c r="G29" s="51">
        <f>SQRT((3*D29)^2+(3*F29)^2+(3*M29)^2)</f>
        <v>26.276986128549829</v>
      </c>
      <c r="H29" s="9">
        <v>6</v>
      </c>
      <c r="I29" s="5">
        <v>2.5</v>
      </c>
      <c r="J29" s="51">
        <f t="shared" si="1"/>
        <v>22.625</v>
      </c>
      <c r="K29" s="213">
        <v>13.5</v>
      </c>
      <c r="L29" s="8">
        <v>12.5</v>
      </c>
      <c r="M29" s="8">
        <v>7.4</v>
      </c>
      <c r="N29" s="191">
        <v>-50</v>
      </c>
      <c r="O29" s="191">
        <v>-25</v>
      </c>
      <c r="P29" s="61">
        <v>-40</v>
      </c>
      <c r="Q29" s="236">
        <v>-40</v>
      </c>
      <c r="R29" s="5">
        <f t="shared" si="15"/>
        <v>95</v>
      </c>
      <c r="S29" s="5">
        <f>CEILING((R29+N29)/5,1)*5</f>
        <v>45</v>
      </c>
      <c r="T29" s="5">
        <f t="shared" si="65"/>
        <v>70</v>
      </c>
      <c r="U29" s="5">
        <f t="shared" si="4"/>
        <v>55</v>
      </c>
      <c r="V29" s="5">
        <f>CEILING((R29+Q29)/5,1)*5</f>
        <v>55</v>
      </c>
      <c r="W29" s="5">
        <f t="shared" si="16"/>
        <v>0</v>
      </c>
      <c r="X29" s="5">
        <f t="shared" si="6"/>
        <v>0</v>
      </c>
      <c r="Y29" s="5">
        <f t="shared" si="7"/>
        <v>45</v>
      </c>
      <c r="Z29" s="5">
        <f t="shared" si="8"/>
        <v>30</v>
      </c>
      <c r="AA29" s="5">
        <v>0</v>
      </c>
      <c r="AB29" s="5">
        <v>0</v>
      </c>
      <c r="AC29" s="83">
        <f t="shared" si="17"/>
        <v>91.901986128549822</v>
      </c>
      <c r="AD29" s="5">
        <v>-15</v>
      </c>
      <c r="AE29" s="5"/>
      <c r="AF29" s="5"/>
      <c r="AG29" s="5"/>
      <c r="AH29" s="83">
        <f t="shared" si="18"/>
        <v>8.6307827418321068</v>
      </c>
      <c r="AI29" s="64">
        <f t="shared" si="9"/>
        <v>6</v>
      </c>
      <c r="AJ29" s="64">
        <f t="shared" si="10"/>
        <v>13.5</v>
      </c>
      <c r="AK29" s="83">
        <f t="shared" si="19"/>
        <v>14.756939290198527</v>
      </c>
      <c r="AL29" s="83">
        <f t="shared" si="20"/>
        <v>25.723013871450163</v>
      </c>
      <c r="AM29" s="83">
        <f t="shared" si="21"/>
        <v>26.389264096519199</v>
      </c>
      <c r="AN29" s="69">
        <f t="shared" si="22"/>
        <v>10</v>
      </c>
      <c r="AO29" s="221">
        <f t="shared" si="23"/>
        <v>9.9307827418321075</v>
      </c>
      <c r="AP29" s="82">
        <v>0</v>
      </c>
      <c r="AQ29" s="220">
        <v>0.3</v>
      </c>
      <c r="AR29" s="64">
        <v>16.3</v>
      </c>
      <c r="AS29" s="64">
        <f t="shared" si="24"/>
        <v>-3.1000000000000014</v>
      </c>
      <c r="AT29" s="83">
        <f t="shared" si="11"/>
        <v>25.723013871450163</v>
      </c>
      <c r="AU29" s="83">
        <f t="shared" si="25"/>
        <v>26.389264096519199</v>
      </c>
      <c r="AV29" s="64">
        <v>3</v>
      </c>
      <c r="AW29" s="84">
        <f t="shared" si="12"/>
        <v>49.776986128549829</v>
      </c>
      <c r="AX29" s="5">
        <f t="shared" si="26"/>
        <v>42</v>
      </c>
      <c r="AY29" s="84">
        <f t="shared" si="13"/>
        <v>49.776986128549837</v>
      </c>
      <c r="AZ29" s="84">
        <f t="shared" si="14"/>
        <v>3.0980138714501635</v>
      </c>
      <c r="BA29" s="64">
        <f t="shared" si="27"/>
        <v>7.1054273576010019E-15</v>
      </c>
      <c r="BB29" s="5"/>
      <c r="BC29" s="5"/>
      <c r="BD29" s="85"/>
    </row>
    <row r="30" spans="1:56" x14ac:dyDescent="0.2">
      <c r="A30" s="5" t="s">
        <v>346</v>
      </c>
      <c r="B30" s="5">
        <f>INDEX(Binning!$F$3:$AW$791,MATCH(CONCATENATE($A30,"_E1"),Binning!$F$3:$F$791,0),MATCH(Notes!$B$54,Binning!$F$2:$AW$2,0))</f>
        <v>905</v>
      </c>
      <c r="C30" s="188">
        <v>13.3</v>
      </c>
      <c r="D30" s="188">
        <v>9.8000000000000007</v>
      </c>
      <c r="E30" s="82">
        <v>3</v>
      </c>
      <c r="F30" s="82">
        <v>3</v>
      </c>
      <c r="G30" s="51">
        <f>SQRT((3*D30)^2+(3*F30)^2+(3*M30)^2)</f>
        <v>37.575523948442822</v>
      </c>
      <c r="H30" s="9">
        <v>6</v>
      </c>
      <c r="I30" s="5">
        <v>0</v>
      </c>
      <c r="J30" s="51">
        <f t="shared" ref="J30" si="66">I30*B30/100</f>
        <v>0</v>
      </c>
      <c r="K30" s="213">
        <v>7.7</v>
      </c>
      <c r="L30" s="8">
        <v>24.1</v>
      </c>
      <c r="M30" s="8">
        <v>7.2</v>
      </c>
      <c r="N30" s="191">
        <v>-50</v>
      </c>
      <c r="O30" s="191">
        <v>-25</v>
      </c>
      <c r="P30" s="61">
        <v>-40</v>
      </c>
      <c r="Q30" s="236">
        <v>-65</v>
      </c>
      <c r="R30" s="5">
        <f t="shared" si="15"/>
        <v>95</v>
      </c>
      <c r="S30" s="5">
        <f>CEILING((R30+N30)/5,1)*5</f>
        <v>45</v>
      </c>
      <c r="T30" s="5">
        <f t="shared" ref="T30" si="67">CEILING((R30+O30)/5,1)*5</f>
        <v>70</v>
      </c>
      <c r="U30" s="5">
        <f t="shared" ref="U30" si="68">CEILING((R30+P30)/5,1)*5</f>
        <v>55</v>
      </c>
      <c r="V30" s="5">
        <f>CEILING((R30+Q30)/5,1)*5</f>
        <v>30</v>
      </c>
      <c r="W30" s="5">
        <f t="shared" si="16"/>
        <v>0</v>
      </c>
      <c r="X30" s="5">
        <f t="shared" ref="X30" si="69">IF(V30&lt;0,V30,0)</f>
        <v>0</v>
      </c>
      <c r="Y30" s="5">
        <f t="shared" si="7"/>
        <v>45</v>
      </c>
      <c r="Z30" s="5">
        <f t="shared" si="8"/>
        <v>30</v>
      </c>
      <c r="AA30" s="5">
        <v>0</v>
      </c>
      <c r="AB30" s="5">
        <v>0</v>
      </c>
      <c r="AC30" s="83">
        <f t="shared" si="17"/>
        <v>91.675523948442816</v>
      </c>
      <c r="AD30" s="5">
        <v>-15</v>
      </c>
      <c r="AE30" s="5"/>
      <c r="AF30" s="5"/>
      <c r="AG30" s="5"/>
      <c r="AH30" s="83">
        <f t="shared" si="18"/>
        <v>8.6363285922664232</v>
      </c>
      <c r="AI30" s="64">
        <f t="shared" si="9"/>
        <v>6</v>
      </c>
      <c r="AJ30" s="64">
        <f t="shared" si="10"/>
        <v>7.7</v>
      </c>
      <c r="AK30" s="83">
        <f t="shared" si="19"/>
        <v>31.712006734736981</v>
      </c>
      <c r="AL30" s="83">
        <f t="shared" si="20"/>
        <v>3.3244760515571699</v>
      </c>
      <c r="AM30" s="83">
        <f t="shared" si="21"/>
        <v>37.627188621439416</v>
      </c>
      <c r="AN30" s="69">
        <f t="shared" si="22"/>
        <v>10</v>
      </c>
      <c r="AO30" s="221">
        <f t="shared" si="23"/>
        <v>9.7363285922664229</v>
      </c>
      <c r="AP30" s="82">
        <v>0</v>
      </c>
      <c r="AQ30" s="220">
        <v>0.1</v>
      </c>
      <c r="AR30" s="64">
        <v>11.7</v>
      </c>
      <c r="AS30" s="64">
        <f t="shared" si="24"/>
        <v>-4.0999999999999988</v>
      </c>
      <c r="AT30" s="83">
        <f t="shared" si="11"/>
        <v>3.3244760515571699</v>
      </c>
      <c r="AU30" s="83">
        <f t="shared" si="25"/>
        <v>37.627188621439416</v>
      </c>
      <c r="AV30" s="64">
        <v>3</v>
      </c>
      <c r="AW30" s="84">
        <f t="shared" si="12"/>
        <v>77.975523948442827</v>
      </c>
      <c r="AX30" s="5">
        <f t="shared" si="26"/>
        <v>60.000000000000007</v>
      </c>
      <c r="AY30" s="84">
        <f t="shared" si="13"/>
        <v>77.975523948442813</v>
      </c>
      <c r="AZ30" s="84">
        <f t="shared" si="14"/>
        <v>3.3244760515571699</v>
      </c>
      <c r="BA30" s="64">
        <f t="shared" si="27"/>
        <v>-1.4210854715202004E-14</v>
      </c>
      <c r="BB30" s="5"/>
      <c r="BC30" s="5"/>
      <c r="BD30" s="85"/>
    </row>
    <row r="31" spans="1:56" x14ac:dyDescent="0.2">
      <c r="A31" s="5" t="s">
        <v>181</v>
      </c>
      <c r="B31" s="5">
        <f>INDEX(Binning!$F$3:$AW$791,MATCH(CONCATENATE($A31,"_E1"),Binning!$F$3:$F$791,0),MATCH(Notes!$B$54,Binning!$F$2:$AW$2,0))</f>
        <v>720</v>
      </c>
      <c r="C31" s="188">
        <v>41.5</v>
      </c>
      <c r="D31" s="188">
        <v>9.6</v>
      </c>
      <c r="E31" s="82">
        <v>3</v>
      </c>
      <c r="F31" s="82">
        <v>3</v>
      </c>
      <c r="G31" s="51">
        <f t="shared" si="0"/>
        <v>40.29056961622657</v>
      </c>
      <c r="H31" s="9">
        <v>6</v>
      </c>
      <c r="I31" s="5">
        <v>0</v>
      </c>
      <c r="J31" s="51">
        <f t="shared" si="1"/>
        <v>0</v>
      </c>
      <c r="K31" s="213">
        <v>5.6</v>
      </c>
      <c r="L31" s="174">
        <v>-35.6</v>
      </c>
      <c r="M31" s="174">
        <v>8.9</v>
      </c>
      <c r="N31" s="191">
        <v>5</v>
      </c>
      <c r="O31" s="191">
        <v>-80</v>
      </c>
      <c r="P31" s="56">
        <v>-70</v>
      </c>
      <c r="Q31" s="236">
        <v>15</v>
      </c>
      <c r="R31" s="5">
        <f t="shared" si="15"/>
        <v>65</v>
      </c>
      <c r="S31" s="5">
        <f t="shared" si="2"/>
        <v>70</v>
      </c>
      <c r="T31" s="5">
        <f t="shared" si="3"/>
        <v>-15</v>
      </c>
      <c r="U31" s="5">
        <f t="shared" si="4"/>
        <v>-5</v>
      </c>
      <c r="V31" s="5">
        <f t="shared" si="5"/>
        <v>80</v>
      </c>
      <c r="W31" s="5">
        <f t="shared" si="16"/>
        <v>-35</v>
      </c>
      <c r="X31" s="5">
        <f t="shared" si="6"/>
        <v>0</v>
      </c>
      <c r="Y31" s="5">
        <f t="shared" si="7"/>
        <v>-40</v>
      </c>
      <c r="Z31" s="5">
        <f t="shared" si="8"/>
        <v>-30</v>
      </c>
      <c r="AA31" s="5">
        <v>0</v>
      </c>
      <c r="AB31" s="5">
        <v>0</v>
      </c>
      <c r="AC31" s="83">
        <f t="shared" si="17"/>
        <v>60.79056961622657</v>
      </c>
      <c r="AD31" s="5">
        <v>-15</v>
      </c>
      <c r="AE31" s="5"/>
      <c r="AF31" s="5"/>
      <c r="AG31" s="5"/>
      <c r="AH31" s="83">
        <f t="shared" si="18"/>
        <v>8.6219399464502189</v>
      </c>
      <c r="AI31" s="64">
        <f t="shared" si="9"/>
        <v>6</v>
      </c>
      <c r="AJ31" s="64">
        <f t="shared" si="10"/>
        <v>5.6</v>
      </c>
      <c r="AK31" s="83">
        <f t="shared" si="19"/>
        <v>59.490207828640699</v>
      </c>
      <c r="AL31" s="83">
        <f t="shared" si="20"/>
        <v>4.2094303837734302</v>
      </c>
      <c r="AM31" s="83">
        <f t="shared" si="21"/>
        <v>-18.921578158864353</v>
      </c>
      <c r="AN31" s="69">
        <f t="shared" si="22"/>
        <v>10</v>
      </c>
      <c r="AO31" s="221">
        <f t="shared" si="23"/>
        <v>9.8219399464502182</v>
      </c>
      <c r="AP31" s="82">
        <v>0</v>
      </c>
      <c r="AQ31" s="220">
        <v>0.2</v>
      </c>
      <c r="AR31" s="64">
        <v>2.8</v>
      </c>
      <c r="AS31" s="64">
        <f t="shared" si="24"/>
        <v>2.5999999999999996</v>
      </c>
      <c r="AT31" s="83">
        <f t="shared" si="11"/>
        <v>4.2094303837734302</v>
      </c>
      <c r="AU31" s="83">
        <f t="shared" si="25"/>
        <v>-18.921578158864353</v>
      </c>
      <c r="AV31" s="64">
        <v>3</v>
      </c>
      <c r="AW31" s="84">
        <f t="shared" si="12"/>
        <v>49.190569616226568</v>
      </c>
      <c r="AX31" s="5">
        <f t="shared" si="26"/>
        <v>64.5</v>
      </c>
      <c r="AY31" s="84">
        <f t="shared" si="13"/>
        <v>49.190569616226561</v>
      </c>
      <c r="AZ31" s="84">
        <f t="shared" si="14"/>
        <v>4.2094303837734302</v>
      </c>
      <c r="BA31" s="64">
        <f t="shared" si="27"/>
        <v>-7.1054273576010019E-15</v>
      </c>
      <c r="BB31" s="5"/>
      <c r="BC31" s="5"/>
      <c r="BD31" s="85"/>
    </row>
    <row r="32" spans="1:56" x14ac:dyDescent="0.2">
      <c r="A32" s="5" t="s">
        <v>15</v>
      </c>
      <c r="B32" s="5">
        <f>INDEX(Binning!$F$3:$AW$791,MATCH(CONCATENATE($A32,"_E1"),Binning!$F$3:$F$791,0),MATCH(Notes!$B$54,Binning!$F$2:$AW$2,0))</f>
        <v>765</v>
      </c>
      <c r="C32" s="188">
        <v>34.5</v>
      </c>
      <c r="D32" s="188">
        <v>6.6</v>
      </c>
      <c r="E32" s="82">
        <v>3</v>
      </c>
      <c r="F32" s="82">
        <v>3</v>
      </c>
      <c r="G32" s="51">
        <f t="shared" si="0"/>
        <v>29.615029967906498</v>
      </c>
      <c r="H32" s="9">
        <v>6</v>
      </c>
      <c r="I32" s="5">
        <v>0</v>
      </c>
      <c r="J32" s="51">
        <f t="shared" si="1"/>
        <v>0</v>
      </c>
      <c r="K32" s="213">
        <v>6.9</v>
      </c>
      <c r="L32" s="174">
        <v>-51.1</v>
      </c>
      <c r="M32" s="174">
        <v>6.7</v>
      </c>
      <c r="N32" s="191">
        <v>-5</v>
      </c>
      <c r="O32" s="191">
        <v>-15</v>
      </c>
      <c r="P32" s="61">
        <v>-20</v>
      </c>
      <c r="Q32" s="236">
        <v>30</v>
      </c>
      <c r="R32" s="5">
        <f t="shared" si="15"/>
        <v>30</v>
      </c>
      <c r="S32" s="5">
        <f t="shared" si="2"/>
        <v>25</v>
      </c>
      <c r="T32" s="5">
        <f t="shared" si="3"/>
        <v>15</v>
      </c>
      <c r="U32" s="5">
        <f t="shared" si="4"/>
        <v>10</v>
      </c>
      <c r="V32" s="5">
        <f t="shared" si="5"/>
        <v>60</v>
      </c>
      <c r="W32" s="5">
        <f t="shared" si="16"/>
        <v>-10</v>
      </c>
      <c r="X32" s="5">
        <f t="shared" si="6"/>
        <v>0</v>
      </c>
      <c r="Y32" s="5">
        <f t="shared" si="7"/>
        <v>-10</v>
      </c>
      <c r="Z32" s="5">
        <f t="shared" si="8"/>
        <v>-15</v>
      </c>
      <c r="AA32" s="5">
        <v>0</v>
      </c>
      <c r="AB32" s="5">
        <v>0</v>
      </c>
      <c r="AC32" s="83">
        <f t="shared" si="17"/>
        <v>28.915029967906499</v>
      </c>
      <c r="AD32" s="5">
        <v>-15</v>
      </c>
      <c r="AE32" s="5"/>
      <c r="AF32" s="5"/>
      <c r="AG32" s="5"/>
      <c r="AH32" s="83">
        <f t="shared" si="18"/>
        <v>8.4506190124981284</v>
      </c>
      <c r="AI32" s="64">
        <f t="shared" si="9"/>
        <v>6</v>
      </c>
      <c r="AJ32" s="64">
        <f t="shared" si="10"/>
        <v>6.9</v>
      </c>
      <c r="AK32" s="83">
        <f t="shared" si="19"/>
        <v>46.491361827495879</v>
      </c>
      <c r="AL32" s="83">
        <f t="shared" si="20"/>
        <v>1.0849700320935085</v>
      </c>
      <c r="AM32" s="83">
        <f t="shared" si="21"/>
        <v>-38.926950872087517</v>
      </c>
      <c r="AN32" s="69">
        <f t="shared" si="22"/>
        <v>10</v>
      </c>
      <c r="AO32" s="221">
        <f t="shared" si="23"/>
        <v>9.6506190124981277</v>
      </c>
      <c r="AP32" s="82">
        <v>0</v>
      </c>
      <c r="AQ32" s="220">
        <v>0.2</v>
      </c>
      <c r="AR32" s="64">
        <v>4</v>
      </c>
      <c r="AS32" s="64">
        <f t="shared" si="24"/>
        <v>2.7</v>
      </c>
      <c r="AT32" s="83">
        <f t="shared" si="11"/>
        <v>1.0849700320935085</v>
      </c>
      <c r="AU32" s="83">
        <f t="shared" si="25"/>
        <v>-38.926950872087517</v>
      </c>
      <c r="AV32" s="64">
        <v>3</v>
      </c>
      <c r="AW32" s="84">
        <f t="shared" si="12"/>
        <v>16.015029967906496</v>
      </c>
      <c r="AX32" s="5">
        <f t="shared" si="26"/>
        <v>48.9</v>
      </c>
      <c r="AY32" s="84">
        <f t="shared" si="13"/>
        <v>16.015029967906493</v>
      </c>
      <c r="AZ32" s="84">
        <f t="shared" si="14"/>
        <v>1.0849700320935085</v>
      </c>
      <c r="BA32" s="64">
        <f t="shared" si="27"/>
        <v>-3.5527136788005009E-15</v>
      </c>
      <c r="BB32" s="5"/>
      <c r="BC32" s="5"/>
      <c r="BD32" s="85"/>
    </row>
    <row r="33" spans="1:56" x14ac:dyDescent="0.2">
      <c r="A33" s="5" t="s">
        <v>16</v>
      </c>
      <c r="B33" s="5">
        <f>INDEX(Binning!$F$3:$AW$791,MATCH(CONCATENATE($A33,"_E1"),Binning!$F$3:$F$791,0),MATCH(Notes!$B$54,Binning!$F$2:$AW$2,0))</f>
        <v>790</v>
      </c>
      <c r="C33" s="188">
        <v>30.5</v>
      </c>
      <c r="D33" s="188">
        <v>5.6</v>
      </c>
      <c r="E33" s="82">
        <v>3</v>
      </c>
      <c r="F33" s="82">
        <v>3</v>
      </c>
      <c r="G33" s="51">
        <f t="shared" si="0"/>
        <v>25.013596302810999</v>
      </c>
      <c r="H33" s="9">
        <v>6</v>
      </c>
      <c r="I33" s="5">
        <v>0</v>
      </c>
      <c r="J33" s="51">
        <f t="shared" si="1"/>
        <v>0</v>
      </c>
      <c r="K33" s="213">
        <v>7.9</v>
      </c>
      <c r="L33" s="174">
        <v>-55.5</v>
      </c>
      <c r="M33" s="174">
        <v>5.4</v>
      </c>
      <c r="N33" s="191">
        <v>-10</v>
      </c>
      <c r="O33" s="191">
        <v>-15</v>
      </c>
      <c r="P33" s="61">
        <v>5</v>
      </c>
      <c r="Q33" s="236">
        <v>30</v>
      </c>
      <c r="R33" s="5">
        <f t="shared" si="15"/>
        <v>20</v>
      </c>
      <c r="S33" s="5">
        <f t="shared" si="2"/>
        <v>10</v>
      </c>
      <c r="T33" s="5">
        <f t="shared" si="3"/>
        <v>5</v>
      </c>
      <c r="U33" s="5">
        <f t="shared" si="4"/>
        <v>25</v>
      </c>
      <c r="V33" s="5">
        <f t="shared" si="5"/>
        <v>50</v>
      </c>
      <c r="W33" s="5">
        <f t="shared" si="16"/>
        <v>-15</v>
      </c>
      <c r="X33" s="5">
        <f t="shared" si="6"/>
        <v>0</v>
      </c>
      <c r="Y33" s="5">
        <f t="shared" si="7"/>
        <v>-20</v>
      </c>
      <c r="Z33" s="5">
        <f t="shared" si="8"/>
        <v>0</v>
      </c>
      <c r="AA33" s="5">
        <v>0</v>
      </c>
      <c r="AB33" s="5">
        <v>0</v>
      </c>
      <c r="AC33" s="83">
        <f t="shared" si="17"/>
        <v>16.913596302811001</v>
      </c>
      <c r="AD33" s="5">
        <v>-15</v>
      </c>
      <c r="AE33" s="5"/>
      <c r="AF33" s="5"/>
      <c r="AG33" s="5"/>
      <c r="AH33" s="83">
        <f t="shared" si="18"/>
        <v>8.3600563506023562</v>
      </c>
      <c r="AI33" s="64">
        <f t="shared" si="9"/>
        <v>6</v>
      </c>
      <c r="AJ33" s="64">
        <f t="shared" si="10"/>
        <v>7.9</v>
      </c>
      <c r="AK33" s="83">
        <f t="shared" si="19"/>
        <v>40.505438521124404</v>
      </c>
      <c r="AL33" s="83">
        <f t="shared" si="20"/>
        <v>3.0864036971889988</v>
      </c>
      <c r="AM33" s="83">
        <f t="shared" si="21"/>
        <v>-45.851898568915757</v>
      </c>
      <c r="AN33" s="69">
        <f t="shared" si="22"/>
        <v>10</v>
      </c>
      <c r="AO33" s="221">
        <f t="shared" si="23"/>
        <v>9.5600563506023555</v>
      </c>
      <c r="AP33" s="82">
        <v>0</v>
      </c>
      <c r="AQ33" s="220">
        <v>0.2</v>
      </c>
      <c r="AR33" s="64">
        <v>5.3</v>
      </c>
      <c r="AS33" s="64">
        <f t="shared" si="24"/>
        <v>2.4000000000000004</v>
      </c>
      <c r="AT33" s="83">
        <f t="shared" si="11"/>
        <v>3.0864036971889988</v>
      </c>
      <c r="AU33" s="83">
        <f t="shared" si="25"/>
        <v>-45.851898568915757</v>
      </c>
      <c r="AV33" s="64">
        <v>3</v>
      </c>
      <c r="AW33" s="84">
        <f t="shared" si="12"/>
        <v>3.0135963028109991</v>
      </c>
      <c r="AX33" s="5">
        <f t="shared" si="26"/>
        <v>42</v>
      </c>
      <c r="AY33" s="84">
        <f t="shared" si="13"/>
        <v>3.0135963028110027</v>
      </c>
      <c r="AZ33" s="84">
        <f t="shared" si="14"/>
        <v>3.0864036971889988</v>
      </c>
      <c r="BA33" s="64">
        <f t="shared" si="27"/>
        <v>3.5527136788005009E-15</v>
      </c>
      <c r="BB33" s="5"/>
      <c r="BC33" s="5"/>
      <c r="BD33" s="85"/>
    </row>
    <row r="34" spans="1:56" x14ac:dyDescent="0.2">
      <c r="A34" s="5" t="s">
        <v>17</v>
      </c>
      <c r="B34" s="5">
        <f>INDEX(Binning!$F$3:$AW$791,MATCH(CONCATENATE($A34,"_E1"),Binning!$F$3:$F$791,0),MATCH(Notes!$B$54,Binning!$F$2:$AW$2,0))</f>
        <v>830</v>
      </c>
      <c r="C34" s="188">
        <v>26.6</v>
      </c>
      <c r="D34" s="188">
        <v>4.5999999999999996</v>
      </c>
      <c r="E34" s="82">
        <v>3</v>
      </c>
      <c r="F34" s="82">
        <v>3</v>
      </c>
      <c r="G34" s="51">
        <f t="shared" si="0"/>
        <v>22.080081521588635</v>
      </c>
      <c r="H34" s="9">
        <v>6</v>
      </c>
      <c r="I34" s="5">
        <v>0</v>
      </c>
      <c r="J34" s="51">
        <f t="shared" si="1"/>
        <v>0</v>
      </c>
      <c r="K34" s="213">
        <v>8.8000000000000007</v>
      </c>
      <c r="L34" s="174">
        <v>-50.6</v>
      </c>
      <c r="M34" s="174">
        <v>4.9000000000000004</v>
      </c>
      <c r="N34" s="191">
        <v>-15</v>
      </c>
      <c r="O34" s="191">
        <v>-30</v>
      </c>
      <c r="P34" s="61">
        <v>-15</v>
      </c>
      <c r="Q34" s="236">
        <v>30</v>
      </c>
      <c r="R34" s="5">
        <f t="shared" si="15"/>
        <v>20</v>
      </c>
      <c r="S34" s="5">
        <f t="shared" si="2"/>
        <v>5</v>
      </c>
      <c r="T34" s="5">
        <f t="shared" si="3"/>
        <v>-10</v>
      </c>
      <c r="U34" s="5">
        <f t="shared" si="4"/>
        <v>5</v>
      </c>
      <c r="V34" s="5">
        <f t="shared" si="5"/>
        <v>50</v>
      </c>
      <c r="W34" s="5">
        <f t="shared" si="16"/>
        <v>-30</v>
      </c>
      <c r="X34" s="5">
        <f t="shared" si="6"/>
        <v>0</v>
      </c>
      <c r="Y34" s="5">
        <f t="shared" si="7"/>
        <v>-35</v>
      </c>
      <c r="Z34" s="5">
        <f t="shared" si="8"/>
        <v>-20</v>
      </c>
      <c r="AA34" s="5">
        <v>0</v>
      </c>
      <c r="AB34" s="5">
        <v>0</v>
      </c>
      <c r="AC34" s="83">
        <f t="shared" si="17"/>
        <v>15.880081521588629</v>
      </c>
      <c r="AD34" s="5">
        <v>-15</v>
      </c>
      <c r="AE34" s="5"/>
      <c r="AH34" s="83">
        <f t="shared" si="18"/>
        <v>8.2992195651812715</v>
      </c>
      <c r="AI34" s="64">
        <f t="shared" si="9"/>
        <v>6</v>
      </c>
      <c r="AJ34" s="64">
        <f t="shared" si="10"/>
        <v>8.8000000000000007</v>
      </c>
      <c r="AK34" s="83">
        <f t="shared" si="19"/>
        <v>34.725469999944622</v>
      </c>
      <c r="AL34" s="83">
        <f t="shared" si="20"/>
        <v>4.1199184784113605</v>
      </c>
      <c r="AM34" s="83">
        <f t="shared" si="21"/>
        <v>-41.944608043537258</v>
      </c>
      <c r="AN34" s="69">
        <f t="shared" si="22"/>
        <v>10</v>
      </c>
      <c r="AO34" s="221">
        <f t="shared" si="23"/>
        <v>9.4992195651812708</v>
      </c>
      <c r="AP34" s="82">
        <v>0</v>
      </c>
      <c r="AQ34" s="220">
        <v>0.2</v>
      </c>
      <c r="AR34" s="64">
        <v>7.1</v>
      </c>
      <c r="AS34" s="64">
        <f t="shared" si="24"/>
        <v>1.5000000000000009</v>
      </c>
      <c r="AT34" s="83">
        <f t="shared" si="11"/>
        <v>4.1199184784113605</v>
      </c>
      <c r="AU34" s="83">
        <f t="shared" si="25"/>
        <v>-41.944608043537258</v>
      </c>
      <c r="AV34" s="64">
        <v>3</v>
      </c>
      <c r="AW34" s="84">
        <f t="shared" si="12"/>
        <v>1.0800815215886352</v>
      </c>
      <c r="AX34" s="5">
        <f t="shared" si="26"/>
        <v>37.5</v>
      </c>
      <c r="AY34" s="84">
        <f t="shared" si="13"/>
        <v>1.0800815215886352</v>
      </c>
      <c r="AZ34" s="84">
        <f t="shared" si="14"/>
        <v>4.1199184784113605</v>
      </c>
      <c r="BA34" s="64">
        <f t="shared" si="27"/>
        <v>0</v>
      </c>
      <c r="BC34" s="5"/>
      <c r="BD34" s="85"/>
    </row>
    <row r="35" spans="1:56" x14ac:dyDescent="0.2">
      <c r="A35" s="5" t="s">
        <v>87</v>
      </c>
      <c r="B35" s="5">
        <f>INDEX(Binning!$F$3:$AW$791,MATCH(CONCATENATE($A35,"_E1"),Binning!$F$3:$F$791,0),MATCH(Notes!$B$54,Binning!$F$2:$AW$2,0))</f>
        <v>850</v>
      </c>
      <c r="C35" s="188">
        <v>23.5</v>
      </c>
      <c r="D35" s="188">
        <v>4.0999999999999996</v>
      </c>
      <c r="E35" s="82">
        <v>3</v>
      </c>
      <c r="F35" s="82">
        <v>3</v>
      </c>
      <c r="G35" s="51">
        <f t="shared" si="0"/>
        <v>27.176092434343829</v>
      </c>
      <c r="H35" s="9">
        <v>6</v>
      </c>
      <c r="I35" s="5">
        <v>0</v>
      </c>
      <c r="J35" s="51">
        <f t="shared" ref="J35:J75" si="70">I35*B35/100</f>
        <v>0</v>
      </c>
      <c r="K35" s="213">
        <v>9.5</v>
      </c>
      <c r="L35" s="174">
        <v>-49.2</v>
      </c>
      <c r="M35" s="174">
        <v>7.5</v>
      </c>
      <c r="N35" s="191">
        <v>-15</v>
      </c>
      <c r="O35" s="191">
        <v>-30</v>
      </c>
      <c r="P35" s="61">
        <v>-25</v>
      </c>
      <c r="Q35" s="236">
        <v>25</v>
      </c>
      <c r="R35" s="5">
        <f t="shared" si="15"/>
        <v>20</v>
      </c>
      <c r="S35" s="5">
        <f t="shared" si="2"/>
        <v>5</v>
      </c>
      <c r="T35" s="5">
        <f t="shared" si="3"/>
        <v>-10</v>
      </c>
      <c r="U35" s="5">
        <f t="shared" si="4"/>
        <v>-5</v>
      </c>
      <c r="V35" s="5">
        <f t="shared" si="5"/>
        <v>45</v>
      </c>
      <c r="W35" s="5">
        <f t="shared" si="16"/>
        <v>-30</v>
      </c>
      <c r="X35" s="5">
        <f t="shared" si="6"/>
        <v>0</v>
      </c>
      <c r="Y35" s="5">
        <f t="shared" si="7"/>
        <v>-35</v>
      </c>
      <c r="Z35" s="5">
        <f t="shared" si="8"/>
        <v>-30</v>
      </c>
      <c r="AA35" s="5">
        <v>0</v>
      </c>
      <c r="AB35" s="5">
        <v>0</v>
      </c>
      <c r="AC35" s="83">
        <f t="shared" si="17"/>
        <v>19.976092434343826</v>
      </c>
      <c r="AD35" s="5">
        <v>-15</v>
      </c>
      <c r="AE35" s="5"/>
      <c r="AF35" s="5"/>
      <c r="AG35" s="5"/>
      <c r="AH35" s="83">
        <f t="shared" si="18"/>
        <v>8.5841285823994173</v>
      </c>
      <c r="AI35" s="64">
        <f t="shared" si="9"/>
        <v>6</v>
      </c>
      <c r="AJ35" s="64">
        <f t="shared" si="10"/>
        <v>9.5</v>
      </c>
      <c r="AK35" s="83">
        <f t="shared" si="19"/>
        <v>31.131642395945867</v>
      </c>
      <c r="AL35" s="83">
        <f t="shared" si="20"/>
        <v>2.3907565656173801E-2</v>
      </c>
      <c r="AM35" s="83">
        <f t="shared" si="21"/>
        <v>-35.239678544001457</v>
      </c>
      <c r="AN35" s="69">
        <f t="shared" si="22"/>
        <v>10</v>
      </c>
      <c r="AO35" s="221">
        <f t="shared" si="23"/>
        <v>9.7841285823994166</v>
      </c>
      <c r="AP35" s="82">
        <v>0</v>
      </c>
      <c r="AQ35" s="220">
        <v>0.2</v>
      </c>
      <c r="AR35" s="64">
        <v>8.1</v>
      </c>
      <c r="AS35" s="64">
        <f t="shared" si="24"/>
        <v>1.2000000000000011</v>
      </c>
      <c r="AT35" s="83">
        <f t="shared" ref="AT35:AT70" si="71">R35-SUM(AK35,AH35,AU35,AI35,AJ35)</f>
        <v>2.3907565656173801E-2</v>
      </c>
      <c r="AU35" s="83">
        <f t="shared" si="25"/>
        <v>-35.239678544001457</v>
      </c>
      <c r="AV35" s="64">
        <v>3</v>
      </c>
      <c r="AW35" s="84">
        <f t="shared" ref="AW35:AW70" si="72">C35+E35+L35+G35</f>
        <v>4.4760924343438262</v>
      </c>
      <c r="AX35" s="5">
        <f t="shared" si="26"/>
        <v>43.8</v>
      </c>
      <c r="AY35" s="84">
        <f t="shared" ref="AY35:AY70" si="73">AK35+AU35+AH35</f>
        <v>4.476092434343828</v>
      </c>
      <c r="AZ35" s="84">
        <f t="shared" ref="AZ35:AZ70" si="74">AT35-J35</f>
        <v>2.3907565656173801E-2</v>
      </c>
      <c r="BA35" s="64">
        <f t="shared" si="27"/>
        <v>1.7763568394002505E-15</v>
      </c>
      <c r="BB35" s="5"/>
      <c r="BC35" s="5"/>
      <c r="BD35" s="85"/>
    </row>
    <row r="36" spans="1:56" x14ac:dyDescent="0.2">
      <c r="A36" s="5" t="s">
        <v>136</v>
      </c>
      <c r="B36" s="5">
        <f>INDEX(Binning!$F$3:$AW$791,MATCH(CONCATENATE($A36,"_E1"),Binning!$F$3:$F$791,0),MATCH(Notes!$B$54,Binning!$F$2:$AW$2,0))</f>
        <v>880</v>
      </c>
      <c r="C36" s="188">
        <v>18.8</v>
      </c>
      <c r="D36" s="188">
        <v>4.3</v>
      </c>
      <c r="E36" s="82">
        <v>3</v>
      </c>
      <c r="F36" s="82">
        <v>3</v>
      </c>
      <c r="G36" s="51">
        <f t="shared" si="0"/>
        <v>25.998076851951954</v>
      </c>
      <c r="H36" s="9">
        <v>6</v>
      </c>
      <c r="I36" s="5">
        <v>0</v>
      </c>
      <c r="J36" s="51">
        <f t="shared" si="70"/>
        <v>0</v>
      </c>
      <c r="K36" s="213">
        <v>10.199999999999999</v>
      </c>
      <c r="L36" s="174">
        <v>-43.2</v>
      </c>
      <c r="M36" s="174">
        <v>6.9</v>
      </c>
      <c r="N36" s="191">
        <v>-20</v>
      </c>
      <c r="O36" s="191">
        <v>-25</v>
      </c>
      <c r="P36" s="61">
        <v>-30</v>
      </c>
      <c r="Q36" s="236">
        <v>20</v>
      </c>
      <c r="R36" s="5">
        <f t="shared" si="15"/>
        <v>25</v>
      </c>
      <c r="S36" s="5">
        <f t="shared" si="2"/>
        <v>5</v>
      </c>
      <c r="T36" s="5">
        <f t="shared" si="3"/>
        <v>0</v>
      </c>
      <c r="U36" s="5">
        <f t="shared" si="4"/>
        <v>-5</v>
      </c>
      <c r="V36" s="5">
        <f t="shared" si="5"/>
        <v>45</v>
      </c>
      <c r="W36" s="5">
        <f t="shared" si="16"/>
        <v>-25</v>
      </c>
      <c r="X36" s="5">
        <f t="shared" si="6"/>
        <v>0</v>
      </c>
      <c r="Y36" s="5">
        <f t="shared" si="7"/>
        <v>-25</v>
      </c>
      <c r="Z36" s="5">
        <f t="shared" si="8"/>
        <v>-30</v>
      </c>
      <c r="AA36" s="5">
        <v>0</v>
      </c>
      <c r="AB36" s="5">
        <v>0</v>
      </c>
      <c r="AC36" s="83">
        <f t="shared" si="17"/>
        <v>20.798076851951947</v>
      </c>
      <c r="AD36" s="5">
        <v>-15</v>
      </c>
      <c r="AE36" s="5"/>
      <c r="AF36" s="5"/>
      <c r="AG36" s="5"/>
      <c r="AH36" s="83">
        <f t="shared" si="18"/>
        <v>8.4925514475954831</v>
      </c>
      <c r="AI36" s="64">
        <f t="shared" si="9"/>
        <v>6</v>
      </c>
      <c r="AJ36" s="64">
        <f t="shared" si="10"/>
        <v>10.199999999999999</v>
      </c>
      <c r="AK36" s="83">
        <f t="shared" si="19"/>
        <v>26.67265707488686</v>
      </c>
      <c r="AL36" s="83">
        <f t="shared" si="20"/>
        <v>4.2019231480480457</v>
      </c>
      <c r="AM36" s="83">
        <f t="shared" si="21"/>
        <v>-30.56713167053039</v>
      </c>
      <c r="AN36" s="69">
        <f t="shared" si="22"/>
        <v>10</v>
      </c>
      <c r="AO36" s="221">
        <f t="shared" si="23"/>
        <v>9.6925514475954824</v>
      </c>
      <c r="AP36" s="82">
        <v>0</v>
      </c>
      <c r="AQ36" s="220">
        <v>0.2</v>
      </c>
      <c r="AR36" s="64">
        <v>9.3000000000000007</v>
      </c>
      <c r="AS36" s="64">
        <f t="shared" si="24"/>
        <v>0.69999999999999929</v>
      </c>
      <c r="AT36" s="83">
        <f t="shared" si="71"/>
        <v>4.2019231480480457</v>
      </c>
      <c r="AU36" s="83">
        <f t="shared" si="25"/>
        <v>-30.56713167053039</v>
      </c>
      <c r="AV36" s="64">
        <v>3</v>
      </c>
      <c r="AW36" s="84">
        <f t="shared" si="72"/>
        <v>4.5980768519519515</v>
      </c>
      <c r="AX36" s="5">
        <f t="shared" si="26"/>
        <v>42.6</v>
      </c>
      <c r="AY36" s="84">
        <f t="shared" si="73"/>
        <v>4.5980768519519533</v>
      </c>
      <c r="AZ36" s="84">
        <f t="shared" si="74"/>
        <v>4.2019231480480457</v>
      </c>
      <c r="BA36" s="64">
        <f t="shared" si="27"/>
        <v>1.7763568394002505E-15</v>
      </c>
      <c r="BB36" s="5"/>
      <c r="BC36" s="5"/>
      <c r="BD36" s="85"/>
    </row>
    <row r="37" spans="1:56" x14ac:dyDescent="0.2">
      <c r="A37" s="5" t="s">
        <v>88</v>
      </c>
      <c r="B37" s="5">
        <f>INDEX(Binning!$F$3:$AW$791,MATCH(CONCATENATE($A37,"_E1"),Binning!$F$3:$F$791,0),MATCH(Notes!$B$54,Binning!$F$2:$AW$2,0))</f>
        <v>895</v>
      </c>
      <c r="C37" s="188">
        <v>17.899999999999999</v>
      </c>
      <c r="D37" s="188">
        <v>3.5</v>
      </c>
      <c r="E37" s="82">
        <v>3</v>
      </c>
      <c r="F37" s="82">
        <v>3</v>
      </c>
      <c r="G37" s="51">
        <f t="shared" si="0"/>
        <v>23.419222873528486</v>
      </c>
      <c r="H37" s="9">
        <v>6</v>
      </c>
      <c r="I37" s="5">
        <v>0</v>
      </c>
      <c r="J37" s="51">
        <f t="shared" si="70"/>
        <v>0</v>
      </c>
      <c r="K37" s="213">
        <v>10.8</v>
      </c>
      <c r="L37" s="174">
        <v>-33.200000000000003</v>
      </c>
      <c r="M37" s="174">
        <v>6.3</v>
      </c>
      <c r="N37" s="191">
        <v>-20</v>
      </c>
      <c r="O37" s="191">
        <v>-35</v>
      </c>
      <c r="P37" s="61">
        <v>-35</v>
      </c>
      <c r="Q37" s="236">
        <v>10</v>
      </c>
      <c r="R37" s="5">
        <f t="shared" si="15"/>
        <v>30</v>
      </c>
      <c r="S37" s="5">
        <f t="shared" si="2"/>
        <v>10</v>
      </c>
      <c r="T37" s="5">
        <f t="shared" si="3"/>
        <v>-5</v>
      </c>
      <c r="U37" s="5">
        <f t="shared" si="4"/>
        <v>-5</v>
      </c>
      <c r="V37" s="5">
        <f t="shared" si="5"/>
        <v>40</v>
      </c>
      <c r="W37" s="5">
        <f t="shared" si="16"/>
        <v>-25</v>
      </c>
      <c r="X37" s="5">
        <f t="shared" si="6"/>
        <v>0</v>
      </c>
      <c r="Y37" s="5">
        <f t="shared" ref="Y37:Y74" si="75">CEILING((T37-(E37+3*F37)+AD37)/5,1)*5</f>
        <v>-30</v>
      </c>
      <c r="Z37" s="5">
        <f t="shared" ref="Z37:Z74" si="76">CEILING((U37-(E37+3*F37)+AD37)/5,1)*5</f>
        <v>-30</v>
      </c>
      <c r="AA37" s="5">
        <v>0</v>
      </c>
      <c r="AB37" s="5">
        <v>0</v>
      </c>
      <c r="AC37" s="83">
        <f t="shared" si="17"/>
        <v>27.919222873528483</v>
      </c>
      <c r="AD37" s="5">
        <v>-15</v>
      </c>
      <c r="AE37" s="5"/>
      <c r="AF37" s="5"/>
      <c r="AG37" s="5"/>
      <c r="AH37" s="83">
        <f t="shared" si="18"/>
        <v>8.4888803609832397</v>
      </c>
      <c r="AI37" s="64">
        <f t="shared" ref="AI37:AI74" si="77">H37</f>
        <v>6</v>
      </c>
      <c r="AJ37" s="64">
        <f t="shared" ref="AJ37:AJ74" si="78">K37</f>
        <v>10.8</v>
      </c>
      <c r="AK37" s="83">
        <f t="shared" si="19"/>
        <v>24.303693754480445</v>
      </c>
      <c r="AL37" s="83">
        <f t="shared" si="20"/>
        <v>2.0807771264715136</v>
      </c>
      <c r="AM37" s="83">
        <f t="shared" si="21"/>
        <v>-21.673351241935201</v>
      </c>
      <c r="AN37" s="69">
        <f t="shared" si="22"/>
        <v>10</v>
      </c>
      <c r="AO37" s="221">
        <f t="shared" si="23"/>
        <v>9.7888803609832404</v>
      </c>
      <c r="AP37" s="82">
        <v>0</v>
      </c>
      <c r="AQ37" s="220">
        <v>0.3</v>
      </c>
      <c r="AR37" s="64">
        <v>10.7</v>
      </c>
      <c r="AS37" s="64">
        <f t="shared" si="24"/>
        <v>-0.19999999999999929</v>
      </c>
      <c r="AT37" s="83">
        <f t="shared" si="71"/>
        <v>2.0807771264715136</v>
      </c>
      <c r="AU37" s="83">
        <f t="shared" si="25"/>
        <v>-21.673351241935201</v>
      </c>
      <c r="AV37" s="64">
        <v>3</v>
      </c>
      <c r="AW37" s="84">
        <f t="shared" si="72"/>
        <v>11.119222873528482</v>
      </c>
      <c r="AX37" s="5">
        <f t="shared" si="26"/>
        <v>38.4</v>
      </c>
      <c r="AY37" s="84">
        <f t="shared" si="73"/>
        <v>11.119222873528484</v>
      </c>
      <c r="AZ37" s="84">
        <f t="shared" si="74"/>
        <v>2.0807771264715136</v>
      </c>
      <c r="BA37" s="64">
        <f t="shared" si="27"/>
        <v>1.7763568394002505E-15</v>
      </c>
      <c r="BB37" s="5"/>
      <c r="BC37" s="5"/>
      <c r="BD37" s="85"/>
    </row>
    <row r="38" spans="1:56" x14ac:dyDescent="0.2">
      <c r="A38" s="5" t="s">
        <v>198</v>
      </c>
      <c r="B38" s="5">
        <f>INDEX(Binning!$F$3:$AW$791,MATCH(CONCATENATE($A38,"_E1"),Binning!$F$3:$F$791,0),MATCH(Notes!$B$54,Binning!$F$2:$AW$2,0))</f>
        <v>935</v>
      </c>
      <c r="C38" s="188">
        <v>16.8</v>
      </c>
      <c r="D38" s="188">
        <v>3.1</v>
      </c>
      <c r="E38" s="82">
        <v>3</v>
      </c>
      <c r="F38" s="82">
        <v>3</v>
      </c>
      <c r="G38" s="51">
        <f t="shared" ref="G38:G43" si="79">SQRT((3*D38)^2+(3*F38)^2+(3*M38)^2)</f>
        <v>19.81136037731887</v>
      </c>
      <c r="H38" s="9">
        <v>6</v>
      </c>
      <c r="I38" s="5">
        <v>0</v>
      </c>
      <c r="J38" s="51">
        <f t="shared" si="70"/>
        <v>0</v>
      </c>
      <c r="K38" s="213">
        <v>12.6</v>
      </c>
      <c r="L38" s="174">
        <v>-24.9</v>
      </c>
      <c r="M38" s="174">
        <v>5</v>
      </c>
      <c r="N38" s="191">
        <v>-30</v>
      </c>
      <c r="O38" s="191">
        <v>-40</v>
      </c>
      <c r="P38" s="61">
        <v>-40</v>
      </c>
      <c r="Q38" s="236">
        <v>10</v>
      </c>
      <c r="R38" s="5">
        <f t="shared" si="15"/>
        <v>35</v>
      </c>
      <c r="S38" s="5">
        <f t="shared" ref="S38:S43" si="80">CEILING((R38+N38)/5,1)*5</f>
        <v>5</v>
      </c>
      <c r="T38" s="5">
        <f t="shared" ref="T38:T43" si="81">CEILING((R38+O38)/5,1)*5</f>
        <v>-5</v>
      </c>
      <c r="U38" s="5">
        <f t="shared" si="4"/>
        <v>-5</v>
      </c>
      <c r="V38" s="5">
        <f t="shared" ref="V38:V43" si="82">CEILING((R38+Q38)/5,1)*5</f>
        <v>45</v>
      </c>
      <c r="W38" s="5">
        <f t="shared" si="16"/>
        <v>-25</v>
      </c>
      <c r="X38" s="5">
        <f t="shared" si="6"/>
        <v>0</v>
      </c>
      <c r="Y38" s="5">
        <f t="shared" si="75"/>
        <v>-30</v>
      </c>
      <c r="Z38" s="5">
        <f t="shared" si="76"/>
        <v>-30</v>
      </c>
      <c r="AA38" s="5">
        <v>0</v>
      </c>
      <c r="AB38" s="5">
        <v>0</v>
      </c>
      <c r="AC38" s="83">
        <f t="shared" si="17"/>
        <v>33.311360377318877</v>
      </c>
      <c r="AD38" s="5">
        <v>-15</v>
      </c>
      <c r="AE38" s="5"/>
      <c r="AF38" s="5"/>
      <c r="AG38" s="5"/>
      <c r="AH38" s="83">
        <f t="shared" si="18"/>
        <v>8.354421723599696</v>
      </c>
      <c r="AI38" s="64">
        <f t="shared" si="77"/>
        <v>6</v>
      </c>
      <c r="AJ38" s="64">
        <f t="shared" si="78"/>
        <v>12.6</v>
      </c>
      <c r="AK38" s="83">
        <f t="shared" si="19"/>
        <v>22.332902447719686</v>
      </c>
      <c r="AL38" s="83">
        <f t="shared" si="20"/>
        <v>1.6886396226811229</v>
      </c>
      <c r="AM38" s="83">
        <f t="shared" si="21"/>
        <v>-15.975963794000508</v>
      </c>
      <c r="AN38" s="69">
        <f t="shared" si="22"/>
        <v>10</v>
      </c>
      <c r="AO38" s="221">
        <f t="shared" si="23"/>
        <v>9.6544217235996967</v>
      </c>
      <c r="AP38" s="82">
        <v>0</v>
      </c>
      <c r="AQ38" s="220">
        <v>0.3</v>
      </c>
      <c r="AR38" s="64">
        <v>12.2</v>
      </c>
      <c r="AS38" s="64">
        <f t="shared" si="24"/>
        <v>9.9999999999999645E-2</v>
      </c>
      <c r="AT38" s="83">
        <f t="shared" si="71"/>
        <v>1.6886396226811229</v>
      </c>
      <c r="AU38" s="83">
        <f t="shared" si="25"/>
        <v>-15.975963794000508</v>
      </c>
      <c r="AV38" s="64">
        <v>3</v>
      </c>
      <c r="AW38" s="84">
        <f t="shared" si="72"/>
        <v>14.711360377318872</v>
      </c>
      <c r="AX38" s="5">
        <f t="shared" si="26"/>
        <v>33.299999999999997</v>
      </c>
      <c r="AY38" s="84">
        <f t="shared" si="73"/>
        <v>14.711360377318874</v>
      </c>
      <c r="AZ38" s="84">
        <f t="shared" si="74"/>
        <v>1.6886396226811229</v>
      </c>
      <c r="BA38" s="64">
        <f t="shared" si="27"/>
        <v>1.7763568394002505E-15</v>
      </c>
      <c r="BB38" s="5"/>
      <c r="BC38" s="5"/>
      <c r="BD38" s="85"/>
    </row>
    <row r="39" spans="1:56" x14ac:dyDescent="0.2">
      <c r="A39" s="5" t="s">
        <v>335</v>
      </c>
      <c r="B39" s="5">
        <f>INDEX(Binning!$F$3:$AW$791,MATCH(CONCATENATE($A39,"_E1"),Binning!$F$3:$F$791,0),MATCH(Notes!$B$54,Binning!$F$2:$AW$2,0))</f>
        <v>960</v>
      </c>
      <c r="C39" s="188">
        <v>14.3</v>
      </c>
      <c r="D39" s="188">
        <v>3</v>
      </c>
      <c r="E39" s="82">
        <v>3</v>
      </c>
      <c r="F39" s="82">
        <v>3</v>
      </c>
      <c r="G39" s="51">
        <f t="shared" si="79"/>
        <v>25.850531909421129</v>
      </c>
      <c r="H39" s="9">
        <v>6</v>
      </c>
      <c r="I39" s="5">
        <v>0</v>
      </c>
      <c r="J39" s="51">
        <f t="shared" si="70"/>
        <v>0</v>
      </c>
      <c r="K39" s="213">
        <v>14.5</v>
      </c>
      <c r="L39" s="174">
        <v>-17.399999999999999</v>
      </c>
      <c r="M39" s="174">
        <v>7.5</v>
      </c>
      <c r="N39" s="191">
        <v>-35</v>
      </c>
      <c r="O39" s="191">
        <v>-40</v>
      </c>
      <c r="P39" s="61">
        <v>-50</v>
      </c>
      <c r="Q39" s="236">
        <v>5</v>
      </c>
      <c r="R39" s="5">
        <f t="shared" si="15"/>
        <v>50</v>
      </c>
      <c r="S39" s="5">
        <f t="shared" si="80"/>
        <v>15</v>
      </c>
      <c r="T39" s="5">
        <f t="shared" si="81"/>
        <v>10</v>
      </c>
      <c r="U39" s="5">
        <f t="shared" si="4"/>
        <v>0</v>
      </c>
      <c r="V39" s="5">
        <f t="shared" si="82"/>
        <v>55</v>
      </c>
      <c r="W39" s="5">
        <f t="shared" si="16"/>
        <v>-20</v>
      </c>
      <c r="X39" s="5">
        <f t="shared" si="6"/>
        <v>0</v>
      </c>
      <c r="Y39" s="5">
        <f t="shared" si="75"/>
        <v>-15</v>
      </c>
      <c r="Z39" s="5">
        <f t="shared" si="76"/>
        <v>-25</v>
      </c>
      <c r="AA39" s="5">
        <v>0</v>
      </c>
      <c r="AB39" s="5">
        <v>0</v>
      </c>
      <c r="AC39" s="83">
        <f t="shared" si="17"/>
        <v>46.250531909421134</v>
      </c>
      <c r="AD39" s="5">
        <v>-15</v>
      </c>
      <c r="AE39" s="5"/>
      <c r="AF39" s="5"/>
      <c r="AG39" s="5"/>
      <c r="AH39" s="83">
        <f t="shared" si="18"/>
        <v>8.7445626465380286</v>
      </c>
      <c r="AI39" s="64">
        <f t="shared" si="77"/>
        <v>6</v>
      </c>
      <c r="AJ39" s="64">
        <f t="shared" si="78"/>
        <v>14.5</v>
      </c>
      <c r="AK39" s="83">
        <f t="shared" si="19"/>
        <v>20.044562646538029</v>
      </c>
      <c r="AL39" s="83">
        <f t="shared" si="20"/>
        <v>3.7494680905788726</v>
      </c>
      <c r="AM39" s="83">
        <f t="shared" si="21"/>
        <v>-3.038593383654927</v>
      </c>
      <c r="AN39" s="69">
        <f t="shared" si="22"/>
        <v>10</v>
      </c>
      <c r="AO39" s="221">
        <f t="shared" si="23"/>
        <v>10.144562646538029</v>
      </c>
      <c r="AP39" s="82">
        <v>-0.2</v>
      </c>
      <c r="AQ39" s="220">
        <v>0.4</v>
      </c>
      <c r="AR39" s="64">
        <v>13.6</v>
      </c>
      <c r="AS39" s="64">
        <f t="shared" si="24"/>
        <v>0.5</v>
      </c>
      <c r="AT39" s="83">
        <f t="shared" si="71"/>
        <v>3.7494680905788726</v>
      </c>
      <c r="AU39" s="83">
        <f t="shared" si="25"/>
        <v>-3.038593383654927</v>
      </c>
      <c r="AV39" s="64">
        <v>3</v>
      </c>
      <c r="AW39" s="84">
        <f t="shared" si="72"/>
        <v>25.750531909421131</v>
      </c>
      <c r="AX39" s="5">
        <f t="shared" si="26"/>
        <v>40.5</v>
      </c>
      <c r="AY39" s="84">
        <f t="shared" si="73"/>
        <v>25.750531909421131</v>
      </c>
      <c r="AZ39" s="84">
        <f t="shared" si="74"/>
        <v>3.7494680905788726</v>
      </c>
      <c r="BA39" s="64">
        <f t="shared" si="27"/>
        <v>0</v>
      </c>
      <c r="BB39" s="5"/>
      <c r="BC39" s="5"/>
      <c r="BD39" s="85"/>
    </row>
    <row r="40" spans="1:56" x14ac:dyDescent="0.2">
      <c r="A40" s="5" t="s">
        <v>350</v>
      </c>
      <c r="B40" s="5">
        <f>INDEX(Binning!$F$3:$AW$791,MATCH(CONCATENATE($A40,"_E1"),Binning!$F$3:$F$791,0),MATCH(Notes!$B$54,Binning!$F$2:$AW$2,0))</f>
        <v>1005</v>
      </c>
      <c r="C40" s="188">
        <v>11.5</v>
      </c>
      <c r="D40" s="188">
        <v>3</v>
      </c>
      <c r="E40" s="82">
        <v>3</v>
      </c>
      <c r="F40" s="82">
        <v>3</v>
      </c>
      <c r="G40" s="51">
        <f t="shared" si="79"/>
        <v>22.537967965191537</v>
      </c>
      <c r="H40" s="9">
        <v>6</v>
      </c>
      <c r="I40" s="5">
        <v>0</v>
      </c>
      <c r="J40" s="51">
        <f t="shared" ref="J40:J41" si="83">I40*B40/100</f>
        <v>0</v>
      </c>
      <c r="K40" s="213">
        <v>15.1</v>
      </c>
      <c r="L40" s="174">
        <v>-16.7</v>
      </c>
      <c r="M40" s="174">
        <v>6.2</v>
      </c>
      <c r="N40" s="191">
        <v>-40</v>
      </c>
      <c r="O40" s="191">
        <v>-40</v>
      </c>
      <c r="P40" s="61">
        <v>-50</v>
      </c>
      <c r="Q40" s="236">
        <v>-15</v>
      </c>
      <c r="R40" s="5">
        <f t="shared" si="15"/>
        <v>45</v>
      </c>
      <c r="S40" s="5">
        <f t="shared" si="80"/>
        <v>5</v>
      </c>
      <c r="T40" s="5">
        <f t="shared" si="81"/>
        <v>5</v>
      </c>
      <c r="U40" s="5">
        <f t="shared" ref="U40:U41" si="84">CEILING((R40+P40)/5,1)*5</f>
        <v>-5</v>
      </c>
      <c r="V40" s="5">
        <f t="shared" si="82"/>
        <v>30</v>
      </c>
      <c r="W40" s="5">
        <f t="shared" si="16"/>
        <v>-25</v>
      </c>
      <c r="X40" s="5">
        <f t="shared" ref="X40:X41" si="85">IF(V40&lt;0,V40,0)</f>
        <v>0</v>
      </c>
      <c r="Y40" s="5">
        <f t="shared" si="75"/>
        <v>-20</v>
      </c>
      <c r="Z40" s="5">
        <f t="shared" si="76"/>
        <v>-30</v>
      </c>
      <c r="AA40" s="5">
        <v>0</v>
      </c>
      <c r="AB40" s="5">
        <v>0</v>
      </c>
      <c r="AC40" s="83">
        <f t="shared" si="17"/>
        <v>41.437967965191547</v>
      </c>
      <c r="AD40" s="5">
        <v>-15</v>
      </c>
      <c r="AE40" s="5"/>
      <c r="AF40" s="5"/>
      <c r="AG40" s="5"/>
      <c r="AH40" s="83">
        <f t="shared" si="18"/>
        <v>8.5421232701290677</v>
      </c>
      <c r="AI40" s="64">
        <f t="shared" si="77"/>
        <v>6</v>
      </c>
      <c r="AJ40" s="64">
        <f t="shared" si="78"/>
        <v>15.1</v>
      </c>
      <c r="AK40" s="83">
        <f t="shared" si="19"/>
        <v>17.042123270129068</v>
      </c>
      <c r="AL40" s="83">
        <f t="shared" si="20"/>
        <v>3.5620320348084604</v>
      </c>
      <c r="AM40" s="83">
        <f t="shared" si="21"/>
        <v>-5.2462785750665955</v>
      </c>
      <c r="AN40" s="69">
        <f t="shared" si="22"/>
        <v>10</v>
      </c>
      <c r="AO40" s="221">
        <f t="shared" si="23"/>
        <v>9.942123270129068</v>
      </c>
      <c r="AP40" s="82">
        <v>0</v>
      </c>
      <c r="AQ40" s="220">
        <v>0.4</v>
      </c>
      <c r="AR40" s="64">
        <v>14.8</v>
      </c>
      <c r="AS40" s="64">
        <f t="shared" si="24"/>
        <v>-0.10000000000000142</v>
      </c>
      <c r="AT40" s="83">
        <f t="shared" si="71"/>
        <v>3.5620320348084604</v>
      </c>
      <c r="AU40" s="83">
        <f t="shared" si="25"/>
        <v>-5.2462785750665955</v>
      </c>
      <c r="AV40" s="64">
        <v>3</v>
      </c>
      <c r="AW40" s="84">
        <f t="shared" si="72"/>
        <v>20.337967965191538</v>
      </c>
      <c r="AX40" s="5">
        <f t="shared" si="26"/>
        <v>36.6</v>
      </c>
      <c r="AY40" s="84">
        <f t="shared" si="73"/>
        <v>20.337967965191538</v>
      </c>
      <c r="AZ40" s="84">
        <f t="shared" si="74"/>
        <v>3.5620320348084604</v>
      </c>
      <c r="BA40" s="64">
        <f t="shared" si="27"/>
        <v>0</v>
      </c>
      <c r="BB40" s="5"/>
      <c r="BC40" s="5"/>
      <c r="BD40" s="85"/>
    </row>
    <row r="41" spans="1:56" x14ac:dyDescent="0.2">
      <c r="A41" s="5" t="s">
        <v>351</v>
      </c>
      <c r="B41" s="5">
        <f>INDEX(Binning!$F$3:$AW$791,MATCH(CONCATENATE($A41,"_E1"),Binning!$F$3:$F$791,0),MATCH(Notes!$B$54,Binning!$F$2:$AW$2,0))</f>
        <v>1035</v>
      </c>
      <c r="C41" s="188">
        <v>12.4</v>
      </c>
      <c r="D41" s="188">
        <v>6.2</v>
      </c>
      <c r="E41" s="82">
        <v>3</v>
      </c>
      <c r="F41" s="82">
        <v>3</v>
      </c>
      <c r="G41" s="51">
        <f t="shared" si="79"/>
        <v>33.054500450014366</v>
      </c>
      <c r="H41" s="9">
        <v>6</v>
      </c>
      <c r="I41" s="5">
        <v>0</v>
      </c>
      <c r="J41" s="51">
        <f t="shared" si="83"/>
        <v>0</v>
      </c>
      <c r="K41" s="213">
        <v>16.100000000000001</v>
      </c>
      <c r="L41" s="174">
        <v>-18.7</v>
      </c>
      <c r="M41" s="174">
        <v>8.6</v>
      </c>
      <c r="N41" s="191">
        <v>-55</v>
      </c>
      <c r="O41" s="191">
        <v>-40</v>
      </c>
      <c r="P41" s="61">
        <v>-50</v>
      </c>
      <c r="Q41" s="236">
        <v>-10</v>
      </c>
      <c r="R41" s="5">
        <f t="shared" si="15"/>
        <v>55</v>
      </c>
      <c r="S41" s="5">
        <f t="shared" si="80"/>
        <v>0</v>
      </c>
      <c r="T41" s="5">
        <f t="shared" si="81"/>
        <v>15</v>
      </c>
      <c r="U41" s="5">
        <f t="shared" si="84"/>
        <v>5</v>
      </c>
      <c r="V41" s="5">
        <f t="shared" si="82"/>
        <v>45</v>
      </c>
      <c r="W41" s="5">
        <f t="shared" si="16"/>
        <v>-15</v>
      </c>
      <c r="X41" s="5">
        <f t="shared" si="85"/>
        <v>0</v>
      </c>
      <c r="Y41" s="5">
        <f t="shared" si="75"/>
        <v>-10</v>
      </c>
      <c r="Z41" s="5">
        <f t="shared" si="76"/>
        <v>-20</v>
      </c>
      <c r="AA41" s="5">
        <v>0</v>
      </c>
      <c r="AB41" s="5">
        <v>0</v>
      </c>
      <c r="AC41" s="83">
        <f t="shared" si="17"/>
        <v>51.854500450014356</v>
      </c>
      <c r="AD41" s="5">
        <v>-15</v>
      </c>
      <c r="AE41" s="5"/>
      <c r="AF41" s="5"/>
      <c r="AG41" s="5"/>
      <c r="AH41" s="83">
        <f t="shared" si="18"/>
        <v>8.5709832219125346</v>
      </c>
      <c r="AI41" s="64">
        <f t="shared" si="77"/>
        <v>6</v>
      </c>
      <c r="AJ41" s="64">
        <f t="shared" si="78"/>
        <v>16.100000000000001</v>
      </c>
      <c r="AK41" s="83">
        <f t="shared" si="19"/>
        <v>23.913365325285902</v>
      </c>
      <c r="AL41" s="83">
        <f t="shared" si="20"/>
        <v>3.1454995499856295</v>
      </c>
      <c r="AM41" s="83">
        <f t="shared" si="21"/>
        <v>-2.7298480971840693</v>
      </c>
      <c r="AN41" s="69">
        <f t="shared" si="22"/>
        <v>10</v>
      </c>
      <c r="AO41" s="221">
        <f t="shared" si="23"/>
        <v>10.070983221912535</v>
      </c>
      <c r="AP41" s="82">
        <v>-0.1</v>
      </c>
      <c r="AQ41" s="220">
        <v>0.5</v>
      </c>
      <c r="AR41" s="64">
        <v>16.2</v>
      </c>
      <c r="AS41" s="64">
        <f t="shared" si="24"/>
        <v>-0.59999999999999787</v>
      </c>
      <c r="AT41" s="83">
        <f t="shared" si="71"/>
        <v>3.1454995499856295</v>
      </c>
      <c r="AU41" s="83">
        <f t="shared" si="25"/>
        <v>-2.7298480971840693</v>
      </c>
      <c r="AV41" s="64">
        <v>3</v>
      </c>
      <c r="AW41" s="84">
        <f t="shared" si="72"/>
        <v>29.754500450014369</v>
      </c>
      <c r="AX41" s="5">
        <f t="shared" si="26"/>
        <v>53.4</v>
      </c>
      <c r="AY41" s="84">
        <f t="shared" si="73"/>
        <v>29.754500450014369</v>
      </c>
      <c r="AZ41" s="84">
        <f t="shared" si="74"/>
        <v>3.1454995499856295</v>
      </c>
      <c r="BA41" s="64">
        <f t="shared" si="27"/>
        <v>0</v>
      </c>
      <c r="BB41" s="5"/>
      <c r="BC41" s="5"/>
      <c r="BD41" s="85"/>
    </row>
    <row r="42" spans="1:56" x14ac:dyDescent="0.2">
      <c r="A42" s="5" t="s">
        <v>352</v>
      </c>
      <c r="B42" s="5">
        <f>INDEX(Binning!$F$3:$AW$791,MATCH(CONCATENATE($A42,"_E1"),Binning!$F$3:$F$791,0),MATCH(Notes!$B$54,Binning!$F$2:$AW$2,0))</f>
        <v>1070</v>
      </c>
      <c r="C42" s="188">
        <v>22.6</v>
      </c>
      <c r="D42" s="188">
        <v>6.9</v>
      </c>
      <c r="E42" s="82">
        <v>3</v>
      </c>
      <c r="F42" s="82">
        <v>3</v>
      </c>
      <c r="G42" s="51">
        <f t="shared" si="79"/>
        <v>38.266173051404031</v>
      </c>
      <c r="H42" s="9">
        <v>6</v>
      </c>
      <c r="I42" s="5">
        <v>0</v>
      </c>
      <c r="J42" s="51">
        <f t="shared" ref="J42" si="86">I42*B42/100</f>
        <v>0</v>
      </c>
      <c r="K42" s="213">
        <v>17.100000000000001</v>
      </c>
      <c r="L42" s="174">
        <v>-14.3</v>
      </c>
      <c r="M42" s="174">
        <v>10.3</v>
      </c>
      <c r="N42" s="191">
        <v>-60</v>
      </c>
      <c r="O42" s="191">
        <v>-30</v>
      </c>
      <c r="P42" s="61">
        <v>-55</v>
      </c>
      <c r="Q42" s="236">
        <v>-10</v>
      </c>
      <c r="R42" s="5">
        <f t="shared" si="15"/>
        <v>75</v>
      </c>
      <c r="S42" s="5">
        <f t="shared" si="80"/>
        <v>15</v>
      </c>
      <c r="T42" s="5">
        <f t="shared" si="81"/>
        <v>45</v>
      </c>
      <c r="U42" s="5">
        <f t="shared" ref="U42" si="87">CEILING((R42+P42)/5,1)*5</f>
        <v>20</v>
      </c>
      <c r="V42" s="5">
        <f t="shared" si="82"/>
        <v>65</v>
      </c>
      <c r="W42" s="5">
        <f t="shared" si="16"/>
        <v>0</v>
      </c>
      <c r="X42" s="5">
        <f t="shared" ref="X42" si="88">IF(V42&lt;0,V42,0)</f>
        <v>0</v>
      </c>
      <c r="Y42" s="5">
        <f t="shared" si="75"/>
        <v>20</v>
      </c>
      <c r="Z42" s="5">
        <f t="shared" si="76"/>
        <v>-5</v>
      </c>
      <c r="AA42" s="5">
        <v>0</v>
      </c>
      <c r="AB42" s="5">
        <v>0</v>
      </c>
      <c r="AC42" s="83">
        <f t="shared" si="17"/>
        <v>72.666173051404044</v>
      </c>
      <c r="AD42" s="5">
        <v>-15</v>
      </c>
      <c r="AE42" s="5"/>
      <c r="AF42" s="5"/>
      <c r="AG42" s="5"/>
      <c r="AH42" s="83">
        <f t="shared" si="18"/>
        <v>8.683095007634261</v>
      </c>
      <c r="AI42" s="64">
        <f t="shared" si="77"/>
        <v>6</v>
      </c>
      <c r="AJ42" s="64">
        <f t="shared" si="78"/>
        <v>17.100000000000001</v>
      </c>
      <c r="AK42" s="83">
        <f t="shared" si="19"/>
        <v>35.671118517558803</v>
      </c>
      <c r="AL42" s="83">
        <f t="shared" si="20"/>
        <v>2.33382694859597</v>
      </c>
      <c r="AM42" s="83">
        <f t="shared" si="21"/>
        <v>5.2119595262109648</v>
      </c>
      <c r="AN42" s="69">
        <f t="shared" si="22"/>
        <v>10</v>
      </c>
      <c r="AO42" s="221">
        <f t="shared" si="23"/>
        <v>10.183095007634261</v>
      </c>
      <c r="AP42" s="82">
        <v>-0.2</v>
      </c>
      <c r="AQ42" s="220">
        <v>0.5</v>
      </c>
      <c r="AR42" s="64">
        <v>18.8</v>
      </c>
      <c r="AS42" s="64">
        <f t="shared" si="24"/>
        <v>-2.1999999999999993</v>
      </c>
      <c r="AT42" s="83">
        <f t="shared" si="71"/>
        <v>2.33382694859597</v>
      </c>
      <c r="AU42" s="83">
        <f t="shared" si="25"/>
        <v>5.2119595262109648</v>
      </c>
      <c r="AV42" s="64">
        <v>3</v>
      </c>
      <c r="AW42" s="84">
        <f t="shared" si="72"/>
        <v>49.566173051404036</v>
      </c>
      <c r="AX42" s="5">
        <f t="shared" si="26"/>
        <v>60.600000000000009</v>
      </c>
      <c r="AY42" s="84">
        <f t="shared" si="73"/>
        <v>49.566173051404036</v>
      </c>
      <c r="AZ42" s="84">
        <f t="shared" si="74"/>
        <v>2.33382694859597</v>
      </c>
      <c r="BA42" s="64">
        <f t="shared" si="27"/>
        <v>0</v>
      </c>
      <c r="BB42" s="5"/>
      <c r="BC42" s="5"/>
      <c r="BD42" s="85"/>
    </row>
    <row r="43" spans="1:56" x14ac:dyDescent="0.2">
      <c r="A43" s="5" t="s">
        <v>378</v>
      </c>
      <c r="B43" s="5">
        <f>INDEX(Binning!$F$3:$AW$791,MATCH(CONCATENATE($A43,"_E1"),Binning!$F$3:$F$791,0),MATCH(Notes!$B$54,Binning!$F$2:$AW$2,0))</f>
        <v>1110</v>
      </c>
      <c r="C43" s="188">
        <v>32.4</v>
      </c>
      <c r="D43" s="188">
        <v>6.9</v>
      </c>
      <c r="E43" s="82">
        <v>3</v>
      </c>
      <c r="F43" s="82">
        <v>3</v>
      </c>
      <c r="G43" s="51">
        <f t="shared" si="79"/>
        <v>37.543175145424236</v>
      </c>
      <c r="H43" s="9">
        <v>6</v>
      </c>
      <c r="I43" s="5">
        <v>0</v>
      </c>
      <c r="J43" s="51">
        <f t="shared" ref="J43" si="89">I43*B43/100</f>
        <v>0</v>
      </c>
      <c r="K43" s="212">
        <v>18.5</v>
      </c>
      <c r="L43" s="174">
        <v>-11.4</v>
      </c>
      <c r="M43" s="174">
        <v>10</v>
      </c>
      <c r="N43" s="212">
        <v>-65</v>
      </c>
      <c r="O43" s="191">
        <v>-30</v>
      </c>
      <c r="P43" s="61">
        <v>-70</v>
      </c>
      <c r="Q43" s="236">
        <v>-10</v>
      </c>
      <c r="R43" s="5">
        <f t="shared" si="15"/>
        <v>90</v>
      </c>
      <c r="S43" s="5">
        <f t="shared" si="80"/>
        <v>25</v>
      </c>
      <c r="T43" s="5">
        <f t="shared" si="81"/>
        <v>60</v>
      </c>
      <c r="U43" s="5">
        <f t="shared" ref="U43" si="90">CEILING((R43+P43)/5,1)*5</f>
        <v>20</v>
      </c>
      <c r="V43" s="5">
        <f t="shared" si="82"/>
        <v>80</v>
      </c>
      <c r="W43" s="5">
        <f t="shared" si="16"/>
        <v>0</v>
      </c>
      <c r="X43" s="5">
        <f t="shared" ref="X43" si="91">IF(V43&lt;0,V43,0)</f>
        <v>0</v>
      </c>
      <c r="Y43" s="5">
        <f t="shared" ref="Y43" si="92">CEILING((T43-(E43+3*F43)+AD43)/5,1)*5</f>
        <v>35</v>
      </c>
      <c r="Z43" s="5">
        <f t="shared" ref="Z43" si="93">CEILING((U43-(E43+3*F43)+AD43)/5,1)*5</f>
        <v>-5</v>
      </c>
      <c r="AA43" s="5">
        <v>0</v>
      </c>
      <c r="AB43" s="5">
        <v>0</v>
      </c>
      <c r="AC43" s="83">
        <f t="shared" si="17"/>
        <v>86.043175145424229</v>
      </c>
      <c r="AD43" s="5">
        <v>-15</v>
      </c>
      <c r="AE43" s="5"/>
      <c r="AF43" s="5"/>
      <c r="AG43" s="5"/>
      <c r="AH43" s="83">
        <f t="shared" si="18"/>
        <v>8.6597751475513913</v>
      </c>
      <c r="AI43" s="64">
        <f t="shared" ref="AI43" si="94">H43</f>
        <v>6</v>
      </c>
      <c r="AJ43" s="64">
        <f t="shared" ref="AJ43" si="95">K43</f>
        <v>18.5</v>
      </c>
      <c r="AK43" s="83">
        <f t="shared" si="19"/>
        <v>45.417482839368205</v>
      </c>
      <c r="AL43" s="83">
        <f t="shared" si="20"/>
        <v>3.9568248545757569</v>
      </c>
      <c r="AM43" s="83">
        <f t="shared" si="21"/>
        <v>7.4659171585046398</v>
      </c>
      <c r="AN43" s="69">
        <f t="shared" si="22"/>
        <v>10</v>
      </c>
      <c r="AO43" s="221">
        <f t="shared" si="23"/>
        <v>10.159775147551391</v>
      </c>
      <c r="AP43" s="82">
        <v>-0.2</v>
      </c>
      <c r="AQ43" s="220">
        <v>0.5</v>
      </c>
      <c r="AR43" s="64">
        <v>19.600000000000001</v>
      </c>
      <c r="AS43" s="64">
        <f t="shared" si="24"/>
        <v>-1.6000000000000014</v>
      </c>
      <c r="AT43" s="83">
        <f t="shared" si="71"/>
        <v>3.9568248545757569</v>
      </c>
      <c r="AU43" s="83">
        <f t="shared" si="25"/>
        <v>7.4659171585046398</v>
      </c>
      <c r="AV43" s="64">
        <v>3</v>
      </c>
      <c r="AW43" s="84">
        <f t="shared" si="72"/>
        <v>61.543175145424236</v>
      </c>
      <c r="AX43" s="5">
        <f t="shared" si="26"/>
        <v>59.7</v>
      </c>
      <c r="AY43" s="84">
        <f t="shared" si="73"/>
        <v>61.543175145424236</v>
      </c>
      <c r="AZ43" s="84">
        <f t="shared" si="74"/>
        <v>3.9568248545757569</v>
      </c>
      <c r="BA43" s="64">
        <f t="shared" si="27"/>
        <v>0</v>
      </c>
      <c r="BB43" s="5"/>
      <c r="BC43" s="5"/>
      <c r="BD43" s="85"/>
    </row>
    <row r="44" spans="1:56" x14ac:dyDescent="0.2">
      <c r="A44" s="5" t="s">
        <v>399</v>
      </c>
      <c r="B44" s="5">
        <f>INDEX(Binning!$F$3:$AW$791,MATCH(CONCATENATE($A44,"_E1"),Binning!$F$3:$F$791,0),MATCH(Notes!$B$54,Binning!$F$2:$AW$2,0))</f>
        <v>1160</v>
      </c>
      <c r="C44" s="188">
        <v>53.4</v>
      </c>
      <c r="D44" s="188">
        <v>8.5</v>
      </c>
      <c r="E44" s="69">
        <v>3</v>
      </c>
      <c r="F44" s="69">
        <v>3</v>
      </c>
      <c r="G44" s="51">
        <f t="shared" ref="G44" si="96">SQRT((3*D44)^2+(3*F44)^2+(3*M44)^2)</f>
        <v>27.041634565979919</v>
      </c>
      <c r="H44" s="9">
        <v>6</v>
      </c>
      <c r="I44" s="5">
        <v>0</v>
      </c>
      <c r="J44" s="51">
        <f t="shared" ref="J44" si="97">I44*B44/100</f>
        <v>0</v>
      </c>
      <c r="K44" s="212">
        <v>21.1</v>
      </c>
      <c r="L44" s="202">
        <v>-25</v>
      </c>
      <c r="M44" s="8">
        <v>0</v>
      </c>
      <c r="N44" s="212">
        <v>-90</v>
      </c>
      <c r="O44" s="191">
        <v>-30</v>
      </c>
      <c r="P44" s="61">
        <v>-70</v>
      </c>
      <c r="Q44" s="184">
        <f t="shared" si="57"/>
        <v>-85</v>
      </c>
      <c r="R44" s="5">
        <f t="shared" ref="R44" si="98">CEILING((C44+E44+G44+H44+J44+K44+L44+AA44+AB44)/5,1)*5</f>
        <v>90</v>
      </c>
      <c r="S44" s="5">
        <f t="shared" ref="S44" si="99">CEILING((R44+N44)/5,1)*5</f>
        <v>0</v>
      </c>
      <c r="T44" s="5">
        <f t="shared" ref="T44" si="100">CEILING((R44+O44)/5,1)*5</f>
        <v>60</v>
      </c>
      <c r="U44" s="5">
        <f t="shared" ref="U44" si="101">CEILING((R44+P44)/5,1)*5</f>
        <v>20</v>
      </c>
      <c r="V44" s="5">
        <f t="shared" ref="V44" si="102">CEILING((R44+Q44)/5,1)*5</f>
        <v>5</v>
      </c>
      <c r="W44" s="5">
        <f t="shared" ref="W44" si="103">IF(MIN(T44:U44)&lt;20,MIN(T44:U44)-20,0)</f>
        <v>0</v>
      </c>
      <c r="X44" s="5">
        <f t="shared" ref="X44" si="104">IF(V44&lt;0,V44,0)</f>
        <v>0</v>
      </c>
      <c r="Y44" s="5">
        <f t="shared" ref="Y44" si="105">CEILING((T44-(E44+3*F44)+AD44)/5,1)*5</f>
        <v>35</v>
      </c>
      <c r="Z44" s="5">
        <f t="shared" ref="Z44" si="106">CEILING((U44-(E44+3*F44)+AD44)/5,1)*5</f>
        <v>-5</v>
      </c>
      <c r="AA44" s="5">
        <v>0</v>
      </c>
      <c r="AB44" s="5">
        <v>0</v>
      </c>
      <c r="AC44" s="83">
        <f t="shared" ref="AC44" si="107">C44+E44+G44+H44+J44+K44+L44+AA44+AB44</f>
        <v>85.541634565979905</v>
      </c>
      <c r="AD44" s="5">
        <v>-15</v>
      </c>
      <c r="AE44" s="5"/>
      <c r="AF44" s="5"/>
      <c r="AG44" s="5"/>
      <c r="AH44" s="83">
        <f t="shared" si="18"/>
        <v>10.05433945199476</v>
      </c>
      <c r="AI44" s="64">
        <f t="shared" ref="AI44" si="108">H44</f>
        <v>6</v>
      </c>
      <c r="AJ44" s="64">
        <f t="shared" ref="AJ44" si="109">K44</f>
        <v>21.1</v>
      </c>
      <c r="AK44" s="83">
        <f t="shared" si="19"/>
        <v>73.387295113985161</v>
      </c>
      <c r="AL44" s="83">
        <f t="shared" ref="AL44" si="110">IF(AT44&lt;0,0,AT44)</f>
        <v>4.4583654340200667</v>
      </c>
      <c r="AM44" s="83">
        <f t="shared" ref="AM44" si="111">IF(AT44&lt;0,AT44+AU44,AU44)</f>
        <v>-25</v>
      </c>
      <c r="AN44" s="69">
        <f t="shared" ref="AN44" si="112">CEILING((AO44+AP44)/5,1)*5</f>
        <v>15</v>
      </c>
      <c r="AO44" s="221">
        <f t="shared" si="23"/>
        <v>11.65433945199476</v>
      </c>
      <c r="AP44" s="82">
        <v>0</v>
      </c>
      <c r="AQ44" s="220">
        <v>0.6</v>
      </c>
      <c r="AR44" s="64">
        <v>19.600000000000001</v>
      </c>
      <c r="AS44" s="64">
        <f t="shared" ref="AS44" si="113">K44-(AQ44+AR44)</f>
        <v>0.89999999999999858</v>
      </c>
      <c r="AT44" s="83">
        <f t="shared" ref="AT44" si="114">R44-SUM(AK44,AH44,AU44,AI44,AJ44)</f>
        <v>4.4583654340200667</v>
      </c>
      <c r="AU44" s="83">
        <f t="shared" si="25"/>
        <v>-25</v>
      </c>
      <c r="AV44" s="64">
        <v>3</v>
      </c>
      <c r="AW44" s="84">
        <f t="shared" ref="AW44" si="115">C44+E44+L44+G44</f>
        <v>58.441634565979918</v>
      </c>
      <c r="AX44" s="5">
        <f t="shared" si="26"/>
        <v>34.5</v>
      </c>
      <c r="AY44" s="84">
        <f t="shared" ref="AY44" si="116">AK44+AU44+AH44</f>
        <v>58.441634565979925</v>
      </c>
      <c r="AZ44" s="84">
        <f t="shared" ref="AZ44" si="117">AT44-J44</f>
        <v>4.4583654340200667</v>
      </c>
      <c r="BA44" s="64">
        <f t="shared" si="27"/>
        <v>7.1054273576010019E-15</v>
      </c>
      <c r="BB44" s="5"/>
      <c r="BC44" s="5"/>
      <c r="BD44" s="85"/>
    </row>
    <row r="45" spans="1:56" x14ac:dyDescent="0.2">
      <c r="A45" s="5" t="s">
        <v>402</v>
      </c>
      <c r="B45" s="5">
        <f>INDEX(Binning!$F$3:$AW$791,MATCH(CONCATENATE($A45,"_E1"),Binning!$F$3:$F$791,0),MATCH(Notes!$B$54,Binning!$F$2:$AW$2,0))</f>
        <v>1215</v>
      </c>
      <c r="C45" s="188">
        <v>86.7</v>
      </c>
      <c r="D45" s="188">
        <v>15.1</v>
      </c>
      <c r="E45" s="69">
        <v>3</v>
      </c>
      <c r="F45" s="69">
        <v>3</v>
      </c>
      <c r="G45" s="51">
        <f t="shared" ref="G45" si="118">SQRT((3*D45)^2+(3*F45)^2+(3*M45)^2)</f>
        <v>46.185387299447861</v>
      </c>
      <c r="H45" s="9">
        <v>6</v>
      </c>
      <c r="I45" s="5">
        <v>0</v>
      </c>
      <c r="J45" s="51">
        <f t="shared" ref="J45" si="119">I45*B45/100</f>
        <v>0</v>
      </c>
      <c r="K45" s="212">
        <v>24.4</v>
      </c>
      <c r="L45" s="202">
        <v>-85</v>
      </c>
      <c r="M45" s="8">
        <v>0</v>
      </c>
      <c r="N45" s="223">
        <v>-140</v>
      </c>
      <c r="O45" s="191">
        <v>-30</v>
      </c>
      <c r="P45" s="61">
        <v>-70</v>
      </c>
      <c r="Q45" s="184">
        <f t="shared" si="57"/>
        <v>-80</v>
      </c>
      <c r="R45" s="5">
        <f t="shared" ref="R45" si="120">CEILING((C45+E45+G45+H45+J45+K45+L45+AA45+AB45)/5,1)*5</f>
        <v>85</v>
      </c>
      <c r="S45" s="5">
        <f t="shared" ref="S45" si="121">CEILING((R45+N45)/5,1)*5</f>
        <v>-55</v>
      </c>
      <c r="T45" s="5">
        <f t="shared" ref="T45" si="122">CEILING((R45+O45)/5,1)*5</f>
        <v>55</v>
      </c>
      <c r="U45" s="5">
        <f t="shared" ref="U45" si="123">CEILING((R45+P45)/5,1)*5</f>
        <v>15</v>
      </c>
      <c r="V45" s="5">
        <f t="shared" ref="V45" si="124">CEILING((R45+Q45)/5,1)*5</f>
        <v>5</v>
      </c>
      <c r="W45" s="5">
        <f t="shared" ref="W45" si="125">IF(MIN(T45:U45)&lt;20,MIN(T45:U45)-20,0)</f>
        <v>-5</v>
      </c>
      <c r="X45" s="5">
        <f t="shared" ref="X45" si="126">IF(V45&lt;0,V45,0)</f>
        <v>0</v>
      </c>
      <c r="Y45" s="5">
        <f t="shared" ref="Y45" si="127">CEILING((T45-(E45+3*F45)+AD45)/5,1)*5</f>
        <v>30</v>
      </c>
      <c r="Z45" s="5">
        <f t="shared" ref="Z45" si="128">CEILING((U45-(E45+3*F45)+AD45)/5,1)*5</f>
        <v>-10</v>
      </c>
      <c r="AA45" s="5">
        <v>0</v>
      </c>
      <c r="AB45" s="5">
        <v>0</v>
      </c>
      <c r="AC45" s="83">
        <f t="shared" ref="AC45" si="129">C45+E45+G45+H45+J45+K45+L45+AA45+AB45</f>
        <v>81.285387299447876</v>
      </c>
      <c r="AD45" s="5">
        <v>-15</v>
      </c>
      <c r="AE45" s="5"/>
      <c r="AF45" s="5"/>
      <c r="AG45" s="5"/>
      <c r="AH45" s="83">
        <f t="shared" ref="AH45" si="130">E45+$G45*F45*3/$AX45</f>
        <v>10.655036568969258</v>
      </c>
      <c r="AI45" s="64">
        <f t="shared" ref="AI45" si="131">H45</f>
        <v>6</v>
      </c>
      <c r="AJ45" s="64">
        <f t="shared" ref="AJ45" si="132">K45</f>
        <v>24.4</v>
      </c>
      <c r="AK45" s="83">
        <f t="shared" ref="AK45" si="133">C45+$G45*D45*3/$AX45</f>
        <v>125.23035073047859</v>
      </c>
      <c r="AL45" s="83">
        <f t="shared" ref="AL45" si="134">IF(AT45&lt;0,0,AT45)</f>
        <v>3.7146127005521521</v>
      </c>
      <c r="AM45" s="83">
        <f t="shared" ref="AM45" si="135">IF(AT45&lt;0,AT45+AU45,AU45)</f>
        <v>-85</v>
      </c>
      <c r="AN45" s="69">
        <f t="shared" ref="AN45" si="136">CEILING((AO45+AP45)/5,1)*5</f>
        <v>15</v>
      </c>
      <c r="AO45" s="221">
        <f t="shared" si="23"/>
        <v>12.355036568969258</v>
      </c>
      <c r="AP45" s="82">
        <v>0</v>
      </c>
      <c r="AQ45" s="220">
        <v>0.7</v>
      </c>
      <c r="AR45" s="64">
        <v>19.600000000000001</v>
      </c>
      <c r="AS45" s="64">
        <f t="shared" ref="AS45" si="137">K45-(AQ45+AR45)</f>
        <v>4.0999999999999979</v>
      </c>
      <c r="AT45" s="83">
        <f t="shared" ref="AT45" si="138">R45-SUM(AK45,AH45,AU45,AI45,AJ45)</f>
        <v>3.7146127005521521</v>
      </c>
      <c r="AU45" s="83">
        <f t="shared" ref="AU45" si="139">L45+$G45*M45*AV45/$AX45+AB45</f>
        <v>-85</v>
      </c>
      <c r="AV45" s="64">
        <v>3</v>
      </c>
      <c r="AW45" s="84">
        <f t="shared" ref="AW45" si="140">C45+E45+L45+G45</f>
        <v>50.885387299447864</v>
      </c>
      <c r="AX45" s="5">
        <f t="shared" ref="AX45" si="141">3*D45+3*F45+AV45*M45</f>
        <v>54.3</v>
      </c>
      <c r="AY45" s="84">
        <f t="shared" ref="AY45" si="142">AK45+AU45+AH45</f>
        <v>50.885387299447849</v>
      </c>
      <c r="AZ45" s="84">
        <f t="shared" ref="AZ45" si="143">AT45-J45</f>
        <v>3.7146127005521521</v>
      </c>
      <c r="BA45" s="64">
        <f t="shared" ref="BA45" si="144">AY45-AW45-AB45</f>
        <v>-1.4210854715202004E-14</v>
      </c>
      <c r="BB45" s="5"/>
      <c r="BC45" s="5"/>
      <c r="BD45" s="85"/>
    </row>
    <row r="46" spans="1:56" x14ac:dyDescent="0.2">
      <c r="A46" s="5" t="s">
        <v>18</v>
      </c>
      <c r="B46" s="5">
        <f>INDEX(Binning!$F$3:$AW$791,MATCH(CONCATENATE($A46,"_E1"),Binning!$F$3:$F$791,0),MATCH(Notes!$B$54,Binning!$F$2:$AW$2,0))</f>
        <v>705</v>
      </c>
      <c r="C46" s="188">
        <v>23.7</v>
      </c>
      <c r="D46" s="188">
        <v>5</v>
      </c>
      <c r="E46" s="82">
        <v>3</v>
      </c>
      <c r="F46" s="82">
        <v>3</v>
      </c>
      <c r="G46" s="51">
        <f t="shared" si="0"/>
        <v>26.873034811870429</v>
      </c>
      <c r="H46" s="9">
        <v>6</v>
      </c>
      <c r="I46" s="5">
        <v>0</v>
      </c>
      <c r="J46" s="51">
        <f t="shared" si="70"/>
        <v>0</v>
      </c>
      <c r="K46" s="213">
        <v>3.3</v>
      </c>
      <c r="L46" s="8">
        <v>-3.1</v>
      </c>
      <c r="M46" s="8">
        <v>6.8</v>
      </c>
      <c r="N46" s="191">
        <v>5</v>
      </c>
      <c r="O46" s="191">
        <v>-40</v>
      </c>
      <c r="P46" s="182">
        <v>-30</v>
      </c>
      <c r="Q46" s="236">
        <v>-5</v>
      </c>
      <c r="R46" s="5">
        <f t="shared" si="15"/>
        <v>60</v>
      </c>
      <c r="S46" s="5">
        <f t="shared" si="2"/>
        <v>65</v>
      </c>
      <c r="T46" s="5">
        <f t="shared" si="3"/>
        <v>20</v>
      </c>
      <c r="U46" s="5">
        <f t="shared" si="4"/>
        <v>30</v>
      </c>
      <c r="V46" s="5">
        <f t="shared" si="5"/>
        <v>55</v>
      </c>
      <c r="W46" s="5">
        <f t="shared" si="16"/>
        <v>0</v>
      </c>
      <c r="X46" s="5">
        <f t="shared" si="6"/>
        <v>0</v>
      </c>
      <c r="Y46" s="5">
        <f t="shared" si="75"/>
        <v>-10</v>
      </c>
      <c r="Z46" s="5">
        <f t="shared" si="76"/>
        <v>0</v>
      </c>
      <c r="AA46" s="5">
        <v>0</v>
      </c>
      <c r="AB46" s="5">
        <v>0</v>
      </c>
      <c r="AC46" s="83">
        <f t="shared" si="17"/>
        <v>59.773034811870424</v>
      </c>
      <c r="AD46" s="5">
        <v>-20</v>
      </c>
      <c r="AE46" s="5"/>
      <c r="AF46" s="5"/>
      <c r="AG46" s="5"/>
      <c r="AH46" s="83">
        <f t="shared" si="18"/>
        <v>8.4472367861899524</v>
      </c>
      <c r="AI46" s="64">
        <f t="shared" si="77"/>
        <v>6</v>
      </c>
      <c r="AJ46" s="64">
        <f t="shared" si="78"/>
        <v>3.3</v>
      </c>
      <c r="AK46" s="83">
        <f t="shared" si="19"/>
        <v>32.778727976983248</v>
      </c>
      <c r="AL46" s="83">
        <f t="shared" si="20"/>
        <v>0.22696518812957578</v>
      </c>
      <c r="AM46" s="83">
        <f t="shared" si="21"/>
        <v>9.247070048697223</v>
      </c>
      <c r="AN46" s="69">
        <f t="shared" si="22"/>
        <v>10</v>
      </c>
      <c r="AO46" s="221">
        <f t="shared" si="23"/>
        <v>9.5472367861899521</v>
      </c>
      <c r="AP46" s="82">
        <v>0</v>
      </c>
      <c r="AQ46" s="220">
        <v>0.1</v>
      </c>
      <c r="AR46" s="64">
        <v>1.7</v>
      </c>
      <c r="AS46" s="64">
        <f t="shared" si="24"/>
        <v>1.4999999999999998</v>
      </c>
      <c r="AT46" s="83">
        <f t="shared" si="71"/>
        <v>0.22696518812957578</v>
      </c>
      <c r="AU46" s="83">
        <f t="shared" si="25"/>
        <v>9.247070048697223</v>
      </c>
      <c r="AV46" s="64">
        <v>3</v>
      </c>
      <c r="AW46" s="84">
        <f t="shared" si="72"/>
        <v>50.473034811870427</v>
      </c>
      <c r="AX46" s="5">
        <f t="shared" si="26"/>
        <v>44.4</v>
      </c>
      <c r="AY46" s="84">
        <f t="shared" si="73"/>
        <v>50.473034811870427</v>
      </c>
      <c r="AZ46" s="84">
        <f t="shared" si="74"/>
        <v>0.22696518812957578</v>
      </c>
      <c r="BA46" s="64">
        <f t="shared" si="27"/>
        <v>0</v>
      </c>
      <c r="BB46" s="5"/>
      <c r="BC46" s="5"/>
      <c r="BD46" s="85"/>
    </row>
    <row r="47" spans="1:56" x14ac:dyDescent="0.2">
      <c r="A47" s="5" t="s">
        <v>19</v>
      </c>
      <c r="B47" s="5">
        <f>INDEX(Binning!$F$3:$AW$791,MATCH(CONCATENATE($A47,"_E1"),Binning!$F$3:$F$791,0),MATCH(Notes!$B$54,Binning!$F$2:$AW$2,0))</f>
        <v>740</v>
      </c>
      <c r="C47" s="188">
        <v>22.7</v>
      </c>
      <c r="D47" s="188">
        <v>4.2</v>
      </c>
      <c r="E47" s="82">
        <v>3</v>
      </c>
      <c r="F47" s="82">
        <v>3</v>
      </c>
      <c r="G47" s="51">
        <f t="shared" si="0"/>
        <v>26.091377886190678</v>
      </c>
      <c r="H47" s="9">
        <v>6</v>
      </c>
      <c r="I47" s="5">
        <v>0</v>
      </c>
      <c r="J47" s="51">
        <f t="shared" si="70"/>
        <v>0</v>
      </c>
      <c r="K47" s="213">
        <v>5.2</v>
      </c>
      <c r="L47" s="8">
        <v>16.100000000000001</v>
      </c>
      <c r="M47" s="8">
        <v>7</v>
      </c>
      <c r="N47" s="191">
        <v>-25</v>
      </c>
      <c r="O47" s="191">
        <v>-20</v>
      </c>
      <c r="P47" s="61">
        <v>-45</v>
      </c>
      <c r="Q47" s="236">
        <v>-45</v>
      </c>
      <c r="R47" s="5">
        <f t="shared" si="15"/>
        <v>80</v>
      </c>
      <c r="S47" s="5">
        <f t="shared" si="2"/>
        <v>55</v>
      </c>
      <c r="T47" s="5">
        <f t="shared" si="3"/>
        <v>60</v>
      </c>
      <c r="U47" s="5">
        <f t="shared" si="4"/>
        <v>35</v>
      </c>
      <c r="V47" s="5">
        <f t="shared" si="5"/>
        <v>35</v>
      </c>
      <c r="W47" s="5">
        <f t="shared" si="16"/>
        <v>0</v>
      </c>
      <c r="X47" s="5">
        <f t="shared" si="6"/>
        <v>0</v>
      </c>
      <c r="Y47" s="5">
        <f t="shared" si="75"/>
        <v>35</v>
      </c>
      <c r="Z47" s="5">
        <f t="shared" si="76"/>
        <v>10</v>
      </c>
      <c r="AA47" s="5">
        <v>0</v>
      </c>
      <c r="AB47" s="5">
        <v>0</v>
      </c>
      <c r="AC47" s="83">
        <f t="shared" si="17"/>
        <v>79.091377886190685</v>
      </c>
      <c r="AD47" s="5">
        <v>-15</v>
      </c>
      <c r="AE47" s="5"/>
      <c r="AF47" s="5"/>
      <c r="AG47" s="5"/>
      <c r="AH47" s="83">
        <f t="shared" si="18"/>
        <v>8.5122629337022548</v>
      </c>
      <c r="AI47" s="64">
        <f t="shared" si="77"/>
        <v>6</v>
      </c>
      <c r="AJ47" s="64">
        <f t="shared" si="78"/>
        <v>5.2</v>
      </c>
      <c r="AK47" s="83">
        <f t="shared" si="19"/>
        <v>30.417168107183159</v>
      </c>
      <c r="AL47" s="83">
        <f t="shared" si="20"/>
        <v>0.90862211380932933</v>
      </c>
      <c r="AM47" s="83">
        <f t="shared" si="21"/>
        <v>28.961946845305263</v>
      </c>
      <c r="AN47" s="69">
        <f t="shared" si="22"/>
        <v>10</v>
      </c>
      <c r="AO47" s="221">
        <f t="shared" si="23"/>
        <v>9.6122629337022545</v>
      </c>
      <c r="AP47" s="82">
        <v>0</v>
      </c>
      <c r="AQ47" s="220">
        <v>0.1</v>
      </c>
      <c r="AR47" s="64">
        <v>2.6</v>
      </c>
      <c r="AS47" s="64">
        <f t="shared" si="24"/>
        <v>2.5</v>
      </c>
      <c r="AT47" s="83">
        <f t="shared" si="71"/>
        <v>0.90862211380932933</v>
      </c>
      <c r="AU47" s="83">
        <f t="shared" si="25"/>
        <v>28.961946845305263</v>
      </c>
      <c r="AV47" s="64">
        <v>3</v>
      </c>
      <c r="AW47" s="84">
        <f t="shared" si="72"/>
        <v>67.891377886190668</v>
      </c>
      <c r="AX47" s="5">
        <f t="shared" si="26"/>
        <v>42.6</v>
      </c>
      <c r="AY47" s="84">
        <f t="shared" si="73"/>
        <v>67.891377886190682</v>
      </c>
      <c r="AZ47" s="84">
        <f t="shared" si="74"/>
        <v>0.90862211380932933</v>
      </c>
      <c r="BA47" s="64">
        <f t="shared" si="27"/>
        <v>1.4210854715202004E-14</v>
      </c>
      <c r="BB47" s="5"/>
      <c r="BC47" s="5"/>
      <c r="BD47" s="85"/>
    </row>
    <row r="48" spans="1:56" x14ac:dyDescent="0.2">
      <c r="A48" s="5" t="s">
        <v>86</v>
      </c>
      <c r="B48" s="5">
        <f>INDEX(Binning!$F$3:$AW$791,MATCH(CONCATENATE($A48,"_E1"),Binning!$F$3:$F$791,0),MATCH(Notes!$B$54,Binning!$F$2:$AW$2,0))</f>
        <v>855</v>
      </c>
      <c r="C48" s="188">
        <v>12.6</v>
      </c>
      <c r="D48" s="188">
        <v>3.9</v>
      </c>
      <c r="E48" s="82">
        <v>3</v>
      </c>
      <c r="F48" s="82">
        <v>3</v>
      </c>
      <c r="G48" s="51">
        <f t="shared" si="0"/>
        <v>22.139105672994109</v>
      </c>
      <c r="H48" s="9">
        <v>6</v>
      </c>
      <c r="I48" s="5">
        <v>0</v>
      </c>
      <c r="J48" s="51">
        <f t="shared" si="70"/>
        <v>0</v>
      </c>
      <c r="K48" s="213">
        <v>10.1</v>
      </c>
      <c r="L48" s="8">
        <v>-31.7</v>
      </c>
      <c r="M48" s="8">
        <v>5.5</v>
      </c>
      <c r="N48" s="191">
        <v>-35</v>
      </c>
      <c r="O48" s="191">
        <v>-25</v>
      </c>
      <c r="P48" s="61">
        <v>-20</v>
      </c>
      <c r="Q48" s="236">
        <v>10</v>
      </c>
      <c r="R48" s="5">
        <f t="shared" si="15"/>
        <v>25</v>
      </c>
      <c r="S48" s="5">
        <f t="shared" si="2"/>
        <v>-10</v>
      </c>
      <c r="T48" s="5">
        <f t="shared" si="3"/>
        <v>0</v>
      </c>
      <c r="U48" s="5">
        <f t="shared" si="4"/>
        <v>5</v>
      </c>
      <c r="V48" s="5">
        <f t="shared" si="5"/>
        <v>35</v>
      </c>
      <c r="W48" s="5">
        <f t="shared" si="16"/>
        <v>-20</v>
      </c>
      <c r="X48" s="5">
        <f t="shared" si="6"/>
        <v>0</v>
      </c>
      <c r="Y48" s="5">
        <f t="shared" si="75"/>
        <v>-25</v>
      </c>
      <c r="Z48" s="5">
        <f t="shared" si="76"/>
        <v>-20</v>
      </c>
      <c r="AA48" s="5">
        <v>0</v>
      </c>
      <c r="AB48" s="5">
        <v>0</v>
      </c>
      <c r="AC48" s="83">
        <f t="shared" si="17"/>
        <v>22.139105672994109</v>
      </c>
      <c r="AD48" s="5">
        <v>-15</v>
      </c>
      <c r="AE48" s="5"/>
      <c r="AH48" s="83">
        <f t="shared" si="18"/>
        <v>8.3562352434663172</v>
      </c>
      <c r="AI48" s="64">
        <f t="shared" si="77"/>
        <v>6</v>
      </c>
      <c r="AJ48" s="64">
        <f t="shared" si="78"/>
        <v>10.1</v>
      </c>
      <c r="AK48" s="83">
        <f t="shared" si="19"/>
        <v>19.563105816506212</v>
      </c>
      <c r="AL48" s="83">
        <f t="shared" si="20"/>
        <v>2.8608943270058873</v>
      </c>
      <c r="AM48" s="83">
        <f t="shared" si="21"/>
        <v>-21.88023538697842</v>
      </c>
      <c r="AN48" s="69">
        <f t="shared" si="22"/>
        <v>10</v>
      </c>
      <c r="AO48" s="221">
        <f t="shared" si="23"/>
        <v>9.5562352434663165</v>
      </c>
      <c r="AP48" s="82">
        <v>0</v>
      </c>
      <c r="AQ48" s="220">
        <v>0.2</v>
      </c>
      <c r="AR48" s="64">
        <v>5.2</v>
      </c>
      <c r="AS48" s="64">
        <f t="shared" si="24"/>
        <v>4.6999999999999993</v>
      </c>
      <c r="AT48" s="83">
        <f t="shared" si="71"/>
        <v>2.8608943270058873</v>
      </c>
      <c r="AU48" s="83">
        <f t="shared" si="25"/>
        <v>-21.88023538697842</v>
      </c>
      <c r="AV48" s="64">
        <v>3</v>
      </c>
      <c r="AW48" s="84">
        <f t="shared" si="72"/>
        <v>6.0391056729941077</v>
      </c>
      <c r="AX48" s="5">
        <f t="shared" si="26"/>
        <v>37.200000000000003</v>
      </c>
      <c r="AY48" s="84">
        <f t="shared" si="73"/>
        <v>6.0391056729941095</v>
      </c>
      <c r="AZ48" s="84">
        <f t="shared" si="74"/>
        <v>2.8608943270058873</v>
      </c>
      <c r="BA48" s="64">
        <f t="shared" si="27"/>
        <v>1.7763568394002505E-15</v>
      </c>
      <c r="BC48" s="5"/>
      <c r="BD48" s="85"/>
    </row>
    <row r="49" spans="1:56" x14ac:dyDescent="0.2">
      <c r="A49" s="5" t="s">
        <v>317</v>
      </c>
      <c r="B49" s="5">
        <f>INDEX(Binning!$F$3:$AW$791,MATCH(CONCATENATE($A49,"_E1"),Binning!$F$3:$F$791,0),MATCH(Notes!$B$54,Binning!$F$2:$AW$2,0))</f>
        <v>880</v>
      </c>
      <c r="C49" s="188">
        <v>9.6</v>
      </c>
      <c r="D49" s="188">
        <v>4.2</v>
      </c>
      <c r="E49" s="82">
        <v>3</v>
      </c>
      <c r="F49" s="82">
        <v>3</v>
      </c>
      <c r="G49" s="51">
        <f>SQRT((3*D49)^2+(3*F49)^2+(3*M49)^2)</f>
        <v>29.067507633094376</v>
      </c>
      <c r="H49" s="9">
        <v>6</v>
      </c>
      <c r="I49" s="5">
        <v>0</v>
      </c>
      <c r="J49" s="51">
        <f t="shared" si="70"/>
        <v>0</v>
      </c>
      <c r="K49" s="213">
        <v>11.8</v>
      </c>
      <c r="L49" s="8">
        <v>-36.200000000000003</v>
      </c>
      <c r="M49" s="8">
        <v>8.1999999999999993</v>
      </c>
      <c r="N49" s="191">
        <v>-40</v>
      </c>
      <c r="O49" s="191">
        <v>-35</v>
      </c>
      <c r="P49" s="182">
        <v>-40</v>
      </c>
      <c r="Q49" s="236">
        <v>0</v>
      </c>
      <c r="R49" s="5">
        <f t="shared" si="15"/>
        <v>25</v>
      </c>
      <c r="S49" s="5">
        <f>CEILING((R49+N49)/5,1)*5</f>
        <v>-15</v>
      </c>
      <c r="T49" s="5">
        <f>CEILING((R49+O49)/5,1)*5</f>
        <v>-10</v>
      </c>
      <c r="U49" s="5">
        <f t="shared" si="4"/>
        <v>-15</v>
      </c>
      <c r="V49" s="5">
        <f>CEILING((R49+Q49)/5,1)*5</f>
        <v>25</v>
      </c>
      <c r="W49" s="5">
        <f t="shared" si="16"/>
        <v>-35</v>
      </c>
      <c r="X49" s="5">
        <f t="shared" si="6"/>
        <v>0</v>
      </c>
      <c r="Y49" s="5">
        <f t="shared" si="75"/>
        <v>-35</v>
      </c>
      <c r="Z49" s="5">
        <f t="shared" si="76"/>
        <v>-40</v>
      </c>
      <c r="AA49" s="5">
        <v>0</v>
      </c>
      <c r="AB49" s="5">
        <v>0</v>
      </c>
      <c r="AC49" s="83">
        <f t="shared" si="17"/>
        <v>23.267507633094368</v>
      </c>
      <c r="AD49" s="5">
        <v>-15</v>
      </c>
      <c r="AE49" s="5"/>
      <c r="AH49" s="83">
        <f t="shared" si="18"/>
        <v>8.6625014869664376</v>
      </c>
      <c r="AI49" s="64">
        <f t="shared" si="77"/>
        <v>6</v>
      </c>
      <c r="AJ49" s="64">
        <f t="shared" si="78"/>
        <v>11.8</v>
      </c>
      <c r="AK49" s="83">
        <f t="shared" si="19"/>
        <v>17.52750208175301</v>
      </c>
      <c r="AL49" s="83">
        <f t="shared" si="20"/>
        <v>1.7324923669056282</v>
      </c>
      <c r="AM49" s="83">
        <f t="shared" si="21"/>
        <v>-20.722495935625076</v>
      </c>
      <c r="AN49" s="69">
        <f t="shared" si="22"/>
        <v>10</v>
      </c>
      <c r="AO49" s="221">
        <f t="shared" si="23"/>
        <v>9.9625014869664383</v>
      </c>
      <c r="AP49" s="82">
        <v>0</v>
      </c>
      <c r="AQ49" s="220">
        <v>0.3</v>
      </c>
      <c r="AR49" s="64">
        <v>6</v>
      </c>
      <c r="AS49" s="64">
        <f t="shared" si="24"/>
        <v>5.5000000000000009</v>
      </c>
      <c r="AT49" s="83">
        <f t="shared" si="71"/>
        <v>1.7324923669056282</v>
      </c>
      <c r="AU49" s="83">
        <f t="shared" si="25"/>
        <v>-20.722495935625076</v>
      </c>
      <c r="AV49" s="64">
        <v>3</v>
      </c>
      <c r="AW49" s="84">
        <f t="shared" si="72"/>
        <v>5.4675076330943746</v>
      </c>
      <c r="AX49" s="5">
        <f t="shared" si="26"/>
        <v>46.2</v>
      </c>
      <c r="AY49" s="84">
        <f t="shared" si="73"/>
        <v>5.467507633094371</v>
      </c>
      <c r="AZ49" s="84">
        <f t="shared" si="74"/>
        <v>1.7324923669056282</v>
      </c>
      <c r="BA49" s="64">
        <f t="shared" si="27"/>
        <v>-3.5527136788005009E-15</v>
      </c>
      <c r="BC49" s="5"/>
      <c r="BD49" s="85"/>
    </row>
    <row r="50" spans="1:56" x14ac:dyDescent="0.2">
      <c r="A50" s="5" t="s">
        <v>349</v>
      </c>
      <c r="B50" s="5">
        <f>INDEX(Binning!$F$3:$AW$791,MATCH(CONCATENATE($A50,"_E1"),Binning!$F$3:$F$791,0),MATCH(Notes!$B$54,Binning!$F$2:$AW$2,0))</f>
        <v>965</v>
      </c>
      <c r="C50" s="188">
        <v>8.1999999999999993</v>
      </c>
      <c r="D50" s="188">
        <v>6.6</v>
      </c>
      <c r="E50" s="82">
        <v>3</v>
      </c>
      <c r="F50" s="82">
        <v>3</v>
      </c>
      <c r="G50" s="51">
        <f>SQRT((3*D50)^2+(3*F50)^2+(3*M50)^2)</f>
        <v>35.850941410233567</v>
      </c>
      <c r="H50" s="9">
        <v>6</v>
      </c>
      <c r="I50" s="5">
        <v>0</v>
      </c>
      <c r="J50" s="51">
        <f t="shared" ref="J50" si="145">I50*B50/100</f>
        <v>0</v>
      </c>
      <c r="K50" s="213">
        <v>14.7</v>
      </c>
      <c r="L50" s="8">
        <v>-39.4</v>
      </c>
      <c r="M50" s="8">
        <v>9.5</v>
      </c>
      <c r="N50" s="61">
        <v>-50</v>
      </c>
      <c r="O50" s="191">
        <v>-55</v>
      </c>
      <c r="P50" s="182">
        <v>-55</v>
      </c>
      <c r="Q50" s="236">
        <v>-10</v>
      </c>
      <c r="R50" s="5">
        <f t="shared" si="15"/>
        <v>30</v>
      </c>
      <c r="S50" s="5">
        <f>CEILING((R50+N50)/5,1)*5</f>
        <v>-20</v>
      </c>
      <c r="T50" s="5">
        <f>CEILING((R50+O50)/5,1)*5</f>
        <v>-25</v>
      </c>
      <c r="U50" s="5">
        <f t="shared" ref="U50" si="146">CEILING((R50+P50)/5,1)*5</f>
        <v>-25</v>
      </c>
      <c r="V50" s="5">
        <f>CEILING((R50+Q50)/5,1)*5</f>
        <v>20</v>
      </c>
      <c r="W50" s="5">
        <f t="shared" si="16"/>
        <v>-45</v>
      </c>
      <c r="X50" s="5">
        <f t="shared" ref="X50" si="147">IF(V50&lt;0,V50,0)</f>
        <v>0</v>
      </c>
      <c r="Y50" s="5">
        <f t="shared" si="75"/>
        <v>-50</v>
      </c>
      <c r="Z50" s="5">
        <f t="shared" si="76"/>
        <v>-50</v>
      </c>
      <c r="AA50" s="5">
        <v>0</v>
      </c>
      <c r="AB50" s="5">
        <v>0</v>
      </c>
      <c r="AC50" s="83">
        <f t="shared" si="17"/>
        <v>28.350941410233567</v>
      </c>
      <c r="AD50" s="5">
        <v>-15</v>
      </c>
      <c r="AE50" s="5"/>
      <c r="AH50" s="83">
        <f t="shared" si="18"/>
        <v>8.6310379178377339</v>
      </c>
      <c r="AI50" s="64">
        <f t="shared" si="77"/>
        <v>6</v>
      </c>
      <c r="AJ50" s="64">
        <f t="shared" si="78"/>
        <v>14.7</v>
      </c>
      <c r="AK50" s="83">
        <f t="shared" si="19"/>
        <v>20.588283419243012</v>
      </c>
      <c r="AL50" s="83">
        <f t="shared" si="20"/>
        <v>1.6490585897664332</v>
      </c>
      <c r="AM50" s="83">
        <f t="shared" si="21"/>
        <v>-21.568379926847179</v>
      </c>
      <c r="AN50" s="69">
        <f t="shared" si="22"/>
        <v>10</v>
      </c>
      <c r="AO50" s="221">
        <f t="shared" si="23"/>
        <v>9.9310379178377346</v>
      </c>
      <c r="AP50" s="82">
        <v>0</v>
      </c>
      <c r="AQ50" s="220">
        <v>0.3</v>
      </c>
      <c r="AR50" s="64">
        <v>6.5</v>
      </c>
      <c r="AS50" s="64">
        <f t="shared" si="24"/>
        <v>7.8999999999999995</v>
      </c>
      <c r="AT50" s="83">
        <f t="shared" si="71"/>
        <v>1.6490585897664332</v>
      </c>
      <c r="AU50" s="83">
        <f t="shared" si="25"/>
        <v>-21.568379926847179</v>
      </c>
      <c r="AV50" s="64">
        <v>3</v>
      </c>
      <c r="AW50" s="84">
        <f t="shared" si="72"/>
        <v>7.6509414102335676</v>
      </c>
      <c r="AX50" s="5">
        <f t="shared" si="26"/>
        <v>57.3</v>
      </c>
      <c r="AY50" s="84">
        <f t="shared" si="73"/>
        <v>7.6509414102335676</v>
      </c>
      <c r="AZ50" s="84">
        <f t="shared" si="74"/>
        <v>1.6490585897664332</v>
      </c>
      <c r="BA50" s="64">
        <f t="shared" si="27"/>
        <v>0</v>
      </c>
      <c r="BC50" s="5"/>
      <c r="BD50" s="85"/>
    </row>
    <row r="51" spans="1:56" x14ac:dyDescent="0.2">
      <c r="A51" s="5" t="s">
        <v>20</v>
      </c>
      <c r="B51" s="5">
        <f>INDEX(Binning!$F$3:$AW$791,MATCH(CONCATENATE($A51,"_E1"),Binning!$F$3:$F$791,0),MATCH(Notes!$B$54,Binning!$F$2:$AW$2,0))</f>
        <v>630</v>
      </c>
      <c r="C51" s="231">
        <v>28.1</v>
      </c>
      <c r="D51" s="231">
        <v>3.3</v>
      </c>
      <c r="E51" s="82">
        <v>3</v>
      </c>
      <c r="F51" s="82">
        <v>3</v>
      </c>
      <c r="G51" s="51">
        <f t="shared" si="0"/>
        <v>27.477445296096942</v>
      </c>
      <c r="H51" s="9">
        <v>6</v>
      </c>
      <c r="I51" s="5">
        <v>0</v>
      </c>
      <c r="J51" s="51">
        <f t="shared" si="70"/>
        <v>0</v>
      </c>
      <c r="K51" s="213">
        <v>2.2000000000000002</v>
      </c>
      <c r="L51" s="8">
        <v>-56.5</v>
      </c>
      <c r="M51" s="232">
        <v>8</v>
      </c>
      <c r="N51" s="9">
        <v>5</v>
      </c>
      <c r="O51" s="191">
        <v>-30</v>
      </c>
      <c r="P51" s="182">
        <v>-20</v>
      </c>
      <c r="Q51" s="236">
        <v>20</v>
      </c>
      <c r="R51" s="5">
        <f t="shared" si="15"/>
        <v>15</v>
      </c>
      <c r="S51" s="5">
        <f t="shared" si="2"/>
        <v>20</v>
      </c>
      <c r="T51" s="5">
        <f t="shared" si="3"/>
        <v>-15</v>
      </c>
      <c r="U51" s="5">
        <f t="shared" si="4"/>
        <v>-5</v>
      </c>
      <c r="V51" s="5">
        <f t="shared" si="5"/>
        <v>35</v>
      </c>
      <c r="W51" s="5">
        <f t="shared" si="16"/>
        <v>-35</v>
      </c>
      <c r="X51" s="5">
        <f t="shared" si="6"/>
        <v>0</v>
      </c>
      <c r="Y51" s="5">
        <f t="shared" si="75"/>
        <v>-40</v>
      </c>
      <c r="Z51" s="5">
        <f t="shared" si="76"/>
        <v>-30</v>
      </c>
      <c r="AA51" s="5">
        <v>0</v>
      </c>
      <c r="AB51" s="5">
        <v>0</v>
      </c>
      <c r="AC51" s="83">
        <f t="shared" si="17"/>
        <v>10.277445296096943</v>
      </c>
      <c r="AD51" s="5">
        <v>-15</v>
      </c>
      <c r="AE51" s="5"/>
      <c r="AF51" s="5"/>
      <c r="AG51" s="5"/>
      <c r="AH51" s="83">
        <f t="shared" si="18"/>
        <v>8.7644990131671907</v>
      </c>
      <c r="AI51" s="64">
        <f t="shared" si="77"/>
        <v>6</v>
      </c>
      <c r="AJ51" s="64">
        <f t="shared" si="78"/>
        <v>2.2000000000000002</v>
      </c>
      <c r="AK51" s="83">
        <f t="shared" si="19"/>
        <v>34.440948914483911</v>
      </c>
      <c r="AL51" s="83">
        <f t="shared" si="20"/>
        <v>4.7225547039030609</v>
      </c>
      <c r="AM51" s="83">
        <f t="shared" si="21"/>
        <v>-41.12800263155416</v>
      </c>
      <c r="AN51" s="69">
        <f t="shared" si="22"/>
        <v>10</v>
      </c>
      <c r="AO51" s="221">
        <f t="shared" si="23"/>
        <v>9.8644990131671904</v>
      </c>
      <c r="AP51" s="82">
        <v>0</v>
      </c>
      <c r="AQ51" s="220">
        <v>0.1</v>
      </c>
      <c r="AR51" s="64">
        <v>3.1</v>
      </c>
      <c r="AS51" s="64">
        <f t="shared" si="24"/>
        <v>-1</v>
      </c>
      <c r="AT51" s="83">
        <f t="shared" si="71"/>
        <v>4.7225547039030609</v>
      </c>
      <c r="AU51" s="83">
        <f t="shared" si="25"/>
        <v>-41.12800263155416</v>
      </c>
      <c r="AV51" s="64">
        <v>3</v>
      </c>
      <c r="AW51" s="84">
        <f t="shared" si="72"/>
        <v>2.0774452960969434</v>
      </c>
      <c r="AX51" s="5">
        <f t="shared" si="26"/>
        <v>42.9</v>
      </c>
      <c r="AY51" s="84">
        <f t="shared" si="73"/>
        <v>2.0774452960969416</v>
      </c>
      <c r="AZ51" s="84">
        <f t="shared" si="74"/>
        <v>4.7225547039030609</v>
      </c>
      <c r="BA51" s="64">
        <f t="shared" si="27"/>
        <v>-1.7763568394002505E-15</v>
      </c>
      <c r="BB51" s="5"/>
      <c r="BC51" s="5"/>
      <c r="BD51" s="85"/>
    </row>
    <row r="52" spans="1:56" x14ac:dyDescent="0.2">
      <c r="A52" s="5" t="s">
        <v>21</v>
      </c>
      <c r="B52" s="5">
        <f>INDEX(Binning!$F$3:$AW$791,MATCH(CONCATENATE($A52,"_E1"),Binning!$F$3:$F$791,0),MATCH(Notes!$B$54,Binning!$F$2:$AW$2,0))</f>
        <v>680</v>
      </c>
      <c r="C52" s="188">
        <v>28.1</v>
      </c>
      <c r="D52" s="188">
        <v>3.3</v>
      </c>
      <c r="E52" s="82">
        <v>3</v>
      </c>
      <c r="F52" s="82">
        <v>3</v>
      </c>
      <c r="G52" s="51">
        <f t="shared" si="0"/>
        <v>25.663592889539061</v>
      </c>
      <c r="H52" s="9">
        <v>6</v>
      </c>
      <c r="I52" s="5">
        <v>0</v>
      </c>
      <c r="J52" s="51">
        <f t="shared" si="70"/>
        <v>0</v>
      </c>
      <c r="K52" s="213">
        <v>2.8</v>
      </c>
      <c r="L52" s="8">
        <v>-25.2</v>
      </c>
      <c r="M52" s="8">
        <v>7.3</v>
      </c>
      <c r="N52" s="191">
        <v>-10</v>
      </c>
      <c r="O52" s="191">
        <v>-35</v>
      </c>
      <c r="P52" s="61">
        <v>-20</v>
      </c>
      <c r="Q52" s="236">
        <v>-5</v>
      </c>
      <c r="R52" s="5">
        <f t="shared" si="15"/>
        <v>45</v>
      </c>
      <c r="S52" s="5">
        <f t="shared" si="2"/>
        <v>35</v>
      </c>
      <c r="T52" s="5">
        <f t="shared" si="3"/>
        <v>10</v>
      </c>
      <c r="U52" s="5">
        <f t="shared" si="4"/>
        <v>25</v>
      </c>
      <c r="V52" s="5">
        <f t="shared" si="5"/>
        <v>40</v>
      </c>
      <c r="W52" s="5">
        <f t="shared" si="16"/>
        <v>-10</v>
      </c>
      <c r="X52" s="5">
        <f t="shared" si="6"/>
        <v>0</v>
      </c>
      <c r="Y52" s="5">
        <f t="shared" si="75"/>
        <v>-15</v>
      </c>
      <c r="Z52" s="5">
        <f t="shared" si="76"/>
        <v>0</v>
      </c>
      <c r="AA52" s="5">
        <v>0</v>
      </c>
      <c r="AB52" s="5">
        <v>0</v>
      </c>
      <c r="AC52" s="83">
        <f t="shared" si="17"/>
        <v>40.363592889539063</v>
      </c>
      <c r="AD52" s="5">
        <v>-15</v>
      </c>
      <c r="AE52" s="5"/>
      <c r="AF52" s="5"/>
      <c r="AG52" s="5"/>
      <c r="AH52" s="83">
        <f t="shared" si="18"/>
        <v>8.6610866668100872</v>
      </c>
      <c r="AI52" s="64">
        <f t="shared" si="77"/>
        <v>6</v>
      </c>
      <c r="AJ52" s="64">
        <f t="shared" si="78"/>
        <v>2.8</v>
      </c>
      <c r="AK52" s="83">
        <f t="shared" si="19"/>
        <v>34.327195333491098</v>
      </c>
      <c r="AL52" s="83">
        <f t="shared" si="20"/>
        <v>4.6364071104609366</v>
      </c>
      <c r="AM52" s="83">
        <f t="shared" si="21"/>
        <v>-11.42468911076212</v>
      </c>
      <c r="AN52" s="69">
        <f t="shared" si="22"/>
        <v>10</v>
      </c>
      <c r="AO52" s="221">
        <f t="shared" si="23"/>
        <v>9.8610866668100865</v>
      </c>
      <c r="AP52" s="82">
        <v>0</v>
      </c>
      <c r="AQ52" s="220">
        <v>0.2</v>
      </c>
      <c r="AR52" s="64">
        <v>3.3</v>
      </c>
      <c r="AS52" s="64">
        <f t="shared" si="24"/>
        <v>-0.70000000000000018</v>
      </c>
      <c r="AT52" s="83">
        <f t="shared" si="71"/>
        <v>4.6364071104609366</v>
      </c>
      <c r="AU52" s="83">
        <f t="shared" si="25"/>
        <v>-11.42468911076212</v>
      </c>
      <c r="AV52" s="64">
        <v>3</v>
      </c>
      <c r="AW52" s="84">
        <f t="shared" si="72"/>
        <v>31.563592889539063</v>
      </c>
      <c r="AX52" s="5">
        <f t="shared" si="26"/>
        <v>40.799999999999997</v>
      </c>
      <c r="AY52" s="84">
        <f t="shared" si="73"/>
        <v>31.563592889539066</v>
      </c>
      <c r="AZ52" s="84">
        <f t="shared" si="74"/>
        <v>4.6364071104609366</v>
      </c>
      <c r="BA52" s="64">
        <f t="shared" si="27"/>
        <v>3.5527136788005009E-15</v>
      </c>
      <c r="BB52" s="5"/>
      <c r="BC52" s="5"/>
      <c r="BD52" s="85"/>
    </row>
    <row r="53" spans="1:56" x14ac:dyDescent="0.2">
      <c r="A53" s="5" t="s">
        <v>22</v>
      </c>
      <c r="B53" s="5">
        <f>INDEX(Binning!$F$3:$AW$791,MATCH(CONCATENATE($A53,"_E1"),Binning!$F$3:$F$791,0),MATCH(Notes!$B$54,Binning!$F$2:$AW$2,0))</f>
        <v>740</v>
      </c>
      <c r="C53" s="188">
        <v>24.7</v>
      </c>
      <c r="D53" s="188">
        <v>3</v>
      </c>
      <c r="E53" s="82">
        <v>3</v>
      </c>
      <c r="F53" s="82">
        <v>3</v>
      </c>
      <c r="G53" s="51">
        <f t="shared" si="0"/>
        <v>21.558293067866018</v>
      </c>
      <c r="H53" s="9">
        <v>6</v>
      </c>
      <c r="I53" s="5">
        <v>0</v>
      </c>
      <c r="J53" s="51">
        <f t="shared" si="70"/>
        <v>0</v>
      </c>
      <c r="K53" s="213">
        <v>3.8</v>
      </c>
      <c r="L53" s="8">
        <v>-43.9</v>
      </c>
      <c r="M53" s="8">
        <v>5.8</v>
      </c>
      <c r="N53" s="191">
        <v>-15</v>
      </c>
      <c r="O53" s="191">
        <v>-35</v>
      </c>
      <c r="P53" s="61">
        <v>-25</v>
      </c>
      <c r="Q53" s="236">
        <v>15</v>
      </c>
      <c r="R53" s="5">
        <f t="shared" si="15"/>
        <v>20</v>
      </c>
      <c r="S53" s="5">
        <f t="shared" si="2"/>
        <v>5</v>
      </c>
      <c r="T53" s="5">
        <f t="shared" si="3"/>
        <v>-15</v>
      </c>
      <c r="U53" s="5">
        <f t="shared" si="4"/>
        <v>-5</v>
      </c>
      <c r="V53" s="5">
        <f t="shared" si="5"/>
        <v>35</v>
      </c>
      <c r="W53" s="5">
        <f t="shared" si="16"/>
        <v>-35</v>
      </c>
      <c r="X53" s="5">
        <f t="shared" si="6"/>
        <v>0</v>
      </c>
      <c r="Y53" s="5">
        <f t="shared" si="75"/>
        <v>-40</v>
      </c>
      <c r="Z53" s="5">
        <f t="shared" si="76"/>
        <v>-30</v>
      </c>
      <c r="AA53" s="5">
        <v>0</v>
      </c>
      <c r="AB53" s="5">
        <v>0</v>
      </c>
      <c r="AC53" s="83">
        <f t="shared" si="17"/>
        <v>15.158293067866019</v>
      </c>
      <c r="AD53" s="5">
        <v>-15</v>
      </c>
      <c r="AE53" s="5"/>
      <c r="AF53" s="5"/>
      <c r="AG53" s="5"/>
      <c r="AH53" s="83">
        <f t="shared" si="18"/>
        <v>8.4809219664066156</v>
      </c>
      <c r="AI53" s="64">
        <f t="shared" si="77"/>
        <v>6</v>
      </c>
      <c r="AJ53" s="64">
        <f t="shared" si="78"/>
        <v>3.8</v>
      </c>
      <c r="AK53" s="83">
        <f t="shared" si="19"/>
        <v>30.180921966406615</v>
      </c>
      <c r="AL53" s="83">
        <f t="shared" si="20"/>
        <v>4.8417069321339845</v>
      </c>
      <c r="AM53" s="83">
        <f t="shared" si="21"/>
        <v>-33.303550864947212</v>
      </c>
      <c r="AN53" s="69">
        <f t="shared" si="22"/>
        <v>10</v>
      </c>
      <c r="AO53" s="221">
        <f t="shared" si="23"/>
        <v>9.6809219664066148</v>
      </c>
      <c r="AP53" s="82">
        <v>0</v>
      </c>
      <c r="AQ53" s="220">
        <v>0.2</v>
      </c>
      <c r="AR53" s="64">
        <v>3.4</v>
      </c>
      <c r="AS53" s="64">
        <f t="shared" si="24"/>
        <v>0.19999999999999973</v>
      </c>
      <c r="AT53" s="83">
        <f t="shared" si="71"/>
        <v>4.8417069321339845</v>
      </c>
      <c r="AU53" s="83">
        <f t="shared" si="25"/>
        <v>-33.303550864947212</v>
      </c>
      <c r="AV53" s="64">
        <v>3</v>
      </c>
      <c r="AW53" s="84">
        <f t="shared" si="72"/>
        <v>5.3582930678660183</v>
      </c>
      <c r="AX53" s="5">
        <f t="shared" si="26"/>
        <v>35.4</v>
      </c>
      <c r="AY53" s="84">
        <f t="shared" si="73"/>
        <v>5.3582930678660183</v>
      </c>
      <c r="AZ53" s="84">
        <f t="shared" si="74"/>
        <v>4.8417069321339845</v>
      </c>
      <c r="BA53" s="64">
        <f t="shared" si="27"/>
        <v>0</v>
      </c>
      <c r="BB53" s="5"/>
      <c r="BC53" s="5"/>
      <c r="BD53" s="85"/>
    </row>
    <row r="54" spans="1:56" x14ac:dyDescent="0.2">
      <c r="A54" s="5" t="s">
        <v>199</v>
      </c>
      <c r="B54" s="5">
        <f>INDEX(Binning!$F$3:$AW$791,MATCH(CONCATENATE($A54,"_E1"),Binning!$F$3:$F$791,0),MATCH(Notes!$B$54,Binning!$F$2:$AW$2,0))</f>
        <v>795</v>
      </c>
      <c r="C54" s="188">
        <v>22.3</v>
      </c>
      <c r="D54" s="188">
        <v>3.7</v>
      </c>
      <c r="E54" s="82">
        <v>3</v>
      </c>
      <c r="F54" s="82">
        <v>3</v>
      </c>
      <c r="G54" s="51">
        <f t="shared" ref="G54:G59" si="148">SQRT((3*D54)^2+(3*F54)^2+(3*M54)^2)</f>
        <v>21.155850254716778</v>
      </c>
      <c r="H54" s="9">
        <v>6</v>
      </c>
      <c r="I54" s="5">
        <v>0</v>
      </c>
      <c r="J54" s="51">
        <f t="shared" si="70"/>
        <v>0</v>
      </c>
      <c r="K54" s="213">
        <v>4.5999999999999996</v>
      </c>
      <c r="L54" s="8">
        <v>-46.8</v>
      </c>
      <c r="M54" s="8">
        <v>5.2</v>
      </c>
      <c r="N54" s="191">
        <v>-20</v>
      </c>
      <c r="O54" s="191">
        <v>-40</v>
      </c>
      <c r="P54" s="61">
        <v>-30</v>
      </c>
      <c r="Q54" s="236">
        <v>20</v>
      </c>
      <c r="R54" s="5">
        <f t="shared" si="15"/>
        <v>15</v>
      </c>
      <c r="S54" s="5">
        <f t="shared" ref="S54:S59" si="149">CEILING((R54+N54)/5,1)*5</f>
        <v>-5</v>
      </c>
      <c r="T54" s="5">
        <f t="shared" ref="T54:T56" si="150">CEILING((R54+O54)/5,1)*5</f>
        <v>-25</v>
      </c>
      <c r="U54" s="5">
        <f t="shared" si="4"/>
        <v>-15</v>
      </c>
      <c r="V54" s="5">
        <f t="shared" ref="V54:V59" si="151">CEILING((R54+Q54)/5,1)*5</f>
        <v>35</v>
      </c>
      <c r="W54" s="5">
        <f t="shared" si="16"/>
        <v>-45</v>
      </c>
      <c r="X54" s="5">
        <f t="shared" si="6"/>
        <v>0</v>
      </c>
      <c r="Y54" s="5">
        <f t="shared" si="75"/>
        <v>-50</v>
      </c>
      <c r="Z54" s="5">
        <f t="shared" si="76"/>
        <v>-40</v>
      </c>
      <c r="AA54" s="5">
        <v>0</v>
      </c>
      <c r="AB54" s="5">
        <v>0</v>
      </c>
      <c r="AC54" s="83">
        <f t="shared" si="17"/>
        <v>10.255850254716783</v>
      </c>
      <c r="AD54" s="5">
        <v>-15</v>
      </c>
      <c r="AE54" s="5"/>
      <c r="AF54" s="5"/>
      <c r="AG54" s="5"/>
      <c r="AH54" s="83">
        <f t="shared" si="18"/>
        <v>8.3334076272395237</v>
      </c>
      <c r="AI54" s="64">
        <f t="shared" si="77"/>
        <v>6</v>
      </c>
      <c r="AJ54" s="64">
        <f t="shared" si="78"/>
        <v>4.5999999999999996</v>
      </c>
      <c r="AK54" s="83">
        <f t="shared" si="19"/>
        <v>28.877869406928745</v>
      </c>
      <c r="AL54" s="83">
        <f t="shared" si="20"/>
        <v>4.7441497452832184</v>
      </c>
      <c r="AM54" s="83">
        <f t="shared" si="21"/>
        <v>-37.555426779451487</v>
      </c>
      <c r="AN54" s="69">
        <f t="shared" si="22"/>
        <v>10</v>
      </c>
      <c r="AO54" s="221">
        <f t="shared" si="23"/>
        <v>9.533407627239523</v>
      </c>
      <c r="AP54" s="82">
        <v>0</v>
      </c>
      <c r="AQ54" s="220">
        <v>0.2</v>
      </c>
      <c r="AR54" s="64">
        <v>5</v>
      </c>
      <c r="AS54" s="64">
        <f t="shared" si="24"/>
        <v>-0.60000000000000053</v>
      </c>
      <c r="AT54" s="83">
        <f t="shared" si="71"/>
        <v>4.7441497452832184</v>
      </c>
      <c r="AU54" s="83">
        <f t="shared" si="25"/>
        <v>-37.555426779451487</v>
      </c>
      <c r="AV54" s="64">
        <v>3</v>
      </c>
      <c r="AW54" s="84">
        <f t="shared" si="72"/>
        <v>-0.34414974528321807</v>
      </c>
      <c r="AX54" s="5">
        <f t="shared" si="26"/>
        <v>35.700000000000003</v>
      </c>
      <c r="AY54" s="84">
        <f t="shared" si="73"/>
        <v>-0.34414974528321807</v>
      </c>
      <c r="AZ54" s="84">
        <f t="shared" si="74"/>
        <v>4.7441497452832184</v>
      </c>
      <c r="BA54" s="64">
        <f t="shared" si="27"/>
        <v>0</v>
      </c>
      <c r="BB54" s="5"/>
      <c r="BC54" s="5"/>
      <c r="BD54" s="85"/>
    </row>
    <row r="55" spans="1:56" x14ac:dyDescent="0.2">
      <c r="A55" s="5" t="s">
        <v>200</v>
      </c>
      <c r="B55" s="5">
        <f>INDEX(Binning!$F$3:$AW$791,MATCH(CONCATENATE($A55,"_E1"),Binning!$F$3:$F$791,0),MATCH(Notes!$B$54,Binning!$F$2:$AW$2,0))</f>
        <v>830</v>
      </c>
      <c r="C55" s="188">
        <v>19</v>
      </c>
      <c r="D55" s="188">
        <v>3.2</v>
      </c>
      <c r="E55" s="82">
        <v>3</v>
      </c>
      <c r="F55" s="82">
        <v>3</v>
      </c>
      <c r="G55" s="51">
        <f t="shared" si="148"/>
        <v>19.506921848410631</v>
      </c>
      <c r="H55" s="9">
        <v>6</v>
      </c>
      <c r="I55" s="5">
        <v>0</v>
      </c>
      <c r="J55" s="51">
        <f t="shared" si="70"/>
        <v>0</v>
      </c>
      <c r="K55" s="213">
        <v>5</v>
      </c>
      <c r="L55" s="8">
        <v>-42.9</v>
      </c>
      <c r="M55" s="8">
        <v>4.8</v>
      </c>
      <c r="N55" s="191">
        <v>-25</v>
      </c>
      <c r="O55" s="191">
        <v>-40</v>
      </c>
      <c r="P55" s="61">
        <v>-35</v>
      </c>
      <c r="Q55" s="236">
        <v>15</v>
      </c>
      <c r="R55" s="5">
        <f t="shared" si="15"/>
        <v>10</v>
      </c>
      <c r="S55" s="5">
        <f t="shared" si="149"/>
        <v>-15</v>
      </c>
      <c r="T55" s="5">
        <f t="shared" si="150"/>
        <v>-30</v>
      </c>
      <c r="U55" s="5">
        <f t="shared" si="4"/>
        <v>-25</v>
      </c>
      <c r="V55" s="5">
        <f t="shared" si="151"/>
        <v>25</v>
      </c>
      <c r="W55" s="5">
        <f t="shared" si="16"/>
        <v>-50</v>
      </c>
      <c r="X55" s="5">
        <f t="shared" si="6"/>
        <v>0</v>
      </c>
      <c r="Y55" s="5">
        <f t="shared" si="75"/>
        <v>-55</v>
      </c>
      <c r="Z55" s="5">
        <f t="shared" si="76"/>
        <v>-50</v>
      </c>
      <c r="AA55" s="5">
        <v>0</v>
      </c>
      <c r="AB55" s="5">
        <v>0</v>
      </c>
      <c r="AC55" s="83">
        <f t="shared" si="17"/>
        <v>9.6069218484106287</v>
      </c>
      <c r="AD55" s="5">
        <v>-15</v>
      </c>
      <c r="AE55" s="5"/>
      <c r="AF55" s="5"/>
      <c r="AG55" s="5"/>
      <c r="AH55" s="83">
        <f t="shared" si="18"/>
        <v>8.3200695950210815</v>
      </c>
      <c r="AI55" s="64">
        <f t="shared" si="77"/>
        <v>6</v>
      </c>
      <c r="AJ55" s="64">
        <f t="shared" si="78"/>
        <v>5</v>
      </c>
      <c r="AK55" s="83">
        <f t="shared" si="19"/>
        <v>24.674740901355818</v>
      </c>
      <c r="AL55" s="83">
        <f t="shared" si="20"/>
        <v>0.39307815158937132</v>
      </c>
      <c r="AM55" s="83">
        <f t="shared" si="21"/>
        <v>-34.387888647966271</v>
      </c>
      <c r="AN55" s="69">
        <f t="shared" si="22"/>
        <v>10</v>
      </c>
      <c r="AO55" s="221">
        <f t="shared" si="23"/>
        <v>9.5200695950210807</v>
      </c>
      <c r="AP55" s="82">
        <v>0</v>
      </c>
      <c r="AQ55" s="220">
        <v>0.2</v>
      </c>
      <c r="AR55" s="64">
        <v>5.3</v>
      </c>
      <c r="AS55" s="64">
        <f t="shared" si="24"/>
        <v>-0.5</v>
      </c>
      <c r="AT55" s="83">
        <f t="shared" si="71"/>
        <v>0.39307815158937132</v>
      </c>
      <c r="AU55" s="83">
        <f t="shared" si="25"/>
        <v>-34.387888647966271</v>
      </c>
      <c r="AV55" s="64">
        <v>3</v>
      </c>
      <c r="AW55" s="84">
        <f t="shared" si="72"/>
        <v>-1.3930781515893678</v>
      </c>
      <c r="AX55" s="5">
        <f t="shared" si="26"/>
        <v>33</v>
      </c>
      <c r="AY55" s="84">
        <f t="shared" si="73"/>
        <v>-1.3930781515893713</v>
      </c>
      <c r="AZ55" s="84">
        <f t="shared" si="74"/>
        <v>0.39307815158937132</v>
      </c>
      <c r="BA55" s="64">
        <f t="shared" si="27"/>
        <v>-3.5527136788005009E-15</v>
      </c>
      <c r="BB55" s="5"/>
      <c r="BC55" s="5"/>
      <c r="BD55" s="85"/>
    </row>
    <row r="56" spans="1:56" x14ac:dyDescent="0.2">
      <c r="A56" s="5" t="s">
        <v>318</v>
      </c>
      <c r="B56" s="5">
        <f>INDEX(Binning!$F$3:$AW$791,MATCH(CONCATENATE($A56,"_E1"),Binning!$F$3:$F$791,0),MATCH(Notes!$B$54,Binning!$F$2:$AW$2,0))</f>
        <v>875</v>
      </c>
      <c r="C56" s="188">
        <v>16.8</v>
      </c>
      <c r="D56" s="188">
        <v>3</v>
      </c>
      <c r="E56" s="82">
        <v>3</v>
      </c>
      <c r="F56" s="82">
        <v>3</v>
      </c>
      <c r="G56" s="51">
        <f t="shared" si="148"/>
        <v>21.801146758828995</v>
      </c>
      <c r="H56" s="9">
        <v>6</v>
      </c>
      <c r="I56" s="5">
        <v>0</v>
      </c>
      <c r="J56" s="51">
        <f t="shared" si="70"/>
        <v>0</v>
      </c>
      <c r="K56" s="213">
        <v>5.0999999999999996</v>
      </c>
      <c r="L56" s="8">
        <v>-44.6</v>
      </c>
      <c r="M56" s="8">
        <v>5.9</v>
      </c>
      <c r="N56" s="191">
        <v>-30</v>
      </c>
      <c r="O56" s="191">
        <v>-45</v>
      </c>
      <c r="P56" s="61">
        <v>-40</v>
      </c>
      <c r="Q56" s="236">
        <v>20</v>
      </c>
      <c r="R56" s="5">
        <f t="shared" si="15"/>
        <v>10</v>
      </c>
      <c r="S56" s="5">
        <f t="shared" si="149"/>
        <v>-20</v>
      </c>
      <c r="T56" s="5">
        <f t="shared" si="150"/>
        <v>-35</v>
      </c>
      <c r="U56" s="5">
        <f t="shared" si="4"/>
        <v>-30</v>
      </c>
      <c r="V56" s="5">
        <f t="shared" si="151"/>
        <v>30</v>
      </c>
      <c r="W56" s="5">
        <f t="shared" si="16"/>
        <v>-55</v>
      </c>
      <c r="X56" s="5">
        <f t="shared" si="6"/>
        <v>0</v>
      </c>
      <c r="Y56" s="5">
        <f t="shared" si="75"/>
        <v>-60</v>
      </c>
      <c r="Z56" s="5">
        <f t="shared" si="76"/>
        <v>-55</v>
      </c>
      <c r="AA56" s="5">
        <v>0</v>
      </c>
      <c r="AB56" s="5">
        <v>0</v>
      </c>
      <c r="AC56" s="83">
        <f t="shared" si="17"/>
        <v>8.101146758828996</v>
      </c>
      <c r="AD56" s="5">
        <v>-15</v>
      </c>
      <c r="AE56" s="5"/>
      <c r="AF56" s="5"/>
      <c r="AG56" s="5"/>
      <c r="AH56" s="83">
        <f t="shared" si="18"/>
        <v>8.4960874181921824</v>
      </c>
      <c r="AI56" s="64">
        <f t="shared" si="77"/>
        <v>6</v>
      </c>
      <c r="AJ56" s="64">
        <f t="shared" si="78"/>
        <v>5.0999999999999996</v>
      </c>
      <c r="AK56" s="83">
        <f t="shared" si="19"/>
        <v>22.296087418192183</v>
      </c>
      <c r="AL56" s="83">
        <f t="shared" si="20"/>
        <v>1.8988532411710093</v>
      </c>
      <c r="AM56" s="83">
        <f t="shared" si="21"/>
        <v>-33.791028077555374</v>
      </c>
      <c r="AN56" s="69">
        <f t="shared" si="22"/>
        <v>10</v>
      </c>
      <c r="AO56" s="221">
        <f t="shared" si="23"/>
        <v>9.6960874181921817</v>
      </c>
      <c r="AP56" s="82">
        <v>0</v>
      </c>
      <c r="AQ56" s="220">
        <v>0.2</v>
      </c>
      <c r="AR56" s="64">
        <v>6</v>
      </c>
      <c r="AS56" s="64">
        <f t="shared" si="24"/>
        <v>-1.1000000000000005</v>
      </c>
      <c r="AT56" s="83">
        <f t="shared" si="71"/>
        <v>1.8988532411710093</v>
      </c>
      <c r="AU56" s="83">
        <f t="shared" si="25"/>
        <v>-33.791028077555374</v>
      </c>
      <c r="AV56" s="64">
        <v>3</v>
      </c>
      <c r="AW56" s="84">
        <f t="shared" si="72"/>
        <v>-2.9988532411710054</v>
      </c>
      <c r="AX56" s="5">
        <f t="shared" si="26"/>
        <v>35.700000000000003</v>
      </c>
      <c r="AY56" s="84">
        <f t="shared" si="73"/>
        <v>-2.9988532411710089</v>
      </c>
      <c r="AZ56" s="84">
        <f t="shared" si="74"/>
        <v>1.8988532411710093</v>
      </c>
      <c r="BA56" s="64">
        <f t="shared" si="27"/>
        <v>-3.5527136788005009E-15</v>
      </c>
      <c r="BB56" s="5"/>
      <c r="BC56" s="5"/>
      <c r="BD56" s="85"/>
    </row>
    <row r="57" spans="1:56" x14ac:dyDescent="0.2">
      <c r="A57" s="5" t="s">
        <v>348</v>
      </c>
      <c r="B57" s="5">
        <f>INDEX(Binning!$F$3:$AW$791,MATCH(CONCATENATE($A57,"_E1"),Binning!$F$3:$F$791,0),MATCH(Notes!$B$54,Binning!$F$2:$AW$2,0))</f>
        <v>920</v>
      </c>
      <c r="C57" s="188">
        <v>13.7</v>
      </c>
      <c r="D57" s="188">
        <v>3.2</v>
      </c>
      <c r="E57" s="82">
        <v>3</v>
      </c>
      <c r="F57" s="82">
        <v>3</v>
      </c>
      <c r="G57" s="51">
        <f t="shared" si="148"/>
        <v>26.846228785436512</v>
      </c>
      <c r="H57" s="9">
        <v>6</v>
      </c>
      <c r="I57" s="5">
        <v>0</v>
      </c>
      <c r="J57" s="51">
        <f t="shared" ref="J57" si="152">I57*B57/100</f>
        <v>0</v>
      </c>
      <c r="K57" s="213">
        <v>5.3</v>
      </c>
      <c r="L57" s="8">
        <v>-57.7</v>
      </c>
      <c r="M57" s="8">
        <v>7.8</v>
      </c>
      <c r="N57" s="191">
        <v>-45</v>
      </c>
      <c r="O57" s="191">
        <v>-45</v>
      </c>
      <c r="P57" s="61">
        <v>-45</v>
      </c>
      <c r="Q57" s="236">
        <v>15</v>
      </c>
      <c r="R57" s="5">
        <f t="shared" si="15"/>
        <v>0</v>
      </c>
      <c r="S57" s="5">
        <f t="shared" si="149"/>
        <v>-45</v>
      </c>
      <c r="T57" s="5">
        <f t="shared" ref="T57" si="153">CEILING((R57+O57)/5,1)*5</f>
        <v>-45</v>
      </c>
      <c r="U57" s="5">
        <f t="shared" ref="U57" si="154">CEILING((R57+P57)/5,1)*5</f>
        <v>-45</v>
      </c>
      <c r="V57" s="5">
        <f t="shared" si="151"/>
        <v>15</v>
      </c>
      <c r="W57" s="5">
        <f t="shared" si="16"/>
        <v>-65</v>
      </c>
      <c r="X57" s="5">
        <f t="shared" ref="X57" si="155">IF(V57&lt;0,V57,0)</f>
        <v>0</v>
      </c>
      <c r="Y57" s="5">
        <f t="shared" si="75"/>
        <v>-70</v>
      </c>
      <c r="Z57" s="5">
        <f t="shared" si="76"/>
        <v>-70</v>
      </c>
      <c r="AA57" s="5">
        <v>0</v>
      </c>
      <c r="AB57" s="5">
        <v>0</v>
      </c>
      <c r="AC57" s="83">
        <f t="shared" si="17"/>
        <v>-2.8537712145634941</v>
      </c>
      <c r="AD57" s="5">
        <v>-15</v>
      </c>
      <c r="AE57" s="5"/>
      <c r="AF57" s="5"/>
      <c r="AG57" s="5"/>
      <c r="AH57" s="83">
        <f t="shared" si="18"/>
        <v>8.7527633111649674</v>
      </c>
      <c r="AI57" s="64">
        <f t="shared" si="77"/>
        <v>6</v>
      </c>
      <c r="AJ57" s="64">
        <f t="shared" si="78"/>
        <v>5.3</v>
      </c>
      <c r="AK57" s="83">
        <f t="shared" si="19"/>
        <v>19.836280865242632</v>
      </c>
      <c r="AL57" s="83">
        <f t="shared" si="20"/>
        <v>2.8537712145634915</v>
      </c>
      <c r="AM57" s="83">
        <f t="shared" si="21"/>
        <v>-42.742815390971089</v>
      </c>
      <c r="AN57" s="69">
        <f t="shared" si="22"/>
        <v>10</v>
      </c>
      <c r="AO57" s="221">
        <f t="shared" si="23"/>
        <v>9.9527633111649667</v>
      </c>
      <c r="AP57" s="82">
        <v>0</v>
      </c>
      <c r="AQ57" s="220">
        <v>0.2</v>
      </c>
      <c r="AR57" s="64">
        <v>7.4</v>
      </c>
      <c r="AS57" s="64">
        <f t="shared" si="24"/>
        <v>-2.3000000000000007</v>
      </c>
      <c r="AT57" s="83">
        <f t="shared" si="71"/>
        <v>2.8537712145634915</v>
      </c>
      <c r="AU57" s="83">
        <f t="shared" si="25"/>
        <v>-42.742815390971089</v>
      </c>
      <c r="AV57" s="64">
        <v>3</v>
      </c>
      <c r="AW57" s="84">
        <f t="shared" si="72"/>
        <v>-14.153771214563488</v>
      </c>
      <c r="AX57" s="5">
        <f t="shared" si="26"/>
        <v>42</v>
      </c>
      <c r="AY57" s="84">
        <f t="shared" si="73"/>
        <v>-14.15377121456349</v>
      </c>
      <c r="AZ57" s="84">
        <f t="shared" si="74"/>
        <v>2.8537712145634915</v>
      </c>
      <c r="BA57" s="64">
        <f t="shared" si="27"/>
        <v>-1.7763568394002505E-15</v>
      </c>
      <c r="BB57" s="5"/>
      <c r="BC57" s="5"/>
      <c r="BD57" s="85"/>
    </row>
    <row r="58" spans="1:56" x14ac:dyDescent="0.2">
      <c r="A58" s="5" t="s">
        <v>379</v>
      </c>
      <c r="B58" s="5">
        <f>INDEX(Binning!$F$3:$AW$791,MATCH(CONCATENATE($A58,"_E1"),Binning!$F$3:$F$791,0),MATCH(Notes!$B$54,Binning!$F$2:$AW$2,0))</f>
        <v>985</v>
      </c>
      <c r="C58" s="188">
        <v>10</v>
      </c>
      <c r="D58" s="188">
        <v>3</v>
      </c>
      <c r="E58" s="82">
        <v>3</v>
      </c>
      <c r="F58" s="82">
        <v>3</v>
      </c>
      <c r="G58" s="51">
        <f t="shared" si="148"/>
        <v>24.556058315617349</v>
      </c>
      <c r="H58" s="9">
        <v>6</v>
      </c>
      <c r="I58" s="5">
        <v>0</v>
      </c>
      <c r="J58" s="51">
        <f t="shared" ref="J58" si="156">I58*B58/100</f>
        <v>0</v>
      </c>
      <c r="K58" s="212">
        <v>6.2</v>
      </c>
      <c r="L58" s="8">
        <v>-51.9</v>
      </c>
      <c r="M58" s="8">
        <v>7</v>
      </c>
      <c r="N58" s="191">
        <v>-50</v>
      </c>
      <c r="O58" s="191">
        <v>-65</v>
      </c>
      <c r="P58" s="182">
        <v>-70</v>
      </c>
      <c r="Q58" s="236">
        <v>10</v>
      </c>
      <c r="R58" s="5">
        <f t="shared" si="15"/>
        <v>0</v>
      </c>
      <c r="S58" s="5">
        <f t="shared" si="149"/>
        <v>-50</v>
      </c>
      <c r="T58" s="5">
        <f t="shared" ref="T58" si="157">CEILING((R58+O58)/5,1)*5</f>
        <v>-65</v>
      </c>
      <c r="U58" s="5">
        <f t="shared" ref="U58" si="158">CEILING((R58+P58)/5,1)*5</f>
        <v>-70</v>
      </c>
      <c r="V58" s="5">
        <f t="shared" si="151"/>
        <v>10</v>
      </c>
      <c r="W58" s="5">
        <f t="shared" si="16"/>
        <v>-90</v>
      </c>
      <c r="X58" s="5">
        <f t="shared" ref="X58" si="159">IF(V58&lt;0,V58,0)</f>
        <v>0</v>
      </c>
      <c r="Y58" s="5">
        <f t="shared" ref="Y58" si="160">CEILING((T58-(E58+3*F58)+AD58)/5,1)*5</f>
        <v>-90</v>
      </c>
      <c r="Z58" s="5">
        <f t="shared" ref="Z58" si="161">CEILING((U58-(E58+3*F58)+AD58)/5,1)*5</f>
        <v>-95</v>
      </c>
      <c r="AA58" s="5">
        <v>0</v>
      </c>
      <c r="AB58" s="5">
        <v>0</v>
      </c>
      <c r="AC58" s="83">
        <f t="shared" si="17"/>
        <v>-2.1439416843826464</v>
      </c>
      <c r="AD58" s="5">
        <v>-15</v>
      </c>
      <c r="AE58" s="5"/>
      <c r="AF58" s="5"/>
      <c r="AG58" s="5"/>
      <c r="AH58" s="83">
        <f t="shared" si="18"/>
        <v>8.6667826882193886</v>
      </c>
      <c r="AI58" s="64">
        <f t="shared" ref="AI58" si="162">H58</f>
        <v>6</v>
      </c>
      <c r="AJ58" s="64">
        <f t="shared" ref="AJ58" si="163">K58</f>
        <v>6.2</v>
      </c>
      <c r="AK58" s="83">
        <f t="shared" si="19"/>
        <v>15.666782688219389</v>
      </c>
      <c r="AL58" s="83">
        <f t="shared" si="20"/>
        <v>2.1439416843826491</v>
      </c>
      <c r="AM58" s="83">
        <f t="shared" si="21"/>
        <v>-38.677507060821426</v>
      </c>
      <c r="AN58" s="69">
        <f t="shared" si="22"/>
        <v>10</v>
      </c>
      <c r="AO58" s="221">
        <f t="shared" si="23"/>
        <v>9.8667826882193879</v>
      </c>
      <c r="AP58" s="82">
        <v>0</v>
      </c>
      <c r="AQ58" s="220">
        <v>0.2</v>
      </c>
      <c r="AR58" s="64">
        <v>8.5</v>
      </c>
      <c r="AS58" s="64">
        <f t="shared" si="24"/>
        <v>-2.4999999999999991</v>
      </c>
      <c r="AT58" s="83">
        <f t="shared" si="71"/>
        <v>2.1439416843826491</v>
      </c>
      <c r="AU58" s="83">
        <f t="shared" si="25"/>
        <v>-38.677507060821426</v>
      </c>
      <c r="AV58" s="64">
        <v>3</v>
      </c>
      <c r="AW58" s="84">
        <f t="shared" si="72"/>
        <v>-14.343941684382649</v>
      </c>
      <c r="AX58" s="5">
        <f t="shared" si="26"/>
        <v>39</v>
      </c>
      <c r="AY58" s="84">
        <f t="shared" si="73"/>
        <v>-14.343941684382649</v>
      </c>
      <c r="AZ58" s="84">
        <f t="shared" si="74"/>
        <v>2.1439416843826491</v>
      </c>
      <c r="BA58" s="64">
        <f t="shared" si="27"/>
        <v>0</v>
      </c>
      <c r="BB58" s="5"/>
      <c r="BC58" s="5"/>
      <c r="BD58" s="85"/>
    </row>
    <row r="59" spans="1:56" x14ac:dyDescent="0.2">
      <c r="A59" s="5" t="s">
        <v>404</v>
      </c>
      <c r="B59" s="5">
        <f>INDEX(Binning!$F$3:$AW$791,MATCH(CONCATENATE($A59,"_E1"),Binning!$F$3:$F$791,0),MATCH(Notes!$B$54,Binning!$F$2:$AW$2,0))</f>
        <v>1045</v>
      </c>
      <c r="C59" s="188">
        <v>8</v>
      </c>
      <c r="D59" s="188">
        <v>3.7</v>
      </c>
      <c r="E59" s="82">
        <v>3</v>
      </c>
      <c r="F59" s="82">
        <v>3</v>
      </c>
      <c r="G59" s="51">
        <f t="shared" si="148"/>
        <v>35.961229122486898</v>
      </c>
      <c r="H59" s="9">
        <v>6</v>
      </c>
      <c r="I59" s="5">
        <v>0</v>
      </c>
      <c r="J59" s="51">
        <f t="shared" ref="J59" si="164">I59*B59/100</f>
        <v>0</v>
      </c>
      <c r="K59" s="212">
        <v>6.5</v>
      </c>
      <c r="L59" s="174">
        <v>-52.5</v>
      </c>
      <c r="M59" s="174">
        <v>11</v>
      </c>
      <c r="N59" s="9">
        <v>-55</v>
      </c>
      <c r="O59" s="212">
        <v>-80</v>
      </c>
      <c r="P59" s="182">
        <v>-70</v>
      </c>
      <c r="Q59" s="184">
        <f t="shared" si="57"/>
        <v>-5</v>
      </c>
      <c r="R59" s="5">
        <f t="shared" ref="R59" si="165">CEILING((C59+E59+G59+H59+J59+K59+L59+AA59+AB59)/5,1)*5</f>
        <v>10</v>
      </c>
      <c r="S59" s="5">
        <f t="shared" si="149"/>
        <v>-45</v>
      </c>
      <c r="T59" s="5">
        <f t="shared" ref="T59" si="166">CEILING((R59+O59)/5,1)*5</f>
        <v>-70</v>
      </c>
      <c r="U59" s="5">
        <f t="shared" ref="U59" si="167">CEILING((R59+P59)/5,1)*5</f>
        <v>-60</v>
      </c>
      <c r="V59" s="5">
        <f t="shared" si="151"/>
        <v>5</v>
      </c>
      <c r="W59" s="5">
        <f t="shared" ref="W59" si="168">IF(MIN(T59:U59)&lt;20,MIN(T59:U59)-20,0)</f>
        <v>-90</v>
      </c>
      <c r="X59" s="5">
        <f t="shared" ref="X59" si="169">IF(V59&lt;0,V59,0)</f>
        <v>0</v>
      </c>
      <c r="Y59" s="5">
        <f t="shared" ref="Y59" si="170">CEILING((T59-(E59+3*F59)+AD59)/5,1)*5</f>
        <v>-95</v>
      </c>
      <c r="Z59" s="5">
        <f t="shared" ref="Z59" si="171">CEILING((U59-(E59+3*F59)+AD59)/5,1)*5</f>
        <v>-85</v>
      </c>
      <c r="AA59" s="5">
        <v>0</v>
      </c>
      <c r="AB59" s="5">
        <v>0</v>
      </c>
      <c r="AC59" s="83">
        <f t="shared" ref="AC59" si="172">C59+E59+G59+H59+J59+K59+L59+AA59+AB59</f>
        <v>6.9612291224868983</v>
      </c>
      <c r="AD59" s="5">
        <v>-15</v>
      </c>
      <c r="AE59" s="5"/>
      <c r="AF59" s="5"/>
      <c r="AG59" s="5"/>
      <c r="AH59" s="83">
        <f t="shared" ref="AH59" si="173">E59+$G59*F59*3/$AX59</f>
        <v>9.0951235800825252</v>
      </c>
      <c r="AI59" s="64">
        <f t="shared" ref="AI59" si="174">H59</f>
        <v>6</v>
      </c>
      <c r="AJ59" s="64">
        <f t="shared" ref="AJ59" si="175">K59</f>
        <v>6.5</v>
      </c>
      <c r="AK59" s="83">
        <f t="shared" ref="AK59" si="176">C59+$G59*D59*3/$AX59</f>
        <v>15.517319082101782</v>
      </c>
      <c r="AL59" s="83">
        <f t="shared" ref="AL59" si="177">IF(AT59&lt;0,0,AT59)</f>
        <v>3.0387708775131017</v>
      </c>
      <c r="AM59" s="83">
        <f t="shared" ref="AM59" si="178">IF(AT59&lt;0,AT59+AU59,AU59)</f>
        <v>-30.151213539697409</v>
      </c>
      <c r="AN59" s="69">
        <f t="shared" ref="AN59" si="179">CEILING((AO59+AP59)/5,1)*5</f>
        <v>10</v>
      </c>
      <c r="AO59" s="221">
        <f t="shared" si="23"/>
        <v>10.295123580082524</v>
      </c>
      <c r="AP59" s="82">
        <v>-0.6</v>
      </c>
      <c r="AQ59" s="220">
        <v>0.2</v>
      </c>
      <c r="AR59" s="64">
        <v>8.5</v>
      </c>
      <c r="AS59" s="64">
        <f t="shared" ref="AS59" si="180">K59-(AQ59+AR59)</f>
        <v>-2.1999999999999993</v>
      </c>
      <c r="AT59" s="83">
        <f t="shared" ref="AT59" si="181">R59-SUM(AK59,AH59,AU59,AI59,AJ59)</f>
        <v>3.0387708775131017</v>
      </c>
      <c r="AU59" s="83">
        <f t="shared" ref="AU59" si="182">L59+$G59*M59*AV59/$AX59+AB59</f>
        <v>-30.151213539697409</v>
      </c>
      <c r="AV59" s="64">
        <v>3</v>
      </c>
      <c r="AW59" s="84">
        <f t="shared" ref="AW59" si="183">C59+E59+L59+G59</f>
        <v>-5.5387708775131017</v>
      </c>
      <c r="AX59" s="5">
        <f t="shared" ref="AX59" si="184">3*D59+3*F59+AV59*M59</f>
        <v>53.1</v>
      </c>
      <c r="AY59" s="84">
        <f t="shared" ref="AY59" si="185">AK59+AU59+AH59</f>
        <v>-5.5387708775131017</v>
      </c>
      <c r="AZ59" s="84">
        <f t="shared" ref="AZ59" si="186">AT59-J59</f>
        <v>3.0387708775131017</v>
      </c>
      <c r="BA59" s="64">
        <f t="shared" ref="BA59" si="187">AY59-AW59-AB59</f>
        <v>0</v>
      </c>
      <c r="BB59" s="5"/>
      <c r="BC59" s="5"/>
      <c r="BD59" s="85"/>
    </row>
    <row r="60" spans="1:56" x14ac:dyDescent="0.2">
      <c r="A60" s="5" t="s">
        <v>118</v>
      </c>
      <c r="B60" s="5">
        <f>INDEX(Binning!$F$3:$AW$791,MATCH(CONCATENATE($A60,"_E1"),Binning!$F$3:$F$791,0),MATCH(Notes!$B$54,Binning!$F$2:$AW$2,0))</f>
        <v>685</v>
      </c>
      <c r="C60" s="188">
        <v>29.1</v>
      </c>
      <c r="D60" s="188">
        <v>4.5999999999999996</v>
      </c>
      <c r="E60" s="82">
        <v>3</v>
      </c>
      <c r="F60" s="82">
        <v>3</v>
      </c>
      <c r="G60" s="51">
        <f t="shared" si="0"/>
        <v>26.691571703442268</v>
      </c>
      <c r="H60" s="9">
        <v>6</v>
      </c>
      <c r="I60" s="5">
        <v>0</v>
      </c>
      <c r="J60" s="51">
        <f t="shared" si="70"/>
        <v>0</v>
      </c>
      <c r="K60" s="213">
        <v>2.1</v>
      </c>
      <c r="L60" s="8">
        <v>-18.2</v>
      </c>
      <c r="M60" s="8">
        <v>7</v>
      </c>
      <c r="N60" s="191">
        <v>5</v>
      </c>
      <c r="O60" s="191">
        <v>-65</v>
      </c>
      <c r="P60" s="61">
        <v>-5</v>
      </c>
      <c r="Q60" s="236">
        <v>5</v>
      </c>
      <c r="R60" s="5">
        <f t="shared" si="15"/>
        <v>50</v>
      </c>
      <c r="S60" s="5">
        <f t="shared" si="2"/>
        <v>55</v>
      </c>
      <c r="T60" s="5">
        <f t="shared" si="3"/>
        <v>-15</v>
      </c>
      <c r="U60" s="5">
        <f t="shared" si="4"/>
        <v>45</v>
      </c>
      <c r="V60" s="5">
        <f t="shared" si="5"/>
        <v>55</v>
      </c>
      <c r="W60" s="5">
        <f t="shared" si="16"/>
        <v>-35</v>
      </c>
      <c r="X60" s="5">
        <f t="shared" si="6"/>
        <v>0</v>
      </c>
      <c r="Y60" s="5">
        <f t="shared" si="75"/>
        <v>-45</v>
      </c>
      <c r="Z60" s="5">
        <f t="shared" si="76"/>
        <v>15</v>
      </c>
      <c r="AA60" s="5">
        <v>0</v>
      </c>
      <c r="AB60" s="5">
        <v>0</v>
      </c>
      <c r="AC60" s="83">
        <f t="shared" si="17"/>
        <v>48.691571703442264</v>
      </c>
      <c r="AD60" s="5">
        <v>-20</v>
      </c>
      <c r="AE60" s="5"/>
      <c r="AF60" s="5"/>
      <c r="AG60" s="5"/>
      <c r="AH60" s="83">
        <f t="shared" si="18"/>
        <v>8.4845695281045757</v>
      </c>
      <c r="AI60" s="64">
        <f t="shared" si="77"/>
        <v>6</v>
      </c>
      <c r="AJ60" s="64">
        <f t="shared" si="78"/>
        <v>2.1</v>
      </c>
      <c r="AK60" s="83">
        <f t="shared" si="19"/>
        <v>37.509673276427016</v>
      </c>
      <c r="AL60" s="83">
        <f t="shared" si="20"/>
        <v>1.3084282965577287</v>
      </c>
      <c r="AM60" s="83">
        <f t="shared" si="21"/>
        <v>-5.4026711010893216</v>
      </c>
      <c r="AN60" s="69">
        <f t="shared" si="22"/>
        <v>10</v>
      </c>
      <c r="AO60" s="221">
        <f t="shared" si="23"/>
        <v>9.4845695281045757</v>
      </c>
      <c r="AP60" s="82">
        <v>0</v>
      </c>
      <c r="AQ60" s="220">
        <v>0</v>
      </c>
      <c r="AR60" s="64">
        <v>2.9</v>
      </c>
      <c r="AS60" s="64">
        <f t="shared" si="24"/>
        <v>-0.79999999999999982</v>
      </c>
      <c r="AT60" s="83">
        <f t="shared" si="71"/>
        <v>1.3084282965577287</v>
      </c>
      <c r="AU60" s="83">
        <f t="shared" si="25"/>
        <v>-5.4026711010893216</v>
      </c>
      <c r="AV60" s="64">
        <v>3</v>
      </c>
      <c r="AW60" s="84">
        <f t="shared" si="72"/>
        <v>40.59157170344227</v>
      </c>
      <c r="AX60" s="5">
        <f t="shared" si="26"/>
        <v>43.8</v>
      </c>
      <c r="AY60" s="84">
        <f t="shared" si="73"/>
        <v>40.59157170344227</v>
      </c>
      <c r="AZ60" s="84">
        <f t="shared" si="74"/>
        <v>1.3084282965577287</v>
      </c>
      <c r="BA60" s="64">
        <f t="shared" si="27"/>
        <v>0</v>
      </c>
      <c r="BB60" s="5"/>
      <c r="BC60" s="5"/>
      <c r="BD60" s="85"/>
    </row>
    <row r="61" spans="1:56" x14ac:dyDescent="0.2">
      <c r="A61" s="5" t="s">
        <v>119</v>
      </c>
      <c r="B61" s="5">
        <f>INDEX(Binning!$F$3:$AW$791,MATCH(CONCATENATE($A61,"_E1"),Binning!$F$3:$F$791,0),MATCH(Notes!$B$54,Binning!$F$2:$AW$2,0))</f>
        <v>735</v>
      </c>
      <c r="C61" s="188">
        <v>20.9</v>
      </c>
      <c r="D61" s="188">
        <v>4.9000000000000004</v>
      </c>
      <c r="E61" s="82">
        <v>3</v>
      </c>
      <c r="F61" s="82">
        <v>3</v>
      </c>
      <c r="G61" s="51">
        <f t="shared" si="0"/>
        <v>26.025756473155589</v>
      </c>
      <c r="H61" s="9">
        <v>6</v>
      </c>
      <c r="I61" s="5">
        <v>0</v>
      </c>
      <c r="J61" s="51">
        <f t="shared" si="70"/>
        <v>0</v>
      </c>
      <c r="K61" s="213">
        <v>3.5</v>
      </c>
      <c r="L61" s="8">
        <v>3.3</v>
      </c>
      <c r="M61" s="8">
        <v>6.5</v>
      </c>
      <c r="N61" s="191">
        <v>-15</v>
      </c>
      <c r="O61" s="191">
        <v>-25</v>
      </c>
      <c r="P61" s="61">
        <v>-25</v>
      </c>
      <c r="Q61" s="236">
        <v>-5</v>
      </c>
      <c r="R61" s="5">
        <f t="shared" si="15"/>
        <v>65</v>
      </c>
      <c r="S61" s="5">
        <f t="shared" si="2"/>
        <v>50</v>
      </c>
      <c r="T61" s="5">
        <f t="shared" si="3"/>
        <v>40</v>
      </c>
      <c r="U61" s="5">
        <f t="shared" si="4"/>
        <v>40</v>
      </c>
      <c r="V61" s="5">
        <f t="shared" si="5"/>
        <v>60</v>
      </c>
      <c r="W61" s="5">
        <f t="shared" si="16"/>
        <v>0</v>
      </c>
      <c r="X61" s="5">
        <f t="shared" si="6"/>
        <v>0</v>
      </c>
      <c r="Y61" s="5">
        <f t="shared" si="75"/>
        <v>15</v>
      </c>
      <c r="Z61" s="5">
        <f t="shared" si="76"/>
        <v>15</v>
      </c>
      <c r="AA61" s="5">
        <v>0</v>
      </c>
      <c r="AB61" s="5">
        <v>0</v>
      </c>
      <c r="AC61" s="83">
        <f t="shared" si="17"/>
        <v>62.725756473155585</v>
      </c>
      <c r="AD61" s="5">
        <v>-15</v>
      </c>
      <c r="AE61" s="5"/>
      <c r="AF61" s="5"/>
      <c r="AG61" s="5"/>
      <c r="AH61" s="83">
        <f t="shared" si="18"/>
        <v>8.4220325985740807</v>
      </c>
      <c r="AI61" s="64">
        <f t="shared" si="77"/>
        <v>6</v>
      </c>
      <c r="AJ61" s="64">
        <f t="shared" si="78"/>
        <v>3.5</v>
      </c>
      <c r="AK61" s="83">
        <f t="shared" si="19"/>
        <v>29.755986577670996</v>
      </c>
      <c r="AL61" s="83">
        <f t="shared" si="20"/>
        <v>2.2742435268444154</v>
      </c>
      <c r="AM61" s="83">
        <f t="shared" si="21"/>
        <v>15.047737296910508</v>
      </c>
      <c r="AN61" s="69">
        <f t="shared" si="22"/>
        <v>10</v>
      </c>
      <c r="AO61" s="221">
        <f t="shared" si="23"/>
        <v>9.4220325985740807</v>
      </c>
      <c r="AP61" s="82">
        <v>0</v>
      </c>
      <c r="AQ61" s="220">
        <v>0</v>
      </c>
      <c r="AR61" s="64">
        <v>4.8</v>
      </c>
      <c r="AS61" s="64">
        <f t="shared" si="24"/>
        <v>-1.2999999999999998</v>
      </c>
      <c r="AT61" s="83">
        <f t="shared" si="71"/>
        <v>2.2742435268444154</v>
      </c>
      <c r="AU61" s="83">
        <f t="shared" si="25"/>
        <v>15.047737296910508</v>
      </c>
      <c r="AV61" s="64">
        <v>3</v>
      </c>
      <c r="AW61" s="84">
        <f t="shared" si="72"/>
        <v>53.225756473155585</v>
      </c>
      <c r="AX61" s="5">
        <f t="shared" si="26"/>
        <v>43.2</v>
      </c>
      <c r="AY61" s="84">
        <f t="shared" si="73"/>
        <v>53.225756473155585</v>
      </c>
      <c r="AZ61" s="84">
        <f t="shared" si="74"/>
        <v>2.2742435268444154</v>
      </c>
      <c r="BA61" s="64">
        <f t="shared" si="27"/>
        <v>0</v>
      </c>
      <c r="BB61" s="5"/>
      <c r="BC61" s="5"/>
      <c r="BD61" s="85"/>
    </row>
    <row r="62" spans="1:56" x14ac:dyDescent="0.2">
      <c r="A62" s="5" t="s">
        <v>120</v>
      </c>
      <c r="B62" s="5">
        <f>INDEX(Binning!$F$3:$AW$791,MATCH(CONCATENATE($A62,"_E1"),Binning!$F$3:$F$791,0),MATCH(Notes!$B$54,Binning!$F$2:$AW$2,0))</f>
        <v>875</v>
      </c>
      <c r="C62" s="188">
        <v>10.5</v>
      </c>
      <c r="D62" s="188">
        <v>3.4</v>
      </c>
      <c r="E62" s="82">
        <v>3</v>
      </c>
      <c r="F62" s="82">
        <v>3</v>
      </c>
      <c r="G62" s="51">
        <f t="shared" si="0"/>
        <v>26.549576267805101</v>
      </c>
      <c r="H62" s="9">
        <v>6</v>
      </c>
      <c r="I62" s="5">
        <v>0</v>
      </c>
      <c r="J62" s="51">
        <f t="shared" si="70"/>
        <v>0</v>
      </c>
      <c r="K62" s="213">
        <v>6.1</v>
      </c>
      <c r="L62" s="8">
        <v>-9.9</v>
      </c>
      <c r="M62" s="8">
        <v>7.6</v>
      </c>
      <c r="N62" s="191">
        <v>-35</v>
      </c>
      <c r="O62" s="191">
        <v>-40</v>
      </c>
      <c r="P62" s="182">
        <v>-35</v>
      </c>
      <c r="Q62" s="236">
        <v>25</v>
      </c>
      <c r="R62" s="5">
        <f t="shared" si="15"/>
        <v>45</v>
      </c>
      <c r="S62" s="5">
        <f t="shared" si="2"/>
        <v>10</v>
      </c>
      <c r="T62" s="5">
        <f t="shared" si="3"/>
        <v>5</v>
      </c>
      <c r="U62" s="5">
        <f t="shared" si="4"/>
        <v>10</v>
      </c>
      <c r="V62" s="5">
        <f t="shared" si="5"/>
        <v>70</v>
      </c>
      <c r="W62" s="5">
        <f t="shared" si="16"/>
        <v>-15</v>
      </c>
      <c r="X62" s="5">
        <f t="shared" si="6"/>
        <v>0</v>
      </c>
      <c r="Y62" s="5">
        <f t="shared" si="75"/>
        <v>-20</v>
      </c>
      <c r="Z62" s="5">
        <f t="shared" si="76"/>
        <v>-15</v>
      </c>
      <c r="AA62" s="5">
        <v>0</v>
      </c>
      <c r="AB62" s="5">
        <v>0</v>
      </c>
      <c r="AC62" s="83">
        <f t="shared" si="17"/>
        <v>42.249576267805104</v>
      </c>
      <c r="AD62" s="5">
        <v>-15</v>
      </c>
      <c r="AE62" s="5"/>
      <c r="AF62" s="5"/>
      <c r="AG62" s="5"/>
      <c r="AH62" s="83">
        <f t="shared" si="18"/>
        <v>8.689194914529665</v>
      </c>
      <c r="AI62" s="64">
        <f t="shared" si="77"/>
        <v>6</v>
      </c>
      <c r="AJ62" s="64">
        <f t="shared" si="78"/>
        <v>6.1</v>
      </c>
      <c r="AK62" s="83">
        <f t="shared" si="19"/>
        <v>16.947754236466952</v>
      </c>
      <c r="AL62" s="83">
        <f t="shared" si="20"/>
        <v>2.7504237321948963</v>
      </c>
      <c r="AM62" s="83">
        <f t="shared" si="21"/>
        <v>4.5126271168084831</v>
      </c>
      <c r="AN62" s="69">
        <f t="shared" si="22"/>
        <v>10</v>
      </c>
      <c r="AO62" s="221">
        <f t="shared" si="23"/>
        <v>9.7891949145296646</v>
      </c>
      <c r="AP62" s="82">
        <v>0</v>
      </c>
      <c r="AQ62" s="220">
        <v>0.1</v>
      </c>
      <c r="AR62" s="64">
        <v>6.8</v>
      </c>
      <c r="AS62" s="64">
        <f t="shared" si="24"/>
        <v>-0.79999999999999982</v>
      </c>
      <c r="AT62" s="83">
        <f t="shared" si="71"/>
        <v>2.7504237321948963</v>
      </c>
      <c r="AU62" s="83">
        <f t="shared" si="25"/>
        <v>4.5126271168084831</v>
      </c>
      <c r="AV62" s="64">
        <v>3</v>
      </c>
      <c r="AW62" s="84">
        <f t="shared" si="72"/>
        <v>30.149576267805102</v>
      </c>
      <c r="AX62" s="5">
        <f t="shared" si="26"/>
        <v>42</v>
      </c>
      <c r="AY62" s="84">
        <f t="shared" si="73"/>
        <v>30.149576267805102</v>
      </c>
      <c r="AZ62" s="84">
        <f t="shared" si="74"/>
        <v>2.7504237321948963</v>
      </c>
      <c r="BA62" s="64">
        <f t="shared" si="27"/>
        <v>0</v>
      </c>
      <c r="BB62" s="5"/>
      <c r="BC62" s="5"/>
      <c r="BD62" s="85"/>
    </row>
    <row r="63" spans="1:56" x14ac:dyDescent="0.2">
      <c r="A63" s="5" t="s">
        <v>405</v>
      </c>
      <c r="B63" s="5">
        <f>INDEX(Binning!$F$3:$AW$791,MATCH(CONCATENATE($A63,"_E1"),Binning!$F$3:$F$791,0),MATCH(Notes!$B$54,Binning!$F$2:$AW$2,0))</f>
        <v>945</v>
      </c>
      <c r="C63" s="188">
        <v>8</v>
      </c>
      <c r="D63" s="188">
        <v>3.6</v>
      </c>
      <c r="E63" s="82">
        <v>3</v>
      </c>
      <c r="F63" s="82">
        <v>3</v>
      </c>
      <c r="G63" s="51">
        <f t="shared" ref="G63" si="188">SQRT((3*D63)^2+(3*F63)^2+(3*M63)^2)</f>
        <v>30.707165287600219</v>
      </c>
      <c r="H63" s="9">
        <v>6</v>
      </c>
      <c r="I63" s="5">
        <v>0</v>
      </c>
      <c r="J63" s="51">
        <f t="shared" ref="J63" si="189">I63*B63/100</f>
        <v>0</v>
      </c>
      <c r="K63" s="213">
        <v>7.3</v>
      </c>
      <c r="L63" s="8">
        <v>-32.299999999999997</v>
      </c>
      <c r="M63" s="8">
        <v>9.1</v>
      </c>
      <c r="N63" s="191">
        <v>-35</v>
      </c>
      <c r="O63" s="191">
        <v>-40</v>
      </c>
      <c r="P63" s="182">
        <v>-35</v>
      </c>
      <c r="Q63" s="236">
        <v>50</v>
      </c>
      <c r="R63" s="5">
        <f t="shared" ref="R63" si="190">CEILING((C63+E63+G63+H63+J63+K63+L63+AA63+AB63)/5,1)*5</f>
        <v>25</v>
      </c>
      <c r="S63" s="5">
        <f t="shared" ref="S63" si="191">CEILING((R63+N63)/5,1)*5</f>
        <v>-10</v>
      </c>
      <c r="T63" s="5">
        <f t="shared" ref="T63" si="192">CEILING((R63+O63)/5,1)*5</f>
        <v>-15</v>
      </c>
      <c r="U63" s="5">
        <f t="shared" ref="U63" si="193">CEILING((R63+P63)/5,1)*5</f>
        <v>-10</v>
      </c>
      <c r="V63" s="5">
        <f t="shared" ref="V63" si="194">CEILING((R63+Q63)/5,1)*5</f>
        <v>75</v>
      </c>
      <c r="W63" s="5">
        <f t="shared" ref="W63" si="195">IF(MIN(T63:U63)&lt;20,MIN(T63:U63)-20,0)</f>
        <v>-35</v>
      </c>
      <c r="X63" s="5">
        <f t="shared" ref="X63" si="196">IF(V63&lt;0,V63,0)</f>
        <v>0</v>
      </c>
      <c r="Y63" s="5">
        <f t="shared" ref="Y63" si="197">CEILING((T63-(E63+3*F63)+AD63)/5,1)*5</f>
        <v>-40</v>
      </c>
      <c r="Z63" s="5">
        <f t="shared" ref="Z63" si="198">CEILING((U63-(E63+3*F63)+AD63)/5,1)*5</f>
        <v>-35</v>
      </c>
      <c r="AA63" s="5">
        <v>0</v>
      </c>
      <c r="AB63" s="5">
        <v>0</v>
      </c>
      <c r="AC63" s="83">
        <f t="shared" ref="AC63" si="199">C63+E63+G63+H63+J63+K63+L63+AA63+AB63</f>
        <v>22.707165287600219</v>
      </c>
      <c r="AD63" s="5">
        <v>-15</v>
      </c>
      <c r="AE63" s="5"/>
      <c r="AF63" s="5"/>
      <c r="AG63" s="5"/>
      <c r="AH63" s="83">
        <f t="shared" ref="AH63" si="200">E63+$G63*F63*3/$AX63</f>
        <v>8.8676112014522719</v>
      </c>
      <c r="AI63" s="64">
        <f t="shared" ref="AI63" si="201">H63</f>
        <v>6</v>
      </c>
      <c r="AJ63" s="64">
        <f t="shared" ref="AJ63" si="202">K63</f>
        <v>7.3</v>
      </c>
      <c r="AK63" s="83">
        <f t="shared" ref="AK63" si="203">C63+$G63*D63*3/$AX63</f>
        <v>15.041133441742726</v>
      </c>
      <c r="AL63" s="83">
        <f t="shared" ref="AL63" si="204">IF(AT63&lt;0,0,AT63)</f>
        <v>2.2928347123997739</v>
      </c>
      <c r="AM63" s="83">
        <f t="shared" ref="AM63" si="205">IF(AT63&lt;0,AT63+AU63,AU63)</f>
        <v>-14.501579355594775</v>
      </c>
      <c r="AN63" s="69">
        <f t="shared" ref="AN63" si="206">CEILING((AO63+AP63)/5,1)*5</f>
        <v>10</v>
      </c>
      <c r="AO63" s="221">
        <f t="shared" si="23"/>
        <v>9.9676112014522715</v>
      </c>
      <c r="AP63" s="82">
        <v>0</v>
      </c>
      <c r="AQ63" s="220">
        <v>0.1</v>
      </c>
      <c r="AR63" s="64">
        <v>6.8</v>
      </c>
      <c r="AS63" s="64">
        <f t="shared" ref="AS63" si="207">K63-(AQ63+AR63)</f>
        <v>0.40000000000000036</v>
      </c>
      <c r="AT63" s="83">
        <f t="shared" ref="AT63" si="208">R63-SUM(AK63,AH63,AU63,AI63,AJ63)</f>
        <v>2.2928347123997739</v>
      </c>
      <c r="AU63" s="83">
        <f t="shared" ref="AU63" si="209">L63+$G63*M63*AV63/$AX63+AB63</f>
        <v>-14.501579355594775</v>
      </c>
      <c r="AV63" s="64">
        <v>3</v>
      </c>
      <c r="AW63" s="84">
        <f t="shared" ref="AW63" si="210">C63+E63+L63+G63</f>
        <v>9.4071652876002219</v>
      </c>
      <c r="AX63" s="5">
        <f t="shared" ref="AX63" si="211">3*D63+3*F63+AV63*M63</f>
        <v>47.099999999999994</v>
      </c>
      <c r="AY63" s="84">
        <f t="shared" ref="AY63" si="212">AK63+AU63+AH63</f>
        <v>9.4071652876002236</v>
      </c>
      <c r="AZ63" s="84">
        <f t="shared" ref="AZ63" si="213">AT63-J63</f>
        <v>2.2928347123997739</v>
      </c>
      <c r="BA63" s="64">
        <f t="shared" ref="BA63" si="214">AY63-AW63-AB63</f>
        <v>1.7763568394002505E-15</v>
      </c>
      <c r="BB63" s="5"/>
      <c r="BC63" s="5"/>
      <c r="BD63" s="85"/>
    </row>
    <row r="64" spans="1:56" x14ac:dyDescent="0.2">
      <c r="A64" s="5" t="s">
        <v>158</v>
      </c>
      <c r="B64" s="5">
        <f>Binning!BH744</f>
        <v>660</v>
      </c>
      <c r="C64" s="188">
        <v>23</v>
      </c>
      <c r="D64" s="188">
        <v>3</v>
      </c>
      <c r="E64" s="82">
        <v>3</v>
      </c>
      <c r="F64" s="82">
        <v>3</v>
      </c>
      <c r="G64" s="51">
        <f t="shared" si="0"/>
        <v>12.727922061357855</v>
      </c>
      <c r="H64" s="9">
        <v>6</v>
      </c>
      <c r="I64" s="198">
        <v>7.5</v>
      </c>
      <c r="J64" s="51">
        <f t="shared" si="70"/>
        <v>49.5</v>
      </c>
      <c r="K64" s="214">
        <v>3.8</v>
      </c>
      <c r="L64" s="8">
        <v>0</v>
      </c>
      <c r="M64" s="8">
        <v>0</v>
      </c>
      <c r="N64" s="191">
        <v>5</v>
      </c>
      <c r="O64" s="191">
        <v>-35</v>
      </c>
      <c r="P64" s="61">
        <v>-10</v>
      </c>
      <c r="Q64" s="236">
        <v>-45</v>
      </c>
      <c r="R64" s="5">
        <f t="shared" si="15"/>
        <v>100</v>
      </c>
      <c r="S64" s="5">
        <f t="shared" si="2"/>
        <v>105</v>
      </c>
      <c r="T64" s="5">
        <f t="shared" si="3"/>
        <v>65</v>
      </c>
      <c r="U64" s="5">
        <f t="shared" si="4"/>
        <v>90</v>
      </c>
      <c r="V64" s="5">
        <f t="shared" si="5"/>
        <v>55</v>
      </c>
      <c r="W64" s="5">
        <f t="shared" si="16"/>
        <v>0</v>
      </c>
      <c r="X64" s="5">
        <f t="shared" si="6"/>
        <v>0</v>
      </c>
      <c r="Y64" s="5">
        <f t="shared" si="75"/>
        <v>40</v>
      </c>
      <c r="Z64" s="5">
        <f t="shared" si="76"/>
        <v>65</v>
      </c>
      <c r="AA64" s="5">
        <v>0</v>
      </c>
      <c r="AB64" s="5">
        <v>0</v>
      </c>
      <c r="AC64" s="83">
        <f t="shared" si="17"/>
        <v>98.027922061357856</v>
      </c>
      <c r="AD64" s="5">
        <v>-15</v>
      </c>
      <c r="AE64" s="5"/>
      <c r="AF64" s="5"/>
      <c r="AG64" s="5"/>
      <c r="AH64" s="83">
        <f t="shared" si="18"/>
        <v>9.3639610306789258</v>
      </c>
      <c r="AI64" s="64">
        <f t="shared" si="77"/>
        <v>6</v>
      </c>
      <c r="AJ64" s="64">
        <f t="shared" si="78"/>
        <v>3.8</v>
      </c>
      <c r="AK64" s="83">
        <f t="shared" si="19"/>
        <v>29.363961030678926</v>
      </c>
      <c r="AL64" s="83">
        <f t="shared" si="20"/>
        <v>51.472077938642151</v>
      </c>
      <c r="AM64" s="83">
        <f t="shared" si="21"/>
        <v>0</v>
      </c>
      <c r="AN64" s="69">
        <f t="shared" si="22"/>
        <v>10</v>
      </c>
      <c r="AO64" s="221">
        <f t="shared" si="23"/>
        <v>10.463961030678925</v>
      </c>
      <c r="AP64" s="82">
        <v>-0.5</v>
      </c>
      <c r="AQ64" s="220">
        <v>0.1</v>
      </c>
      <c r="AR64" s="64">
        <v>1.9</v>
      </c>
      <c r="AS64" s="64">
        <f t="shared" si="24"/>
        <v>1.7999999999999998</v>
      </c>
      <c r="AT64" s="83">
        <f t="shared" si="71"/>
        <v>51.472077938642151</v>
      </c>
      <c r="AU64" s="83">
        <f t="shared" si="25"/>
        <v>0</v>
      </c>
      <c r="AV64" s="64">
        <v>3</v>
      </c>
      <c r="AW64" s="84">
        <f t="shared" si="72"/>
        <v>38.727922061357859</v>
      </c>
      <c r="AX64" s="5">
        <f t="shared" si="26"/>
        <v>18</v>
      </c>
      <c r="AY64" s="84">
        <f t="shared" si="73"/>
        <v>38.727922061357852</v>
      </c>
      <c r="AZ64" s="84">
        <f t="shared" si="74"/>
        <v>1.9720779386421512</v>
      </c>
      <c r="BA64" s="64">
        <f t="shared" si="27"/>
        <v>-7.1054273576010019E-15</v>
      </c>
      <c r="BB64" s="5"/>
      <c r="BC64" s="5"/>
      <c r="BD64" s="85"/>
    </row>
    <row r="65" spans="1:56" x14ac:dyDescent="0.2">
      <c r="A65" s="5" t="s">
        <v>267</v>
      </c>
      <c r="B65" s="5">
        <f>Binning!BH745</f>
        <v>680</v>
      </c>
      <c r="C65" s="188">
        <v>21</v>
      </c>
      <c r="D65" s="188">
        <v>3</v>
      </c>
      <c r="E65" s="82">
        <v>3</v>
      </c>
      <c r="F65" s="82">
        <v>3</v>
      </c>
      <c r="G65" s="51">
        <f t="shared" si="0"/>
        <v>12.727922061357855</v>
      </c>
      <c r="H65" s="9">
        <v>6</v>
      </c>
      <c r="I65" s="198">
        <v>5</v>
      </c>
      <c r="J65" s="51">
        <f t="shared" si="70"/>
        <v>34</v>
      </c>
      <c r="K65" s="214">
        <v>4.8</v>
      </c>
      <c r="L65" s="8">
        <v>0</v>
      </c>
      <c r="M65" s="8">
        <v>0</v>
      </c>
      <c r="N65" s="191">
        <v>-10</v>
      </c>
      <c r="O65" s="191">
        <v>-30</v>
      </c>
      <c r="P65" s="61">
        <v>-20</v>
      </c>
      <c r="Q65" s="236">
        <v>-55</v>
      </c>
      <c r="R65" s="5">
        <f t="shared" si="15"/>
        <v>85</v>
      </c>
      <c r="S65" s="5">
        <f t="shared" si="2"/>
        <v>75</v>
      </c>
      <c r="T65" s="5">
        <f t="shared" si="3"/>
        <v>55</v>
      </c>
      <c r="U65" s="5">
        <f t="shared" si="4"/>
        <v>65</v>
      </c>
      <c r="V65" s="5">
        <f t="shared" si="5"/>
        <v>30</v>
      </c>
      <c r="W65" s="5">
        <f t="shared" si="16"/>
        <v>0</v>
      </c>
      <c r="X65" s="5">
        <f t="shared" si="6"/>
        <v>0</v>
      </c>
      <c r="Y65" s="5">
        <f t="shared" si="75"/>
        <v>30</v>
      </c>
      <c r="Z65" s="5">
        <f t="shared" si="76"/>
        <v>40</v>
      </c>
      <c r="AA65" s="5">
        <v>0</v>
      </c>
      <c r="AB65" s="5">
        <v>0</v>
      </c>
      <c r="AC65" s="83">
        <f t="shared" si="17"/>
        <v>81.527922061357856</v>
      </c>
      <c r="AD65" s="5">
        <v>-15</v>
      </c>
      <c r="AE65" s="5"/>
      <c r="AF65" s="5"/>
      <c r="AG65" s="5"/>
      <c r="AH65" s="83">
        <f t="shared" si="18"/>
        <v>9.3639610306789258</v>
      </c>
      <c r="AI65" s="64">
        <f t="shared" si="77"/>
        <v>6</v>
      </c>
      <c r="AJ65" s="64">
        <f t="shared" si="78"/>
        <v>4.8</v>
      </c>
      <c r="AK65" s="83">
        <f t="shared" si="19"/>
        <v>27.363961030678926</v>
      </c>
      <c r="AL65" s="83">
        <f t="shared" si="20"/>
        <v>37.472077938642151</v>
      </c>
      <c r="AM65" s="83">
        <f t="shared" si="21"/>
        <v>0</v>
      </c>
      <c r="AN65" s="69">
        <f t="shared" si="22"/>
        <v>10</v>
      </c>
      <c r="AO65" s="221">
        <f t="shared" si="23"/>
        <v>10.463961030678925</v>
      </c>
      <c r="AP65" s="82">
        <v>-0.5</v>
      </c>
      <c r="AQ65" s="220">
        <v>0.1</v>
      </c>
      <c r="AR65" s="64">
        <v>3</v>
      </c>
      <c r="AS65" s="64">
        <f t="shared" si="24"/>
        <v>1.6999999999999997</v>
      </c>
      <c r="AT65" s="83">
        <f t="shared" si="71"/>
        <v>37.472077938642151</v>
      </c>
      <c r="AU65" s="83">
        <f t="shared" si="25"/>
        <v>0</v>
      </c>
      <c r="AV65" s="64">
        <v>3</v>
      </c>
      <c r="AW65" s="84">
        <f t="shared" si="72"/>
        <v>36.727922061357859</v>
      </c>
      <c r="AX65" s="5">
        <f t="shared" si="26"/>
        <v>18</v>
      </c>
      <c r="AY65" s="84">
        <f t="shared" si="73"/>
        <v>36.727922061357852</v>
      </c>
      <c r="AZ65" s="84">
        <f t="shared" si="74"/>
        <v>3.4720779386421512</v>
      </c>
      <c r="BA65" s="64">
        <f t="shared" si="27"/>
        <v>-7.1054273576010019E-15</v>
      </c>
      <c r="BB65" s="5"/>
      <c r="BC65" s="5"/>
      <c r="BD65" s="85"/>
    </row>
    <row r="66" spans="1:56" x14ac:dyDescent="0.2">
      <c r="A66" s="5" t="s">
        <v>268</v>
      </c>
      <c r="B66" s="5">
        <f>Binning!BH746</f>
        <v>710</v>
      </c>
      <c r="C66" s="188">
        <v>19.7</v>
      </c>
      <c r="D66" s="188">
        <v>3</v>
      </c>
      <c r="E66" s="82">
        <v>3</v>
      </c>
      <c r="F66" s="82">
        <v>3</v>
      </c>
      <c r="G66" s="51">
        <f t="shared" si="0"/>
        <v>12.727922061357855</v>
      </c>
      <c r="H66" s="9">
        <v>6</v>
      </c>
      <c r="I66" s="198">
        <v>5</v>
      </c>
      <c r="J66" s="51">
        <f t="shared" si="70"/>
        <v>35.5</v>
      </c>
      <c r="K66" s="214">
        <v>6.1</v>
      </c>
      <c r="L66" s="8">
        <v>0</v>
      </c>
      <c r="M66" s="8">
        <v>0</v>
      </c>
      <c r="N66" s="191">
        <v>-10</v>
      </c>
      <c r="O66" s="191">
        <v>-40</v>
      </c>
      <c r="P66" s="61">
        <v>-15</v>
      </c>
      <c r="Q66" s="236">
        <v>-55</v>
      </c>
      <c r="R66" s="5">
        <f t="shared" si="15"/>
        <v>85</v>
      </c>
      <c r="S66" s="5">
        <f t="shared" si="2"/>
        <v>75</v>
      </c>
      <c r="T66" s="5">
        <f t="shared" si="3"/>
        <v>45</v>
      </c>
      <c r="U66" s="5">
        <f t="shared" si="4"/>
        <v>70</v>
      </c>
      <c r="V66" s="5">
        <f t="shared" si="5"/>
        <v>30</v>
      </c>
      <c r="W66" s="5">
        <f t="shared" si="16"/>
        <v>0</v>
      </c>
      <c r="X66" s="5">
        <f t="shared" si="6"/>
        <v>0</v>
      </c>
      <c r="Y66" s="5">
        <f t="shared" si="75"/>
        <v>20</v>
      </c>
      <c r="Z66" s="5">
        <f t="shared" si="76"/>
        <v>45</v>
      </c>
      <c r="AA66" s="5">
        <v>0</v>
      </c>
      <c r="AB66" s="5">
        <v>0</v>
      </c>
      <c r="AC66" s="83">
        <f t="shared" si="17"/>
        <v>83.027922061357856</v>
      </c>
      <c r="AD66" s="5">
        <v>-15</v>
      </c>
      <c r="AE66" s="5"/>
      <c r="AF66" s="5"/>
      <c r="AG66" s="5"/>
      <c r="AH66" s="83">
        <f t="shared" si="18"/>
        <v>9.3639610306789258</v>
      </c>
      <c r="AI66" s="64">
        <f t="shared" si="77"/>
        <v>6</v>
      </c>
      <c r="AJ66" s="64">
        <f t="shared" si="78"/>
        <v>6.1</v>
      </c>
      <c r="AK66" s="83">
        <f t="shared" si="19"/>
        <v>26.063961030678925</v>
      </c>
      <c r="AL66" s="83">
        <f t="shared" si="20"/>
        <v>37.472077938642151</v>
      </c>
      <c r="AM66" s="83">
        <f t="shared" si="21"/>
        <v>0</v>
      </c>
      <c r="AN66" s="69">
        <f t="shared" si="22"/>
        <v>10</v>
      </c>
      <c r="AO66" s="221">
        <f t="shared" si="23"/>
        <v>10.463961030678925</v>
      </c>
      <c r="AP66" s="82">
        <v>-0.5</v>
      </c>
      <c r="AQ66" s="220">
        <v>0.1</v>
      </c>
      <c r="AR66" s="64">
        <v>4.5</v>
      </c>
      <c r="AS66" s="64">
        <f t="shared" si="24"/>
        <v>1.5</v>
      </c>
      <c r="AT66" s="83">
        <f t="shared" si="71"/>
        <v>37.472077938642151</v>
      </c>
      <c r="AU66" s="83">
        <f t="shared" si="25"/>
        <v>0</v>
      </c>
      <c r="AV66" s="64">
        <v>3</v>
      </c>
      <c r="AW66" s="84">
        <f t="shared" si="72"/>
        <v>35.427922061357854</v>
      </c>
      <c r="AX66" s="5">
        <f t="shared" si="26"/>
        <v>18</v>
      </c>
      <c r="AY66" s="84">
        <f t="shared" si="73"/>
        <v>35.427922061357847</v>
      </c>
      <c r="AZ66" s="84">
        <f t="shared" si="74"/>
        <v>1.9720779386421512</v>
      </c>
      <c r="BA66" s="64">
        <f t="shared" si="27"/>
        <v>-7.1054273576010019E-15</v>
      </c>
      <c r="BB66" s="5"/>
      <c r="BC66" s="5"/>
      <c r="BD66" s="85"/>
    </row>
    <row r="67" spans="1:56" x14ac:dyDescent="0.2">
      <c r="A67" s="5" t="s">
        <v>269</v>
      </c>
      <c r="B67" s="5">
        <f>Binning!BH747</f>
        <v>740</v>
      </c>
      <c r="C67" s="188">
        <v>17.7</v>
      </c>
      <c r="D67" s="188">
        <v>3</v>
      </c>
      <c r="E67" s="82">
        <v>3</v>
      </c>
      <c r="F67" s="82">
        <v>3</v>
      </c>
      <c r="G67" s="51">
        <f t="shared" si="0"/>
        <v>12.727922061357855</v>
      </c>
      <c r="H67" s="9">
        <v>6</v>
      </c>
      <c r="I67" s="198">
        <v>6</v>
      </c>
      <c r="J67" s="51">
        <f t="shared" si="70"/>
        <v>44.4</v>
      </c>
      <c r="K67" s="214">
        <v>7.6</v>
      </c>
      <c r="L67" s="8">
        <v>0</v>
      </c>
      <c r="M67" s="8">
        <v>0</v>
      </c>
      <c r="N67" s="191">
        <v>-20</v>
      </c>
      <c r="O67" s="191">
        <v>-30</v>
      </c>
      <c r="P67" s="61">
        <v>-30</v>
      </c>
      <c r="Q67" s="236">
        <v>-70</v>
      </c>
      <c r="R67" s="5">
        <f t="shared" si="15"/>
        <v>95</v>
      </c>
      <c r="S67" s="5">
        <f t="shared" si="2"/>
        <v>75</v>
      </c>
      <c r="T67" s="5">
        <f t="shared" si="3"/>
        <v>65</v>
      </c>
      <c r="U67" s="5">
        <f t="shared" si="4"/>
        <v>65</v>
      </c>
      <c r="V67" s="5">
        <f t="shared" si="5"/>
        <v>25</v>
      </c>
      <c r="W67" s="5">
        <f t="shared" si="16"/>
        <v>0</v>
      </c>
      <c r="X67" s="5">
        <f t="shared" si="6"/>
        <v>0</v>
      </c>
      <c r="Y67" s="5">
        <f t="shared" si="75"/>
        <v>40</v>
      </c>
      <c r="Z67" s="5">
        <f t="shared" si="76"/>
        <v>40</v>
      </c>
      <c r="AA67" s="5">
        <v>0</v>
      </c>
      <c r="AB67" s="5">
        <v>0</v>
      </c>
      <c r="AC67" s="83">
        <f t="shared" si="17"/>
        <v>91.427922061357847</v>
      </c>
      <c r="AD67" s="5">
        <v>-15</v>
      </c>
      <c r="AE67" s="5"/>
      <c r="AF67" s="5"/>
      <c r="AG67" s="5"/>
      <c r="AH67" s="83">
        <f t="shared" si="18"/>
        <v>9.3639610306789258</v>
      </c>
      <c r="AI67" s="64">
        <f t="shared" si="77"/>
        <v>6</v>
      </c>
      <c r="AJ67" s="64">
        <f t="shared" si="78"/>
        <v>7.6</v>
      </c>
      <c r="AK67" s="83">
        <f t="shared" si="19"/>
        <v>24.063961030678925</v>
      </c>
      <c r="AL67" s="83">
        <f t="shared" si="20"/>
        <v>47.972077938642151</v>
      </c>
      <c r="AM67" s="83">
        <f t="shared" si="21"/>
        <v>0</v>
      </c>
      <c r="AN67" s="69">
        <f t="shared" si="22"/>
        <v>10</v>
      </c>
      <c r="AO67" s="221">
        <f t="shared" ref="AO67:AO98" si="215">AH67+(AI67-5)+AQ67</f>
        <v>10.563961030678925</v>
      </c>
      <c r="AP67" s="82">
        <v>-0.6</v>
      </c>
      <c r="AQ67" s="220">
        <v>0.2</v>
      </c>
      <c r="AR67" s="64">
        <v>6.3</v>
      </c>
      <c r="AS67" s="64">
        <f t="shared" si="24"/>
        <v>1.0999999999999996</v>
      </c>
      <c r="AT67" s="83">
        <f t="shared" si="71"/>
        <v>47.972077938642151</v>
      </c>
      <c r="AU67" s="83">
        <f t="shared" si="25"/>
        <v>0</v>
      </c>
      <c r="AV67" s="64">
        <v>3</v>
      </c>
      <c r="AW67" s="84">
        <f t="shared" si="72"/>
        <v>33.427922061357854</v>
      </c>
      <c r="AX67" s="5">
        <f t="shared" si="26"/>
        <v>18</v>
      </c>
      <c r="AY67" s="84">
        <f t="shared" si="73"/>
        <v>33.427922061357847</v>
      </c>
      <c r="AZ67" s="84">
        <f t="shared" si="74"/>
        <v>3.5720779386421526</v>
      </c>
      <c r="BA67" s="64">
        <f t="shared" si="27"/>
        <v>-7.1054273576010019E-15</v>
      </c>
      <c r="BB67" s="5"/>
      <c r="BC67" s="5"/>
      <c r="BD67" s="85"/>
    </row>
    <row r="68" spans="1:56" x14ac:dyDescent="0.2">
      <c r="A68" s="5" t="s">
        <v>270</v>
      </c>
      <c r="B68" s="5">
        <f>Binning!BH748</f>
        <v>770</v>
      </c>
      <c r="C68" s="188">
        <v>15.8</v>
      </c>
      <c r="D68" s="188">
        <v>3</v>
      </c>
      <c r="E68" s="82">
        <v>3</v>
      </c>
      <c r="F68" s="82">
        <v>3</v>
      </c>
      <c r="G68" s="51">
        <f t="shared" si="0"/>
        <v>12.727922061357855</v>
      </c>
      <c r="H68" s="9">
        <v>6</v>
      </c>
      <c r="I68" s="198">
        <v>7</v>
      </c>
      <c r="J68" s="51">
        <f t="shared" si="70"/>
        <v>53.9</v>
      </c>
      <c r="K68" s="214">
        <v>9</v>
      </c>
      <c r="L68" s="8">
        <v>0</v>
      </c>
      <c r="M68" s="8">
        <v>0</v>
      </c>
      <c r="N68" s="191">
        <v>-30</v>
      </c>
      <c r="O68" s="191">
        <v>-30</v>
      </c>
      <c r="P68" s="61">
        <v>-35</v>
      </c>
      <c r="Q68" s="236">
        <v>-80</v>
      </c>
      <c r="R68" s="5">
        <f t="shared" si="15"/>
        <v>105</v>
      </c>
      <c r="S68" s="5">
        <f t="shared" si="2"/>
        <v>75</v>
      </c>
      <c r="T68" s="5">
        <f t="shared" si="3"/>
        <v>75</v>
      </c>
      <c r="U68" s="5">
        <f t="shared" si="4"/>
        <v>70</v>
      </c>
      <c r="V68" s="5">
        <f t="shared" si="5"/>
        <v>25</v>
      </c>
      <c r="W68" s="5">
        <f t="shared" si="16"/>
        <v>0</v>
      </c>
      <c r="X68" s="5">
        <f t="shared" si="6"/>
        <v>0</v>
      </c>
      <c r="Y68" s="5">
        <f t="shared" si="75"/>
        <v>50</v>
      </c>
      <c r="Z68" s="5">
        <f t="shared" si="76"/>
        <v>45</v>
      </c>
      <c r="AA68" s="5">
        <v>0</v>
      </c>
      <c r="AB68" s="5">
        <v>0</v>
      </c>
      <c r="AC68" s="83">
        <f t="shared" si="17"/>
        <v>100.42792206135786</v>
      </c>
      <c r="AD68" s="5">
        <v>-15</v>
      </c>
      <c r="AE68" s="5"/>
      <c r="AF68" s="5"/>
      <c r="AG68" s="5"/>
      <c r="AH68" s="83">
        <f t="shared" si="18"/>
        <v>9.3639610306789258</v>
      </c>
      <c r="AI68" s="64">
        <f t="shared" si="77"/>
        <v>6</v>
      </c>
      <c r="AJ68" s="64">
        <f t="shared" si="78"/>
        <v>9</v>
      </c>
      <c r="AK68" s="83">
        <f t="shared" si="19"/>
        <v>22.163961030678927</v>
      </c>
      <c r="AL68" s="83">
        <f t="shared" si="20"/>
        <v>58.472077938642144</v>
      </c>
      <c r="AM68" s="83">
        <f t="shared" si="21"/>
        <v>0</v>
      </c>
      <c r="AN68" s="69">
        <f t="shared" si="22"/>
        <v>10</v>
      </c>
      <c r="AO68" s="221">
        <f t="shared" si="215"/>
        <v>10.563961030678925</v>
      </c>
      <c r="AP68" s="82">
        <v>-0.6</v>
      </c>
      <c r="AQ68" s="220">
        <v>0.2</v>
      </c>
      <c r="AR68" s="64">
        <v>8.6</v>
      </c>
      <c r="AS68" s="64">
        <f t="shared" si="24"/>
        <v>0.20000000000000107</v>
      </c>
      <c r="AT68" s="83">
        <f t="shared" si="71"/>
        <v>58.472077938642144</v>
      </c>
      <c r="AU68" s="83">
        <f t="shared" si="25"/>
        <v>0</v>
      </c>
      <c r="AV68" s="64">
        <v>3</v>
      </c>
      <c r="AW68" s="84">
        <f t="shared" si="72"/>
        <v>31.527922061357856</v>
      </c>
      <c r="AX68" s="5">
        <f t="shared" si="26"/>
        <v>18</v>
      </c>
      <c r="AY68" s="84">
        <f t="shared" si="73"/>
        <v>31.527922061357852</v>
      </c>
      <c r="AZ68" s="84">
        <f t="shared" si="74"/>
        <v>4.5720779386421455</v>
      </c>
      <c r="BA68" s="64">
        <f t="shared" si="27"/>
        <v>-3.5527136788005009E-15</v>
      </c>
      <c r="BB68" s="5"/>
      <c r="BC68" s="5"/>
      <c r="BD68" s="85"/>
    </row>
    <row r="69" spans="1:56" x14ac:dyDescent="0.2">
      <c r="A69" s="5" t="s">
        <v>271</v>
      </c>
      <c r="B69" s="5">
        <f>Binning!BH749</f>
        <v>805</v>
      </c>
      <c r="C69" s="188">
        <v>13.4</v>
      </c>
      <c r="D69" s="188">
        <v>3</v>
      </c>
      <c r="E69" s="82">
        <v>3</v>
      </c>
      <c r="F69" s="82">
        <v>3</v>
      </c>
      <c r="G69" s="51">
        <f t="shared" si="0"/>
        <v>12.727922061357855</v>
      </c>
      <c r="H69" s="9">
        <v>6</v>
      </c>
      <c r="I69" s="198">
        <v>8</v>
      </c>
      <c r="J69" s="51">
        <f t="shared" si="70"/>
        <v>64.400000000000006</v>
      </c>
      <c r="K69" s="214">
        <v>10.7</v>
      </c>
      <c r="L69" s="8">
        <v>0</v>
      </c>
      <c r="M69" s="8">
        <v>0</v>
      </c>
      <c r="N69" s="191">
        <v>-45</v>
      </c>
      <c r="O69" s="191">
        <v>-45</v>
      </c>
      <c r="P69" s="61">
        <v>-25</v>
      </c>
      <c r="Q69" s="236">
        <v>-105</v>
      </c>
      <c r="R69" s="5">
        <f t="shared" si="15"/>
        <v>115</v>
      </c>
      <c r="S69" s="5">
        <f t="shared" si="2"/>
        <v>70</v>
      </c>
      <c r="T69" s="5">
        <f t="shared" si="3"/>
        <v>70</v>
      </c>
      <c r="U69" s="5">
        <f t="shared" si="4"/>
        <v>90</v>
      </c>
      <c r="V69" s="5">
        <f t="shared" si="5"/>
        <v>10</v>
      </c>
      <c r="W69" s="5">
        <f t="shared" si="16"/>
        <v>0</v>
      </c>
      <c r="X69" s="5">
        <f t="shared" si="6"/>
        <v>0</v>
      </c>
      <c r="Y69" s="5">
        <f t="shared" si="75"/>
        <v>45</v>
      </c>
      <c r="Z69" s="5">
        <f t="shared" si="76"/>
        <v>65</v>
      </c>
      <c r="AA69" s="5">
        <v>0</v>
      </c>
      <c r="AB69" s="5">
        <v>0</v>
      </c>
      <c r="AC69" s="83">
        <f t="shared" si="17"/>
        <v>110.22792206135786</v>
      </c>
      <c r="AD69" s="5">
        <v>-15</v>
      </c>
      <c r="AE69" s="5"/>
      <c r="AF69" s="5"/>
      <c r="AG69" s="5"/>
      <c r="AH69" s="83">
        <f t="shared" si="18"/>
        <v>9.3639610306789258</v>
      </c>
      <c r="AI69" s="64">
        <f t="shared" si="77"/>
        <v>6</v>
      </c>
      <c r="AJ69" s="64">
        <f t="shared" si="78"/>
        <v>10.7</v>
      </c>
      <c r="AK69" s="83">
        <f t="shared" si="19"/>
        <v>19.763961030678928</v>
      </c>
      <c r="AL69" s="83">
        <f t="shared" si="20"/>
        <v>69.172077938642147</v>
      </c>
      <c r="AM69" s="83">
        <f t="shared" si="21"/>
        <v>0</v>
      </c>
      <c r="AN69" s="69">
        <f t="shared" si="22"/>
        <v>10</v>
      </c>
      <c r="AO69" s="221">
        <f t="shared" si="215"/>
        <v>10.563961030678925</v>
      </c>
      <c r="AP69" s="82">
        <v>-0.6</v>
      </c>
      <c r="AQ69" s="220">
        <v>0.2</v>
      </c>
      <c r="AR69" s="64">
        <v>11.6</v>
      </c>
      <c r="AS69" s="64">
        <f t="shared" si="24"/>
        <v>-1.0999999999999996</v>
      </c>
      <c r="AT69" s="83">
        <f t="shared" si="71"/>
        <v>69.172077938642147</v>
      </c>
      <c r="AU69" s="83">
        <f t="shared" si="25"/>
        <v>0</v>
      </c>
      <c r="AV69" s="64">
        <v>3</v>
      </c>
      <c r="AW69" s="84">
        <f t="shared" si="72"/>
        <v>29.127922061357854</v>
      </c>
      <c r="AX69" s="5">
        <f t="shared" si="26"/>
        <v>18</v>
      </c>
      <c r="AY69" s="84">
        <f t="shared" si="73"/>
        <v>29.127922061357854</v>
      </c>
      <c r="AZ69" s="84">
        <f t="shared" si="74"/>
        <v>4.7720779386421412</v>
      </c>
      <c r="BA69" s="64">
        <f t="shared" si="27"/>
        <v>0</v>
      </c>
      <c r="BB69" s="5"/>
      <c r="BC69" s="5"/>
      <c r="BD69" s="85"/>
    </row>
    <row r="70" spans="1:56" x14ac:dyDescent="0.2">
      <c r="A70" s="5" t="s">
        <v>272</v>
      </c>
      <c r="B70" s="5">
        <f>Binning!BH750</f>
        <v>830</v>
      </c>
      <c r="C70" s="188">
        <v>11.7</v>
      </c>
      <c r="D70" s="188">
        <v>3</v>
      </c>
      <c r="E70" s="82">
        <v>3</v>
      </c>
      <c r="F70" s="82">
        <v>3</v>
      </c>
      <c r="G70" s="51">
        <f t="shared" si="0"/>
        <v>12.727922061357855</v>
      </c>
      <c r="H70" s="9">
        <v>6</v>
      </c>
      <c r="I70" s="198">
        <v>12</v>
      </c>
      <c r="J70" s="51">
        <f t="shared" si="70"/>
        <v>99.6</v>
      </c>
      <c r="K70" s="214">
        <v>11.5</v>
      </c>
      <c r="L70" s="8">
        <v>0</v>
      </c>
      <c r="M70" s="8">
        <v>0</v>
      </c>
      <c r="N70" s="191">
        <v>-55</v>
      </c>
      <c r="O70" s="191">
        <v>-30</v>
      </c>
      <c r="P70" s="61">
        <v>-45</v>
      </c>
      <c r="Q70" s="236">
        <v>-135</v>
      </c>
      <c r="R70" s="5">
        <f t="shared" si="15"/>
        <v>145</v>
      </c>
      <c r="S70" s="5">
        <f t="shared" si="2"/>
        <v>90</v>
      </c>
      <c r="T70" s="5">
        <f t="shared" si="3"/>
        <v>115</v>
      </c>
      <c r="U70" s="5">
        <f t="shared" si="4"/>
        <v>100</v>
      </c>
      <c r="V70" s="5">
        <f t="shared" si="5"/>
        <v>10</v>
      </c>
      <c r="W70" s="5">
        <f t="shared" si="16"/>
        <v>0</v>
      </c>
      <c r="X70" s="5">
        <f t="shared" si="6"/>
        <v>0</v>
      </c>
      <c r="Y70" s="5">
        <f t="shared" si="75"/>
        <v>90</v>
      </c>
      <c r="Z70" s="5">
        <f t="shared" si="76"/>
        <v>75</v>
      </c>
      <c r="AA70" s="5">
        <v>0</v>
      </c>
      <c r="AB70" s="5">
        <v>0</v>
      </c>
      <c r="AC70" s="83">
        <f t="shared" si="17"/>
        <v>144.52792206135786</v>
      </c>
      <c r="AD70" s="5">
        <v>-15</v>
      </c>
      <c r="AE70" s="5"/>
      <c r="AF70" s="5"/>
      <c r="AG70" s="5"/>
      <c r="AH70" s="83">
        <f t="shared" si="18"/>
        <v>9.3639610306789258</v>
      </c>
      <c r="AI70" s="64">
        <f t="shared" si="77"/>
        <v>6</v>
      </c>
      <c r="AJ70" s="64">
        <f t="shared" si="78"/>
        <v>11.5</v>
      </c>
      <c r="AK70" s="83">
        <f t="shared" si="19"/>
        <v>18.063961030678925</v>
      </c>
      <c r="AL70" s="83">
        <f t="shared" si="20"/>
        <v>100.07207793864215</v>
      </c>
      <c r="AM70" s="83">
        <f t="shared" si="21"/>
        <v>0</v>
      </c>
      <c r="AN70" s="69">
        <f t="shared" si="22"/>
        <v>10</v>
      </c>
      <c r="AO70" s="221">
        <f t="shared" si="215"/>
        <v>10.563961030678925</v>
      </c>
      <c r="AP70" s="82">
        <v>-0.6</v>
      </c>
      <c r="AQ70" s="220">
        <v>0.2</v>
      </c>
      <c r="AR70" s="64">
        <v>12.6</v>
      </c>
      <c r="AS70" s="64">
        <f t="shared" si="24"/>
        <v>-1.2999999999999989</v>
      </c>
      <c r="AT70" s="83">
        <f t="shared" si="71"/>
        <v>100.07207793864215</v>
      </c>
      <c r="AU70" s="83">
        <f t="shared" si="25"/>
        <v>0</v>
      </c>
      <c r="AV70" s="64">
        <v>3</v>
      </c>
      <c r="AW70" s="84">
        <f t="shared" si="72"/>
        <v>27.427922061357854</v>
      </c>
      <c r="AX70" s="5">
        <f t="shared" si="26"/>
        <v>18</v>
      </c>
      <c r="AY70" s="84">
        <f t="shared" si="73"/>
        <v>27.427922061357851</v>
      </c>
      <c r="AZ70" s="84">
        <f t="shared" si="74"/>
        <v>0.4720779386421583</v>
      </c>
      <c r="BA70" s="64">
        <f t="shared" si="27"/>
        <v>-3.5527136788005009E-15</v>
      </c>
      <c r="BB70" s="5"/>
      <c r="BC70" s="5"/>
      <c r="BD70" s="85"/>
    </row>
    <row r="71" spans="1:56" x14ac:dyDescent="0.2">
      <c r="A71" s="5" t="s">
        <v>273</v>
      </c>
      <c r="B71" s="5">
        <f>Binning!BH751</f>
        <v>860</v>
      </c>
      <c r="C71" s="188">
        <v>9.8000000000000007</v>
      </c>
      <c r="D71" s="188">
        <v>3</v>
      </c>
      <c r="E71" s="82">
        <v>3</v>
      </c>
      <c r="F71" s="82">
        <v>3</v>
      </c>
      <c r="G71" s="51">
        <f t="shared" si="0"/>
        <v>12.727922061357855</v>
      </c>
      <c r="H71" s="9">
        <v>6</v>
      </c>
      <c r="I71" s="198">
        <v>10</v>
      </c>
      <c r="J71" s="51">
        <f t="shared" si="70"/>
        <v>86</v>
      </c>
      <c r="K71" s="214">
        <v>12.6</v>
      </c>
      <c r="L71" s="8">
        <v>0</v>
      </c>
      <c r="M71" s="8">
        <v>0</v>
      </c>
      <c r="N71" s="191">
        <v>-45</v>
      </c>
      <c r="O71" s="191">
        <v>-30</v>
      </c>
      <c r="P71" s="61">
        <v>-35</v>
      </c>
      <c r="Q71" s="236">
        <v>-105</v>
      </c>
      <c r="R71" s="5">
        <f t="shared" si="15"/>
        <v>135</v>
      </c>
      <c r="S71" s="5">
        <f t="shared" si="2"/>
        <v>90</v>
      </c>
      <c r="T71" s="5">
        <f t="shared" si="3"/>
        <v>105</v>
      </c>
      <c r="U71" s="5">
        <f t="shared" si="4"/>
        <v>100</v>
      </c>
      <c r="V71" s="5">
        <f t="shared" si="5"/>
        <v>30</v>
      </c>
      <c r="W71" s="5">
        <f t="shared" si="16"/>
        <v>0</v>
      </c>
      <c r="X71" s="5">
        <f t="shared" si="6"/>
        <v>0</v>
      </c>
      <c r="Y71" s="5">
        <f t="shared" si="75"/>
        <v>80</v>
      </c>
      <c r="Z71" s="5">
        <f t="shared" si="76"/>
        <v>75</v>
      </c>
      <c r="AA71" s="5">
        <v>0</v>
      </c>
      <c r="AB71" s="5">
        <v>0</v>
      </c>
      <c r="AC71" s="83">
        <f t="shared" si="17"/>
        <v>130.12792206135785</v>
      </c>
      <c r="AD71" s="5">
        <v>-15</v>
      </c>
      <c r="AE71" s="5"/>
      <c r="AF71" s="5"/>
      <c r="AG71" s="5"/>
      <c r="AH71" s="83">
        <f t="shared" ref="AH71:AH98" si="216">E71+$G71*F71*3/$AX71</f>
        <v>9.3639610306789258</v>
      </c>
      <c r="AI71" s="64">
        <f t="shared" si="77"/>
        <v>6</v>
      </c>
      <c r="AJ71" s="64">
        <f t="shared" si="78"/>
        <v>12.6</v>
      </c>
      <c r="AK71" s="83">
        <f t="shared" ref="AK71:AK98" si="217">C71+$G71*D71*3/$AX71</f>
        <v>16.163961030678927</v>
      </c>
      <c r="AL71" s="83">
        <f t="shared" si="20"/>
        <v>90.87207793864215</v>
      </c>
      <c r="AM71" s="83">
        <f t="shared" si="21"/>
        <v>0</v>
      </c>
      <c r="AN71" s="69">
        <f t="shared" si="22"/>
        <v>10</v>
      </c>
      <c r="AO71" s="221">
        <f t="shared" si="215"/>
        <v>10.663961030678927</v>
      </c>
      <c r="AP71" s="82">
        <v>-0.7</v>
      </c>
      <c r="AQ71" s="220">
        <v>0.3</v>
      </c>
      <c r="AR71" s="64">
        <v>13.8</v>
      </c>
      <c r="AS71" s="64">
        <f t="shared" si="24"/>
        <v>-1.5000000000000018</v>
      </c>
      <c r="AT71" s="83">
        <f t="shared" ref="AT71:AT98" si="218">R71-SUM(AK71,AH71,AU71,AI71,AJ71)</f>
        <v>90.87207793864215</v>
      </c>
      <c r="AU71" s="83">
        <f t="shared" ref="AU71:AU98" si="219">L71+$G71*M71*AV71/$AX71+AB71</f>
        <v>0</v>
      </c>
      <c r="AV71" s="64">
        <v>3</v>
      </c>
      <c r="AW71" s="84">
        <f t="shared" ref="AW71:AW98" si="220">C71+E71+L71+G71</f>
        <v>25.527922061357856</v>
      </c>
      <c r="AX71" s="5">
        <f t="shared" ref="AX71:AX98" si="221">3*D71+3*F71+AV71*M71</f>
        <v>18</v>
      </c>
      <c r="AY71" s="84">
        <f t="shared" ref="AY71:AY98" si="222">AK71+AU71+AH71</f>
        <v>25.527922061357852</v>
      </c>
      <c r="AZ71" s="84">
        <f t="shared" ref="AZ71:AZ96" si="223">AT71-J71</f>
        <v>4.8720779386421498</v>
      </c>
      <c r="BA71" s="64">
        <f t="shared" ref="BA71:BA98" si="224">AY71-AW71-AB71</f>
        <v>-3.5527136788005009E-15</v>
      </c>
      <c r="BB71" s="5"/>
      <c r="BC71" s="5"/>
      <c r="BD71" s="85"/>
    </row>
    <row r="72" spans="1:56" x14ac:dyDescent="0.2">
      <c r="A72" s="5" t="s">
        <v>274</v>
      </c>
      <c r="B72" s="5">
        <f>Binning!BH752</f>
        <v>875</v>
      </c>
      <c r="C72" s="188">
        <v>8.3000000000000007</v>
      </c>
      <c r="D72" s="188">
        <v>3</v>
      </c>
      <c r="E72" s="82">
        <v>3</v>
      </c>
      <c r="F72" s="82">
        <v>3</v>
      </c>
      <c r="G72" s="51">
        <f t="shared" si="0"/>
        <v>12.727922061357855</v>
      </c>
      <c r="H72" s="9">
        <v>6</v>
      </c>
      <c r="I72" s="198">
        <v>9</v>
      </c>
      <c r="J72" s="51">
        <f t="shared" si="70"/>
        <v>78.75</v>
      </c>
      <c r="K72" s="214">
        <v>12.8</v>
      </c>
      <c r="L72" s="8">
        <v>0</v>
      </c>
      <c r="M72" s="8">
        <v>0</v>
      </c>
      <c r="N72" s="191">
        <v>-55</v>
      </c>
      <c r="O72" s="191">
        <v>-30</v>
      </c>
      <c r="P72" s="61">
        <v>-15</v>
      </c>
      <c r="Q72" s="236">
        <v>-95</v>
      </c>
      <c r="R72" s="5">
        <f t="shared" ref="R72:R96" si="225">CEILING((C72+E72+G72+H72+J72+K72+L72+AA72+AB72)/5,1)*5</f>
        <v>125</v>
      </c>
      <c r="S72" s="5">
        <f t="shared" si="2"/>
        <v>70</v>
      </c>
      <c r="T72" s="5">
        <f t="shared" si="3"/>
        <v>95</v>
      </c>
      <c r="U72" s="5">
        <f t="shared" si="4"/>
        <v>110</v>
      </c>
      <c r="V72" s="5">
        <f t="shared" si="5"/>
        <v>30</v>
      </c>
      <c r="W72" s="5">
        <f t="shared" ref="W72:W96" si="226">IF(MIN(T72:U72)&lt;20,MIN(T72:U72)-20,0)</f>
        <v>0</v>
      </c>
      <c r="X72" s="5">
        <f t="shared" si="6"/>
        <v>0</v>
      </c>
      <c r="Y72" s="5">
        <f t="shared" si="75"/>
        <v>70</v>
      </c>
      <c r="Z72" s="5">
        <f t="shared" si="76"/>
        <v>85</v>
      </c>
      <c r="AA72" s="5">
        <v>0</v>
      </c>
      <c r="AB72" s="5">
        <v>0</v>
      </c>
      <c r="AC72" s="83">
        <f t="shared" ref="AC72:AC97" si="227">C72+E72+G72+H72+J72+K72+L72+AA72+AB72</f>
        <v>121.57792206135785</v>
      </c>
      <c r="AD72" s="5">
        <v>-15</v>
      </c>
      <c r="AE72" s="5"/>
      <c r="AF72" s="5"/>
      <c r="AG72" s="5"/>
      <c r="AH72" s="83">
        <f t="shared" si="216"/>
        <v>9.3639610306789258</v>
      </c>
      <c r="AI72" s="64">
        <f t="shared" si="77"/>
        <v>6</v>
      </c>
      <c r="AJ72" s="64">
        <f t="shared" si="78"/>
        <v>12.8</v>
      </c>
      <c r="AK72" s="83">
        <f t="shared" si="217"/>
        <v>14.663961030678927</v>
      </c>
      <c r="AL72" s="83">
        <f t="shared" ref="AL72:AL98" si="228">IF(AT72&lt;0,0,AT72)</f>
        <v>82.172077938642147</v>
      </c>
      <c r="AM72" s="83">
        <f t="shared" ref="AM72:AM98" si="229">IF(AT72&lt;0,AT72+AU72,AU72)</f>
        <v>0</v>
      </c>
      <c r="AN72" s="69">
        <f t="shared" ref="AN72:AN98" si="230">CEILING((AO72+AP72)/5,1)*5</f>
        <v>10</v>
      </c>
      <c r="AO72" s="221">
        <f t="shared" si="215"/>
        <v>10.663961030678927</v>
      </c>
      <c r="AP72" s="82">
        <v>-0.7</v>
      </c>
      <c r="AQ72" s="220">
        <v>0.3</v>
      </c>
      <c r="AR72" s="64">
        <v>15.4</v>
      </c>
      <c r="AS72" s="64">
        <f t="shared" si="24"/>
        <v>-2.9000000000000004</v>
      </c>
      <c r="AT72" s="83">
        <f t="shared" si="218"/>
        <v>82.172077938642147</v>
      </c>
      <c r="AU72" s="83">
        <f t="shared" si="219"/>
        <v>0</v>
      </c>
      <c r="AV72" s="64">
        <v>3</v>
      </c>
      <c r="AW72" s="84">
        <f t="shared" si="220"/>
        <v>24.027922061357856</v>
      </c>
      <c r="AX72" s="5">
        <f t="shared" si="221"/>
        <v>18</v>
      </c>
      <c r="AY72" s="84">
        <f t="shared" si="222"/>
        <v>24.027922061357852</v>
      </c>
      <c r="AZ72" s="84">
        <f t="shared" si="223"/>
        <v>3.4220779386421469</v>
      </c>
      <c r="BA72" s="64">
        <f t="shared" si="224"/>
        <v>-3.5527136788005009E-15</v>
      </c>
      <c r="BB72" s="5"/>
      <c r="BC72" s="5"/>
      <c r="BD72" s="85"/>
    </row>
    <row r="73" spans="1:56" x14ac:dyDescent="0.2">
      <c r="A73" s="5" t="s">
        <v>275</v>
      </c>
      <c r="B73" s="5">
        <f>Binning!BH753</f>
        <v>900</v>
      </c>
      <c r="C73" s="188">
        <v>8</v>
      </c>
      <c r="D73" s="188">
        <v>3</v>
      </c>
      <c r="E73" s="82">
        <v>3</v>
      </c>
      <c r="F73" s="82">
        <v>3</v>
      </c>
      <c r="G73" s="51">
        <f t="shared" si="0"/>
        <v>12.727922061357855</v>
      </c>
      <c r="H73" s="9">
        <v>6</v>
      </c>
      <c r="I73" s="198">
        <v>11</v>
      </c>
      <c r="J73" s="51">
        <f t="shared" si="70"/>
        <v>99</v>
      </c>
      <c r="K73" s="214">
        <v>13.2</v>
      </c>
      <c r="L73" s="8">
        <v>0</v>
      </c>
      <c r="M73" s="8">
        <v>0</v>
      </c>
      <c r="N73" s="191">
        <v>-65</v>
      </c>
      <c r="O73" s="191">
        <v>-30</v>
      </c>
      <c r="P73" s="61">
        <v>-50</v>
      </c>
      <c r="Q73" s="236">
        <v>-130</v>
      </c>
      <c r="R73" s="5">
        <f t="shared" si="225"/>
        <v>145</v>
      </c>
      <c r="S73" s="5">
        <f t="shared" si="2"/>
        <v>80</v>
      </c>
      <c r="T73" s="5">
        <f t="shared" si="3"/>
        <v>115</v>
      </c>
      <c r="U73" s="5">
        <f t="shared" si="4"/>
        <v>95</v>
      </c>
      <c r="V73" s="5">
        <f t="shared" si="5"/>
        <v>15</v>
      </c>
      <c r="W73" s="5">
        <f t="shared" si="226"/>
        <v>0</v>
      </c>
      <c r="X73" s="5">
        <f t="shared" si="6"/>
        <v>0</v>
      </c>
      <c r="Y73" s="5">
        <f t="shared" si="75"/>
        <v>90</v>
      </c>
      <c r="Z73" s="5">
        <f t="shared" si="76"/>
        <v>70</v>
      </c>
      <c r="AA73" s="5">
        <v>0</v>
      </c>
      <c r="AB73" s="5">
        <v>0</v>
      </c>
      <c r="AC73" s="83">
        <f t="shared" si="227"/>
        <v>141.92792206135783</v>
      </c>
      <c r="AD73" s="5">
        <v>-15</v>
      </c>
      <c r="AE73" s="5"/>
      <c r="AF73" s="5"/>
      <c r="AG73" s="5"/>
      <c r="AH73" s="83">
        <f t="shared" si="216"/>
        <v>9.3639610306789258</v>
      </c>
      <c r="AI73" s="64">
        <f t="shared" si="77"/>
        <v>6</v>
      </c>
      <c r="AJ73" s="64">
        <f t="shared" si="78"/>
        <v>13.2</v>
      </c>
      <c r="AK73" s="83">
        <f t="shared" si="217"/>
        <v>14.363961030678926</v>
      </c>
      <c r="AL73" s="83">
        <f t="shared" si="228"/>
        <v>102.07207793864215</v>
      </c>
      <c r="AM73" s="83">
        <f t="shared" si="229"/>
        <v>0</v>
      </c>
      <c r="AN73" s="69">
        <f t="shared" si="230"/>
        <v>10</v>
      </c>
      <c r="AO73" s="221">
        <f t="shared" si="215"/>
        <v>10.663961030678927</v>
      </c>
      <c r="AP73" s="82">
        <v>-0.7</v>
      </c>
      <c r="AQ73" s="220">
        <v>0.3</v>
      </c>
      <c r="AR73" s="64">
        <v>16.899999999999999</v>
      </c>
      <c r="AS73" s="64">
        <f t="shared" si="24"/>
        <v>-4</v>
      </c>
      <c r="AT73" s="83">
        <f t="shared" si="218"/>
        <v>102.07207793864215</v>
      </c>
      <c r="AU73" s="83">
        <f t="shared" si="219"/>
        <v>0</v>
      </c>
      <c r="AV73" s="64">
        <v>3</v>
      </c>
      <c r="AW73" s="84">
        <f t="shared" si="220"/>
        <v>23.727922061357855</v>
      </c>
      <c r="AX73" s="5">
        <f t="shared" si="221"/>
        <v>18</v>
      </c>
      <c r="AY73" s="84">
        <f t="shared" si="222"/>
        <v>23.727922061357852</v>
      </c>
      <c r="AZ73" s="84">
        <f t="shared" si="223"/>
        <v>3.0720779386421526</v>
      </c>
      <c r="BA73" s="64">
        <f t="shared" si="224"/>
        <v>-3.5527136788005009E-15</v>
      </c>
      <c r="BB73" s="5"/>
      <c r="BC73" s="5"/>
      <c r="BD73" s="85"/>
    </row>
    <row r="74" spans="1:56" x14ac:dyDescent="0.2">
      <c r="A74" s="5" t="s">
        <v>276</v>
      </c>
      <c r="B74" s="5">
        <f>Binning!BH754</f>
        <v>910</v>
      </c>
      <c r="C74" s="188">
        <v>8.8000000000000007</v>
      </c>
      <c r="D74" s="188">
        <v>8.5</v>
      </c>
      <c r="E74" s="82">
        <v>3</v>
      </c>
      <c r="F74" s="82">
        <v>3</v>
      </c>
      <c r="G74" s="51">
        <f t="shared" si="0"/>
        <v>27.041634565979919</v>
      </c>
      <c r="H74" s="9">
        <v>6</v>
      </c>
      <c r="I74" s="198">
        <v>11.5</v>
      </c>
      <c r="J74" s="51">
        <f t="shared" si="70"/>
        <v>104.65</v>
      </c>
      <c r="K74" s="214">
        <v>13.8</v>
      </c>
      <c r="L74" s="8">
        <v>0</v>
      </c>
      <c r="M74" s="8">
        <v>0</v>
      </c>
      <c r="N74" s="191">
        <v>-70</v>
      </c>
      <c r="O74" s="191">
        <v>-15</v>
      </c>
      <c r="P74" s="61">
        <v>-20</v>
      </c>
      <c r="Q74" s="236">
        <v>-140</v>
      </c>
      <c r="R74" s="5">
        <f t="shared" si="225"/>
        <v>165</v>
      </c>
      <c r="S74" s="5">
        <f t="shared" si="2"/>
        <v>95</v>
      </c>
      <c r="T74" s="5">
        <f t="shared" si="3"/>
        <v>150</v>
      </c>
      <c r="U74" s="5">
        <f t="shared" si="4"/>
        <v>145</v>
      </c>
      <c r="V74" s="5">
        <f t="shared" si="5"/>
        <v>25</v>
      </c>
      <c r="W74" s="5">
        <f t="shared" si="226"/>
        <v>0</v>
      </c>
      <c r="X74" s="5">
        <f t="shared" si="6"/>
        <v>0</v>
      </c>
      <c r="Y74" s="5">
        <f t="shared" si="75"/>
        <v>125</v>
      </c>
      <c r="Z74" s="5">
        <f t="shared" si="76"/>
        <v>120</v>
      </c>
      <c r="AA74" s="5">
        <v>0</v>
      </c>
      <c r="AB74" s="5">
        <v>0</v>
      </c>
      <c r="AC74" s="83">
        <f t="shared" si="227"/>
        <v>163.29163456597993</v>
      </c>
      <c r="AD74" s="5">
        <v>-15</v>
      </c>
      <c r="AE74" s="5"/>
      <c r="AF74" s="5"/>
      <c r="AG74" s="5"/>
      <c r="AH74" s="83">
        <f t="shared" si="216"/>
        <v>10.05433945199476</v>
      </c>
      <c r="AI74" s="64">
        <f t="shared" si="77"/>
        <v>6</v>
      </c>
      <c r="AJ74" s="64">
        <f t="shared" si="78"/>
        <v>13.8</v>
      </c>
      <c r="AK74" s="83">
        <f t="shared" si="217"/>
        <v>28.787295113985159</v>
      </c>
      <c r="AL74" s="83">
        <f t="shared" si="228"/>
        <v>106.35836543402009</v>
      </c>
      <c r="AM74" s="83">
        <f t="shared" si="229"/>
        <v>0</v>
      </c>
      <c r="AN74" s="69">
        <f t="shared" si="230"/>
        <v>15</v>
      </c>
      <c r="AO74" s="221">
        <f t="shared" si="215"/>
        <v>11.354339451994761</v>
      </c>
      <c r="AP74" s="82">
        <v>0</v>
      </c>
      <c r="AQ74" s="220">
        <v>0.3</v>
      </c>
      <c r="AR74" s="64">
        <v>17.399999999999999</v>
      </c>
      <c r="AS74" s="64">
        <f t="shared" si="24"/>
        <v>-3.8999999999999986</v>
      </c>
      <c r="AT74" s="83">
        <f t="shared" si="218"/>
        <v>106.35836543402009</v>
      </c>
      <c r="AU74" s="83">
        <f t="shared" si="219"/>
        <v>0</v>
      </c>
      <c r="AV74" s="64">
        <v>3</v>
      </c>
      <c r="AW74" s="84">
        <f t="shared" si="220"/>
        <v>38.841634565979916</v>
      </c>
      <c r="AX74" s="5">
        <f t="shared" si="221"/>
        <v>34.5</v>
      </c>
      <c r="AY74" s="84">
        <f t="shared" si="222"/>
        <v>38.841634565979916</v>
      </c>
      <c r="AZ74" s="84">
        <f t="shared" si="223"/>
        <v>1.7083654340200809</v>
      </c>
      <c r="BA74" s="64">
        <f t="shared" si="224"/>
        <v>0</v>
      </c>
      <c r="BB74" s="5"/>
      <c r="BC74" s="5"/>
      <c r="BD74" s="85"/>
    </row>
    <row r="75" spans="1:56" x14ac:dyDescent="0.2">
      <c r="A75" s="5" t="s">
        <v>277</v>
      </c>
      <c r="B75" s="5">
        <f>Binning!BH755</f>
        <v>940</v>
      </c>
      <c r="C75" s="188">
        <v>22.8</v>
      </c>
      <c r="D75" s="188">
        <v>11.6</v>
      </c>
      <c r="E75" s="82">
        <v>3</v>
      </c>
      <c r="F75" s="82">
        <v>3</v>
      </c>
      <c r="G75" s="51">
        <f t="shared" si="0"/>
        <v>35.944957921800381</v>
      </c>
      <c r="H75" s="9">
        <v>6</v>
      </c>
      <c r="I75" s="198">
        <v>6.5</v>
      </c>
      <c r="J75" s="51">
        <f t="shared" si="70"/>
        <v>61.1</v>
      </c>
      <c r="K75" s="214">
        <v>14.4</v>
      </c>
      <c r="L75" s="8">
        <v>0</v>
      </c>
      <c r="M75" s="8">
        <v>0</v>
      </c>
      <c r="N75" s="191">
        <v>-75</v>
      </c>
      <c r="O75" s="191">
        <v>-55</v>
      </c>
      <c r="P75" s="61">
        <v>-55</v>
      </c>
      <c r="Q75" s="236">
        <v>-130</v>
      </c>
      <c r="R75" s="5">
        <f t="shared" si="225"/>
        <v>145</v>
      </c>
      <c r="S75" s="5">
        <f t="shared" si="2"/>
        <v>70</v>
      </c>
      <c r="T75" s="5">
        <f t="shared" si="3"/>
        <v>90</v>
      </c>
      <c r="U75" s="5">
        <f t="shared" si="4"/>
        <v>90</v>
      </c>
      <c r="V75" s="5">
        <f t="shared" si="5"/>
        <v>15</v>
      </c>
      <c r="W75" s="5">
        <f t="shared" si="226"/>
        <v>0</v>
      </c>
      <c r="X75" s="5">
        <f t="shared" si="6"/>
        <v>0</v>
      </c>
      <c r="Y75" s="5">
        <f t="shared" ref="Y75:Y86" si="231">CEILING((T75-(E75+3*F75)+AD75)/5,1)*5</f>
        <v>65</v>
      </c>
      <c r="Z75" s="5">
        <f t="shared" ref="Z75:Z86" si="232">CEILING((U75-(E75+3*F75)+AD75)/5,1)*5</f>
        <v>65</v>
      </c>
      <c r="AA75" s="5">
        <v>0</v>
      </c>
      <c r="AB75" s="5">
        <v>0</v>
      </c>
      <c r="AC75" s="83">
        <f t="shared" si="227"/>
        <v>143.24495792180039</v>
      </c>
      <c r="AD75" s="5">
        <v>-15</v>
      </c>
      <c r="AE75" s="5"/>
      <c r="AF75" s="5"/>
      <c r="AG75" s="5"/>
      <c r="AH75" s="83">
        <f t="shared" si="216"/>
        <v>10.385950257904188</v>
      </c>
      <c r="AI75" s="64">
        <f t="shared" ref="AI75:AI98" si="233">H75</f>
        <v>6</v>
      </c>
      <c r="AJ75" s="64">
        <f t="shared" ref="AJ75:AJ98" si="234">K75</f>
        <v>14.4</v>
      </c>
      <c r="AK75" s="83">
        <f t="shared" si="217"/>
        <v>51.359007663896193</v>
      </c>
      <c r="AL75" s="83">
        <f t="shared" si="228"/>
        <v>62.855042078199617</v>
      </c>
      <c r="AM75" s="83">
        <f t="shared" si="229"/>
        <v>0</v>
      </c>
      <c r="AN75" s="69">
        <f t="shared" si="230"/>
        <v>15</v>
      </c>
      <c r="AO75" s="221">
        <f t="shared" si="215"/>
        <v>11.685950257904189</v>
      </c>
      <c r="AP75" s="82">
        <v>0</v>
      </c>
      <c r="AQ75" s="220">
        <v>0.3</v>
      </c>
      <c r="AR75" s="64">
        <v>18</v>
      </c>
      <c r="AS75" s="64">
        <f t="shared" si="24"/>
        <v>-3.9000000000000004</v>
      </c>
      <c r="AT75" s="83">
        <f t="shared" si="218"/>
        <v>62.855042078199617</v>
      </c>
      <c r="AU75" s="83">
        <f t="shared" si="219"/>
        <v>0</v>
      </c>
      <c r="AV75" s="64">
        <v>3</v>
      </c>
      <c r="AW75" s="84">
        <f t="shared" si="220"/>
        <v>61.744957921800378</v>
      </c>
      <c r="AX75" s="5">
        <f t="shared" si="221"/>
        <v>43.8</v>
      </c>
      <c r="AY75" s="84">
        <f t="shared" si="222"/>
        <v>61.744957921800378</v>
      </c>
      <c r="AZ75" s="84">
        <f t="shared" si="223"/>
        <v>1.7550420781996152</v>
      </c>
      <c r="BA75" s="64">
        <f t="shared" si="224"/>
        <v>0</v>
      </c>
      <c r="BB75" s="5"/>
      <c r="BC75" s="5"/>
      <c r="BD75" s="85"/>
    </row>
    <row r="76" spans="1:56" x14ac:dyDescent="0.2">
      <c r="A76" s="5" t="s">
        <v>278</v>
      </c>
      <c r="B76" s="5">
        <f>Binning!BH756</f>
        <v>1005</v>
      </c>
      <c r="C76" s="188">
        <v>35.5</v>
      </c>
      <c r="D76" s="211">
        <v>15</v>
      </c>
      <c r="E76" s="82">
        <v>3</v>
      </c>
      <c r="F76" s="82">
        <v>3</v>
      </c>
      <c r="G76" s="51">
        <f t="shared" si="0"/>
        <v>45.891175622335062</v>
      </c>
      <c r="H76" s="9">
        <v>6</v>
      </c>
      <c r="I76" s="198">
        <v>3.5</v>
      </c>
      <c r="J76" s="51">
        <f t="shared" ref="J76:J88" si="235">I76*B76/100</f>
        <v>35.174999999999997</v>
      </c>
      <c r="K76" s="214">
        <v>16.600000000000001</v>
      </c>
      <c r="L76" s="8">
        <v>0</v>
      </c>
      <c r="M76" s="8">
        <v>0</v>
      </c>
      <c r="N76" s="212">
        <v>-120</v>
      </c>
      <c r="O76" s="191">
        <v>-30</v>
      </c>
      <c r="P76" s="61">
        <v>-100</v>
      </c>
      <c r="Q76" s="236">
        <v>-115</v>
      </c>
      <c r="R76" s="5">
        <f t="shared" si="225"/>
        <v>145</v>
      </c>
      <c r="S76" s="5">
        <f t="shared" si="2"/>
        <v>25</v>
      </c>
      <c r="T76" s="5">
        <f t="shared" si="3"/>
        <v>115</v>
      </c>
      <c r="U76" s="5">
        <f t="shared" si="4"/>
        <v>45</v>
      </c>
      <c r="V76" s="5">
        <f t="shared" si="5"/>
        <v>30</v>
      </c>
      <c r="W76" s="5">
        <f t="shared" si="226"/>
        <v>0</v>
      </c>
      <c r="X76" s="5">
        <f t="shared" si="6"/>
        <v>0</v>
      </c>
      <c r="Y76" s="5">
        <f t="shared" si="231"/>
        <v>90</v>
      </c>
      <c r="Z76" s="5">
        <f t="shared" si="232"/>
        <v>20</v>
      </c>
      <c r="AA76" s="5">
        <v>0</v>
      </c>
      <c r="AB76" s="5">
        <v>0</v>
      </c>
      <c r="AC76" s="83">
        <f t="shared" si="227"/>
        <v>142.16617562233506</v>
      </c>
      <c r="AD76" s="5">
        <v>-15</v>
      </c>
      <c r="AE76" s="5"/>
      <c r="AF76" s="5"/>
      <c r="AG76" s="5"/>
      <c r="AH76" s="83">
        <f t="shared" si="216"/>
        <v>10.648529270389178</v>
      </c>
      <c r="AI76" s="64">
        <f t="shared" si="233"/>
        <v>6</v>
      </c>
      <c r="AJ76" s="64">
        <f t="shared" si="234"/>
        <v>16.600000000000001</v>
      </c>
      <c r="AK76" s="83">
        <f t="shared" si="217"/>
        <v>73.742646351945893</v>
      </c>
      <c r="AL76" s="83">
        <f t="shared" si="228"/>
        <v>38.008824377664922</v>
      </c>
      <c r="AM76" s="83">
        <f t="shared" si="229"/>
        <v>0</v>
      </c>
      <c r="AN76" s="69">
        <f t="shared" si="230"/>
        <v>15</v>
      </c>
      <c r="AO76" s="221">
        <f t="shared" si="215"/>
        <v>11.948529270389178</v>
      </c>
      <c r="AP76" s="82">
        <v>0</v>
      </c>
      <c r="AQ76" s="220">
        <v>0.3</v>
      </c>
      <c r="AR76" s="64">
        <v>19.3</v>
      </c>
      <c r="AS76" s="64">
        <f t="shared" si="24"/>
        <v>-3</v>
      </c>
      <c r="AT76" s="83">
        <f t="shared" si="218"/>
        <v>38.008824377664922</v>
      </c>
      <c r="AU76" s="83">
        <f t="shared" si="219"/>
        <v>0</v>
      </c>
      <c r="AV76" s="64">
        <v>3</v>
      </c>
      <c r="AW76" s="84">
        <f t="shared" si="220"/>
        <v>84.391175622335055</v>
      </c>
      <c r="AX76" s="5">
        <f t="shared" si="221"/>
        <v>54</v>
      </c>
      <c r="AY76" s="84">
        <f t="shared" si="222"/>
        <v>84.391175622335069</v>
      </c>
      <c r="AZ76" s="84">
        <f t="shared" si="223"/>
        <v>2.833824377664925</v>
      </c>
      <c r="BA76" s="64">
        <f t="shared" si="224"/>
        <v>1.4210854715202004E-14</v>
      </c>
      <c r="BB76" s="5"/>
      <c r="BC76" s="5"/>
      <c r="BD76" s="85"/>
    </row>
    <row r="77" spans="1:56" x14ac:dyDescent="0.2">
      <c r="A77" s="5" t="s">
        <v>279</v>
      </c>
      <c r="B77" s="5">
        <f>Binning!BH757</f>
        <v>1005</v>
      </c>
      <c r="C77" s="211">
        <v>38</v>
      </c>
      <c r="D77" s="211">
        <v>15</v>
      </c>
      <c r="E77" s="82">
        <v>3</v>
      </c>
      <c r="F77" s="82">
        <v>3</v>
      </c>
      <c r="G77" s="51">
        <f t="shared" si="0"/>
        <v>45.891175622335062</v>
      </c>
      <c r="H77" s="9">
        <v>6</v>
      </c>
      <c r="I77" s="198">
        <v>3.5</v>
      </c>
      <c r="J77" s="51">
        <f t="shared" ref="J77:J80" si="236">I77*B77/100</f>
        <v>35.174999999999997</v>
      </c>
      <c r="K77" s="214">
        <v>12.3</v>
      </c>
      <c r="L77" s="8">
        <v>0</v>
      </c>
      <c r="M77" s="8">
        <v>0</v>
      </c>
      <c r="N77" s="212">
        <v>-120</v>
      </c>
      <c r="O77" s="191">
        <v>-30</v>
      </c>
      <c r="P77" s="61">
        <v>-100</v>
      </c>
      <c r="Q77" s="236">
        <v>-65</v>
      </c>
      <c r="R77" s="5">
        <f t="shared" si="225"/>
        <v>145</v>
      </c>
      <c r="S77" s="5">
        <f t="shared" si="2"/>
        <v>25</v>
      </c>
      <c r="T77" s="5">
        <f t="shared" si="3"/>
        <v>115</v>
      </c>
      <c r="U77" s="5">
        <f t="shared" si="4"/>
        <v>45</v>
      </c>
      <c r="V77" s="5">
        <f t="shared" si="5"/>
        <v>80</v>
      </c>
      <c r="W77" s="5">
        <f t="shared" si="226"/>
        <v>0</v>
      </c>
      <c r="X77" s="5">
        <f t="shared" si="6"/>
        <v>0</v>
      </c>
      <c r="Y77" s="5">
        <f t="shared" si="231"/>
        <v>90</v>
      </c>
      <c r="Z77" s="5">
        <f t="shared" si="232"/>
        <v>20</v>
      </c>
      <c r="AA77" s="5">
        <v>0</v>
      </c>
      <c r="AB77" s="5">
        <v>0</v>
      </c>
      <c r="AC77" s="83">
        <f t="shared" si="227"/>
        <v>140.36617562233505</v>
      </c>
      <c r="AD77" s="5">
        <v>-15</v>
      </c>
      <c r="AE77" s="5"/>
      <c r="AF77" s="5"/>
      <c r="AG77" s="5"/>
      <c r="AH77" s="83">
        <f t="shared" si="216"/>
        <v>10.648529270389178</v>
      </c>
      <c r="AI77" s="64">
        <f t="shared" si="233"/>
        <v>6</v>
      </c>
      <c r="AJ77" s="64">
        <f t="shared" si="234"/>
        <v>12.3</v>
      </c>
      <c r="AK77" s="83">
        <f t="shared" si="217"/>
        <v>76.242646351945893</v>
      </c>
      <c r="AL77" s="83">
        <f t="shared" si="228"/>
        <v>39.808824377664934</v>
      </c>
      <c r="AM77" s="83">
        <f t="shared" si="229"/>
        <v>0</v>
      </c>
      <c r="AN77" s="69">
        <f t="shared" si="230"/>
        <v>15</v>
      </c>
      <c r="AO77" s="221">
        <f t="shared" si="215"/>
        <v>12.048529270389178</v>
      </c>
      <c r="AP77" s="82">
        <v>0</v>
      </c>
      <c r="AQ77" s="220">
        <v>0.4</v>
      </c>
      <c r="AR77" s="64">
        <v>14.7</v>
      </c>
      <c r="AS77" s="64">
        <f t="shared" si="24"/>
        <v>-2.7999999999999989</v>
      </c>
      <c r="AT77" s="83">
        <f t="shared" si="218"/>
        <v>39.808824377664934</v>
      </c>
      <c r="AU77" s="83">
        <f t="shared" si="219"/>
        <v>0</v>
      </c>
      <c r="AV77" s="64">
        <v>3</v>
      </c>
      <c r="AW77" s="84">
        <f t="shared" si="220"/>
        <v>86.891175622335055</v>
      </c>
      <c r="AX77" s="5">
        <f t="shared" si="221"/>
        <v>54</v>
      </c>
      <c r="AY77" s="84">
        <f t="shared" si="222"/>
        <v>86.891175622335069</v>
      </c>
      <c r="AZ77" s="84">
        <f t="shared" si="223"/>
        <v>4.6338243776649364</v>
      </c>
      <c r="BA77" s="64">
        <f t="shared" si="224"/>
        <v>1.4210854715202004E-14</v>
      </c>
      <c r="BB77" s="5"/>
      <c r="BC77" s="5"/>
      <c r="BD77" s="85"/>
    </row>
    <row r="78" spans="1:56" x14ac:dyDescent="0.2">
      <c r="A78" s="5" t="s">
        <v>280</v>
      </c>
      <c r="B78" s="5">
        <f>Binning!BH758</f>
        <v>1005</v>
      </c>
      <c r="C78" s="211">
        <v>40</v>
      </c>
      <c r="D78" s="211">
        <v>15</v>
      </c>
      <c r="E78" s="82">
        <v>3</v>
      </c>
      <c r="F78" s="82">
        <v>3</v>
      </c>
      <c r="G78" s="51">
        <f t="shared" ref="G78:G83" si="237">SQRT((3*D78)^2+(3*F78)^2+(3*M78)^2)</f>
        <v>45.891175622335062</v>
      </c>
      <c r="H78" s="9">
        <v>6</v>
      </c>
      <c r="I78" s="198">
        <v>3.5</v>
      </c>
      <c r="J78" s="51">
        <f t="shared" si="236"/>
        <v>35.174999999999997</v>
      </c>
      <c r="K78" s="214">
        <v>11.3</v>
      </c>
      <c r="L78" s="8">
        <v>0</v>
      </c>
      <c r="M78" s="8">
        <v>0</v>
      </c>
      <c r="N78" s="212">
        <v>-120</v>
      </c>
      <c r="O78" s="191">
        <v>-30</v>
      </c>
      <c r="P78" s="61">
        <v>-100</v>
      </c>
      <c r="Q78" s="236">
        <v>-90</v>
      </c>
      <c r="R78" s="5">
        <f t="shared" si="225"/>
        <v>145</v>
      </c>
      <c r="S78" s="5">
        <f t="shared" ref="S78:S83" si="238">CEILING((R78+N78)/5,1)*5</f>
        <v>25</v>
      </c>
      <c r="T78" s="5">
        <f t="shared" ref="T78:T80" si="239">CEILING((R78+O78)/5,1)*5</f>
        <v>115</v>
      </c>
      <c r="U78" s="5">
        <f t="shared" ref="U78:U96" si="240">CEILING((R78+P78)/5,1)*5</f>
        <v>45</v>
      </c>
      <c r="V78" s="5">
        <f t="shared" ref="V78:V83" si="241">CEILING((R78+Q78)/5,1)*5</f>
        <v>55</v>
      </c>
      <c r="W78" s="5">
        <f t="shared" si="226"/>
        <v>0</v>
      </c>
      <c r="X78" s="5">
        <f t="shared" ref="X78:X96" si="242">IF(V78&lt;0,V78,0)</f>
        <v>0</v>
      </c>
      <c r="Y78" s="5">
        <f t="shared" si="231"/>
        <v>90</v>
      </c>
      <c r="Z78" s="5">
        <f t="shared" si="232"/>
        <v>20</v>
      </c>
      <c r="AA78" s="5">
        <v>0</v>
      </c>
      <c r="AB78" s="5">
        <v>0</v>
      </c>
      <c r="AC78" s="83">
        <f t="shared" si="227"/>
        <v>141.36617562233505</v>
      </c>
      <c r="AD78" s="5">
        <v>-15</v>
      </c>
      <c r="AE78" s="5"/>
      <c r="AF78" s="5"/>
      <c r="AG78" s="5"/>
      <c r="AH78" s="83">
        <f t="shared" si="216"/>
        <v>10.648529270389178</v>
      </c>
      <c r="AI78" s="64">
        <f t="shared" si="233"/>
        <v>6</v>
      </c>
      <c r="AJ78" s="64">
        <f t="shared" si="234"/>
        <v>11.3</v>
      </c>
      <c r="AK78" s="83">
        <f t="shared" si="217"/>
        <v>78.242646351945893</v>
      </c>
      <c r="AL78" s="83">
        <f t="shared" si="228"/>
        <v>38.808824377664934</v>
      </c>
      <c r="AM78" s="83">
        <f t="shared" si="229"/>
        <v>0</v>
      </c>
      <c r="AN78" s="69">
        <f t="shared" si="230"/>
        <v>15</v>
      </c>
      <c r="AO78" s="221">
        <f t="shared" si="215"/>
        <v>11.948529270389178</v>
      </c>
      <c r="AP78" s="82">
        <v>0</v>
      </c>
      <c r="AQ78" s="220">
        <v>0.3</v>
      </c>
      <c r="AR78" s="64">
        <v>10.1</v>
      </c>
      <c r="AS78" s="64">
        <f t="shared" si="24"/>
        <v>0.90000000000000036</v>
      </c>
      <c r="AT78" s="83">
        <f t="shared" si="218"/>
        <v>38.808824377664934</v>
      </c>
      <c r="AU78" s="83">
        <f t="shared" si="219"/>
        <v>0</v>
      </c>
      <c r="AV78" s="64">
        <v>3</v>
      </c>
      <c r="AW78" s="84">
        <f t="shared" si="220"/>
        <v>88.891175622335055</v>
      </c>
      <c r="AX78" s="5">
        <f t="shared" si="221"/>
        <v>54</v>
      </c>
      <c r="AY78" s="84">
        <f t="shared" si="222"/>
        <v>88.891175622335069</v>
      </c>
      <c r="AZ78" s="84">
        <f t="shared" si="223"/>
        <v>3.6338243776649364</v>
      </c>
      <c r="BA78" s="64">
        <f t="shared" si="224"/>
        <v>1.4210854715202004E-14</v>
      </c>
      <c r="BB78" s="5"/>
      <c r="BC78" s="5"/>
      <c r="BD78" s="85"/>
    </row>
    <row r="79" spans="1:56" x14ac:dyDescent="0.2">
      <c r="A79" s="5" t="s">
        <v>281</v>
      </c>
      <c r="B79" s="5">
        <f>Binning!BH759</f>
        <v>1005</v>
      </c>
      <c r="C79" s="211">
        <v>42</v>
      </c>
      <c r="D79" s="211">
        <v>15</v>
      </c>
      <c r="E79" s="82">
        <v>3</v>
      </c>
      <c r="F79" s="82">
        <v>3</v>
      </c>
      <c r="G79" s="51">
        <f t="shared" si="237"/>
        <v>45.891175622335062</v>
      </c>
      <c r="H79" s="9">
        <v>6</v>
      </c>
      <c r="I79" s="198">
        <v>3.5</v>
      </c>
      <c r="J79" s="51">
        <f t="shared" si="236"/>
        <v>35.174999999999997</v>
      </c>
      <c r="K79" s="214">
        <v>8.8000000000000007</v>
      </c>
      <c r="L79" s="8">
        <v>0</v>
      </c>
      <c r="M79" s="8">
        <v>0</v>
      </c>
      <c r="N79" s="212">
        <v>-120</v>
      </c>
      <c r="O79" s="191">
        <v>-30</v>
      </c>
      <c r="P79" s="61">
        <v>-100</v>
      </c>
      <c r="Q79" s="236">
        <v>-75</v>
      </c>
      <c r="R79" s="5">
        <f t="shared" si="225"/>
        <v>145</v>
      </c>
      <c r="S79" s="5">
        <f t="shared" si="238"/>
        <v>25</v>
      </c>
      <c r="T79" s="5">
        <f t="shared" si="239"/>
        <v>115</v>
      </c>
      <c r="U79" s="5">
        <f t="shared" si="240"/>
        <v>45</v>
      </c>
      <c r="V79" s="5">
        <f t="shared" si="241"/>
        <v>70</v>
      </c>
      <c r="W79" s="5">
        <f t="shared" si="226"/>
        <v>0</v>
      </c>
      <c r="X79" s="5">
        <f t="shared" si="242"/>
        <v>0</v>
      </c>
      <c r="Y79" s="5">
        <f t="shared" si="231"/>
        <v>90</v>
      </c>
      <c r="Z79" s="5">
        <f t="shared" si="232"/>
        <v>20</v>
      </c>
      <c r="AA79" s="5">
        <v>0</v>
      </c>
      <c r="AB79" s="5">
        <v>0</v>
      </c>
      <c r="AC79" s="83">
        <f t="shared" si="227"/>
        <v>140.86617562233505</v>
      </c>
      <c r="AD79" s="5">
        <v>-15</v>
      </c>
      <c r="AE79" s="5"/>
      <c r="AF79" s="5"/>
      <c r="AG79" s="5"/>
      <c r="AH79" s="83">
        <f t="shared" si="216"/>
        <v>10.648529270389178</v>
      </c>
      <c r="AI79" s="64">
        <f t="shared" si="233"/>
        <v>6</v>
      </c>
      <c r="AJ79" s="64">
        <f t="shared" si="234"/>
        <v>8.8000000000000007</v>
      </c>
      <c r="AK79" s="83">
        <f t="shared" si="217"/>
        <v>80.242646351945893</v>
      </c>
      <c r="AL79" s="83">
        <f t="shared" si="228"/>
        <v>39.308824377664934</v>
      </c>
      <c r="AM79" s="83">
        <f t="shared" si="229"/>
        <v>0</v>
      </c>
      <c r="AN79" s="69">
        <f t="shared" si="230"/>
        <v>15</v>
      </c>
      <c r="AO79" s="221">
        <f t="shared" si="215"/>
        <v>11.848529270389177</v>
      </c>
      <c r="AP79" s="82">
        <v>0</v>
      </c>
      <c r="AQ79" s="220">
        <v>0.2</v>
      </c>
      <c r="AR79" s="64">
        <v>8.3000000000000007</v>
      </c>
      <c r="AS79" s="64">
        <f t="shared" si="24"/>
        <v>0.30000000000000071</v>
      </c>
      <c r="AT79" s="83">
        <f t="shared" si="218"/>
        <v>39.308824377664934</v>
      </c>
      <c r="AU79" s="83">
        <f t="shared" si="219"/>
        <v>0</v>
      </c>
      <c r="AV79" s="64">
        <v>3</v>
      </c>
      <c r="AW79" s="84">
        <f t="shared" si="220"/>
        <v>90.891175622335055</v>
      </c>
      <c r="AX79" s="5">
        <f t="shared" si="221"/>
        <v>54</v>
      </c>
      <c r="AY79" s="84">
        <f t="shared" si="222"/>
        <v>90.891175622335069</v>
      </c>
      <c r="AZ79" s="84">
        <f t="shared" si="223"/>
        <v>4.1338243776649364</v>
      </c>
      <c r="BA79" s="64">
        <f t="shared" si="224"/>
        <v>1.4210854715202004E-14</v>
      </c>
      <c r="BB79" s="5"/>
      <c r="BC79" s="5"/>
      <c r="BD79" s="85"/>
    </row>
    <row r="80" spans="1:56" x14ac:dyDescent="0.2">
      <c r="A80" s="5" t="s">
        <v>282</v>
      </c>
      <c r="B80" s="5">
        <f>Binning!BH760</f>
        <v>1005</v>
      </c>
      <c r="C80" s="211">
        <v>44</v>
      </c>
      <c r="D80" s="211">
        <v>15</v>
      </c>
      <c r="E80" s="82">
        <v>3</v>
      </c>
      <c r="F80" s="82">
        <v>3</v>
      </c>
      <c r="G80" s="51">
        <f t="shared" si="237"/>
        <v>45.891175622335062</v>
      </c>
      <c r="H80" s="9">
        <v>6</v>
      </c>
      <c r="I80" s="198">
        <v>3.5</v>
      </c>
      <c r="J80" s="51">
        <f t="shared" si="236"/>
        <v>35.174999999999997</v>
      </c>
      <c r="K80" s="214">
        <v>8.5</v>
      </c>
      <c r="L80" s="8">
        <v>0</v>
      </c>
      <c r="M80" s="8">
        <v>0</v>
      </c>
      <c r="N80" s="212">
        <v>-120</v>
      </c>
      <c r="O80" s="191">
        <v>-30</v>
      </c>
      <c r="P80" s="61">
        <v>-100</v>
      </c>
      <c r="Q80" s="236">
        <v>-80</v>
      </c>
      <c r="R80" s="5">
        <f t="shared" si="225"/>
        <v>145</v>
      </c>
      <c r="S80" s="5">
        <f t="shared" si="238"/>
        <v>25</v>
      </c>
      <c r="T80" s="5">
        <f t="shared" si="239"/>
        <v>115</v>
      </c>
      <c r="U80" s="5">
        <f t="shared" si="240"/>
        <v>45</v>
      </c>
      <c r="V80" s="5">
        <f t="shared" si="241"/>
        <v>65</v>
      </c>
      <c r="W80" s="5">
        <f t="shared" si="226"/>
        <v>0</v>
      </c>
      <c r="X80" s="5">
        <f t="shared" si="242"/>
        <v>0</v>
      </c>
      <c r="Y80" s="5">
        <f t="shared" si="231"/>
        <v>90</v>
      </c>
      <c r="Z80" s="5">
        <f t="shared" si="232"/>
        <v>20</v>
      </c>
      <c r="AA80" s="5">
        <v>0</v>
      </c>
      <c r="AB80" s="5">
        <v>0</v>
      </c>
      <c r="AC80" s="83">
        <f t="shared" si="227"/>
        <v>142.56617562233504</v>
      </c>
      <c r="AD80" s="5">
        <v>-15</v>
      </c>
      <c r="AE80" s="5"/>
      <c r="AF80" s="5"/>
      <c r="AG80" s="5"/>
      <c r="AH80" s="83">
        <f t="shared" si="216"/>
        <v>10.648529270389178</v>
      </c>
      <c r="AI80" s="64">
        <f t="shared" si="233"/>
        <v>6</v>
      </c>
      <c r="AJ80" s="64">
        <f t="shared" si="234"/>
        <v>8.5</v>
      </c>
      <c r="AK80" s="83">
        <f t="shared" si="217"/>
        <v>82.242646351945893</v>
      </c>
      <c r="AL80" s="83">
        <f t="shared" si="228"/>
        <v>37.608824377664931</v>
      </c>
      <c r="AM80" s="83">
        <f t="shared" si="229"/>
        <v>0</v>
      </c>
      <c r="AN80" s="69">
        <f t="shared" si="230"/>
        <v>15</v>
      </c>
      <c r="AO80" s="221">
        <f t="shared" si="215"/>
        <v>11.848529270389177</v>
      </c>
      <c r="AP80" s="82">
        <v>0</v>
      </c>
      <c r="AQ80" s="220">
        <v>0.2</v>
      </c>
      <c r="AR80" s="64">
        <v>8.1</v>
      </c>
      <c r="AS80" s="64">
        <f t="shared" si="24"/>
        <v>0.20000000000000107</v>
      </c>
      <c r="AT80" s="83">
        <f t="shared" si="218"/>
        <v>37.608824377664931</v>
      </c>
      <c r="AU80" s="83">
        <f t="shared" si="219"/>
        <v>0</v>
      </c>
      <c r="AV80" s="64">
        <v>3</v>
      </c>
      <c r="AW80" s="84">
        <f t="shared" si="220"/>
        <v>92.891175622335055</v>
      </c>
      <c r="AX80" s="5">
        <f t="shared" si="221"/>
        <v>54</v>
      </c>
      <c r="AY80" s="84">
        <f t="shared" si="222"/>
        <v>92.891175622335069</v>
      </c>
      <c r="AZ80" s="84">
        <f t="shared" si="223"/>
        <v>2.4338243776649335</v>
      </c>
      <c r="BA80" s="64">
        <f t="shared" si="224"/>
        <v>1.4210854715202004E-14</v>
      </c>
      <c r="BB80" s="5"/>
      <c r="BC80" s="5"/>
      <c r="BD80" s="85"/>
    </row>
    <row r="81" spans="1:56" x14ac:dyDescent="0.2">
      <c r="A81" s="5" t="s">
        <v>380</v>
      </c>
      <c r="B81" s="5">
        <f>Binning!BH761</f>
        <v>1005</v>
      </c>
      <c r="C81" s="211">
        <v>46</v>
      </c>
      <c r="D81" s="211">
        <v>15</v>
      </c>
      <c r="E81" s="82">
        <v>3</v>
      </c>
      <c r="F81" s="82">
        <v>3</v>
      </c>
      <c r="G81" s="51">
        <f t="shared" si="237"/>
        <v>45.891175622335062</v>
      </c>
      <c r="H81" s="9">
        <v>6</v>
      </c>
      <c r="I81" s="198">
        <v>3.5</v>
      </c>
      <c r="J81" s="51">
        <f t="shared" ref="J81" si="243">I81*B81/100</f>
        <v>35.174999999999997</v>
      </c>
      <c r="K81" s="214">
        <v>8</v>
      </c>
      <c r="L81" s="8">
        <v>0</v>
      </c>
      <c r="M81" s="8">
        <v>0</v>
      </c>
      <c r="N81" s="212">
        <v>-120</v>
      </c>
      <c r="O81" s="191">
        <v>-30</v>
      </c>
      <c r="P81" s="61">
        <v>-100</v>
      </c>
      <c r="Q81" s="236">
        <v>-95</v>
      </c>
      <c r="R81" s="5">
        <f t="shared" ref="R81" si="244">CEILING((C81+E81+G81+H81+J81+K81+L81+AA81+AB81)/5,1)*5</f>
        <v>145</v>
      </c>
      <c r="S81" s="5">
        <f t="shared" si="238"/>
        <v>25</v>
      </c>
      <c r="T81" s="5">
        <f t="shared" ref="T81" si="245">CEILING((R81+O81)/5,1)*5</f>
        <v>115</v>
      </c>
      <c r="U81" s="5">
        <f t="shared" ref="U81" si="246">CEILING((R81+P81)/5,1)*5</f>
        <v>45</v>
      </c>
      <c r="V81" s="5">
        <f t="shared" si="241"/>
        <v>50</v>
      </c>
      <c r="W81" s="5">
        <f t="shared" ref="W81" si="247">IF(MIN(T81:U81)&lt;20,MIN(T81:U81)-20,0)</f>
        <v>0</v>
      </c>
      <c r="X81" s="5">
        <f t="shared" ref="X81" si="248">IF(V81&lt;0,V81,0)</f>
        <v>0</v>
      </c>
      <c r="Y81" s="5">
        <f t="shared" ref="Y81" si="249">CEILING((T81-(E81+3*F81)+AD81)/5,1)*5</f>
        <v>90</v>
      </c>
      <c r="Z81" s="5">
        <f t="shared" ref="Z81" si="250">CEILING((U81-(E81+3*F81)+AD81)/5,1)*5</f>
        <v>20</v>
      </c>
      <c r="AA81" s="5">
        <v>0</v>
      </c>
      <c r="AB81" s="5">
        <v>0</v>
      </c>
      <c r="AC81" s="83">
        <f t="shared" ref="AC81" si="251">C81+E81+G81+H81+J81+K81+L81+AA81+AB81</f>
        <v>144.06617562233504</v>
      </c>
      <c r="AD81" s="5">
        <v>-15</v>
      </c>
      <c r="AE81" s="5"/>
      <c r="AF81" s="5"/>
      <c r="AG81" s="5"/>
      <c r="AH81" s="83">
        <f t="shared" ref="AH81" si="252">E81+$G81*F81*3/$AX81</f>
        <v>10.648529270389178</v>
      </c>
      <c r="AI81" s="64">
        <f t="shared" ref="AI81" si="253">H81</f>
        <v>6</v>
      </c>
      <c r="AJ81" s="64">
        <f t="shared" ref="AJ81" si="254">K81</f>
        <v>8</v>
      </c>
      <c r="AK81" s="83">
        <f t="shared" ref="AK81" si="255">C81+$G81*D81*3/$AX81</f>
        <v>84.242646351945893</v>
      </c>
      <c r="AL81" s="83">
        <f t="shared" ref="AL81" si="256">IF(AT81&lt;0,0,AT81)</f>
        <v>36.108824377664931</v>
      </c>
      <c r="AM81" s="83">
        <f t="shared" ref="AM81" si="257">IF(AT81&lt;0,AT81+AU81,AU81)</f>
        <v>0</v>
      </c>
      <c r="AN81" s="69">
        <f t="shared" ref="AN81" si="258">CEILING((AO81+AP81)/5,1)*5</f>
        <v>15</v>
      </c>
      <c r="AO81" s="221">
        <f t="shared" si="215"/>
        <v>11.848529270389177</v>
      </c>
      <c r="AP81" s="82">
        <v>0</v>
      </c>
      <c r="AQ81" s="220">
        <v>0.2</v>
      </c>
      <c r="AR81" s="64">
        <v>8.1</v>
      </c>
      <c r="AS81" s="64">
        <f t="shared" ref="AS81" si="259">K81-(AQ81+AR81)</f>
        <v>-0.29999999999999893</v>
      </c>
      <c r="AT81" s="83">
        <f t="shared" ref="AT81" si="260">R81-SUM(AK81,AH81,AU81,AI81,AJ81)</f>
        <v>36.108824377664931</v>
      </c>
      <c r="AU81" s="83">
        <f t="shared" ref="AU81" si="261">L81+$G81*M81*AV81/$AX81+AB81</f>
        <v>0</v>
      </c>
      <c r="AV81" s="64">
        <v>3</v>
      </c>
      <c r="AW81" s="84">
        <f t="shared" ref="AW81" si="262">C81+E81+L81+G81</f>
        <v>94.891175622335055</v>
      </c>
      <c r="AX81" s="5">
        <f t="shared" ref="AX81" si="263">3*D81+3*F81+AV81*M81</f>
        <v>54</v>
      </c>
      <c r="AY81" s="84">
        <f t="shared" ref="AY81" si="264">AK81+AU81+AH81</f>
        <v>94.891175622335069</v>
      </c>
      <c r="AZ81" s="84">
        <f t="shared" ref="AZ81" si="265">AT81-J81</f>
        <v>0.93382437766493354</v>
      </c>
      <c r="BA81" s="64">
        <f t="shared" ref="BA81" si="266">AY81-AW81-AB81</f>
        <v>1.4210854715202004E-14</v>
      </c>
      <c r="BB81" s="5"/>
      <c r="BC81" s="5"/>
      <c r="BD81" s="85"/>
    </row>
    <row r="82" spans="1:56" x14ac:dyDescent="0.2">
      <c r="A82" s="5" t="s">
        <v>381</v>
      </c>
      <c r="B82" s="5">
        <f>Binning!BH762</f>
        <v>1100</v>
      </c>
      <c r="C82" s="211">
        <v>48</v>
      </c>
      <c r="D82" s="211">
        <v>15</v>
      </c>
      <c r="E82" s="82">
        <v>3</v>
      </c>
      <c r="F82" s="82">
        <v>3</v>
      </c>
      <c r="G82" s="51">
        <f t="shared" si="237"/>
        <v>45.891175622335062</v>
      </c>
      <c r="H82" s="9">
        <v>6</v>
      </c>
      <c r="I82" s="212">
        <v>0.5</v>
      </c>
      <c r="J82" s="51">
        <f t="shared" ref="J82:J83" si="267">I82*B82/100</f>
        <v>5.5</v>
      </c>
      <c r="K82" s="212">
        <v>11.2</v>
      </c>
      <c r="L82" s="198">
        <v>-20</v>
      </c>
      <c r="M82" s="8">
        <v>0</v>
      </c>
      <c r="N82" s="191">
        <v>-150</v>
      </c>
      <c r="O82" s="191">
        <v>-30</v>
      </c>
      <c r="P82" s="61">
        <v>-130</v>
      </c>
      <c r="Q82" s="184">
        <f t="shared" ref="Q82:Q83" si="268">-1*R82+5</f>
        <v>-95</v>
      </c>
      <c r="R82" s="5">
        <f t="shared" si="225"/>
        <v>100</v>
      </c>
      <c r="S82" s="5">
        <f t="shared" si="238"/>
        <v>-50</v>
      </c>
      <c r="T82" s="5">
        <f t="shared" ref="T82:T83" si="269">CEILING((R82+O82)/5,1)*5</f>
        <v>70</v>
      </c>
      <c r="U82" s="5">
        <f t="shared" ref="U82:U83" si="270">CEILING((R82+P82)/5,1)*5</f>
        <v>-30</v>
      </c>
      <c r="V82" s="5">
        <f t="shared" si="241"/>
        <v>5</v>
      </c>
      <c r="W82" s="5">
        <f t="shared" si="226"/>
        <v>-50</v>
      </c>
      <c r="X82" s="5">
        <f t="shared" ref="X82:X83" si="271">IF(V82&lt;0,V82,0)</f>
        <v>0</v>
      </c>
      <c r="Y82" s="5">
        <f t="shared" ref="Y82:Y83" si="272">CEILING((T82-(E82+3*F82)+AD82)/5,1)*5</f>
        <v>45</v>
      </c>
      <c r="Z82" s="5">
        <f t="shared" ref="Z82:Z83" si="273">CEILING((U82-(E82+3*F82)+AD82)/5,1)*5</f>
        <v>-55</v>
      </c>
      <c r="AA82" s="5">
        <v>0</v>
      </c>
      <c r="AB82" s="5">
        <v>0</v>
      </c>
      <c r="AC82" s="83">
        <f t="shared" si="227"/>
        <v>99.591175622335058</v>
      </c>
      <c r="AD82" s="5">
        <v>-15</v>
      </c>
      <c r="AE82" s="5"/>
      <c r="AF82" s="5"/>
      <c r="AG82" s="5"/>
      <c r="AH82" s="83">
        <f t="shared" si="216"/>
        <v>10.648529270389178</v>
      </c>
      <c r="AI82" s="64">
        <f t="shared" ref="AI82:AI83" si="274">H82</f>
        <v>6</v>
      </c>
      <c r="AJ82" s="64">
        <f t="shared" ref="AJ82:AJ83" si="275">K82</f>
        <v>11.2</v>
      </c>
      <c r="AK82" s="83">
        <f t="shared" si="217"/>
        <v>86.242646351945893</v>
      </c>
      <c r="AL82" s="83">
        <f t="shared" si="228"/>
        <v>5.9088243776649279</v>
      </c>
      <c r="AM82" s="83">
        <f t="shared" si="229"/>
        <v>-20</v>
      </c>
      <c r="AN82" s="69">
        <f t="shared" si="230"/>
        <v>15</v>
      </c>
      <c r="AO82" s="221">
        <f t="shared" si="215"/>
        <v>11.948529270389178</v>
      </c>
      <c r="AP82" s="82">
        <v>0</v>
      </c>
      <c r="AQ82" s="220">
        <v>0.3</v>
      </c>
      <c r="AR82" s="64">
        <v>11.2</v>
      </c>
      <c r="AS82" s="64">
        <f t="shared" si="24"/>
        <v>-0.30000000000000071</v>
      </c>
      <c r="AT82" s="83">
        <f t="shared" si="218"/>
        <v>5.9088243776649279</v>
      </c>
      <c r="AU82" s="83">
        <f t="shared" si="219"/>
        <v>-20</v>
      </c>
      <c r="AV82" s="64">
        <v>3</v>
      </c>
      <c r="AW82" s="84">
        <f t="shared" si="220"/>
        <v>76.891175622335055</v>
      </c>
      <c r="AX82" s="5">
        <f t="shared" si="221"/>
        <v>54</v>
      </c>
      <c r="AY82" s="84">
        <f t="shared" si="222"/>
        <v>76.891175622335069</v>
      </c>
      <c r="AZ82" s="84">
        <f t="shared" si="223"/>
        <v>0.40882437766492785</v>
      </c>
      <c r="BA82" s="64">
        <f t="shared" si="224"/>
        <v>1.4210854715202004E-14</v>
      </c>
      <c r="BB82" s="5"/>
      <c r="BC82" s="5"/>
      <c r="BD82" s="85"/>
    </row>
    <row r="83" spans="1:56" x14ac:dyDescent="0.2">
      <c r="A83" s="5" t="s">
        <v>403</v>
      </c>
      <c r="B83" s="5">
        <f>Binning!BH763</f>
        <v>1100</v>
      </c>
      <c r="C83" s="211">
        <v>50</v>
      </c>
      <c r="D83" s="211">
        <v>15</v>
      </c>
      <c r="E83" s="82">
        <v>3</v>
      </c>
      <c r="F83" s="82">
        <v>3</v>
      </c>
      <c r="G83" s="51">
        <f t="shared" si="237"/>
        <v>45.891175622335062</v>
      </c>
      <c r="H83" s="9">
        <v>6</v>
      </c>
      <c r="I83" s="212">
        <v>0</v>
      </c>
      <c r="J83" s="51">
        <f t="shared" si="267"/>
        <v>0</v>
      </c>
      <c r="K83" s="212">
        <v>10.6</v>
      </c>
      <c r="L83" s="198">
        <v>-20</v>
      </c>
      <c r="M83" s="8">
        <v>0</v>
      </c>
      <c r="N83" s="191">
        <v>-150</v>
      </c>
      <c r="O83" s="191">
        <v>-30</v>
      </c>
      <c r="P83" s="61">
        <v>-130</v>
      </c>
      <c r="Q83" s="184">
        <f t="shared" si="268"/>
        <v>-95</v>
      </c>
      <c r="R83" s="5">
        <f t="shared" si="225"/>
        <v>100</v>
      </c>
      <c r="S83" s="5">
        <f t="shared" si="238"/>
        <v>-50</v>
      </c>
      <c r="T83" s="5">
        <f t="shared" si="269"/>
        <v>70</v>
      </c>
      <c r="U83" s="5">
        <f t="shared" si="270"/>
        <v>-30</v>
      </c>
      <c r="V83" s="5">
        <f t="shared" si="241"/>
        <v>5</v>
      </c>
      <c r="W83" s="5">
        <f t="shared" si="226"/>
        <v>-50</v>
      </c>
      <c r="X83" s="5">
        <f t="shared" si="271"/>
        <v>0</v>
      </c>
      <c r="Y83" s="5">
        <f t="shared" si="272"/>
        <v>45</v>
      </c>
      <c r="Z83" s="5">
        <f t="shared" si="273"/>
        <v>-55</v>
      </c>
      <c r="AA83" s="5">
        <v>0</v>
      </c>
      <c r="AB83" s="5">
        <v>0</v>
      </c>
      <c r="AC83" s="83">
        <f t="shared" si="227"/>
        <v>95.491175622335049</v>
      </c>
      <c r="AD83" s="5">
        <v>-15</v>
      </c>
      <c r="AE83" s="5"/>
      <c r="AF83" s="5"/>
      <c r="AG83" s="5"/>
      <c r="AH83" s="83">
        <f t="shared" si="216"/>
        <v>10.648529270389178</v>
      </c>
      <c r="AI83" s="64">
        <f t="shared" si="274"/>
        <v>6</v>
      </c>
      <c r="AJ83" s="64">
        <f t="shared" si="275"/>
        <v>10.6</v>
      </c>
      <c r="AK83" s="83">
        <f t="shared" si="217"/>
        <v>88.242646351945893</v>
      </c>
      <c r="AL83" s="83">
        <f t="shared" si="228"/>
        <v>4.5088243776649364</v>
      </c>
      <c r="AM83" s="83">
        <f t="shared" si="229"/>
        <v>-20</v>
      </c>
      <c r="AN83" s="69">
        <f t="shared" si="230"/>
        <v>15</v>
      </c>
      <c r="AO83" s="221">
        <f t="shared" si="215"/>
        <v>11.948529270389178</v>
      </c>
      <c r="AP83" s="82">
        <v>0</v>
      </c>
      <c r="AQ83" s="220">
        <v>0.3</v>
      </c>
      <c r="AR83" s="64">
        <v>9.1999999999999993</v>
      </c>
      <c r="AS83" s="64">
        <f t="shared" si="24"/>
        <v>1.0999999999999996</v>
      </c>
      <c r="AT83" s="83">
        <f t="shared" si="218"/>
        <v>4.5088243776649364</v>
      </c>
      <c r="AU83" s="83">
        <f t="shared" si="219"/>
        <v>-20</v>
      </c>
      <c r="AV83" s="64">
        <v>3</v>
      </c>
      <c r="AW83" s="84">
        <f t="shared" si="220"/>
        <v>78.891175622335055</v>
      </c>
      <c r="AX83" s="5">
        <f t="shared" si="221"/>
        <v>54</v>
      </c>
      <c r="AY83" s="84">
        <f t="shared" si="222"/>
        <v>78.891175622335069</v>
      </c>
      <c r="AZ83" s="84">
        <f t="shared" si="223"/>
        <v>4.5088243776649364</v>
      </c>
      <c r="BA83" s="64">
        <f t="shared" si="224"/>
        <v>1.4210854715202004E-14</v>
      </c>
      <c r="BB83" s="5"/>
      <c r="BC83" s="5"/>
      <c r="BD83" s="85"/>
    </row>
    <row r="84" spans="1:56" x14ac:dyDescent="0.2">
      <c r="A84" s="5" t="s">
        <v>159</v>
      </c>
      <c r="B84" s="5">
        <f>Binning!BH764</f>
        <v>660</v>
      </c>
      <c r="C84" s="188">
        <v>29.5</v>
      </c>
      <c r="D84" s="188">
        <v>3.5</v>
      </c>
      <c r="E84" s="82">
        <v>3</v>
      </c>
      <c r="F84" s="82">
        <v>3</v>
      </c>
      <c r="G84" s="51">
        <f t="shared" si="0"/>
        <v>13.829316685939331</v>
      </c>
      <c r="H84" s="9">
        <v>6</v>
      </c>
      <c r="I84" s="212">
        <v>6.5</v>
      </c>
      <c r="J84" s="51">
        <f t="shared" si="235"/>
        <v>42.9</v>
      </c>
      <c r="K84" s="212">
        <v>4.0999999999999996</v>
      </c>
      <c r="L84" s="8">
        <v>0</v>
      </c>
      <c r="M84" s="8">
        <v>0</v>
      </c>
      <c r="N84" s="191">
        <v>5</v>
      </c>
      <c r="O84" s="191">
        <v>-35</v>
      </c>
      <c r="P84" s="61">
        <v>-5</v>
      </c>
      <c r="Q84" s="237">
        <v>-60</v>
      </c>
      <c r="R84" s="5">
        <f t="shared" si="225"/>
        <v>100</v>
      </c>
      <c r="S84" s="5">
        <f t="shared" si="2"/>
        <v>105</v>
      </c>
      <c r="T84" s="5">
        <f t="shared" si="3"/>
        <v>65</v>
      </c>
      <c r="U84" s="5">
        <f t="shared" si="240"/>
        <v>95</v>
      </c>
      <c r="V84" s="5">
        <f t="shared" si="5"/>
        <v>40</v>
      </c>
      <c r="W84" s="5">
        <f t="shared" si="226"/>
        <v>0</v>
      </c>
      <c r="X84" s="5">
        <f t="shared" si="242"/>
        <v>0</v>
      </c>
      <c r="Y84" s="5">
        <f t="shared" si="231"/>
        <v>40</v>
      </c>
      <c r="Z84" s="5">
        <f t="shared" si="232"/>
        <v>70</v>
      </c>
      <c r="AA84" s="5">
        <v>0</v>
      </c>
      <c r="AB84" s="5">
        <v>0</v>
      </c>
      <c r="AC84" s="83">
        <f t="shared" si="227"/>
        <v>99.329316685939318</v>
      </c>
      <c r="AD84" s="5">
        <v>-15</v>
      </c>
      <c r="AE84" s="5"/>
      <c r="AF84" s="5"/>
      <c r="AG84" s="5"/>
      <c r="AH84" s="83">
        <f t="shared" si="216"/>
        <v>9.3827615473566155</v>
      </c>
      <c r="AI84" s="64">
        <f t="shared" si="233"/>
        <v>6</v>
      </c>
      <c r="AJ84" s="64">
        <f t="shared" si="234"/>
        <v>4.0999999999999996</v>
      </c>
      <c r="AK84" s="83">
        <f t="shared" si="217"/>
        <v>36.946555138582717</v>
      </c>
      <c r="AL84" s="83">
        <f t="shared" si="228"/>
        <v>43.570683314060666</v>
      </c>
      <c r="AM84" s="83">
        <f t="shared" si="229"/>
        <v>0</v>
      </c>
      <c r="AN84" s="69">
        <f t="shared" si="230"/>
        <v>10</v>
      </c>
      <c r="AO84" s="221">
        <f t="shared" si="215"/>
        <v>10.482761547356615</v>
      </c>
      <c r="AP84" s="82">
        <v>-0.5</v>
      </c>
      <c r="AQ84" s="220">
        <v>0.1</v>
      </c>
      <c r="AR84" s="64">
        <v>6.5</v>
      </c>
      <c r="AS84" s="64">
        <f t="shared" si="24"/>
        <v>-2.5</v>
      </c>
      <c r="AT84" s="83">
        <f t="shared" si="218"/>
        <v>43.570683314060666</v>
      </c>
      <c r="AU84" s="83">
        <f t="shared" si="219"/>
        <v>0</v>
      </c>
      <c r="AV84" s="64">
        <v>3</v>
      </c>
      <c r="AW84" s="84">
        <f t="shared" si="220"/>
        <v>46.329316685939332</v>
      </c>
      <c r="AX84" s="5">
        <f t="shared" si="221"/>
        <v>19.5</v>
      </c>
      <c r="AY84" s="84">
        <f t="shared" si="222"/>
        <v>46.329316685939332</v>
      </c>
      <c r="AZ84" s="84">
        <f t="shared" si="223"/>
        <v>0.67068331406066761</v>
      </c>
      <c r="BA84" s="64">
        <f t="shared" si="224"/>
        <v>0</v>
      </c>
      <c r="BB84" s="5"/>
      <c r="BC84" s="5"/>
      <c r="BD84" s="85"/>
    </row>
    <row r="85" spans="1:56" x14ac:dyDescent="0.2">
      <c r="A85" s="5" t="s">
        <v>283</v>
      </c>
      <c r="B85" s="5">
        <f>Binning!BH765</f>
        <v>660</v>
      </c>
      <c r="C85" s="188">
        <v>27.9</v>
      </c>
      <c r="D85" s="188">
        <v>3.5</v>
      </c>
      <c r="E85" s="82">
        <v>3</v>
      </c>
      <c r="F85" s="82">
        <v>3</v>
      </c>
      <c r="G85" s="51">
        <f t="shared" si="0"/>
        <v>13.829316685939331</v>
      </c>
      <c r="H85" s="9">
        <v>6</v>
      </c>
      <c r="I85" s="212">
        <v>6.5</v>
      </c>
      <c r="J85" s="51">
        <f t="shared" si="235"/>
        <v>42.9</v>
      </c>
      <c r="K85" s="212">
        <v>4.5999999999999996</v>
      </c>
      <c r="L85" s="8">
        <v>0</v>
      </c>
      <c r="M85" s="8">
        <v>0</v>
      </c>
      <c r="N85" s="192">
        <v>-5</v>
      </c>
      <c r="O85" s="191">
        <v>-30</v>
      </c>
      <c r="P85" s="61">
        <v>-20</v>
      </c>
      <c r="Q85" s="237">
        <v>-65</v>
      </c>
      <c r="R85" s="5">
        <f t="shared" si="225"/>
        <v>100</v>
      </c>
      <c r="S85" s="5">
        <f t="shared" si="2"/>
        <v>95</v>
      </c>
      <c r="T85" s="5">
        <f t="shared" si="3"/>
        <v>70</v>
      </c>
      <c r="U85" s="5">
        <f t="shared" si="240"/>
        <v>80</v>
      </c>
      <c r="V85" s="5">
        <f t="shared" si="5"/>
        <v>35</v>
      </c>
      <c r="W85" s="5">
        <f t="shared" si="226"/>
        <v>0</v>
      </c>
      <c r="X85" s="5">
        <f t="shared" si="242"/>
        <v>0</v>
      </c>
      <c r="Y85" s="5">
        <f t="shared" si="231"/>
        <v>45</v>
      </c>
      <c r="Z85" s="5">
        <f t="shared" si="232"/>
        <v>55</v>
      </c>
      <c r="AA85" s="5">
        <v>0</v>
      </c>
      <c r="AB85" s="5">
        <v>0</v>
      </c>
      <c r="AC85" s="83">
        <f t="shared" si="227"/>
        <v>98.229316685939324</v>
      </c>
      <c r="AD85" s="5">
        <v>-15</v>
      </c>
      <c r="AE85" s="5"/>
      <c r="AF85" s="5"/>
      <c r="AG85" s="5"/>
      <c r="AH85" s="83">
        <f t="shared" si="216"/>
        <v>9.3827615473566155</v>
      </c>
      <c r="AI85" s="64">
        <f t="shared" si="233"/>
        <v>6</v>
      </c>
      <c r="AJ85" s="64">
        <f t="shared" si="234"/>
        <v>4.5999999999999996</v>
      </c>
      <c r="AK85" s="83">
        <f t="shared" si="217"/>
        <v>35.346555138582715</v>
      </c>
      <c r="AL85" s="83">
        <f t="shared" si="228"/>
        <v>44.670683314060668</v>
      </c>
      <c r="AM85" s="83">
        <f t="shared" si="229"/>
        <v>0</v>
      </c>
      <c r="AN85" s="69">
        <f t="shared" si="230"/>
        <v>10</v>
      </c>
      <c r="AO85" s="221">
        <f t="shared" si="215"/>
        <v>10.482761547356615</v>
      </c>
      <c r="AP85" s="82">
        <v>-0.5</v>
      </c>
      <c r="AQ85" s="220">
        <v>0.1</v>
      </c>
      <c r="AR85" s="64">
        <v>7.2</v>
      </c>
      <c r="AS85" s="64">
        <f t="shared" si="24"/>
        <v>-2.7</v>
      </c>
      <c r="AT85" s="83">
        <f t="shared" si="218"/>
        <v>44.670683314060668</v>
      </c>
      <c r="AU85" s="83">
        <f t="shared" si="219"/>
        <v>0</v>
      </c>
      <c r="AV85" s="64">
        <v>3</v>
      </c>
      <c r="AW85" s="84">
        <f t="shared" si="220"/>
        <v>44.729316685939331</v>
      </c>
      <c r="AX85" s="5">
        <f t="shared" si="221"/>
        <v>19.5</v>
      </c>
      <c r="AY85" s="84">
        <f t="shared" si="222"/>
        <v>44.729316685939331</v>
      </c>
      <c r="AZ85" s="84">
        <f t="shared" si="223"/>
        <v>1.770683314060669</v>
      </c>
      <c r="BA85" s="64">
        <f t="shared" si="224"/>
        <v>0</v>
      </c>
      <c r="BB85" s="5"/>
      <c r="BC85" s="5"/>
      <c r="BD85" s="85"/>
    </row>
    <row r="86" spans="1:56" x14ac:dyDescent="0.2">
      <c r="A86" s="5" t="s">
        <v>284</v>
      </c>
      <c r="B86" s="5">
        <f>Binning!BH766</f>
        <v>660</v>
      </c>
      <c r="C86" s="188">
        <v>21.8</v>
      </c>
      <c r="D86" s="188">
        <v>3.4</v>
      </c>
      <c r="E86" s="82">
        <v>3</v>
      </c>
      <c r="F86" s="82">
        <v>3</v>
      </c>
      <c r="G86" s="51">
        <f t="shared" si="0"/>
        <v>13.60294085850556</v>
      </c>
      <c r="H86" s="9">
        <v>6</v>
      </c>
      <c r="I86" s="212">
        <v>7</v>
      </c>
      <c r="J86" s="51">
        <f t="shared" si="235"/>
        <v>46.2</v>
      </c>
      <c r="K86" s="212">
        <v>6.1</v>
      </c>
      <c r="L86" s="8">
        <v>0</v>
      </c>
      <c r="M86" s="8">
        <v>0</v>
      </c>
      <c r="N86" s="192">
        <v>-10</v>
      </c>
      <c r="O86" s="191">
        <v>-30</v>
      </c>
      <c r="P86" s="61">
        <v>-20</v>
      </c>
      <c r="Q86" s="237">
        <v>-70</v>
      </c>
      <c r="R86" s="5">
        <f t="shared" si="225"/>
        <v>100</v>
      </c>
      <c r="S86" s="5">
        <f t="shared" si="2"/>
        <v>90</v>
      </c>
      <c r="T86" s="5">
        <f t="shared" si="3"/>
        <v>70</v>
      </c>
      <c r="U86" s="5">
        <f t="shared" si="240"/>
        <v>80</v>
      </c>
      <c r="V86" s="5">
        <f t="shared" si="5"/>
        <v>30</v>
      </c>
      <c r="W86" s="5">
        <f t="shared" si="226"/>
        <v>0</v>
      </c>
      <c r="X86" s="5">
        <f t="shared" si="242"/>
        <v>0</v>
      </c>
      <c r="Y86" s="5">
        <f t="shared" si="231"/>
        <v>45</v>
      </c>
      <c r="Z86" s="5">
        <f t="shared" si="232"/>
        <v>55</v>
      </c>
      <c r="AA86" s="5">
        <v>0</v>
      </c>
      <c r="AB86" s="5">
        <v>0</v>
      </c>
      <c r="AC86" s="83">
        <f t="shared" si="227"/>
        <v>96.702940858505556</v>
      </c>
      <c r="AD86" s="5">
        <v>-15</v>
      </c>
      <c r="AE86" s="5"/>
      <c r="AF86" s="5"/>
      <c r="AG86" s="5"/>
      <c r="AH86" s="83">
        <f t="shared" si="216"/>
        <v>9.3763785274244817</v>
      </c>
      <c r="AI86" s="64">
        <f t="shared" si="233"/>
        <v>6</v>
      </c>
      <c r="AJ86" s="64">
        <f t="shared" si="234"/>
        <v>6.1</v>
      </c>
      <c r="AK86" s="83">
        <f t="shared" si="217"/>
        <v>29.026562331081081</v>
      </c>
      <c r="AL86" s="83">
        <f t="shared" si="228"/>
        <v>49.497059141494439</v>
      </c>
      <c r="AM86" s="83">
        <f t="shared" si="229"/>
        <v>0</v>
      </c>
      <c r="AN86" s="69">
        <f t="shared" si="230"/>
        <v>10</v>
      </c>
      <c r="AO86" s="221">
        <f t="shared" si="215"/>
        <v>10.476378527424481</v>
      </c>
      <c r="AP86" s="82">
        <v>-0.5</v>
      </c>
      <c r="AQ86" s="220">
        <v>0.1</v>
      </c>
      <c r="AR86" s="64">
        <v>8.6999999999999993</v>
      </c>
      <c r="AS86" s="64">
        <f t="shared" si="24"/>
        <v>-2.6999999999999993</v>
      </c>
      <c r="AT86" s="83">
        <f t="shared" si="218"/>
        <v>49.497059141494439</v>
      </c>
      <c r="AU86" s="83">
        <f t="shared" si="219"/>
        <v>0</v>
      </c>
      <c r="AV86" s="64">
        <v>3</v>
      </c>
      <c r="AW86" s="84">
        <f t="shared" si="220"/>
        <v>38.402940858505559</v>
      </c>
      <c r="AX86" s="5">
        <f t="shared" si="221"/>
        <v>19.2</v>
      </c>
      <c r="AY86" s="84">
        <f t="shared" si="222"/>
        <v>38.402940858505559</v>
      </c>
      <c r="AZ86" s="84">
        <f t="shared" si="223"/>
        <v>3.2970591414944366</v>
      </c>
      <c r="BA86" s="64">
        <f t="shared" si="224"/>
        <v>0</v>
      </c>
      <c r="BB86" s="5"/>
      <c r="BC86" s="5"/>
      <c r="BD86" s="85"/>
    </row>
    <row r="87" spans="1:56" x14ac:dyDescent="0.2">
      <c r="A87" s="5" t="s">
        <v>285</v>
      </c>
      <c r="B87" s="5">
        <f>Binning!BH767</f>
        <v>710</v>
      </c>
      <c r="C87" s="188">
        <v>18.399999999999999</v>
      </c>
      <c r="D87" s="188">
        <v>3.2</v>
      </c>
      <c r="E87" s="82">
        <v>3</v>
      </c>
      <c r="F87" s="82">
        <v>3</v>
      </c>
      <c r="G87" s="51">
        <f t="shared" si="0"/>
        <v>13.159027319676786</v>
      </c>
      <c r="H87" s="9">
        <v>6</v>
      </c>
      <c r="I87" s="5">
        <v>5</v>
      </c>
      <c r="J87" s="51">
        <f t="shared" si="235"/>
        <v>35.5</v>
      </c>
      <c r="K87" s="212">
        <v>7.3</v>
      </c>
      <c r="L87" s="8">
        <v>0</v>
      </c>
      <c r="M87" s="8">
        <v>0</v>
      </c>
      <c r="N87" s="192">
        <v>-15</v>
      </c>
      <c r="O87" s="191">
        <v>-30</v>
      </c>
      <c r="P87" s="61">
        <v>-25</v>
      </c>
      <c r="Q87" s="237">
        <v>-60</v>
      </c>
      <c r="R87" s="5">
        <f t="shared" si="225"/>
        <v>85</v>
      </c>
      <c r="S87" s="5">
        <f t="shared" si="2"/>
        <v>70</v>
      </c>
      <c r="T87" s="5">
        <f t="shared" si="3"/>
        <v>55</v>
      </c>
      <c r="U87" s="5">
        <f t="shared" si="240"/>
        <v>60</v>
      </c>
      <c r="V87" s="5">
        <f t="shared" si="5"/>
        <v>25</v>
      </c>
      <c r="W87" s="5">
        <f t="shared" si="226"/>
        <v>0</v>
      </c>
      <c r="X87" s="5">
        <f t="shared" si="242"/>
        <v>0</v>
      </c>
      <c r="Y87" s="5">
        <f t="shared" ref="Y87:Y96" si="276">CEILING((T87-(E87+3*F87)+AD87)/5,1)*5</f>
        <v>30</v>
      </c>
      <c r="Z87" s="5">
        <f t="shared" ref="Z87:Z96" si="277">CEILING((U87-(E87+3*F87)+AD87)/5,1)*5</f>
        <v>35</v>
      </c>
      <c r="AA87" s="5">
        <v>0</v>
      </c>
      <c r="AB87" s="5">
        <v>0</v>
      </c>
      <c r="AC87" s="83">
        <f t="shared" si="227"/>
        <v>83.359027319676784</v>
      </c>
      <c r="AD87" s="5">
        <v>-15</v>
      </c>
      <c r="AE87" s="5"/>
      <c r="AF87" s="5"/>
      <c r="AG87" s="5"/>
      <c r="AH87" s="83">
        <f t="shared" si="216"/>
        <v>9.3672712837145724</v>
      </c>
      <c r="AI87" s="64">
        <f t="shared" si="233"/>
        <v>6</v>
      </c>
      <c r="AJ87" s="64">
        <f t="shared" si="234"/>
        <v>7.3</v>
      </c>
      <c r="AK87" s="83">
        <f t="shared" si="217"/>
        <v>25.191756035962211</v>
      </c>
      <c r="AL87" s="83">
        <f t="shared" si="228"/>
        <v>37.140972680323216</v>
      </c>
      <c r="AM87" s="83">
        <f t="shared" si="229"/>
        <v>0</v>
      </c>
      <c r="AN87" s="69">
        <f t="shared" si="230"/>
        <v>10</v>
      </c>
      <c r="AO87" s="221">
        <f t="shared" si="215"/>
        <v>10.467271283714572</v>
      </c>
      <c r="AP87" s="82">
        <v>-0.5</v>
      </c>
      <c r="AQ87" s="220">
        <v>0.1</v>
      </c>
      <c r="AR87" s="64">
        <v>10.199999999999999</v>
      </c>
      <c r="AS87" s="64">
        <f t="shared" si="24"/>
        <v>-2.9999999999999991</v>
      </c>
      <c r="AT87" s="83">
        <f t="shared" si="218"/>
        <v>37.140972680323216</v>
      </c>
      <c r="AU87" s="83">
        <f t="shared" si="219"/>
        <v>0</v>
      </c>
      <c r="AV87" s="64">
        <v>3</v>
      </c>
      <c r="AW87" s="84">
        <f t="shared" si="220"/>
        <v>34.559027319676787</v>
      </c>
      <c r="AX87" s="5">
        <f t="shared" si="221"/>
        <v>18.600000000000001</v>
      </c>
      <c r="AY87" s="84">
        <f t="shared" si="222"/>
        <v>34.559027319676787</v>
      </c>
      <c r="AZ87" s="84">
        <f t="shared" si="223"/>
        <v>1.6409726803232161</v>
      </c>
      <c r="BA87" s="64">
        <f t="shared" si="224"/>
        <v>0</v>
      </c>
      <c r="BB87" s="5"/>
      <c r="BC87" s="5"/>
      <c r="BD87" s="85"/>
    </row>
    <row r="88" spans="1:56" x14ac:dyDescent="0.2">
      <c r="A88" s="5" t="s">
        <v>286</v>
      </c>
      <c r="B88" s="5">
        <f>Binning!BH768</f>
        <v>760</v>
      </c>
      <c r="C88" s="188">
        <v>16</v>
      </c>
      <c r="D88" s="188">
        <v>3.4</v>
      </c>
      <c r="E88" s="82">
        <v>3</v>
      </c>
      <c r="F88" s="82">
        <v>3</v>
      </c>
      <c r="G88" s="51">
        <f t="shared" si="0"/>
        <v>13.60294085850556</v>
      </c>
      <c r="H88" s="9">
        <v>6</v>
      </c>
      <c r="I88" s="5">
        <v>3.5</v>
      </c>
      <c r="J88" s="51">
        <f t="shared" si="235"/>
        <v>26.6</v>
      </c>
      <c r="K88" s="212">
        <v>9.5</v>
      </c>
      <c r="L88" s="8">
        <v>0</v>
      </c>
      <c r="M88" s="8">
        <v>0</v>
      </c>
      <c r="N88" s="192">
        <v>-20</v>
      </c>
      <c r="O88" s="191">
        <v>-30</v>
      </c>
      <c r="P88" s="61">
        <v>-35</v>
      </c>
      <c r="Q88" s="237">
        <v>-55</v>
      </c>
      <c r="R88" s="5">
        <f t="shared" si="225"/>
        <v>75</v>
      </c>
      <c r="S88" s="5">
        <f t="shared" si="2"/>
        <v>55</v>
      </c>
      <c r="T88" s="5">
        <f t="shared" si="3"/>
        <v>45</v>
      </c>
      <c r="U88" s="5">
        <f t="shared" si="240"/>
        <v>40</v>
      </c>
      <c r="V88" s="5">
        <f t="shared" si="5"/>
        <v>20</v>
      </c>
      <c r="W88" s="5">
        <f t="shared" si="226"/>
        <v>0</v>
      </c>
      <c r="X88" s="5">
        <f t="shared" si="242"/>
        <v>0</v>
      </c>
      <c r="Y88" s="5">
        <f t="shared" si="276"/>
        <v>20</v>
      </c>
      <c r="Z88" s="5">
        <f t="shared" si="277"/>
        <v>15</v>
      </c>
      <c r="AA88" s="5">
        <v>0</v>
      </c>
      <c r="AB88" s="5">
        <v>0</v>
      </c>
      <c r="AC88" s="83">
        <f t="shared" si="227"/>
        <v>74.702940858505571</v>
      </c>
      <c r="AD88" s="5">
        <v>-15</v>
      </c>
      <c r="AE88" s="5"/>
      <c r="AF88" s="5"/>
      <c r="AG88" s="5"/>
      <c r="AH88" s="83">
        <f t="shared" si="216"/>
        <v>9.3763785274244817</v>
      </c>
      <c r="AI88" s="64">
        <f t="shared" si="233"/>
        <v>6</v>
      </c>
      <c r="AJ88" s="64">
        <f t="shared" si="234"/>
        <v>9.5</v>
      </c>
      <c r="AK88" s="83">
        <f t="shared" si="217"/>
        <v>23.22656233108108</v>
      </c>
      <c r="AL88" s="83">
        <f t="shared" si="228"/>
        <v>26.897059141494438</v>
      </c>
      <c r="AM88" s="83">
        <f t="shared" si="229"/>
        <v>0</v>
      </c>
      <c r="AN88" s="69">
        <f t="shared" si="230"/>
        <v>10</v>
      </c>
      <c r="AO88" s="221">
        <f t="shared" si="215"/>
        <v>10.576378527424481</v>
      </c>
      <c r="AP88" s="82">
        <v>-0.6</v>
      </c>
      <c r="AQ88" s="220">
        <v>0.2</v>
      </c>
      <c r="AR88" s="64">
        <v>12</v>
      </c>
      <c r="AS88" s="64">
        <f t="shared" si="24"/>
        <v>-2.6999999999999993</v>
      </c>
      <c r="AT88" s="83">
        <f t="shared" si="218"/>
        <v>26.897059141494438</v>
      </c>
      <c r="AU88" s="83">
        <f t="shared" si="219"/>
        <v>0</v>
      </c>
      <c r="AV88" s="64">
        <v>3</v>
      </c>
      <c r="AW88" s="84">
        <f t="shared" si="220"/>
        <v>32.602940858505562</v>
      </c>
      <c r="AX88" s="5">
        <f t="shared" si="221"/>
        <v>19.2</v>
      </c>
      <c r="AY88" s="84">
        <f t="shared" si="222"/>
        <v>32.602940858505562</v>
      </c>
      <c r="AZ88" s="84">
        <f t="shared" si="223"/>
        <v>0.29705914149443657</v>
      </c>
      <c r="BA88" s="64">
        <f t="shared" si="224"/>
        <v>0</v>
      </c>
      <c r="BB88" s="5"/>
      <c r="BC88" s="5"/>
      <c r="BD88" s="85"/>
    </row>
    <row r="89" spans="1:56" x14ac:dyDescent="0.2">
      <c r="A89" s="5" t="s">
        <v>290</v>
      </c>
      <c r="B89" s="5">
        <f>Binning!BH769</f>
        <v>820</v>
      </c>
      <c r="C89" s="188">
        <v>12.3</v>
      </c>
      <c r="D89" s="188">
        <v>3.5</v>
      </c>
      <c r="E89" s="82">
        <v>3</v>
      </c>
      <c r="F89" s="82">
        <v>3</v>
      </c>
      <c r="G89" s="51">
        <f>SQRT((3*D89)^2+(3*F89)^2+(3*M89)^2)</f>
        <v>13.829316685939331</v>
      </c>
      <c r="H89" s="9">
        <v>6</v>
      </c>
      <c r="I89" s="5">
        <v>3</v>
      </c>
      <c r="J89" s="51">
        <f t="shared" ref="J89:J98" si="278">I89*B89/100</f>
        <v>24.6</v>
      </c>
      <c r="K89" s="212">
        <v>11.7</v>
      </c>
      <c r="L89" s="8">
        <v>0</v>
      </c>
      <c r="M89" s="8">
        <v>0</v>
      </c>
      <c r="N89" s="192">
        <v>-30</v>
      </c>
      <c r="O89" s="191">
        <v>-30</v>
      </c>
      <c r="P89" s="61">
        <v>-45</v>
      </c>
      <c r="Q89" s="237">
        <v>-40</v>
      </c>
      <c r="R89" s="5">
        <f t="shared" si="225"/>
        <v>75</v>
      </c>
      <c r="S89" s="5">
        <f>CEILING((R89+N89)/5,1)*5</f>
        <v>45</v>
      </c>
      <c r="T89" s="5">
        <f t="shared" ref="T89:T91" si="279">CEILING((R89+O89)/5,1)*5</f>
        <v>45</v>
      </c>
      <c r="U89" s="5">
        <f t="shared" si="240"/>
        <v>30</v>
      </c>
      <c r="V89" s="5">
        <f>CEILING((R89+Q89)/5,1)*5</f>
        <v>35</v>
      </c>
      <c r="W89" s="5">
        <f t="shared" si="226"/>
        <v>0</v>
      </c>
      <c r="X89" s="5">
        <f t="shared" si="242"/>
        <v>0</v>
      </c>
      <c r="Y89" s="5">
        <f t="shared" si="276"/>
        <v>20</v>
      </c>
      <c r="Z89" s="5">
        <f t="shared" si="277"/>
        <v>5</v>
      </c>
      <c r="AA89" s="5">
        <v>0</v>
      </c>
      <c r="AB89" s="5">
        <v>0</v>
      </c>
      <c r="AC89" s="83">
        <f t="shared" si="227"/>
        <v>71.429316685939327</v>
      </c>
      <c r="AD89" s="5">
        <v>-15</v>
      </c>
      <c r="AE89" s="5"/>
      <c r="AF89" s="5"/>
      <c r="AG89" s="5"/>
      <c r="AH89" s="83">
        <f t="shared" si="216"/>
        <v>9.3827615473566155</v>
      </c>
      <c r="AI89" s="64">
        <f t="shared" si="233"/>
        <v>6</v>
      </c>
      <c r="AJ89" s="64">
        <f t="shared" si="234"/>
        <v>11.7</v>
      </c>
      <c r="AK89" s="83">
        <f t="shared" si="217"/>
        <v>19.746555138582718</v>
      </c>
      <c r="AL89" s="83">
        <f t="shared" si="228"/>
        <v>28.170683314060668</v>
      </c>
      <c r="AM89" s="83">
        <f t="shared" si="229"/>
        <v>0</v>
      </c>
      <c r="AN89" s="69">
        <f t="shared" si="230"/>
        <v>10</v>
      </c>
      <c r="AO89" s="221">
        <f t="shared" si="215"/>
        <v>10.582761547356615</v>
      </c>
      <c r="AP89" s="82">
        <v>-0.6</v>
      </c>
      <c r="AQ89" s="220">
        <v>0.2</v>
      </c>
      <c r="AR89" s="64">
        <v>15.4</v>
      </c>
      <c r="AS89" s="64">
        <f t="shared" si="24"/>
        <v>-3.9000000000000004</v>
      </c>
      <c r="AT89" s="83">
        <f t="shared" si="218"/>
        <v>28.170683314060668</v>
      </c>
      <c r="AU89" s="83">
        <f t="shared" si="219"/>
        <v>0</v>
      </c>
      <c r="AV89" s="64">
        <v>3</v>
      </c>
      <c r="AW89" s="84">
        <f t="shared" si="220"/>
        <v>29.12931668593933</v>
      </c>
      <c r="AX89" s="5">
        <f t="shared" si="221"/>
        <v>19.5</v>
      </c>
      <c r="AY89" s="84">
        <f t="shared" si="222"/>
        <v>29.129316685939333</v>
      </c>
      <c r="AZ89" s="84">
        <f t="shared" si="223"/>
        <v>3.5706833140606662</v>
      </c>
      <c r="BA89" s="64">
        <f t="shared" si="224"/>
        <v>3.5527136788005009E-15</v>
      </c>
      <c r="BB89" s="5"/>
      <c r="BC89" s="5"/>
      <c r="BD89" s="85"/>
    </row>
    <row r="90" spans="1:56" x14ac:dyDescent="0.2">
      <c r="A90" s="5" t="s">
        <v>289</v>
      </c>
      <c r="B90" s="5">
        <f>Binning!BH770</f>
        <v>925</v>
      </c>
      <c r="C90" s="188">
        <v>8.1</v>
      </c>
      <c r="D90" s="188">
        <v>4.5</v>
      </c>
      <c r="E90" s="82">
        <v>3</v>
      </c>
      <c r="F90" s="82">
        <v>3</v>
      </c>
      <c r="G90" s="51">
        <f>SQRT((3*D90)^2+(3*F90)^2+(3*M90)^2)</f>
        <v>16.224980739587952</v>
      </c>
      <c r="H90" s="9">
        <v>6</v>
      </c>
      <c r="I90" s="5">
        <v>5</v>
      </c>
      <c r="J90" s="51">
        <f t="shared" si="278"/>
        <v>46.25</v>
      </c>
      <c r="K90" s="212">
        <v>12.9</v>
      </c>
      <c r="L90" s="8">
        <v>0</v>
      </c>
      <c r="M90" s="8">
        <v>0</v>
      </c>
      <c r="N90" s="192">
        <v>-60</v>
      </c>
      <c r="O90" s="191">
        <v>-40</v>
      </c>
      <c r="P90" s="61">
        <v>-60</v>
      </c>
      <c r="Q90" s="237">
        <v>5</v>
      </c>
      <c r="R90" s="5">
        <f t="shared" si="225"/>
        <v>95</v>
      </c>
      <c r="S90" s="5">
        <f>CEILING((R90+N90)/5,1)*5</f>
        <v>35</v>
      </c>
      <c r="T90" s="5">
        <f t="shared" si="279"/>
        <v>55</v>
      </c>
      <c r="U90" s="5">
        <f t="shared" si="240"/>
        <v>35</v>
      </c>
      <c r="V90" s="5">
        <f>CEILING((R90+Q90)/5,1)*5</f>
        <v>100</v>
      </c>
      <c r="W90" s="5">
        <f t="shared" si="226"/>
        <v>0</v>
      </c>
      <c r="X90" s="5">
        <f t="shared" si="242"/>
        <v>0</v>
      </c>
      <c r="Y90" s="5">
        <f t="shared" si="276"/>
        <v>30</v>
      </c>
      <c r="Z90" s="5">
        <f t="shared" si="277"/>
        <v>10</v>
      </c>
      <c r="AA90" s="5">
        <v>0</v>
      </c>
      <c r="AB90" s="5">
        <v>0</v>
      </c>
      <c r="AC90" s="83">
        <f t="shared" si="227"/>
        <v>92.474980739587949</v>
      </c>
      <c r="AD90" s="5">
        <v>-15</v>
      </c>
      <c r="AE90" s="5"/>
      <c r="AF90" s="5"/>
      <c r="AG90" s="5"/>
      <c r="AH90" s="83">
        <f t="shared" si="216"/>
        <v>9.4899922958351794</v>
      </c>
      <c r="AI90" s="64">
        <f t="shared" si="233"/>
        <v>6</v>
      </c>
      <c r="AJ90" s="64">
        <f t="shared" si="234"/>
        <v>12.9</v>
      </c>
      <c r="AK90" s="83">
        <f t="shared" si="217"/>
        <v>17.834988443752771</v>
      </c>
      <c r="AL90" s="83">
        <f t="shared" si="228"/>
        <v>48.775019260412051</v>
      </c>
      <c r="AM90" s="83">
        <f t="shared" si="229"/>
        <v>0</v>
      </c>
      <c r="AN90" s="69">
        <f t="shared" si="230"/>
        <v>10</v>
      </c>
      <c r="AO90" s="221">
        <f t="shared" si="215"/>
        <v>10.78999229583518</v>
      </c>
      <c r="AP90" s="82">
        <v>-0.8</v>
      </c>
      <c r="AQ90" s="220">
        <v>0.3</v>
      </c>
      <c r="AR90" s="64">
        <v>17.399999999999999</v>
      </c>
      <c r="AS90" s="64">
        <f t="shared" si="24"/>
        <v>-4.7999999999999989</v>
      </c>
      <c r="AT90" s="83">
        <f t="shared" si="218"/>
        <v>48.775019260412051</v>
      </c>
      <c r="AU90" s="83">
        <f t="shared" si="219"/>
        <v>0</v>
      </c>
      <c r="AV90" s="64">
        <v>3</v>
      </c>
      <c r="AW90" s="84">
        <f t="shared" si="220"/>
        <v>27.32498073958795</v>
      </c>
      <c r="AX90" s="5">
        <f t="shared" si="221"/>
        <v>22.5</v>
      </c>
      <c r="AY90" s="84">
        <f t="shared" si="222"/>
        <v>27.32498073958795</v>
      </c>
      <c r="AZ90" s="84">
        <f t="shared" si="223"/>
        <v>2.5250192604120514</v>
      </c>
      <c r="BA90" s="64">
        <f t="shared" si="224"/>
        <v>0</v>
      </c>
      <c r="BB90" s="5"/>
      <c r="BC90" s="5"/>
      <c r="BD90" s="85"/>
    </row>
    <row r="91" spans="1:56" x14ac:dyDescent="0.2">
      <c r="A91" s="5" t="s">
        <v>315</v>
      </c>
      <c r="B91" s="5">
        <f>Binning!BH771</f>
        <v>925</v>
      </c>
      <c r="C91" s="188">
        <v>8</v>
      </c>
      <c r="D91" s="188">
        <v>4.3</v>
      </c>
      <c r="E91" s="82">
        <v>3</v>
      </c>
      <c r="F91" s="82">
        <v>3</v>
      </c>
      <c r="G91" s="51">
        <f>SQRT((3*D91)^2+(3*F91)^2+(3*M91)^2)</f>
        <v>15.729272074701994</v>
      </c>
      <c r="H91" s="9">
        <v>6</v>
      </c>
      <c r="I91" s="5">
        <v>5</v>
      </c>
      <c r="J91" s="51">
        <f t="shared" si="278"/>
        <v>46.25</v>
      </c>
      <c r="K91" s="212">
        <v>11.7</v>
      </c>
      <c r="L91" s="8">
        <v>0</v>
      </c>
      <c r="M91" s="8">
        <v>0</v>
      </c>
      <c r="N91" s="192">
        <v>-60</v>
      </c>
      <c r="O91" s="191">
        <v>-40</v>
      </c>
      <c r="P91" s="61">
        <v>-60</v>
      </c>
      <c r="Q91" s="237">
        <v>-15</v>
      </c>
      <c r="R91" s="5">
        <f t="shared" si="225"/>
        <v>95</v>
      </c>
      <c r="S91" s="5">
        <f>CEILING((R91+N91)/5,1)*5</f>
        <v>35</v>
      </c>
      <c r="T91" s="5">
        <f t="shared" si="279"/>
        <v>55</v>
      </c>
      <c r="U91" s="5">
        <f t="shared" si="240"/>
        <v>35</v>
      </c>
      <c r="V91" s="5">
        <f>CEILING((R91+Q91)/5,1)*5</f>
        <v>80</v>
      </c>
      <c r="W91" s="5">
        <f t="shared" si="226"/>
        <v>0</v>
      </c>
      <c r="X91" s="5">
        <f t="shared" si="242"/>
        <v>0</v>
      </c>
      <c r="Y91" s="5">
        <f>CEILING((T91-(E91+3*F91)+AD91)/5,1)*5</f>
        <v>30</v>
      </c>
      <c r="Z91" s="5">
        <f>CEILING((U91-(E91+3*F91)+AD91)/5,1)*5</f>
        <v>10</v>
      </c>
      <c r="AA91" s="5">
        <v>0</v>
      </c>
      <c r="AB91" s="5">
        <v>0</v>
      </c>
      <c r="AC91" s="83">
        <f t="shared" si="227"/>
        <v>90.679272074701998</v>
      </c>
      <c r="AD91" s="5">
        <v>-15</v>
      </c>
      <c r="AE91" s="5"/>
      <c r="AF91" s="5"/>
      <c r="AG91" s="5"/>
      <c r="AH91" s="83">
        <f t="shared" si="216"/>
        <v>9.4640844142610945</v>
      </c>
      <c r="AI91" s="64">
        <f t="shared" si="233"/>
        <v>6</v>
      </c>
      <c r="AJ91" s="64">
        <f t="shared" si="234"/>
        <v>11.7</v>
      </c>
      <c r="AK91" s="83">
        <f t="shared" si="217"/>
        <v>17.265187660440901</v>
      </c>
      <c r="AL91" s="83">
        <f t="shared" si="228"/>
        <v>50.570727925298002</v>
      </c>
      <c r="AM91" s="83">
        <f t="shared" si="229"/>
        <v>0</v>
      </c>
      <c r="AN91" s="69">
        <f t="shared" si="230"/>
        <v>10</v>
      </c>
      <c r="AO91" s="221">
        <f t="shared" si="215"/>
        <v>10.764084414261095</v>
      </c>
      <c r="AP91" s="82">
        <v>-0.8</v>
      </c>
      <c r="AQ91" s="220">
        <v>0.3</v>
      </c>
      <c r="AR91" s="64">
        <v>13.8</v>
      </c>
      <c r="AS91" s="64">
        <f t="shared" si="24"/>
        <v>-2.4000000000000021</v>
      </c>
      <c r="AT91" s="83">
        <f t="shared" si="218"/>
        <v>50.570727925298002</v>
      </c>
      <c r="AU91" s="83">
        <f t="shared" si="219"/>
        <v>0</v>
      </c>
      <c r="AV91" s="64">
        <v>3</v>
      </c>
      <c r="AW91" s="84">
        <f t="shared" si="220"/>
        <v>26.729272074701996</v>
      </c>
      <c r="AX91" s="5">
        <f t="shared" si="221"/>
        <v>21.9</v>
      </c>
      <c r="AY91" s="84">
        <f t="shared" si="222"/>
        <v>26.729272074701996</v>
      </c>
      <c r="AZ91" s="84">
        <f t="shared" si="223"/>
        <v>4.3207279252980015</v>
      </c>
      <c r="BA91" s="64">
        <f t="shared" si="224"/>
        <v>0</v>
      </c>
      <c r="BB91" s="5"/>
      <c r="BC91" s="5"/>
      <c r="BD91" s="85"/>
    </row>
    <row r="92" spans="1:56" x14ac:dyDescent="0.2">
      <c r="A92" s="5" t="s">
        <v>347</v>
      </c>
      <c r="B92" s="5">
        <f>Binning!BH772</f>
        <v>925</v>
      </c>
      <c r="C92" s="188">
        <v>8</v>
      </c>
      <c r="D92" s="188">
        <v>4.7</v>
      </c>
      <c r="E92" s="82">
        <v>3</v>
      </c>
      <c r="F92" s="82">
        <v>3</v>
      </c>
      <c r="G92" s="51">
        <f>SQRT((3*D92)^2+(3*F92)^2+(3*M92)^2)</f>
        <v>16.727522231340782</v>
      </c>
      <c r="H92" s="9">
        <v>6</v>
      </c>
      <c r="I92" s="5">
        <v>5.5</v>
      </c>
      <c r="J92" s="51">
        <f t="shared" ref="J92" si="280">I92*B92/100</f>
        <v>50.875</v>
      </c>
      <c r="K92" s="212">
        <v>9.1999999999999993</v>
      </c>
      <c r="L92" s="8">
        <v>0</v>
      </c>
      <c r="M92" s="8">
        <v>0</v>
      </c>
      <c r="N92" s="192">
        <v>-60</v>
      </c>
      <c r="O92" s="191">
        <v>-40</v>
      </c>
      <c r="P92" s="61">
        <v>-60</v>
      </c>
      <c r="Q92" s="237">
        <v>-25</v>
      </c>
      <c r="R92" s="5">
        <f t="shared" si="225"/>
        <v>95</v>
      </c>
      <c r="S92" s="5">
        <f>CEILING((R92+N92)/5,1)*5</f>
        <v>35</v>
      </c>
      <c r="T92" s="5">
        <f t="shared" ref="T92" si="281">CEILING((R92+O92)/5,1)*5</f>
        <v>55</v>
      </c>
      <c r="U92" s="5">
        <f t="shared" ref="U92" si="282">CEILING((R92+P92)/5,1)*5</f>
        <v>35</v>
      </c>
      <c r="V92" s="5">
        <f>CEILING((R92+Q92)/5,1)*5</f>
        <v>70</v>
      </c>
      <c r="W92" s="5">
        <f t="shared" si="226"/>
        <v>0</v>
      </c>
      <c r="X92" s="5">
        <f t="shared" ref="X92" si="283">IF(V92&lt;0,V92,0)</f>
        <v>0</v>
      </c>
      <c r="Y92" s="5">
        <f>CEILING((T92-(E92+3*F92)+AD92)/5,1)*5</f>
        <v>30</v>
      </c>
      <c r="Z92" s="5">
        <f>CEILING((U92-(E92+3*F92)+AD92)/5,1)*5</f>
        <v>10</v>
      </c>
      <c r="AA92" s="5">
        <v>0</v>
      </c>
      <c r="AB92" s="5">
        <v>0</v>
      </c>
      <c r="AC92" s="83">
        <f t="shared" si="227"/>
        <v>93.802522231340788</v>
      </c>
      <c r="AD92" s="5">
        <v>-15</v>
      </c>
      <c r="AE92" s="5"/>
      <c r="AF92" s="5"/>
      <c r="AG92" s="5"/>
      <c r="AH92" s="83">
        <f t="shared" si="216"/>
        <v>9.5172164537691337</v>
      </c>
      <c r="AI92" s="64">
        <f t="shared" si="233"/>
        <v>6</v>
      </c>
      <c r="AJ92" s="64">
        <f t="shared" si="234"/>
        <v>9.1999999999999993</v>
      </c>
      <c r="AK92" s="83">
        <f t="shared" si="217"/>
        <v>18.210305777571648</v>
      </c>
      <c r="AL92" s="83">
        <f t="shared" si="228"/>
        <v>52.072477768659212</v>
      </c>
      <c r="AM92" s="83">
        <f t="shared" si="229"/>
        <v>0</v>
      </c>
      <c r="AN92" s="69">
        <f t="shared" si="230"/>
        <v>10</v>
      </c>
      <c r="AO92" s="221">
        <f t="shared" si="215"/>
        <v>10.717216453769133</v>
      </c>
      <c r="AP92" s="82">
        <v>-0.8</v>
      </c>
      <c r="AQ92" s="220">
        <v>0.2</v>
      </c>
      <c r="AR92" s="64">
        <v>10.5</v>
      </c>
      <c r="AS92" s="64">
        <f t="shared" si="24"/>
        <v>-1.5</v>
      </c>
      <c r="AT92" s="83">
        <f t="shared" si="218"/>
        <v>52.072477768659212</v>
      </c>
      <c r="AU92" s="83">
        <f t="shared" si="219"/>
        <v>0</v>
      </c>
      <c r="AV92" s="64">
        <v>3</v>
      </c>
      <c r="AW92" s="84">
        <f t="shared" si="220"/>
        <v>27.727522231340782</v>
      </c>
      <c r="AX92" s="5">
        <f t="shared" si="221"/>
        <v>23.1</v>
      </c>
      <c r="AY92" s="84">
        <f t="shared" si="222"/>
        <v>27.727522231340782</v>
      </c>
      <c r="AZ92" s="84">
        <f t="shared" si="223"/>
        <v>1.197477768659212</v>
      </c>
      <c r="BA92" s="64">
        <f t="shared" si="224"/>
        <v>0</v>
      </c>
      <c r="BB92" s="5"/>
      <c r="BC92" s="5"/>
      <c r="BD92" s="85"/>
    </row>
    <row r="93" spans="1:56" x14ac:dyDescent="0.2">
      <c r="A93" s="5" t="s">
        <v>23</v>
      </c>
      <c r="B93" s="5">
        <f>INDEX(Binning!$F$3:$AW$791,MATCH(CONCATENATE($A93,"_E1"),Binning!$F$3:$F$791,0),MATCH(Notes!$B$54,Binning!$F$2:$AW$2,0))</f>
        <v>740</v>
      </c>
      <c r="C93" s="188">
        <v>25.2</v>
      </c>
      <c r="D93" s="188">
        <v>6.8</v>
      </c>
      <c r="E93" s="82">
        <v>3</v>
      </c>
      <c r="F93" s="82">
        <v>3</v>
      </c>
      <c r="G93" s="51">
        <f t="shared" si="0"/>
        <v>22.297085011274454</v>
      </c>
      <c r="H93" s="86">
        <v>10</v>
      </c>
      <c r="I93" s="5">
        <v>0</v>
      </c>
      <c r="J93" s="51">
        <f t="shared" si="278"/>
        <v>0</v>
      </c>
      <c r="K93" s="212">
        <v>9</v>
      </c>
      <c r="L93" s="8">
        <v>0</v>
      </c>
      <c r="M93" s="8">
        <v>0</v>
      </c>
      <c r="N93" s="191">
        <v>-20</v>
      </c>
      <c r="O93" s="191">
        <v>-40</v>
      </c>
      <c r="P93" s="61">
        <v>-20</v>
      </c>
      <c r="Q93" s="236">
        <v>-35</v>
      </c>
      <c r="R93" s="5">
        <f t="shared" si="225"/>
        <v>70</v>
      </c>
      <c r="S93" s="5">
        <f t="shared" si="2"/>
        <v>50</v>
      </c>
      <c r="T93" s="5">
        <f t="shared" si="3"/>
        <v>30</v>
      </c>
      <c r="U93" s="5">
        <f t="shared" si="240"/>
        <v>50</v>
      </c>
      <c r="V93" s="5">
        <f t="shared" si="5"/>
        <v>35</v>
      </c>
      <c r="W93" s="5">
        <f t="shared" si="226"/>
        <v>0</v>
      </c>
      <c r="X93" s="5">
        <f t="shared" si="242"/>
        <v>0</v>
      </c>
      <c r="Y93" s="5">
        <f t="shared" si="276"/>
        <v>5</v>
      </c>
      <c r="Z93" s="5">
        <f t="shared" si="277"/>
        <v>25</v>
      </c>
      <c r="AA93" s="5">
        <v>0</v>
      </c>
      <c r="AB93" s="5">
        <v>0</v>
      </c>
      <c r="AC93" s="83">
        <f t="shared" si="227"/>
        <v>69.49708501127445</v>
      </c>
      <c r="AD93" s="5">
        <v>-15</v>
      </c>
      <c r="AE93" s="5"/>
      <c r="AF93" s="5"/>
      <c r="AG93" s="5"/>
      <c r="AH93" s="83">
        <f t="shared" si="216"/>
        <v>9.825638268757487</v>
      </c>
      <c r="AI93" s="64">
        <f t="shared" si="233"/>
        <v>10</v>
      </c>
      <c r="AJ93" s="64">
        <f t="shared" si="234"/>
        <v>9</v>
      </c>
      <c r="AK93" s="83">
        <f t="shared" si="217"/>
        <v>40.67144674251697</v>
      </c>
      <c r="AL93" s="83">
        <f t="shared" si="228"/>
        <v>0.50291498872553575</v>
      </c>
      <c r="AM93" s="83">
        <f t="shared" si="229"/>
        <v>0</v>
      </c>
      <c r="AN93" s="69">
        <f t="shared" si="230"/>
        <v>15</v>
      </c>
      <c r="AO93" s="221">
        <f t="shared" si="215"/>
        <v>14.825638268757487</v>
      </c>
      <c r="AP93" s="82">
        <v>0</v>
      </c>
      <c r="AQ93" s="220">
        <v>0</v>
      </c>
      <c r="AR93" s="64">
        <v>7</v>
      </c>
      <c r="AS93" s="64">
        <f t="shared" si="24"/>
        <v>2</v>
      </c>
      <c r="AT93" s="83">
        <f t="shared" si="218"/>
        <v>0.50291498872553575</v>
      </c>
      <c r="AU93" s="83">
        <f t="shared" si="219"/>
        <v>0</v>
      </c>
      <c r="AV93" s="64">
        <v>3</v>
      </c>
      <c r="AW93" s="84">
        <f t="shared" si="220"/>
        <v>50.49708501127445</v>
      </c>
      <c r="AX93" s="5">
        <f t="shared" si="221"/>
        <v>29.4</v>
      </c>
      <c r="AY93" s="84">
        <f t="shared" si="222"/>
        <v>50.497085011274457</v>
      </c>
      <c r="AZ93" s="84">
        <f t="shared" si="223"/>
        <v>0.50291498872553575</v>
      </c>
      <c r="BA93" s="64">
        <f t="shared" si="224"/>
        <v>7.1054273576010019E-15</v>
      </c>
      <c r="BB93" s="5"/>
      <c r="BC93" s="5"/>
      <c r="BD93" s="85"/>
    </row>
    <row r="94" spans="1:56" x14ac:dyDescent="0.2">
      <c r="A94" s="5" t="s">
        <v>24</v>
      </c>
      <c r="B94" s="5">
        <f>INDEX(Binning!$F$3:$AW$791,MATCH(CONCATENATE($A94,"_E1"),Binning!$F$3:$F$791,0),MATCH(Notes!$B$54,Binning!$F$2:$AW$2,0))</f>
        <v>700</v>
      </c>
      <c r="C94" s="188">
        <v>21.2</v>
      </c>
      <c r="D94" s="188">
        <v>3.5</v>
      </c>
      <c r="E94" s="82">
        <v>3</v>
      </c>
      <c r="F94" s="82">
        <v>3</v>
      </c>
      <c r="G94" s="51">
        <f t="shared" si="0"/>
        <v>13.829316685939331</v>
      </c>
      <c r="H94" s="86">
        <v>11</v>
      </c>
      <c r="I94" s="5">
        <v>2.5</v>
      </c>
      <c r="J94" s="51">
        <f t="shared" si="278"/>
        <v>17.5</v>
      </c>
      <c r="K94" s="212">
        <v>0.5</v>
      </c>
      <c r="L94" s="8">
        <v>0</v>
      </c>
      <c r="M94" s="8">
        <v>0</v>
      </c>
      <c r="N94" s="191">
        <v>-20</v>
      </c>
      <c r="O94" s="191">
        <v>-40</v>
      </c>
      <c r="P94" s="61">
        <v>-15</v>
      </c>
      <c r="Q94" s="236">
        <v>-45</v>
      </c>
      <c r="R94" s="5">
        <f t="shared" si="225"/>
        <v>70</v>
      </c>
      <c r="S94" s="5">
        <f t="shared" si="2"/>
        <v>50</v>
      </c>
      <c r="T94" s="5">
        <f t="shared" si="3"/>
        <v>30</v>
      </c>
      <c r="U94" s="5">
        <f t="shared" si="240"/>
        <v>55</v>
      </c>
      <c r="V94" s="5">
        <f t="shared" si="5"/>
        <v>25</v>
      </c>
      <c r="W94" s="5">
        <f t="shared" si="226"/>
        <v>0</v>
      </c>
      <c r="X94" s="5">
        <f t="shared" si="242"/>
        <v>0</v>
      </c>
      <c r="Y94" s="5">
        <f t="shared" si="276"/>
        <v>5</v>
      </c>
      <c r="Z94" s="5">
        <f t="shared" si="277"/>
        <v>30</v>
      </c>
      <c r="AA94" s="5">
        <v>0</v>
      </c>
      <c r="AB94" s="5">
        <v>0</v>
      </c>
      <c r="AC94" s="83">
        <f t="shared" si="227"/>
        <v>67.029316685939335</v>
      </c>
      <c r="AD94" s="5">
        <v>-15</v>
      </c>
      <c r="AE94" s="5"/>
      <c r="AF94" s="5"/>
      <c r="AG94" s="5"/>
      <c r="AH94" s="83">
        <f t="shared" si="216"/>
        <v>9.3827615473566155</v>
      </c>
      <c r="AI94" s="64">
        <f t="shared" si="233"/>
        <v>11</v>
      </c>
      <c r="AJ94" s="64">
        <f t="shared" si="234"/>
        <v>0.5</v>
      </c>
      <c r="AK94" s="83">
        <f t="shared" si="217"/>
        <v>28.646555138582716</v>
      </c>
      <c r="AL94" s="83">
        <f t="shared" si="228"/>
        <v>20.470683314060665</v>
      </c>
      <c r="AM94" s="83">
        <f t="shared" si="229"/>
        <v>0</v>
      </c>
      <c r="AN94" s="69">
        <f t="shared" si="230"/>
        <v>15</v>
      </c>
      <c r="AO94" s="221">
        <f t="shared" si="215"/>
        <v>15.382761547356615</v>
      </c>
      <c r="AP94" s="82">
        <v>-0.4</v>
      </c>
      <c r="AQ94" s="220">
        <v>0</v>
      </c>
      <c r="AR94" s="64">
        <v>2.9</v>
      </c>
      <c r="AS94" s="64">
        <f t="shared" si="24"/>
        <v>-2.4</v>
      </c>
      <c r="AT94" s="83">
        <f t="shared" si="218"/>
        <v>20.470683314060665</v>
      </c>
      <c r="AU94" s="83">
        <f t="shared" si="219"/>
        <v>0</v>
      </c>
      <c r="AV94" s="64">
        <v>3</v>
      </c>
      <c r="AW94" s="84">
        <f t="shared" si="220"/>
        <v>38.029316685939328</v>
      </c>
      <c r="AX94" s="5">
        <f t="shared" si="221"/>
        <v>19.5</v>
      </c>
      <c r="AY94" s="84">
        <f t="shared" si="222"/>
        <v>38.029316685939335</v>
      </c>
      <c r="AZ94" s="84">
        <f t="shared" si="223"/>
        <v>2.9706833140606648</v>
      </c>
      <c r="BA94" s="64">
        <f t="shared" si="224"/>
        <v>7.1054273576010019E-15</v>
      </c>
      <c r="BB94" s="5"/>
      <c r="BC94" s="5"/>
      <c r="BD94" s="85"/>
    </row>
    <row r="95" spans="1:56" x14ac:dyDescent="0.2">
      <c r="A95" s="5" t="s">
        <v>266</v>
      </c>
      <c r="B95" s="5">
        <f>INDEX(Binning!$F$3:$AW$791,MATCH(CONCATENATE($A95,"_E1"),Binning!$F$3:$F$791,0),MATCH(Notes!$B$54,Binning!$F$2:$AW$2,0))</f>
        <v>725</v>
      </c>
      <c r="C95" s="188">
        <v>23.2</v>
      </c>
      <c r="D95" s="188">
        <v>3.4</v>
      </c>
      <c r="E95" s="82">
        <v>3</v>
      </c>
      <c r="F95" s="82">
        <v>3</v>
      </c>
      <c r="G95" s="51">
        <f>SQRT((3*D95)^2+(3*F95)^2+(3*M95)^2)</f>
        <v>13.60294085850556</v>
      </c>
      <c r="H95" s="86">
        <v>11</v>
      </c>
      <c r="I95" s="5">
        <v>3</v>
      </c>
      <c r="J95" s="51">
        <f t="shared" si="278"/>
        <v>21.75</v>
      </c>
      <c r="K95" s="212">
        <v>9</v>
      </c>
      <c r="L95" s="8">
        <v>0</v>
      </c>
      <c r="M95" s="8">
        <v>0</v>
      </c>
      <c r="N95" s="191">
        <v>-20</v>
      </c>
      <c r="O95" s="191">
        <v>-35</v>
      </c>
      <c r="P95" s="61">
        <v>-15</v>
      </c>
      <c r="Q95" s="236">
        <v>-40</v>
      </c>
      <c r="R95" s="5">
        <f t="shared" si="225"/>
        <v>85</v>
      </c>
      <c r="S95" s="5">
        <f>CEILING((R95+N95)/5,1)*5</f>
        <v>65</v>
      </c>
      <c r="T95" s="5">
        <f>CEILING((R95+O95)/5,1)*5</f>
        <v>50</v>
      </c>
      <c r="U95" s="5">
        <f t="shared" si="240"/>
        <v>70</v>
      </c>
      <c r="V95" s="5">
        <f>CEILING((R95+Q95)/5,1)*5</f>
        <v>45</v>
      </c>
      <c r="W95" s="5">
        <f t="shared" si="226"/>
        <v>0</v>
      </c>
      <c r="X95" s="5">
        <f t="shared" si="242"/>
        <v>0</v>
      </c>
      <c r="Y95" s="5">
        <f t="shared" si="276"/>
        <v>25</v>
      </c>
      <c r="Z95" s="5">
        <f t="shared" si="277"/>
        <v>45</v>
      </c>
      <c r="AA95" s="5">
        <v>0</v>
      </c>
      <c r="AB95" s="5">
        <v>0</v>
      </c>
      <c r="AC95" s="83">
        <f t="shared" si="227"/>
        <v>81.552940858505565</v>
      </c>
      <c r="AD95" s="5">
        <v>-15</v>
      </c>
      <c r="AE95" s="5"/>
      <c r="AF95" s="5"/>
      <c r="AG95" s="5"/>
      <c r="AH95" s="83">
        <f t="shared" si="216"/>
        <v>9.3763785274244817</v>
      </c>
      <c r="AI95" s="64">
        <f t="shared" si="233"/>
        <v>11</v>
      </c>
      <c r="AJ95" s="64">
        <f t="shared" si="234"/>
        <v>9</v>
      </c>
      <c r="AK95" s="83">
        <f t="shared" si="217"/>
        <v>30.42656233108108</v>
      </c>
      <c r="AL95" s="83">
        <f t="shared" si="228"/>
        <v>25.197059141494435</v>
      </c>
      <c r="AM95" s="83">
        <f t="shared" si="229"/>
        <v>0</v>
      </c>
      <c r="AN95" s="69">
        <f t="shared" si="230"/>
        <v>15</v>
      </c>
      <c r="AO95" s="221">
        <f t="shared" si="215"/>
        <v>15.376378527424482</v>
      </c>
      <c r="AP95" s="82">
        <v>-0.4</v>
      </c>
      <c r="AQ95" s="220">
        <v>0</v>
      </c>
      <c r="AR95" s="64">
        <v>8</v>
      </c>
      <c r="AS95" s="64">
        <f t="shared" si="24"/>
        <v>1</v>
      </c>
      <c r="AT95" s="83">
        <f t="shared" si="218"/>
        <v>25.197059141494435</v>
      </c>
      <c r="AU95" s="83">
        <f t="shared" si="219"/>
        <v>0</v>
      </c>
      <c r="AV95" s="64">
        <v>3</v>
      </c>
      <c r="AW95" s="84">
        <f t="shared" si="220"/>
        <v>39.802940858505558</v>
      </c>
      <c r="AX95" s="5">
        <f t="shared" si="221"/>
        <v>19.2</v>
      </c>
      <c r="AY95" s="84">
        <f t="shared" si="222"/>
        <v>39.802940858505565</v>
      </c>
      <c r="AZ95" s="84">
        <f t="shared" si="223"/>
        <v>3.4470591414944352</v>
      </c>
      <c r="BA95" s="64">
        <f t="shared" si="224"/>
        <v>7.1054273576010019E-15</v>
      </c>
      <c r="BB95" s="5"/>
      <c r="BC95" s="5"/>
      <c r="BD95" s="85"/>
    </row>
    <row r="96" spans="1:56" x14ac:dyDescent="0.2">
      <c r="A96" s="5" t="s">
        <v>121</v>
      </c>
      <c r="B96" s="5">
        <f>INDEX(Binning!$F$3:$AW$791,MATCH(CONCATENATE($A96,"_E1"),Binning!$F$3:$F$791,0),MATCH(Notes!$B$54,Binning!$F$2:$AW$2,0))</f>
        <v>670</v>
      </c>
      <c r="C96" s="188">
        <v>23.5</v>
      </c>
      <c r="D96" s="188">
        <v>3.8</v>
      </c>
      <c r="E96" s="82">
        <v>3</v>
      </c>
      <c r="F96" s="82">
        <v>3</v>
      </c>
      <c r="G96" s="51">
        <f t="shared" si="0"/>
        <v>14.524462124292244</v>
      </c>
      <c r="H96" s="9">
        <v>6</v>
      </c>
      <c r="I96" s="198">
        <v>14</v>
      </c>
      <c r="J96" s="51">
        <f t="shared" si="278"/>
        <v>93.8</v>
      </c>
      <c r="K96" s="212">
        <v>5.7</v>
      </c>
      <c r="L96" s="8">
        <v>0</v>
      </c>
      <c r="M96" s="8">
        <v>0</v>
      </c>
      <c r="N96" s="191">
        <v>-20</v>
      </c>
      <c r="O96" s="191">
        <v>-45</v>
      </c>
      <c r="P96" s="61">
        <v>-35</v>
      </c>
      <c r="Q96" s="236">
        <v>-105</v>
      </c>
      <c r="R96" s="5">
        <f t="shared" si="225"/>
        <v>150</v>
      </c>
      <c r="S96" s="5">
        <f>MIN(CEILING((R96+N96)/5,1)*5,CEILING((R97+N97)/5,1)*5)</f>
        <v>50</v>
      </c>
      <c r="T96" s="5">
        <f>CEILING((R96+O96)/5,1)*5</f>
        <v>105</v>
      </c>
      <c r="U96" s="5">
        <f t="shared" si="240"/>
        <v>115</v>
      </c>
      <c r="V96" s="5">
        <f>CEILING((R96+Q96)/5,1)*5</f>
        <v>45</v>
      </c>
      <c r="W96" s="5">
        <f t="shared" si="226"/>
        <v>0</v>
      </c>
      <c r="X96" s="5">
        <f t="shared" si="242"/>
        <v>0</v>
      </c>
      <c r="Y96" s="5">
        <f t="shared" si="276"/>
        <v>80</v>
      </c>
      <c r="Z96" s="5">
        <f t="shared" si="277"/>
        <v>90</v>
      </c>
      <c r="AA96" s="5">
        <v>0</v>
      </c>
      <c r="AB96" s="5">
        <v>0</v>
      </c>
      <c r="AC96" s="83">
        <f t="shared" si="227"/>
        <v>146.52446212429223</v>
      </c>
      <c r="AD96" s="5">
        <v>-15</v>
      </c>
      <c r="AE96" s="5"/>
      <c r="AF96" s="5"/>
      <c r="AG96" s="5"/>
      <c r="AH96" s="83">
        <f t="shared" si="216"/>
        <v>9.4078509371877548</v>
      </c>
      <c r="AI96" s="64">
        <f t="shared" si="233"/>
        <v>6</v>
      </c>
      <c r="AJ96" s="64">
        <f t="shared" si="234"/>
        <v>5.7</v>
      </c>
      <c r="AK96" s="83">
        <f t="shared" si="217"/>
        <v>31.616611187104489</v>
      </c>
      <c r="AL96" s="83">
        <f t="shared" si="228"/>
        <v>97.275537875707755</v>
      </c>
      <c r="AM96" s="83">
        <f t="shared" si="229"/>
        <v>0</v>
      </c>
      <c r="AN96" s="69">
        <f t="shared" si="230"/>
        <v>10</v>
      </c>
      <c r="AO96" s="221">
        <f t="shared" si="215"/>
        <v>10.507850937187754</v>
      </c>
      <c r="AP96" s="82">
        <v>-0.6</v>
      </c>
      <c r="AQ96" s="220">
        <v>0.1</v>
      </c>
      <c r="AR96" s="64">
        <v>4.2</v>
      </c>
      <c r="AS96" s="64">
        <f t="shared" si="24"/>
        <v>1.4000000000000004</v>
      </c>
      <c r="AT96" s="83">
        <f t="shared" si="218"/>
        <v>97.275537875707755</v>
      </c>
      <c r="AU96" s="83">
        <f t="shared" si="219"/>
        <v>0</v>
      </c>
      <c r="AV96" s="64">
        <v>3</v>
      </c>
      <c r="AW96" s="84">
        <f t="shared" si="220"/>
        <v>41.024462124292242</v>
      </c>
      <c r="AX96" s="5">
        <f t="shared" si="221"/>
        <v>20.399999999999999</v>
      </c>
      <c r="AY96" s="84">
        <f t="shared" si="222"/>
        <v>41.024462124292242</v>
      </c>
      <c r="AZ96" s="84">
        <f t="shared" si="223"/>
        <v>3.475537875707758</v>
      </c>
      <c r="BA96" s="64">
        <f t="shared" si="224"/>
        <v>0</v>
      </c>
      <c r="BB96" s="5"/>
      <c r="BC96" s="5"/>
      <c r="BD96" s="85"/>
    </row>
    <row r="97" spans="1:55" x14ac:dyDescent="0.2">
      <c r="A97" s="5" t="s">
        <v>209</v>
      </c>
      <c r="B97" s="212">
        <v>700</v>
      </c>
      <c r="C97" s="188">
        <v>21.1</v>
      </c>
      <c r="D97" s="188">
        <v>3</v>
      </c>
      <c r="E97" s="82">
        <v>3</v>
      </c>
      <c r="F97" s="82">
        <v>3</v>
      </c>
      <c r="G97" s="51">
        <f>SQRT((3*D97)^2+(3*F97)^2+(3*M97)^2)</f>
        <v>12.727922061357855</v>
      </c>
      <c r="H97" s="9">
        <f>H96</f>
        <v>6</v>
      </c>
      <c r="I97" s="5">
        <v>2.5</v>
      </c>
      <c r="J97" s="51">
        <f t="shared" si="278"/>
        <v>17.5</v>
      </c>
      <c r="K97" s="5">
        <f>K96</f>
        <v>5.7</v>
      </c>
      <c r="L97" s="8">
        <v>0</v>
      </c>
      <c r="M97" s="8">
        <v>0</v>
      </c>
      <c r="N97" s="191">
        <v>-20</v>
      </c>
      <c r="O97" s="191">
        <v>0</v>
      </c>
      <c r="P97" s="61">
        <v>-20</v>
      </c>
      <c r="Q97" s="69">
        <v>0</v>
      </c>
      <c r="R97" s="5">
        <f>CEILING((C97+E97+G97+H97+J97+K97+L97+AA97+AB97)/5,1)*5</f>
        <v>70</v>
      </c>
      <c r="S97" s="5"/>
      <c r="T97" s="5"/>
      <c r="U97" s="5"/>
      <c r="V97" s="5"/>
      <c r="AA97" s="5">
        <v>0</v>
      </c>
      <c r="AB97" s="5">
        <v>0</v>
      </c>
      <c r="AC97" s="83">
        <f t="shared" si="227"/>
        <v>66.027922061357856</v>
      </c>
      <c r="AH97" s="83">
        <f t="shared" si="216"/>
        <v>9.3639610306789258</v>
      </c>
      <c r="AI97" s="64">
        <f t="shared" si="233"/>
        <v>6</v>
      </c>
      <c r="AJ97" s="64">
        <f t="shared" si="234"/>
        <v>5.7</v>
      </c>
      <c r="AK97" s="83">
        <f t="shared" si="217"/>
        <v>27.463961030678927</v>
      </c>
      <c r="AL97" s="83">
        <f t="shared" si="228"/>
        <v>21.472077938642144</v>
      </c>
      <c r="AM97" s="83">
        <f t="shared" si="229"/>
        <v>0</v>
      </c>
      <c r="AN97" s="69">
        <f t="shared" si="230"/>
        <v>10</v>
      </c>
      <c r="AO97" s="221">
        <f t="shared" si="215"/>
        <v>10.363961030678926</v>
      </c>
      <c r="AP97" s="82">
        <v>-0.4</v>
      </c>
      <c r="AQ97" s="218"/>
      <c r="AR97" s="64"/>
      <c r="AS97" s="64"/>
      <c r="AT97" s="83">
        <f t="shared" si="218"/>
        <v>21.472077938642144</v>
      </c>
      <c r="AU97" s="83">
        <f t="shared" si="219"/>
        <v>0</v>
      </c>
      <c r="AV97" s="64">
        <v>3</v>
      </c>
      <c r="AW97" s="84">
        <f t="shared" si="220"/>
        <v>36.827922061357853</v>
      </c>
      <c r="AX97" s="5">
        <f t="shared" si="221"/>
        <v>18</v>
      </c>
      <c r="AY97" s="84">
        <f t="shared" si="222"/>
        <v>36.827922061357853</v>
      </c>
      <c r="AZ97" s="84"/>
      <c r="BA97" s="64">
        <f t="shared" si="224"/>
        <v>0</v>
      </c>
    </row>
    <row r="98" spans="1:55" x14ac:dyDescent="0.2">
      <c r="A98" s="5" t="s">
        <v>195</v>
      </c>
      <c r="B98" s="5">
        <v>700</v>
      </c>
      <c r="C98" s="5">
        <v>13.7</v>
      </c>
      <c r="D98" s="5">
        <v>4.8</v>
      </c>
      <c r="E98" s="86">
        <v>3</v>
      </c>
      <c r="F98" s="86">
        <v>3</v>
      </c>
      <c r="G98" s="51">
        <f>SQRT((3*D98)^2+(3*F98)^2+(3*M98)^2)</f>
        <v>16.981166037701886</v>
      </c>
      <c r="H98" s="9">
        <f>H93</f>
        <v>10</v>
      </c>
      <c r="I98" s="5">
        <v>8.1</v>
      </c>
      <c r="J98" s="51">
        <f t="shared" si="278"/>
        <v>56.7</v>
      </c>
      <c r="K98" s="5">
        <f>K93</f>
        <v>9</v>
      </c>
      <c r="L98" s="8">
        <v>0</v>
      </c>
      <c r="M98" s="8">
        <v>0</v>
      </c>
      <c r="N98" s="191">
        <v>0</v>
      </c>
      <c r="O98" s="191">
        <v>0</v>
      </c>
      <c r="P98" s="61">
        <v>0</v>
      </c>
      <c r="Q98" s="69">
        <v>0</v>
      </c>
      <c r="R98" s="5">
        <f>CEILING((C98+E98+G98+H98+J98+K98+L98+AA98+AB98)/1,1)*1</f>
        <v>110</v>
      </c>
      <c r="S98" s="5"/>
      <c r="T98" s="5"/>
      <c r="U98" s="5"/>
      <c r="V98" s="5"/>
      <c r="AA98" s="5">
        <v>0</v>
      </c>
      <c r="AB98" s="5">
        <v>0</v>
      </c>
      <c r="AH98" s="83">
        <f t="shared" si="216"/>
        <v>9.5312177068084196</v>
      </c>
      <c r="AI98" s="64">
        <f t="shared" si="233"/>
        <v>10</v>
      </c>
      <c r="AJ98" s="64">
        <f t="shared" si="234"/>
        <v>9</v>
      </c>
      <c r="AK98" s="83">
        <f t="shared" si="217"/>
        <v>24.149948330893469</v>
      </c>
      <c r="AL98" s="83">
        <f t="shared" si="228"/>
        <v>57.318833962298115</v>
      </c>
      <c r="AM98" s="83">
        <f t="shared" si="229"/>
        <v>0</v>
      </c>
      <c r="AN98" s="69">
        <f t="shared" si="230"/>
        <v>15</v>
      </c>
      <c r="AO98" s="221">
        <f t="shared" si="215"/>
        <v>14.53121770680842</v>
      </c>
      <c r="AP98" s="82">
        <v>0</v>
      </c>
      <c r="AQ98" s="218"/>
      <c r="AR98" s="64"/>
      <c r="AS98" s="64"/>
      <c r="AT98" s="83">
        <f t="shared" si="218"/>
        <v>57.318833962298115</v>
      </c>
      <c r="AU98" s="83">
        <f t="shared" si="219"/>
        <v>0</v>
      </c>
      <c r="AV98" s="64">
        <v>3</v>
      </c>
      <c r="AW98" s="84">
        <f t="shared" si="220"/>
        <v>33.681166037701885</v>
      </c>
      <c r="AX98" s="5">
        <f t="shared" si="221"/>
        <v>23.4</v>
      </c>
      <c r="AY98" s="84">
        <f t="shared" si="222"/>
        <v>33.681166037701885</v>
      </c>
      <c r="AZ98" s="84"/>
      <c r="BA98" s="64">
        <f t="shared" si="224"/>
        <v>0</v>
      </c>
    </row>
    <row r="99" spans="1:55" x14ac:dyDescent="0.2">
      <c r="AC99" s="5"/>
      <c r="AE99" s="5"/>
      <c r="AF99" s="5"/>
      <c r="AG99" s="5"/>
      <c r="AH99" s="5"/>
      <c r="AI99" s="5"/>
      <c r="AJ99" s="5"/>
      <c r="AK99" s="5"/>
      <c r="AL99" s="5"/>
      <c r="AM99" s="5"/>
      <c r="AN99" s="217"/>
      <c r="AO99" s="217"/>
      <c r="AP99" s="217"/>
      <c r="AQ99" s="217"/>
      <c r="AR99" s="5"/>
      <c r="AS99" s="5"/>
      <c r="AT99" s="5"/>
      <c r="AU99" s="5"/>
      <c r="AV99" s="5"/>
      <c r="AW99" s="5"/>
      <c r="AX99" s="5"/>
      <c r="AY99" s="5"/>
      <c r="AZ99" s="5"/>
      <c r="BA99" s="5"/>
      <c r="BB99" s="5"/>
      <c r="BC99" s="5"/>
    </row>
    <row r="100" spans="1:55" x14ac:dyDescent="0.2">
      <c r="A100" s="5">
        <v>1</v>
      </c>
      <c r="B100" s="5">
        <v>2</v>
      </c>
      <c r="C100" s="5">
        <v>3</v>
      </c>
      <c r="D100" s="5">
        <v>4</v>
      </c>
      <c r="E100" s="5">
        <v>5</v>
      </c>
      <c r="F100" s="5">
        <v>6</v>
      </c>
      <c r="G100" s="5">
        <v>7</v>
      </c>
      <c r="H100" s="5">
        <v>8</v>
      </c>
      <c r="I100" s="5">
        <v>9</v>
      </c>
      <c r="J100" s="51">
        <v>10</v>
      </c>
      <c r="K100" s="5">
        <v>11</v>
      </c>
      <c r="L100" s="5">
        <v>12</v>
      </c>
      <c r="M100" s="5">
        <v>13</v>
      </c>
      <c r="N100" s="5">
        <v>14</v>
      </c>
      <c r="O100" s="5">
        <v>15</v>
      </c>
      <c r="P100" s="5">
        <v>16</v>
      </c>
      <c r="Q100" s="69">
        <v>17</v>
      </c>
      <c r="R100" s="5">
        <v>18</v>
      </c>
      <c r="S100" s="5">
        <v>19</v>
      </c>
      <c r="T100" s="5">
        <v>20</v>
      </c>
      <c r="U100" s="5">
        <v>21</v>
      </c>
      <c r="V100" s="5">
        <v>22</v>
      </c>
      <c r="W100" s="5">
        <v>23</v>
      </c>
      <c r="X100" s="5">
        <v>24</v>
      </c>
      <c r="Y100" s="5">
        <v>25</v>
      </c>
      <c r="Z100" s="5">
        <v>26</v>
      </c>
      <c r="AA100" s="5">
        <v>27</v>
      </c>
      <c r="AB100" s="5"/>
      <c r="AC100" s="5"/>
      <c r="AD100" s="5">
        <v>28</v>
      </c>
      <c r="AE100" s="5"/>
      <c r="AF100" s="5"/>
      <c r="AG100" s="5"/>
      <c r="AH100" s="5"/>
      <c r="AI100" s="5"/>
      <c r="AJ100" s="5"/>
      <c r="AK100" s="5"/>
      <c r="AL100" s="5"/>
      <c r="AM100" s="5"/>
      <c r="AN100" s="217"/>
      <c r="AO100" s="217"/>
      <c r="AP100" s="217"/>
      <c r="AQ100" s="217"/>
      <c r="AR100" s="5"/>
      <c r="AS100" s="5"/>
      <c r="AT100" s="5"/>
      <c r="AU100" s="5"/>
      <c r="AV100" s="5"/>
      <c r="AW100" s="5"/>
      <c r="AX100" s="5"/>
      <c r="AY100" s="5"/>
      <c r="AZ100" s="5"/>
      <c r="BA100" s="5"/>
      <c r="BB100" s="5"/>
      <c r="BC100" s="5"/>
    </row>
    <row r="101" spans="1:55" x14ac:dyDescent="0.2">
      <c r="A101" s="13" t="s">
        <v>43</v>
      </c>
      <c r="B101" s="5"/>
      <c r="C101" s="5"/>
      <c r="E101" s="7"/>
      <c r="F101" s="7"/>
      <c r="G101" s="5"/>
      <c r="H101" s="5"/>
      <c r="I101" s="5"/>
      <c r="J101" s="51"/>
      <c r="K101" s="5"/>
      <c r="L101" s="5"/>
      <c r="M101" s="5"/>
      <c r="N101" s="5"/>
      <c r="O101" s="5"/>
      <c r="P101" s="5"/>
      <c r="Q101" s="69"/>
      <c r="R101" s="5"/>
      <c r="S101" s="5"/>
      <c r="T101" s="5"/>
      <c r="U101" s="5"/>
      <c r="V101" s="5"/>
      <c r="W101" s="5"/>
      <c r="X101" s="5"/>
      <c r="Y101" s="5"/>
      <c r="Z101" s="5"/>
      <c r="AA101" s="5"/>
      <c r="AB101" s="5"/>
      <c r="AC101" s="5"/>
      <c r="AD101" s="5"/>
      <c r="AE101" s="5"/>
      <c r="AF101" s="5"/>
      <c r="AG101" s="5"/>
      <c r="AH101" s="5"/>
      <c r="AI101" s="5"/>
      <c r="AJ101" s="5"/>
      <c r="AK101" s="5"/>
      <c r="AL101" s="5"/>
      <c r="AM101" s="5"/>
      <c r="AN101" s="217"/>
      <c r="AO101" s="217"/>
      <c r="AP101" s="217"/>
      <c r="AQ101" s="217"/>
      <c r="AR101" s="5"/>
      <c r="AS101" s="5"/>
      <c r="AT101" s="5"/>
      <c r="AU101" s="5"/>
      <c r="AV101" s="5"/>
      <c r="AW101" s="5"/>
      <c r="AX101" s="5"/>
      <c r="AY101" s="5"/>
      <c r="AZ101" s="5"/>
      <c r="BA101" s="5"/>
      <c r="BB101" s="5"/>
      <c r="BC101" s="5"/>
    </row>
    <row r="102" spans="1:55" x14ac:dyDescent="0.2">
      <c r="A102" s="7"/>
      <c r="B102" s="7"/>
      <c r="C102" s="5"/>
      <c r="D102" s="5"/>
      <c r="E102" s="5"/>
      <c r="F102" s="5"/>
      <c r="G102" s="5"/>
      <c r="H102" s="5"/>
      <c r="I102" s="5"/>
      <c r="J102" s="51"/>
      <c r="P102" s="5"/>
      <c r="Q102" s="69"/>
      <c r="R102" s="5"/>
      <c r="S102" s="5"/>
      <c r="T102" s="5"/>
      <c r="U102" s="5"/>
      <c r="V102" s="5"/>
      <c r="W102" s="5"/>
      <c r="X102" s="5"/>
      <c r="Y102" s="5"/>
      <c r="Z102" s="5"/>
      <c r="AA102" s="5"/>
      <c r="AB102" s="5"/>
      <c r="AC102" s="5"/>
      <c r="AD102" s="5"/>
      <c r="AE102" s="5"/>
      <c r="AF102" s="5"/>
      <c r="AG102" s="5"/>
      <c r="AH102" s="5"/>
      <c r="AI102" s="5"/>
      <c r="AJ102" s="5"/>
      <c r="AK102" s="5"/>
      <c r="AL102" s="5"/>
      <c r="AM102" s="5"/>
      <c r="AN102" s="217"/>
      <c r="AO102" s="217"/>
      <c r="AP102" s="217"/>
      <c r="AQ102" s="217"/>
      <c r="AR102" s="5"/>
      <c r="AS102" s="5"/>
      <c r="AT102" s="5"/>
      <c r="AU102" s="5"/>
      <c r="AV102" s="5"/>
      <c r="AW102" s="5"/>
      <c r="AX102" s="5"/>
      <c r="AY102" s="5"/>
      <c r="AZ102" s="5"/>
      <c r="BA102" s="5"/>
      <c r="BB102" s="5"/>
      <c r="BC102" s="5"/>
    </row>
    <row r="103" spans="1:55" x14ac:dyDescent="0.2">
      <c r="A103" s="5"/>
      <c r="B103" s="5"/>
      <c r="C103" s="5"/>
      <c r="D103" s="5"/>
      <c r="E103" s="5"/>
      <c r="F103" s="5"/>
      <c r="G103" s="5"/>
      <c r="H103" s="5"/>
      <c r="N103" s="5"/>
      <c r="Q103" s="69"/>
      <c r="R103" s="5"/>
      <c r="S103" s="5"/>
      <c r="T103" s="5"/>
      <c r="U103" s="5"/>
      <c r="V103" s="5"/>
    </row>
    <row r="104" spans="1:55" x14ac:dyDescent="0.2">
      <c r="A104" s="5"/>
      <c r="B104" s="5"/>
      <c r="C104" s="5"/>
      <c r="D104" s="5"/>
      <c r="E104" s="5"/>
      <c r="F104" s="5"/>
      <c r="G104" s="5"/>
      <c r="H104" s="5"/>
      <c r="N104" s="5"/>
      <c r="Q104" s="69"/>
      <c r="R104" s="5"/>
      <c r="S104" s="5"/>
      <c r="T104" s="5"/>
      <c r="U104" s="5"/>
      <c r="V104" s="5"/>
    </row>
    <row r="105" spans="1:55" x14ac:dyDescent="0.2">
      <c r="A105" s="5"/>
      <c r="B105" s="5"/>
      <c r="C105" s="5"/>
      <c r="D105" s="5"/>
      <c r="E105" s="5"/>
      <c r="F105" s="5"/>
      <c r="G105" s="5"/>
      <c r="H105" s="5"/>
      <c r="N105" s="5"/>
      <c r="Q105" s="69"/>
      <c r="R105" s="5"/>
      <c r="S105" s="5"/>
      <c r="T105" s="5"/>
      <c r="U105" s="5"/>
      <c r="V105" s="5"/>
    </row>
    <row r="106" spans="1:55" x14ac:dyDescent="0.2">
      <c r="A106" s="5"/>
      <c r="B106" s="5"/>
      <c r="C106" s="5"/>
      <c r="D106" s="5"/>
      <c r="E106" s="5"/>
      <c r="F106" s="5"/>
      <c r="G106" s="5"/>
      <c r="H106" s="5"/>
      <c r="N106" s="5"/>
      <c r="Q106" s="69"/>
      <c r="R106" s="5"/>
      <c r="S106" s="5"/>
      <c r="T106" s="5"/>
      <c r="U106" s="5"/>
      <c r="V106" s="5"/>
    </row>
    <row r="107" spans="1:55" x14ac:dyDescent="0.2">
      <c r="A107" s="5"/>
      <c r="B107" s="5"/>
      <c r="C107" s="5"/>
      <c r="D107" s="5"/>
      <c r="E107" s="5"/>
      <c r="F107" s="5"/>
      <c r="G107" s="5"/>
      <c r="H107" s="5"/>
      <c r="N107" s="5"/>
      <c r="Q107" s="69"/>
      <c r="R107" s="5"/>
      <c r="S107" s="5"/>
      <c r="T107" s="5"/>
      <c r="U107" s="5"/>
      <c r="V107" s="5"/>
    </row>
    <row r="108" spans="1:55" x14ac:dyDescent="0.2">
      <c r="A108" s="5"/>
      <c r="B108" s="5"/>
      <c r="C108" s="5"/>
      <c r="D108" s="5"/>
      <c r="E108" s="5"/>
      <c r="F108" s="5"/>
      <c r="G108" s="5"/>
      <c r="H108" s="5"/>
      <c r="N108" s="5"/>
      <c r="Q108" s="69"/>
      <c r="R108" s="5"/>
      <c r="S108" s="5"/>
      <c r="T108" s="5"/>
      <c r="U108" s="5"/>
      <c r="V108" s="5"/>
    </row>
    <row r="109" spans="1:55" x14ac:dyDescent="0.2">
      <c r="A109" s="5"/>
      <c r="B109" s="5"/>
      <c r="C109" s="5"/>
      <c r="D109" s="5"/>
      <c r="E109" s="5"/>
      <c r="F109" s="5"/>
      <c r="G109" s="5"/>
      <c r="H109" s="5"/>
      <c r="N109" s="5"/>
      <c r="Q109" s="69"/>
      <c r="R109" s="5"/>
      <c r="S109" s="5"/>
      <c r="T109" s="5"/>
      <c r="U109" s="5"/>
      <c r="V109" s="5"/>
    </row>
    <row r="110" spans="1:55" x14ac:dyDescent="0.2">
      <c r="A110" s="5"/>
      <c r="B110" s="5"/>
      <c r="C110" s="5"/>
      <c r="D110" s="5"/>
      <c r="E110" s="5"/>
      <c r="F110" s="5"/>
      <c r="G110" s="5"/>
      <c r="H110" s="5"/>
      <c r="N110" s="5"/>
      <c r="Q110" s="69"/>
      <c r="R110" s="5"/>
      <c r="S110" s="5"/>
      <c r="T110" s="5"/>
      <c r="U110" s="5"/>
      <c r="V110" s="5"/>
    </row>
    <row r="111" spans="1:55" x14ac:dyDescent="0.2">
      <c r="A111" s="5"/>
      <c r="B111" s="5"/>
      <c r="C111" s="5"/>
      <c r="D111" s="5"/>
      <c r="E111" s="5"/>
      <c r="F111" s="5"/>
      <c r="G111" s="5"/>
      <c r="H111" s="5"/>
      <c r="N111" s="5"/>
      <c r="Q111" s="69"/>
      <c r="R111" s="5"/>
      <c r="S111" s="5"/>
      <c r="T111" s="5"/>
      <c r="U111" s="5"/>
      <c r="V111" s="5"/>
    </row>
    <row r="112" spans="1:55" x14ac:dyDescent="0.2">
      <c r="A112" s="5"/>
      <c r="B112" s="5"/>
      <c r="C112" s="5"/>
      <c r="D112" s="5"/>
      <c r="E112" s="5"/>
      <c r="F112" s="5"/>
      <c r="G112" s="5"/>
      <c r="H112" s="5"/>
      <c r="N112" s="5"/>
      <c r="Q112" s="69"/>
      <c r="R112" s="5"/>
      <c r="S112" s="5"/>
      <c r="T112" s="5"/>
      <c r="U112" s="5"/>
      <c r="V112" s="5"/>
    </row>
    <row r="113" spans="1:22" x14ac:dyDescent="0.2">
      <c r="A113" s="5"/>
      <c r="B113" s="5"/>
      <c r="C113" s="5"/>
      <c r="D113" s="5"/>
      <c r="E113" s="5"/>
      <c r="F113" s="5"/>
      <c r="G113" s="5"/>
      <c r="H113" s="5"/>
      <c r="N113" s="5"/>
      <c r="Q113" s="69"/>
      <c r="R113" s="5"/>
      <c r="S113" s="5"/>
      <c r="T113" s="5"/>
      <c r="U113" s="5"/>
      <c r="V113" s="5"/>
    </row>
    <row r="114" spans="1:22" x14ac:dyDescent="0.2">
      <c r="A114" s="5"/>
      <c r="B114" s="5"/>
      <c r="C114" s="5"/>
      <c r="D114" s="5"/>
      <c r="E114" s="5"/>
      <c r="F114" s="5"/>
      <c r="G114" s="5"/>
      <c r="N114" s="5"/>
      <c r="Q114" s="69"/>
      <c r="R114" s="5"/>
      <c r="S114" s="5"/>
      <c r="T114" s="5"/>
      <c r="U114" s="5"/>
      <c r="V114" s="5"/>
    </row>
    <row r="115" spans="1:22" x14ac:dyDescent="0.2">
      <c r="A115" s="5"/>
      <c r="B115" s="5"/>
      <c r="C115" s="5"/>
      <c r="D115" s="5"/>
      <c r="E115" s="5"/>
      <c r="F115" s="5"/>
      <c r="N115" s="5"/>
      <c r="Q115" s="69"/>
      <c r="R115" s="5"/>
      <c r="S115" s="5"/>
      <c r="T115" s="5"/>
      <c r="U115" s="5"/>
      <c r="V115" s="5"/>
    </row>
    <row r="116" spans="1:22" x14ac:dyDescent="0.2">
      <c r="A116" s="5"/>
      <c r="B116" s="5"/>
      <c r="C116" s="5"/>
      <c r="D116" s="5"/>
      <c r="F116" s="5"/>
      <c r="N116" s="5"/>
      <c r="Q116" s="69"/>
      <c r="R116" s="5"/>
      <c r="S116" s="5"/>
      <c r="T116" s="5"/>
      <c r="U116" s="5"/>
      <c r="V116" s="5"/>
    </row>
    <row r="117" spans="1:22" x14ac:dyDescent="0.2">
      <c r="A117" s="5"/>
      <c r="B117" s="5"/>
      <c r="C117" s="5"/>
      <c r="D117" s="5"/>
      <c r="F117" s="5"/>
      <c r="N117" s="5"/>
      <c r="Q117" s="69"/>
      <c r="R117" s="5"/>
      <c r="S117" s="5"/>
      <c r="T117" s="5"/>
      <c r="U117" s="5"/>
      <c r="V117" s="5"/>
    </row>
    <row r="118" spans="1:22" x14ac:dyDescent="0.2">
      <c r="A118" s="5"/>
      <c r="B118" s="5"/>
      <c r="C118" s="5"/>
      <c r="D118" s="5"/>
      <c r="F118" s="5"/>
      <c r="N118" s="5"/>
      <c r="Q118" s="69"/>
      <c r="R118" s="5"/>
      <c r="S118" s="5"/>
      <c r="T118" s="5"/>
      <c r="U118" s="5"/>
      <c r="V118" s="5"/>
    </row>
    <row r="119" spans="1:22" x14ac:dyDescent="0.2">
      <c r="B119" s="5"/>
      <c r="C119" s="5"/>
      <c r="D119" s="5"/>
      <c r="F119" s="5"/>
      <c r="N119" s="5"/>
      <c r="Q119" s="69"/>
      <c r="R119" s="5"/>
      <c r="S119" s="5"/>
      <c r="T119" s="5"/>
      <c r="U119" s="5"/>
      <c r="V119" s="5"/>
    </row>
    <row r="120" spans="1:22" x14ac:dyDescent="0.2">
      <c r="B120" s="5"/>
      <c r="C120" s="5"/>
      <c r="D120" s="5"/>
      <c r="F120" s="5"/>
      <c r="N120" s="5"/>
      <c r="Q120" s="69"/>
      <c r="R120" s="5"/>
      <c r="S120" s="5"/>
      <c r="T120" s="5"/>
      <c r="U120" s="5"/>
      <c r="V120" s="5"/>
    </row>
    <row r="121" spans="1:22" x14ac:dyDescent="0.2">
      <c r="B121" s="5"/>
      <c r="C121" s="5"/>
      <c r="D121" s="5"/>
      <c r="F121" s="5"/>
      <c r="N121" s="5"/>
      <c r="Q121" s="69"/>
      <c r="R121" s="5"/>
      <c r="S121" s="5"/>
      <c r="T121" s="5"/>
      <c r="U121" s="5"/>
      <c r="V121" s="5"/>
    </row>
    <row r="122" spans="1:22" x14ac:dyDescent="0.2">
      <c r="B122" s="5"/>
      <c r="C122" s="5"/>
      <c r="D122" s="5"/>
      <c r="F122" s="5"/>
      <c r="N122" s="5"/>
      <c r="Q122" s="69"/>
      <c r="R122" s="5"/>
      <c r="S122" s="5"/>
      <c r="T122" s="5"/>
      <c r="U122" s="5"/>
      <c r="V122" s="5"/>
    </row>
    <row r="123" spans="1:22" x14ac:dyDescent="0.2">
      <c r="B123" s="5"/>
      <c r="C123" s="5"/>
      <c r="D123" s="5"/>
      <c r="F123" s="5"/>
      <c r="N123" s="5"/>
      <c r="Q123" s="69"/>
      <c r="R123" s="5"/>
      <c r="S123" s="5"/>
      <c r="T123" s="5"/>
      <c r="U123" s="5"/>
      <c r="V123" s="5"/>
    </row>
    <row r="124" spans="1:22" x14ac:dyDescent="0.2">
      <c r="B124" s="5"/>
      <c r="C124" s="5"/>
      <c r="D124" s="5"/>
      <c r="N124" s="5"/>
      <c r="Q124" s="69"/>
      <c r="R124" s="5"/>
      <c r="S124" s="5"/>
      <c r="T124" s="5"/>
      <c r="U124" s="5"/>
      <c r="V124" s="5"/>
    </row>
    <row r="125" spans="1:22" x14ac:dyDescent="0.2">
      <c r="B125" s="5"/>
      <c r="C125" s="5"/>
      <c r="D125" s="5"/>
      <c r="N125" s="5"/>
      <c r="Q125" s="69"/>
      <c r="R125" s="5"/>
      <c r="S125" s="5"/>
      <c r="T125" s="5"/>
      <c r="U125" s="5"/>
      <c r="V125" s="5"/>
    </row>
    <row r="126" spans="1:22" x14ac:dyDescent="0.2">
      <c r="B126" s="5"/>
      <c r="C126" s="5"/>
      <c r="D126" s="5"/>
      <c r="N126" s="5"/>
      <c r="Q126" s="69"/>
      <c r="R126" s="5"/>
      <c r="S126" s="5"/>
      <c r="T126" s="5"/>
      <c r="U126" s="5"/>
      <c r="V126" s="5"/>
    </row>
    <row r="127" spans="1:22" x14ac:dyDescent="0.2">
      <c r="B127" s="5"/>
      <c r="C127" s="5"/>
      <c r="D127" s="5"/>
      <c r="N127" s="5"/>
      <c r="Q127" s="69"/>
      <c r="R127" s="5"/>
      <c r="S127" s="5"/>
      <c r="T127" s="5"/>
      <c r="U127" s="5"/>
      <c r="V127" s="5"/>
    </row>
    <row r="128" spans="1:22" x14ac:dyDescent="0.2">
      <c r="B128" s="5"/>
      <c r="C128" s="5"/>
      <c r="D128" s="5"/>
      <c r="N128" s="5"/>
      <c r="Q128" s="69"/>
      <c r="R128" s="5"/>
      <c r="S128" s="5"/>
      <c r="T128" s="5"/>
      <c r="U128" s="5"/>
      <c r="V128" s="5"/>
    </row>
    <row r="129" spans="4:22" x14ac:dyDescent="0.2">
      <c r="D129" s="5"/>
      <c r="N129" s="5"/>
      <c r="Q129" s="69"/>
      <c r="R129" s="5"/>
      <c r="S129" s="5"/>
      <c r="T129" s="5"/>
      <c r="U129" s="5"/>
      <c r="V129" s="5"/>
    </row>
    <row r="130" spans="4:22" x14ac:dyDescent="0.2">
      <c r="D130" s="5"/>
      <c r="N130" s="5"/>
      <c r="Q130" s="69"/>
      <c r="R130" s="5"/>
      <c r="S130" s="5"/>
      <c r="T130" s="5"/>
      <c r="U130" s="5"/>
      <c r="V130" s="5"/>
    </row>
    <row r="131" spans="4:22" x14ac:dyDescent="0.2">
      <c r="D131" s="5"/>
      <c r="Q131" s="69"/>
      <c r="R131" s="5"/>
      <c r="S131" s="5"/>
      <c r="T131" s="5"/>
      <c r="U131" s="5"/>
      <c r="V131" s="5"/>
    </row>
    <row r="132" spans="4:22" x14ac:dyDescent="0.2">
      <c r="D132" s="5"/>
      <c r="Q132" s="69"/>
      <c r="R132" s="5"/>
      <c r="S132" s="5"/>
      <c r="T132" s="5"/>
      <c r="U132" s="5"/>
      <c r="V132" s="5"/>
    </row>
    <row r="133" spans="4:22" x14ac:dyDescent="0.2">
      <c r="D133" s="5"/>
      <c r="V133" s="5"/>
    </row>
    <row r="134" spans="4:22" x14ac:dyDescent="0.2">
      <c r="D134" s="5"/>
      <c r="V134" s="5"/>
    </row>
    <row r="135" spans="4:22" x14ac:dyDescent="0.2">
      <c r="D135" s="5"/>
      <c r="V135" s="5"/>
    </row>
    <row r="136" spans="4:22" x14ac:dyDescent="0.2">
      <c r="D136" s="5"/>
      <c r="V136" s="5"/>
    </row>
    <row r="137" spans="4:22" x14ac:dyDescent="0.2">
      <c r="D137" s="5"/>
      <c r="V137" s="5"/>
    </row>
  </sheetData>
  <phoneticPr fontId="54" type="noConversion"/>
  <conditionalFormatting sqref="R2:R96">
    <cfRule type="colorScale" priority="4671">
      <colorScale>
        <cfvo type="min"/>
        <cfvo type="percentile" val="50"/>
        <cfvo type="max"/>
        <color rgb="FF63BE7B"/>
        <color rgb="FFFFEB84"/>
        <color rgb="FFF8696B"/>
      </colorScale>
    </cfRule>
  </conditionalFormatting>
  <conditionalFormatting sqref="AA101:AB102 AD101:AD102">
    <cfRule type="colorScale" priority="3863">
      <colorScale>
        <cfvo type="min"/>
        <cfvo type="percentile" val="50"/>
        <cfvo type="max"/>
        <color rgb="FF63BE7B"/>
        <color rgb="FFFFEB84"/>
        <color rgb="FFF8696B"/>
      </colorScale>
    </cfRule>
  </conditionalFormatting>
  <conditionalFormatting sqref="AE2 BC2">
    <cfRule type="colorScale" priority="4095">
      <colorScale>
        <cfvo type="min"/>
        <cfvo type="percentile" val="50"/>
        <cfvo type="max"/>
        <color rgb="FF63BE7B"/>
        <color rgb="FFFFEB84"/>
        <color rgb="FFF8696B"/>
      </colorScale>
    </cfRule>
  </conditionalFormatting>
  <conditionalFormatting sqref="AE3 BC3">
    <cfRule type="colorScale" priority="4097">
      <colorScale>
        <cfvo type="min"/>
        <cfvo type="percentile" val="50"/>
        <cfvo type="max"/>
        <color rgb="FF63BE7B"/>
        <color rgb="FFFFEB84"/>
        <color rgb="FFF8696B"/>
      </colorScale>
    </cfRule>
  </conditionalFormatting>
  <conditionalFormatting sqref="AE5 BC5">
    <cfRule type="colorScale" priority="4099">
      <colorScale>
        <cfvo type="min"/>
        <cfvo type="percentile" val="50"/>
        <cfvo type="max"/>
        <color rgb="FF63BE7B"/>
        <color rgb="FFFFEB84"/>
        <color rgb="FFF8696B"/>
      </colorScale>
    </cfRule>
  </conditionalFormatting>
  <conditionalFormatting sqref="AE17 BC17">
    <cfRule type="colorScale" priority="4106">
      <colorScale>
        <cfvo type="min"/>
        <cfvo type="percentile" val="50"/>
        <cfvo type="max"/>
        <color rgb="FF63BE7B"/>
        <color rgb="FFFFEB84"/>
        <color rgb="FFF8696B"/>
      </colorScale>
    </cfRule>
  </conditionalFormatting>
  <conditionalFormatting sqref="AE20 BC20">
    <cfRule type="colorScale" priority="4">
      <colorScale>
        <cfvo type="min"/>
        <cfvo type="percentile" val="50"/>
        <cfvo type="max"/>
        <color rgb="FF63BE7B"/>
        <color rgb="FFFFEB84"/>
        <color rgb="FFF8696B"/>
      </colorScale>
    </cfRule>
  </conditionalFormatting>
  <conditionalFormatting sqref="AE21 BC21 AE18:AE19 BC18:BC19">
    <cfRule type="colorScale" priority="4243">
      <colorScale>
        <cfvo type="min"/>
        <cfvo type="percentile" val="50"/>
        <cfvo type="max"/>
        <color rgb="FF63BE7B"/>
        <color rgb="FFFFEB84"/>
        <color rgb="FFF8696B"/>
      </colorScale>
    </cfRule>
  </conditionalFormatting>
  <conditionalFormatting sqref="AE31">
    <cfRule type="colorScale" priority="225">
      <colorScale>
        <cfvo type="min"/>
        <cfvo type="percentile" val="50"/>
        <cfvo type="max"/>
        <color rgb="FF63BE7B"/>
        <color rgb="FFFFEB84"/>
        <color rgb="FFF8696B"/>
      </colorScale>
    </cfRule>
  </conditionalFormatting>
  <conditionalFormatting sqref="AE32 BC32">
    <cfRule type="colorScale" priority="4080">
      <colorScale>
        <cfvo type="min"/>
        <cfvo type="percentile" val="50"/>
        <cfvo type="max"/>
        <color rgb="FF63BE7B"/>
        <color rgb="FFFFEB84"/>
        <color rgb="FFF8696B"/>
      </colorScale>
    </cfRule>
  </conditionalFormatting>
  <conditionalFormatting sqref="AE95 BC95">
    <cfRule type="colorScale" priority="4231">
      <colorScale>
        <cfvo type="min"/>
        <cfvo type="percentile" val="50"/>
        <cfvo type="max"/>
        <color rgb="FF63BE7B"/>
        <color rgb="FFFFEB84"/>
        <color rgb="FFF8696B"/>
      </colorScale>
    </cfRule>
  </conditionalFormatting>
  <conditionalFormatting sqref="AE96 BC96">
    <cfRule type="colorScale" priority="4082">
      <colorScale>
        <cfvo type="min"/>
        <cfvo type="percentile" val="50"/>
        <cfvo type="max"/>
        <color rgb="FF63BE7B"/>
        <color rgb="FFFFEB84"/>
        <color rgb="FFF8696B"/>
      </colorScale>
    </cfRule>
  </conditionalFormatting>
  <conditionalFormatting sqref="AE64:AF64">
    <cfRule type="colorScale" priority="4166">
      <colorScale>
        <cfvo type="min"/>
        <cfvo type="percentile" val="50"/>
        <cfvo type="max"/>
        <color rgb="FF63BE7B"/>
        <color rgb="FFFFEB84"/>
        <color rgb="FFF8696B"/>
      </colorScale>
    </cfRule>
  </conditionalFormatting>
  <conditionalFormatting sqref="AE84:AF84">
    <cfRule type="colorScale" priority="4154">
      <colorScale>
        <cfvo type="min"/>
        <cfvo type="percentile" val="50"/>
        <cfvo type="max"/>
        <color rgb="FF63BE7B"/>
        <color rgb="FFFFEB84"/>
        <color rgb="FFF8696B"/>
      </colorScale>
    </cfRule>
  </conditionalFormatting>
  <conditionalFormatting sqref="AE2:AG2 BC2">
    <cfRule type="colorScale" priority="4202">
      <colorScale>
        <cfvo type="min"/>
        <cfvo type="percentile" val="50"/>
        <cfvo type="max"/>
        <color rgb="FF63BE7B"/>
        <color rgb="FFFFEB84"/>
        <color rgb="FFF8696B"/>
      </colorScale>
    </cfRule>
  </conditionalFormatting>
  <conditionalFormatting sqref="AE3:AG3 BC3">
    <cfRule type="colorScale" priority="4204">
      <colorScale>
        <cfvo type="min"/>
        <cfvo type="percentile" val="50"/>
        <cfvo type="max"/>
        <color rgb="FF63BE7B"/>
        <color rgb="FFFFEB84"/>
        <color rgb="FFF8696B"/>
      </colorScale>
    </cfRule>
  </conditionalFormatting>
  <conditionalFormatting sqref="AE5:AG5 BC5">
    <cfRule type="colorScale" priority="4206">
      <colorScale>
        <cfvo type="min"/>
        <cfvo type="percentile" val="50"/>
        <cfvo type="max"/>
        <color rgb="FF63BE7B"/>
        <color rgb="FFFFEB84"/>
        <color rgb="FFF8696B"/>
      </colorScale>
    </cfRule>
  </conditionalFormatting>
  <conditionalFormatting sqref="AE7:AG7 BC7">
    <cfRule type="colorScale" priority="4208">
      <colorScale>
        <cfvo type="min"/>
        <cfvo type="percentile" val="50"/>
        <cfvo type="max"/>
        <color rgb="FF63BE7B"/>
        <color rgb="FFFFEB84"/>
        <color rgb="FFF8696B"/>
      </colorScale>
    </cfRule>
  </conditionalFormatting>
  <conditionalFormatting sqref="AE31:AG31 BC31">
    <cfRule type="colorScale" priority="4215">
      <colorScale>
        <cfvo type="min"/>
        <cfvo type="percentile" val="50"/>
        <cfvo type="max"/>
        <color rgb="FF63BE7B"/>
        <color rgb="FFFFEB84"/>
        <color rgb="FFF8696B"/>
      </colorScale>
    </cfRule>
  </conditionalFormatting>
  <conditionalFormatting sqref="AE32:AG32 BC32">
    <cfRule type="colorScale" priority="4178">
      <colorScale>
        <cfvo type="min"/>
        <cfvo type="percentile" val="50"/>
        <cfvo type="max"/>
        <color rgb="FF63BE7B"/>
        <color rgb="FFFFEB84"/>
        <color rgb="FFF8696B"/>
      </colorScale>
    </cfRule>
  </conditionalFormatting>
  <conditionalFormatting sqref="AE36:AG36 BC36">
    <cfRule type="colorScale" priority="4200">
      <colorScale>
        <cfvo type="min"/>
        <cfvo type="percentile" val="50"/>
        <cfvo type="max"/>
        <color rgb="FF63BE7B"/>
        <color rgb="FFFFEB84"/>
        <color rgb="FFF8696B"/>
      </colorScale>
    </cfRule>
  </conditionalFormatting>
  <conditionalFormatting sqref="AE65:AG65 BC65">
    <cfRule type="colorScale" priority="4164">
      <colorScale>
        <cfvo type="min"/>
        <cfvo type="percentile" val="50"/>
        <cfvo type="max"/>
        <color rgb="FF63BE7B"/>
        <color rgb="FFFFEB84"/>
        <color rgb="FFF8696B"/>
      </colorScale>
    </cfRule>
  </conditionalFormatting>
  <conditionalFormatting sqref="AE66:AG66 BC66">
    <cfRule type="colorScale" priority="4136">
      <colorScale>
        <cfvo type="min"/>
        <cfvo type="percentile" val="50"/>
        <cfvo type="max"/>
        <color rgb="FF63BE7B"/>
        <color rgb="FFFFEB84"/>
        <color rgb="FFF8696B"/>
      </colorScale>
    </cfRule>
  </conditionalFormatting>
  <conditionalFormatting sqref="AE67:AG67 BC67">
    <cfRule type="colorScale" priority="4168">
      <colorScale>
        <cfvo type="min"/>
        <cfvo type="percentile" val="50"/>
        <cfvo type="max"/>
        <color rgb="FF63BE7B"/>
        <color rgb="FFFFEB84"/>
        <color rgb="FFF8696B"/>
      </colorScale>
    </cfRule>
  </conditionalFormatting>
  <conditionalFormatting sqref="AE68:AG68 BC68">
    <cfRule type="colorScale" priority="4138">
      <colorScale>
        <cfvo type="min"/>
        <cfvo type="percentile" val="50"/>
        <cfvo type="max"/>
        <color rgb="FF63BE7B"/>
        <color rgb="FFFFEB84"/>
        <color rgb="FFF8696B"/>
      </colorScale>
    </cfRule>
  </conditionalFormatting>
  <conditionalFormatting sqref="AE69:AG69 BC69">
    <cfRule type="colorScale" priority="4170">
      <colorScale>
        <cfvo type="min"/>
        <cfvo type="percentile" val="50"/>
        <cfvo type="max"/>
        <color rgb="FF63BE7B"/>
        <color rgb="FFFFEB84"/>
        <color rgb="FFF8696B"/>
      </colorScale>
    </cfRule>
  </conditionalFormatting>
  <conditionalFormatting sqref="AE70:AG70 BC70">
    <cfRule type="colorScale" priority="4140">
      <colorScale>
        <cfvo type="min"/>
        <cfvo type="percentile" val="50"/>
        <cfvo type="max"/>
        <color rgb="FF63BE7B"/>
        <color rgb="FFFFEB84"/>
        <color rgb="FFF8696B"/>
      </colorScale>
    </cfRule>
  </conditionalFormatting>
  <conditionalFormatting sqref="AE71:AG71 BC71">
    <cfRule type="colorScale" priority="4142">
      <colorScale>
        <cfvo type="min"/>
        <cfvo type="percentile" val="50"/>
        <cfvo type="max"/>
        <color rgb="FF63BE7B"/>
        <color rgb="FFFFEB84"/>
        <color rgb="FFF8696B"/>
      </colorScale>
    </cfRule>
  </conditionalFormatting>
  <conditionalFormatting sqref="AE72:AG72 BC72">
    <cfRule type="colorScale" priority="4144">
      <colorScale>
        <cfvo type="min"/>
        <cfvo type="percentile" val="50"/>
        <cfvo type="max"/>
        <color rgb="FF63BE7B"/>
        <color rgb="FFFFEB84"/>
        <color rgb="FFF8696B"/>
      </colorScale>
    </cfRule>
  </conditionalFormatting>
  <conditionalFormatting sqref="AE73:AG73 BC73">
    <cfRule type="colorScale" priority="4146">
      <colorScale>
        <cfvo type="min"/>
        <cfvo type="percentile" val="50"/>
        <cfvo type="max"/>
        <color rgb="FF63BE7B"/>
        <color rgb="FFFFEB84"/>
        <color rgb="FFF8696B"/>
      </colorScale>
    </cfRule>
  </conditionalFormatting>
  <conditionalFormatting sqref="AE74:AG74 BC74">
    <cfRule type="colorScale" priority="4148">
      <colorScale>
        <cfvo type="min"/>
        <cfvo type="percentile" val="50"/>
        <cfvo type="max"/>
        <color rgb="FF63BE7B"/>
        <color rgb="FFFFEB84"/>
        <color rgb="FFF8696B"/>
      </colorScale>
    </cfRule>
  </conditionalFormatting>
  <conditionalFormatting sqref="AE75:AG75 BC75">
    <cfRule type="colorScale" priority="4150">
      <colorScale>
        <cfvo type="min"/>
        <cfvo type="percentile" val="50"/>
        <cfvo type="max"/>
        <color rgb="FF63BE7B"/>
        <color rgb="FFFFEB84"/>
        <color rgb="FFF8696B"/>
      </colorScale>
    </cfRule>
  </conditionalFormatting>
  <conditionalFormatting sqref="AE76:AG76 BC76">
    <cfRule type="colorScale" priority="4152">
      <colorScale>
        <cfvo type="min"/>
        <cfvo type="percentile" val="50"/>
        <cfvo type="max"/>
        <color rgb="FF63BE7B"/>
        <color rgb="FFFFEB84"/>
        <color rgb="FFF8696B"/>
      </colorScale>
    </cfRule>
  </conditionalFormatting>
  <conditionalFormatting sqref="AE77:AG77 BC77">
    <cfRule type="colorScale" priority="4172">
      <colorScale>
        <cfvo type="min"/>
        <cfvo type="percentile" val="50"/>
        <cfvo type="max"/>
        <color rgb="FF63BE7B"/>
        <color rgb="FFFFEB84"/>
        <color rgb="FFF8696B"/>
      </colorScale>
    </cfRule>
  </conditionalFormatting>
  <conditionalFormatting sqref="AE78:AG78 BC78">
    <cfRule type="colorScale" priority="4174">
      <colorScale>
        <cfvo type="min"/>
        <cfvo type="percentile" val="50"/>
        <cfvo type="max"/>
        <color rgb="FF63BE7B"/>
        <color rgb="FFFFEB84"/>
        <color rgb="FFF8696B"/>
      </colorScale>
    </cfRule>
  </conditionalFormatting>
  <conditionalFormatting sqref="AE79:AG79 BC79">
    <cfRule type="colorScale" priority="4176">
      <colorScale>
        <cfvo type="min"/>
        <cfvo type="percentile" val="50"/>
        <cfvo type="max"/>
        <color rgb="FF63BE7B"/>
        <color rgb="FFFFEB84"/>
        <color rgb="FFF8696B"/>
      </colorScale>
    </cfRule>
  </conditionalFormatting>
  <conditionalFormatting sqref="AE82:AG82 BC82">
    <cfRule type="colorScale" priority="1">
      <colorScale>
        <cfvo type="min"/>
        <cfvo type="percentile" val="50"/>
        <cfvo type="max"/>
        <color rgb="FF63BE7B"/>
        <color rgb="FFFFEB84"/>
        <color rgb="FFF8696B"/>
      </colorScale>
    </cfRule>
  </conditionalFormatting>
  <conditionalFormatting sqref="AE83:AG83 BC83 AE80:AG81 BC80:BC81">
    <cfRule type="colorScale" priority="4311">
      <colorScale>
        <cfvo type="min"/>
        <cfvo type="percentile" val="50"/>
        <cfvo type="max"/>
        <color rgb="FF63BE7B"/>
        <color rgb="FFFFEB84"/>
        <color rgb="FFF8696B"/>
      </colorScale>
    </cfRule>
  </conditionalFormatting>
  <conditionalFormatting sqref="AE85:AG85 BC85">
    <cfRule type="colorScale" priority="4156">
      <colorScale>
        <cfvo type="min"/>
        <cfvo type="percentile" val="50"/>
        <cfvo type="max"/>
        <color rgb="FF63BE7B"/>
        <color rgb="FFFFEB84"/>
        <color rgb="FFF8696B"/>
      </colorScale>
    </cfRule>
  </conditionalFormatting>
  <conditionalFormatting sqref="AE86:AG86 BC86">
    <cfRule type="colorScale" priority="4158">
      <colorScale>
        <cfvo type="min"/>
        <cfvo type="percentile" val="50"/>
        <cfvo type="max"/>
        <color rgb="FF63BE7B"/>
        <color rgb="FFFFEB84"/>
        <color rgb="FFF8696B"/>
      </colorScale>
    </cfRule>
  </conditionalFormatting>
  <conditionalFormatting sqref="AE87:AG87 BC87">
    <cfRule type="colorScale" priority="4160">
      <colorScale>
        <cfvo type="min"/>
        <cfvo type="percentile" val="50"/>
        <cfvo type="max"/>
        <color rgb="FF63BE7B"/>
        <color rgb="FFFFEB84"/>
        <color rgb="FFF8696B"/>
      </colorScale>
    </cfRule>
  </conditionalFormatting>
  <conditionalFormatting sqref="AE88:AG88 BC88">
    <cfRule type="colorScale" priority="4162">
      <colorScale>
        <cfvo type="min"/>
        <cfvo type="percentile" val="50"/>
        <cfvo type="max"/>
        <color rgb="FF63BE7B"/>
        <color rgb="FFFFEB84"/>
        <color rgb="FFF8696B"/>
      </colorScale>
    </cfRule>
  </conditionalFormatting>
  <conditionalFormatting sqref="AE89:AG89 BC89">
    <cfRule type="colorScale" priority="4225">
      <colorScale>
        <cfvo type="min"/>
        <cfvo type="percentile" val="50"/>
        <cfvo type="max"/>
        <color rgb="FF63BE7B"/>
        <color rgb="FFFFEB84"/>
        <color rgb="FFF8696B"/>
      </colorScale>
    </cfRule>
  </conditionalFormatting>
  <conditionalFormatting sqref="AE95:AG95 BC95">
    <cfRule type="colorScale" priority="4233">
      <colorScale>
        <cfvo type="min"/>
        <cfvo type="percentile" val="50"/>
        <cfvo type="max"/>
        <color rgb="FF63BE7B"/>
        <color rgb="FFFFEB84"/>
        <color rgb="FFF8696B"/>
      </colorScale>
    </cfRule>
  </conditionalFormatting>
  <conditionalFormatting sqref="AE96:AG96 BC96">
    <cfRule type="colorScale" priority="4114">
      <colorScale>
        <cfvo type="min"/>
        <cfvo type="percentile" val="50"/>
        <cfvo type="max"/>
        <color rgb="FF63BE7B"/>
        <color rgb="FFFFEB84"/>
        <color rgb="FFF8696B"/>
      </colorScale>
    </cfRule>
  </conditionalFormatting>
  <conditionalFormatting sqref="AF2:AG2">
    <cfRule type="colorScale" priority="2702">
      <colorScale>
        <cfvo type="min"/>
        <cfvo type="percentile" val="50"/>
        <cfvo type="max"/>
        <color rgb="FF63BE7B"/>
        <color rgb="FFFFEB84"/>
        <color rgb="FFF8696B"/>
      </colorScale>
    </cfRule>
  </conditionalFormatting>
  <conditionalFormatting sqref="AF3:AG3">
    <cfRule type="colorScale" priority="2704">
      <colorScale>
        <cfvo type="min"/>
        <cfvo type="percentile" val="50"/>
        <cfvo type="max"/>
        <color rgb="FF63BE7B"/>
        <color rgb="FFFFEB84"/>
        <color rgb="FFF8696B"/>
      </colorScale>
    </cfRule>
  </conditionalFormatting>
  <conditionalFormatting sqref="AF4:AG4">
    <cfRule type="colorScale" priority="2639">
      <colorScale>
        <cfvo type="min"/>
        <cfvo type="percentile" val="50"/>
        <cfvo type="max"/>
        <color rgb="FF63BE7B"/>
        <color rgb="FFFFEB84"/>
        <color rgb="FFF8696B"/>
      </colorScale>
    </cfRule>
  </conditionalFormatting>
  <conditionalFormatting sqref="AF9:AG10">
    <cfRule type="colorScale" priority="2647">
      <colorScale>
        <cfvo type="min"/>
        <cfvo type="percentile" val="50"/>
        <cfvo type="max"/>
        <color rgb="FF63BE7B"/>
        <color rgb="FFFFEB84"/>
        <color rgb="FFF8696B"/>
      </colorScale>
    </cfRule>
  </conditionalFormatting>
  <conditionalFormatting sqref="AF10:AG10">
    <cfRule type="colorScale" priority="2614">
      <colorScale>
        <cfvo type="min"/>
        <cfvo type="percentile" val="50"/>
        <cfvo type="max"/>
        <color rgb="FF63BE7B"/>
        <color rgb="FFFFEB84"/>
        <color rgb="FFF8696B"/>
      </colorScale>
    </cfRule>
  </conditionalFormatting>
  <conditionalFormatting sqref="AF11:AG11">
    <cfRule type="colorScale" priority="2649">
      <colorScale>
        <cfvo type="min"/>
        <cfvo type="percentile" val="50"/>
        <cfvo type="max"/>
        <color rgb="FF63BE7B"/>
        <color rgb="FFFFEB84"/>
        <color rgb="FFF8696B"/>
      </colorScale>
    </cfRule>
  </conditionalFormatting>
  <conditionalFormatting sqref="AF12:AG12">
    <cfRule type="colorScale" priority="2651">
      <colorScale>
        <cfvo type="min"/>
        <cfvo type="percentile" val="50"/>
        <cfvo type="max"/>
        <color rgb="FF63BE7B"/>
        <color rgb="FFFFEB84"/>
        <color rgb="FFF8696B"/>
      </colorScale>
    </cfRule>
  </conditionalFormatting>
  <conditionalFormatting sqref="AF13:AG13">
    <cfRule type="colorScale" priority="2653">
      <colorScale>
        <cfvo type="min"/>
        <cfvo type="percentile" val="50"/>
        <cfvo type="max"/>
        <color rgb="FF63BE7B"/>
        <color rgb="FFFFEB84"/>
        <color rgb="FFF8696B"/>
      </colorScale>
    </cfRule>
  </conditionalFormatting>
  <conditionalFormatting sqref="AF14:AG14">
    <cfRule type="colorScale" priority="2706">
      <colorScale>
        <cfvo type="min"/>
        <cfvo type="percentile" val="50"/>
        <cfvo type="max"/>
        <color rgb="FF63BE7B"/>
        <color rgb="FFFFEB84"/>
        <color rgb="FFF8696B"/>
      </colorScale>
    </cfRule>
  </conditionalFormatting>
  <conditionalFormatting sqref="AF15:AG15">
    <cfRule type="colorScale" priority="2655">
      <colorScale>
        <cfvo type="min"/>
        <cfvo type="percentile" val="50"/>
        <cfvo type="max"/>
        <color rgb="FF63BE7B"/>
        <color rgb="FFFFEB84"/>
        <color rgb="FFF8696B"/>
      </colorScale>
    </cfRule>
  </conditionalFormatting>
  <conditionalFormatting sqref="AF16:AG16">
    <cfRule type="colorScale" priority="2725">
      <colorScale>
        <cfvo type="min"/>
        <cfvo type="percentile" val="50"/>
        <cfvo type="max"/>
        <color rgb="FF63BE7B"/>
        <color rgb="FFFFEB84"/>
        <color rgb="FFF8696B"/>
      </colorScale>
    </cfRule>
  </conditionalFormatting>
  <conditionalFormatting sqref="AF17:AG17">
    <cfRule type="colorScale" priority="2723">
      <colorScale>
        <cfvo type="min"/>
        <cfvo type="percentile" val="50"/>
        <cfvo type="max"/>
        <color rgb="FF63BE7B"/>
        <color rgb="FFFFEB84"/>
        <color rgb="FFF8696B"/>
      </colorScale>
    </cfRule>
  </conditionalFormatting>
  <conditionalFormatting sqref="AF20:AG20">
    <cfRule type="colorScale" priority="3">
      <colorScale>
        <cfvo type="min"/>
        <cfvo type="percentile" val="50"/>
        <cfvo type="max"/>
        <color rgb="FF63BE7B"/>
        <color rgb="FFFFEB84"/>
        <color rgb="FFF8696B"/>
      </colorScale>
    </cfRule>
  </conditionalFormatting>
  <conditionalFormatting sqref="AF21:AG21 AF18:AG19">
    <cfRule type="colorScale" priority="4310">
      <colorScale>
        <cfvo type="min"/>
        <cfvo type="percentile" val="50"/>
        <cfvo type="max"/>
        <color rgb="FF63BE7B"/>
        <color rgb="FFFFEB84"/>
        <color rgb="FFF8696B"/>
      </colorScale>
    </cfRule>
  </conditionalFormatting>
  <conditionalFormatting sqref="AF26:AG26">
    <cfRule type="colorScale" priority="2616">
      <colorScale>
        <cfvo type="min"/>
        <cfvo type="percentile" val="50"/>
        <cfvo type="max"/>
        <color rgb="FF63BE7B"/>
        <color rgb="FFFFEB84"/>
        <color rgb="FFF8696B"/>
      </colorScale>
    </cfRule>
  </conditionalFormatting>
  <conditionalFormatting sqref="AF28:AG30">
    <cfRule type="colorScale" priority="75">
      <colorScale>
        <cfvo type="min"/>
        <cfvo type="percentile" val="50"/>
        <cfvo type="max"/>
        <color rgb="FF63BE7B"/>
        <color rgb="FFFFEB84"/>
        <color rgb="FFF8696B"/>
      </colorScale>
    </cfRule>
  </conditionalFormatting>
  <conditionalFormatting sqref="AF37:AG37">
    <cfRule type="colorScale" priority="951">
      <colorScale>
        <cfvo type="min"/>
        <cfvo type="percentile" val="50"/>
        <cfvo type="max"/>
        <color rgb="FF63BE7B"/>
        <color rgb="FFFFEB84"/>
        <color rgb="FFF8696B"/>
      </colorScale>
    </cfRule>
  </conditionalFormatting>
  <conditionalFormatting sqref="AF38:AG45">
    <cfRule type="colorScale" priority="150">
      <colorScale>
        <cfvo type="min"/>
        <cfvo type="percentile" val="50"/>
        <cfvo type="max"/>
        <color rgb="FF63BE7B"/>
        <color rgb="FFFFEB84"/>
        <color rgb="FFF8696B"/>
      </colorScale>
    </cfRule>
  </conditionalFormatting>
  <conditionalFormatting sqref="AF46:AG46">
    <cfRule type="colorScale" priority="2643">
      <colorScale>
        <cfvo type="min"/>
        <cfvo type="percentile" val="50"/>
        <cfvo type="max"/>
        <color rgb="FF63BE7B"/>
        <color rgb="FFFFEB84"/>
        <color rgb="FFF8696B"/>
      </colorScale>
    </cfRule>
  </conditionalFormatting>
  <conditionalFormatting sqref="AF51:AG51">
    <cfRule type="colorScale" priority="2641">
      <colorScale>
        <cfvo type="min"/>
        <cfvo type="percentile" val="50"/>
        <cfvo type="max"/>
        <color rgb="FF63BE7B"/>
        <color rgb="FFFFEB84"/>
        <color rgb="FFF8696B"/>
      </colorScale>
    </cfRule>
  </conditionalFormatting>
  <conditionalFormatting sqref="AF60:AG60">
    <cfRule type="colorScale" priority="2645">
      <colorScale>
        <cfvo type="min"/>
        <cfvo type="percentile" val="50"/>
        <cfvo type="max"/>
        <color rgb="FF63BE7B"/>
        <color rgb="FFFFEB84"/>
        <color rgb="FFF8696B"/>
      </colorScale>
    </cfRule>
  </conditionalFormatting>
  <conditionalFormatting sqref="AG64 BC64">
    <cfRule type="colorScale" priority="4134">
      <colorScale>
        <cfvo type="min"/>
        <cfvo type="percentile" val="50"/>
        <cfvo type="max"/>
        <color rgb="FF63BE7B"/>
        <color rgb="FFFFEB84"/>
        <color rgb="FFF8696B"/>
      </colorScale>
    </cfRule>
  </conditionalFormatting>
  <conditionalFormatting sqref="AG84 BC84">
    <cfRule type="colorScale" priority="5">
      <colorScale>
        <cfvo type="min"/>
        <cfvo type="percentile" val="50"/>
        <cfvo type="max"/>
        <color rgb="FF63BE7B"/>
        <color rgb="FFFFEB84"/>
        <color rgb="FFF8696B"/>
      </colorScale>
    </cfRule>
  </conditionalFormatting>
  <conditionalFormatting sqref="BA2:BA102">
    <cfRule type="cellIs" dxfId="11" priority="18" operator="lessThan">
      <formula>-0.1</formula>
    </cfRule>
    <cfRule type="cellIs" dxfId="10" priority="17" operator="greaterThan">
      <formula>0.1</formula>
    </cfRule>
  </conditionalFormatting>
  <conditionalFormatting sqref="BC7 AE7">
    <cfRule type="colorScale" priority="4101">
      <colorScale>
        <cfvo type="min"/>
        <cfvo type="percentile" val="50"/>
        <cfvo type="max"/>
        <color rgb="FF63BE7B"/>
        <color rgb="FFFFEB84"/>
        <color rgb="FFF8696B"/>
      </colorScale>
    </cfRule>
  </conditionalFormatting>
  <conditionalFormatting sqref="BC11:BC12 AE11:AE12 AF11:AG11">
    <cfRule type="colorScale" priority="4182">
      <colorScale>
        <cfvo type="min"/>
        <cfvo type="percentile" val="50"/>
        <cfvo type="max"/>
        <color rgb="FF63BE7B"/>
        <color rgb="FFFFEB84"/>
        <color rgb="FFF8696B"/>
      </colorScale>
    </cfRule>
  </conditionalFormatting>
  <conditionalFormatting sqref="BC11:BC12 AE11:AE12">
    <cfRule type="colorScale" priority="4085">
      <colorScale>
        <cfvo type="min"/>
        <cfvo type="percentile" val="50"/>
        <cfvo type="max"/>
        <color rgb="FF63BE7B"/>
        <color rgb="FFFFEB84"/>
        <color rgb="FFF8696B"/>
      </colorScale>
    </cfRule>
  </conditionalFormatting>
  <conditionalFormatting sqref="BC13 AE13">
    <cfRule type="colorScale" priority="4087">
      <colorScale>
        <cfvo type="min"/>
        <cfvo type="percentile" val="50"/>
        <cfvo type="max"/>
        <color rgb="FF63BE7B"/>
        <color rgb="FFFFEB84"/>
        <color rgb="FFF8696B"/>
      </colorScale>
    </cfRule>
  </conditionalFormatting>
  <conditionalFormatting sqref="BC14 AE14">
    <cfRule type="colorScale" priority="4103">
      <colorScale>
        <cfvo type="min"/>
        <cfvo type="percentile" val="50"/>
        <cfvo type="max"/>
        <color rgb="FF63BE7B"/>
        <color rgb="FFFFEB84"/>
        <color rgb="FFF8696B"/>
      </colorScale>
    </cfRule>
  </conditionalFormatting>
  <conditionalFormatting sqref="BC15 AE15">
    <cfRule type="colorScale" priority="4089">
      <colorScale>
        <cfvo type="min"/>
        <cfvo type="percentile" val="50"/>
        <cfvo type="max"/>
        <color rgb="FF63BE7B"/>
        <color rgb="FFFFEB84"/>
        <color rgb="FFF8696B"/>
      </colorScale>
    </cfRule>
  </conditionalFormatting>
  <conditionalFormatting sqref="BC16 AE16">
    <cfRule type="colorScale" priority="4108">
      <colorScale>
        <cfvo type="min"/>
        <cfvo type="percentile" val="50"/>
        <cfvo type="max"/>
        <color rgb="FF63BE7B"/>
        <color rgb="FFFFEB84"/>
        <color rgb="FFF8696B"/>
      </colorScale>
    </cfRule>
  </conditionalFormatting>
  <conditionalFormatting sqref="BC27:BC30 AE27:AE30">
    <cfRule type="colorScale" priority="4221">
      <colorScale>
        <cfvo type="min"/>
        <cfvo type="percentile" val="50"/>
        <cfvo type="max"/>
        <color rgb="FF63BE7B"/>
        <color rgb="FFFFEB84"/>
        <color rgb="FFF8696B"/>
      </colorScale>
    </cfRule>
  </conditionalFormatting>
  <conditionalFormatting sqref="BC27:BC30 AE27:AG30">
    <cfRule type="colorScale" priority="4223">
      <colorScale>
        <cfvo type="min"/>
        <cfvo type="percentile" val="50"/>
        <cfvo type="max"/>
        <color rgb="FF63BE7B"/>
        <color rgb="FFFFEB84"/>
        <color rgb="FFF8696B"/>
      </colorScale>
    </cfRule>
  </conditionalFormatting>
  <conditionalFormatting sqref="BC31">
    <cfRule type="colorScale" priority="4105">
      <colorScale>
        <cfvo type="min"/>
        <cfvo type="percentile" val="50"/>
        <cfvo type="max"/>
        <color rgb="FF63BE7B"/>
        <color rgb="FFFFEB84"/>
        <color rgb="FFF8696B"/>
      </colorScale>
    </cfRule>
  </conditionalFormatting>
  <conditionalFormatting sqref="BC36 AE36">
    <cfRule type="colorScale" priority="4091">
      <colorScale>
        <cfvo type="min"/>
        <cfvo type="percentile" val="50"/>
        <cfvo type="max"/>
        <color rgb="FF63BE7B"/>
        <color rgb="FFFFEB84"/>
        <color rgb="FFF8696B"/>
      </colorScale>
    </cfRule>
  </conditionalFormatting>
  <conditionalFormatting sqref="BC38:BC45 AE38:AE45">
    <cfRule type="colorScale" priority="4110">
      <colorScale>
        <cfvo type="min"/>
        <cfvo type="percentile" val="50"/>
        <cfvo type="max"/>
        <color rgb="FF63BE7B"/>
        <color rgb="FFFFEB84"/>
        <color rgb="FFF8696B"/>
      </colorScale>
    </cfRule>
  </conditionalFormatting>
  <conditionalFormatting sqref="BC54:BC59 AE54:AE59">
    <cfRule type="colorScale" priority="4112">
      <colorScale>
        <cfvo type="min"/>
        <cfvo type="percentile" val="50"/>
        <cfvo type="max"/>
        <color rgb="FF63BE7B"/>
        <color rgb="FFFFEB84"/>
        <color rgb="FFF8696B"/>
      </colorScale>
    </cfRule>
  </conditionalFormatting>
  <conditionalFormatting sqref="BC54:BC59 AE54:AG59">
    <cfRule type="colorScale" priority="4217">
      <colorScale>
        <cfvo type="min"/>
        <cfvo type="percentile" val="50"/>
        <cfvo type="max"/>
        <color rgb="FF63BE7B"/>
        <color rgb="FFFFEB84"/>
        <color rgb="FFF8696B"/>
      </colorScale>
    </cfRule>
  </conditionalFormatting>
  <conditionalFormatting sqref="BC60:BC63 AE60:AE63">
    <cfRule type="colorScale" priority="4093">
      <colorScale>
        <cfvo type="min"/>
        <cfvo type="percentile" val="50"/>
        <cfvo type="max"/>
        <color rgb="FF63BE7B"/>
        <color rgb="FFFFEB84"/>
        <color rgb="FFF8696B"/>
      </colorScale>
    </cfRule>
  </conditionalFormatting>
  <conditionalFormatting sqref="BC60:BC63 AE60:AG63">
    <cfRule type="colorScale" priority="4180">
      <colorScale>
        <cfvo type="min"/>
        <cfvo type="percentile" val="50"/>
        <cfvo type="max"/>
        <color rgb="FF63BE7B"/>
        <color rgb="FFFFEB84"/>
        <color rgb="FFF8696B"/>
      </colorScale>
    </cfRule>
  </conditionalFormatting>
  <conditionalFormatting sqref="BC64">
    <cfRule type="colorScale" priority="4211">
      <colorScale>
        <cfvo type="min"/>
        <cfvo type="percentile" val="50"/>
        <cfvo type="max"/>
        <color rgb="FF63BE7B"/>
        <color rgb="FFFFEB84"/>
        <color rgb="FFF8696B"/>
      </colorScale>
    </cfRule>
  </conditionalFormatting>
  <conditionalFormatting sqref="BC65">
    <cfRule type="colorScale" priority="4210">
      <colorScale>
        <cfvo type="min"/>
        <cfvo type="percentile" val="50"/>
        <cfvo type="max"/>
        <color rgb="FF63BE7B"/>
        <color rgb="FFFFEB84"/>
        <color rgb="FFF8696B"/>
      </colorScale>
    </cfRule>
  </conditionalFormatting>
  <conditionalFormatting sqref="BC66">
    <cfRule type="colorScale" priority="4186">
      <colorScale>
        <cfvo type="min"/>
        <cfvo type="percentile" val="50"/>
        <cfvo type="max"/>
        <color rgb="FF63BE7B"/>
        <color rgb="FFFFEB84"/>
        <color rgb="FFF8696B"/>
      </colorScale>
    </cfRule>
  </conditionalFormatting>
  <conditionalFormatting sqref="BC67">
    <cfRule type="colorScale" priority="4212">
      <colorScale>
        <cfvo type="min"/>
        <cfvo type="percentile" val="50"/>
        <cfvo type="max"/>
        <color rgb="FF63BE7B"/>
        <color rgb="FFFFEB84"/>
        <color rgb="FFF8696B"/>
      </colorScale>
    </cfRule>
  </conditionalFormatting>
  <conditionalFormatting sqref="BC68">
    <cfRule type="colorScale" priority="4187">
      <colorScale>
        <cfvo type="min"/>
        <cfvo type="percentile" val="50"/>
        <cfvo type="max"/>
        <color rgb="FF63BE7B"/>
        <color rgb="FFFFEB84"/>
        <color rgb="FFF8696B"/>
      </colorScale>
    </cfRule>
  </conditionalFormatting>
  <conditionalFormatting sqref="BC69">
    <cfRule type="colorScale" priority="4213">
      <colorScale>
        <cfvo type="min"/>
        <cfvo type="percentile" val="50"/>
        <cfvo type="max"/>
        <color rgb="FF63BE7B"/>
        <color rgb="FFFFEB84"/>
        <color rgb="FFF8696B"/>
      </colorScale>
    </cfRule>
  </conditionalFormatting>
  <conditionalFormatting sqref="BC70">
    <cfRule type="colorScale" priority="4188">
      <colorScale>
        <cfvo type="min"/>
        <cfvo type="percentile" val="50"/>
        <cfvo type="max"/>
        <color rgb="FF63BE7B"/>
        <color rgb="FFFFEB84"/>
        <color rgb="FFF8696B"/>
      </colorScale>
    </cfRule>
  </conditionalFormatting>
  <conditionalFormatting sqref="BC71">
    <cfRule type="colorScale" priority="4189">
      <colorScale>
        <cfvo type="min"/>
        <cfvo type="percentile" val="50"/>
        <cfvo type="max"/>
        <color rgb="FF63BE7B"/>
        <color rgb="FFFFEB84"/>
        <color rgb="FFF8696B"/>
      </colorScale>
    </cfRule>
  </conditionalFormatting>
  <conditionalFormatting sqref="BC72">
    <cfRule type="colorScale" priority="4190">
      <colorScale>
        <cfvo type="min"/>
        <cfvo type="percentile" val="50"/>
        <cfvo type="max"/>
        <color rgb="FF63BE7B"/>
        <color rgb="FFFFEB84"/>
        <color rgb="FFF8696B"/>
      </colorScale>
    </cfRule>
  </conditionalFormatting>
  <conditionalFormatting sqref="BC73">
    <cfRule type="colorScale" priority="4191">
      <colorScale>
        <cfvo type="min"/>
        <cfvo type="percentile" val="50"/>
        <cfvo type="max"/>
        <color rgb="FF63BE7B"/>
        <color rgb="FFFFEB84"/>
        <color rgb="FFF8696B"/>
      </colorScale>
    </cfRule>
  </conditionalFormatting>
  <conditionalFormatting sqref="BC74">
    <cfRule type="colorScale" priority="4192">
      <colorScale>
        <cfvo type="min"/>
        <cfvo type="percentile" val="50"/>
        <cfvo type="max"/>
        <color rgb="FF63BE7B"/>
        <color rgb="FFFFEB84"/>
        <color rgb="FFF8696B"/>
      </colorScale>
    </cfRule>
  </conditionalFormatting>
  <conditionalFormatting sqref="BC75">
    <cfRule type="colorScale" priority="4193">
      <colorScale>
        <cfvo type="min"/>
        <cfvo type="percentile" val="50"/>
        <cfvo type="max"/>
        <color rgb="FF63BE7B"/>
        <color rgb="FFFFEB84"/>
        <color rgb="FFF8696B"/>
      </colorScale>
    </cfRule>
  </conditionalFormatting>
  <conditionalFormatting sqref="BC76">
    <cfRule type="colorScale" priority="4194">
      <colorScale>
        <cfvo type="min"/>
        <cfvo type="percentile" val="50"/>
        <cfvo type="max"/>
        <color rgb="FF63BE7B"/>
        <color rgb="FFFFEB84"/>
        <color rgb="FFF8696B"/>
      </colorScale>
    </cfRule>
  </conditionalFormatting>
  <conditionalFormatting sqref="BC77">
    <cfRule type="colorScale" priority="4214">
      <colorScale>
        <cfvo type="min"/>
        <cfvo type="percentile" val="50"/>
        <cfvo type="max"/>
        <color rgb="FF63BE7B"/>
        <color rgb="FFFFEB84"/>
        <color rgb="FFF8696B"/>
      </colorScale>
    </cfRule>
  </conditionalFormatting>
  <conditionalFormatting sqref="BC78">
    <cfRule type="colorScale" priority="4219">
      <colorScale>
        <cfvo type="min"/>
        <cfvo type="percentile" val="50"/>
        <cfvo type="max"/>
        <color rgb="FF63BE7B"/>
        <color rgb="FFFFEB84"/>
        <color rgb="FFF8696B"/>
      </colorScale>
    </cfRule>
  </conditionalFormatting>
  <conditionalFormatting sqref="BC79">
    <cfRule type="colorScale" priority="4220">
      <colorScale>
        <cfvo type="min"/>
        <cfvo type="percentile" val="50"/>
        <cfvo type="max"/>
        <color rgb="FF63BE7B"/>
        <color rgb="FFFFEB84"/>
        <color rgb="FFF8696B"/>
      </colorScale>
    </cfRule>
  </conditionalFormatting>
  <conditionalFormatting sqref="BC80:BC81 BC83">
    <cfRule type="colorScale" priority="4371">
      <colorScale>
        <cfvo type="min"/>
        <cfvo type="percentile" val="50"/>
        <cfvo type="max"/>
        <color rgb="FF63BE7B"/>
        <color rgb="FFFFEB84"/>
        <color rgb="FFF8696B"/>
      </colorScale>
    </cfRule>
  </conditionalFormatting>
  <conditionalFormatting sqref="BC82">
    <cfRule type="colorScale" priority="2">
      <colorScale>
        <cfvo type="min"/>
        <cfvo type="percentile" val="50"/>
        <cfvo type="max"/>
        <color rgb="FF63BE7B"/>
        <color rgb="FFFFEB84"/>
        <color rgb="FFF8696B"/>
      </colorScale>
    </cfRule>
  </conditionalFormatting>
  <conditionalFormatting sqref="BC84">
    <cfRule type="colorScale" priority="4195">
      <colorScale>
        <cfvo type="min"/>
        <cfvo type="percentile" val="50"/>
        <cfvo type="max"/>
        <color rgb="FF63BE7B"/>
        <color rgb="FFFFEB84"/>
        <color rgb="FFF8696B"/>
      </colorScale>
    </cfRule>
  </conditionalFormatting>
  <conditionalFormatting sqref="BC85">
    <cfRule type="colorScale" priority="4196">
      <colorScale>
        <cfvo type="min"/>
        <cfvo type="percentile" val="50"/>
        <cfvo type="max"/>
        <color rgb="FF63BE7B"/>
        <color rgb="FFFFEB84"/>
        <color rgb="FFF8696B"/>
      </colorScale>
    </cfRule>
  </conditionalFormatting>
  <conditionalFormatting sqref="BC86">
    <cfRule type="colorScale" priority="4197">
      <colorScale>
        <cfvo type="min"/>
        <cfvo type="percentile" val="50"/>
        <cfvo type="max"/>
        <color rgb="FF63BE7B"/>
        <color rgb="FFFFEB84"/>
        <color rgb="FFF8696B"/>
      </colorScale>
    </cfRule>
  </conditionalFormatting>
  <conditionalFormatting sqref="BC87">
    <cfRule type="colorScale" priority="4198">
      <colorScale>
        <cfvo type="min"/>
        <cfvo type="percentile" val="50"/>
        <cfvo type="max"/>
        <color rgb="FF63BE7B"/>
        <color rgb="FFFFEB84"/>
        <color rgb="FFF8696B"/>
      </colorScale>
    </cfRule>
  </conditionalFormatting>
  <conditionalFormatting sqref="BC88">
    <cfRule type="colorScale" priority="4199">
      <colorScale>
        <cfvo type="min"/>
        <cfvo type="percentile" val="50"/>
        <cfvo type="max"/>
        <color rgb="FF63BE7B"/>
        <color rgb="FFFFEB84"/>
        <color rgb="FFF8696B"/>
      </colorScale>
    </cfRule>
  </conditionalFormatting>
  <conditionalFormatting sqref="BC89">
    <cfRule type="colorScale" priority="4229">
      <colorScale>
        <cfvo type="min"/>
        <cfvo type="percentile" val="50"/>
        <cfvo type="max"/>
        <color rgb="FF63BE7B"/>
        <color rgb="FFFFEB84"/>
        <color rgb="FFF8696B"/>
      </colorScale>
    </cfRule>
  </conditionalFormatting>
  <conditionalFormatting sqref="BC90:BC92 AE90:AG92">
    <cfRule type="colorScale" priority="4227">
      <colorScale>
        <cfvo type="min"/>
        <cfvo type="percentile" val="50"/>
        <cfvo type="max"/>
        <color rgb="FF63BE7B"/>
        <color rgb="FFFFEB84"/>
        <color rgb="FFF8696B"/>
      </colorScale>
    </cfRule>
  </conditionalFormatting>
  <conditionalFormatting sqref="BC90:BC92">
    <cfRule type="colorScale" priority="4230">
      <colorScale>
        <cfvo type="min"/>
        <cfvo type="percentile" val="50"/>
        <cfvo type="max"/>
        <color rgb="FF63BE7B"/>
        <color rgb="FFFFEB84"/>
        <color rgb="FFF8696B"/>
      </colorScale>
    </cfRule>
  </conditionalFormatting>
  <conditionalFormatting sqref="BC93:BC94 AF47:AG47 AF35:AG35 AE33:AE35 BC33:BC35 AF33:AG33 AE93:AG94 AE99:AG102 AW99:AW102 AE22:AG26 BC22:BC26 AE37 BC37 AE4:AG4 BC4 BC6 AE6:AG6 AE8:AG10 BC8:BC10 R101:R132 AE51:AG53 BC99:BC102 AA101:AB102 AD101:AD102 AE46:AE50 BC46:BC53">
    <cfRule type="colorScale" priority="4673">
      <colorScale>
        <cfvo type="min"/>
        <cfvo type="percentile" val="50"/>
        <cfvo type="max"/>
        <color rgb="FF63BE7B"/>
        <color rgb="FFFFEB84"/>
        <color rgb="FFF8696B"/>
      </colorScale>
    </cfRule>
  </conditionalFormatting>
  <conditionalFormatting sqref="BC93:BC94 BC33:BC35 AE33:AE35 AE93:AE94 BC22:BC26 AE22:AE26 BC37 AE37 BC4 AE4 AE6 BC6 BC8:BC10 AE8:AE10 BC46:BC53 AE46:AE53">
    <cfRule type="colorScale" priority="4116">
      <colorScale>
        <cfvo type="min"/>
        <cfvo type="percentile" val="50"/>
        <cfvo type="max"/>
        <color rgb="FF63BE7B"/>
        <color rgb="FFFFEB84"/>
        <color rgb="FFF8696B"/>
      </colorScale>
    </cfRule>
  </conditionalFormatting>
  <conditionalFormatting sqref="BC96">
    <cfRule type="colorScale" priority="4084">
      <colorScale>
        <cfvo type="min"/>
        <cfvo type="percentile" val="50"/>
        <cfvo type="max"/>
        <color rgb="FF63BE7B"/>
        <color rgb="FFFFEB84"/>
        <color rgb="FFF8696B"/>
      </colorScale>
    </cfRule>
  </conditionalFormatting>
  <printOptions horizontalCentered="1"/>
  <pageMargins left="0.3" right="0.3" top="0.61" bottom="0.37" header="0.1" footer="0.1"/>
  <pageSetup paperSize="9" pageOrder="overThenDown" orientation="portrait" useFirstPageNumber="1" horizontalDpi="300" verticalDpi="300"/>
  <headerFooter>
    <oddHeader>&amp;P</oddHeader>
    <oddFooter>&amp;F</oddFooter>
  </headerFooter>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Q775"/>
  <sheetViews>
    <sheetView workbookViewId="0">
      <pane xSplit="3" ySplit="2" topLeftCell="D3" activePane="bottomRight" state="frozen"/>
      <selection pane="topRight" activeCell="D1" sqref="D1"/>
      <selection pane="bottomLeft" activeCell="A3" sqref="A3"/>
      <selection pane="bottomRight" activeCell="E1" sqref="E1"/>
    </sheetView>
  </sheetViews>
  <sheetFormatPr baseColWidth="10" defaultRowHeight="16" x14ac:dyDescent="0.2"/>
  <cols>
    <col min="1" max="1" width="11.83203125" style="8" customWidth="1"/>
    <col min="2" max="2" width="8.6640625" style="8" customWidth="1"/>
    <col min="3" max="3" width="5" style="8" customWidth="1"/>
    <col min="4" max="5" width="10.83203125" style="8"/>
    <col min="6" max="6" width="8.5" style="8" customWidth="1"/>
    <col min="7" max="7" width="6" style="8" customWidth="1"/>
    <col min="8" max="8" width="9.5" style="8" bestFit="1" customWidth="1"/>
    <col min="9" max="9" width="9.5" style="8" customWidth="1"/>
    <col min="10" max="10" width="12" style="8" bestFit="1" customWidth="1"/>
    <col min="11" max="11" width="11.6640625" style="8" bestFit="1" customWidth="1"/>
    <col min="12" max="12" width="9.83203125" style="8" bestFit="1" customWidth="1"/>
    <col min="13" max="13" width="9.83203125" style="8" customWidth="1"/>
    <col min="14" max="14" width="5.83203125" style="8" customWidth="1"/>
    <col min="15" max="15" width="8.1640625" style="8" hidden="1" customWidth="1"/>
    <col min="16" max="41" width="10.83203125" style="8" hidden="1" customWidth="1"/>
    <col min="42" max="42" width="4.5" style="8" customWidth="1"/>
    <col min="43" max="43" width="8.6640625" style="8" customWidth="1"/>
    <col min="44" max="44" width="10.83203125" style="8" customWidth="1"/>
    <col min="45" max="45" width="10.83203125" style="8"/>
    <col min="46" max="59" width="10.83203125" style="8" customWidth="1"/>
    <col min="60" max="16384" width="10.83203125" style="8"/>
  </cols>
  <sheetData>
    <row r="1" spans="1:69" x14ac:dyDescent="0.2">
      <c r="O1" s="276" t="s">
        <v>100</v>
      </c>
      <c r="P1" s="16" t="s">
        <v>96</v>
      </c>
      <c r="AQ1" s="276" t="s">
        <v>143</v>
      </c>
      <c r="AR1" s="16" t="s">
        <v>98</v>
      </c>
    </row>
    <row r="2" spans="1:69" x14ac:dyDescent="0.2">
      <c r="A2" s="8" t="str">
        <f>Binning!B2</f>
        <v>Domain</v>
      </c>
      <c r="B2" s="8" t="str">
        <f>Binning!C2</f>
        <v>Mode</v>
      </c>
      <c r="C2" s="8" t="str">
        <f>Binning!D2</f>
        <v>EQN</v>
      </c>
      <c r="D2" s="8" t="str">
        <f>Binning!F2</f>
        <v>Mode_EQN</v>
      </c>
      <c r="E2" s="8" t="str">
        <f>Binning!G2</f>
        <v>EQN_Bin</v>
      </c>
      <c r="F2" s="8" t="str">
        <f>Binning!H2</f>
        <v>C</v>
      </c>
      <c r="G2" s="8" t="str">
        <f>Binning!I2</f>
        <v>M</v>
      </c>
      <c r="H2" s="8" t="str">
        <f>Binning!J2</f>
        <v>CPIDSMax</v>
      </c>
      <c r="I2" s="8" t="str">
        <f>Binning!K2</f>
        <v>BinX_CPIDSMax</v>
      </c>
      <c r="J2" s="8" t="str">
        <f>Binning!L2</f>
        <v>BinningVmax</v>
      </c>
      <c r="K2" s="8" t="str">
        <f>Binning!M2</f>
        <v>BinningVmin</v>
      </c>
      <c r="L2" s="8" t="str">
        <f>Binning!N2</f>
        <v>BinningGB</v>
      </c>
      <c r="M2" s="8" t="s">
        <v>102</v>
      </c>
      <c r="O2" s="276"/>
      <c r="P2" s="8" t="str">
        <f>Binning!AZ2</f>
        <v>IDS1X_FFG_25C</v>
      </c>
      <c r="Q2" s="5" t="s">
        <v>97</v>
      </c>
      <c r="R2" s="5">
        <f>AT2</f>
        <v>1</v>
      </c>
      <c r="S2" s="5">
        <f t="shared" ref="S2:AL2" si="0">AU2</f>
        <v>10</v>
      </c>
      <c r="T2" s="5">
        <f t="shared" si="0"/>
        <v>20</v>
      </c>
      <c r="U2" s="5">
        <f t="shared" si="0"/>
        <v>30</v>
      </c>
      <c r="V2" s="5">
        <f t="shared" si="0"/>
        <v>40</v>
      </c>
      <c r="W2" s="5">
        <f t="shared" si="0"/>
        <v>50</v>
      </c>
      <c r="X2" s="5">
        <f t="shared" si="0"/>
        <v>60</v>
      </c>
      <c r="Y2" s="5">
        <f t="shared" si="0"/>
        <v>70</v>
      </c>
      <c r="Z2" s="5">
        <f t="shared" si="0"/>
        <v>80</v>
      </c>
      <c r="AA2" s="5">
        <f t="shared" si="0"/>
        <v>90</v>
      </c>
      <c r="AB2" s="5">
        <f t="shared" si="0"/>
        <v>100</v>
      </c>
      <c r="AC2" s="5">
        <f t="shared" si="0"/>
        <v>110</v>
      </c>
      <c r="AD2" s="5">
        <f t="shared" si="0"/>
        <v>120</v>
      </c>
      <c r="AE2" s="5">
        <f t="shared" si="0"/>
        <v>130</v>
      </c>
      <c r="AF2" s="5">
        <f t="shared" si="0"/>
        <v>140</v>
      </c>
      <c r="AG2" s="5">
        <f t="shared" si="0"/>
        <v>150</v>
      </c>
      <c r="AH2" s="5">
        <f t="shared" si="0"/>
        <v>160</v>
      </c>
      <c r="AI2" s="5">
        <f t="shared" si="0"/>
        <v>170</v>
      </c>
      <c r="AJ2" s="5">
        <f t="shared" si="0"/>
        <v>180</v>
      </c>
      <c r="AK2" s="5">
        <f t="shared" si="0"/>
        <v>190</v>
      </c>
      <c r="AL2" s="5">
        <f t="shared" si="0"/>
        <v>200</v>
      </c>
      <c r="AM2" s="5">
        <f>BO2</f>
        <v>210</v>
      </c>
      <c r="AN2" s="5">
        <f>BP2</f>
        <v>220</v>
      </c>
      <c r="AO2" s="5">
        <f>BQ2</f>
        <v>250</v>
      </c>
      <c r="AQ2" s="276"/>
      <c r="AR2" s="8" t="str">
        <f>P2</f>
        <v>IDS1X_FFG_25C</v>
      </c>
      <c r="AS2" s="8" t="str">
        <f>Q2</f>
        <v>% IDS_1X</v>
      </c>
      <c r="AT2" s="8">
        <v>1</v>
      </c>
      <c r="AU2" s="8">
        <v>10</v>
      </c>
      <c r="AV2" s="8">
        <v>20</v>
      </c>
      <c r="AW2" s="8">
        <v>30</v>
      </c>
      <c r="AX2" s="8">
        <v>40</v>
      </c>
      <c r="AY2" s="8">
        <v>50</v>
      </c>
      <c r="AZ2" s="8">
        <v>60</v>
      </c>
      <c r="BA2" s="8">
        <v>70</v>
      </c>
      <c r="BB2" s="8">
        <v>80</v>
      </c>
      <c r="BC2" s="8">
        <v>90</v>
      </c>
      <c r="BD2" s="8">
        <v>100</v>
      </c>
      <c r="BE2" s="8">
        <v>110</v>
      </c>
      <c r="BF2" s="8">
        <v>120</v>
      </c>
      <c r="BG2" s="8">
        <v>130</v>
      </c>
      <c r="BH2" s="8">
        <v>140</v>
      </c>
      <c r="BI2" s="8">
        <v>150</v>
      </c>
      <c r="BJ2" s="8">
        <v>160</v>
      </c>
      <c r="BK2" s="8">
        <v>170</v>
      </c>
      <c r="BL2" s="8">
        <v>180</v>
      </c>
      <c r="BM2" s="8">
        <v>190</v>
      </c>
      <c r="BN2" s="8">
        <v>200</v>
      </c>
      <c r="BO2" s="8">
        <v>210</v>
      </c>
      <c r="BP2" s="8">
        <v>220</v>
      </c>
      <c r="BQ2" s="8">
        <v>250</v>
      </c>
    </row>
    <row r="3" spans="1:69" x14ac:dyDescent="0.2">
      <c r="A3" s="8" t="str">
        <f>Binning!B3</f>
        <v>PCPU</v>
      </c>
      <c r="B3" s="8" t="str">
        <f>Binning!C3</f>
        <v>MP001</v>
      </c>
      <c r="C3" s="8" t="str">
        <f>Binning!D3</f>
        <v>E1</v>
      </c>
      <c r="D3" s="8" t="str">
        <f>Binning!F3</f>
        <v>MP001_E1</v>
      </c>
      <c r="E3" s="8" t="str">
        <f>Binning!G3</f>
        <v>Bin1</v>
      </c>
      <c r="F3" s="8">
        <f>Binning!H3</f>
        <v>850</v>
      </c>
      <c r="G3" s="8">
        <f>Binning!I3</f>
        <v>80</v>
      </c>
      <c r="H3" s="8">
        <f>Binning!J3</f>
        <v>653.6</v>
      </c>
      <c r="J3" s="8">
        <f>Binning!L3</f>
        <v>660</v>
      </c>
      <c r="K3" s="8">
        <f>Binning!M3</f>
        <v>480</v>
      </c>
      <c r="L3" s="8">
        <f>Binning!N3</f>
        <v>90</v>
      </c>
      <c r="M3" s="8">
        <f>Binning!Y3</f>
        <v>5</v>
      </c>
      <c r="O3" s="8">
        <f>ROUND(100*H3/P3,0)</f>
        <v>110</v>
      </c>
      <c r="P3" s="8">
        <f>Binning!AZ3</f>
        <v>594.18521581609184</v>
      </c>
      <c r="Q3" s="8" t="str">
        <f>D3</f>
        <v>MP001_E1</v>
      </c>
      <c r="R3" s="8">
        <f t="shared" ref="R3:AO13" si="1">IF($O3*1.03&gt;R$2,MAX(MIN(FLOOR(($F3-$G3*LOG10($P3*R$2/100))/$M3,1)*$M3,$J3),$K3),"")</f>
        <v>660</v>
      </c>
      <c r="S3" s="8">
        <f t="shared" si="1"/>
        <v>660</v>
      </c>
      <c r="T3" s="8">
        <f t="shared" si="1"/>
        <v>660</v>
      </c>
      <c r="U3" s="8">
        <f t="shared" si="1"/>
        <v>660</v>
      </c>
      <c r="V3" s="8">
        <f t="shared" si="1"/>
        <v>655</v>
      </c>
      <c r="W3" s="8">
        <f t="shared" si="1"/>
        <v>650</v>
      </c>
      <c r="X3" s="8">
        <f t="shared" si="1"/>
        <v>645</v>
      </c>
      <c r="Y3" s="8">
        <f t="shared" si="1"/>
        <v>640</v>
      </c>
      <c r="Z3" s="8">
        <f t="shared" si="1"/>
        <v>635</v>
      </c>
      <c r="AA3" s="8">
        <f t="shared" si="1"/>
        <v>630</v>
      </c>
      <c r="AB3" s="8">
        <f t="shared" si="1"/>
        <v>625</v>
      </c>
      <c r="AC3" s="8">
        <f t="shared" si="1"/>
        <v>620</v>
      </c>
      <c r="AD3" s="8" t="str">
        <f t="shared" si="1"/>
        <v/>
      </c>
      <c r="AE3" s="8" t="str">
        <f t="shared" si="1"/>
        <v/>
      </c>
      <c r="AF3" s="8" t="str">
        <f t="shared" si="1"/>
        <v/>
      </c>
      <c r="AG3" s="8" t="str">
        <f t="shared" si="1"/>
        <v/>
      </c>
      <c r="AH3" s="8" t="str">
        <f t="shared" si="1"/>
        <v/>
      </c>
      <c r="AI3" s="8" t="str">
        <f t="shared" si="1"/>
        <v/>
      </c>
      <c r="AJ3" s="8" t="str">
        <f t="shared" si="1"/>
        <v/>
      </c>
      <c r="AK3" s="8" t="str">
        <f t="shared" si="1"/>
        <v/>
      </c>
      <c r="AL3" s="8" t="str">
        <f t="shared" si="1"/>
        <v/>
      </c>
      <c r="AM3" s="8" t="str">
        <f t="shared" si="1"/>
        <v/>
      </c>
      <c r="AN3" s="8" t="str">
        <f t="shared" si="1"/>
        <v/>
      </c>
      <c r="AO3" s="8" t="str">
        <f t="shared" si="1"/>
        <v/>
      </c>
      <c r="AQ3" s="8">
        <f t="shared" ref="AQ3" si="2">O3</f>
        <v>110</v>
      </c>
      <c r="AR3" s="8">
        <f t="shared" ref="AR3" si="3">P3</f>
        <v>594.18521581609184</v>
      </c>
      <c r="AS3" s="8" t="str">
        <f t="shared" ref="AS3" si="4">Q3</f>
        <v>MP001_E1</v>
      </c>
      <c r="AT3" s="8">
        <f t="shared" ref="AT3:BQ3" si="5">IF($AQ3*1.03&gt;AT$2,$L3+R3,"")</f>
        <v>750</v>
      </c>
      <c r="AU3" s="8">
        <f t="shared" si="5"/>
        <v>750</v>
      </c>
      <c r="AV3" s="8">
        <f t="shared" si="5"/>
        <v>750</v>
      </c>
      <c r="AW3" s="8">
        <f t="shared" si="5"/>
        <v>750</v>
      </c>
      <c r="AX3" s="8">
        <f t="shared" si="5"/>
        <v>745</v>
      </c>
      <c r="AY3" s="8">
        <f t="shared" si="5"/>
        <v>740</v>
      </c>
      <c r="AZ3" s="8">
        <f t="shared" si="5"/>
        <v>735</v>
      </c>
      <c r="BA3" s="8">
        <f t="shared" si="5"/>
        <v>730</v>
      </c>
      <c r="BB3" s="8">
        <f t="shared" si="5"/>
        <v>725</v>
      </c>
      <c r="BC3" s="8">
        <f t="shared" si="5"/>
        <v>720</v>
      </c>
      <c r="BD3" s="8">
        <f t="shared" si="5"/>
        <v>715</v>
      </c>
      <c r="BE3" s="8">
        <f t="shared" si="5"/>
        <v>710</v>
      </c>
      <c r="BF3" s="8" t="str">
        <f t="shared" si="5"/>
        <v/>
      </c>
      <c r="BG3" s="8" t="str">
        <f t="shared" si="5"/>
        <v/>
      </c>
      <c r="BH3" s="8" t="str">
        <f t="shared" si="5"/>
        <v/>
      </c>
      <c r="BI3" s="8" t="str">
        <f t="shared" si="5"/>
        <v/>
      </c>
      <c r="BJ3" s="8" t="str">
        <f t="shared" si="5"/>
        <v/>
      </c>
      <c r="BK3" s="8" t="str">
        <f t="shared" si="5"/>
        <v/>
      </c>
      <c r="BL3" s="8" t="str">
        <f t="shared" si="5"/>
        <v/>
      </c>
      <c r="BM3" s="8" t="str">
        <f t="shared" si="5"/>
        <v/>
      </c>
      <c r="BN3" s="8" t="str">
        <f t="shared" si="5"/>
        <v/>
      </c>
      <c r="BO3" s="8" t="str">
        <f t="shared" si="5"/>
        <v/>
      </c>
      <c r="BP3" s="8" t="str">
        <f t="shared" si="5"/>
        <v/>
      </c>
      <c r="BQ3" s="8" t="str">
        <f t="shared" si="5"/>
        <v/>
      </c>
    </row>
    <row r="4" spans="1:69" x14ac:dyDescent="0.2">
      <c r="A4" s="8" t="str">
        <f>Binning!B4</f>
        <v>PCPU</v>
      </c>
      <c r="B4" s="8" t="str">
        <f>Binning!C4</f>
        <v>MP001</v>
      </c>
      <c r="C4" s="8" t="str">
        <f>Binning!D4</f>
        <v>E2</v>
      </c>
      <c r="D4" s="8" t="str">
        <f>Binning!F4</f>
        <v>MP001_E2</v>
      </c>
      <c r="E4" s="8" t="str">
        <f>Binning!G4</f>
        <v>Bin1</v>
      </c>
      <c r="F4" s="8">
        <f>Binning!H4</f>
        <v>835</v>
      </c>
      <c r="G4" s="8">
        <f>Binning!I4</f>
        <v>80</v>
      </c>
      <c r="H4" s="8">
        <f>Binning!J4</f>
        <v>653.6</v>
      </c>
      <c r="J4" s="8">
        <f>Binning!L4</f>
        <v>650</v>
      </c>
      <c r="K4" s="8">
        <f>Binning!M4</f>
        <v>480</v>
      </c>
      <c r="L4" s="8">
        <f>Binning!N4</f>
        <v>90</v>
      </c>
      <c r="M4" s="8">
        <f>Binning!Y4</f>
        <v>5</v>
      </c>
      <c r="O4" s="8">
        <f t="shared" ref="O4:O17" si="6">ROUND(100*H4/P4,0)</f>
        <v>110</v>
      </c>
      <c r="P4" s="8">
        <f>Binning!AZ4</f>
        <v>594.18521581609184</v>
      </c>
      <c r="Q4" s="8" t="str">
        <f t="shared" ref="Q4:Q17" si="7">D4</f>
        <v>MP001_E2</v>
      </c>
      <c r="R4" s="8">
        <f t="shared" si="1"/>
        <v>650</v>
      </c>
      <c r="S4" s="8">
        <f t="shared" si="1"/>
        <v>650</v>
      </c>
      <c r="T4" s="8">
        <f t="shared" si="1"/>
        <v>650</v>
      </c>
      <c r="U4" s="8">
        <f t="shared" si="1"/>
        <v>650</v>
      </c>
      <c r="V4" s="8">
        <f t="shared" si="1"/>
        <v>640</v>
      </c>
      <c r="W4" s="8">
        <f t="shared" si="1"/>
        <v>635</v>
      </c>
      <c r="X4" s="8">
        <f t="shared" si="1"/>
        <v>630</v>
      </c>
      <c r="Y4" s="8">
        <f t="shared" si="1"/>
        <v>625</v>
      </c>
      <c r="Z4" s="8">
        <f t="shared" si="1"/>
        <v>620</v>
      </c>
      <c r="AA4" s="8">
        <f t="shared" si="1"/>
        <v>615</v>
      </c>
      <c r="AB4" s="8">
        <f t="shared" si="1"/>
        <v>610</v>
      </c>
      <c r="AC4" s="8">
        <f t="shared" si="1"/>
        <v>605</v>
      </c>
      <c r="AD4" s="8" t="str">
        <f t="shared" si="1"/>
        <v/>
      </c>
      <c r="AE4" s="8" t="str">
        <f t="shared" si="1"/>
        <v/>
      </c>
      <c r="AF4" s="8" t="str">
        <f t="shared" si="1"/>
        <v/>
      </c>
      <c r="AG4" s="8" t="str">
        <f t="shared" si="1"/>
        <v/>
      </c>
      <c r="AH4" s="8" t="str">
        <f t="shared" si="1"/>
        <v/>
      </c>
      <c r="AI4" s="8" t="str">
        <f t="shared" si="1"/>
        <v/>
      </c>
      <c r="AJ4" s="8" t="str">
        <f t="shared" si="1"/>
        <v/>
      </c>
      <c r="AK4" s="8" t="str">
        <f t="shared" si="1"/>
        <v/>
      </c>
      <c r="AL4" s="8" t="str">
        <f t="shared" si="1"/>
        <v/>
      </c>
      <c r="AM4" s="8" t="str">
        <f t="shared" si="1"/>
        <v/>
      </c>
      <c r="AN4" s="8" t="str">
        <f t="shared" si="1"/>
        <v/>
      </c>
      <c r="AO4" s="8" t="str">
        <f t="shared" si="1"/>
        <v/>
      </c>
      <c r="AQ4" s="8">
        <f t="shared" ref="AQ4:AQ17" si="8">O4</f>
        <v>110</v>
      </c>
      <c r="AR4" s="8">
        <f t="shared" ref="AR4:AR17" si="9">P4</f>
        <v>594.18521581609184</v>
      </c>
      <c r="AS4" s="8" t="str">
        <f t="shared" ref="AS4:AS17" si="10">Q4</f>
        <v>MP001_E2</v>
      </c>
      <c r="AT4" s="8">
        <f t="shared" ref="AT4:AT17" si="11">IF($AQ4*1.03&gt;AT$2,$L4+R4,"")</f>
        <v>740</v>
      </c>
      <c r="AU4" s="8">
        <f t="shared" ref="AU4:AU17" si="12">IF($AQ4*1.03&gt;AU$2,$L4+S4,"")</f>
        <v>740</v>
      </c>
      <c r="AV4" s="8">
        <f t="shared" ref="AV4:AV17" si="13">IF($AQ4*1.03&gt;AV$2,$L4+T4,"")</f>
        <v>740</v>
      </c>
      <c r="AW4" s="8">
        <f t="shared" ref="AW4:AW17" si="14">IF($AQ4*1.03&gt;AW$2,$L4+U4,"")</f>
        <v>740</v>
      </c>
      <c r="AX4" s="8">
        <f t="shared" ref="AX4:AX17" si="15">IF($AQ4*1.03&gt;AX$2,$L4+V4,"")</f>
        <v>730</v>
      </c>
      <c r="AY4" s="8">
        <f t="shared" ref="AY4:AY17" si="16">IF($AQ4*1.03&gt;AY$2,$L4+W4,"")</f>
        <v>725</v>
      </c>
      <c r="AZ4" s="8">
        <f t="shared" ref="AZ4:AZ17" si="17">IF($AQ4*1.03&gt;AZ$2,$L4+X4,"")</f>
        <v>720</v>
      </c>
      <c r="BA4" s="8">
        <f t="shared" ref="BA4:BA17" si="18">IF($AQ4*1.03&gt;BA$2,$L4+Y4,"")</f>
        <v>715</v>
      </c>
      <c r="BB4" s="8">
        <f t="shared" ref="BB4:BB17" si="19">IF($AQ4*1.03&gt;BB$2,$L4+Z4,"")</f>
        <v>710</v>
      </c>
      <c r="BC4" s="8">
        <f t="shared" ref="BC4:BC17" si="20">IF($AQ4*1.03&gt;BC$2,$L4+AA4,"")</f>
        <v>705</v>
      </c>
      <c r="BD4" s="8">
        <f t="shared" ref="BD4:BD17" si="21">IF($AQ4*1.03&gt;BD$2,$L4+AB4,"")</f>
        <v>700</v>
      </c>
      <c r="BE4" s="8">
        <f t="shared" ref="BE4:BE17" si="22">IF($AQ4*1.03&gt;BE$2,$L4+AC4,"")</f>
        <v>695</v>
      </c>
      <c r="BF4" s="8" t="str">
        <f t="shared" ref="BF4:BF17" si="23">IF($AQ4*1.03&gt;BF$2,$L4+AD4,"")</f>
        <v/>
      </c>
      <c r="BG4" s="8" t="str">
        <f t="shared" ref="BG4:BG17" si="24">IF($AQ4*1.03&gt;BG$2,$L4+AE4,"")</f>
        <v/>
      </c>
      <c r="BH4" s="8" t="str">
        <f t="shared" ref="BH4:BH17" si="25">IF($AQ4*1.03&gt;BH$2,$L4+AF4,"")</f>
        <v/>
      </c>
      <c r="BI4" s="8" t="str">
        <f t="shared" ref="BI4:BI17" si="26">IF($AQ4*1.03&gt;BI$2,$L4+AG4,"")</f>
        <v/>
      </c>
      <c r="BJ4" s="8" t="str">
        <f t="shared" ref="BJ4:BJ17" si="27">IF($AQ4*1.03&gt;BJ$2,$L4+AH4,"")</f>
        <v/>
      </c>
      <c r="BK4" s="8" t="str">
        <f t="shared" ref="BK4:BK17" si="28">IF($AQ4*1.03&gt;BK$2,$L4+AI4,"")</f>
        <v/>
      </c>
      <c r="BL4" s="8" t="str">
        <f t="shared" ref="BL4:BL17" si="29">IF($AQ4*1.03&gt;BL$2,$L4+AJ4,"")</f>
        <v/>
      </c>
      <c r="BM4" s="8" t="str">
        <f t="shared" ref="BM4:BM17" si="30">IF($AQ4*1.03&gt;BM$2,$L4+AK4,"")</f>
        <v/>
      </c>
      <c r="BN4" s="8" t="str">
        <f t="shared" ref="BN4:BN17" si="31">IF($AQ4*1.03&gt;BN$2,$L4+AL4,"")</f>
        <v/>
      </c>
      <c r="BO4" s="8" t="str">
        <f t="shared" ref="BO4:BO17" si="32">IF($AQ4*1.03&gt;BO$2,$L4+AM4,"")</f>
        <v/>
      </c>
      <c r="BP4" s="8" t="str">
        <f t="shared" ref="BP4:BP17" si="33">IF($AQ4*1.03&gt;BP$2,$L4+AN4,"")</f>
        <v/>
      </c>
      <c r="BQ4" s="8" t="str">
        <f t="shared" ref="BQ4:BQ17" si="34">IF($AQ4*1.03&gt;BQ$2,$L4+AO4,"")</f>
        <v/>
      </c>
    </row>
    <row r="5" spans="1:69" x14ac:dyDescent="0.2">
      <c r="A5" s="8" t="str">
        <f>Binning!B5</f>
        <v>PCPU</v>
      </c>
      <c r="B5" s="8" t="str">
        <f>Binning!C5</f>
        <v>MP001</v>
      </c>
      <c r="C5" s="8" t="str">
        <f>Binning!D5</f>
        <v>E3</v>
      </c>
      <c r="D5" s="8" t="str">
        <f>Binning!F5</f>
        <v>MP001_E3</v>
      </c>
      <c r="E5" s="8" t="str">
        <f>Binning!G5</f>
        <v>Bin1</v>
      </c>
      <c r="F5" s="8">
        <f>Binning!H5</f>
        <v>820</v>
      </c>
      <c r="G5" s="8">
        <f>Binning!I5</f>
        <v>80</v>
      </c>
      <c r="H5" s="8">
        <f>Binning!J5</f>
        <v>653.6</v>
      </c>
      <c r="J5" s="8">
        <f>Binning!L5</f>
        <v>640</v>
      </c>
      <c r="K5" s="8">
        <f>Binning!M5</f>
        <v>480</v>
      </c>
      <c r="L5" s="8">
        <f>Binning!N5</f>
        <v>90</v>
      </c>
      <c r="M5" s="8">
        <f>Binning!Y5</f>
        <v>5</v>
      </c>
      <c r="O5" s="8">
        <f t="shared" si="6"/>
        <v>110</v>
      </c>
      <c r="P5" s="8">
        <f>Binning!AZ5</f>
        <v>594.18521581609184</v>
      </c>
      <c r="Q5" s="8" t="str">
        <f t="shared" si="7"/>
        <v>MP001_E3</v>
      </c>
      <c r="R5" s="8">
        <f t="shared" si="1"/>
        <v>640</v>
      </c>
      <c r="S5" s="8">
        <f t="shared" si="1"/>
        <v>640</v>
      </c>
      <c r="T5" s="8">
        <f t="shared" si="1"/>
        <v>640</v>
      </c>
      <c r="U5" s="8">
        <f t="shared" si="1"/>
        <v>635</v>
      </c>
      <c r="V5" s="8">
        <f t="shared" si="1"/>
        <v>625</v>
      </c>
      <c r="W5" s="8">
        <f t="shared" si="1"/>
        <v>620</v>
      </c>
      <c r="X5" s="8">
        <f t="shared" si="1"/>
        <v>615</v>
      </c>
      <c r="Y5" s="8">
        <f t="shared" si="1"/>
        <v>610</v>
      </c>
      <c r="Z5" s="8">
        <f t="shared" si="1"/>
        <v>605</v>
      </c>
      <c r="AA5" s="8">
        <f t="shared" si="1"/>
        <v>600</v>
      </c>
      <c r="AB5" s="8">
        <f t="shared" si="1"/>
        <v>595</v>
      </c>
      <c r="AC5" s="8">
        <f t="shared" si="1"/>
        <v>590</v>
      </c>
      <c r="AD5" s="8" t="str">
        <f t="shared" si="1"/>
        <v/>
      </c>
      <c r="AE5" s="8" t="str">
        <f t="shared" si="1"/>
        <v/>
      </c>
      <c r="AF5" s="8" t="str">
        <f t="shared" si="1"/>
        <v/>
      </c>
      <c r="AG5" s="8" t="str">
        <f t="shared" si="1"/>
        <v/>
      </c>
      <c r="AH5" s="8" t="str">
        <f t="shared" si="1"/>
        <v/>
      </c>
      <c r="AI5" s="8" t="str">
        <f t="shared" si="1"/>
        <v/>
      </c>
      <c r="AJ5" s="8" t="str">
        <f t="shared" si="1"/>
        <v/>
      </c>
      <c r="AK5" s="8" t="str">
        <f t="shared" si="1"/>
        <v/>
      </c>
      <c r="AL5" s="8" t="str">
        <f t="shared" si="1"/>
        <v/>
      </c>
      <c r="AM5" s="8" t="str">
        <f t="shared" si="1"/>
        <v/>
      </c>
      <c r="AN5" s="8" t="str">
        <f t="shared" si="1"/>
        <v/>
      </c>
      <c r="AO5" s="8" t="str">
        <f t="shared" si="1"/>
        <v/>
      </c>
      <c r="AQ5" s="8">
        <f t="shared" si="8"/>
        <v>110</v>
      </c>
      <c r="AR5" s="8">
        <f t="shared" si="9"/>
        <v>594.18521581609184</v>
      </c>
      <c r="AS5" s="8" t="str">
        <f t="shared" si="10"/>
        <v>MP001_E3</v>
      </c>
      <c r="AT5" s="8">
        <f t="shared" si="11"/>
        <v>730</v>
      </c>
      <c r="AU5" s="8">
        <f t="shared" si="12"/>
        <v>730</v>
      </c>
      <c r="AV5" s="8">
        <f t="shared" si="13"/>
        <v>730</v>
      </c>
      <c r="AW5" s="8">
        <f t="shared" si="14"/>
        <v>725</v>
      </c>
      <c r="AX5" s="8">
        <f t="shared" si="15"/>
        <v>715</v>
      </c>
      <c r="AY5" s="8">
        <f t="shared" si="16"/>
        <v>710</v>
      </c>
      <c r="AZ5" s="8">
        <f t="shared" si="17"/>
        <v>705</v>
      </c>
      <c r="BA5" s="8">
        <f t="shared" si="18"/>
        <v>700</v>
      </c>
      <c r="BB5" s="8">
        <f t="shared" si="19"/>
        <v>695</v>
      </c>
      <c r="BC5" s="8">
        <f t="shared" si="20"/>
        <v>690</v>
      </c>
      <c r="BD5" s="8">
        <f t="shared" si="21"/>
        <v>685</v>
      </c>
      <c r="BE5" s="8">
        <f t="shared" si="22"/>
        <v>680</v>
      </c>
      <c r="BF5" s="8" t="str">
        <f t="shared" si="23"/>
        <v/>
      </c>
      <c r="BG5" s="8" t="str">
        <f t="shared" si="24"/>
        <v/>
      </c>
      <c r="BH5" s="8" t="str">
        <f t="shared" si="25"/>
        <v/>
      </c>
      <c r="BI5" s="8" t="str">
        <f t="shared" si="26"/>
        <v/>
      </c>
      <c r="BJ5" s="8" t="str">
        <f t="shared" si="27"/>
        <v/>
      </c>
      <c r="BK5" s="8" t="str">
        <f t="shared" si="28"/>
        <v/>
      </c>
      <c r="BL5" s="8" t="str">
        <f t="shared" si="29"/>
        <v/>
      </c>
      <c r="BM5" s="8" t="str">
        <f t="shared" si="30"/>
        <v/>
      </c>
      <c r="BN5" s="8" t="str">
        <f t="shared" si="31"/>
        <v/>
      </c>
      <c r="BO5" s="8" t="str">
        <f t="shared" si="32"/>
        <v/>
      </c>
      <c r="BP5" s="8" t="str">
        <f t="shared" si="33"/>
        <v/>
      </c>
      <c r="BQ5" s="8" t="str">
        <f t="shared" si="34"/>
        <v/>
      </c>
    </row>
    <row r="6" spans="1:69" x14ac:dyDescent="0.2">
      <c r="A6" s="8" t="str">
        <f>Binning!B6</f>
        <v>PCPU</v>
      </c>
      <c r="B6" s="8" t="str">
        <f>Binning!C6</f>
        <v>MP001</v>
      </c>
      <c r="C6" s="8" t="str">
        <f>Binning!D6</f>
        <v>E4</v>
      </c>
      <c r="D6" s="8" t="str">
        <f>Binning!F6</f>
        <v>MP001_E4</v>
      </c>
      <c r="E6" s="8" t="str">
        <f>Binning!G6</f>
        <v>Bin1</v>
      </c>
      <c r="F6" s="8">
        <f>Binning!H6</f>
        <v>805</v>
      </c>
      <c r="G6" s="8">
        <f>Binning!I6</f>
        <v>80</v>
      </c>
      <c r="H6" s="8">
        <f>Binning!J6</f>
        <v>653.6</v>
      </c>
      <c r="J6" s="8">
        <f>Binning!L6</f>
        <v>640</v>
      </c>
      <c r="K6" s="8">
        <f>Binning!M6</f>
        <v>480</v>
      </c>
      <c r="L6" s="8">
        <f>Binning!N6</f>
        <v>90</v>
      </c>
      <c r="M6" s="8">
        <f>Binning!Y6</f>
        <v>5</v>
      </c>
      <c r="O6" s="8">
        <f t="shared" si="6"/>
        <v>110</v>
      </c>
      <c r="P6" s="8">
        <f>Binning!AZ6</f>
        <v>594.18521581609184</v>
      </c>
      <c r="Q6" s="8" t="str">
        <f t="shared" si="7"/>
        <v>MP001_E4</v>
      </c>
      <c r="R6" s="8">
        <f t="shared" si="1"/>
        <v>640</v>
      </c>
      <c r="S6" s="8">
        <f t="shared" si="1"/>
        <v>640</v>
      </c>
      <c r="T6" s="8">
        <f t="shared" si="1"/>
        <v>635</v>
      </c>
      <c r="U6" s="8">
        <f t="shared" si="1"/>
        <v>620</v>
      </c>
      <c r="V6" s="8">
        <f t="shared" si="1"/>
        <v>610</v>
      </c>
      <c r="W6" s="8">
        <f t="shared" si="1"/>
        <v>605</v>
      </c>
      <c r="X6" s="8">
        <f t="shared" si="1"/>
        <v>600</v>
      </c>
      <c r="Y6" s="8">
        <f t="shared" si="1"/>
        <v>595</v>
      </c>
      <c r="Z6" s="8">
        <f t="shared" si="1"/>
        <v>590</v>
      </c>
      <c r="AA6" s="8">
        <f t="shared" si="1"/>
        <v>585</v>
      </c>
      <c r="AB6" s="8">
        <f t="shared" si="1"/>
        <v>580</v>
      </c>
      <c r="AC6" s="8">
        <f t="shared" si="1"/>
        <v>575</v>
      </c>
      <c r="AD6" s="8" t="str">
        <f t="shared" si="1"/>
        <v/>
      </c>
      <c r="AE6" s="8" t="str">
        <f t="shared" si="1"/>
        <v/>
      </c>
      <c r="AF6" s="8" t="str">
        <f t="shared" si="1"/>
        <v/>
      </c>
      <c r="AG6" s="8" t="str">
        <f t="shared" si="1"/>
        <v/>
      </c>
      <c r="AH6" s="8" t="str">
        <f t="shared" si="1"/>
        <v/>
      </c>
      <c r="AI6" s="8" t="str">
        <f t="shared" si="1"/>
        <v/>
      </c>
      <c r="AJ6" s="8" t="str">
        <f t="shared" si="1"/>
        <v/>
      </c>
      <c r="AK6" s="8" t="str">
        <f t="shared" si="1"/>
        <v/>
      </c>
      <c r="AL6" s="8" t="str">
        <f t="shared" si="1"/>
        <v/>
      </c>
      <c r="AM6" s="8" t="str">
        <f t="shared" si="1"/>
        <v/>
      </c>
      <c r="AN6" s="8" t="str">
        <f t="shared" si="1"/>
        <v/>
      </c>
      <c r="AO6" s="8" t="str">
        <f t="shared" si="1"/>
        <v/>
      </c>
      <c r="AQ6" s="8">
        <f t="shared" si="8"/>
        <v>110</v>
      </c>
      <c r="AR6" s="8">
        <f t="shared" si="9"/>
        <v>594.18521581609184</v>
      </c>
      <c r="AS6" s="8" t="str">
        <f t="shared" si="10"/>
        <v>MP001_E4</v>
      </c>
      <c r="AT6" s="8">
        <f t="shared" si="11"/>
        <v>730</v>
      </c>
      <c r="AU6" s="8">
        <f t="shared" si="12"/>
        <v>730</v>
      </c>
      <c r="AV6" s="8">
        <f t="shared" si="13"/>
        <v>725</v>
      </c>
      <c r="AW6" s="8">
        <f t="shared" si="14"/>
        <v>710</v>
      </c>
      <c r="AX6" s="8">
        <f t="shared" si="15"/>
        <v>700</v>
      </c>
      <c r="AY6" s="8">
        <f t="shared" si="16"/>
        <v>695</v>
      </c>
      <c r="AZ6" s="8">
        <f t="shared" si="17"/>
        <v>690</v>
      </c>
      <c r="BA6" s="8">
        <f t="shared" si="18"/>
        <v>685</v>
      </c>
      <c r="BB6" s="8">
        <f t="shared" si="19"/>
        <v>680</v>
      </c>
      <c r="BC6" s="8">
        <f t="shared" si="20"/>
        <v>675</v>
      </c>
      <c r="BD6" s="8">
        <f t="shared" si="21"/>
        <v>670</v>
      </c>
      <c r="BE6" s="8">
        <f t="shared" si="22"/>
        <v>665</v>
      </c>
      <c r="BF6" s="8" t="str">
        <f t="shared" si="23"/>
        <v/>
      </c>
      <c r="BG6" s="8" t="str">
        <f t="shared" si="24"/>
        <v/>
      </c>
      <c r="BH6" s="8" t="str">
        <f t="shared" si="25"/>
        <v/>
      </c>
      <c r="BI6" s="8" t="str">
        <f t="shared" si="26"/>
        <v/>
      </c>
      <c r="BJ6" s="8" t="str">
        <f t="shared" si="27"/>
        <v/>
      </c>
      <c r="BK6" s="8" t="str">
        <f t="shared" si="28"/>
        <v/>
      </c>
      <c r="BL6" s="8" t="str">
        <f t="shared" si="29"/>
        <v/>
      </c>
      <c r="BM6" s="8" t="str">
        <f t="shared" si="30"/>
        <v/>
      </c>
      <c r="BN6" s="8" t="str">
        <f t="shared" si="31"/>
        <v/>
      </c>
      <c r="BO6" s="8" t="str">
        <f t="shared" si="32"/>
        <v/>
      </c>
      <c r="BP6" s="8" t="str">
        <f t="shared" si="33"/>
        <v/>
      </c>
      <c r="BQ6" s="8" t="str">
        <f t="shared" si="34"/>
        <v/>
      </c>
    </row>
    <row r="7" spans="1:69" x14ac:dyDescent="0.2">
      <c r="A7" s="8" t="str">
        <f>Binning!B7</f>
        <v>PCPU</v>
      </c>
      <c r="B7" s="8" t="str">
        <f>Binning!C7</f>
        <v>MP001</v>
      </c>
      <c r="C7" s="8" t="str">
        <f>Binning!D7</f>
        <v>E5</v>
      </c>
      <c r="D7" s="8" t="str">
        <f>Binning!F7</f>
        <v>MP001_E5</v>
      </c>
      <c r="E7" s="8" t="str">
        <f>Binning!G7</f>
        <v>Bin1</v>
      </c>
      <c r="F7" s="8">
        <f>Binning!H7</f>
        <v>790</v>
      </c>
      <c r="G7" s="8">
        <f>Binning!I7</f>
        <v>80</v>
      </c>
      <c r="H7" s="8">
        <f>Binning!J7</f>
        <v>653.6</v>
      </c>
      <c r="J7" s="8">
        <f>Binning!L7</f>
        <v>640</v>
      </c>
      <c r="K7" s="8">
        <f>Binning!M7</f>
        <v>480</v>
      </c>
      <c r="L7" s="8">
        <f>Binning!N7</f>
        <v>90</v>
      </c>
      <c r="M7" s="8">
        <f>Binning!Y7</f>
        <v>5</v>
      </c>
      <c r="O7" s="8">
        <f t="shared" si="6"/>
        <v>110</v>
      </c>
      <c r="P7" s="8">
        <f>Binning!AZ7</f>
        <v>594.18521581609184</v>
      </c>
      <c r="Q7" s="8" t="str">
        <f t="shared" si="7"/>
        <v>MP001_E5</v>
      </c>
      <c r="R7" s="8">
        <f t="shared" si="1"/>
        <v>640</v>
      </c>
      <c r="S7" s="8">
        <f t="shared" si="1"/>
        <v>640</v>
      </c>
      <c r="T7" s="8">
        <f t="shared" si="1"/>
        <v>620</v>
      </c>
      <c r="U7" s="8">
        <f t="shared" si="1"/>
        <v>605</v>
      </c>
      <c r="V7" s="8">
        <f t="shared" si="1"/>
        <v>595</v>
      </c>
      <c r="W7" s="8">
        <f t="shared" si="1"/>
        <v>590</v>
      </c>
      <c r="X7" s="8">
        <f t="shared" si="1"/>
        <v>585</v>
      </c>
      <c r="Y7" s="8">
        <f t="shared" si="1"/>
        <v>580</v>
      </c>
      <c r="Z7" s="8">
        <f t="shared" si="1"/>
        <v>575</v>
      </c>
      <c r="AA7" s="8">
        <f t="shared" si="1"/>
        <v>570</v>
      </c>
      <c r="AB7" s="8">
        <f t="shared" si="1"/>
        <v>565</v>
      </c>
      <c r="AC7" s="8">
        <f t="shared" si="1"/>
        <v>560</v>
      </c>
      <c r="AD7" s="8" t="str">
        <f t="shared" si="1"/>
        <v/>
      </c>
      <c r="AE7" s="8" t="str">
        <f t="shared" si="1"/>
        <v/>
      </c>
      <c r="AF7" s="8" t="str">
        <f t="shared" si="1"/>
        <v/>
      </c>
      <c r="AG7" s="8" t="str">
        <f t="shared" si="1"/>
        <v/>
      </c>
      <c r="AH7" s="8" t="str">
        <f t="shared" si="1"/>
        <v/>
      </c>
      <c r="AI7" s="8" t="str">
        <f t="shared" si="1"/>
        <v/>
      </c>
      <c r="AJ7" s="8" t="str">
        <f t="shared" si="1"/>
        <v/>
      </c>
      <c r="AK7" s="8" t="str">
        <f t="shared" si="1"/>
        <v/>
      </c>
      <c r="AL7" s="8" t="str">
        <f t="shared" si="1"/>
        <v/>
      </c>
      <c r="AM7" s="8" t="str">
        <f t="shared" si="1"/>
        <v/>
      </c>
      <c r="AN7" s="8" t="str">
        <f t="shared" si="1"/>
        <v/>
      </c>
      <c r="AO7" s="8" t="str">
        <f t="shared" si="1"/>
        <v/>
      </c>
      <c r="AQ7" s="8">
        <f t="shared" si="8"/>
        <v>110</v>
      </c>
      <c r="AR7" s="8">
        <f t="shared" si="9"/>
        <v>594.18521581609184</v>
      </c>
      <c r="AS7" s="8" t="str">
        <f t="shared" si="10"/>
        <v>MP001_E5</v>
      </c>
      <c r="AT7" s="8">
        <f t="shared" si="11"/>
        <v>730</v>
      </c>
      <c r="AU7" s="8">
        <f t="shared" si="12"/>
        <v>730</v>
      </c>
      <c r="AV7" s="8">
        <f t="shared" si="13"/>
        <v>710</v>
      </c>
      <c r="AW7" s="8">
        <f t="shared" si="14"/>
        <v>695</v>
      </c>
      <c r="AX7" s="8">
        <f t="shared" si="15"/>
        <v>685</v>
      </c>
      <c r="AY7" s="8">
        <f t="shared" si="16"/>
        <v>680</v>
      </c>
      <c r="AZ7" s="8">
        <f t="shared" si="17"/>
        <v>675</v>
      </c>
      <c r="BA7" s="8">
        <f t="shared" si="18"/>
        <v>670</v>
      </c>
      <c r="BB7" s="8">
        <f t="shared" si="19"/>
        <v>665</v>
      </c>
      <c r="BC7" s="8">
        <f t="shared" si="20"/>
        <v>660</v>
      </c>
      <c r="BD7" s="8">
        <f t="shared" si="21"/>
        <v>655</v>
      </c>
      <c r="BE7" s="8">
        <f t="shared" si="22"/>
        <v>650</v>
      </c>
      <c r="BF7" s="8" t="str">
        <f t="shared" si="23"/>
        <v/>
      </c>
      <c r="BG7" s="8" t="str">
        <f t="shared" si="24"/>
        <v/>
      </c>
      <c r="BH7" s="8" t="str">
        <f t="shared" si="25"/>
        <v/>
      </c>
      <c r="BI7" s="8" t="str">
        <f t="shared" si="26"/>
        <v/>
      </c>
      <c r="BJ7" s="8" t="str">
        <f t="shared" si="27"/>
        <v/>
      </c>
      <c r="BK7" s="8" t="str">
        <f t="shared" si="28"/>
        <v/>
      </c>
      <c r="BL7" s="8" t="str">
        <f t="shared" si="29"/>
        <v/>
      </c>
      <c r="BM7" s="8" t="str">
        <f t="shared" si="30"/>
        <v/>
      </c>
      <c r="BN7" s="8" t="str">
        <f t="shared" si="31"/>
        <v/>
      </c>
      <c r="BO7" s="8" t="str">
        <f t="shared" si="32"/>
        <v/>
      </c>
      <c r="BP7" s="8" t="str">
        <f t="shared" si="33"/>
        <v/>
      </c>
      <c r="BQ7" s="8" t="str">
        <f t="shared" si="34"/>
        <v/>
      </c>
    </row>
    <row r="8" spans="1:69" x14ac:dyDescent="0.2">
      <c r="A8" s="8" t="str">
        <f>Binning!B8</f>
        <v>PCPU</v>
      </c>
      <c r="B8" s="8" t="str">
        <f>Binning!C8</f>
        <v>MP001</v>
      </c>
      <c r="C8" s="8" t="str">
        <f>Binning!D8</f>
        <v>E6</v>
      </c>
      <c r="D8" s="8" t="str">
        <f>Binning!F8</f>
        <v>MP001_E6</v>
      </c>
      <c r="E8" s="8" t="str">
        <f>Binning!G8</f>
        <v>Bin1</v>
      </c>
      <c r="F8" s="8">
        <f>Binning!H8</f>
        <v>775</v>
      </c>
      <c r="G8" s="8">
        <f>Binning!I8</f>
        <v>80</v>
      </c>
      <c r="H8" s="8">
        <f>Binning!J8</f>
        <v>653.6</v>
      </c>
      <c r="J8" s="8">
        <f>Binning!L8</f>
        <v>640</v>
      </c>
      <c r="K8" s="8">
        <f>Binning!M8</f>
        <v>480</v>
      </c>
      <c r="L8" s="8">
        <f>Binning!N8</f>
        <v>90</v>
      </c>
      <c r="M8" s="8">
        <f>Binning!Y8</f>
        <v>5</v>
      </c>
      <c r="O8" s="8">
        <f t="shared" si="6"/>
        <v>110</v>
      </c>
      <c r="P8" s="8">
        <f>Binning!AZ8</f>
        <v>594.18521581609184</v>
      </c>
      <c r="Q8" s="8" t="str">
        <f t="shared" si="7"/>
        <v>MP001_E6</v>
      </c>
      <c r="R8" s="8">
        <f t="shared" si="1"/>
        <v>640</v>
      </c>
      <c r="S8" s="8">
        <f t="shared" si="1"/>
        <v>630</v>
      </c>
      <c r="T8" s="8">
        <f t="shared" si="1"/>
        <v>605</v>
      </c>
      <c r="U8" s="8">
        <f t="shared" si="1"/>
        <v>590</v>
      </c>
      <c r="V8" s="8">
        <f t="shared" si="1"/>
        <v>580</v>
      </c>
      <c r="W8" s="8">
        <f t="shared" si="1"/>
        <v>575</v>
      </c>
      <c r="X8" s="8">
        <f t="shared" si="1"/>
        <v>570</v>
      </c>
      <c r="Y8" s="8">
        <f t="shared" si="1"/>
        <v>565</v>
      </c>
      <c r="Z8" s="8">
        <f t="shared" si="1"/>
        <v>560</v>
      </c>
      <c r="AA8" s="8">
        <f t="shared" si="1"/>
        <v>555</v>
      </c>
      <c r="AB8" s="8">
        <f t="shared" si="1"/>
        <v>550</v>
      </c>
      <c r="AC8" s="8">
        <f t="shared" si="1"/>
        <v>545</v>
      </c>
      <c r="AD8" s="8" t="str">
        <f t="shared" si="1"/>
        <v/>
      </c>
      <c r="AE8" s="8" t="str">
        <f t="shared" si="1"/>
        <v/>
      </c>
      <c r="AF8" s="8" t="str">
        <f t="shared" si="1"/>
        <v/>
      </c>
      <c r="AG8" s="8" t="str">
        <f t="shared" si="1"/>
        <v/>
      </c>
      <c r="AH8" s="8" t="str">
        <f t="shared" si="1"/>
        <v/>
      </c>
      <c r="AI8" s="8" t="str">
        <f t="shared" si="1"/>
        <v/>
      </c>
      <c r="AJ8" s="8" t="str">
        <f t="shared" si="1"/>
        <v/>
      </c>
      <c r="AK8" s="8" t="str">
        <f t="shared" si="1"/>
        <v/>
      </c>
      <c r="AL8" s="8" t="str">
        <f t="shared" si="1"/>
        <v/>
      </c>
      <c r="AM8" s="8" t="str">
        <f t="shared" si="1"/>
        <v/>
      </c>
      <c r="AN8" s="8" t="str">
        <f t="shared" si="1"/>
        <v/>
      </c>
      <c r="AO8" s="8" t="str">
        <f t="shared" si="1"/>
        <v/>
      </c>
      <c r="AQ8" s="8">
        <f t="shared" si="8"/>
        <v>110</v>
      </c>
      <c r="AR8" s="8">
        <f t="shared" si="9"/>
        <v>594.18521581609184</v>
      </c>
      <c r="AS8" s="8" t="str">
        <f t="shared" si="10"/>
        <v>MP001_E6</v>
      </c>
      <c r="AT8" s="8">
        <f t="shared" si="11"/>
        <v>730</v>
      </c>
      <c r="AU8" s="8">
        <f t="shared" si="12"/>
        <v>720</v>
      </c>
      <c r="AV8" s="8">
        <f t="shared" si="13"/>
        <v>695</v>
      </c>
      <c r="AW8" s="8">
        <f t="shared" si="14"/>
        <v>680</v>
      </c>
      <c r="AX8" s="8">
        <f t="shared" si="15"/>
        <v>670</v>
      </c>
      <c r="AY8" s="8">
        <f t="shared" si="16"/>
        <v>665</v>
      </c>
      <c r="AZ8" s="8">
        <f t="shared" si="17"/>
        <v>660</v>
      </c>
      <c r="BA8" s="8">
        <f t="shared" si="18"/>
        <v>655</v>
      </c>
      <c r="BB8" s="8">
        <f t="shared" si="19"/>
        <v>650</v>
      </c>
      <c r="BC8" s="8">
        <f t="shared" si="20"/>
        <v>645</v>
      </c>
      <c r="BD8" s="8">
        <f t="shared" si="21"/>
        <v>640</v>
      </c>
      <c r="BE8" s="8">
        <f t="shared" si="22"/>
        <v>635</v>
      </c>
      <c r="BF8" s="8" t="str">
        <f t="shared" si="23"/>
        <v/>
      </c>
      <c r="BG8" s="8" t="str">
        <f t="shared" si="24"/>
        <v/>
      </c>
      <c r="BH8" s="8" t="str">
        <f t="shared" si="25"/>
        <v/>
      </c>
      <c r="BI8" s="8" t="str">
        <f t="shared" si="26"/>
        <v/>
      </c>
      <c r="BJ8" s="8" t="str">
        <f t="shared" si="27"/>
        <v/>
      </c>
      <c r="BK8" s="8" t="str">
        <f t="shared" si="28"/>
        <v/>
      </c>
      <c r="BL8" s="8" t="str">
        <f t="shared" si="29"/>
        <v/>
      </c>
      <c r="BM8" s="8" t="str">
        <f t="shared" si="30"/>
        <v/>
      </c>
      <c r="BN8" s="8" t="str">
        <f t="shared" si="31"/>
        <v/>
      </c>
      <c r="BO8" s="8" t="str">
        <f t="shared" si="32"/>
        <v/>
      </c>
      <c r="BP8" s="8" t="str">
        <f t="shared" si="33"/>
        <v/>
      </c>
      <c r="BQ8" s="8" t="str">
        <f t="shared" si="34"/>
        <v/>
      </c>
    </row>
    <row r="9" spans="1:69" x14ac:dyDescent="0.2">
      <c r="A9" s="8" t="str">
        <f>Binning!B9</f>
        <v>PCPU</v>
      </c>
      <c r="B9" s="8" t="str">
        <f>Binning!C9</f>
        <v>MP001</v>
      </c>
      <c r="C9" s="8" t="str">
        <f>Binning!D9</f>
        <v>E7</v>
      </c>
      <c r="D9" s="8" t="str">
        <f>Binning!F9</f>
        <v>MP001_E7</v>
      </c>
      <c r="E9" s="8" t="str">
        <f>Binning!G9</f>
        <v>Bin1</v>
      </c>
      <c r="F9" s="8">
        <f>Binning!H9</f>
        <v>760</v>
      </c>
      <c r="G9" s="8">
        <f>Binning!I9</f>
        <v>80</v>
      </c>
      <c r="H9" s="8">
        <f>Binning!J9</f>
        <v>653.6</v>
      </c>
      <c r="J9" s="8">
        <f>Binning!L9</f>
        <v>640</v>
      </c>
      <c r="K9" s="8">
        <f>Binning!M9</f>
        <v>480</v>
      </c>
      <c r="L9" s="8">
        <f>Binning!N9</f>
        <v>90</v>
      </c>
      <c r="M9" s="8">
        <f>Binning!Y9</f>
        <v>5</v>
      </c>
      <c r="O9" s="8">
        <f t="shared" si="6"/>
        <v>110</v>
      </c>
      <c r="P9" s="8">
        <f>Binning!AZ9</f>
        <v>594.18521581609184</v>
      </c>
      <c r="Q9" s="8" t="str">
        <f t="shared" si="7"/>
        <v>MP001_E7</v>
      </c>
      <c r="R9" s="8">
        <f t="shared" si="1"/>
        <v>640</v>
      </c>
      <c r="S9" s="8">
        <f t="shared" si="1"/>
        <v>615</v>
      </c>
      <c r="T9" s="8">
        <f t="shared" si="1"/>
        <v>590</v>
      </c>
      <c r="U9" s="8">
        <f t="shared" si="1"/>
        <v>575</v>
      </c>
      <c r="V9" s="8">
        <f t="shared" si="1"/>
        <v>565</v>
      </c>
      <c r="W9" s="8">
        <f t="shared" si="1"/>
        <v>560</v>
      </c>
      <c r="X9" s="8">
        <f t="shared" si="1"/>
        <v>555</v>
      </c>
      <c r="Y9" s="8">
        <f t="shared" si="1"/>
        <v>550</v>
      </c>
      <c r="Z9" s="8">
        <f t="shared" si="1"/>
        <v>545</v>
      </c>
      <c r="AA9" s="8">
        <f t="shared" si="1"/>
        <v>540</v>
      </c>
      <c r="AB9" s="8">
        <f t="shared" si="1"/>
        <v>535</v>
      </c>
      <c r="AC9" s="8">
        <f t="shared" si="1"/>
        <v>530</v>
      </c>
      <c r="AD9" s="8" t="str">
        <f t="shared" si="1"/>
        <v/>
      </c>
      <c r="AE9" s="8" t="str">
        <f t="shared" si="1"/>
        <v/>
      </c>
      <c r="AF9" s="8" t="str">
        <f t="shared" si="1"/>
        <v/>
      </c>
      <c r="AG9" s="8" t="str">
        <f t="shared" si="1"/>
        <v/>
      </c>
      <c r="AH9" s="8" t="str">
        <f t="shared" si="1"/>
        <v/>
      </c>
      <c r="AI9" s="8" t="str">
        <f t="shared" si="1"/>
        <v/>
      </c>
      <c r="AJ9" s="8" t="str">
        <f t="shared" si="1"/>
        <v/>
      </c>
      <c r="AK9" s="8" t="str">
        <f t="shared" si="1"/>
        <v/>
      </c>
      <c r="AL9" s="8" t="str">
        <f t="shared" si="1"/>
        <v/>
      </c>
      <c r="AM9" s="8" t="str">
        <f t="shared" si="1"/>
        <v/>
      </c>
      <c r="AN9" s="8" t="str">
        <f t="shared" si="1"/>
        <v/>
      </c>
      <c r="AO9" s="8" t="str">
        <f t="shared" si="1"/>
        <v/>
      </c>
      <c r="AQ9" s="8">
        <f t="shared" si="8"/>
        <v>110</v>
      </c>
      <c r="AR9" s="8">
        <f t="shared" si="9"/>
        <v>594.18521581609184</v>
      </c>
      <c r="AS9" s="8" t="str">
        <f t="shared" si="10"/>
        <v>MP001_E7</v>
      </c>
      <c r="AT9" s="8">
        <f t="shared" si="11"/>
        <v>730</v>
      </c>
      <c r="AU9" s="8">
        <f t="shared" si="12"/>
        <v>705</v>
      </c>
      <c r="AV9" s="8">
        <f t="shared" si="13"/>
        <v>680</v>
      </c>
      <c r="AW9" s="8">
        <f t="shared" si="14"/>
        <v>665</v>
      </c>
      <c r="AX9" s="8">
        <f t="shared" si="15"/>
        <v>655</v>
      </c>
      <c r="AY9" s="8">
        <f t="shared" si="16"/>
        <v>650</v>
      </c>
      <c r="AZ9" s="8">
        <f t="shared" si="17"/>
        <v>645</v>
      </c>
      <c r="BA9" s="8">
        <f t="shared" si="18"/>
        <v>640</v>
      </c>
      <c r="BB9" s="8">
        <f t="shared" si="19"/>
        <v>635</v>
      </c>
      <c r="BC9" s="8">
        <f t="shared" si="20"/>
        <v>630</v>
      </c>
      <c r="BD9" s="8">
        <f t="shared" si="21"/>
        <v>625</v>
      </c>
      <c r="BE9" s="8">
        <f t="shared" si="22"/>
        <v>620</v>
      </c>
      <c r="BF9" s="8" t="str">
        <f t="shared" si="23"/>
        <v/>
      </c>
      <c r="BG9" s="8" t="str">
        <f t="shared" si="24"/>
        <v/>
      </c>
      <c r="BH9" s="8" t="str">
        <f t="shared" si="25"/>
        <v/>
      </c>
      <c r="BI9" s="8" t="str">
        <f t="shared" si="26"/>
        <v/>
      </c>
      <c r="BJ9" s="8" t="str">
        <f t="shared" si="27"/>
        <v/>
      </c>
      <c r="BK9" s="8" t="str">
        <f t="shared" si="28"/>
        <v/>
      </c>
      <c r="BL9" s="8" t="str">
        <f t="shared" si="29"/>
        <v/>
      </c>
      <c r="BM9" s="8" t="str">
        <f t="shared" si="30"/>
        <v/>
      </c>
      <c r="BN9" s="8" t="str">
        <f t="shared" si="31"/>
        <v/>
      </c>
      <c r="BO9" s="8" t="str">
        <f t="shared" si="32"/>
        <v/>
      </c>
      <c r="BP9" s="8" t="str">
        <f t="shared" si="33"/>
        <v/>
      </c>
      <c r="BQ9" s="8" t="str">
        <f t="shared" si="34"/>
        <v/>
      </c>
    </row>
    <row r="10" spans="1:69" x14ac:dyDescent="0.2">
      <c r="A10" s="8" t="str">
        <f>Binning!B10</f>
        <v>PCPU</v>
      </c>
      <c r="B10" s="8" t="str">
        <f>Binning!C10</f>
        <v>MP001</v>
      </c>
      <c r="C10" s="8" t="str">
        <f>Binning!D10</f>
        <v>E8</v>
      </c>
      <c r="D10" s="8" t="str">
        <f>Binning!F10</f>
        <v>MP001_E8</v>
      </c>
      <c r="E10" s="8" t="str">
        <f>Binning!G10</f>
        <v>Bin1</v>
      </c>
      <c r="F10" s="8">
        <f>Binning!H10</f>
        <v>745</v>
      </c>
      <c r="G10" s="8">
        <f>Binning!I10</f>
        <v>80</v>
      </c>
      <c r="H10" s="8">
        <f>Binning!J10</f>
        <v>653.6</v>
      </c>
      <c r="J10" s="8">
        <f>Binning!L10</f>
        <v>640</v>
      </c>
      <c r="K10" s="8">
        <f>Binning!M10</f>
        <v>480</v>
      </c>
      <c r="L10" s="8">
        <f>Binning!N10</f>
        <v>90</v>
      </c>
      <c r="M10" s="8">
        <f>Binning!Y10</f>
        <v>5</v>
      </c>
      <c r="O10" s="8">
        <f t="shared" si="6"/>
        <v>110</v>
      </c>
      <c r="P10" s="8">
        <f>Binning!AZ10</f>
        <v>594.18521581609184</v>
      </c>
      <c r="Q10" s="8" t="str">
        <f t="shared" si="7"/>
        <v>MP001_E8</v>
      </c>
      <c r="R10" s="8">
        <f t="shared" si="1"/>
        <v>640</v>
      </c>
      <c r="S10" s="8">
        <f t="shared" si="1"/>
        <v>600</v>
      </c>
      <c r="T10" s="8">
        <f t="shared" si="1"/>
        <v>575</v>
      </c>
      <c r="U10" s="8">
        <f t="shared" si="1"/>
        <v>560</v>
      </c>
      <c r="V10" s="8">
        <f t="shared" si="1"/>
        <v>550</v>
      </c>
      <c r="W10" s="8">
        <f t="shared" si="1"/>
        <v>545</v>
      </c>
      <c r="X10" s="8">
        <f t="shared" si="1"/>
        <v>540</v>
      </c>
      <c r="Y10" s="8">
        <f t="shared" si="1"/>
        <v>535</v>
      </c>
      <c r="Z10" s="8">
        <f t="shared" si="1"/>
        <v>530</v>
      </c>
      <c r="AA10" s="8">
        <f t="shared" si="1"/>
        <v>525</v>
      </c>
      <c r="AB10" s="8">
        <f t="shared" si="1"/>
        <v>520</v>
      </c>
      <c r="AC10" s="8">
        <f t="shared" si="1"/>
        <v>515</v>
      </c>
      <c r="AD10" s="8" t="str">
        <f t="shared" si="1"/>
        <v/>
      </c>
      <c r="AE10" s="8" t="str">
        <f t="shared" si="1"/>
        <v/>
      </c>
      <c r="AF10" s="8" t="str">
        <f t="shared" si="1"/>
        <v/>
      </c>
      <c r="AG10" s="8" t="str">
        <f t="shared" si="1"/>
        <v/>
      </c>
      <c r="AH10" s="8" t="str">
        <f t="shared" si="1"/>
        <v/>
      </c>
      <c r="AI10" s="8" t="str">
        <f t="shared" si="1"/>
        <v/>
      </c>
      <c r="AJ10" s="8" t="str">
        <f t="shared" si="1"/>
        <v/>
      </c>
      <c r="AK10" s="8" t="str">
        <f t="shared" si="1"/>
        <v/>
      </c>
      <c r="AL10" s="8" t="str">
        <f t="shared" si="1"/>
        <v/>
      </c>
      <c r="AM10" s="8" t="str">
        <f t="shared" si="1"/>
        <v/>
      </c>
      <c r="AN10" s="8" t="str">
        <f t="shared" si="1"/>
        <v/>
      </c>
      <c r="AO10" s="8" t="str">
        <f t="shared" si="1"/>
        <v/>
      </c>
      <c r="AQ10" s="8">
        <f t="shared" si="8"/>
        <v>110</v>
      </c>
      <c r="AR10" s="8">
        <f t="shared" si="9"/>
        <v>594.18521581609184</v>
      </c>
      <c r="AS10" s="8" t="str">
        <f t="shared" si="10"/>
        <v>MP001_E8</v>
      </c>
      <c r="AT10" s="8">
        <f t="shared" si="11"/>
        <v>730</v>
      </c>
      <c r="AU10" s="8">
        <f t="shared" si="12"/>
        <v>690</v>
      </c>
      <c r="AV10" s="8">
        <f t="shared" si="13"/>
        <v>665</v>
      </c>
      <c r="AW10" s="8">
        <f t="shared" si="14"/>
        <v>650</v>
      </c>
      <c r="AX10" s="8">
        <f t="shared" si="15"/>
        <v>640</v>
      </c>
      <c r="AY10" s="8">
        <f t="shared" si="16"/>
        <v>635</v>
      </c>
      <c r="AZ10" s="8">
        <f t="shared" si="17"/>
        <v>630</v>
      </c>
      <c r="BA10" s="8">
        <f t="shared" si="18"/>
        <v>625</v>
      </c>
      <c r="BB10" s="8">
        <f t="shared" si="19"/>
        <v>620</v>
      </c>
      <c r="BC10" s="8">
        <f t="shared" si="20"/>
        <v>615</v>
      </c>
      <c r="BD10" s="8">
        <f t="shared" si="21"/>
        <v>610</v>
      </c>
      <c r="BE10" s="8">
        <f t="shared" si="22"/>
        <v>605</v>
      </c>
      <c r="BF10" s="8" t="str">
        <f t="shared" si="23"/>
        <v/>
      </c>
      <c r="BG10" s="8" t="str">
        <f t="shared" si="24"/>
        <v/>
      </c>
      <c r="BH10" s="8" t="str">
        <f t="shared" si="25"/>
        <v/>
      </c>
      <c r="BI10" s="8" t="str">
        <f t="shared" si="26"/>
        <v/>
      </c>
      <c r="BJ10" s="8" t="str">
        <f t="shared" si="27"/>
        <v/>
      </c>
      <c r="BK10" s="8" t="str">
        <f t="shared" si="28"/>
        <v/>
      </c>
      <c r="BL10" s="8" t="str">
        <f t="shared" si="29"/>
        <v/>
      </c>
      <c r="BM10" s="8" t="str">
        <f t="shared" si="30"/>
        <v/>
      </c>
      <c r="BN10" s="8" t="str">
        <f t="shared" si="31"/>
        <v/>
      </c>
      <c r="BO10" s="8" t="str">
        <f t="shared" si="32"/>
        <v/>
      </c>
      <c r="BP10" s="8" t="str">
        <f t="shared" si="33"/>
        <v/>
      </c>
      <c r="BQ10" s="8" t="str">
        <f t="shared" si="34"/>
        <v/>
      </c>
    </row>
    <row r="11" spans="1:69" x14ac:dyDescent="0.2">
      <c r="A11" s="8" t="str">
        <f>Binning!B11</f>
        <v>PCPU</v>
      </c>
      <c r="B11" s="8" t="str">
        <f>Binning!C11</f>
        <v>MP001</v>
      </c>
      <c r="C11" s="8" t="str">
        <f>Binning!D11</f>
        <v>E9</v>
      </c>
      <c r="D11" s="8" t="str">
        <f>Binning!F11</f>
        <v>MP001_E9</v>
      </c>
      <c r="E11" s="8" t="str">
        <f>Binning!G11</f>
        <v>Bin1</v>
      </c>
      <c r="F11" s="8">
        <f>Binning!H11</f>
        <v>730</v>
      </c>
      <c r="G11" s="8">
        <f>Binning!I11</f>
        <v>80</v>
      </c>
      <c r="H11" s="8">
        <f>Binning!J11</f>
        <v>653.6</v>
      </c>
      <c r="J11" s="8">
        <f>Binning!L11</f>
        <v>640</v>
      </c>
      <c r="K11" s="8">
        <f>Binning!M11</f>
        <v>480</v>
      </c>
      <c r="L11" s="8">
        <f>Binning!N11</f>
        <v>90</v>
      </c>
      <c r="M11" s="8">
        <f>Binning!Y11</f>
        <v>5</v>
      </c>
      <c r="O11" s="8">
        <f t="shared" si="6"/>
        <v>110</v>
      </c>
      <c r="P11" s="8">
        <f>Binning!AZ11</f>
        <v>594.18521581609184</v>
      </c>
      <c r="Q11" s="8" t="str">
        <f t="shared" si="7"/>
        <v>MP001_E9</v>
      </c>
      <c r="R11" s="8">
        <f t="shared" si="1"/>
        <v>640</v>
      </c>
      <c r="S11" s="8">
        <f t="shared" si="1"/>
        <v>585</v>
      </c>
      <c r="T11" s="8">
        <f t="shared" si="1"/>
        <v>560</v>
      </c>
      <c r="U11" s="8">
        <f t="shared" si="1"/>
        <v>545</v>
      </c>
      <c r="V11" s="8">
        <f t="shared" si="1"/>
        <v>535</v>
      </c>
      <c r="W11" s="8">
        <f t="shared" si="1"/>
        <v>530</v>
      </c>
      <c r="X11" s="8">
        <f t="shared" si="1"/>
        <v>525</v>
      </c>
      <c r="Y11" s="8">
        <f t="shared" si="1"/>
        <v>520</v>
      </c>
      <c r="Z11" s="8">
        <f t="shared" si="1"/>
        <v>515</v>
      </c>
      <c r="AA11" s="8">
        <f t="shared" si="1"/>
        <v>510</v>
      </c>
      <c r="AB11" s="8">
        <f t="shared" si="1"/>
        <v>505</v>
      </c>
      <c r="AC11" s="8">
        <f t="shared" si="1"/>
        <v>500</v>
      </c>
      <c r="AD11" s="8" t="str">
        <f t="shared" si="1"/>
        <v/>
      </c>
      <c r="AE11" s="8" t="str">
        <f t="shared" si="1"/>
        <v/>
      </c>
      <c r="AF11" s="8" t="str">
        <f t="shared" si="1"/>
        <v/>
      </c>
      <c r="AG11" s="8" t="str">
        <f t="shared" si="1"/>
        <v/>
      </c>
      <c r="AH11" s="8" t="str">
        <f t="shared" si="1"/>
        <v/>
      </c>
      <c r="AI11" s="8" t="str">
        <f t="shared" si="1"/>
        <v/>
      </c>
      <c r="AJ11" s="8" t="str">
        <f t="shared" si="1"/>
        <v/>
      </c>
      <c r="AK11" s="8" t="str">
        <f t="shared" si="1"/>
        <v/>
      </c>
      <c r="AL11" s="8" t="str">
        <f t="shared" si="1"/>
        <v/>
      </c>
      <c r="AM11" s="8" t="str">
        <f t="shared" si="1"/>
        <v/>
      </c>
      <c r="AN11" s="8" t="str">
        <f t="shared" si="1"/>
        <v/>
      </c>
      <c r="AO11" s="8" t="str">
        <f t="shared" si="1"/>
        <v/>
      </c>
      <c r="AQ11" s="8">
        <f t="shared" si="8"/>
        <v>110</v>
      </c>
      <c r="AR11" s="8">
        <f t="shared" si="9"/>
        <v>594.18521581609184</v>
      </c>
      <c r="AS11" s="8" t="str">
        <f t="shared" si="10"/>
        <v>MP001_E9</v>
      </c>
      <c r="AT11" s="8">
        <f t="shared" si="11"/>
        <v>730</v>
      </c>
      <c r="AU11" s="8">
        <f t="shared" si="12"/>
        <v>675</v>
      </c>
      <c r="AV11" s="8">
        <f t="shared" si="13"/>
        <v>650</v>
      </c>
      <c r="AW11" s="8">
        <f t="shared" si="14"/>
        <v>635</v>
      </c>
      <c r="AX11" s="8">
        <f t="shared" si="15"/>
        <v>625</v>
      </c>
      <c r="AY11" s="8">
        <f t="shared" si="16"/>
        <v>620</v>
      </c>
      <c r="AZ11" s="8">
        <f t="shared" si="17"/>
        <v>615</v>
      </c>
      <c r="BA11" s="8">
        <f t="shared" si="18"/>
        <v>610</v>
      </c>
      <c r="BB11" s="8">
        <f t="shared" si="19"/>
        <v>605</v>
      </c>
      <c r="BC11" s="8">
        <f t="shared" si="20"/>
        <v>600</v>
      </c>
      <c r="BD11" s="8">
        <f t="shared" si="21"/>
        <v>595</v>
      </c>
      <c r="BE11" s="8">
        <f t="shared" si="22"/>
        <v>590</v>
      </c>
      <c r="BF11" s="8" t="str">
        <f t="shared" si="23"/>
        <v/>
      </c>
      <c r="BG11" s="8" t="str">
        <f t="shared" si="24"/>
        <v/>
      </c>
      <c r="BH11" s="8" t="str">
        <f t="shared" si="25"/>
        <v/>
      </c>
      <c r="BI11" s="8" t="str">
        <f t="shared" si="26"/>
        <v/>
      </c>
      <c r="BJ11" s="8" t="str">
        <f t="shared" si="27"/>
        <v/>
      </c>
      <c r="BK11" s="8" t="str">
        <f t="shared" si="28"/>
        <v/>
      </c>
      <c r="BL11" s="8" t="str">
        <f t="shared" si="29"/>
        <v/>
      </c>
      <c r="BM11" s="8" t="str">
        <f t="shared" si="30"/>
        <v/>
      </c>
      <c r="BN11" s="8" t="str">
        <f t="shared" si="31"/>
        <v/>
      </c>
      <c r="BO11" s="8" t="str">
        <f t="shared" si="32"/>
        <v/>
      </c>
      <c r="BP11" s="8" t="str">
        <f t="shared" si="33"/>
        <v/>
      </c>
      <c r="BQ11" s="8" t="str">
        <f t="shared" si="34"/>
        <v/>
      </c>
    </row>
    <row r="12" spans="1:69" x14ac:dyDescent="0.2">
      <c r="A12" s="8" t="str">
        <f>Binning!B12</f>
        <v>PCPU</v>
      </c>
      <c r="B12" s="8" t="str">
        <f>Binning!C12</f>
        <v>MP001</v>
      </c>
      <c r="C12" s="8" t="str">
        <f>Binning!D12</f>
        <v>E10</v>
      </c>
      <c r="D12" s="8" t="str">
        <f>Binning!F12</f>
        <v>MP001_E10</v>
      </c>
      <c r="E12" s="8" t="str">
        <f>Binning!G12</f>
        <v>Bin1</v>
      </c>
      <c r="F12" s="8">
        <f>Binning!H12</f>
        <v>715</v>
      </c>
      <c r="G12" s="8">
        <f>Binning!I12</f>
        <v>80</v>
      </c>
      <c r="H12" s="8">
        <f>Binning!J12</f>
        <v>653.6</v>
      </c>
      <c r="J12" s="8">
        <f>Binning!L12</f>
        <v>640</v>
      </c>
      <c r="K12" s="8">
        <f>Binning!M12</f>
        <v>480</v>
      </c>
      <c r="L12" s="8">
        <f>Binning!N12</f>
        <v>90</v>
      </c>
      <c r="M12" s="8">
        <f>Binning!Y12</f>
        <v>5</v>
      </c>
      <c r="O12" s="8">
        <f t="shared" si="6"/>
        <v>110</v>
      </c>
      <c r="P12" s="8">
        <f>Binning!AZ12</f>
        <v>594.18521581609184</v>
      </c>
      <c r="Q12" s="8" t="str">
        <f t="shared" si="7"/>
        <v>MP001_E10</v>
      </c>
      <c r="R12" s="8">
        <f t="shared" si="1"/>
        <v>640</v>
      </c>
      <c r="S12" s="8">
        <f t="shared" si="1"/>
        <v>570</v>
      </c>
      <c r="T12" s="8">
        <f t="shared" si="1"/>
        <v>545</v>
      </c>
      <c r="U12" s="8">
        <f t="shared" si="1"/>
        <v>530</v>
      </c>
      <c r="V12" s="8">
        <f t="shared" si="1"/>
        <v>520</v>
      </c>
      <c r="W12" s="8">
        <f t="shared" si="1"/>
        <v>515</v>
      </c>
      <c r="X12" s="8">
        <f t="shared" si="1"/>
        <v>510</v>
      </c>
      <c r="Y12" s="8">
        <f t="shared" si="1"/>
        <v>505</v>
      </c>
      <c r="Z12" s="8">
        <f t="shared" si="1"/>
        <v>500</v>
      </c>
      <c r="AA12" s="8">
        <f t="shared" si="1"/>
        <v>495</v>
      </c>
      <c r="AB12" s="8">
        <f t="shared" si="1"/>
        <v>490</v>
      </c>
      <c r="AC12" s="8">
        <f t="shared" si="1"/>
        <v>485</v>
      </c>
      <c r="AD12" s="8" t="str">
        <f t="shared" si="1"/>
        <v/>
      </c>
      <c r="AE12" s="8" t="str">
        <f t="shared" si="1"/>
        <v/>
      </c>
      <c r="AF12" s="8" t="str">
        <f t="shared" si="1"/>
        <v/>
      </c>
      <c r="AG12" s="8" t="str">
        <f t="shared" si="1"/>
        <v/>
      </c>
      <c r="AH12" s="8" t="str">
        <f t="shared" si="1"/>
        <v/>
      </c>
      <c r="AI12" s="8" t="str">
        <f t="shared" si="1"/>
        <v/>
      </c>
      <c r="AJ12" s="8" t="str">
        <f t="shared" si="1"/>
        <v/>
      </c>
      <c r="AK12" s="8" t="str">
        <f t="shared" si="1"/>
        <v/>
      </c>
      <c r="AL12" s="8" t="str">
        <f t="shared" si="1"/>
        <v/>
      </c>
      <c r="AM12" s="8" t="str">
        <f t="shared" si="1"/>
        <v/>
      </c>
      <c r="AN12" s="8" t="str">
        <f t="shared" si="1"/>
        <v/>
      </c>
      <c r="AO12" s="8" t="str">
        <f t="shared" si="1"/>
        <v/>
      </c>
      <c r="AQ12" s="8">
        <f t="shared" si="8"/>
        <v>110</v>
      </c>
      <c r="AR12" s="8">
        <f t="shared" si="9"/>
        <v>594.18521581609184</v>
      </c>
      <c r="AS12" s="8" t="str">
        <f t="shared" si="10"/>
        <v>MP001_E10</v>
      </c>
      <c r="AT12" s="8">
        <f t="shared" si="11"/>
        <v>730</v>
      </c>
      <c r="AU12" s="8">
        <f t="shared" si="12"/>
        <v>660</v>
      </c>
      <c r="AV12" s="8">
        <f t="shared" si="13"/>
        <v>635</v>
      </c>
      <c r="AW12" s="8">
        <f t="shared" si="14"/>
        <v>620</v>
      </c>
      <c r="AX12" s="8">
        <f t="shared" si="15"/>
        <v>610</v>
      </c>
      <c r="AY12" s="8">
        <f t="shared" si="16"/>
        <v>605</v>
      </c>
      <c r="AZ12" s="8">
        <f t="shared" si="17"/>
        <v>600</v>
      </c>
      <c r="BA12" s="8">
        <f t="shared" si="18"/>
        <v>595</v>
      </c>
      <c r="BB12" s="8">
        <f t="shared" si="19"/>
        <v>590</v>
      </c>
      <c r="BC12" s="8">
        <f t="shared" si="20"/>
        <v>585</v>
      </c>
      <c r="BD12" s="8">
        <f t="shared" si="21"/>
        <v>580</v>
      </c>
      <c r="BE12" s="8">
        <f t="shared" si="22"/>
        <v>575</v>
      </c>
      <c r="BF12" s="8" t="str">
        <f t="shared" si="23"/>
        <v/>
      </c>
      <c r="BG12" s="8" t="str">
        <f t="shared" si="24"/>
        <v/>
      </c>
      <c r="BH12" s="8" t="str">
        <f t="shared" si="25"/>
        <v/>
      </c>
      <c r="BI12" s="8" t="str">
        <f t="shared" si="26"/>
        <v/>
      </c>
      <c r="BJ12" s="8" t="str">
        <f t="shared" si="27"/>
        <v/>
      </c>
      <c r="BK12" s="8" t="str">
        <f t="shared" si="28"/>
        <v/>
      </c>
      <c r="BL12" s="8" t="str">
        <f t="shared" si="29"/>
        <v/>
      </c>
      <c r="BM12" s="8" t="str">
        <f t="shared" si="30"/>
        <v/>
      </c>
      <c r="BN12" s="8" t="str">
        <f t="shared" si="31"/>
        <v/>
      </c>
      <c r="BO12" s="8" t="str">
        <f t="shared" si="32"/>
        <v/>
      </c>
      <c r="BP12" s="8" t="str">
        <f t="shared" si="33"/>
        <v/>
      </c>
      <c r="BQ12" s="8" t="str">
        <f t="shared" si="34"/>
        <v/>
      </c>
    </row>
    <row r="13" spans="1:69" x14ac:dyDescent="0.2">
      <c r="A13" s="8" t="str">
        <f>Binning!B13</f>
        <v>PCPU</v>
      </c>
      <c r="B13" s="8" t="str">
        <f>Binning!C13</f>
        <v>MP001</v>
      </c>
      <c r="C13" s="8" t="str">
        <f>Binning!D13</f>
        <v>E11</v>
      </c>
      <c r="D13" s="8" t="str">
        <f>Binning!F13</f>
        <v>MP001_E11</v>
      </c>
      <c r="E13" s="8" t="str">
        <f>Binning!G13</f>
        <v>Bin1</v>
      </c>
      <c r="F13" s="8">
        <f>Binning!H13</f>
        <v>700</v>
      </c>
      <c r="G13" s="8">
        <f>Binning!I13</f>
        <v>80</v>
      </c>
      <c r="H13" s="8">
        <f>Binning!J13</f>
        <v>653.6</v>
      </c>
      <c r="J13" s="8">
        <f>Binning!L13</f>
        <v>640</v>
      </c>
      <c r="K13" s="8">
        <f>Binning!M13</f>
        <v>480</v>
      </c>
      <c r="L13" s="8">
        <f>Binning!N13</f>
        <v>90</v>
      </c>
      <c r="M13" s="8">
        <f>Binning!Y13</f>
        <v>5</v>
      </c>
      <c r="O13" s="8">
        <f t="shared" si="6"/>
        <v>110</v>
      </c>
      <c r="P13" s="8">
        <f>Binning!AZ13</f>
        <v>594.18521581609184</v>
      </c>
      <c r="Q13" s="8" t="str">
        <f t="shared" si="7"/>
        <v>MP001_E11</v>
      </c>
      <c r="R13" s="8">
        <f t="shared" si="1"/>
        <v>635</v>
      </c>
      <c r="S13" s="8">
        <f t="shared" si="1"/>
        <v>555</v>
      </c>
      <c r="T13" s="8">
        <f t="shared" si="1"/>
        <v>530</v>
      </c>
      <c r="U13" s="8">
        <f t="shared" si="1"/>
        <v>515</v>
      </c>
      <c r="V13" s="8">
        <f t="shared" si="1"/>
        <v>505</v>
      </c>
      <c r="W13" s="8">
        <f t="shared" si="1"/>
        <v>500</v>
      </c>
      <c r="X13" s="8">
        <f t="shared" si="1"/>
        <v>495</v>
      </c>
      <c r="Y13" s="8">
        <f t="shared" si="1"/>
        <v>490</v>
      </c>
      <c r="Z13" s="8">
        <f t="shared" si="1"/>
        <v>485</v>
      </c>
      <c r="AA13" s="8">
        <f t="shared" si="1"/>
        <v>480</v>
      </c>
      <c r="AB13" s="8">
        <f t="shared" si="1"/>
        <v>480</v>
      </c>
      <c r="AC13" s="8">
        <f t="shared" si="1"/>
        <v>480</v>
      </c>
      <c r="AD13" s="8" t="str">
        <f t="shared" si="1"/>
        <v/>
      </c>
      <c r="AE13" s="8" t="str">
        <f t="shared" si="1"/>
        <v/>
      </c>
      <c r="AF13" s="8" t="str">
        <f t="shared" si="1"/>
        <v/>
      </c>
      <c r="AG13" s="8" t="str">
        <f t="shared" ref="AG13:AO28" si="35">IF($O13*1.03&gt;AG$2,MAX(MIN(FLOOR(($F13-$G13*LOG10($P13*AG$2/100))/$M13,1)*$M13,$J13),$K13),"")</f>
        <v/>
      </c>
      <c r="AH13" s="8" t="str">
        <f t="shared" si="35"/>
        <v/>
      </c>
      <c r="AI13" s="8" t="str">
        <f t="shared" si="35"/>
        <v/>
      </c>
      <c r="AJ13" s="8" t="str">
        <f t="shared" si="35"/>
        <v/>
      </c>
      <c r="AK13" s="8" t="str">
        <f t="shared" si="35"/>
        <v/>
      </c>
      <c r="AL13" s="8" t="str">
        <f t="shared" si="35"/>
        <v/>
      </c>
      <c r="AM13" s="8" t="str">
        <f t="shared" si="35"/>
        <v/>
      </c>
      <c r="AN13" s="8" t="str">
        <f t="shared" si="35"/>
        <v/>
      </c>
      <c r="AO13" s="8" t="str">
        <f t="shared" si="35"/>
        <v/>
      </c>
      <c r="AQ13" s="8">
        <f t="shared" si="8"/>
        <v>110</v>
      </c>
      <c r="AR13" s="8">
        <f t="shared" si="9"/>
        <v>594.18521581609184</v>
      </c>
      <c r="AS13" s="8" t="str">
        <f t="shared" si="10"/>
        <v>MP001_E11</v>
      </c>
      <c r="AT13" s="8">
        <f t="shared" si="11"/>
        <v>725</v>
      </c>
      <c r="AU13" s="8">
        <f t="shared" si="12"/>
        <v>645</v>
      </c>
      <c r="AV13" s="8">
        <f t="shared" si="13"/>
        <v>620</v>
      </c>
      <c r="AW13" s="8">
        <f t="shared" si="14"/>
        <v>605</v>
      </c>
      <c r="AX13" s="8">
        <f t="shared" si="15"/>
        <v>595</v>
      </c>
      <c r="AY13" s="8">
        <f t="shared" si="16"/>
        <v>590</v>
      </c>
      <c r="AZ13" s="8">
        <f t="shared" si="17"/>
        <v>585</v>
      </c>
      <c r="BA13" s="8">
        <f t="shared" si="18"/>
        <v>580</v>
      </c>
      <c r="BB13" s="8">
        <f t="shared" si="19"/>
        <v>575</v>
      </c>
      <c r="BC13" s="8">
        <f t="shared" si="20"/>
        <v>570</v>
      </c>
      <c r="BD13" s="8">
        <f t="shared" si="21"/>
        <v>570</v>
      </c>
      <c r="BE13" s="8">
        <f t="shared" si="22"/>
        <v>570</v>
      </c>
      <c r="BF13" s="8" t="str">
        <f t="shared" si="23"/>
        <v/>
      </c>
      <c r="BG13" s="8" t="str">
        <f t="shared" si="24"/>
        <v/>
      </c>
      <c r="BH13" s="8" t="str">
        <f t="shared" si="25"/>
        <v/>
      </c>
      <c r="BI13" s="8" t="str">
        <f t="shared" si="26"/>
        <v/>
      </c>
      <c r="BJ13" s="8" t="str">
        <f t="shared" si="27"/>
        <v/>
      </c>
      <c r="BK13" s="8" t="str">
        <f t="shared" si="28"/>
        <v/>
      </c>
      <c r="BL13" s="8" t="str">
        <f t="shared" si="29"/>
        <v/>
      </c>
      <c r="BM13" s="8" t="str">
        <f t="shared" si="30"/>
        <v/>
      </c>
      <c r="BN13" s="8" t="str">
        <f t="shared" si="31"/>
        <v/>
      </c>
      <c r="BO13" s="8" t="str">
        <f t="shared" si="32"/>
        <v/>
      </c>
      <c r="BP13" s="8" t="str">
        <f t="shared" si="33"/>
        <v/>
      </c>
      <c r="BQ13" s="8" t="str">
        <f t="shared" si="34"/>
        <v/>
      </c>
    </row>
    <row r="14" spans="1:69" x14ac:dyDescent="0.2">
      <c r="A14" s="8" t="str">
        <f>Binning!B14</f>
        <v>PCPU</v>
      </c>
      <c r="B14" s="8" t="str">
        <f>Binning!C14</f>
        <v>MP001</v>
      </c>
      <c r="C14" s="8" t="str">
        <f>Binning!D14</f>
        <v>E12</v>
      </c>
      <c r="D14" s="8" t="str">
        <f>Binning!F14</f>
        <v>MP001_E12</v>
      </c>
      <c r="E14" s="8" t="str">
        <f>Binning!G14</f>
        <v>Bin1</v>
      </c>
      <c r="F14" s="8">
        <f>Binning!H14</f>
        <v>685</v>
      </c>
      <c r="G14" s="8">
        <f>Binning!I14</f>
        <v>80</v>
      </c>
      <c r="H14" s="8">
        <f>Binning!J14</f>
        <v>653.6</v>
      </c>
      <c r="J14" s="8">
        <f>Binning!L14</f>
        <v>640</v>
      </c>
      <c r="K14" s="8">
        <f>Binning!M14</f>
        <v>480</v>
      </c>
      <c r="L14" s="8">
        <f>Binning!N14</f>
        <v>90</v>
      </c>
      <c r="M14" s="8">
        <f>Binning!Y14</f>
        <v>5</v>
      </c>
      <c r="O14" s="8">
        <f t="shared" si="6"/>
        <v>110</v>
      </c>
      <c r="P14" s="8">
        <f>Binning!AZ14</f>
        <v>594.18521581609184</v>
      </c>
      <c r="Q14" s="8" t="str">
        <f t="shared" si="7"/>
        <v>MP001_E12</v>
      </c>
      <c r="R14" s="8">
        <f t="shared" ref="R14:AG29" si="36">IF($O14*1.03&gt;R$2,MAX(MIN(FLOOR(($F14-$G14*LOG10($P14*R$2/100))/$M14,1)*$M14,$J14),$K14),"")</f>
        <v>620</v>
      </c>
      <c r="S14" s="8">
        <f t="shared" si="36"/>
        <v>540</v>
      </c>
      <c r="T14" s="8">
        <f t="shared" si="36"/>
        <v>515</v>
      </c>
      <c r="U14" s="8">
        <f t="shared" si="36"/>
        <v>500</v>
      </c>
      <c r="V14" s="8">
        <f t="shared" si="36"/>
        <v>490</v>
      </c>
      <c r="W14" s="8">
        <f t="shared" si="36"/>
        <v>485</v>
      </c>
      <c r="X14" s="8">
        <f t="shared" si="36"/>
        <v>480</v>
      </c>
      <c r="Y14" s="8">
        <f t="shared" si="36"/>
        <v>480</v>
      </c>
      <c r="Z14" s="8">
        <f t="shared" si="36"/>
        <v>480</v>
      </c>
      <c r="AA14" s="8">
        <f t="shared" si="36"/>
        <v>480</v>
      </c>
      <c r="AB14" s="8">
        <f t="shared" si="36"/>
        <v>480</v>
      </c>
      <c r="AC14" s="8">
        <f t="shared" si="36"/>
        <v>480</v>
      </c>
      <c r="AD14" s="8" t="str">
        <f t="shared" si="36"/>
        <v/>
      </c>
      <c r="AE14" s="8" t="str">
        <f t="shared" si="36"/>
        <v/>
      </c>
      <c r="AF14" s="8" t="str">
        <f t="shared" si="36"/>
        <v/>
      </c>
      <c r="AG14" s="8" t="str">
        <f t="shared" si="36"/>
        <v/>
      </c>
      <c r="AH14" s="8" t="str">
        <f t="shared" si="35"/>
        <v/>
      </c>
      <c r="AI14" s="8" t="str">
        <f t="shared" si="35"/>
        <v/>
      </c>
      <c r="AJ14" s="8" t="str">
        <f t="shared" si="35"/>
        <v/>
      </c>
      <c r="AK14" s="8" t="str">
        <f t="shared" si="35"/>
        <v/>
      </c>
      <c r="AL14" s="8" t="str">
        <f t="shared" si="35"/>
        <v/>
      </c>
      <c r="AM14" s="8" t="str">
        <f t="shared" si="35"/>
        <v/>
      </c>
      <c r="AN14" s="8" t="str">
        <f t="shared" si="35"/>
        <v/>
      </c>
      <c r="AO14" s="8" t="str">
        <f t="shared" si="35"/>
        <v/>
      </c>
      <c r="AQ14" s="8">
        <f t="shared" si="8"/>
        <v>110</v>
      </c>
      <c r="AR14" s="8">
        <f t="shared" si="9"/>
        <v>594.18521581609184</v>
      </c>
      <c r="AS14" s="8" t="str">
        <f t="shared" si="10"/>
        <v>MP001_E12</v>
      </c>
      <c r="AT14" s="8">
        <f t="shared" si="11"/>
        <v>710</v>
      </c>
      <c r="AU14" s="8">
        <f t="shared" si="12"/>
        <v>630</v>
      </c>
      <c r="AV14" s="8">
        <f t="shared" si="13"/>
        <v>605</v>
      </c>
      <c r="AW14" s="8">
        <f t="shared" si="14"/>
        <v>590</v>
      </c>
      <c r="AX14" s="8">
        <f t="shared" si="15"/>
        <v>580</v>
      </c>
      <c r="AY14" s="8">
        <f t="shared" si="16"/>
        <v>575</v>
      </c>
      <c r="AZ14" s="8">
        <f t="shared" si="17"/>
        <v>570</v>
      </c>
      <c r="BA14" s="8">
        <f t="shared" si="18"/>
        <v>570</v>
      </c>
      <c r="BB14" s="8">
        <f t="shared" si="19"/>
        <v>570</v>
      </c>
      <c r="BC14" s="8">
        <f t="shared" si="20"/>
        <v>570</v>
      </c>
      <c r="BD14" s="8">
        <f t="shared" si="21"/>
        <v>570</v>
      </c>
      <c r="BE14" s="8">
        <f t="shared" si="22"/>
        <v>570</v>
      </c>
      <c r="BF14" s="8" t="str">
        <f t="shared" si="23"/>
        <v/>
      </c>
      <c r="BG14" s="8" t="str">
        <f t="shared" si="24"/>
        <v/>
      </c>
      <c r="BH14" s="8" t="str">
        <f t="shared" si="25"/>
        <v/>
      </c>
      <c r="BI14" s="8" t="str">
        <f t="shared" si="26"/>
        <v/>
      </c>
      <c r="BJ14" s="8" t="str">
        <f t="shared" si="27"/>
        <v/>
      </c>
      <c r="BK14" s="8" t="str">
        <f t="shared" si="28"/>
        <v/>
      </c>
      <c r="BL14" s="8" t="str">
        <f t="shared" si="29"/>
        <v/>
      </c>
      <c r="BM14" s="8" t="str">
        <f t="shared" si="30"/>
        <v/>
      </c>
      <c r="BN14" s="8" t="str">
        <f t="shared" si="31"/>
        <v/>
      </c>
      <c r="BO14" s="8" t="str">
        <f t="shared" si="32"/>
        <v/>
      </c>
      <c r="BP14" s="8" t="str">
        <f t="shared" si="33"/>
        <v/>
      </c>
      <c r="BQ14" s="8" t="str">
        <f t="shared" si="34"/>
        <v/>
      </c>
    </row>
    <row r="15" spans="1:69" x14ac:dyDescent="0.2">
      <c r="A15" s="8" t="str">
        <f>Binning!B15</f>
        <v>PCPU</v>
      </c>
      <c r="B15" s="8" t="str">
        <f>Binning!C15</f>
        <v>MP002</v>
      </c>
      <c r="C15" s="8" t="str">
        <f>Binning!D15</f>
        <v>E1</v>
      </c>
      <c r="D15" s="8" t="str">
        <f>Binning!F15</f>
        <v>MP002_E1</v>
      </c>
      <c r="E15" s="8" t="str">
        <f>Binning!G15</f>
        <v>Bin1</v>
      </c>
      <c r="F15" s="8">
        <f>Binning!H15</f>
        <v>885</v>
      </c>
      <c r="G15" s="8">
        <f>Binning!I15</f>
        <v>85</v>
      </c>
      <c r="H15" s="8">
        <f>Binning!J15</f>
        <v>653.6</v>
      </c>
      <c r="J15" s="8">
        <f>Binning!L15</f>
        <v>685</v>
      </c>
      <c r="K15" s="8">
        <f>Binning!M15</f>
        <v>495</v>
      </c>
      <c r="L15" s="8">
        <f>Binning!N15</f>
        <v>80</v>
      </c>
      <c r="M15" s="8">
        <f>Binning!Y15</f>
        <v>5</v>
      </c>
      <c r="O15" s="8">
        <f t="shared" si="6"/>
        <v>110</v>
      </c>
      <c r="P15" s="8">
        <f>Binning!AZ15</f>
        <v>594.18521581609184</v>
      </c>
      <c r="Q15" s="8" t="str">
        <f t="shared" si="7"/>
        <v>MP002_E1</v>
      </c>
      <c r="R15" s="8">
        <f t="shared" si="36"/>
        <v>685</v>
      </c>
      <c r="S15" s="8">
        <f t="shared" si="36"/>
        <v>685</v>
      </c>
      <c r="T15" s="8">
        <f t="shared" si="36"/>
        <v>685</v>
      </c>
      <c r="U15" s="8">
        <f t="shared" si="36"/>
        <v>685</v>
      </c>
      <c r="V15" s="8">
        <f t="shared" si="36"/>
        <v>680</v>
      </c>
      <c r="W15" s="8">
        <f t="shared" si="36"/>
        <v>670</v>
      </c>
      <c r="X15" s="8">
        <f t="shared" si="36"/>
        <v>665</v>
      </c>
      <c r="Y15" s="8">
        <f t="shared" si="36"/>
        <v>660</v>
      </c>
      <c r="Z15" s="8">
        <f t="shared" si="36"/>
        <v>655</v>
      </c>
      <c r="AA15" s="8">
        <f t="shared" si="36"/>
        <v>650</v>
      </c>
      <c r="AB15" s="8">
        <f t="shared" si="36"/>
        <v>645</v>
      </c>
      <c r="AC15" s="8">
        <f t="shared" si="36"/>
        <v>645</v>
      </c>
      <c r="AD15" s="8" t="str">
        <f t="shared" si="36"/>
        <v/>
      </c>
      <c r="AE15" s="8" t="str">
        <f t="shared" si="36"/>
        <v/>
      </c>
      <c r="AF15" s="8" t="str">
        <f t="shared" si="36"/>
        <v/>
      </c>
      <c r="AG15" s="8" t="str">
        <f t="shared" si="36"/>
        <v/>
      </c>
      <c r="AH15" s="8" t="str">
        <f t="shared" si="35"/>
        <v/>
      </c>
      <c r="AI15" s="8" t="str">
        <f t="shared" si="35"/>
        <v/>
      </c>
      <c r="AJ15" s="8" t="str">
        <f t="shared" si="35"/>
        <v/>
      </c>
      <c r="AK15" s="8" t="str">
        <f t="shared" si="35"/>
        <v/>
      </c>
      <c r="AL15" s="8" t="str">
        <f t="shared" si="35"/>
        <v/>
      </c>
      <c r="AM15" s="8" t="str">
        <f t="shared" si="35"/>
        <v/>
      </c>
      <c r="AN15" s="8" t="str">
        <f t="shared" si="35"/>
        <v/>
      </c>
      <c r="AO15" s="8" t="str">
        <f t="shared" si="35"/>
        <v/>
      </c>
      <c r="AQ15" s="8">
        <f t="shared" si="8"/>
        <v>110</v>
      </c>
      <c r="AR15" s="8">
        <f t="shared" si="9"/>
        <v>594.18521581609184</v>
      </c>
      <c r="AS15" s="8" t="str">
        <f t="shared" si="10"/>
        <v>MP002_E1</v>
      </c>
      <c r="AT15" s="8">
        <f t="shared" si="11"/>
        <v>765</v>
      </c>
      <c r="AU15" s="8">
        <f t="shared" si="12"/>
        <v>765</v>
      </c>
      <c r="AV15" s="8">
        <f t="shared" si="13"/>
        <v>765</v>
      </c>
      <c r="AW15" s="8">
        <f t="shared" si="14"/>
        <v>765</v>
      </c>
      <c r="AX15" s="8">
        <f t="shared" si="15"/>
        <v>760</v>
      </c>
      <c r="AY15" s="8">
        <f t="shared" si="16"/>
        <v>750</v>
      </c>
      <c r="AZ15" s="8">
        <f t="shared" si="17"/>
        <v>745</v>
      </c>
      <c r="BA15" s="8">
        <f t="shared" si="18"/>
        <v>740</v>
      </c>
      <c r="BB15" s="8">
        <f t="shared" si="19"/>
        <v>735</v>
      </c>
      <c r="BC15" s="8">
        <f t="shared" si="20"/>
        <v>730</v>
      </c>
      <c r="BD15" s="8">
        <f t="shared" si="21"/>
        <v>725</v>
      </c>
      <c r="BE15" s="8">
        <f t="shared" si="22"/>
        <v>725</v>
      </c>
      <c r="BF15" s="8" t="str">
        <f t="shared" si="23"/>
        <v/>
      </c>
      <c r="BG15" s="8" t="str">
        <f t="shared" si="24"/>
        <v/>
      </c>
      <c r="BH15" s="8" t="str">
        <f t="shared" si="25"/>
        <v/>
      </c>
      <c r="BI15" s="8" t="str">
        <f t="shared" si="26"/>
        <v/>
      </c>
      <c r="BJ15" s="8" t="str">
        <f t="shared" si="27"/>
        <v/>
      </c>
      <c r="BK15" s="8" t="str">
        <f t="shared" si="28"/>
        <v/>
      </c>
      <c r="BL15" s="8" t="str">
        <f t="shared" si="29"/>
        <v/>
      </c>
      <c r="BM15" s="8" t="str">
        <f t="shared" si="30"/>
        <v/>
      </c>
      <c r="BN15" s="8" t="str">
        <f t="shared" si="31"/>
        <v/>
      </c>
      <c r="BO15" s="8" t="str">
        <f t="shared" si="32"/>
        <v/>
      </c>
      <c r="BP15" s="8" t="str">
        <f t="shared" si="33"/>
        <v/>
      </c>
      <c r="BQ15" s="8" t="str">
        <f t="shared" si="34"/>
        <v/>
      </c>
    </row>
    <row r="16" spans="1:69" x14ac:dyDescent="0.2">
      <c r="A16" s="8" t="str">
        <f>Binning!B16</f>
        <v>PCPU</v>
      </c>
      <c r="B16" s="8" t="str">
        <f>Binning!C16</f>
        <v>MP002</v>
      </c>
      <c r="C16" s="8" t="str">
        <f>Binning!D16</f>
        <v>E2</v>
      </c>
      <c r="D16" s="8" t="str">
        <f>Binning!F16</f>
        <v>MP002_E2</v>
      </c>
      <c r="E16" s="8" t="str">
        <f>Binning!G16</f>
        <v>Bin1</v>
      </c>
      <c r="F16" s="8">
        <f>Binning!H16</f>
        <v>870</v>
      </c>
      <c r="G16" s="8">
        <f>Binning!I16</f>
        <v>85</v>
      </c>
      <c r="H16" s="8">
        <f>Binning!J16</f>
        <v>653.6</v>
      </c>
      <c r="J16" s="8">
        <f>Binning!L16</f>
        <v>675</v>
      </c>
      <c r="K16" s="8">
        <f>Binning!M16</f>
        <v>495</v>
      </c>
      <c r="L16" s="8">
        <f>Binning!N16</f>
        <v>80</v>
      </c>
      <c r="M16" s="8">
        <f>Binning!Y16</f>
        <v>5</v>
      </c>
      <c r="O16" s="8">
        <f t="shared" si="6"/>
        <v>110</v>
      </c>
      <c r="P16" s="8">
        <f>Binning!AZ16</f>
        <v>594.18521581609184</v>
      </c>
      <c r="Q16" s="8" t="str">
        <f t="shared" si="7"/>
        <v>MP002_E2</v>
      </c>
      <c r="R16" s="8">
        <f t="shared" si="36"/>
        <v>675</v>
      </c>
      <c r="S16" s="8">
        <f t="shared" si="36"/>
        <v>675</v>
      </c>
      <c r="T16" s="8">
        <f t="shared" si="36"/>
        <v>675</v>
      </c>
      <c r="U16" s="8">
        <f t="shared" si="36"/>
        <v>675</v>
      </c>
      <c r="V16" s="8">
        <f t="shared" si="36"/>
        <v>665</v>
      </c>
      <c r="W16" s="8">
        <f t="shared" si="36"/>
        <v>655</v>
      </c>
      <c r="X16" s="8">
        <f t="shared" si="36"/>
        <v>650</v>
      </c>
      <c r="Y16" s="8">
        <f t="shared" si="36"/>
        <v>645</v>
      </c>
      <c r="Z16" s="8">
        <f t="shared" si="36"/>
        <v>640</v>
      </c>
      <c r="AA16" s="8">
        <f t="shared" si="36"/>
        <v>635</v>
      </c>
      <c r="AB16" s="8">
        <f t="shared" si="36"/>
        <v>630</v>
      </c>
      <c r="AC16" s="8">
        <f t="shared" si="36"/>
        <v>630</v>
      </c>
      <c r="AD16" s="8" t="str">
        <f t="shared" si="36"/>
        <v/>
      </c>
      <c r="AE16" s="8" t="str">
        <f t="shared" si="36"/>
        <v/>
      </c>
      <c r="AF16" s="8" t="str">
        <f t="shared" si="36"/>
        <v/>
      </c>
      <c r="AG16" s="8" t="str">
        <f t="shared" si="36"/>
        <v/>
      </c>
      <c r="AH16" s="8" t="str">
        <f t="shared" si="35"/>
        <v/>
      </c>
      <c r="AI16" s="8" t="str">
        <f t="shared" si="35"/>
        <v/>
      </c>
      <c r="AJ16" s="8" t="str">
        <f t="shared" si="35"/>
        <v/>
      </c>
      <c r="AK16" s="8" t="str">
        <f t="shared" si="35"/>
        <v/>
      </c>
      <c r="AL16" s="8" t="str">
        <f t="shared" si="35"/>
        <v/>
      </c>
      <c r="AM16" s="8" t="str">
        <f t="shared" si="35"/>
        <v/>
      </c>
      <c r="AN16" s="8" t="str">
        <f t="shared" si="35"/>
        <v/>
      </c>
      <c r="AO16" s="8" t="str">
        <f t="shared" si="35"/>
        <v/>
      </c>
      <c r="AQ16" s="8">
        <f t="shared" si="8"/>
        <v>110</v>
      </c>
      <c r="AR16" s="8">
        <f t="shared" si="9"/>
        <v>594.18521581609184</v>
      </c>
      <c r="AS16" s="8" t="str">
        <f t="shared" si="10"/>
        <v>MP002_E2</v>
      </c>
      <c r="AT16" s="8">
        <f t="shared" si="11"/>
        <v>755</v>
      </c>
      <c r="AU16" s="8">
        <f t="shared" si="12"/>
        <v>755</v>
      </c>
      <c r="AV16" s="8">
        <f t="shared" si="13"/>
        <v>755</v>
      </c>
      <c r="AW16" s="8">
        <f t="shared" si="14"/>
        <v>755</v>
      </c>
      <c r="AX16" s="8">
        <f t="shared" si="15"/>
        <v>745</v>
      </c>
      <c r="AY16" s="8">
        <f t="shared" si="16"/>
        <v>735</v>
      </c>
      <c r="AZ16" s="8">
        <f t="shared" si="17"/>
        <v>730</v>
      </c>
      <c r="BA16" s="8">
        <f t="shared" si="18"/>
        <v>725</v>
      </c>
      <c r="BB16" s="8">
        <f t="shared" si="19"/>
        <v>720</v>
      </c>
      <c r="BC16" s="8">
        <f t="shared" si="20"/>
        <v>715</v>
      </c>
      <c r="BD16" s="8">
        <f t="shared" si="21"/>
        <v>710</v>
      </c>
      <c r="BE16" s="8">
        <f t="shared" si="22"/>
        <v>710</v>
      </c>
      <c r="BF16" s="8" t="str">
        <f t="shared" si="23"/>
        <v/>
      </c>
      <c r="BG16" s="8" t="str">
        <f t="shared" si="24"/>
        <v/>
      </c>
      <c r="BH16" s="8" t="str">
        <f t="shared" si="25"/>
        <v/>
      </c>
      <c r="BI16" s="8" t="str">
        <f t="shared" si="26"/>
        <v/>
      </c>
      <c r="BJ16" s="8" t="str">
        <f t="shared" si="27"/>
        <v/>
      </c>
      <c r="BK16" s="8" t="str">
        <f t="shared" si="28"/>
        <v/>
      </c>
      <c r="BL16" s="8" t="str">
        <f t="shared" si="29"/>
        <v/>
      </c>
      <c r="BM16" s="8" t="str">
        <f t="shared" si="30"/>
        <v/>
      </c>
      <c r="BN16" s="8" t="str">
        <f t="shared" si="31"/>
        <v/>
      </c>
      <c r="BO16" s="8" t="str">
        <f t="shared" si="32"/>
        <v/>
      </c>
      <c r="BP16" s="8" t="str">
        <f t="shared" si="33"/>
        <v/>
      </c>
      <c r="BQ16" s="8" t="str">
        <f t="shared" si="34"/>
        <v/>
      </c>
    </row>
    <row r="17" spans="1:69" x14ac:dyDescent="0.2">
      <c r="A17" s="8" t="str">
        <f>Binning!B17</f>
        <v>PCPU</v>
      </c>
      <c r="B17" s="8" t="str">
        <f>Binning!C17</f>
        <v>MP002</v>
      </c>
      <c r="C17" s="8" t="str">
        <f>Binning!D17</f>
        <v>E3</v>
      </c>
      <c r="D17" s="8" t="str">
        <f>Binning!F17</f>
        <v>MP002_E3</v>
      </c>
      <c r="E17" s="8" t="str">
        <f>Binning!G17</f>
        <v>Bin1</v>
      </c>
      <c r="F17" s="8">
        <f>Binning!H17</f>
        <v>855</v>
      </c>
      <c r="G17" s="8">
        <f>Binning!I17</f>
        <v>85</v>
      </c>
      <c r="H17" s="8">
        <f>Binning!J17</f>
        <v>653.6</v>
      </c>
      <c r="J17" s="8">
        <f>Binning!L17</f>
        <v>665</v>
      </c>
      <c r="K17" s="8">
        <f>Binning!M17</f>
        <v>495</v>
      </c>
      <c r="L17" s="8">
        <f>Binning!N17</f>
        <v>80</v>
      </c>
      <c r="M17" s="8">
        <f>Binning!Y17</f>
        <v>5</v>
      </c>
      <c r="O17" s="8">
        <f t="shared" si="6"/>
        <v>110</v>
      </c>
      <c r="P17" s="8">
        <f>Binning!AZ17</f>
        <v>594.18521581609184</v>
      </c>
      <c r="Q17" s="8" t="str">
        <f t="shared" si="7"/>
        <v>MP002_E3</v>
      </c>
      <c r="R17" s="8">
        <f t="shared" si="36"/>
        <v>665</v>
      </c>
      <c r="S17" s="8">
        <f t="shared" si="36"/>
        <v>665</v>
      </c>
      <c r="T17" s="8">
        <f t="shared" si="36"/>
        <v>665</v>
      </c>
      <c r="U17" s="8">
        <f t="shared" si="36"/>
        <v>660</v>
      </c>
      <c r="V17" s="8">
        <f t="shared" si="36"/>
        <v>650</v>
      </c>
      <c r="W17" s="8">
        <f t="shared" si="36"/>
        <v>640</v>
      </c>
      <c r="X17" s="8">
        <f t="shared" si="36"/>
        <v>635</v>
      </c>
      <c r="Y17" s="8">
        <f t="shared" si="36"/>
        <v>630</v>
      </c>
      <c r="Z17" s="8">
        <f t="shared" si="36"/>
        <v>625</v>
      </c>
      <c r="AA17" s="8">
        <f t="shared" si="36"/>
        <v>620</v>
      </c>
      <c r="AB17" s="8">
        <f t="shared" si="36"/>
        <v>615</v>
      </c>
      <c r="AC17" s="8">
        <f t="shared" si="36"/>
        <v>615</v>
      </c>
      <c r="AD17" s="8" t="str">
        <f t="shared" si="36"/>
        <v/>
      </c>
      <c r="AE17" s="8" t="str">
        <f t="shared" si="36"/>
        <v/>
      </c>
      <c r="AF17" s="8" t="str">
        <f t="shared" si="36"/>
        <v/>
      </c>
      <c r="AG17" s="8" t="str">
        <f t="shared" si="36"/>
        <v/>
      </c>
      <c r="AH17" s="8" t="str">
        <f t="shared" si="35"/>
        <v/>
      </c>
      <c r="AI17" s="8" t="str">
        <f t="shared" si="35"/>
        <v/>
      </c>
      <c r="AJ17" s="8" t="str">
        <f t="shared" si="35"/>
        <v/>
      </c>
      <c r="AK17" s="8" t="str">
        <f t="shared" si="35"/>
        <v/>
      </c>
      <c r="AL17" s="8" t="str">
        <f t="shared" si="35"/>
        <v/>
      </c>
      <c r="AM17" s="8" t="str">
        <f t="shared" si="35"/>
        <v/>
      </c>
      <c r="AN17" s="8" t="str">
        <f t="shared" si="35"/>
        <v/>
      </c>
      <c r="AO17" s="8" t="str">
        <f t="shared" si="35"/>
        <v/>
      </c>
      <c r="AQ17" s="8">
        <f t="shared" si="8"/>
        <v>110</v>
      </c>
      <c r="AR17" s="8">
        <f t="shared" si="9"/>
        <v>594.18521581609184</v>
      </c>
      <c r="AS17" s="8" t="str">
        <f t="shared" si="10"/>
        <v>MP002_E3</v>
      </c>
      <c r="AT17" s="8">
        <f t="shared" si="11"/>
        <v>745</v>
      </c>
      <c r="AU17" s="8">
        <f t="shared" si="12"/>
        <v>745</v>
      </c>
      <c r="AV17" s="8">
        <f t="shared" si="13"/>
        <v>745</v>
      </c>
      <c r="AW17" s="8">
        <f t="shared" si="14"/>
        <v>740</v>
      </c>
      <c r="AX17" s="8">
        <f t="shared" si="15"/>
        <v>730</v>
      </c>
      <c r="AY17" s="8">
        <f t="shared" si="16"/>
        <v>720</v>
      </c>
      <c r="AZ17" s="8">
        <f t="shared" si="17"/>
        <v>715</v>
      </c>
      <c r="BA17" s="8">
        <f t="shared" si="18"/>
        <v>710</v>
      </c>
      <c r="BB17" s="8">
        <f t="shared" si="19"/>
        <v>705</v>
      </c>
      <c r="BC17" s="8">
        <f t="shared" si="20"/>
        <v>700</v>
      </c>
      <c r="BD17" s="8">
        <f t="shared" si="21"/>
        <v>695</v>
      </c>
      <c r="BE17" s="8">
        <f t="shared" si="22"/>
        <v>695</v>
      </c>
      <c r="BF17" s="8" t="str">
        <f t="shared" si="23"/>
        <v/>
      </c>
      <c r="BG17" s="8" t="str">
        <f t="shared" si="24"/>
        <v/>
      </c>
      <c r="BH17" s="8" t="str">
        <f t="shared" si="25"/>
        <v/>
      </c>
      <c r="BI17" s="8" t="str">
        <f t="shared" si="26"/>
        <v/>
      </c>
      <c r="BJ17" s="8" t="str">
        <f t="shared" si="27"/>
        <v/>
      </c>
      <c r="BK17" s="8" t="str">
        <f t="shared" si="28"/>
        <v/>
      </c>
      <c r="BL17" s="8" t="str">
        <f t="shared" si="29"/>
        <v/>
      </c>
      <c r="BM17" s="8" t="str">
        <f t="shared" si="30"/>
        <v/>
      </c>
      <c r="BN17" s="8" t="str">
        <f t="shared" si="31"/>
        <v/>
      </c>
      <c r="BO17" s="8" t="str">
        <f t="shared" si="32"/>
        <v/>
      </c>
      <c r="BP17" s="8" t="str">
        <f t="shared" si="33"/>
        <v/>
      </c>
      <c r="BQ17" s="8" t="str">
        <f t="shared" si="34"/>
        <v/>
      </c>
    </row>
    <row r="18" spans="1:69" x14ac:dyDescent="0.2">
      <c r="A18" s="8" t="str">
        <f>Binning!B18</f>
        <v>PCPU</v>
      </c>
      <c r="B18" s="8" t="str">
        <f>Binning!C18</f>
        <v>MP002</v>
      </c>
      <c r="C18" s="8" t="str">
        <f>Binning!D18</f>
        <v>E4</v>
      </c>
      <c r="D18" s="8" t="str">
        <f>Binning!F18</f>
        <v>MP002_E4</v>
      </c>
      <c r="E18" s="8" t="str">
        <f>Binning!G18</f>
        <v>Bin1</v>
      </c>
      <c r="F18" s="8">
        <f>Binning!H18</f>
        <v>840</v>
      </c>
      <c r="G18" s="8">
        <f>Binning!I18</f>
        <v>85</v>
      </c>
      <c r="H18" s="8">
        <f>Binning!J18</f>
        <v>653.6</v>
      </c>
      <c r="J18" s="8">
        <f>Binning!L18</f>
        <v>665</v>
      </c>
      <c r="K18" s="8">
        <f>Binning!M18</f>
        <v>495</v>
      </c>
      <c r="L18" s="8">
        <f>Binning!N18</f>
        <v>80</v>
      </c>
      <c r="M18" s="8">
        <f>Binning!Y18</f>
        <v>5</v>
      </c>
      <c r="O18" s="8">
        <f t="shared" ref="O18:O81" si="37">ROUND(100*H18/P18,0)</f>
        <v>110</v>
      </c>
      <c r="P18" s="8">
        <f>Binning!AZ18</f>
        <v>594.18521581609184</v>
      </c>
      <c r="Q18" s="8" t="str">
        <f t="shared" ref="Q18:Q81" si="38">D18</f>
        <v>MP002_E4</v>
      </c>
      <c r="R18" s="8">
        <f t="shared" si="36"/>
        <v>665</v>
      </c>
      <c r="S18" s="8">
        <f t="shared" si="36"/>
        <v>665</v>
      </c>
      <c r="T18" s="8">
        <f t="shared" si="36"/>
        <v>660</v>
      </c>
      <c r="U18" s="8">
        <f t="shared" si="36"/>
        <v>645</v>
      </c>
      <c r="V18" s="8">
        <f t="shared" si="36"/>
        <v>635</v>
      </c>
      <c r="W18" s="8">
        <f t="shared" si="36"/>
        <v>625</v>
      </c>
      <c r="X18" s="8">
        <f t="shared" si="36"/>
        <v>620</v>
      </c>
      <c r="Y18" s="8">
        <f t="shared" si="36"/>
        <v>615</v>
      </c>
      <c r="Z18" s="8">
        <f t="shared" si="36"/>
        <v>610</v>
      </c>
      <c r="AA18" s="8">
        <f t="shared" si="36"/>
        <v>605</v>
      </c>
      <c r="AB18" s="8">
        <f t="shared" si="36"/>
        <v>600</v>
      </c>
      <c r="AC18" s="8">
        <f t="shared" si="36"/>
        <v>600</v>
      </c>
      <c r="AD18" s="8" t="str">
        <f t="shared" si="36"/>
        <v/>
      </c>
      <c r="AE18" s="8" t="str">
        <f t="shared" si="36"/>
        <v/>
      </c>
      <c r="AF18" s="8" t="str">
        <f t="shared" si="36"/>
        <v/>
      </c>
      <c r="AG18" s="8" t="str">
        <f t="shared" si="36"/>
        <v/>
      </c>
      <c r="AH18" s="8" t="str">
        <f t="shared" si="35"/>
        <v/>
      </c>
      <c r="AI18" s="8" t="str">
        <f t="shared" si="35"/>
        <v/>
      </c>
      <c r="AJ18" s="8" t="str">
        <f t="shared" si="35"/>
        <v/>
      </c>
      <c r="AK18" s="8" t="str">
        <f t="shared" si="35"/>
        <v/>
      </c>
      <c r="AL18" s="8" t="str">
        <f t="shared" si="35"/>
        <v/>
      </c>
      <c r="AM18" s="8" t="str">
        <f t="shared" si="35"/>
        <v/>
      </c>
      <c r="AN18" s="8" t="str">
        <f t="shared" si="35"/>
        <v/>
      </c>
      <c r="AO18" s="8" t="str">
        <f t="shared" si="35"/>
        <v/>
      </c>
      <c r="AQ18" s="8">
        <f t="shared" ref="AQ18:AQ81" si="39">O18</f>
        <v>110</v>
      </c>
      <c r="AR18" s="8">
        <f t="shared" ref="AR18:AR81" si="40">P18</f>
        <v>594.18521581609184</v>
      </c>
      <c r="AS18" s="8" t="str">
        <f t="shared" ref="AS18:AS81" si="41">Q18</f>
        <v>MP002_E4</v>
      </c>
      <c r="AT18" s="8">
        <f t="shared" ref="AT18:AT81" si="42">IF($AQ18*1.03&gt;AT$2,$L18+R18,"")</f>
        <v>745</v>
      </c>
      <c r="AU18" s="8">
        <f t="shared" ref="AU18:AU81" si="43">IF($AQ18*1.03&gt;AU$2,$L18+S18,"")</f>
        <v>745</v>
      </c>
      <c r="AV18" s="8">
        <f t="shared" ref="AV18:AV81" si="44">IF($AQ18*1.03&gt;AV$2,$L18+T18,"")</f>
        <v>740</v>
      </c>
      <c r="AW18" s="8">
        <f t="shared" ref="AW18:AW81" si="45">IF($AQ18*1.03&gt;AW$2,$L18+U18,"")</f>
        <v>725</v>
      </c>
      <c r="AX18" s="8">
        <f t="shared" ref="AX18:AX81" si="46">IF($AQ18*1.03&gt;AX$2,$L18+V18,"")</f>
        <v>715</v>
      </c>
      <c r="AY18" s="8">
        <f t="shared" ref="AY18:AY81" si="47">IF($AQ18*1.03&gt;AY$2,$L18+W18,"")</f>
        <v>705</v>
      </c>
      <c r="AZ18" s="8">
        <f t="shared" ref="AZ18:AZ81" si="48">IF($AQ18*1.03&gt;AZ$2,$L18+X18,"")</f>
        <v>700</v>
      </c>
      <c r="BA18" s="8">
        <f t="shared" ref="BA18:BA81" si="49">IF($AQ18*1.03&gt;BA$2,$L18+Y18,"")</f>
        <v>695</v>
      </c>
      <c r="BB18" s="8">
        <f t="shared" ref="BB18:BB81" si="50">IF($AQ18*1.03&gt;BB$2,$L18+Z18,"")</f>
        <v>690</v>
      </c>
      <c r="BC18" s="8">
        <f t="shared" ref="BC18:BC81" si="51">IF($AQ18*1.03&gt;BC$2,$L18+AA18,"")</f>
        <v>685</v>
      </c>
      <c r="BD18" s="8">
        <f t="shared" ref="BD18:BD81" si="52">IF($AQ18*1.03&gt;BD$2,$L18+AB18,"")</f>
        <v>680</v>
      </c>
      <c r="BE18" s="8">
        <f t="shared" ref="BE18:BE81" si="53">IF($AQ18*1.03&gt;BE$2,$L18+AC18,"")</f>
        <v>680</v>
      </c>
      <c r="BF18" s="8" t="str">
        <f t="shared" ref="BF18:BF81" si="54">IF($AQ18*1.03&gt;BF$2,$L18+AD18,"")</f>
        <v/>
      </c>
      <c r="BG18" s="8" t="str">
        <f t="shared" ref="BG18:BG81" si="55">IF($AQ18*1.03&gt;BG$2,$L18+AE18,"")</f>
        <v/>
      </c>
      <c r="BH18" s="8" t="str">
        <f t="shared" ref="BH18:BH81" si="56">IF($AQ18*1.03&gt;BH$2,$L18+AF18,"")</f>
        <v/>
      </c>
      <c r="BI18" s="8" t="str">
        <f t="shared" ref="BI18:BI81" si="57">IF($AQ18*1.03&gt;BI$2,$L18+AG18,"")</f>
        <v/>
      </c>
      <c r="BJ18" s="8" t="str">
        <f t="shared" ref="BJ18:BJ81" si="58">IF($AQ18*1.03&gt;BJ$2,$L18+AH18,"")</f>
        <v/>
      </c>
      <c r="BK18" s="8" t="str">
        <f t="shared" ref="BK18:BK81" si="59">IF($AQ18*1.03&gt;BK$2,$L18+AI18,"")</f>
        <v/>
      </c>
      <c r="BL18" s="8" t="str">
        <f t="shared" ref="BL18:BL81" si="60">IF($AQ18*1.03&gt;BL$2,$L18+AJ18,"")</f>
        <v/>
      </c>
      <c r="BM18" s="8" t="str">
        <f t="shared" ref="BM18:BM81" si="61">IF($AQ18*1.03&gt;BM$2,$L18+AK18,"")</f>
        <v/>
      </c>
      <c r="BN18" s="8" t="str">
        <f t="shared" ref="BN18:BN81" si="62">IF($AQ18*1.03&gt;BN$2,$L18+AL18,"")</f>
        <v/>
      </c>
      <c r="BO18" s="8" t="str">
        <f t="shared" ref="BO18:BO81" si="63">IF($AQ18*1.03&gt;BO$2,$L18+AM18,"")</f>
        <v/>
      </c>
      <c r="BP18" s="8" t="str">
        <f t="shared" ref="BP18:BP81" si="64">IF($AQ18*1.03&gt;BP$2,$L18+AN18,"")</f>
        <v/>
      </c>
      <c r="BQ18" s="8" t="str">
        <f t="shared" ref="BQ18:BQ81" si="65">IF($AQ18*1.03&gt;BQ$2,$L18+AO18,"")</f>
        <v/>
      </c>
    </row>
    <row r="19" spans="1:69" x14ac:dyDescent="0.2">
      <c r="A19" s="8" t="str">
        <f>Binning!B19</f>
        <v>PCPU</v>
      </c>
      <c r="B19" s="8" t="str">
        <f>Binning!C19</f>
        <v>MP002</v>
      </c>
      <c r="C19" s="8" t="str">
        <f>Binning!D19</f>
        <v>E5</v>
      </c>
      <c r="D19" s="8" t="str">
        <f>Binning!F19</f>
        <v>MP002_E5</v>
      </c>
      <c r="E19" s="8" t="str">
        <f>Binning!G19</f>
        <v>Bin1</v>
      </c>
      <c r="F19" s="8">
        <f>Binning!H19</f>
        <v>825</v>
      </c>
      <c r="G19" s="8">
        <f>Binning!I19</f>
        <v>85</v>
      </c>
      <c r="H19" s="8">
        <f>Binning!J19</f>
        <v>653.6</v>
      </c>
      <c r="J19" s="8">
        <f>Binning!L19</f>
        <v>665</v>
      </c>
      <c r="K19" s="8">
        <f>Binning!M19</f>
        <v>495</v>
      </c>
      <c r="L19" s="8">
        <f>Binning!N19</f>
        <v>80</v>
      </c>
      <c r="M19" s="8">
        <f>Binning!Y19</f>
        <v>5</v>
      </c>
      <c r="O19" s="8">
        <f t="shared" si="37"/>
        <v>110</v>
      </c>
      <c r="P19" s="8">
        <f>Binning!AZ19</f>
        <v>594.18521581609184</v>
      </c>
      <c r="Q19" s="8" t="str">
        <f t="shared" si="38"/>
        <v>MP002_E5</v>
      </c>
      <c r="R19" s="8">
        <f t="shared" si="36"/>
        <v>665</v>
      </c>
      <c r="S19" s="8">
        <f t="shared" si="36"/>
        <v>665</v>
      </c>
      <c r="T19" s="8">
        <f t="shared" si="36"/>
        <v>645</v>
      </c>
      <c r="U19" s="8">
        <f t="shared" si="36"/>
        <v>630</v>
      </c>
      <c r="V19" s="8">
        <f t="shared" si="36"/>
        <v>620</v>
      </c>
      <c r="W19" s="8">
        <f t="shared" si="36"/>
        <v>610</v>
      </c>
      <c r="X19" s="8">
        <f t="shared" si="36"/>
        <v>605</v>
      </c>
      <c r="Y19" s="8">
        <f t="shared" si="36"/>
        <v>600</v>
      </c>
      <c r="Z19" s="8">
        <f t="shared" si="36"/>
        <v>595</v>
      </c>
      <c r="AA19" s="8">
        <f t="shared" si="36"/>
        <v>590</v>
      </c>
      <c r="AB19" s="8">
        <f t="shared" si="36"/>
        <v>585</v>
      </c>
      <c r="AC19" s="8">
        <f t="shared" si="36"/>
        <v>585</v>
      </c>
      <c r="AD19" s="8" t="str">
        <f t="shared" si="36"/>
        <v/>
      </c>
      <c r="AE19" s="8" t="str">
        <f t="shared" si="36"/>
        <v/>
      </c>
      <c r="AF19" s="8" t="str">
        <f t="shared" si="36"/>
        <v/>
      </c>
      <c r="AG19" s="8" t="str">
        <f t="shared" si="36"/>
        <v/>
      </c>
      <c r="AH19" s="8" t="str">
        <f t="shared" si="35"/>
        <v/>
      </c>
      <c r="AI19" s="8" t="str">
        <f t="shared" si="35"/>
        <v/>
      </c>
      <c r="AJ19" s="8" t="str">
        <f t="shared" si="35"/>
        <v/>
      </c>
      <c r="AK19" s="8" t="str">
        <f t="shared" si="35"/>
        <v/>
      </c>
      <c r="AL19" s="8" t="str">
        <f t="shared" si="35"/>
        <v/>
      </c>
      <c r="AM19" s="8" t="str">
        <f t="shared" si="35"/>
        <v/>
      </c>
      <c r="AN19" s="8" t="str">
        <f t="shared" si="35"/>
        <v/>
      </c>
      <c r="AO19" s="8" t="str">
        <f t="shared" si="35"/>
        <v/>
      </c>
      <c r="AQ19" s="8">
        <f t="shared" si="39"/>
        <v>110</v>
      </c>
      <c r="AR19" s="8">
        <f t="shared" si="40"/>
        <v>594.18521581609184</v>
      </c>
      <c r="AS19" s="8" t="str">
        <f t="shared" si="41"/>
        <v>MP002_E5</v>
      </c>
      <c r="AT19" s="8">
        <f t="shared" si="42"/>
        <v>745</v>
      </c>
      <c r="AU19" s="8">
        <f t="shared" si="43"/>
        <v>745</v>
      </c>
      <c r="AV19" s="8">
        <f t="shared" si="44"/>
        <v>725</v>
      </c>
      <c r="AW19" s="8">
        <f t="shared" si="45"/>
        <v>710</v>
      </c>
      <c r="AX19" s="8">
        <f t="shared" si="46"/>
        <v>700</v>
      </c>
      <c r="AY19" s="8">
        <f t="shared" si="47"/>
        <v>690</v>
      </c>
      <c r="AZ19" s="8">
        <f t="shared" si="48"/>
        <v>685</v>
      </c>
      <c r="BA19" s="8">
        <f t="shared" si="49"/>
        <v>680</v>
      </c>
      <c r="BB19" s="8">
        <f t="shared" si="50"/>
        <v>675</v>
      </c>
      <c r="BC19" s="8">
        <f t="shared" si="51"/>
        <v>670</v>
      </c>
      <c r="BD19" s="8">
        <f t="shared" si="52"/>
        <v>665</v>
      </c>
      <c r="BE19" s="8">
        <f t="shared" si="53"/>
        <v>665</v>
      </c>
      <c r="BF19" s="8" t="str">
        <f t="shared" si="54"/>
        <v/>
      </c>
      <c r="BG19" s="8" t="str">
        <f t="shared" si="55"/>
        <v/>
      </c>
      <c r="BH19" s="8" t="str">
        <f t="shared" si="56"/>
        <v/>
      </c>
      <c r="BI19" s="8" t="str">
        <f t="shared" si="57"/>
        <v/>
      </c>
      <c r="BJ19" s="8" t="str">
        <f t="shared" si="58"/>
        <v/>
      </c>
      <c r="BK19" s="8" t="str">
        <f t="shared" si="59"/>
        <v/>
      </c>
      <c r="BL19" s="8" t="str">
        <f t="shared" si="60"/>
        <v/>
      </c>
      <c r="BM19" s="8" t="str">
        <f t="shared" si="61"/>
        <v/>
      </c>
      <c r="BN19" s="8" t="str">
        <f t="shared" si="62"/>
        <v/>
      </c>
      <c r="BO19" s="8" t="str">
        <f t="shared" si="63"/>
        <v/>
      </c>
      <c r="BP19" s="8" t="str">
        <f t="shared" si="64"/>
        <v/>
      </c>
      <c r="BQ19" s="8" t="str">
        <f t="shared" si="65"/>
        <v/>
      </c>
    </row>
    <row r="20" spans="1:69" x14ac:dyDescent="0.2">
      <c r="A20" s="8" t="str">
        <f>Binning!B20</f>
        <v>PCPU</v>
      </c>
      <c r="B20" s="8" t="str">
        <f>Binning!C20</f>
        <v>MP002</v>
      </c>
      <c r="C20" s="8" t="str">
        <f>Binning!D20</f>
        <v>E6</v>
      </c>
      <c r="D20" s="8" t="str">
        <f>Binning!F20</f>
        <v>MP002_E6</v>
      </c>
      <c r="E20" s="8" t="str">
        <f>Binning!G20</f>
        <v>Bin1</v>
      </c>
      <c r="F20" s="8">
        <f>Binning!H20</f>
        <v>810</v>
      </c>
      <c r="G20" s="8">
        <f>Binning!I20</f>
        <v>85</v>
      </c>
      <c r="H20" s="8">
        <f>Binning!J20</f>
        <v>653.6</v>
      </c>
      <c r="J20" s="8">
        <f>Binning!L20</f>
        <v>665</v>
      </c>
      <c r="K20" s="8">
        <f>Binning!M20</f>
        <v>495</v>
      </c>
      <c r="L20" s="8">
        <f>Binning!N20</f>
        <v>80</v>
      </c>
      <c r="M20" s="8">
        <f>Binning!Y20</f>
        <v>5</v>
      </c>
      <c r="O20" s="8">
        <f t="shared" si="37"/>
        <v>110</v>
      </c>
      <c r="P20" s="8">
        <f>Binning!AZ20</f>
        <v>594.18521581609184</v>
      </c>
      <c r="Q20" s="8" t="str">
        <f t="shared" si="38"/>
        <v>MP002_E6</v>
      </c>
      <c r="R20" s="8">
        <f t="shared" si="36"/>
        <v>665</v>
      </c>
      <c r="S20" s="8">
        <f t="shared" si="36"/>
        <v>655</v>
      </c>
      <c r="T20" s="8">
        <f t="shared" si="36"/>
        <v>630</v>
      </c>
      <c r="U20" s="8">
        <f t="shared" si="36"/>
        <v>615</v>
      </c>
      <c r="V20" s="8">
        <f t="shared" si="36"/>
        <v>605</v>
      </c>
      <c r="W20" s="8">
        <f t="shared" si="36"/>
        <v>595</v>
      </c>
      <c r="X20" s="8">
        <f t="shared" si="36"/>
        <v>590</v>
      </c>
      <c r="Y20" s="8">
        <f t="shared" si="36"/>
        <v>585</v>
      </c>
      <c r="Z20" s="8">
        <f t="shared" si="36"/>
        <v>580</v>
      </c>
      <c r="AA20" s="8">
        <f t="shared" si="36"/>
        <v>575</v>
      </c>
      <c r="AB20" s="8">
        <f t="shared" si="36"/>
        <v>570</v>
      </c>
      <c r="AC20" s="8">
        <f t="shared" si="36"/>
        <v>570</v>
      </c>
      <c r="AD20" s="8" t="str">
        <f t="shared" si="36"/>
        <v/>
      </c>
      <c r="AE20" s="8" t="str">
        <f t="shared" si="36"/>
        <v/>
      </c>
      <c r="AF20" s="8" t="str">
        <f t="shared" si="36"/>
        <v/>
      </c>
      <c r="AG20" s="8" t="str">
        <f t="shared" si="36"/>
        <v/>
      </c>
      <c r="AH20" s="8" t="str">
        <f t="shared" si="35"/>
        <v/>
      </c>
      <c r="AI20" s="8" t="str">
        <f t="shared" si="35"/>
        <v/>
      </c>
      <c r="AJ20" s="8" t="str">
        <f t="shared" si="35"/>
        <v/>
      </c>
      <c r="AK20" s="8" t="str">
        <f t="shared" si="35"/>
        <v/>
      </c>
      <c r="AL20" s="8" t="str">
        <f t="shared" si="35"/>
        <v/>
      </c>
      <c r="AM20" s="8" t="str">
        <f t="shared" si="35"/>
        <v/>
      </c>
      <c r="AN20" s="8" t="str">
        <f t="shared" si="35"/>
        <v/>
      </c>
      <c r="AO20" s="8" t="str">
        <f t="shared" si="35"/>
        <v/>
      </c>
      <c r="AQ20" s="8">
        <f t="shared" si="39"/>
        <v>110</v>
      </c>
      <c r="AR20" s="8">
        <f t="shared" si="40"/>
        <v>594.18521581609184</v>
      </c>
      <c r="AS20" s="8" t="str">
        <f t="shared" si="41"/>
        <v>MP002_E6</v>
      </c>
      <c r="AT20" s="8">
        <f t="shared" si="42"/>
        <v>745</v>
      </c>
      <c r="AU20" s="8">
        <f t="shared" si="43"/>
        <v>735</v>
      </c>
      <c r="AV20" s="8">
        <f t="shared" si="44"/>
        <v>710</v>
      </c>
      <c r="AW20" s="8">
        <f t="shared" si="45"/>
        <v>695</v>
      </c>
      <c r="AX20" s="8">
        <f t="shared" si="46"/>
        <v>685</v>
      </c>
      <c r="AY20" s="8">
        <f t="shared" si="47"/>
        <v>675</v>
      </c>
      <c r="AZ20" s="8">
        <f t="shared" si="48"/>
        <v>670</v>
      </c>
      <c r="BA20" s="8">
        <f t="shared" si="49"/>
        <v>665</v>
      </c>
      <c r="BB20" s="8">
        <f t="shared" si="50"/>
        <v>660</v>
      </c>
      <c r="BC20" s="8">
        <f t="shared" si="51"/>
        <v>655</v>
      </c>
      <c r="BD20" s="8">
        <f t="shared" si="52"/>
        <v>650</v>
      </c>
      <c r="BE20" s="8">
        <f t="shared" si="53"/>
        <v>650</v>
      </c>
      <c r="BF20" s="8" t="str">
        <f t="shared" si="54"/>
        <v/>
      </c>
      <c r="BG20" s="8" t="str">
        <f t="shared" si="55"/>
        <v/>
      </c>
      <c r="BH20" s="8" t="str">
        <f t="shared" si="56"/>
        <v/>
      </c>
      <c r="BI20" s="8" t="str">
        <f t="shared" si="57"/>
        <v/>
      </c>
      <c r="BJ20" s="8" t="str">
        <f t="shared" si="58"/>
        <v/>
      </c>
      <c r="BK20" s="8" t="str">
        <f t="shared" si="59"/>
        <v/>
      </c>
      <c r="BL20" s="8" t="str">
        <f t="shared" si="60"/>
        <v/>
      </c>
      <c r="BM20" s="8" t="str">
        <f t="shared" si="61"/>
        <v/>
      </c>
      <c r="BN20" s="8" t="str">
        <f t="shared" si="62"/>
        <v/>
      </c>
      <c r="BO20" s="8" t="str">
        <f t="shared" si="63"/>
        <v/>
      </c>
      <c r="BP20" s="8" t="str">
        <f t="shared" si="64"/>
        <v/>
      </c>
      <c r="BQ20" s="8" t="str">
        <f t="shared" si="65"/>
        <v/>
      </c>
    </row>
    <row r="21" spans="1:69" x14ac:dyDescent="0.2">
      <c r="A21" s="8" t="str">
        <f>Binning!B21</f>
        <v>PCPU</v>
      </c>
      <c r="B21" s="8" t="str">
        <f>Binning!C21</f>
        <v>MP002</v>
      </c>
      <c r="C21" s="8" t="str">
        <f>Binning!D21</f>
        <v>E7</v>
      </c>
      <c r="D21" s="8" t="str">
        <f>Binning!F21</f>
        <v>MP002_E7</v>
      </c>
      <c r="E21" s="8" t="str">
        <f>Binning!G21</f>
        <v>Bin1</v>
      </c>
      <c r="F21" s="8">
        <f>Binning!H21</f>
        <v>795</v>
      </c>
      <c r="G21" s="8">
        <f>Binning!I21</f>
        <v>85</v>
      </c>
      <c r="H21" s="8">
        <f>Binning!J21</f>
        <v>653.6</v>
      </c>
      <c r="J21" s="8">
        <f>Binning!L21</f>
        <v>665</v>
      </c>
      <c r="K21" s="8">
        <f>Binning!M21</f>
        <v>495</v>
      </c>
      <c r="L21" s="8">
        <f>Binning!N21</f>
        <v>80</v>
      </c>
      <c r="M21" s="8">
        <f>Binning!Y21</f>
        <v>5</v>
      </c>
      <c r="O21" s="8">
        <f t="shared" si="37"/>
        <v>110</v>
      </c>
      <c r="P21" s="8">
        <f>Binning!AZ21</f>
        <v>594.18521581609184</v>
      </c>
      <c r="Q21" s="8" t="str">
        <f t="shared" si="38"/>
        <v>MP002_E7</v>
      </c>
      <c r="R21" s="8">
        <f t="shared" si="36"/>
        <v>665</v>
      </c>
      <c r="S21" s="8">
        <f t="shared" si="36"/>
        <v>640</v>
      </c>
      <c r="T21" s="8">
        <f t="shared" si="36"/>
        <v>615</v>
      </c>
      <c r="U21" s="8">
        <f t="shared" si="36"/>
        <v>600</v>
      </c>
      <c r="V21" s="8">
        <f t="shared" si="36"/>
        <v>590</v>
      </c>
      <c r="W21" s="8">
        <f t="shared" si="36"/>
        <v>580</v>
      </c>
      <c r="X21" s="8">
        <f t="shared" si="36"/>
        <v>575</v>
      </c>
      <c r="Y21" s="8">
        <f t="shared" si="36"/>
        <v>570</v>
      </c>
      <c r="Z21" s="8">
        <f t="shared" si="36"/>
        <v>565</v>
      </c>
      <c r="AA21" s="8">
        <f t="shared" si="36"/>
        <v>560</v>
      </c>
      <c r="AB21" s="8">
        <f t="shared" si="36"/>
        <v>555</v>
      </c>
      <c r="AC21" s="8">
        <f t="shared" si="36"/>
        <v>555</v>
      </c>
      <c r="AD21" s="8" t="str">
        <f t="shared" si="36"/>
        <v/>
      </c>
      <c r="AE21" s="8" t="str">
        <f t="shared" si="36"/>
        <v/>
      </c>
      <c r="AF21" s="8" t="str">
        <f t="shared" si="36"/>
        <v/>
      </c>
      <c r="AG21" s="8" t="str">
        <f t="shared" si="36"/>
        <v/>
      </c>
      <c r="AH21" s="8" t="str">
        <f t="shared" si="35"/>
        <v/>
      </c>
      <c r="AI21" s="8" t="str">
        <f t="shared" si="35"/>
        <v/>
      </c>
      <c r="AJ21" s="8" t="str">
        <f t="shared" si="35"/>
        <v/>
      </c>
      <c r="AK21" s="8" t="str">
        <f t="shared" si="35"/>
        <v/>
      </c>
      <c r="AL21" s="8" t="str">
        <f t="shared" si="35"/>
        <v/>
      </c>
      <c r="AM21" s="8" t="str">
        <f t="shared" si="35"/>
        <v/>
      </c>
      <c r="AN21" s="8" t="str">
        <f t="shared" si="35"/>
        <v/>
      </c>
      <c r="AO21" s="8" t="str">
        <f t="shared" si="35"/>
        <v/>
      </c>
      <c r="AQ21" s="8">
        <f t="shared" si="39"/>
        <v>110</v>
      </c>
      <c r="AR21" s="8">
        <f t="shared" si="40"/>
        <v>594.18521581609184</v>
      </c>
      <c r="AS21" s="8" t="str">
        <f t="shared" si="41"/>
        <v>MP002_E7</v>
      </c>
      <c r="AT21" s="8">
        <f t="shared" si="42"/>
        <v>745</v>
      </c>
      <c r="AU21" s="8">
        <f t="shared" si="43"/>
        <v>720</v>
      </c>
      <c r="AV21" s="8">
        <f t="shared" si="44"/>
        <v>695</v>
      </c>
      <c r="AW21" s="8">
        <f t="shared" si="45"/>
        <v>680</v>
      </c>
      <c r="AX21" s="8">
        <f t="shared" si="46"/>
        <v>670</v>
      </c>
      <c r="AY21" s="8">
        <f t="shared" si="47"/>
        <v>660</v>
      </c>
      <c r="AZ21" s="8">
        <f t="shared" si="48"/>
        <v>655</v>
      </c>
      <c r="BA21" s="8">
        <f t="shared" si="49"/>
        <v>650</v>
      </c>
      <c r="BB21" s="8">
        <f t="shared" si="50"/>
        <v>645</v>
      </c>
      <c r="BC21" s="8">
        <f t="shared" si="51"/>
        <v>640</v>
      </c>
      <c r="BD21" s="8">
        <f t="shared" si="52"/>
        <v>635</v>
      </c>
      <c r="BE21" s="8">
        <f t="shared" si="53"/>
        <v>635</v>
      </c>
      <c r="BF21" s="8" t="str">
        <f t="shared" si="54"/>
        <v/>
      </c>
      <c r="BG21" s="8" t="str">
        <f t="shared" si="55"/>
        <v/>
      </c>
      <c r="BH21" s="8" t="str">
        <f t="shared" si="56"/>
        <v/>
      </c>
      <c r="BI21" s="8" t="str">
        <f t="shared" si="57"/>
        <v/>
      </c>
      <c r="BJ21" s="8" t="str">
        <f t="shared" si="58"/>
        <v/>
      </c>
      <c r="BK21" s="8" t="str">
        <f t="shared" si="59"/>
        <v/>
      </c>
      <c r="BL21" s="8" t="str">
        <f t="shared" si="60"/>
        <v/>
      </c>
      <c r="BM21" s="8" t="str">
        <f t="shared" si="61"/>
        <v/>
      </c>
      <c r="BN21" s="8" t="str">
        <f t="shared" si="62"/>
        <v/>
      </c>
      <c r="BO21" s="8" t="str">
        <f t="shared" si="63"/>
        <v/>
      </c>
      <c r="BP21" s="8" t="str">
        <f t="shared" si="64"/>
        <v/>
      </c>
      <c r="BQ21" s="8" t="str">
        <f t="shared" si="65"/>
        <v/>
      </c>
    </row>
    <row r="22" spans="1:69" x14ac:dyDescent="0.2">
      <c r="A22" s="8" t="str">
        <f>Binning!B22</f>
        <v>PCPU</v>
      </c>
      <c r="B22" s="8" t="str">
        <f>Binning!C22</f>
        <v>MP002</v>
      </c>
      <c r="C22" s="8" t="str">
        <f>Binning!D22</f>
        <v>E8</v>
      </c>
      <c r="D22" s="8" t="str">
        <f>Binning!F22</f>
        <v>MP002_E8</v>
      </c>
      <c r="E22" s="8" t="str">
        <f>Binning!G22</f>
        <v>Bin1</v>
      </c>
      <c r="F22" s="8">
        <f>Binning!H22</f>
        <v>780</v>
      </c>
      <c r="G22" s="8">
        <f>Binning!I22</f>
        <v>85</v>
      </c>
      <c r="H22" s="8">
        <f>Binning!J22</f>
        <v>653.6</v>
      </c>
      <c r="J22" s="8">
        <f>Binning!L22</f>
        <v>665</v>
      </c>
      <c r="K22" s="8">
        <f>Binning!M22</f>
        <v>495</v>
      </c>
      <c r="L22" s="8">
        <f>Binning!N22</f>
        <v>80</v>
      </c>
      <c r="M22" s="8">
        <f>Binning!Y22</f>
        <v>5</v>
      </c>
      <c r="O22" s="8">
        <f t="shared" si="37"/>
        <v>110</v>
      </c>
      <c r="P22" s="8">
        <f>Binning!AZ22</f>
        <v>594.18521581609184</v>
      </c>
      <c r="Q22" s="8" t="str">
        <f t="shared" si="38"/>
        <v>MP002_E8</v>
      </c>
      <c r="R22" s="8">
        <f t="shared" si="36"/>
        <v>665</v>
      </c>
      <c r="S22" s="8">
        <f t="shared" si="36"/>
        <v>625</v>
      </c>
      <c r="T22" s="8">
        <f t="shared" si="36"/>
        <v>600</v>
      </c>
      <c r="U22" s="8">
        <f t="shared" si="36"/>
        <v>585</v>
      </c>
      <c r="V22" s="8">
        <f t="shared" si="36"/>
        <v>575</v>
      </c>
      <c r="W22" s="8">
        <f t="shared" si="36"/>
        <v>565</v>
      </c>
      <c r="X22" s="8">
        <f t="shared" si="36"/>
        <v>560</v>
      </c>
      <c r="Y22" s="8">
        <f t="shared" si="36"/>
        <v>555</v>
      </c>
      <c r="Z22" s="8">
        <f t="shared" si="36"/>
        <v>550</v>
      </c>
      <c r="AA22" s="8">
        <f t="shared" si="36"/>
        <v>545</v>
      </c>
      <c r="AB22" s="8">
        <f t="shared" si="36"/>
        <v>540</v>
      </c>
      <c r="AC22" s="8">
        <f t="shared" si="36"/>
        <v>540</v>
      </c>
      <c r="AD22" s="8" t="str">
        <f t="shared" si="36"/>
        <v/>
      </c>
      <c r="AE22" s="8" t="str">
        <f t="shared" si="36"/>
        <v/>
      </c>
      <c r="AF22" s="8" t="str">
        <f t="shared" si="36"/>
        <v/>
      </c>
      <c r="AG22" s="8" t="str">
        <f t="shared" si="36"/>
        <v/>
      </c>
      <c r="AH22" s="8" t="str">
        <f t="shared" si="35"/>
        <v/>
      </c>
      <c r="AI22" s="8" t="str">
        <f t="shared" si="35"/>
        <v/>
      </c>
      <c r="AJ22" s="8" t="str">
        <f t="shared" si="35"/>
        <v/>
      </c>
      <c r="AK22" s="8" t="str">
        <f t="shared" si="35"/>
        <v/>
      </c>
      <c r="AL22" s="8" t="str">
        <f t="shared" si="35"/>
        <v/>
      </c>
      <c r="AM22" s="8" t="str">
        <f t="shared" si="35"/>
        <v/>
      </c>
      <c r="AN22" s="8" t="str">
        <f t="shared" si="35"/>
        <v/>
      </c>
      <c r="AO22" s="8" t="str">
        <f t="shared" si="35"/>
        <v/>
      </c>
      <c r="AQ22" s="8">
        <f t="shared" si="39"/>
        <v>110</v>
      </c>
      <c r="AR22" s="8">
        <f t="shared" si="40"/>
        <v>594.18521581609184</v>
      </c>
      <c r="AS22" s="8" t="str">
        <f t="shared" si="41"/>
        <v>MP002_E8</v>
      </c>
      <c r="AT22" s="8">
        <f t="shared" si="42"/>
        <v>745</v>
      </c>
      <c r="AU22" s="8">
        <f t="shared" si="43"/>
        <v>705</v>
      </c>
      <c r="AV22" s="8">
        <f t="shared" si="44"/>
        <v>680</v>
      </c>
      <c r="AW22" s="8">
        <f t="shared" si="45"/>
        <v>665</v>
      </c>
      <c r="AX22" s="8">
        <f t="shared" si="46"/>
        <v>655</v>
      </c>
      <c r="AY22" s="8">
        <f t="shared" si="47"/>
        <v>645</v>
      </c>
      <c r="AZ22" s="8">
        <f t="shared" si="48"/>
        <v>640</v>
      </c>
      <c r="BA22" s="8">
        <f t="shared" si="49"/>
        <v>635</v>
      </c>
      <c r="BB22" s="8">
        <f t="shared" si="50"/>
        <v>630</v>
      </c>
      <c r="BC22" s="8">
        <f t="shared" si="51"/>
        <v>625</v>
      </c>
      <c r="BD22" s="8">
        <f t="shared" si="52"/>
        <v>620</v>
      </c>
      <c r="BE22" s="8">
        <f t="shared" si="53"/>
        <v>620</v>
      </c>
      <c r="BF22" s="8" t="str">
        <f t="shared" si="54"/>
        <v/>
      </c>
      <c r="BG22" s="8" t="str">
        <f t="shared" si="55"/>
        <v/>
      </c>
      <c r="BH22" s="8" t="str">
        <f t="shared" si="56"/>
        <v/>
      </c>
      <c r="BI22" s="8" t="str">
        <f t="shared" si="57"/>
        <v/>
      </c>
      <c r="BJ22" s="8" t="str">
        <f t="shared" si="58"/>
        <v/>
      </c>
      <c r="BK22" s="8" t="str">
        <f t="shared" si="59"/>
        <v/>
      </c>
      <c r="BL22" s="8" t="str">
        <f t="shared" si="60"/>
        <v/>
      </c>
      <c r="BM22" s="8" t="str">
        <f t="shared" si="61"/>
        <v/>
      </c>
      <c r="BN22" s="8" t="str">
        <f t="shared" si="62"/>
        <v/>
      </c>
      <c r="BO22" s="8" t="str">
        <f t="shared" si="63"/>
        <v/>
      </c>
      <c r="BP22" s="8" t="str">
        <f t="shared" si="64"/>
        <v/>
      </c>
      <c r="BQ22" s="8" t="str">
        <f t="shared" si="65"/>
        <v/>
      </c>
    </row>
    <row r="23" spans="1:69" x14ac:dyDescent="0.2">
      <c r="A23" s="8" t="str">
        <f>Binning!B23</f>
        <v>PCPU</v>
      </c>
      <c r="B23" s="8" t="str">
        <f>Binning!C23</f>
        <v>MP002</v>
      </c>
      <c r="C23" s="8" t="str">
        <f>Binning!D23</f>
        <v>E9</v>
      </c>
      <c r="D23" s="8" t="str">
        <f>Binning!F23</f>
        <v>MP002_E9</v>
      </c>
      <c r="E23" s="8" t="str">
        <f>Binning!G23</f>
        <v>Bin1</v>
      </c>
      <c r="F23" s="8">
        <f>Binning!H23</f>
        <v>765</v>
      </c>
      <c r="G23" s="8">
        <f>Binning!I23</f>
        <v>85</v>
      </c>
      <c r="H23" s="8">
        <f>Binning!J23</f>
        <v>653.6</v>
      </c>
      <c r="J23" s="8">
        <f>Binning!L23</f>
        <v>665</v>
      </c>
      <c r="K23" s="8">
        <f>Binning!M23</f>
        <v>495</v>
      </c>
      <c r="L23" s="8">
        <f>Binning!N23</f>
        <v>80</v>
      </c>
      <c r="M23" s="8">
        <f>Binning!Y23</f>
        <v>5</v>
      </c>
      <c r="O23" s="8">
        <f t="shared" si="37"/>
        <v>110</v>
      </c>
      <c r="P23" s="8">
        <f>Binning!AZ23</f>
        <v>594.18521581609184</v>
      </c>
      <c r="Q23" s="8" t="str">
        <f t="shared" si="38"/>
        <v>MP002_E9</v>
      </c>
      <c r="R23" s="8">
        <f t="shared" si="36"/>
        <v>665</v>
      </c>
      <c r="S23" s="8">
        <f t="shared" si="36"/>
        <v>610</v>
      </c>
      <c r="T23" s="8">
        <f t="shared" si="36"/>
        <v>585</v>
      </c>
      <c r="U23" s="8">
        <f t="shared" si="36"/>
        <v>570</v>
      </c>
      <c r="V23" s="8">
        <f t="shared" si="36"/>
        <v>560</v>
      </c>
      <c r="W23" s="8">
        <f t="shared" si="36"/>
        <v>550</v>
      </c>
      <c r="X23" s="8">
        <f t="shared" si="36"/>
        <v>545</v>
      </c>
      <c r="Y23" s="8">
        <f t="shared" si="36"/>
        <v>540</v>
      </c>
      <c r="Z23" s="8">
        <f t="shared" si="36"/>
        <v>535</v>
      </c>
      <c r="AA23" s="8">
        <f t="shared" si="36"/>
        <v>530</v>
      </c>
      <c r="AB23" s="8">
        <f t="shared" si="36"/>
        <v>525</v>
      </c>
      <c r="AC23" s="8">
        <f t="shared" si="36"/>
        <v>525</v>
      </c>
      <c r="AD23" s="8" t="str">
        <f t="shared" si="36"/>
        <v/>
      </c>
      <c r="AE23" s="8" t="str">
        <f t="shared" si="36"/>
        <v/>
      </c>
      <c r="AF23" s="8" t="str">
        <f t="shared" si="36"/>
        <v/>
      </c>
      <c r="AG23" s="8" t="str">
        <f t="shared" si="36"/>
        <v/>
      </c>
      <c r="AH23" s="8" t="str">
        <f t="shared" si="35"/>
        <v/>
      </c>
      <c r="AI23" s="8" t="str">
        <f t="shared" si="35"/>
        <v/>
      </c>
      <c r="AJ23" s="8" t="str">
        <f t="shared" si="35"/>
        <v/>
      </c>
      <c r="AK23" s="8" t="str">
        <f t="shared" si="35"/>
        <v/>
      </c>
      <c r="AL23" s="8" t="str">
        <f t="shared" si="35"/>
        <v/>
      </c>
      <c r="AM23" s="8" t="str">
        <f t="shared" si="35"/>
        <v/>
      </c>
      <c r="AN23" s="8" t="str">
        <f t="shared" si="35"/>
        <v/>
      </c>
      <c r="AO23" s="8" t="str">
        <f t="shared" si="35"/>
        <v/>
      </c>
      <c r="AQ23" s="8">
        <f t="shared" si="39"/>
        <v>110</v>
      </c>
      <c r="AR23" s="8">
        <f t="shared" si="40"/>
        <v>594.18521581609184</v>
      </c>
      <c r="AS23" s="8" t="str">
        <f t="shared" si="41"/>
        <v>MP002_E9</v>
      </c>
      <c r="AT23" s="8">
        <f t="shared" si="42"/>
        <v>745</v>
      </c>
      <c r="AU23" s="8">
        <f t="shared" si="43"/>
        <v>690</v>
      </c>
      <c r="AV23" s="8">
        <f t="shared" si="44"/>
        <v>665</v>
      </c>
      <c r="AW23" s="8">
        <f t="shared" si="45"/>
        <v>650</v>
      </c>
      <c r="AX23" s="8">
        <f t="shared" si="46"/>
        <v>640</v>
      </c>
      <c r="AY23" s="8">
        <f t="shared" si="47"/>
        <v>630</v>
      </c>
      <c r="AZ23" s="8">
        <f t="shared" si="48"/>
        <v>625</v>
      </c>
      <c r="BA23" s="8">
        <f t="shared" si="49"/>
        <v>620</v>
      </c>
      <c r="BB23" s="8">
        <f t="shared" si="50"/>
        <v>615</v>
      </c>
      <c r="BC23" s="8">
        <f t="shared" si="51"/>
        <v>610</v>
      </c>
      <c r="BD23" s="8">
        <f t="shared" si="52"/>
        <v>605</v>
      </c>
      <c r="BE23" s="8">
        <f t="shared" si="53"/>
        <v>605</v>
      </c>
      <c r="BF23" s="8" t="str">
        <f t="shared" si="54"/>
        <v/>
      </c>
      <c r="BG23" s="8" t="str">
        <f t="shared" si="55"/>
        <v/>
      </c>
      <c r="BH23" s="8" t="str">
        <f t="shared" si="56"/>
        <v/>
      </c>
      <c r="BI23" s="8" t="str">
        <f t="shared" si="57"/>
        <v/>
      </c>
      <c r="BJ23" s="8" t="str">
        <f t="shared" si="58"/>
        <v/>
      </c>
      <c r="BK23" s="8" t="str">
        <f t="shared" si="59"/>
        <v/>
      </c>
      <c r="BL23" s="8" t="str">
        <f t="shared" si="60"/>
        <v/>
      </c>
      <c r="BM23" s="8" t="str">
        <f t="shared" si="61"/>
        <v/>
      </c>
      <c r="BN23" s="8" t="str">
        <f t="shared" si="62"/>
        <v/>
      </c>
      <c r="BO23" s="8" t="str">
        <f t="shared" si="63"/>
        <v/>
      </c>
      <c r="BP23" s="8" t="str">
        <f t="shared" si="64"/>
        <v/>
      </c>
      <c r="BQ23" s="8" t="str">
        <f t="shared" si="65"/>
        <v/>
      </c>
    </row>
    <row r="24" spans="1:69" x14ac:dyDescent="0.2">
      <c r="A24" s="8" t="str">
        <f>Binning!B24</f>
        <v>PCPU</v>
      </c>
      <c r="B24" s="8" t="str">
        <f>Binning!C24</f>
        <v>MP002</v>
      </c>
      <c r="C24" s="8" t="str">
        <f>Binning!D24</f>
        <v>E10</v>
      </c>
      <c r="D24" s="8" t="str">
        <f>Binning!F24</f>
        <v>MP002_E10</v>
      </c>
      <c r="E24" s="8" t="str">
        <f>Binning!G24</f>
        <v>Bin1</v>
      </c>
      <c r="F24" s="8">
        <f>Binning!H24</f>
        <v>750</v>
      </c>
      <c r="G24" s="8">
        <f>Binning!I24</f>
        <v>85</v>
      </c>
      <c r="H24" s="8">
        <f>Binning!J24</f>
        <v>653.6</v>
      </c>
      <c r="J24" s="8">
        <f>Binning!L24</f>
        <v>665</v>
      </c>
      <c r="K24" s="8">
        <f>Binning!M24</f>
        <v>495</v>
      </c>
      <c r="L24" s="8">
        <f>Binning!N24</f>
        <v>80</v>
      </c>
      <c r="M24" s="8">
        <f>Binning!Y24</f>
        <v>5</v>
      </c>
      <c r="O24" s="8">
        <f t="shared" si="37"/>
        <v>110</v>
      </c>
      <c r="P24" s="8">
        <f>Binning!AZ24</f>
        <v>594.18521581609184</v>
      </c>
      <c r="Q24" s="8" t="str">
        <f t="shared" si="38"/>
        <v>MP002_E10</v>
      </c>
      <c r="R24" s="8">
        <f t="shared" si="36"/>
        <v>665</v>
      </c>
      <c r="S24" s="8">
        <f t="shared" si="36"/>
        <v>595</v>
      </c>
      <c r="T24" s="8">
        <f t="shared" si="36"/>
        <v>570</v>
      </c>
      <c r="U24" s="8">
        <f t="shared" si="36"/>
        <v>555</v>
      </c>
      <c r="V24" s="8">
        <f t="shared" si="36"/>
        <v>545</v>
      </c>
      <c r="W24" s="8">
        <f t="shared" si="36"/>
        <v>535</v>
      </c>
      <c r="X24" s="8">
        <f t="shared" si="36"/>
        <v>530</v>
      </c>
      <c r="Y24" s="8">
        <f t="shared" si="36"/>
        <v>525</v>
      </c>
      <c r="Z24" s="8">
        <f t="shared" si="36"/>
        <v>520</v>
      </c>
      <c r="AA24" s="8">
        <f t="shared" si="36"/>
        <v>515</v>
      </c>
      <c r="AB24" s="8">
        <f t="shared" si="36"/>
        <v>510</v>
      </c>
      <c r="AC24" s="8">
        <f t="shared" si="36"/>
        <v>510</v>
      </c>
      <c r="AD24" s="8" t="str">
        <f t="shared" si="36"/>
        <v/>
      </c>
      <c r="AE24" s="8" t="str">
        <f t="shared" si="36"/>
        <v/>
      </c>
      <c r="AF24" s="8" t="str">
        <f t="shared" si="36"/>
        <v/>
      </c>
      <c r="AG24" s="8" t="str">
        <f t="shared" si="36"/>
        <v/>
      </c>
      <c r="AH24" s="8" t="str">
        <f t="shared" si="35"/>
        <v/>
      </c>
      <c r="AI24" s="8" t="str">
        <f t="shared" si="35"/>
        <v/>
      </c>
      <c r="AJ24" s="8" t="str">
        <f t="shared" si="35"/>
        <v/>
      </c>
      <c r="AK24" s="8" t="str">
        <f t="shared" si="35"/>
        <v/>
      </c>
      <c r="AL24" s="8" t="str">
        <f t="shared" si="35"/>
        <v/>
      </c>
      <c r="AM24" s="8" t="str">
        <f t="shared" si="35"/>
        <v/>
      </c>
      <c r="AN24" s="8" t="str">
        <f t="shared" si="35"/>
        <v/>
      </c>
      <c r="AO24" s="8" t="str">
        <f t="shared" si="35"/>
        <v/>
      </c>
      <c r="AQ24" s="8">
        <f t="shared" si="39"/>
        <v>110</v>
      </c>
      <c r="AR24" s="8">
        <f t="shared" si="40"/>
        <v>594.18521581609184</v>
      </c>
      <c r="AS24" s="8" t="str">
        <f t="shared" si="41"/>
        <v>MP002_E10</v>
      </c>
      <c r="AT24" s="8">
        <f t="shared" si="42"/>
        <v>745</v>
      </c>
      <c r="AU24" s="8">
        <f t="shared" si="43"/>
        <v>675</v>
      </c>
      <c r="AV24" s="8">
        <f t="shared" si="44"/>
        <v>650</v>
      </c>
      <c r="AW24" s="8">
        <f t="shared" si="45"/>
        <v>635</v>
      </c>
      <c r="AX24" s="8">
        <f t="shared" si="46"/>
        <v>625</v>
      </c>
      <c r="AY24" s="8">
        <f t="shared" si="47"/>
        <v>615</v>
      </c>
      <c r="AZ24" s="8">
        <f t="shared" si="48"/>
        <v>610</v>
      </c>
      <c r="BA24" s="8">
        <f t="shared" si="49"/>
        <v>605</v>
      </c>
      <c r="BB24" s="8">
        <f t="shared" si="50"/>
        <v>600</v>
      </c>
      <c r="BC24" s="8">
        <f t="shared" si="51"/>
        <v>595</v>
      </c>
      <c r="BD24" s="8">
        <f t="shared" si="52"/>
        <v>590</v>
      </c>
      <c r="BE24" s="8">
        <f t="shared" si="53"/>
        <v>590</v>
      </c>
      <c r="BF24" s="8" t="str">
        <f t="shared" si="54"/>
        <v/>
      </c>
      <c r="BG24" s="8" t="str">
        <f t="shared" si="55"/>
        <v/>
      </c>
      <c r="BH24" s="8" t="str">
        <f t="shared" si="56"/>
        <v/>
      </c>
      <c r="BI24" s="8" t="str">
        <f t="shared" si="57"/>
        <v/>
      </c>
      <c r="BJ24" s="8" t="str">
        <f t="shared" si="58"/>
        <v/>
      </c>
      <c r="BK24" s="8" t="str">
        <f t="shared" si="59"/>
        <v/>
      </c>
      <c r="BL24" s="8" t="str">
        <f t="shared" si="60"/>
        <v/>
      </c>
      <c r="BM24" s="8" t="str">
        <f t="shared" si="61"/>
        <v/>
      </c>
      <c r="BN24" s="8" t="str">
        <f t="shared" si="62"/>
        <v/>
      </c>
      <c r="BO24" s="8" t="str">
        <f t="shared" si="63"/>
        <v/>
      </c>
      <c r="BP24" s="8" t="str">
        <f t="shared" si="64"/>
        <v/>
      </c>
      <c r="BQ24" s="8" t="str">
        <f t="shared" si="65"/>
        <v/>
      </c>
    </row>
    <row r="25" spans="1:69" x14ac:dyDescent="0.2">
      <c r="A25" s="8" t="str">
        <f>Binning!B25</f>
        <v>PCPU</v>
      </c>
      <c r="B25" s="8" t="str">
        <f>Binning!C25</f>
        <v>MP002</v>
      </c>
      <c r="C25" s="8" t="str">
        <f>Binning!D25</f>
        <v>E11</v>
      </c>
      <c r="D25" s="8" t="str">
        <f>Binning!F25</f>
        <v>MP002_E11</v>
      </c>
      <c r="E25" s="8" t="str">
        <f>Binning!G25</f>
        <v>Bin1</v>
      </c>
      <c r="F25" s="8">
        <f>Binning!H25</f>
        <v>735</v>
      </c>
      <c r="G25" s="8">
        <f>Binning!I25</f>
        <v>85</v>
      </c>
      <c r="H25" s="8">
        <f>Binning!J25</f>
        <v>653.6</v>
      </c>
      <c r="J25" s="8">
        <f>Binning!L25</f>
        <v>665</v>
      </c>
      <c r="K25" s="8">
        <f>Binning!M25</f>
        <v>495</v>
      </c>
      <c r="L25" s="8">
        <f>Binning!N25</f>
        <v>80</v>
      </c>
      <c r="M25" s="8">
        <f>Binning!Y25</f>
        <v>5</v>
      </c>
      <c r="O25" s="8">
        <f t="shared" si="37"/>
        <v>110</v>
      </c>
      <c r="P25" s="8">
        <f>Binning!AZ25</f>
        <v>594.18521581609184</v>
      </c>
      <c r="Q25" s="8" t="str">
        <f t="shared" si="38"/>
        <v>MP002_E11</v>
      </c>
      <c r="R25" s="8">
        <f t="shared" si="36"/>
        <v>665</v>
      </c>
      <c r="S25" s="8">
        <f t="shared" si="36"/>
        <v>580</v>
      </c>
      <c r="T25" s="8">
        <f t="shared" si="36"/>
        <v>555</v>
      </c>
      <c r="U25" s="8">
        <f t="shared" si="36"/>
        <v>540</v>
      </c>
      <c r="V25" s="8">
        <f t="shared" si="36"/>
        <v>530</v>
      </c>
      <c r="W25" s="8">
        <f t="shared" si="36"/>
        <v>520</v>
      </c>
      <c r="X25" s="8">
        <f t="shared" si="36"/>
        <v>515</v>
      </c>
      <c r="Y25" s="8">
        <f t="shared" si="36"/>
        <v>510</v>
      </c>
      <c r="Z25" s="8">
        <f t="shared" si="36"/>
        <v>505</v>
      </c>
      <c r="AA25" s="8">
        <f t="shared" si="36"/>
        <v>500</v>
      </c>
      <c r="AB25" s="8">
        <f t="shared" si="36"/>
        <v>495</v>
      </c>
      <c r="AC25" s="8">
        <f t="shared" si="36"/>
        <v>495</v>
      </c>
      <c r="AD25" s="8" t="str">
        <f t="shared" si="36"/>
        <v/>
      </c>
      <c r="AE25" s="8" t="str">
        <f t="shared" si="36"/>
        <v/>
      </c>
      <c r="AF25" s="8" t="str">
        <f t="shared" si="36"/>
        <v/>
      </c>
      <c r="AG25" s="8" t="str">
        <f t="shared" si="36"/>
        <v/>
      </c>
      <c r="AH25" s="8" t="str">
        <f t="shared" si="35"/>
        <v/>
      </c>
      <c r="AI25" s="8" t="str">
        <f t="shared" si="35"/>
        <v/>
      </c>
      <c r="AJ25" s="8" t="str">
        <f t="shared" si="35"/>
        <v/>
      </c>
      <c r="AK25" s="8" t="str">
        <f t="shared" si="35"/>
        <v/>
      </c>
      <c r="AL25" s="8" t="str">
        <f t="shared" si="35"/>
        <v/>
      </c>
      <c r="AM25" s="8" t="str">
        <f t="shared" si="35"/>
        <v/>
      </c>
      <c r="AN25" s="8" t="str">
        <f t="shared" si="35"/>
        <v/>
      </c>
      <c r="AO25" s="8" t="str">
        <f t="shared" si="35"/>
        <v/>
      </c>
      <c r="AQ25" s="8">
        <f t="shared" si="39"/>
        <v>110</v>
      </c>
      <c r="AR25" s="8">
        <f t="shared" si="40"/>
        <v>594.18521581609184</v>
      </c>
      <c r="AS25" s="8" t="str">
        <f t="shared" si="41"/>
        <v>MP002_E11</v>
      </c>
      <c r="AT25" s="8">
        <f t="shared" si="42"/>
        <v>745</v>
      </c>
      <c r="AU25" s="8">
        <f t="shared" si="43"/>
        <v>660</v>
      </c>
      <c r="AV25" s="8">
        <f t="shared" si="44"/>
        <v>635</v>
      </c>
      <c r="AW25" s="8">
        <f t="shared" si="45"/>
        <v>620</v>
      </c>
      <c r="AX25" s="8">
        <f t="shared" si="46"/>
        <v>610</v>
      </c>
      <c r="AY25" s="8">
        <f t="shared" si="47"/>
        <v>600</v>
      </c>
      <c r="AZ25" s="8">
        <f t="shared" si="48"/>
        <v>595</v>
      </c>
      <c r="BA25" s="8">
        <f t="shared" si="49"/>
        <v>590</v>
      </c>
      <c r="BB25" s="8">
        <f t="shared" si="50"/>
        <v>585</v>
      </c>
      <c r="BC25" s="8">
        <f t="shared" si="51"/>
        <v>580</v>
      </c>
      <c r="BD25" s="8">
        <f t="shared" si="52"/>
        <v>575</v>
      </c>
      <c r="BE25" s="8">
        <f t="shared" si="53"/>
        <v>575</v>
      </c>
      <c r="BF25" s="8" t="str">
        <f t="shared" si="54"/>
        <v/>
      </c>
      <c r="BG25" s="8" t="str">
        <f t="shared" si="55"/>
        <v/>
      </c>
      <c r="BH25" s="8" t="str">
        <f t="shared" si="56"/>
        <v/>
      </c>
      <c r="BI25" s="8" t="str">
        <f t="shared" si="57"/>
        <v/>
      </c>
      <c r="BJ25" s="8" t="str">
        <f t="shared" si="58"/>
        <v/>
      </c>
      <c r="BK25" s="8" t="str">
        <f t="shared" si="59"/>
        <v/>
      </c>
      <c r="BL25" s="8" t="str">
        <f t="shared" si="60"/>
        <v/>
      </c>
      <c r="BM25" s="8" t="str">
        <f t="shared" si="61"/>
        <v/>
      </c>
      <c r="BN25" s="8" t="str">
        <f t="shared" si="62"/>
        <v/>
      </c>
      <c r="BO25" s="8" t="str">
        <f t="shared" si="63"/>
        <v/>
      </c>
      <c r="BP25" s="8" t="str">
        <f t="shared" si="64"/>
        <v/>
      </c>
      <c r="BQ25" s="8" t="str">
        <f t="shared" si="65"/>
        <v/>
      </c>
    </row>
    <row r="26" spans="1:69" x14ac:dyDescent="0.2">
      <c r="A26" s="8" t="str">
        <f>Binning!B26</f>
        <v>PCPU</v>
      </c>
      <c r="B26" s="8" t="str">
        <f>Binning!C26</f>
        <v>MP002</v>
      </c>
      <c r="C26" s="8" t="str">
        <f>Binning!D26</f>
        <v>E12</v>
      </c>
      <c r="D26" s="8" t="str">
        <f>Binning!F26</f>
        <v>MP002_E12</v>
      </c>
      <c r="E26" s="8" t="str">
        <f>Binning!G26</f>
        <v>Bin1</v>
      </c>
      <c r="F26" s="8">
        <f>Binning!H26</f>
        <v>720</v>
      </c>
      <c r="G26" s="8">
        <f>Binning!I26</f>
        <v>85</v>
      </c>
      <c r="H26" s="8">
        <f>Binning!J26</f>
        <v>653.6</v>
      </c>
      <c r="J26" s="8">
        <f>Binning!L26</f>
        <v>665</v>
      </c>
      <c r="K26" s="8">
        <f>Binning!M26</f>
        <v>495</v>
      </c>
      <c r="L26" s="8">
        <f>Binning!N26</f>
        <v>80</v>
      </c>
      <c r="M26" s="8">
        <f>Binning!Y26</f>
        <v>5</v>
      </c>
      <c r="O26" s="8">
        <f t="shared" si="37"/>
        <v>110</v>
      </c>
      <c r="P26" s="8">
        <f>Binning!AZ26</f>
        <v>594.18521581609184</v>
      </c>
      <c r="Q26" s="8" t="str">
        <f t="shared" si="38"/>
        <v>MP002_E12</v>
      </c>
      <c r="R26" s="8">
        <f t="shared" si="36"/>
        <v>650</v>
      </c>
      <c r="S26" s="8">
        <f t="shared" si="36"/>
        <v>565</v>
      </c>
      <c r="T26" s="8">
        <f t="shared" si="36"/>
        <v>540</v>
      </c>
      <c r="U26" s="8">
        <f t="shared" si="36"/>
        <v>525</v>
      </c>
      <c r="V26" s="8">
        <f t="shared" si="36"/>
        <v>515</v>
      </c>
      <c r="W26" s="8">
        <f t="shared" si="36"/>
        <v>505</v>
      </c>
      <c r="X26" s="8">
        <f t="shared" si="36"/>
        <v>500</v>
      </c>
      <c r="Y26" s="8">
        <f t="shared" si="36"/>
        <v>495</v>
      </c>
      <c r="Z26" s="8">
        <f t="shared" si="36"/>
        <v>495</v>
      </c>
      <c r="AA26" s="8">
        <f t="shared" si="36"/>
        <v>495</v>
      </c>
      <c r="AB26" s="8">
        <f t="shared" si="36"/>
        <v>495</v>
      </c>
      <c r="AC26" s="8">
        <f t="shared" si="36"/>
        <v>495</v>
      </c>
      <c r="AD26" s="8" t="str">
        <f t="shared" si="36"/>
        <v/>
      </c>
      <c r="AE26" s="8" t="str">
        <f t="shared" si="36"/>
        <v/>
      </c>
      <c r="AF26" s="8" t="str">
        <f t="shared" si="36"/>
        <v/>
      </c>
      <c r="AG26" s="8" t="str">
        <f t="shared" si="36"/>
        <v/>
      </c>
      <c r="AH26" s="8" t="str">
        <f t="shared" si="35"/>
        <v/>
      </c>
      <c r="AI26" s="8" t="str">
        <f t="shared" si="35"/>
        <v/>
      </c>
      <c r="AJ26" s="8" t="str">
        <f t="shared" si="35"/>
        <v/>
      </c>
      <c r="AK26" s="8" t="str">
        <f t="shared" si="35"/>
        <v/>
      </c>
      <c r="AL26" s="8" t="str">
        <f t="shared" si="35"/>
        <v/>
      </c>
      <c r="AM26" s="8" t="str">
        <f t="shared" si="35"/>
        <v/>
      </c>
      <c r="AN26" s="8" t="str">
        <f t="shared" si="35"/>
        <v/>
      </c>
      <c r="AO26" s="8" t="str">
        <f t="shared" si="35"/>
        <v/>
      </c>
      <c r="AQ26" s="8">
        <f t="shared" si="39"/>
        <v>110</v>
      </c>
      <c r="AR26" s="8">
        <f t="shared" si="40"/>
        <v>594.18521581609184</v>
      </c>
      <c r="AS26" s="8" t="str">
        <f t="shared" si="41"/>
        <v>MP002_E12</v>
      </c>
      <c r="AT26" s="8">
        <f t="shared" si="42"/>
        <v>730</v>
      </c>
      <c r="AU26" s="8">
        <f t="shared" si="43"/>
        <v>645</v>
      </c>
      <c r="AV26" s="8">
        <f t="shared" si="44"/>
        <v>620</v>
      </c>
      <c r="AW26" s="8">
        <f t="shared" si="45"/>
        <v>605</v>
      </c>
      <c r="AX26" s="8">
        <f t="shared" si="46"/>
        <v>595</v>
      </c>
      <c r="AY26" s="8">
        <f t="shared" si="47"/>
        <v>585</v>
      </c>
      <c r="AZ26" s="8">
        <f t="shared" si="48"/>
        <v>580</v>
      </c>
      <c r="BA26" s="8">
        <f t="shared" si="49"/>
        <v>575</v>
      </c>
      <c r="BB26" s="8">
        <f t="shared" si="50"/>
        <v>575</v>
      </c>
      <c r="BC26" s="8">
        <f t="shared" si="51"/>
        <v>575</v>
      </c>
      <c r="BD26" s="8">
        <f t="shared" si="52"/>
        <v>575</v>
      </c>
      <c r="BE26" s="8">
        <f t="shared" si="53"/>
        <v>575</v>
      </c>
      <c r="BF26" s="8" t="str">
        <f t="shared" si="54"/>
        <v/>
      </c>
      <c r="BG26" s="8" t="str">
        <f t="shared" si="55"/>
        <v/>
      </c>
      <c r="BH26" s="8" t="str">
        <f t="shared" si="56"/>
        <v/>
      </c>
      <c r="BI26" s="8" t="str">
        <f t="shared" si="57"/>
        <v/>
      </c>
      <c r="BJ26" s="8" t="str">
        <f t="shared" si="58"/>
        <v/>
      </c>
      <c r="BK26" s="8" t="str">
        <f t="shared" si="59"/>
        <v/>
      </c>
      <c r="BL26" s="8" t="str">
        <f t="shared" si="60"/>
        <v/>
      </c>
      <c r="BM26" s="8" t="str">
        <f t="shared" si="61"/>
        <v/>
      </c>
      <c r="BN26" s="8" t="str">
        <f t="shared" si="62"/>
        <v/>
      </c>
      <c r="BO26" s="8" t="str">
        <f t="shared" si="63"/>
        <v/>
      </c>
      <c r="BP26" s="8" t="str">
        <f t="shared" si="64"/>
        <v/>
      </c>
      <c r="BQ26" s="8" t="str">
        <f t="shared" si="65"/>
        <v/>
      </c>
    </row>
    <row r="27" spans="1:69" x14ac:dyDescent="0.2">
      <c r="A27" s="8" t="str">
        <f>Binning!B27</f>
        <v>PCPU</v>
      </c>
      <c r="B27" s="8" t="str">
        <f>Binning!C27</f>
        <v>MP003</v>
      </c>
      <c r="C27" s="8" t="str">
        <f>Binning!D27</f>
        <v>E1</v>
      </c>
      <c r="D27" s="8" t="str">
        <f>Binning!F27</f>
        <v>MP003_E1</v>
      </c>
      <c r="E27" s="8" t="str">
        <f>Binning!G27</f>
        <v>Bin1</v>
      </c>
      <c r="F27" s="8">
        <f>Binning!H27</f>
        <v>915</v>
      </c>
      <c r="G27" s="8">
        <f>Binning!I27</f>
        <v>90</v>
      </c>
      <c r="H27" s="8">
        <f>Binning!J27</f>
        <v>653.6</v>
      </c>
      <c r="J27" s="8">
        <f>Binning!L27</f>
        <v>710</v>
      </c>
      <c r="K27" s="8">
        <f>Binning!M27</f>
        <v>525</v>
      </c>
      <c r="L27" s="8">
        <f>Binning!N27</f>
        <v>75</v>
      </c>
      <c r="M27" s="8">
        <f>Binning!Y27</f>
        <v>5</v>
      </c>
      <c r="O27" s="8">
        <f t="shared" si="37"/>
        <v>110</v>
      </c>
      <c r="P27" s="8">
        <f>Binning!AZ27</f>
        <v>594.18521581609184</v>
      </c>
      <c r="Q27" s="8" t="str">
        <f t="shared" si="38"/>
        <v>MP003_E1</v>
      </c>
      <c r="R27" s="8">
        <f t="shared" si="36"/>
        <v>710</v>
      </c>
      <c r="S27" s="8">
        <f t="shared" si="36"/>
        <v>710</v>
      </c>
      <c r="T27" s="8">
        <f t="shared" si="36"/>
        <v>710</v>
      </c>
      <c r="U27" s="8">
        <f t="shared" si="36"/>
        <v>710</v>
      </c>
      <c r="V27" s="8">
        <f t="shared" si="36"/>
        <v>700</v>
      </c>
      <c r="W27" s="8">
        <f t="shared" si="36"/>
        <v>690</v>
      </c>
      <c r="X27" s="8">
        <f t="shared" si="36"/>
        <v>685</v>
      </c>
      <c r="Y27" s="8">
        <f t="shared" si="36"/>
        <v>675</v>
      </c>
      <c r="Z27" s="8">
        <f t="shared" si="36"/>
        <v>670</v>
      </c>
      <c r="AA27" s="8">
        <f t="shared" si="36"/>
        <v>665</v>
      </c>
      <c r="AB27" s="8">
        <f t="shared" si="36"/>
        <v>665</v>
      </c>
      <c r="AC27" s="8">
        <f t="shared" si="36"/>
        <v>660</v>
      </c>
      <c r="AD27" s="8" t="str">
        <f t="shared" si="36"/>
        <v/>
      </c>
      <c r="AE27" s="8" t="str">
        <f t="shared" si="36"/>
        <v/>
      </c>
      <c r="AF27" s="8" t="str">
        <f t="shared" si="36"/>
        <v/>
      </c>
      <c r="AG27" s="8" t="str">
        <f t="shared" si="35"/>
        <v/>
      </c>
      <c r="AH27" s="8" t="str">
        <f t="shared" si="35"/>
        <v/>
      </c>
      <c r="AI27" s="8" t="str">
        <f t="shared" si="35"/>
        <v/>
      </c>
      <c r="AJ27" s="8" t="str">
        <f t="shared" si="35"/>
        <v/>
      </c>
      <c r="AK27" s="8" t="str">
        <f t="shared" si="35"/>
        <v/>
      </c>
      <c r="AL27" s="8" t="str">
        <f t="shared" si="35"/>
        <v/>
      </c>
      <c r="AM27" s="8" t="str">
        <f t="shared" si="35"/>
        <v/>
      </c>
      <c r="AN27" s="8" t="str">
        <f t="shared" si="35"/>
        <v/>
      </c>
      <c r="AO27" s="8" t="str">
        <f t="shared" si="35"/>
        <v/>
      </c>
      <c r="AQ27" s="8">
        <f t="shared" si="39"/>
        <v>110</v>
      </c>
      <c r="AR27" s="8">
        <f t="shared" si="40"/>
        <v>594.18521581609184</v>
      </c>
      <c r="AS27" s="8" t="str">
        <f t="shared" si="41"/>
        <v>MP003_E1</v>
      </c>
      <c r="AT27" s="8">
        <f t="shared" si="42"/>
        <v>785</v>
      </c>
      <c r="AU27" s="8">
        <f t="shared" si="43"/>
        <v>785</v>
      </c>
      <c r="AV27" s="8">
        <f t="shared" si="44"/>
        <v>785</v>
      </c>
      <c r="AW27" s="8">
        <f t="shared" si="45"/>
        <v>785</v>
      </c>
      <c r="AX27" s="8">
        <f t="shared" si="46"/>
        <v>775</v>
      </c>
      <c r="AY27" s="8">
        <f t="shared" si="47"/>
        <v>765</v>
      </c>
      <c r="AZ27" s="8">
        <f t="shared" si="48"/>
        <v>760</v>
      </c>
      <c r="BA27" s="8">
        <f t="shared" si="49"/>
        <v>750</v>
      </c>
      <c r="BB27" s="8">
        <f t="shared" si="50"/>
        <v>745</v>
      </c>
      <c r="BC27" s="8">
        <f t="shared" si="51"/>
        <v>740</v>
      </c>
      <c r="BD27" s="8">
        <f t="shared" si="52"/>
        <v>740</v>
      </c>
      <c r="BE27" s="8">
        <f t="shared" si="53"/>
        <v>735</v>
      </c>
      <c r="BF27" s="8" t="str">
        <f t="shared" si="54"/>
        <v/>
      </c>
      <c r="BG27" s="8" t="str">
        <f t="shared" si="55"/>
        <v/>
      </c>
      <c r="BH27" s="8" t="str">
        <f t="shared" si="56"/>
        <v/>
      </c>
      <c r="BI27" s="8" t="str">
        <f t="shared" si="57"/>
        <v/>
      </c>
      <c r="BJ27" s="8" t="str">
        <f t="shared" si="58"/>
        <v/>
      </c>
      <c r="BK27" s="8" t="str">
        <f t="shared" si="59"/>
        <v/>
      </c>
      <c r="BL27" s="8" t="str">
        <f t="shared" si="60"/>
        <v/>
      </c>
      <c r="BM27" s="8" t="str">
        <f t="shared" si="61"/>
        <v/>
      </c>
      <c r="BN27" s="8" t="str">
        <f t="shared" si="62"/>
        <v/>
      </c>
      <c r="BO27" s="8" t="str">
        <f t="shared" si="63"/>
        <v/>
      </c>
      <c r="BP27" s="8" t="str">
        <f t="shared" si="64"/>
        <v/>
      </c>
      <c r="BQ27" s="8" t="str">
        <f t="shared" si="65"/>
        <v/>
      </c>
    </row>
    <row r="28" spans="1:69" x14ac:dyDescent="0.2">
      <c r="A28" s="8" t="str">
        <f>Binning!B28</f>
        <v>PCPU</v>
      </c>
      <c r="B28" s="8" t="str">
        <f>Binning!C28</f>
        <v>MP003</v>
      </c>
      <c r="C28" s="8" t="str">
        <f>Binning!D28</f>
        <v>E2</v>
      </c>
      <c r="D28" s="8" t="str">
        <f>Binning!F28</f>
        <v>MP003_E2</v>
      </c>
      <c r="E28" s="8" t="str">
        <f>Binning!G28</f>
        <v>Bin1</v>
      </c>
      <c r="F28" s="8">
        <f>Binning!H28</f>
        <v>900</v>
      </c>
      <c r="G28" s="8">
        <f>Binning!I28</f>
        <v>90</v>
      </c>
      <c r="H28" s="8">
        <f>Binning!J28</f>
        <v>653.6</v>
      </c>
      <c r="J28" s="8">
        <f>Binning!L28</f>
        <v>700</v>
      </c>
      <c r="K28" s="8">
        <f>Binning!M28</f>
        <v>525</v>
      </c>
      <c r="L28" s="8">
        <f>Binning!N28</f>
        <v>75</v>
      </c>
      <c r="M28" s="8">
        <f>Binning!Y28</f>
        <v>5</v>
      </c>
      <c r="O28" s="8">
        <f t="shared" si="37"/>
        <v>110</v>
      </c>
      <c r="P28" s="8">
        <f>Binning!AZ28</f>
        <v>594.18521581609184</v>
      </c>
      <c r="Q28" s="8" t="str">
        <f t="shared" si="38"/>
        <v>MP003_E2</v>
      </c>
      <c r="R28" s="8">
        <f t="shared" si="36"/>
        <v>700</v>
      </c>
      <c r="S28" s="8">
        <f t="shared" si="36"/>
        <v>700</v>
      </c>
      <c r="T28" s="8">
        <f t="shared" si="36"/>
        <v>700</v>
      </c>
      <c r="U28" s="8">
        <f t="shared" si="36"/>
        <v>695</v>
      </c>
      <c r="V28" s="8">
        <f t="shared" si="36"/>
        <v>685</v>
      </c>
      <c r="W28" s="8">
        <f t="shared" si="36"/>
        <v>675</v>
      </c>
      <c r="X28" s="8">
        <f t="shared" si="36"/>
        <v>670</v>
      </c>
      <c r="Y28" s="8">
        <f t="shared" si="36"/>
        <v>660</v>
      </c>
      <c r="Z28" s="8">
        <f t="shared" si="36"/>
        <v>655</v>
      </c>
      <c r="AA28" s="8">
        <f t="shared" si="36"/>
        <v>650</v>
      </c>
      <c r="AB28" s="8">
        <f t="shared" si="36"/>
        <v>650</v>
      </c>
      <c r="AC28" s="8">
        <f t="shared" si="36"/>
        <v>645</v>
      </c>
      <c r="AD28" s="8" t="str">
        <f t="shared" si="36"/>
        <v/>
      </c>
      <c r="AE28" s="8" t="str">
        <f t="shared" si="36"/>
        <v/>
      </c>
      <c r="AF28" s="8" t="str">
        <f t="shared" si="36"/>
        <v/>
      </c>
      <c r="AG28" s="8" t="str">
        <f t="shared" si="36"/>
        <v/>
      </c>
      <c r="AH28" s="8" t="str">
        <f t="shared" si="35"/>
        <v/>
      </c>
      <c r="AI28" s="8" t="str">
        <f t="shared" si="35"/>
        <v/>
      </c>
      <c r="AJ28" s="8" t="str">
        <f t="shared" si="35"/>
        <v/>
      </c>
      <c r="AK28" s="8" t="str">
        <f t="shared" si="35"/>
        <v/>
      </c>
      <c r="AL28" s="8" t="str">
        <f t="shared" si="35"/>
        <v/>
      </c>
      <c r="AM28" s="8" t="str">
        <f t="shared" si="35"/>
        <v/>
      </c>
      <c r="AN28" s="8" t="str">
        <f t="shared" si="35"/>
        <v/>
      </c>
      <c r="AO28" s="8" t="str">
        <f t="shared" si="35"/>
        <v/>
      </c>
      <c r="AQ28" s="8">
        <f t="shared" si="39"/>
        <v>110</v>
      </c>
      <c r="AR28" s="8">
        <f t="shared" si="40"/>
        <v>594.18521581609184</v>
      </c>
      <c r="AS28" s="8" t="str">
        <f t="shared" si="41"/>
        <v>MP003_E2</v>
      </c>
      <c r="AT28" s="8">
        <f t="shared" si="42"/>
        <v>775</v>
      </c>
      <c r="AU28" s="8">
        <f t="shared" si="43"/>
        <v>775</v>
      </c>
      <c r="AV28" s="8">
        <f t="shared" si="44"/>
        <v>775</v>
      </c>
      <c r="AW28" s="8">
        <f t="shared" si="45"/>
        <v>770</v>
      </c>
      <c r="AX28" s="8">
        <f t="shared" si="46"/>
        <v>760</v>
      </c>
      <c r="AY28" s="8">
        <f t="shared" si="47"/>
        <v>750</v>
      </c>
      <c r="AZ28" s="8">
        <f t="shared" si="48"/>
        <v>745</v>
      </c>
      <c r="BA28" s="8">
        <f t="shared" si="49"/>
        <v>735</v>
      </c>
      <c r="BB28" s="8">
        <f t="shared" si="50"/>
        <v>730</v>
      </c>
      <c r="BC28" s="8">
        <f t="shared" si="51"/>
        <v>725</v>
      </c>
      <c r="BD28" s="8">
        <f t="shared" si="52"/>
        <v>725</v>
      </c>
      <c r="BE28" s="8">
        <f t="shared" si="53"/>
        <v>720</v>
      </c>
      <c r="BF28" s="8" t="str">
        <f t="shared" si="54"/>
        <v/>
      </c>
      <c r="BG28" s="8" t="str">
        <f t="shared" si="55"/>
        <v/>
      </c>
      <c r="BH28" s="8" t="str">
        <f t="shared" si="56"/>
        <v/>
      </c>
      <c r="BI28" s="8" t="str">
        <f t="shared" si="57"/>
        <v/>
      </c>
      <c r="BJ28" s="8" t="str">
        <f t="shared" si="58"/>
        <v/>
      </c>
      <c r="BK28" s="8" t="str">
        <f t="shared" si="59"/>
        <v/>
      </c>
      <c r="BL28" s="8" t="str">
        <f t="shared" si="60"/>
        <v/>
      </c>
      <c r="BM28" s="8" t="str">
        <f t="shared" si="61"/>
        <v/>
      </c>
      <c r="BN28" s="8" t="str">
        <f t="shared" si="62"/>
        <v/>
      </c>
      <c r="BO28" s="8" t="str">
        <f t="shared" si="63"/>
        <v/>
      </c>
      <c r="BP28" s="8" t="str">
        <f t="shared" si="64"/>
        <v/>
      </c>
      <c r="BQ28" s="8" t="str">
        <f t="shared" si="65"/>
        <v/>
      </c>
    </row>
    <row r="29" spans="1:69" x14ac:dyDescent="0.2">
      <c r="A29" s="8" t="str">
        <f>Binning!B29</f>
        <v>PCPU</v>
      </c>
      <c r="B29" s="8" t="str">
        <f>Binning!C29</f>
        <v>MP003</v>
      </c>
      <c r="C29" s="8" t="str">
        <f>Binning!D29</f>
        <v>E3</v>
      </c>
      <c r="D29" s="8" t="str">
        <f>Binning!F29</f>
        <v>MP003_E3</v>
      </c>
      <c r="E29" s="8" t="str">
        <f>Binning!G29</f>
        <v>Bin1</v>
      </c>
      <c r="F29" s="8">
        <f>Binning!H29</f>
        <v>885</v>
      </c>
      <c r="G29" s="8">
        <f>Binning!I29</f>
        <v>90</v>
      </c>
      <c r="H29" s="8">
        <f>Binning!J29</f>
        <v>653.6</v>
      </c>
      <c r="J29" s="8">
        <f>Binning!L29</f>
        <v>690</v>
      </c>
      <c r="K29" s="8">
        <f>Binning!M29</f>
        <v>525</v>
      </c>
      <c r="L29" s="8">
        <f>Binning!N29</f>
        <v>75</v>
      </c>
      <c r="M29" s="8">
        <f>Binning!Y29</f>
        <v>5</v>
      </c>
      <c r="O29" s="8">
        <f t="shared" si="37"/>
        <v>110</v>
      </c>
      <c r="P29" s="8">
        <f>Binning!AZ29</f>
        <v>594.18521581609184</v>
      </c>
      <c r="Q29" s="8" t="str">
        <f t="shared" si="38"/>
        <v>MP003_E3</v>
      </c>
      <c r="R29" s="8">
        <f t="shared" si="36"/>
        <v>690</v>
      </c>
      <c r="S29" s="8">
        <f t="shared" si="36"/>
        <v>690</v>
      </c>
      <c r="T29" s="8">
        <f t="shared" si="36"/>
        <v>690</v>
      </c>
      <c r="U29" s="8">
        <f t="shared" si="36"/>
        <v>680</v>
      </c>
      <c r="V29" s="8">
        <f t="shared" si="36"/>
        <v>670</v>
      </c>
      <c r="W29" s="8">
        <f t="shared" si="36"/>
        <v>660</v>
      </c>
      <c r="X29" s="8">
        <f t="shared" si="36"/>
        <v>655</v>
      </c>
      <c r="Y29" s="8">
        <f t="shared" si="36"/>
        <v>645</v>
      </c>
      <c r="Z29" s="8">
        <f t="shared" si="36"/>
        <v>640</v>
      </c>
      <c r="AA29" s="8">
        <f t="shared" si="36"/>
        <v>635</v>
      </c>
      <c r="AB29" s="8">
        <f t="shared" si="36"/>
        <v>635</v>
      </c>
      <c r="AC29" s="8">
        <f t="shared" si="36"/>
        <v>630</v>
      </c>
      <c r="AD29" s="8" t="str">
        <f t="shared" si="36"/>
        <v/>
      </c>
      <c r="AE29" s="8" t="str">
        <f t="shared" si="36"/>
        <v/>
      </c>
      <c r="AF29" s="8" t="str">
        <f t="shared" si="36"/>
        <v/>
      </c>
      <c r="AG29" s="8" t="str">
        <f t="shared" si="36"/>
        <v/>
      </c>
      <c r="AH29" s="8" t="str">
        <f t="shared" ref="AG29:AO60" si="66">IF($O29*1.03&gt;AH$2,MAX(MIN(FLOOR(($F29-$G29*LOG10($P29*AH$2/100))/$M29,1)*$M29,$J29),$K29),"")</f>
        <v/>
      </c>
      <c r="AI29" s="8" t="str">
        <f t="shared" si="66"/>
        <v/>
      </c>
      <c r="AJ29" s="8" t="str">
        <f t="shared" si="66"/>
        <v/>
      </c>
      <c r="AK29" s="8" t="str">
        <f t="shared" si="66"/>
        <v/>
      </c>
      <c r="AL29" s="8" t="str">
        <f t="shared" si="66"/>
        <v/>
      </c>
      <c r="AM29" s="8" t="str">
        <f t="shared" si="66"/>
        <v/>
      </c>
      <c r="AN29" s="8" t="str">
        <f t="shared" si="66"/>
        <v/>
      </c>
      <c r="AO29" s="8" t="str">
        <f t="shared" si="66"/>
        <v/>
      </c>
      <c r="AQ29" s="8">
        <f t="shared" si="39"/>
        <v>110</v>
      </c>
      <c r="AR29" s="8">
        <f t="shared" si="40"/>
        <v>594.18521581609184</v>
      </c>
      <c r="AS29" s="8" t="str">
        <f t="shared" si="41"/>
        <v>MP003_E3</v>
      </c>
      <c r="AT29" s="8">
        <f t="shared" si="42"/>
        <v>765</v>
      </c>
      <c r="AU29" s="8">
        <f t="shared" si="43"/>
        <v>765</v>
      </c>
      <c r="AV29" s="8">
        <f t="shared" si="44"/>
        <v>765</v>
      </c>
      <c r="AW29" s="8">
        <f t="shared" si="45"/>
        <v>755</v>
      </c>
      <c r="AX29" s="8">
        <f t="shared" si="46"/>
        <v>745</v>
      </c>
      <c r="AY29" s="8">
        <f t="shared" si="47"/>
        <v>735</v>
      </c>
      <c r="AZ29" s="8">
        <f t="shared" si="48"/>
        <v>730</v>
      </c>
      <c r="BA29" s="8">
        <f t="shared" si="49"/>
        <v>720</v>
      </c>
      <c r="BB29" s="8">
        <f t="shared" si="50"/>
        <v>715</v>
      </c>
      <c r="BC29" s="8">
        <f t="shared" si="51"/>
        <v>710</v>
      </c>
      <c r="BD29" s="8">
        <f t="shared" si="52"/>
        <v>710</v>
      </c>
      <c r="BE29" s="8">
        <f t="shared" si="53"/>
        <v>705</v>
      </c>
      <c r="BF29" s="8" t="str">
        <f t="shared" si="54"/>
        <v/>
      </c>
      <c r="BG29" s="8" t="str">
        <f t="shared" si="55"/>
        <v/>
      </c>
      <c r="BH29" s="8" t="str">
        <f t="shared" si="56"/>
        <v/>
      </c>
      <c r="BI29" s="8" t="str">
        <f t="shared" si="57"/>
        <v/>
      </c>
      <c r="BJ29" s="8" t="str">
        <f t="shared" si="58"/>
        <v/>
      </c>
      <c r="BK29" s="8" t="str">
        <f t="shared" si="59"/>
        <v/>
      </c>
      <c r="BL29" s="8" t="str">
        <f t="shared" si="60"/>
        <v/>
      </c>
      <c r="BM29" s="8" t="str">
        <f t="shared" si="61"/>
        <v/>
      </c>
      <c r="BN29" s="8" t="str">
        <f t="shared" si="62"/>
        <v/>
      </c>
      <c r="BO29" s="8" t="str">
        <f t="shared" si="63"/>
        <v/>
      </c>
      <c r="BP29" s="8" t="str">
        <f t="shared" si="64"/>
        <v/>
      </c>
      <c r="BQ29" s="8" t="str">
        <f t="shared" si="65"/>
        <v/>
      </c>
    </row>
    <row r="30" spans="1:69" x14ac:dyDescent="0.2">
      <c r="A30" s="8" t="str">
        <f>Binning!B30</f>
        <v>PCPU</v>
      </c>
      <c r="B30" s="8" t="str">
        <f>Binning!C30</f>
        <v>MP003</v>
      </c>
      <c r="C30" s="8" t="str">
        <f>Binning!D30</f>
        <v>E4</v>
      </c>
      <c r="D30" s="8" t="str">
        <f>Binning!F30</f>
        <v>MP003_E4</v>
      </c>
      <c r="E30" s="8" t="str">
        <f>Binning!G30</f>
        <v>Bin1</v>
      </c>
      <c r="F30" s="8">
        <f>Binning!H30</f>
        <v>870</v>
      </c>
      <c r="G30" s="8">
        <f>Binning!I30</f>
        <v>90</v>
      </c>
      <c r="H30" s="8">
        <f>Binning!J30</f>
        <v>653.6</v>
      </c>
      <c r="J30" s="8">
        <f>Binning!L30</f>
        <v>690</v>
      </c>
      <c r="K30" s="8">
        <f>Binning!M30</f>
        <v>525</v>
      </c>
      <c r="L30" s="8">
        <f>Binning!N30</f>
        <v>75</v>
      </c>
      <c r="M30" s="8">
        <f>Binning!Y30</f>
        <v>5</v>
      </c>
      <c r="O30" s="8">
        <f t="shared" si="37"/>
        <v>110</v>
      </c>
      <c r="P30" s="8">
        <f>Binning!AZ30</f>
        <v>594.18521581609184</v>
      </c>
      <c r="Q30" s="8" t="str">
        <f t="shared" si="38"/>
        <v>MP003_E4</v>
      </c>
      <c r="R30" s="8">
        <f t="shared" ref="R30:AG45" si="67">IF($O30*1.03&gt;R$2,MAX(MIN(FLOOR(($F30-$G30*LOG10($P30*R$2/100))/$M30,1)*$M30,$J30),$K30),"")</f>
        <v>690</v>
      </c>
      <c r="S30" s="8">
        <f t="shared" si="67"/>
        <v>690</v>
      </c>
      <c r="T30" s="8">
        <f t="shared" si="67"/>
        <v>680</v>
      </c>
      <c r="U30" s="8">
        <f t="shared" si="67"/>
        <v>665</v>
      </c>
      <c r="V30" s="8">
        <f t="shared" si="67"/>
        <v>655</v>
      </c>
      <c r="W30" s="8">
        <f t="shared" si="67"/>
        <v>645</v>
      </c>
      <c r="X30" s="8">
        <f t="shared" si="67"/>
        <v>640</v>
      </c>
      <c r="Y30" s="8">
        <f t="shared" si="67"/>
        <v>630</v>
      </c>
      <c r="Z30" s="8">
        <f t="shared" si="67"/>
        <v>625</v>
      </c>
      <c r="AA30" s="8">
        <f t="shared" si="67"/>
        <v>620</v>
      </c>
      <c r="AB30" s="8">
        <f t="shared" si="67"/>
        <v>620</v>
      </c>
      <c r="AC30" s="8">
        <f t="shared" si="67"/>
        <v>615</v>
      </c>
      <c r="AD30" s="8" t="str">
        <f t="shared" si="67"/>
        <v/>
      </c>
      <c r="AE30" s="8" t="str">
        <f t="shared" si="67"/>
        <v/>
      </c>
      <c r="AF30" s="8" t="str">
        <f t="shared" si="67"/>
        <v/>
      </c>
      <c r="AG30" s="8" t="str">
        <f t="shared" si="67"/>
        <v/>
      </c>
      <c r="AH30" s="8" t="str">
        <f t="shared" si="66"/>
        <v/>
      </c>
      <c r="AI30" s="8" t="str">
        <f t="shared" si="66"/>
        <v/>
      </c>
      <c r="AJ30" s="8" t="str">
        <f t="shared" si="66"/>
        <v/>
      </c>
      <c r="AK30" s="8" t="str">
        <f t="shared" si="66"/>
        <v/>
      </c>
      <c r="AL30" s="8" t="str">
        <f t="shared" si="66"/>
        <v/>
      </c>
      <c r="AM30" s="8" t="str">
        <f t="shared" si="66"/>
        <v/>
      </c>
      <c r="AN30" s="8" t="str">
        <f t="shared" si="66"/>
        <v/>
      </c>
      <c r="AO30" s="8" t="str">
        <f t="shared" si="66"/>
        <v/>
      </c>
      <c r="AQ30" s="8">
        <f t="shared" si="39"/>
        <v>110</v>
      </c>
      <c r="AR30" s="8">
        <f t="shared" si="40"/>
        <v>594.18521581609184</v>
      </c>
      <c r="AS30" s="8" t="str">
        <f t="shared" si="41"/>
        <v>MP003_E4</v>
      </c>
      <c r="AT30" s="8">
        <f t="shared" si="42"/>
        <v>765</v>
      </c>
      <c r="AU30" s="8">
        <f t="shared" si="43"/>
        <v>765</v>
      </c>
      <c r="AV30" s="8">
        <f t="shared" si="44"/>
        <v>755</v>
      </c>
      <c r="AW30" s="8">
        <f t="shared" si="45"/>
        <v>740</v>
      </c>
      <c r="AX30" s="8">
        <f t="shared" si="46"/>
        <v>730</v>
      </c>
      <c r="AY30" s="8">
        <f t="shared" si="47"/>
        <v>720</v>
      </c>
      <c r="AZ30" s="8">
        <f t="shared" si="48"/>
        <v>715</v>
      </c>
      <c r="BA30" s="8">
        <f t="shared" si="49"/>
        <v>705</v>
      </c>
      <c r="BB30" s="8">
        <f t="shared" si="50"/>
        <v>700</v>
      </c>
      <c r="BC30" s="8">
        <f t="shared" si="51"/>
        <v>695</v>
      </c>
      <c r="BD30" s="8">
        <f t="shared" si="52"/>
        <v>695</v>
      </c>
      <c r="BE30" s="8">
        <f t="shared" si="53"/>
        <v>690</v>
      </c>
      <c r="BF30" s="8" t="str">
        <f t="shared" si="54"/>
        <v/>
      </c>
      <c r="BG30" s="8" t="str">
        <f t="shared" si="55"/>
        <v/>
      </c>
      <c r="BH30" s="8" t="str">
        <f t="shared" si="56"/>
        <v/>
      </c>
      <c r="BI30" s="8" t="str">
        <f t="shared" si="57"/>
        <v/>
      </c>
      <c r="BJ30" s="8" t="str">
        <f t="shared" si="58"/>
        <v/>
      </c>
      <c r="BK30" s="8" t="str">
        <f t="shared" si="59"/>
        <v/>
      </c>
      <c r="BL30" s="8" t="str">
        <f t="shared" si="60"/>
        <v/>
      </c>
      <c r="BM30" s="8" t="str">
        <f t="shared" si="61"/>
        <v/>
      </c>
      <c r="BN30" s="8" t="str">
        <f t="shared" si="62"/>
        <v/>
      </c>
      <c r="BO30" s="8" t="str">
        <f t="shared" si="63"/>
        <v/>
      </c>
      <c r="BP30" s="8" t="str">
        <f t="shared" si="64"/>
        <v/>
      </c>
      <c r="BQ30" s="8" t="str">
        <f t="shared" si="65"/>
        <v/>
      </c>
    </row>
    <row r="31" spans="1:69" x14ac:dyDescent="0.2">
      <c r="A31" s="8" t="str">
        <f>Binning!B31</f>
        <v>PCPU</v>
      </c>
      <c r="B31" s="8" t="str">
        <f>Binning!C31</f>
        <v>MP003</v>
      </c>
      <c r="C31" s="8" t="str">
        <f>Binning!D31</f>
        <v>E5</v>
      </c>
      <c r="D31" s="8" t="str">
        <f>Binning!F31</f>
        <v>MP003_E5</v>
      </c>
      <c r="E31" s="8" t="str">
        <f>Binning!G31</f>
        <v>Bin1</v>
      </c>
      <c r="F31" s="8">
        <f>Binning!H31</f>
        <v>855</v>
      </c>
      <c r="G31" s="8">
        <f>Binning!I31</f>
        <v>90</v>
      </c>
      <c r="H31" s="8">
        <f>Binning!J31</f>
        <v>653.6</v>
      </c>
      <c r="J31" s="8">
        <f>Binning!L31</f>
        <v>690</v>
      </c>
      <c r="K31" s="8">
        <f>Binning!M31</f>
        <v>525</v>
      </c>
      <c r="L31" s="8">
        <f>Binning!N31</f>
        <v>75</v>
      </c>
      <c r="M31" s="8">
        <f>Binning!Y31</f>
        <v>5</v>
      </c>
      <c r="O31" s="8">
        <f t="shared" si="37"/>
        <v>110</v>
      </c>
      <c r="P31" s="8">
        <f>Binning!AZ31</f>
        <v>594.18521581609184</v>
      </c>
      <c r="Q31" s="8" t="str">
        <f t="shared" si="38"/>
        <v>MP003_E5</v>
      </c>
      <c r="R31" s="8">
        <f t="shared" si="67"/>
        <v>690</v>
      </c>
      <c r="S31" s="8">
        <f t="shared" si="67"/>
        <v>690</v>
      </c>
      <c r="T31" s="8">
        <f t="shared" si="67"/>
        <v>665</v>
      </c>
      <c r="U31" s="8">
        <f t="shared" si="67"/>
        <v>650</v>
      </c>
      <c r="V31" s="8">
        <f t="shared" si="67"/>
        <v>640</v>
      </c>
      <c r="W31" s="8">
        <f t="shared" si="67"/>
        <v>630</v>
      </c>
      <c r="X31" s="8">
        <f t="shared" si="67"/>
        <v>625</v>
      </c>
      <c r="Y31" s="8">
        <f t="shared" si="67"/>
        <v>615</v>
      </c>
      <c r="Z31" s="8">
        <f t="shared" si="67"/>
        <v>610</v>
      </c>
      <c r="AA31" s="8">
        <f t="shared" si="67"/>
        <v>605</v>
      </c>
      <c r="AB31" s="8">
        <f t="shared" si="67"/>
        <v>605</v>
      </c>
      <c r="AC31" s="8">
        <f t="shared" si="67"/>
        <v>600</v>
      </c>
      <c r="AD31" s="8" t="str">
        <f t="shared" si="67"/>
        <v/>
      </c>
      <c r="AE31" s="8" t="str">
        <f t="shared" si="67"/>
        <v/>
      </c>
      <c r="AF31" s="8" t="str">
        <f t="shared" si="67"/>
        <v/>
      </c>
      <c r="AG31" s="8" t="str">
        <f t="shared" si="67"/>
        <v/>
      </c>
      <c r="AH31" s="8" t="str">
        <f t="shared" si="66"/>
        <v/>
      </c>
      <c r="AI31" s="8" t="str">
        <f t="shared" si="66"/>
        <v/>
      </c>
      <c r="AJ31" s="8" t="str">
        <f t="shared" si="66"/>
        <v/>
      </c>
      <c r="AK31" s="8" t="str">
        <f t="shared" si="66"/>
        <v/>
      </c>
      <c r="AL31" s="8" t="str">
        <f t="shared" si="66"/>
        <v/>
      </c>
      <c r="AM31" s="8" t="str">
        <f t="shared" si="66"/>
        <v/>
      </c>
      <c r="AN31" s="8" t="str">
        <f t="shared" si="66"/>
        <v/>
      </c>
      <c r="AO31" s="8" t="str">
        <f t="shared" si="66"/>
        <v/>
      </c>
      <c r="AQ31" s="8">
        <f t="shared" si="39"/>
        <v>110</v>
      </c>
      <c r="AR31" s="8">
        <f t="shared" si="40"/>
        <v>594.18521581609184</v>
      </c>
      <c r="AS31" s="8" t="str">
        <f t="shared" si="41"/>
        <v>MP003_E5</v>
      </c>
      <c r="AT31" s="8">
        <f t="shared" si="42"/>
        <v>765</v>
      </c>
      <c r="AU31" s="8">
        <f t="shared" si="43"/>
        <v>765</v>
      </c>
      <c r="AV31" s="8">
        <f t="shared" si="44"/>
        <v>740</v>
      </c>
      <c r="AW31" s="8">
        <f t="shared" si="45"/>
        <v>725</v>
      </c>
      <c r="AX31" s="8">
        <f t="shared" si="46"/>
        <v>715</v>
      </c>
      <c r="AY31" s="8">
        <f t="shared" si="47"/>
        <v>705</v>
      </c>
      <c r="AZ31" s="8">
        <f t="shared" si="48"/>
        <v>700</v>
      </c>
      <c r="BA31" s="8">
        <f t="shared" si="49"/>
        <v>690</v>
      </c>
      <c r="BB31" s="8">
        <f t="shared" si="50"/>
        <v>685</v>
      </c>
      <c r="BC31" s="8">
        <f t="shared" si="51"/>
        <v>680</v>
      </c>
      <c r="BD31" s="8">
        <f t="shared" si="52"/>
        <v>680</v>
      </c>
      <c r="BE31" s="8">
        <f t="shared" si="53"/>
        <v>675</v>
      </c>
      <c r="BF31" s="8" t="str">
        <f t="shared" si="54"/>
        <v/>
      </c>
      <c r="BG31" s="8" t="str">
        <f t="shared" si="55"/>
        <v/>
      </c>
      <c r="BH31" s="8" t="str">
        <f t="shared" si="56"/>
        <v/>
      </c>
      <c r="BI31" s="8" t="str">
        <f t="shared" si="57"/>
        <v/>
      </c>
      <c r="BJ31" s="8" t="str">
        <f t="shared" si="58"/>
        <v/>
      </c>
      <c r="BK31" s="8" t="str">
        <f t="shared" si="59"/>
        <v/>
      </c>
      <c r="BL31" s="8" t="str">
        <f t="shared" si="60"/>
        <v/>
      </c>
      <c r="BM31" s="8" t="str">
        <f t="shared" si="61"/>
        <v/>
      </c>
      <c r="BN31" s="8" t="str">
        <f t="shared" si="62"/>
        <v/>
      </c>
      <c r="BO31" s="8" t="str">
        <f t="shared" si="63"/>
        <v/>
      </c>
      <c r="BP31" s="8" t="str">
        <f t="shared" si="64"/>
        <v/>
      </c>
      <c r="BQ31" s="8" t="str">
        <f t="shared" si="65"/>
        <v/>
      </c>
    </row>
    <row r="32" spans="1:69" x14ac:dyDescent="0.2">
      <c r="A32" s="8" t="str">
        <f>Binning!B32</f>
        <v>PCPU</v>
      </c>
      <c r="B32" s="8" t="str">
        <f>Binning!C32</f>
        <v>MP003</v>
      </c>
      <c r="C32" s="8" t="str">
        <f>Binning!D32</f>
        <v>E6</v>
      </c>
      <c r="D32" s="8" t="str">
        <f>Binning!F32</f>
        <v>MP003_E6</v>
      </c>
      <c r="E32" s="8" t="str">
        <f>Binning!G32</f>
        <v>Bin1</v>
      </c>
      <c r="F32" s="8">
        <f>Binning!H32</f>
        <v>840</v>
      </c>
      <c r="G32" s="8">
        <f>Binning!I32</f>
        <v>90</v>
      </c>
      <c r="H32" s="8">
        <f>Binning!J32</f>
        <v>653.6</v>
      </c>
      <c r="J32" s="8">
        <f>Binning!L32</f>
        <v>690</v>
      </c>
      <c r="K32" s="8">
        <f>Binning!M32</f>
        <v>525</v>
      </c>
      <c r="L32" s="8">
        <f>Binning!N32</f>
        <v>75</v>
      </c>
      <c r="M32" s="8">
        <f>Binning!Y32</f>
        <v>5</v>
      </c>
      <c r="O32" s="8">
        <f t="shared" si="37"/>
        <v>110</v>
      </c>
      <c r="P32" s="8">
        <f>Binning!AZ32</f>
        <v>594.18521581609184</v>
      </c>
      <c r="Q32" s="8" t="str">
        <f t="shared" si="38"/>
        <v>MP003_E6</v>
      </c>
      <c r="R32" s="8">
        <f t="shared" si="67"/>
        <v>690</v>
      </c>
      <c r="S32" s="8">
        <f t="shared" si="67"/>
        <v>680</v>
      </c>
      <c r="T32" s="8">
        <f t="shared" si="67"/>
        <v>650</v>
      </c>
      <c r="U32" s="8">
        <f t="shared" si="67"/>
        <v>635</v>
      </c>
      <c r="V32" s="8">
        <f t="shared" si="67"/>
        <v>625</v>
      </c>
      <c r="W32" s="8">
        <f t="shared" si="67"/>
        <v>615</v>
      </c>
      <c r="X32" s="8">
        <f t="shared" si="67"/>
        <v>610</v>
      </c>
      <c r="Y32" s="8">
        <f t="shared" si="67"/>
        <v>600</v>
      </c>
      <c r="Z32" s="8">
        <f t="shared" si="67"/>
        <v>595</v>
      </c>
      <c r="AA32" s="8">
        <f t="shared" si="67"/>
        <v>590</v>
      </c>
      <c r="AB32" s="8">
        <f t="shared" si="67"/>
        <v>590</v>
      </c>
      <c r="AC32" s="8">
        <f t="shared" si="67"/>
        <v>585</v>
      </c>
      <c r="AD32" s="8" t="str">
        <f t="shared" si="67"/>
        <v/>
      </c>
      <c r="AE32" s="8" t="str">
        <f t="shared" si="67"/>
        <v/>
      </c>
      <c r="AF32" s="8" t="str">
        <f t="shared" si="67"/>
        <v/>
      </c>
      <c r="AG32" s="8" t="str">
        <f t="shared" si="67"/>
        <v/>
      </c>
      <c r="AH32" s="8" t="str">
        <f t="shared" si="66"/>
        <v/>
      </c>
      <c r="AI32" s="8" t="str">
        <f t="shared" si="66"/>
        <v/>
      </c>
      <c r="AJ32" s="8" t="str">
        <f t="shared" si="66"/>
        <v/>
      </c>
      <c r="AK32" s="8" t="str">
        <f t="shared" si="66"/>
        <v/>
      </c>
      <c r="AL32" s="8" t="str">
        <f t="shared" si="66"/>
        <v/>
      </c>
      <c r="AM32" s="8" t="str">
        <f t="shared" si="66"/>
        <v/>
      </c>
      <c r="AN32" s="8" t="str">
        <f t="shared" si="66"/>
        <v/>
      </c>
      <c r="AO32" s="8" t="str">
        <f t="shared" si="66"/>
        <v/>
      </c>
      <c r="AQ32" s="8">
        <f t="shared" si="39"/>
        <v>110</v>
      </c>
      <c r="AR32" s="8">
        <f t="shared" si="40"/>
        <v>594.18521581609184</v>
      </c>
      <c r="AS32" s="8" t="str">
        <f t="shared" si="41"/>
        <v>MP003_E6</v>
      </c>
      <c r="AT32" s="8">
        <f t="shared" si="42"/>
        <v>765</v>
      </c>
      <c r="AU32" s="8">
        <f t="shared" si="43"/>
        <v>755</v>
      </c>
      <c r="AV32" s="8">
        <f t="shared" si="44"/>
        <v>725</v>
      </c>
      <c r="AW32" s="8">
        <f t="shared" si="45"/>
        <v>710</v>
      </c>
      <c r="AX32" s="8">
        <f t="shared" si="46"/>
        <v>700</v>
      </c>
      <c r="AY32" s="8">
        <f t="shared" si="47"/>
        <v>690</v>
      </c>
      <c r="AZ32" s="8">
        <f t="shared" si="48"/>
        <v>685</v>
      </c>
      <c r="BA32" s="8">
        <f t="shared" si="49"/>
        <v>675</v>
      </c>
      <c r="BB32" s="8">
        <f t="shared" si="50"/>
        <v>670</v>
      </c>
      <c r="BC32" s="8">
        <f t="shared" si="51"/>
        <v>665</v>
      </c>
      <c r="BD32" s="8">
        <f t="shared" si="52"/>
        <v>665</v>
      </c>
      <c r="BE32" s="8">
        <f t="shared" si="53"/>
        <v>660</v>
      </c>
      <c r="BF32" s="8" t="str">
        <f t="shared" si="54"/>
        <v/>
      </c>
      <c r="BG32" s="8" t="str">
        <f t="shared" si="55"/>
        <v/>
      </c>
      <c r="BH32" s="8" t="str">
        <f t="shared" si="56"/>
        <v/>
      </c>
      <c r="BI32" s="8" t="str">
        <f t="shared" si="57"/>
        <v/>
      </c>
      <c r="BJ32" s="8" t="str">
        <f t="shared" si="58"/>
        <v/>
      </c>
      <c r="BK32" s="8" t="str">
        <f t="shared" si="59"/>
        <v/>
      </c>
      <c r="BL32" s="8" t="str">
        <f t="shared" si="60"/>
        <v/>
      </c>
      <c r="BM32" s="8" t="str">
        <f t="shared" si="61"/>
        <v/>
      </c>
      <c r="BN32" s="8" t="str">
        <f t="shared" si="62"/>
        <v/>
      </c>
      <c r="BO32" s="8" t="str">
        <f t="shared" si="63"/>
        <v/>
      </c>
      <c r="BP32" s="8" t="str">
        <f t="shared" si="64"/>
        <v/>
      </c>
      <c r="BQ32" s="8" t="str">
        <f t="shared" si="65"/>
        <v/>
      </c>
    </row>
    <row r="33" spans="1:69" x14ac:dyDescent="0.2">
      <c r="A33" s="8" t="str">
        <f>Binning!B33</f>
        <v>PCPU</v>
      </c>
      <c r="B33" s="8" t="str">
        <f>Binning!C33</f>
        <v>MP003</v>
      </c>
      <c r="C33" s="8" t="str">
        <f>Binning!D33</f>
        <v>E7</v>
      </c>
      <c r="D33" s="8" t="str">
        <f>Binning!F33</f>
        <v>MP003_E7</v>
      </c>
      <c r="E33" s="8" t="str">
        <f>Binning!G33</f>
        <v>Bin1</v>
      </c>
      <c r="F33" s="8">
        <f>Binning!H33</f>
        <v>825</v>
      </c>
      <c r="G33" s="8">
        <f>Binning!I33</f>
        <v>90</v>
      </c>
      <c r="H33" s="8">
        <f>Binning!J33</f>
        <v>653.6</v>
      </c>
      <c r="J33" s="8">
        <f>Binning!L33</f>
        <v>690</v>
      </c>
      <c r="K33" s="8">
        <f>Binning!M33</f>
        <v>525</v>
      </c>
      <c r="L33" s="8">
        <f>Binning!N33</f>
        <v>75</v>
      </c>
      <c r="M33" s="8">
        <f>Binning!Y33</f>
        <v>5</v>
      </c>
      <c r="O33" s="8">
        <f t="shared" si="37"/>
        <v>110</v>
      </c>
      <c r="P33" s="8">
        <f>Binning!AZ33</f>
        <v>594.18521581609184</v>
      </c>
      <c r="Q33" s="8" t="str">
        <f t="shared" si="38"/>
        <v>MP003_E7</v>
      </c>
      <c r="R33" s="8">
        <f t="shared" si="67"/>
        <v>690</v>
      </c>
      <c r="S33" s="8">
        <f t="shared" si="67"/>
        <v>665</v>
      </c>
      <c r="T33" s="8">
        <f t="shared" si="67"/>
        <v>635</v>
      </c>
      <c r="U33" s="8">
        <f t="shared" si="67"/>
        <v>620</v>
      </c>
      <c r="V33" s="8">
        <f t="shared" si="67"/>
        <v>610</v>
      </c>
      <c r="W33" s="8">
        <f t="shared" si="67"/>
        <v>600</v>
      </c>
      <c r="X33" s="8">
        <f t="shared" si="67"/>
        <v>595</v>
      </c>
      <c r="Y33" s="8">
        <f t="shared" si="67"/>
        <v>585</v>
      </c>
      <c r="Z33" s="8">
        <f t="shared" si="67"/>
        <v>580</v>
      </c>
      <c r="AA33" s="8">
        <f t="shared" si="67"/>
        <v>575</v>
      </c>
      <c r="AB33" s="8">
        <f t="shared" si="67"/>
        <v>575</v>
      </c>
      <c r="AC33" s="8">
        <f t="shared" si="67"/>
        <v>570</v>
      </c>
      <c r="AD33" s="8" t="str">
        <f t="shared" si="67"/>
        <v/>
      </c>
      <c r="AE33" s="8" t="str">
        <f t="shared" si="67"/>
        <v/>
      </c>
      <c r="AF33" s="8" t="str">
        <f t="shared" si="67"/>
        <v/>
      </c>
      <c r="AG33" s="8" t="str">
        <f t="shared" si="67"/>
        <v/>
      </c>
      <c r="AH33" s="8" t="str">
        <f t="shared" si="66"/>
        <v/>
      </c>
      <c r="AI33" s="8" t="str">
        <f t="shared" si="66"/>
        <v/>
      </c>
      <c r="AJ33" s="8" t="str">
        <f t="shared" si="66"/>
        <v/>
      </c>
      <c r="AK33" s="8" t="str">
        <f t="shared" si="66"/>
        <v/>
      </c>
      <c r="AL33" s="8" t="str">
        <f t="shared" si="66"/>
        <v/>
      </c>
      <c r="AM33" s="8" t="str">
        <f t="shared" si="66"/>
        <v/>
      </c>
      <c r="AN33" s="8" t="str">
        <f t="shared" si="66"/>
        <v/>
      </c>
      <c r="AO33" s="8" t="str">
        <f t="shared" si="66"/>
        <v/>
      </c>
      <c r="AQ33" s="8">
        <f t="shared" si="39"/>
        <v>110</v>
      </c>
      <c r="AR33" s="8">
        <f t="shared" si="40"/>
        <v>594.18521581609184</v>
      </c>
      <c r="AS33" s="8" t="str">
        <f t="shared" si="41"/>
        <v>MP003_E7</v>
      </c>
      <c r="AT33" s="8">
        <f t="shared" si="42"/>
        <v>765</v>
      </c>
      <c r="AU33" s="8">
        <f t="shared" si="43"/>
        <v>740</v>
      </c>
      <c r="AV33" s="8">
        <f t="shared" si="44"/>
        <v>710</v>
      </c>
      <c r="AW33" s="8">
        <f t="shared" si="45"/>
        <v>695</v>
      </c>
      <c r="AX33" s="8">
        <f t="shared" si="46"/>
        <v>685</v>
      </c>
      <c r="AY33" s="8">
        <f t="shared" si="47"/>
        <v>675</v>
      </c>
      <c r="AZ33" s="8">
        <f t="shared" si="48"/>
        <v>670</v>
      </c>
      <c r="BA33" s="8">
        <f t="shared" si="49"/>
        <v>660</v>
      </c>
      <c r="BB33" s="8">
        <f t="shared" si="50"/>
        <v>655</v>
      </c>
      <c r="BC33" s="8">
        <f t="shared" si="51"/>
        <v>650</v>
      </c>
      <c r="BD33" s="8">
        <f t="shared" si="52"/>
        <v>650</v>
      </c>
      <c r="BE33" s="8">
        <f t="shared" si="53"/>
        <v>645</v>
      </c>
      <c r="BF33" s="8" t="str">
        <f t="shared" si="54"/>
        <v/>
      </c>
      <c r="BG33" s="8" t="str">
        <f t="shared" si="55"/>
        <v/>
      </c>
      <c r="BH33" s="8" t="str">
        <f t="shared" si="56"/>
        <v/>
      </c>
      <c r="BI33" s="8" t="str">
        <f t="shared" si="57"/>
        <v/>
      </c>
      <c r="BJ33" s="8" t="str">
        <f t="shared" si="58"/>
        <v/>
      </c>
      <c r="BK33" s="8" t="str">
        <f t="shared" si="59"/>
        <v/>
      </c>
      <c r="BL33" s="8" t="str">
        <f t="shared" si="60"/>
        <v/>
      </c>
      <c r="BM33" s="8" t="str">
        <f t="shared" si="61"/>
        <v/>
      </c>
      <c r="BN33" s="8" t="str">
        <f t="shared" si="62"/>
        <v/>
      </c>
      <c r="BO33" s="8" t="str">
        <f t="shared" si="63"/>
        <v/>
      </c>
      <c r="BP33" s="8" t="str">
        <f t="shared" si="64"/>
        <v/>
      </c>
      <c r="BQ33" s="8" t="str">
        <f t="shared" si="65"/>
        <v/>
      </c>
    </row>
    <row r="34" spans="1:69" x14ac:dyDescent="0.2">
      <c r="A34" s="8" t="str">
        <f>Binning!B34</f>
        <v>PCPU</v>
      </c>
      <c r="B34" s="8" t="str">
        <f>Binning!C34</f>
        <v>MP003</v>
      </c>
      <c r="C34" s="8" t="str">
        <f>Binning!D34</f>
        <v>E8</v>
      </c>
      <c r="D34" s="8" t="str">
        <f>Binning!F34</f>
        <v>MP003_E8</v>
      </c>
      <c r="E34" s="8" t="str">
        <f>Binning!G34</f>
        <v>Bin1</v>
      </c>
      <c r="F34" s="8">
        <f>Binning!H34</f>
        <v>810</v>
      </c>
      <c r="G34" s="8">
        <f>Binning!I34</f>
        <v>90</v>
      </c>
      <c r="H34" s="8">
        <f>Binning!J34</f>
        <v>653.6</v>
      </c>
      <c r="J34" s="8">
        <f>Binning!L34</f>
        <v>690</v>
      </c>
      <c r="K34" s="8">
        <f>Binning!M34</f>
        <v>525</v>
      </c>
      <c r="L34" s="8">
        <f>Binning!N34</f>
        <v>75</v>
      </c>
      <c r="M34" s="8">
        <f>Binning!Y34</f>
        <v>5</v>
      </c>
      <c r="O34" s="8">
        <f t="shared" si="37"/>
        <v>110</v>
      </c>
      <c r="P34" s="8">
        <f>Binning!AZ34</f>
        <v>594.18521581609184</v>
      </c>
      <c r="Q34" s="8" t="str">
        <f t="shared" si="38"/>
        <v>MP003_E8</v>
      </c>
      <c r="R34" s="8">
        <f t="shared" si="67"/>
        <v>690</v>
      </c>
      <c r="S34" s="8">
        <f t="shared" si="67"/>
        <v>650</v>
      </c>
      <c r="T34" s="8">
        <f t="shared" si="67"/>
        <v>620</v>
      </c>
      <c r="U34" s="8">
        <f t="shared" si="67"/>
        <v>605</v>
      </c>
      <c r="V34" s="8">
        <f t="shared" si="67"/>
        <v>595</v>
      </c>
      <c r="W34" s="8">
        <f t="shared" si="67"/>
        <v>585</v>
      </c>
      <c r="X34" s="8">
        <f t="shared" si="67"/>
        <v>580</v>
      </c>
      <c r="Y34" s="8">
        <f t="shared" si="67"/>
        <v>570</v>
      </c>
      <c r="Z34" s="8">
        <f t="shared" si="67"/>
        <v>565</v>
      </c>
      <c r="AA34" s="8">
        <f t="shared" si="67"/>
        <v>560</v>
      </c>
      <c r="AB34" s="8">
        <f t="shared" si="67"/>
        <v>560</v>
      </c>
      <c r="AC34" s="8">
        <f t="shared" si="67"/>
        <v>555</v>
      </c>
      <c r="AD34" s="8" t="str">
        <f t="shared" si="67"/>
        <v/>
      </c>
      <c r="AE34" s="8" t="str">
        <f t="shared" si="67"/>
        <v/>
      </c>
      <c r="AF34" s="8" t="str">
        <f t="shared" si="67"/>
        <v/>
      </c>
      <c r="AG34" s="8" t="str">
        <f t="shared" si="67"/>
        <v/>
      </c>
      <c r="AH34" s="8" t="str">
        <f t="shared" si="66"/>
        <v/>
      </c>
      <c r="AI34" s="8" t="str">
        <f t="shared" si="66"/>
        <v/>
      </c>
      <c r="AJ34" s="8" t="str">
        <f t="shared" si="66"/>
        <v/>
      </c>
      <c r="AK34" s="8" t="str">
        <f t="shared" si="66"/>
        <v/>
      </c>
      <c r="AL34" s="8" t="str">
        <f t="shared" si="66"/>
        <v/>
      </c>
      <c r="AM34" s="8" t="str">
        <f t="shared" si="66"/>
        <v/>
      </c>
      <c r="AN34" s="8" t="str">
        <f t="shared" si="66"/>
        <v/>
      </c>
      <c r="AO34" s="8" t="str">
        <f t="shared" si="66"/>
        <v/>
      </c>
      <c r="AQ34" s="8">
        <f t="shared" si="39"/>
        <v>110</v>
      </c>
      <c r="AR34" s="8">
        <f t="shared" si="40"/>
        <v>594.18521581609184</v>
      </c>
      <c r="AS34" s="8" t="str">
        <f t="shared" si="41"/>
        <v>MP003_E8</v>
      </c>
      <c r="AT34" s="8">
        <f t="shared" si="42"/>
        <v>765</v>
      </c>
      <c r="AU34" s="8">
        <f t="shared" si="43"/>
        <v>725</v>
      </c>
      <c r="AV34" s="8">
        <f t="shared" si="44"/>
        <v>695</v>
      </c>
      <c r="AW34" s="8">
        <f t="shared" si="45"/>
        <v>680</v>
      </c>
      <c r="AX34" s="8">
        <f t="shared" si="46"/>
        <v>670</v>
      </c>
      <c r="AY34" s="8">
        <f t="shared" si="47"/>
        <v>660</v>
      </c>
      <c r="AZ34" s="8">
        <f t="shared" si="48"/>
        <v>655</v>
      </c>
      <c r="BA34" s="8">
        <f t="shared" si="49"/>
        <v>645</v>
      </c>
      <c r="BB34" s="8">
        <f t="shared" si="50"/>
        <v>640</v>
      </c>
      <c r="BC34" s="8">
        <f t="shared" si="51"/>
        <v>635</v>
      </c>
      <c r="BD34" s="8">
        <f t="shared" si="52"/>
        <v>635</v>
      </c>
      <c r="BE34" s="8">
        <f t="shared" si="53"/>
        <v>630</v>
      </c>
      <c r="BF34" s="8" t="str">
        <f t="shared" si="54"/>
        <v/>
      </c>
      <c r="BG34" s="8" t="str">
        <f t="shared" si="55"/>
        <v/>
      </c>
      <c r="BH34" s="8" t="str">
        <f t="shared" si="56"/>
        <v/>
      </c>
      <c r="BI34" s="8" t="str">
        <f t="shared" si="57"/>
        <v/>
      </c>
      <c r="BJ34" s="8" t="str">
        <f t="shared" si="58"/>
        <v/>
      </c>
      <c r="BK34" s="8" t="str">
        <f t="shared" si="59"/>
        <v/>
      </c>
      <c r="BL34" s="8" t="str">
        <f t="shared" si="60"/>
        <v/>
      </c>
      <c r="BM34" s="8" t="str">
        <f t="shared" si="61"/>
        <v/>
      </c>
      <c r="BN34" s="8" t="str">
        <f t="shared" si="62"/>
        <v/>
      </c>
      <c r="BO34" s="8" t="str">
        <f t="shared" si="63"/>
        <v/>
      </c>
      <c r="BP34" s="8" t="str">
        <f t="shared" si="64"/>
        <v/>
      </c>
      <c r="BQ34" s="8" t="str">
        <f t="shared" si="65"/>
        <v/>
      </c>
    </row>
    <row r="35" spans="1:69" x14ac:dyDescent="0.2">
      <c r="A35" s="8" t="str">
        <f>Binning!B35</f>
        <v>PCPU</v>
      </c>
      <c r="B35" s="8" t="str">
        <f>Binning!C35</f>
        <v>MP003</v>
      </c>
      <c r="C35" s="8" t="str">
        <f>Binning!D35</f>
        <v>E9</v>
      </c>
      <c r="D35" s="8" t="str">
        <f>Binning!F35</f>
        <v>MP003_E9</v>
      </c>
      <c r="E35" s="8" t="str">
        <f>Binning!G35</f>
        <v>Bin1</v>
      </c>
      <c r="F35" s="8">
        <f>Binning!H35</f>
        <v>795</v>
      </c>
      <c r="G35" s="8">
        <f>Binning!I35</f>
        <v>90</v>
      </c>
      <c r="H35" s="8">
        <f>Binning!J35</f>
        <v>653.6</v>
      </c>
      <c r="J35" s="8">
        <f>Binning!L35</f>
        <v>690</v>
      </c>
      <c r="K35" s="8">
        <f>Binning!M35</f>
        <v>525</v>
      </c>
      <c r="L35" s="8">
        <f>Binning!N35</f>
        <v>75</v>
      </c>
      <c r="M35" s="8">
        <f>Binning!Y35</f>
        <v>5</v>
      </c>
      <c r="O35" s="8">
        <f t="shared" si="37"/>
        <v>110</v>
      </c>
      <c r="P35" s="8">
        <f>Binning!AZ35</f>
        <v>594.18521581609184</v>
      </c>
      <c r="Q35" s="8" t="str">
        <f t="shared" si="38"/>
        <v>MP003_E9</v>
      </c>
      <c r="R35" s="8">
        <f t="shared" si="67"/>
        <v>690</v>
      </c>
      <c r="S35" s="8">
        <f t="shared" si="67"/>
        <v>635</v>
      </c>
      <c r="T35" s="8">
        <f t="shared" si="67"/>
        <v>605</v>
      </c>
      <c r="U35" s="8">
        <f t="shared" si="67"/>
        <v>590</v>
      </c>
      <c r="V35" s="8">
        <f t="shared" si="67"/>
        <v>580</v>
      </c>
      <c r="W35" s="8">
        <f t="shared" si="67"/>
        <v>570</v>
      </c>
      <c r="X35" s="8">
        <f t="shared" si="67"/>
        <v>565</v>
      </c>
      <c r="Y35" s="8">
        <f t="shared" si="67"/>
        <v>555</v>
      </c>
      <c r="Z35" s="8">
        <f t="shared" si="67"/>
        <v>550</v>
      </c>
      <c r="AA35" s="8">
        <f t="shared" si="67"/>
        <v>545</v>
      </c>
      <c r="AB35" s="8">
        <f t="shared" si="67"/>
        <v>545</v>
      </c>
      <c r="AC35" s="8">
        <f t="shared" si="67"/>
        <v>540</v>
      </c>
      <c r="AD35" s="8" t="str">
        <f t="shared" si="67"/>
        <v/>
      </c>
      <c r="AE35" s="8" t="str">
        <f t="shared" si="67"/>
        <v/>
      </c>
      <c r="AF35" s="8" t="str">
        <f t="shared" si="67"/>
        <v/>
      </c>
      <c r="AG35" s="8" t="str">
        <f t="shared" si="67"/>
        <v/>
      </c>
      <c r="AH35" s="8" t="str">
        <f t="shared" si="66"/>
        <v/>
      </c>
      <c r="AI35" s="8" t="str">
        <f t="shared" si="66"/>
        <v/>
      </c>
      <c r="AJ35" s="8" t="str">
        <f t="shared" si="66"/>
        <v/>
      </c>
      <c r="AK35" s="8" t="str">
        <f t="shared" si="66"/>
        <v/>
      </c>
      <c r="AL35" s="8" t="str">
        <f t="shared" si="66"/>
        <v/>
      </c>
      <c r="AM35" s="8" t="str">
        <f t="shared" si="66"/>
        <v/>
      </c>
      <c r="AN35" s="8" t="str">
        <f t="shared" si="66"/>
        <v/>
      </c>
      <c r="AO35" s="8" t="str">
        <f t="shared" si="66"/>
        <v/>
      </c>
      <c r="AQ35" s="8">
        <f t="shared" si="39"/>
        <v>110</v>
      </c>
      <c r="AR35" s="8">
        <f t="shared" si="40"/>
        <v>594.18521581609184</v>
      </c>
      <c r="AS35" s="8" t="str">
        <f t="shared" si="41"/>
        <v>MP003_E9</v>
      </c>
      <c r="AT35" s="8">
        <f t="shared" si="42"/>
        <v>765</v>
      </c>
      <c r="AU35" s="8">
        <f t="shared" si="43"/>
        <v>710</v>
      </c>
      <c r="AV35" s="8">
        <f t="shared" si="44"/>
        <v>680</v>
      </c>
      <c r="AW35" s="8">
        <f t="shared" si="45"/>
        <v>665</v>
      </c>
      <c r="AX35" s="8">
        <f t="shared" si="46"/>
        <v>655</v>
      </c>
      <c r="AY35" s="8">
        <f t="shared" si="47"/>
        <v>645</v>
      </c>
      <c r="AZ35" s="8">
        <f t="shared" si="48"/>
        <v>640</v>
      </c>
      <c r="BA35" s="8">
        <f t="shared" si="49"/>
        <v>630</v>
      </c>
      <c r="BB35" s="8">
        <f t="shared" si="50"/>
        <v>625</v>
      </c>
      <c r="BC35" s="8">
        <f t="shared" si="51"/>
        <v>620</v>
      </c>
      <c r="BD35" s="8">
        <f t="shared" si="52"/>
        <v>620</v>
      </c>
      <c r="BE35" s="8">
        <f t="shared" si="53"/>
        <v>615</v>
      </c>
      <c r="BF35" s="8" t="str">
        <f t="shared" si="54"/>
        <v/>
      </c>
      <c r="BG35" s="8" t="str">
        <f t="shared" si="55"/>
        <v/>
      </c>
      <c r="BH35" s="8" t="str">
        <f t="shared" si="56"/>
        <v/>
      </c>
      <c r="BI35" s="8" t="str">
        <f t="shared" si="57"/>
        <v/>
      </c>
      <c r="BJ35" s="8" t="str">
        <f t="shared" si="58"/>
        <v/>
      </c>
      <c r="BK35" s="8" t="str">
        <f t="shared" si="59"/>
        <v/>
      </c>
      <c r="BL35" s="8" t="str">
        <f t="shared" si="60"/>
        <v/>
      </c>
      <c r="BM35" s="8" t="str">
        <f t="shared" si="61"/>
        <v/>
      </c>
      <c r="BN35" s="8" t="str">
        <f t="shared" si="62"/>
        <v/>
      </c>
      <c r="BO35" s="8" t="str">
        <f t="shared" si="63"/>
        <v/>
      </c>
      <c r="BP35" s="8" t="str">
        <f t="shared" si="64"/>
        <v/>
      </c>
      <c r="BQ35" s="8" t="str">
        <f t="shared" si="65"/>
        <v/>
      </c>
    </row>
    <row r="36" spans="1:69" x14ac:dyDescent="0.2">
      <c r="A36" s="8" t="str">
        <f>Binning!B36</f>
        <v>PCPU</v>
      </c>
      <c r="B36" s="8" t="str">
        <f>Binning!C36</f>
        <v>MP003</v>
      </c>
      <c r="C36" s="8" t="str">
        <f>Binning!D36</f>
        <v>E10</v>
      </c>
      <c r="D36" s="8" t="str">
        <f>Binning!F36</f>
        <v>MP003_E10</v>
      </c>
      <c r="E36" s="8" t="str">
        <f>Binning!G36</f>
        <v>Bin1</v>
      </c>
      <c r="F36" s="8">
        <f>Binning!H36</f>
        <v>780</v>
      </c>
      <c r="G36" s="8">
        <f>Binning!I36</f>
        <v>90</v>
      </c>
      <c r="H36" s="8">
        <f>Binning!J36</f>
        <v>653.6</v>
      </c>
      <c r="J36" s="8">
        <f>Binning!L36</f>
        <v>690</v>
      </c>
      <c r="K36" s="8">
        <f>Binning!M36</f>
        <v>525</v>
      </c>
      <c r="L36" s="8">
        <f>Binning!N36</f>
        <v>75</v>
      </c>
      <c r="M36" s="8">
        <f>Binning!Y36</f>
        <v>5</v>
      </c>
      <c r="O36" s="8">
        <f t="shared" si="37"/>
        <v>110</v>
      </c>
      <c r="P36" s="8">
        <f>Binning!AZ36</f>
        <v>594.18521581609184</v>
      </c>
      <c r="Q36" s="8" t="str">
        <f t="shared" si="38"/>
        <v>MP003_E10</v>
      </c>
      <c r="R36" s="8">
        <f t="shared" si="67"/>
        <v>690</v>
      </c>
      <c r="S36" s="8">
        <f t="shared" si="67"/>
        <v>620</v>
      </c>
      <c r="T36" s="8">
        <f t="shared" si="67"/>
        <v>590</v>
      </c>
      <c r="U36" s="8">
        <f t="shared" si="67"/>
        <v>575</v>
      </c>
      <c r="V36" s="8">
        <f t="shared" si="67"/>
        <v>565</v>
      </c>
      <c r="W36" s="8">
        <f t="shared" si="67"/>
        <v>555</v>
      </c>
      <c r="X36" s="8">
        <f t="shared" si="67"/>
        <v>550</v>
      </c>
      <c r="Y36" s="8">
        <f t="shared" si="67"/>
        <v>540</v>
      </c>
      <c r="Z36" s="8">
        <f t="shared" si="67"/>
        <v>535</v>
      </c>
      <c r="AA36" s="8">
        <f t="shared" si="67"/>
        <v>530</v>
      </c>
      <c r="AB36" s="8">
        <f t="shared" si="67"/>
        <v>530</v>
      </c>
      <c r="AC36" s="8">
        <f t="shared" si="67"/>
        <v>525</v>
      </c>
      <c r="AD36" s="8" t="str">
        <f t="shared" si="67"/>
        <v/>
      </c>
      <c r="AE36" s="8" t="str">
        <f t="shared" si="67"/>
        <v/>
      </c>
      <c r="AF36" s="8" t="str">
        <f t="shared" si="67"/>
        <v/>
      </c>
      <c r="AG36" s="8" t="str">
        <f t="shared" si="67"/>
        <v/>
      </c>
      <c r="AH36" s="8" t="str">
        <f t="shared" si="66"/>
        <v/>
      </c>
      <c r="AI36" s="8" t="str">
        <f t="shared" si="66"/>
        <v/>
      </c>
      <c r="AJ36" s="8" t="str">
        <f t="shared" si="66"/>
        <v/>
      </c>
      <c r="AK36" s="8" t="str">
        <f t="shared" si="66"/>
        <v/>
      </c>
      <c r="AL36" s="8" t="str">
        <f t="shared" si="66"/>
        <v/>
      </c>
      <c r="AM36" s="8" t="str">
        <f t="shared" si="66"/>
        <v/>
      </c>
      <c r="AN36" s="8" t="str">
        <f t="shared" si="66"/>
        <v/>
      </c>
      <c r="AO36" s="8" t="str">
        <f t="shared" si="66"/>
        <v/>
      </c>
      <c r="AQ36" s="8">
        <f t="shared" si="39"/>
        <v>110</v>
      </c>
      <c r="AR36" s="8">
        <f t="shared" si="40"/>
        <v>594.18521581609184</v>
      </c>
      <c r="AS36" s="8" t="str">
        <f t="shared" si="41"/>
        <v>MP003_E10</v>
      </c>
      <c r="AT36" s="8">
        <f t="shared" si="42"/>
        <v>765</v>
      </c>
      <c r="AU36" s="8">
        <f t="shared" si="43"/>
        <v>695</v>
      </c>
      <c r="AV36" s="8">
        <f t="shared" si="44"/>
        <v>665</v>
      </c>
      <c r="AW36" s="8">
        <f t="shared" si="45"/>
        <v>650</v>
      </c>
      <c r="AX36" s="8">
        <f t="shared" si="46"/>
        <v>640</v>
      </c>
      <c r="AY36" s="8">
        <f t="shared" si="47"/>
        <v>630</v>
      </c>
      <c r="AZ36" s="8">
        <f t="shared" si="48"/>
        <v>625</v>
      </c>
      <c r="BA36" s="8">
        <f t="shared" si="49"/>
        <v>615</v>
      </c>
      <c r="BB36" s="8">
        <f t="shared" si="50"/>
        <v>610</v>
      </c>
      <c r="BC36" s="8">
        <f t="shared" si="51"/>
        <v>605</v>
      </c>
      <c r="BD36" s="8">
        <f t="shared" si="52"/>
        <v>605</v>
      </c>
      <c r="BE36" s="8">
        <f t="shared" si="53"/>
        <v>600</v>
      </c>
      <c r="BF36" s="8" t="str">
        <f t="shared" si="54"/>
        <v/>
      </c>
      <c r="BG36" s="8" t="str">
        <f t="shared" si="55"/>
        <v/>
      </c>
      <c r="BH36" s="8" t="str">
        <f t="shared" si="56"/>
        <v/>
      </c>
      <c r="BI36" s="8" t="str">
        <f t="shared" si="57"/>
        <v/>
      </c>
      <c r="BJ36" s="8" t="str">
        <f t="shared" si="58"/>
        <v/>
      </c>
      <c r="BK36" s="8" t="str">
        <f t="shared" si="59"/>
        <v/>
      </c>
      <c r="BL36" s="8" t="str">
        <f t="shared" si="60"/>
        <v/>
      </c>
      <c r="BM36" s="8" t="str">
        <f t="shared" si="61"/>
        <v/>
      </c>
      <c r="BN36" s="8" t="str">
        <f t="shared" si="62"/>
        <v/>
      </c>
      <c r="BO36" s="8" t="str">
        <f t="shared" si="63"/>
        <v/>
      </c>
      <c r="BP36" s="8" t="str">
        <f t="shared" si="64"/>
        <v/>
      </c>
      <c r="BQ36" s="8" t="str">
        <f t="shared" si="65"/>
        <v/>
      </c>
    </row>
    <row r="37" spans="1:69" x14ac:dyDescent="0.2">
      <c r="A37" s="8" t="str">
        <f>Binning!B37</f>
        <v>PCPU</v>
      </c>
      <c r="B37" s="8" t="str">
        <f>Binning!C37</f>
        <v>MP003</v>
      </c>
      <c r="C37" s="8" t="str">
        <f>Binning!D37</f>
        <v>E11</v>
      </c>
      <c r="D37" s="8" t="str">
        <f>Binning!F37</f>
        <v>MP003_E11</v>
      </c>
      <c r="E37" s="8" t="str">
        <f>Binning!G37</f>
        <v>Bin1</v>
      </c>
      <c r="F37" s="8">
        <f>Binning!H37</f>
        <v>765</v>
      </c>
      <c r="G37" s="8">
        <f>Binning!I37</f>
        <v>90</v>
      </c>
      <c r="H37" s="8">
        <f>Binning!J37</f>
        <v>653.6</v>
      </c>
      <c r="J37" s="8">
        <f>Binning!L37</f>
        <v>690</v>
      </c>
      <c r="K37" s="8">
        <f>Binning!M37</f>
        <v>525</v>
      </c>
      <c r="L37" s="8">
        <f>Binning!N37</f>
        <v>75</v>
      </c>
      <c r="M37" s="8">
        <f>Binning!Y37</f>
        <v>5</v>
      </c>
      <c r="O37" s="8">
        <f t="shared" si="37"/>
        <v>110</v>
      </c>
      <c r="P37" s="8">
        <f>Binning!AZ37</f>
        <v>594.18521581609184</v>
      </c>
      <c r="Q37" s="8" t="str">
        <f t="shared" si="38"/>
        <v>MP003_E11</v>
      </c>
      <c r="R37" s="8">
        <f t="shared" si="67"/>
        <v>690</v>
      </c>
      <c r="S37" s="8">
        <f t="shared" si="67"/>
        <v>605</v>
      </c>
      <c r="T37" s="8">
        <f t="shared" si="67"/>
        <v>575</v>
      </c>
      <c r="U37" s="8">
        <f t="shared" si="67"/>
        <v>560</v>
      </c>
      <c r="V37" s="8">
        <f t="shared" si="67"/>
        <v>550</v>
      </c>
      <c r="W37" s="8">
        <f t="shared" si="67"/>
        <v>540</v>
      </c>
      <c r="X37" s="8">
        <f t="shared" si="67"/>
        <v>535</v>
      </c>
      <c r="Y37" s="8">
        <f t="shared" si="67"/>
        <v>525</v>
      </c>
      <c r="Z37" s="8">
        <f t="shared" si="67"/>
        <v>525</v>
      </c>
      <c r="AA37" s="8">
        <f t="shared" si="67"/>
        <v>525</v>
      </c>
      <c r="AB37" s="8">
        <f t="shared" si="67"/>
        <v>525</v>
      </c>
      <c r="AC37" s="8">
        <f t="shared" si="67"/>
        <v>525</v>
      </c>
      <c r="AD37" s="8" t="str">
        <f t="shared" si="67"/>
        <v/>
      </c>
      <c r="AE37" s="8" t="str">
        <f t="shared" si="67"/>
        <v/>
      </c>
      <c r="AF37" s="8" t="str">
        <f t="shared" si="67"/>
        <v/>
      </c>
      <c r="AG37" s="8" t="str">
        <f t="shared" si="67"/>
        <v/>
      </c>
      <c r="AH37" s="8" t="str">
        <f t="shared" si="66"/>
        <v/>
      </c>
      <c r="AI37" s="8" t="str">
        <f t="shared" si="66"/>
        <v/>
      </c>
      <c r="AJ37" s="8" t="str">
        <f t="shared" si="66"/>
        <v/>
      </c>
      <c r="AK37" s="8" t="str">
        <f t="shared" si="66"/>
        <v/>
      </c>
      <c r="AL37" s="8" t="str">
        <f t="shared" si="66"/>
        <v/>
      </c>
      <c r="AM37" s="8" t="str">
        <f t="shared" si="66"/>
        <v/>
      </c>
      <c r="AN37" s="8" t="str">
        <f t="shared" si="66"/>
        <v/>
      </c>
      <c r="AO37" s="8" t="str">
        <f t="shared" si="66"/>
        <v/>
      </c>
      <c r="AQ37" s="8">
        <f t="shared" si="39"/>
        <v>110</v>
      </c>
      <c r="AR37" s="8">
        <f t="shared" si="40"/>
        <v>594.18521581609184</v>
      </c>
      <c r="AS37" s="8" t="str">
        <f t="shared" si="41"/>
        <v>MP003_E11</v>
      </c>
      <c r="AT37" s="8">
        <f t="shared" si="42"/>
        <v>765</v>
      </c>
      <c r="AU37" s="8">
        <f t="shared" si="43"/>
        <v>680</v>
      </c>
      <c r="AV37" s="8">
        <f t="shared" si="44"/>
        <v>650</v>
      </c>
      <c r="AW37" s="8">
        <f t="shared" si="45"/>
        <v>635</v>
      </c>
      <c r="AX37" s="8">
        <f t="shared" si="46"/>
        <v>625</v>
      </c>
      <c r="AY37" s="8">
        <f t="shared" si="47"/>
        <v>615</v>
      </c>
      <c r="AZ37" s="8">
        <f t="shared" si="48"/>
        <v>610</v>
      </c>
      <c r="BA37" s="8">
        <f t="shared" si="49"/>
        <v>600</v>
      </c>
      <c r="BB37" s="8">
        <f t="shared" si="50"/>
        <v>600</v>
      </c>
      <c r="BC37" s="8">
        <f t="shared" si="51"/>
        <v>600</v>
      </c>
      <c r="BD37" s="8">
        <f t="shared" si="52"/>
        <v>600</v>
      </c>
      <c r="BE37" s="8">
        <f t="shared" si="53"/>
        <v>600</v>
      </c>
      <c r="BF37" s="8" t="str">
        <f t="shared" si="54"/>
        <v/>
      </c>
      <c r="BG37" s="8" t="str">
        <f t="shared" si="55"/>
        <v/>
      </c>
      <c r="BH37" s="8" t="str">
        <f t="shared" si="56"/>
        <v/>
      </c>
      <c r="BI37" s="8" t="str">
        <f t="shared" si="57"/>
        <v/>
      </c>
      <c r="BJ37" s="8" t="str">
        <f t="shared" si="58"/>
        <v/>
      </c>
      <c r="BK37" s="8" t="str">
        <f t="shared" si="59"/>
        <v/>
      </c>
      <c r="BL37" s="8" t="str">
        <f t="shared" si="60"/>
        <v/>
      </c>
      <c r="BM37" s="8" t="str">
        <f t="shared" si="61"/>
        <v/>
      </c>
      <c r="BN37" s="8" t="str">
        <f t="shared" si="62"/>
        <v/>
      </c>
      <c r="BO37" s="8" t="str">
        <f t="shared" si="63"/>
        <v/>
      </c>
      <c r="BP37" s="8" t="str">
        <f t="shared" si="64"/>
        <v/>
      </c>
      <c r="BQ37" s="8" t="str">
        <f t="shared" si="65"/>
        <v/>
      </c>
    </row>
    <row r="38" spans="1:69" x14ac:dyDescent="0.2">
      <c r="A38" s="8" t="str">
        <f>Binning!B38</f>
        <v>PCPU</v>
      </c>
      <c r="B38" s="8" t="str">
        <f>Binning!C38</f>
        <v>MP003</v>
      </c>
      <c r="C38" s="8" t="str">
        <f>Binning!D38</f>
        <v>E12</v>
      </c>
      <c r="D38" s="8" t="str">
        <f>Binning!F38</f>
        <v>MP003_E12</v>
      </c>
      <c r="E38" s="8" t="str">
        <f>Binning!G38</f>
        <v>Bin1</v>
      </c>
      <c r="F38" s="8">
        <f>Binning!H38</f>
        <v>750</v>
      </c>
      <c r="G38" s="8">
        <f>Binning!I38</f>
        <v>90</v>
      </c>
      <c r="H38" s="8">
        <f>Binning!J38</f>
        <v>653.6</v>
      </c>
      <c r="J38" s="8">
        <f>Binning!L38</f>
        <v>690</v>
      </c>
      <c r="K38" s="8">
        <f>Binning!M38</f>
        <v>525</v>
      </c>
      <c r="L38" s="8">
        <f>Binning!N38</f>
        <v>75</v>
      </c>
      <c r="M38" s="8">
        <f>Binning!Y38</f>
        <v>5</v>
      </c>
      <c r="O38" s="8">
        <f t="shared" si="37"/>
        <v>110</v>
      </c>
      <c r="P38" s="8">
        <f>Binning!AZ38</f>
        <v>594.18521581609184</v>
      </c>
      <c r="Q38" s="8" t="str">
        <f t="shared" si="38"/>
        <v>MP003_E12</v>
      </c>
      <c r="R38" s="8">
        <f t="shared" si="67"/>
        <v>680</v>
      </c>
      <c r="S38" s="8">
        <f t="shared" si="67"/>
        <v>590</v>
      </c>
      <c r="T38" s="8">
        <f t="shared" si="67"/>
        <v>560</v>
      </c>
      <c r="U38" s="8">
        <f t="shared" si="67"/>
        <v>545</v>
      </c>
      <c r="V38" s="8">
        <f t="shared" si="67"/>
        <v>535</v>
      </c>
      <c r="W38" s="8">
        <f t="shared" si="67"/>
        <v>525</v>
      </c>
      <c r="X38" s="8">
        <f t="shared" si="67"/>
        <v>525</v>
      </c>
      <c r="Y38" s="8">
        <f t="shared" si="67"/>
        <v>525</v>
      </c>
      <c r="Z38" s="8">
        <f t="shared" si="67"/>
        <v>525</v>
      </c>
      <c r="AA38" s="8">
        <f t="shared" si="67"/>
        <v>525</v>
      </c>
      <c r="AB38" s="8">
        <f t="shared" si="67"/>
        <v>525</v>
      </c>
      <c r="AC38" s="8">
        <f t="shared" si="67"/>
        <v>525</v>
      </c>
      <c r="AD38" s="8" t="str">
        <f t="shared" si="67"/>
        <v/>
      </c>
      <c r="AE38" s="8" t="str">
        <f t="shared" si="67"/>
        <v/>
      </c>
      <c r="AF38" s="8" t="str">
        <f t="shared" si="67"/>
        <v/>
      </c>
      <c r="AG38" s="8" t="str">
        <f t="shared" si="67"/>
        <v/>
      </c>
      <c r="AH38" s="8" t="str">
        <f t="shared" si="66"/>
        <v/>
      </c>
      <c r="AI38" s="8" t="str">
        <f t="shared" si="66"/>
        <v/>
      </c>
      <c r="AJ38" s="8" t="str">
        <f t="shared" si="66"/>
        <v/>
      </c>
      <c r="AK38" s="8" t="str">
        <f t="shared" si="66"/>
        <v/>
      </c>
      <c r="AL38" s="8" t="str">
        <f t="shared" si="66"/>
        <v/>
      </c>
      <c r="AM38" s="8" t="str">
        <f t="shared" si="66"/>
        <v/>
      </c>
      <c r="AN38" s="8" t="str">
        <f t="shared" si="66"/>
        <v/>
      </c>
      <c r="AO38" s="8" t="str">
        <f t="shared" si="66"/>
        <v/>
      </c>
      <c r="AQ38" s="8">
        <f t="shared" si="39"/>
        <v>110</v>
      </c>
      <c r="AR38" s="8">
        <f t="shared" si="40"/>
        <v>594.18521581609184</v>
      </c>
      <c r="AS38" s="8" t="str">
        <f t="shared" si="41"/>
        <v>MP003_E12</v>
      </c>
      <c r="AT38" s="8">
        <f t="shared" si="42"/>
        <v>755</v>
      </c>
      <c r="AU38" s="8">
        <f t="shared" si="43"/>
        <v>665</v>
      </c>
      <c r="AV38" s="8">
        <f t="shared" si="44"/>
        <v>635</v>
      </c>
      <c r="AW38" s="8">
        <f t="shared" si="45"/>
        <v>620</v>
      </c>
      <c r="AX38" s="8">
        <f t="shared" si="46"/>
        <v>610</v>
      </c>
      <c r="AY38" s="8">
        <f t="shared" si="47"/>
        <v>600</v>
      </c>
      <c r="AZ38" s="8">
        <f t="shared" si="48"/>
        <v>600</v>
      </c>
      <c r="BA38" s="8">
        <f t="shared" si="49"/>
        <v>600</v>
      </c>
      <c r="BB38" s="8">
        <f t="shared" si="50"/>
        <v>600</v>
      </c>
      <c r="BC38" s="8">
        <f t="shared" si="51"/>
        <v>600</v>
      </c>
      <c r="BD38" s="8">
        <f t="shared" si="52"/>
        <v>600</v>
      </c>
      <c r="BE38" s="8">
        <f t="shared" si="53"/>
        <v>600</v>
      </c>
      <c r="BF38" s="8" t="str">
        <f t="shared" si="54"/>
        <v/>
      </c>
      <c r="BG38" s="8" t="str">
        <f t="shared" si="55"/>
        <v/>
      </c>
      <c r="BH38" s="8" t="str">
        <f t="shared" si="56"/>
        <v/>
      </c>
      <c r="BI38" s="8" t="str">
        <f t="shared" si="57"/>
        <v/>
      </c>
      <c r="BJ38" s="8" t="str">
        <f t="shared" si="58"/>
        <v/>
      </c>
      <c r="BK38" s="8" t="str">
        <f t="shared" si="59"/>
        <v/>
      </c>
      <c r="BL38" s="8" t="str">
        <f t="shared" si="60"/>
        <v/>
      </c>
      <c r="BM38" s="8" t="str">
        <f t="shared" si="61"/>
        <v/>
      </c>
      <c r="BN38" s="8" t="str">
        <f t="shared" si="62"/>
        <v/>
      </c>
      <c r="BO38" s="8" t="str">
        <f t="shared" si="63"/>
        <v/>
      </c>
      <c r="BP38" s="8" t="str">
        <f t="shared" si="64"/>
        <v/>
      </c>
      <c r="BQ38" s="8" t="str">
        <f t="shared" si="65"/>
        <v/>
      </c>
    </row>
    <row r="39" spans="1:69" x14ac:dyDescent="0.2">
      <c r="A39" s="8" t="str">
        <f>Binning!B39</f>
        <v>PCPU</v>
      </c>
      <c r="B39" s="8" t="str">
        <f>Binning!C39</f>
        <v>MP004</v>
      </c>
      <c r="C39" s="8" t="str">
        <f>Binning!D39</f>
        <v>E1</v>
      </c>
      <c r="D39" s="8" t="str">
        <f>Binning!F39</f>
        <v>MP004_E1</v>
      </c>
      <c r="E39" s="8" t="str">
        <f>Binning!G39</f>
        <v>Bin1</v>
      </c>
      <c r="F39" s="8">
        <f>Binning!H39</f>
        <v>950</v>
      </c>
      <c r="G39" s="8">
        <f>Binning!I39</f>
        <v>95</v>
      </c>
      <c r="H39" s="8">
        <f>Binning!J39</f>
        <v>653.6</v>
      </c>
      <c r="J39" s="8">
        <f>Binning!L39</f>
        <v>730</v>
      </c>
      <c r="K39" s="8">
        <f>Binning!M39</f>
        <v>550</v>
      </c>
      <c r="L39" s="8">
        <f>Binning!N39</f>
        <v>80</v>
      </c>
      <c r="M39" s="8">
        <f>Binning!Y39</f>
        <v>5</v>
      </c>
      <c r="O39" s="8">
        <f t="shared" si="37"/>
        <v>110</v>
      </c>
      <c r="P39" s="8">
        <f>Binning!AZ39</f>
        <v>594.18521581609184</v>
      </c>
      <c r="Q39" s="8" t="str">
        <f t="shared" si="38"/>
        <v>MP004_E1</v>
      </c>
      <c r="R39" s="8">
        <f t="shared" si="67"/>
        <v>730</v>
      </c>
      <c r="S39" s="8">
        <f t="shared" si="67"/>
        <v>730</v>
      </c>
      <c r="T39" s="8">
        <f t="shared" si="67"/>
        <v>730</v>
      </c>
      <c r="U39" s="8">
        <f t="shared" si="67"/>
        <v>730</v>
      </c>
      <c r="V39" s="8">
        <f t="shared" si="67"/>
        <v>720</v>
      </c>
      <c r="W39" s="8">
        <f t="shared" si="67"/>
        <v>715</v>
      </c>
      <c r="X39" s="8">
        <f t="shared" si="67"/>
        <v>705</v>
      </c>
      <c r="Y39" s="8">
        <f t="shared" si="67"/>
        <v>700</v>
      </c>
      <c r="Z39" s="8">
        <f t="shared" si="67"/>
        <v>695</v>
      </c>
      <c r="AA39" s="8">
        <f t="shared" si="67"/>
        <v>690</v>
      </c>
      <c r="AB39" s="8">
        <f t="shared" si="67"/>
        <v>685</v>
      </c>
      <c r="AC39" s="8">
        <f t="shared" si="67"/>
        <v>680</v>
      </c>
      <c r="AD39" s="8" t="str">
        <f t="shared" si="67"/>
        <v/>
      </c>
      <c r="AE39" s="8" t="str">
        <f t="shared" si="67"/>
        <v/>
      </c>
      <c r="AF39" s="8" t="str">
        <f t="shared" si="67"/>
        <v/>
      </c>
      <c r="AG39" s="8" t="str">
        <f t="shared" si="67"/>
        <v/>
      </c>
      <c r="AH39" s="8" t="str">
        <f t="shared" si="66"/>
        <v/>
      </c>
      <c r="AI39" s="8" t="str">
        <f t="shared" si="66"/>
        <v/>
      </c>
      <c r="AJ39" s="8" t="str">
        <f t="shared" si="66"/>
        <v/>
      </c>
      <c r="AK39" s="8" t="str">
        <f t="shared" si="66"/>
        <v/>
      </c>
      <c r="AL39" s="8" t="str">
        <f t="shared" si="66"/>
        <v/>
      </c>
      <c r="AM39" s="8" t="str">
        <f t="shared" si="66"/>
        <v/>
      </c>
      <c r="AN39" s="8" t="str">
        <f t="shared" si="66"/>
        <v/>
      </c>
      <c r="AO39" s="8" t="str">
        <f t="shared" si="66"/>
        <v/>
      </c>
      <c r="AQ39" s="8">
        <f t="shared" si="39"/>
        <v>110</v>
      </c>
      <c r="AR39" s="8">
        <f t="shared" si="40"/>
        <v>594.18521581609184</v>
      </c>
      <c r="AS39" s="8" t="str">
        <f t="shared" si="41"/>
        <v>MP004_E1</v>
      </c>
      <c r="AT39" s="8">
        <f t="shared" si="42"/>
        <v>810</v>
      </c>
      <c r="AU39" s="8">
        <f t="shared" si="43"/>
        <v>810</v>
      </c>
      <c r="AV39" s="8">
        <f t="shared" si="44"/>
        <v>810</v>
      </c>
      <c r="AW39" s="8">
        <f t="shared" si="45"/>
        <v>810</v>
      </c>
      <c r="AX39" s="8">
        <f t="shared" si="46"/>
        <v>800</v>
      </c>
      <c r="AY39" s="8">
        <f t="shared" si="47"/>
        <v>795</v>
      </c>
      <c r="AZ39" s="8">
        <f t="shared" si="48"/>
        <v>785</v>
      </c>
      <c r="BA39" s="8">
        <f t="shared" si="49"/>
        <v>780</v>
      </c>
      <c r="BB39" s="8">
        <f t="shared" si="50"/>
        <v>775</v>
      </c>
      <c r="BC39" s="8">
        <f t="shared" si="51"/>
        <v>770</v>
      </c>
      <c r="BD39" s="8">
        <f t="shared" si="52"/>
        <v>765</v>
      </c>
      <c r="BE39" s="8">
        <f t="shared" si="53"/>
        <v>760</v>
      </c>
      <c r="BF39" s="8" t="str">
        <f t="shared" si="54"/>
        <v/>
      </c>
      <c r="BG39" s="8" t="str">
        <f t="shared" si="55"/>
        <v/>
      </c>
      <c r="BH39" s="8" t="str">
        <f t="shared" si="56"/>
        <v/>
      </c>
      <c r="BI39" s="8" t="str">
        <f t="shared" si="57"/>
        <v/>
      </c>
      <c r="BJ39" s="8" t="str">
        <f t="shared" si="58"/>
        <v/>
      </c>
      <c r="BK39" s="8" t="str">
        <f t="shared" si="59"/>
        <v/>
      </c>
      <c r="BL39" s="8" t="str">
        <f t="shared" si="60"/>
        <v/>
      </c>
      <c r="BM39" s="8" t="str">
        <f t="shared" si="61"/>
        <v/>
      </c>
      <c r="BN39" s="8" t="str">
        <f t="shared" si="62"/>
        <v/>
      </c>
      <c r="BO39" s="8" t="str">
        <f t="shared" si="63"/>
        <v/>
      </c>
      <c r="BP39" s="8" t="str">
        <f t="shared" si="64"/>
        <v/>
      </c>
      <c r="BQ39" s="8" t="str">
        <f t="shared" si="65"/>
        <v/>
      </c>
    </row>
    <row r="40" spans="1:69" x14ac:dyDescent="0.2">
      <c r="A40" s="8" t="str">
        <f>Binning!B40</f>
        <v>PCPU</v>
      </c>
      <c r="B40" s="8" t="str">
        <f>Binning!C40</f>
        <v>MP004</v>
      </c>
      <c r="C40" s="8" t="str">
        <f>Binning!D40</f>
        <v>E2</v>
      </c>
      <c r="D40" s="8" t="str">
        <f>Binning!F40</f>
        <v>MP004_E2</v>
      </c>
      <c r="E40" s="8" t="str">
        <f>Binning!G40</f>
        <v>Bin1</v>
      </c>
      <c r="F40" s="8">
        <f>Binning!H40</f>
        <v>935</v>
      </c>
      <c r="G40" s="8">
        <f>Binning!I40</f>
        <v>95</v>
      </c>
      <c r="H40" s="8">
        <f>Binning!J40</f>
        <v>653.6</v>
      </c>
      <c r="J40" s="8">
        <f>Binning!L40</f>
        <v>720</v>
      </c>
      <c r="K40" s="8">
        <f>Binning!M40</f>
        <v>550</v>
      </c>
      <c r="L40" s="8">
        <f>Binning!N40</f>
        <v>80</v>
      </c>
      <c r="M40" s="8">
        <f>Binning!Y40</f>
        <v>5</v>
      </c>
      <c r="O40" s="8">
        <f t="shared" si="37"/>
        <v>110</v>
      </c>
      <c r="P40" s="8">
        <f>Binning!AZ40</f>
        <v>594.18521581609184</v>
      </c>
      <c r="Q40" s="8" t="str">
        <f t="shared" si="38"/>
        <v>MP004_E2</v>
      </c>
      <c r="R40" s="8">
        <f t="shared" si="67"/>
        <v>720</v>
      </c>
      <c r="S40" s="8">
        <f t="shared" si="67"/>
        <v>720</v>
      </c>
      <c r="T40" s="8">
        <f t="shared" si="67"/>
        <v>720</v>
      </c>
      <c r="U40" s="8">
        <f t="shared" si="67"/>
        <v>720</v>
      </c>
      <c r="V40" s="8">
        <f t="shared" si="67"/>
        <v>705</v>
      </c>
      <c r="W40" s="8">
        <f t="shared" si="67"/>
        <v>700</v>
      </c>
      <c r="X40" s="8">
        <f t="shared" si="67"/>
        <v>690</v>
      </c>
      <c r="Y40" s="8">
        <f t="shared" si="67"/>
        <v>685</v>
      </c>
      <c r="Z40" s="8">
        <f t="shared" si="67"/>
        <v>680</v>
      </c>
      <c r="AA40" s="8">
        <f t="shared" si="67"/>
        <v>675</v>
      </c>
      <c r="AB40" s="8">
        <f t="shared" si="67"/>
        <v>670</v>
      </c>
      <c r="AC40" s="8">
        <f t="shared" si="67"/>
        <v>665</v>
      </c>
      <c r="AD40" s="8" t="str">
        <f t="shared" si="67"/>
        <v/>
      </c>
      <c r="AE40" s="8" t="str">
        <f t="shared" si="67"/>
        <v/>
      </c>
      <c r="AF40" s="8" t="str">
        <f t="shared" si="67"/>
        <v/>
      </c>
      <c r="AG40" s="8" t="str">
        <f t="shared" si="67"/>
        <v/>
      </c>
      <c r="AH40" s="8" t="str">
        <f t="shared" si="66"/>
        <v/>
      </c>
      <c r="AI40" s="8" t="str">
        <f t="shared" si="66"/>
        <v/>
      </c>
      <c r="AJ40" s="8" t="str">
        <f t="shared" si="66"/>
        <v/>
      </c>
      <c r="AK40" s="8" t="str">
        <f t="shared" si="66"/>
        <v/>
      </c>
      <c r="AL40" s="8" t="str">
        <f t="shared" si="66"/>
        <v/>
      </c>
      <c r="AM40" s="8" t="str">
        <f t="shared" si="66"/>
        <v/>
      </c>
      <c r="AN40" s="8" t="str">
        <f t="shared" si="66"/>
        <v/>
      </c>
      <c r="AO40" s="8" t="str">
        <f t="shared" si="66"/>
        <v/>
      </c>
      <c r="AQ40" s="8">
        <f t="shared" si="39"/>
        <v>110</v>
      </c>
      <c r="AR40" s="8">
        <f t="shared" si="40"/>
        <v>594.18521581609184</v>
      </c>
      <c r="AS40" s="8" t="str">
        <f t="shared" si="41"/>
        <v>MP004_E2</v>
      </c>
      <c r="AT40" s="8">
        <f t="shared" si="42"/>
        <v>800</v>
      </c>
      <c r="AU40" s="8">
        <f t="shared" si="43"/>
        <v>800</v>
      </c>
      <c r="AV40" s="8">
        <f t="shared" si="44"/>
        <v>800</v>
      </c>
      <c r="AW40" s="8">
        <f t="shared" si="45"/>
        <v>800</v>
      </c>
      <c r="AX40" s="8">
        <f t="shared" si="46"/>
        <v>785</v>
      </c>
      <c r="AY40" s="8">
        <f t="shared" si="47"/>
        <v>780</v>
      </c>
      <c r="AZ40" s="8">
        <f t="shared" si="48"/>
        <v>770</v>
      </c>
      <c r="BA40" s="8">
        <f t="shared" si="49"/>
        <v>765</v>
      </c>
      <c r="BB40" s="8">
        <f t="shared" si="50"/>
        <v>760</v>
      </c>
      <c r="BC40" s="8">
        <f t="shared" si="51"/>
        <v>755</v>
      </c>
      <c r="BD40" s="8">
        <f t="shared" si="52"/>
        <v>750</v>
      </c>
      <c r="BE40" s="8">
        <f t="shared" si="53"/>
        <v>745</v>
      </c>
      <c r="BF40" s="8" t="str">
        <f t="shared" si="54"/>
        <v/>
      </c>
      <c r="BG40" s="8" t="str">
        <f t="shared" si="55"/>
        <v/>
      </c>
      <c r="BH40" s="8" t="str">
        <f t="shared" si="56"/>
        <v/>
      </c>
      <c r="BI40" s="8" t="str">
        <f t="shared" si="57"/>
        <v/>
      </c>
      <c r="BJ40" s="8" t="str">
        <f t="shared" si="58"/>
        <v/>
      </c>
      <c r="BK40" s="8" t="str">
        <f t="shared" si="59"/>
        <v/>
      </c>
      <c r="BL40" s="8" t="str">
        <f t="shared" si="60"/>
        <v/>
      </c>
      <c r="BM40" s="8" t="str">
        <f t="shared" si="61"/>
        <v/>
      </c>
      <c r="BN40" s="8" t="str">
        <f t="shared" si="62"/>
        <v/>
      </c>
      <c r="BO40" s="8" t="str">
        <f t="shared" si="63"/>
        <v/>
      </c>
      <c r="BP40" s="8" t="str">
        <f t="shared" si="64"/>
        <v/>
      </c>
      <c r="BQ40" s="8" t="str">
        <f t="shared" si="65"/>
        <v/>
      </c>
    </row>
    <row r="41" spans="1:69" x14ac:dyDescent="0.2">
      <c r="A41" s="8" t="str">
        <f>Binning!B41</f>
        <v>PCPU</v>
      </c>
      <c r="B41" s="8" t="str">
        <f>Binning!C41</f>
        <v>MP004</v>
      </c>
      <c r="C41" s="8" t="str">
        <f>Binning!D41</f>
        <v>E3</v>
      </c>
      <c r="D41" s="8" t="str">
        <f>Binning!F41</f>
        <v>MP004_E3</v>
      </c>
      <c r="E41" s="8" t="str">
        <f>Binning!G41</f>
        <v>Bin1</v>
      </c>
      <c r="F41" s="8">
        <f>Binning!H41</f>
        <v>920</v>
      </c>
      <c r="G41" s="8">
        <f>Binning!I41</f>
        <v>95</v>
      </c>
      <c r="H41" s="8">
        <f>Binning!J41</f>
        <v>653.6</v>
      </c>
      <c r="J41" s="8">
        <f>Binning!L41</f>
        <v>710</v>
      </c>
      <c r="K41" s="8">
        <f>Binning!M41</f>
        <v>550</v>
      </c>
      <c r="L41" s="8">
        <f>Binning!N41</f>
        <v>80</v>
      </c>
      <c r="M41" s="8">
        <f>Binning!Y41</f>
        <v>5</v>
      </c>
      <c r="O41" s="8">
        <f t="shared" si="37"/>
        <v>110</v>
      </c>
      <c r="P41" s="8">
        <f>Binning!AZ41</f>
        <v>594.18521581609184</v>
      </c>
      <c r="Q41" s="8" t="str">
        <f t="shared" si="38"/>
        <v>MP004_E3</v>
      </c>
      <c r="R41" s="8">
        <f t="shared" si="67"/>
        <v>710</v>
      </c>
      <c r="S41" s="8">
        <f t="shared" si="67"/>
        <v>710</v>
      </c>
      <c r="T41" s="8">
        <f t="shared" si="67"/>
        <v>710</v>
      </c>
      <c r="U41" s="8">
        <f t="shared" si="67"/>
        <v>705</v>
      </c>
      <c r="V41" s="8">
        <f t="shared" si="67"/>
        <v>690</v>
      </c>
      <c r="W41" s="8">
        <f t="shared" si="67"/>
        <v>685</v>
      </c>
      <c r="X41" s="8">
        <f t="shared" si="67"/>
        <v>675</v>
      </c>
      <c r="Y41" s="8">
        <f t="shared" si="67"/>
        <v>670</v>
      </c>
      <c r="Z41" s="8">
        <f t="shared" si="67"/>
        <v>665</v>
      </c>
      <c r="AA41" s="8">
        <f t="shared" si="67"/>
        <v>660</v>
      </c>
      <c r="AB41" s="8">
        <f t="shared" si="67"/>
        <v>655</v>
      </c>
      <c r="AC41" s="8">
        <f t="shared" si="67"/>
        <v>650</v>
      </c>
      <c r="AD41" s="8" t="str">
        <f t="shared" si="67"/>
        <v/>
      </c>
      <c r="AE41" s="8" t="str">
        <f t="shared" si="67"/>
        <v/>
      </c>
      <c r="AF41" s="8" t="str">
        <f t="shared" si="67"/>
        <v/>
      </c>
      <c r="AG41" s="8" t="str">
        <f t="shared" si="66"/>
        <v/>
      </c>
      <c r="AH41" s="8" t="str">
        <f t="shared" si="66"/>
        <v/>
      </c>
      <c r="AI41" s="8" t="str">
        <f t="shared" si="66"/>
        <v/>
      </c>
      <c r="AJ41" s="8" t="str">
        <f t="shared" si="66"/>
        <v/>
      </c>
      <c r="AK41" s="8" t="str">
        <f t="shared" si="66"/>
        <v/>
      </c>
      <c r="AL41" s="8" t="str">
        <f t="shared" si="66"/>
        <v/>
      </c>
      <c r="AM41" s="8" t="str">
        <f t="shared" si="66"/>
        <v/>
      </c>
      <c r="AN41" s="8" t="str">
        <f t="shared" si="66"/>
        <v/>
      </c>
      <c r="AO41" s="8" t="str">
        <f t="shared" si="66"/>
        <v/>
      </c>
      <c r="AQ41" s="8">
        <f t="shared" si="39"/>
        <v>110</v>
      </c>
      <c r="AR41" s="8">
        <f t="shared" si="40"/>
        <v>594.18521581609184</v>
      </c>
      <c r="AS41" s="8" t="str">
        <f t="shared" si="41"/>
        <v>MP004_E3</v>
      </c>
      <c r="AT41" s="8">
        <f t="shared" si="42"/>
        <v>790</v>
      </c>
      <c r="AU41" s="8">
        <f t="shared" si="43"/>
        <v>790</v>
      </c>
      <c r="AV41" s="8">
        <f t="shared" si="44"/>
        <v>790</v>
      </c>
      <c r="AW41" s="8">
        <f t="shared" si="45"/>
        <v>785</v>
      </c>
      <c r="AX41" s="8">
        <f t="shared" si="46"/>
        <v>770</v>
      </c>
      <c r="AY41" s="8">
        <f t="shared" si="47"/>
        <v>765</v>
      </c>
      <c r="AZ41" s="8">
        <f t="shared" si="48"/>
        <v>755</v>
      </c>
      <c r="BA41" s="8">
        <f t="shared" si="49"/>
        <v>750</v>
      </c>
      <c r="BB41" s="8">
        <f t="shared" si="50"/>
        <v>745</v>
      </c>
      <c r="BC41" s="8">
        <f t="shared" si="51"/>
        <v>740</v>
      </c>
      <c r="BD41" s="8">
        <f t="shared" si="52"/>
        <v>735</v>
      </c>
      <c r="BE41" s="8">
        <f t="shared" si="53"/>
        <v>730</v>
      </c>
      <c r="BF41" s="8" t="str">
        <f t="shared" si="54"/>
        <v/>
      </c>
      <c r="BG41" s="8" t="str">
        <f t="shared" si="55"/>
        <v/>
      </c>
      <c r="BH41" s="8" t="str">
        <f t="shared" si="56"/>
        <v/>
      </c>
      <c r="BI41" s="8" t="str">
        <f t="shared" si="57"/>
        <v/>
      </c>
      <c r="BJ41" s="8" t="str">
        <f t="shared" si="58"/>
        <v/>
      </c>
      <c r="BK41" s="8" t="str">
        <f t="shared" si="59"/>
        <v/>
      </c>
      <c r="BL41" s="8" t="str">
        <f t="shared" si="60"/>
        <v/>
      </c>
      <c r="BM41" s="8" t="str">
        <f t="shared" si="61"/>
        <v/>
      </c>
      <c r="BN41" s="8" t="str">
        <f t="shared" si="62"/>
        <v/>
      </c>
      <c r="BO41" s="8" t="str">
        <f t="shared" si="63"/>
        <v/>
      </c>
      <c r="BP41" s="8" t="str">
        <f t="shared" si="64"/>
        <v/>
      </c>
      <c r="BQ41" s="8" t="str">
        <f t="shared" si="65"/>
        <v/>
      </c>
    </row>
    <row r="42" spans="1:69" x14ac:dyDescent="0.2">
      <c r="A42" s="8" t="str">
        <f>Binning!B42</f>
        <v>PCPU</v>
      </c>
      <c r="B42" s="8" t="str">
        <f>Binning!C42</f>
        <v>MP004</v>
      </c>
      <c r="C42" s="8" t="str">
        <f>Binning!D42</f>
        <v>E4</v>
      </c>
      <c r="D42" s="8" t="str">
        <f>Binning!F42</f>
        <v>MP004_E4</v>
      </c>
      <c r="E42" s="8" t="str">
        <f>Binning!G42</f>
        <v>Bin1</v>
      </c>
      <c r="F42" s="8">
        <f>Binning!H42</f>
        <v>905</v>
      </c>
      <c r="G42" s="8">
        <f>Binning!I42</f>
        <v>95</v>
      </c>
      <c r="H42" s="8">
        <f>Binning!J42</f>
        <v>653.6</v>
      </c>
      <c r="J42" s="8">
        <f>Binning!L42</f>
        <v>710</v>
      </c>
      <c r="K42" s="8">
        <f>Binning!M42</f>
        <v>550</v>
      </c>
      <c r="L42" s="8">
        <f>Binning!N42</f>
        <v>80</v>
      </c>
      <c r="M42" s="8">
        <f>Binning!Y42</f>
        <v>5</v>
      </c>
      <c r="O42" s="8">
        <f t="shared" si="37"/>
        <v>110</v>
      </c>
      <c r="P42" s="8">
        <f>Binning!AZ42</f>
        <v>594.18521581609184</v>
      </c>
      <c r="Q42" s="8" t="str">
        <f t="shared" si="38"/>
        <v>MP004_E4</v>
      </c>
      <c r="R42" s="8">
        <f t="shared" si="67"/>
        <v>710</v>
      </c>
      <c r="S42" s="8">
        <f t="shared" si="67"/>
        <v>710</v>
      </c>
      <c r="T42" s="8">
        <f t="shared" si="67"/>
        <v>705</v>
      </c>
      <c r="U42" s="8">
        <f t="shared" si="67"/>
        <v>690</v>
      </c>
      <c r="V42" s="8">
        <f t="shared" si="67"/>
        <v>675</v>
      </c>
      <c r="W42" s="8">
        <f t="shared" si="67"/>
        <v>670</v>
      </c>
      <c r="X42" s="8">
        <f t="shared" si="67"/>
        <v>660</v>
      </c>
      <c r="Y42" s="8">
        <f t="shared" si="67"/>
        <v>655</v>
      </c>
      <c r="Z42" s="8">
        <f t="shared" si="67"/>
        <v>650</v>
      </c>
      <c r="AA42" s="8">
        <f t="shared" si="67"/>
        <v>645</v>
      </c>
      <c r="AB42" s="8">
        <f t="shared" si="67"/>
        <v>640</v>
      </c>
      <c r="AC42" s="8">
        <f t="shared" si="67"/>
        <v>635</v>
      </c>
      <c r="AD42" s="8" t="str">
        <f t="shared" si="67"/>
        <v/>
      </c>
      <c r="AE42" s="8" t="str">
        <f t="shared" si="67"/>
        <v/>
      </c>
      <c r="AF42" s="8" t="str">
        <f t="shared" si="67"/>
        <v/>
      </c>
      <c r="AG42" s="8" t="str">
        <f t="shared" si="67"/>
        <v/>
      </c>
      <c r="AH42" s="8" t="str">
        <f t="shared" si="66"/>
        <v/>
      </c>
      <c r="AI42" s="8" t="str">
        <f t="shared" si="66"/>
        <v/>
      </c>
      <c r="AJ42" s="8" t="str">
        <f t="shared" si="66"/>
        <v/>
      </c>
      <c r="AK42" s="8" t="str">
        <f t="shared" si="66"/>
        <v/>
      </c>
      <c r="AL42" s="8" t="str">
        <f t="shared" si="66"/>
        <v/>
      </c>
      <c r="AM42" s="8" t="str">
        <f t="shared" si="66"/>
        <v/>
      </c>
      <c r="AN42" s="8" t="str">
        <f t="shared" si="66"/>
        <v/>
      </c>
      <c r="AO42" s="8" t="str">
        <f t="shared" si="66"/>
        <v/>
      </c>
      <c r="AQ42" s="8">
        <f t="shared" si="39"/>
        <v>110</v>
      </c>
      <c r="AR42" s="8">
        <f t="shared" si="40"/>
        <v>594.18521581609184</v>
      </c>
      <c r="AS42" s="8" t="str">
        <f t="shared" si="41"/>
        <v>MP004_E4</v>
      </c>
      <c r="AT42" s="8">
        <f t="shared" si="42"/>
        <v>790</v>
      </c>
      <c r="AU42" s="8">
        <f t="shared" si="43"/>
        <v>790</v>
      </c>
      <c r="AV42" s="8">
        <f t="shared" si="44"/>
        <v>785</v>
      </c>
      <c r="AW42" s="8">
        <f t="shared" si="45"/>
        <v>770</v>
      </c>
      <c r="AX42" s="8">
        <f t="shared" si="46"/>
        <v>755</v>
      </c>
      <c r="AY42" s="8">
        <f t="shared" si="47"/>
        <v>750</v>
      </c>
      <c r="AZ42" s="8">
        <f t="shared" si="48"/>
        <v>740</v>
      </c>
      <c r="BA42" s="8">
        <f t="shared" si="49"/>
        <v>735</v>
      </c>
      <c r="BB42" s="8">
        <f t="shared" si="50"/>
        <v>730</v>
      </c>
      <c r="BC42" s="8">
        <f t="shared" si="51"/>
        <v>725</v>
      </c>
      <c r="BD42" s="8">
        <f t="shared" si="52"/>
        <v>720</v>
      </c>
      <c r="BE42" s="8">
        <f t="shared" si="53"/>
        <v>715</v>
      </c>
      <c r="BF42" s="8" t="str">
        <f t="shared" si="54"/>
        <v/>
      </c>
      <c r="BG42" s="8" t="str">
        <f t="shared" si="55"/>
        <v/>
      </c>
      <c r="BH42" s="8" t="str">
        <f t="shared" si="56"/>
        <v/>
      </c>
      <c r="BI42" s="8" t="str">
        <f t="shared" si="57"/>
        <v/>
      </c>
      <c r="BJ42" s="8" t="str">
        <f t="shared" si="58"/>
        <v/>
      </c>
      <c r="BK42" s="8" t="str">
        <f t="shared" si="59"/>
        <v/>
      </c>
      <c r="BL42" s="8" t="str">
        <f t="shared" si="60"/>
        <v/>
      </c>
      <c r="BM42" s="8" t="str">
        <f t="shared" si="61"/>
        <v/>
      </c>
      <c r="BN42" s="8" t="str">
        <f t="shared" si="62"/>
        <v/>
      </c>
      <c r="BO42" s="8" t="str">
        <f t="shared" si="63"/>
        <v/>
      </c>
      <c r="BP42" s="8" t="str">
        <f t="shared" si="64"/>
        <v/>
      </c>
      <c r="BQ42" s="8" t="str">
        <f t="shared" si="65"/>
        <v/>
      </c>
    </row>
    <row r="43" spans="1:69" x14ac:dyDescent="0.2">
      <c r="A43" s="8" t="str">
        <f>Binning!B43</f>
        <v>PCPU</v>
      </c>
      <c r="B43" s="8" t="str">
        <f>Binning!C43</f>
        <v>MP004</v>
      </c>
      <c r="C43" s="8" t="str">
        <f>Binning!D43</f>
        <v>E5</v>
      </c>
      <c r="D43" s="8" t="str">
        <f>Binning!F43</f>
        <v>MP004_E5</v>
      </c>
      <c r="E43" s="8" t="str">
        <f>Binning!G43</f>
        <v>Bin1</v>
      </c>
      <c r="F43" s="8">
        <f>Binning!H43</f>
        <v>890</v>
      </c>
      <c r="G43" s="8">
        <f>Binning!I43</f>
        <v>95</v>
      </c>
      <c r="H43" s="8">
        <f>Binning!J43</f>
        <v>653.6</v>
      </c>
      <c r="J43" s="8">
        <f>Binning!L43</f>
        <v>710</v>
      </c>
      <c r="K43" s="8">
        <f>Binning!M43</f>
        <v>550</v>
      </c>
      <c r="L43" s="8">
        <f>Binning!N43</f>
        <v>80</v>
      </c>
      <c r="M43" s="8">
        <f>Binning!Y43</f>
        <v>5</v>
      </c>
      <c r="O43" s="8">
        <f t="shared" si="37"/>
        <v>110</v>
      </c>
      <c r="P43" s="8">
        <f>Binning!AZ43</f>
        <v>594.18521581609184</v>
      </c>
      <c r="Q43" s="8" t="str">
        <f t="shared" si="38"/>
        <v>MP004_E5</v>
      </c>
      <c r="R43" s="8">
        <f t="shared" si="67"/>
        <v>710</v>
      </c>
      <c r="S43" s="8">
        <f t="shared" si="67"/>
        <v>710</v>
      </c>
      <c r="T43" s="8">
        <f t="shared" si="67"/>
        <v>690</v>
      </c>
      <c r="U43" s="8">
        <f t="shared" si="67"/>
        <v>675</v>
      </c>
      <c r="V43" s="8">
        <f t="shared" si="67"/>
        <v>660</v>
      </c>
      <c r="W43" s="8">
        <f t="shared" si="67"/>
        <v>655</v>
      </c>
      <c r="X43" s="8">
        <f t="shared" si="67"/>
        <v>645</v>
      </c>
      <c r="Y43" s="8">
        <f t="shared" si="67"/>
        <v>640</v>
      </c>
      <c r="Z43" s="8">
        <f t="shared" si="67"/>
        <v>635</v>
      </c>
      <c r="AA43" s="8">
        <f t="shared" si="67"/>
        <v>630</v>
      </c>
      <c r="AB43" s="8">
        <f t="shared" si="67"/>
        <v>625</v>
      </c>
      <c r="AC43" s="8">
        <f t="shared" si="67"/>
        <v>620</v>
      </c>
      <c r="AD43" s="8" t="str">
        <f t="shared" si="67"/>
        <v/>
      </c>
      <c r="AE43" s="8" t="str">
        <f t="shared" si="67"/>
        <v/>
      </c>
      <c r="AF43" s="8" t="str">
        <f t="shared" si="67"/>
        <v/>
      </c>
      <c r="AG43" s="8" t="str">
        <f t="shared" si="67"/>
        <v/>
      </c>
      <c r="AH43" s="8" t="str">
        <f t="shared" si="66"/>
        <v/>
      </c>
      <c r="AI43" s="8" t="str">
        <f t="shared" si="66"/>
        <v/>
      </c>
      <c r="AJ43" s="8" t="str">
        <f t="shared" si="66"/>
        <v/>
      </c>
      <c r="AK43" s="8" t="str">
        <f t="shared" si="66"/>
        <v/>
      </c>
      <c r="AL43" s="8" t="str">
        <f t="shared" si="66"/>
        <v/>
      </c>
      <c r="AM43" s="8" t="str">
        <f t="shared" si="66"/>
        <v/>
      </c>
      <c r="AN43" s="8" t="str">
        <f t="shared" si="66"/>
        <v/>
      </c>
      <c r="AO43" s="8" t="str">
        <f t="shared" si="66"/>
        <v/>
      </c>
      <c r="AQ43" s="8">
        <f t="shared" si="39"/>
        <v>110</v>
      </c>
      <c r="AR43" s="8">
        <f t="shared" si="40"/>
        <v>594.18521581609184</v>
      </c>
      <c r="AS43" s="8" t="str">
        <f t="shared" si="41"/>
        <v>MP004_E5</v>
      </c>
      <c r="AT43" s="8">
        <f t="shared" si="42"/>
        <v>790</v>
      </c>
      <c r="AU43" s="8">
        <f t="shared" si="43"/>
        <v>790</v>
      </c>
      <c r="AV43" s="8">
        <f t="shared" si="44"/>
        <v>770</v>
      </c>
      <c r="AW43" s="8">
        <f t="shared" si="45"/>
        <v>755</v>
      </c>
      <c r="AX43" s="8">
        <f t="shared" si="46"/>
        <v>740</v>
      </c>
      <c r="AY43" s="8">
        <f t="shared" si="47"/>
        <v>735</v>
      </c>
      <c r="AZ43" s="8">
        <f t="shared" si="48"/>
        <v>725</v>
      </c>
      <c r="BA43" s="8">
        <f t="shared" si="49"/>
        <v>720</v>
      </c>
      <c r="BB43" s="8">
        <f t="shared" si="50"/>
        <v>715</v>
      </c>
      <c r="BC43" s="8">
        <f t="shared" si="51"/>
        <v>710</v>
      </c>
      <c r="BD43" s="8">
        <f t="shared" si="52"/>
        <v>705</v>
      </c>
      <c r="BE43" s="8">
        <f t="shared" si="53"/>
        <v>700</v>
      </c>
      <c r="BF43" s="8" t="str">
        <f t="shared" si="54"/>
        <v/>
      </c>
      <c r="BG43" s="8" t="str">
        <f t="shared" si="55"/>
        <v/>
      </c>
      <c r="BH43" s="8" t="str">
        <f t="shared" si="56"/>
        <v/>
      </c>
      <c r="BI43" s="8" t="str">
        <f t="shared" si="57"/>
        <v/>
      </c>
      <c r="BJ43" s="8" t="str">
        <f t="shared" si="58"/>
        <v/>
      </c>
      <c r="BK43" s="8" t="str">
        <f t="shared" si="59"/>
        <v/>
      </c>
      <c r="BL43" s="8" t="str">
        <f t="shared" si="60"/>
        <v/>
      </c>
      <c r="BM43" s="8" t="str">
        <f t="shared" si="61"/>
        <v/>
      </c>
      <c r="BN43" s="8" t="str">
        <f t="shared" si="62"/>
        <v/>
      </c>
      <c r="BO43" s="8" t="str">
        <f t="shared" si="63"/>
        <v/>
      </c>
      <c r="BP43" s="8" t="str">
        <f t="shared" si="64"/>
        <v/>
      </c>
      <c r="BQ43" s="8" t="str">
        <f t="shared" si="65"/>
        <v/>
      </c>
    </row>
    <row r="44" spans="1:69" x14ac:dyDescent="0.2">
      <c r="A44" s="8" t="str">
        <f>Binning!B44</f>
        <v>PCPU</v>
      </c>
      <c r="B44" s="8" t="str">
        <f>Binning!C44</f>
        <v>MP004</v>
      </c>
      <c r="C44" s="8" t="str">
        <f>Binning!D44</f>
        <v>E6</v>
      </c>
      <c r="D44" s="8" t="str">
        <f>Binning!F44</f>
        <v>MP004_E6</v>
      </c>
      <c r="E44" s="8" t="str">
        <f>Binning!G44</f>
        <v>Bin1</v>
      </c>
      <c r="F44" s="8">
        <f>Binning!H44</f>
        <v>875</v>
      </c>
      <c r="G44" s="8">
        <f>Binning!I44</f>
        <v>95</v>
      </c>
      <c r="H44" s="8">
        <f>Binning!J44</f>
        <v>653.6</v>
      </c>
      <c r="J44" s="8">
        <f>Binning!L44</f>
        <v>710</v>
      </c>
      <c r="K44" s="8">
        <f>Binning!M44</f>
        <v>550</v>
      </c>
      <c r="L44" s="8">
        <f>Binning!N44</f>
        <v>80</v>
      </c>
      <c r="M44" s="8">
        <f>Binning!Y44</f>
        <v>5</v>
      </c>
      <c r="O44" s="8">
        <f t="shared" si="37"/>
        <v>110</v>
      </c>
      <c r="P44" s="8">
        <f>Binning!AZ44</f>
        <v>594.18521581609184</v>
      </c>
      <c r="Q44" s="8" t="str">
        <f t="shared" si="38"/>
        <v>MP004_E6</v>
      </c>
      <c r="R44" s="8">
        <f t="shared" si="67"/>
        <v>710</v>
      </c>
      <c r="S44" s="8">
        <f t="shared" si="67"/>
        <v>705</v>
      </c>
      <c r="T44" s="8">
        <f t="shared" si="67"/>
        <v>675</v>
      </c>
      <c r="U44" s="8">
        <f t="shared" si="67"/>
        <v>660</v>
      </c>
      <c r="V44" s="8">
        <f t="shared" si="67"/>
        <v>645</v>
      </c>
      <c r="W44" s="8">
        <f t="shared" si="67"/>
        <v>640</v>
      </c>
      <c r="X44" s="8">
        <f t="shared" si="67"/>
        <v>630</v>
      </c>
      <c r="Y44" s="8">
        <f t="shared" si="67"/>
        <v>625</v>
      </c>
      <c r="Z44" s="8">
        <f t="shared" si="67"/>
        <v>620</v>
      </c>
      <c r="AA44" s="8">
        <f t="shared" si="67"/>
        <v>615</v>
      </c>
      <c r="AB44" s="8">
        <f t="shared" si="67"/>
        <v>610</v>
      </c>
      <c r="AC44" s="8">
        <f t="shared" si="67"/>
        <v>605</v>
      </c>
      <c r="AD44" s="8" t="str">
        <f t="shared" si="67"/>
        <v/>
      </c>
      <c r="AE44" s="8" t="str">
        <f t="shared" si="67"/>
        <v/>
      </c>
      <c r="AF44" s="8" t="str">
        <f t="shared" si="67"/>
        <v/>
      </c>
      <c r="AG44" s="8" t="str">
        <f t="shared" si="67"/>
        <v/>
      </c>
      <c r="AH44" s="8" t="str">
        <f t="shared" si="66"/>
        <v/>
      </c>
      <c r="AI44" s="8" t="str">
        <f t="shared" si="66"/>
        <v/>
      </c>
      <c r="AJ44" s="8" t="str">
        <f t="shared" si="66"/>
        <v/>
      </c>
      <c r="AK44" s="8" t="str">
        <f t="shared" si="66"/>
        <v/>
      </c>
      <c r="AL44" s="8" t="str">
        <f t="shared" si="66"/>
        <v/>
      </c>
      <c r="AM44" s="8" t="str">
        <f t="shared" si="66"/>
        <v/>
      </c>
      <c r="AN44" s="8" t="str">
        <f t="shared" si="66"/>
        <v/>
      </c>
      <c r="AO44" s="8" t="str">
        <f t="shared" si="66"/>
        <v/>
      </c>
      <c r="AQ44" s="8">
        <f t="shared" si="39"/>
        <v>110</v>
      </c>
      <c r="AR44" s="8">
        <f t="shared" si="40"/>
        <v>594.18521581609184</v>
      </c>
      <c r="AS44" s="8" t="str">
        <f t="shared" si="41"/>
        <v>MP004_E6</v>
      </c>
      <c r="AT44" s="8">
        <f t="shared" si="42"/>
        <v>790</v>
      </c>
      <c r="AU44" s="8">
        <f t="shared" si="43"/>
        <v>785</v>
      </c>
      <c r="AV44" s="8">
        <f t="shared" si="44"/>
        <v>755</v>
      </c>
      <c r="AW44" s="8">
        <f t="shared" si="45"/>
        <v>740</v>
      </c>
      <c r="AX44" s="8">
        <f t="shared" si="46"/>
        <v>725</v>
      </c>
      <c r="AY44" s="8">
        <f t="shared" si="47"/>
        <v>720</v>
      </c>
      <c r="AZ44" s="8">
        <f t="shared" si="48"/>
        <v>710</v>
      </c>
      <c r="BA44" s="8">
        <f t="shared" si="49"/>
        <v>705</v>
      </c>
      <c r="BB44" s="8">
        <f t="shared" si="50"/>
        <v>700</v>
      </c>
      <c r="BC44" s="8">
        <f t="shared" si="51"/>
        <v>695</v>
      </c>
      <c r="BD44" s="8">
        <f t="shared" si="52"/>
        <v>690</v>
      </c>
      <c r="BE44" s="8">
        <f t="shared" si="53"/>
        <v>685</v>
      </c>
      <c r="BF44" s="8" t="str">
        <f t="shared" si="54"/>
        <v/>
      </c>
      <c r="BG44" s="8" t="str">
        <f t="shared" si="55"/>
        <v/>
      </c>
      <c r="BH44" s="8" t="str">
        <f t="shared" si="56"/>
        <v/>
      </c>
      <c r="BI44" s="8" t="str">
        <f t="shared" si="57"/>
        <v/>
      </c>
      <c r="BJ44" s="8" t="str">
        <f t="shared" si="58"/>
        <v/>
      </c>
      <c r="BK44" s="8" t="str">
        <f t="shared" si="59"/>
        <v/>
      </c>
      <c r="BL44" s="8" t="str">
        <f t="shared" si="60"/>
        <v/>
      </c>
      <c r="BM44" s="8" t="str">
        <f t="shared" si="61"/>
        <v/>
      </c>
      <c r="BN44" s="8" t="str">
        <f t="shared" si="62"/>
        <v/>
      </c>
      <c r="BO44" s="8" t="str">
        <f t="shared" si="63"/>
        <v/>
      </c>
      <c r="BP44" s="8" t="str">
        <f t="shared" si="64"/>
        <v/>
      </c>
      <c r="BQ44" s="8" t="str">
        <f t="shared" si="65"/>
        <v/>
      </c>
    </row>
    <row r="45" spans="1:69" x14ac:dyDescent="0.2">
      <c r="A45" s="8" t="str">
        <f>Binning!B45</f>
        <v>PCPU</v>
      </c>
      <c r="B45" s="8" t="str">
        <f>Binning!C45</f>
        <v>MP004</v>
      </c>
      <c r="C45" s="8" t="str">
        <f>Binning!D45</f>
        <v>E7</v>
      </c>
      <c r="D45" s="8" t="str">
        <f>Binning!F45</f>
        <v>MP004_E7</v>
      </c>
      <c r="E45" s="8" t="str">
        <f>Binning!G45</f>
        <v>Bin1</v>
      </c>
      <c r="F45" s="8">
        <f>Binning!H45</f>
        <v>860</v>
      </c>
      <c r="G45" s="8">
        <f>Binning!I45</f>
        <v>95</v>
      </c>
      <c r="H45" s="8">
        <f>Binning!J45</f>
        <v>653.6</v>
      </c>
      <c r="J45" s="8">
        <f>Binning!L45</f>
        <v>710</v>
      </c>
      <c r="K45" s="8">
        <f>Binning!M45</f>
        <v>550</v>
      </c>
      <c r="L45" s="8">
        <f>Binning!N45</f>
        <v>80</v>
      </c>
      <c r="M45" s="8">
        <f>Binning!Y45</f>
        <v>5</v>
      </c>
      <c r="O45" s="8">
        <f t="shared" si="37"/>
        <v>110</v>
      </c>
      <c r="P45" s="8">
        <f>Binning!AZ45</f>
        <v>594.18521581609184</v>
      </c>
      <c r="Q45" s="8" t="str">
        <f t="shared" si="38"/>
        <v>MP004_E7</v>
      </c>
      <c r="R45" s="8">
        <f t="shared" si="67"/>
        <v>710</v>
      </c>
      <c r="S45" s="8">
        <f t="shared" si="67"/>
        <v>690</v>
      </c>
      <c r="T45" s="8">
        <f t="shared" si="67"/>
        <v>660</v>
      </c>
      <c r="U45" s="8">
        <f t="shared" si="67"/>
        <v>645</v>
      </c>
      <c r="V45" s="8">
        <f t="shared" si="67"/>
        <v>630</v>
      </c>
      <c r="W45" s="8">
        <f t="shared" si="67"/>
        <v>625</v>
      </c>
      <c r="X45" s="8">
        <f t="shared" si="67"/>
        <v>615</v>
      </c>
      <c r="Y45" s="8">
        <f t="shared" si="67"/>
        <v>610</v>
      </c>
      <c r="Z45" s="8">
        <f t="shared" si="67"/>
        <v>605</v>
      </c>
      <c r="AA45" s="8">
        <f t="shared" si="67"/>
        <v>600</v>
      </c>
      <c r="AB45" s="8">
        <f t="shared" si="67"/>
        <v>595</v>
      </c>
      <c r="AC45" s="8">
        <f t="shared" si="67"/>
        <v>590</v>
      </c>
      <c r="AD45" s="8" t="str">
        <f t="shared" si="67"/>
        <v/>
      </c>
      <c r="AE45" s="8" t="str">
        <f t="shared" si="67"/>
        <v/>
      </c>
      <c r="AF45" s="8" t="str">
        <f t="shared" si="67"/>
        <v/>
      </c>
      <c r="AG45" s="8" t="str">
        <f t="shared" si="67"/>
        <v/>
      </c>
      <c r="AH45" s="8" t="str">
        <f t="shared" si="66"/>
        <v/>
      </c>
      <c r="AI45" s="8" t="str">
        <f t="shared" si="66"/>
        <v/>
      </c>
      <c r="AJ45" s="8" t="str">
        <f t="shared" si="66"/>
        <v/>
      </c>
      <c r="AK45" s="8" t="str">
        <f t="shared" si="66"/>
        <v/>
      </c>
      <c r="AL45" s="8" t="str">
        <f t="shared" si="66"/>
        <v/>
      </c>
      <c r="AM45" s="8" t="str">
        <f t="shared" si="66"/>
        <v/>
      </c>
      <c r="AN45" s="8" t="str">
        <f t="shared" si="66"/>
        <v/>
      </c>
      <c r="AO45" s="8" t="str">
        <f t="shared" si="66"/>
        <v/>
      </c>
      <c r="AQ45" s="8">
        <f t="shared" si="39"/>
        <v>110</v>
      </c>
      <c r="AR45" s="8">
        <f t="shared" si="40"/>
        <v>594.18521581609184</v>
      </c>
      <c r="AS45" s="8" t="str">
        <f t="shared" si="41"/>
        <v>MP004_E7</v>
      </c>
      <c r="AT45" s="8">
        <f t="shared" si="42"/>
        <v>790</v>
      </c>
      <c r="AU45" s="8">
        <f t="shared" si="43"/>
        <v>770</v>
      </c>
      <c r="AV45" s="8">
        <f t="shared" si="44"/>
        <v>740</v>
      </c>
      <c r="AW45" s="8">
        <f t="shared" si="45"/>
        <v>725</v>
      </c>
      <c r="AX45" s="8">
        <f t="shared" si="46"/>
        <v>710</v>
      </c>
      <c r="AY45" s="8">
        <f t="shared" si="47"/>
        <v>705</v>
      </c>
      <c r="AZ45" s="8">
        <f t="shared" si="48"/>
        <v>695</v>
      </c>
      <c r="BA45" s="8">
        <f t="shared" si="49"/>
        <v>690</v>
      </c>
      <c r="BB45" s="8">
        <f t="shared" si="50"/>
        <v>685</v>
      </c>
      <c r="BC45" s="8">
        <f t="shared" si="51"/>
        <v>680</v>
      </c>
      <c r="BD45" s="8">
        <f t="shared" si="52"/>
        <v>675</v>
      </c>
      <c r="BE45" s="8">
        <f t="shared" si="53"/>
        <v>670</v>
      </c>
      <c r="BF45" s="8" t="str">
        <f t="shared" si="54"/>
        <v/>
      </c>
      <c r="BG45" s="8" t="str">
        <f t="shared" si="55"/>
        <v/>
      </c>
      <c r="BH45" s="8" t="str">
        <f t="shared" si="56"/>
        <v/>
      </c>
      <c r="BI45" s="8" t="str">
        <f t="shared" si="57"/>
        <v/>
      </c>
      <c r="BJ45" s="8" t="str">
        <f t="shared" si="58"/>
        <v/>
      </c>
      <c r="BK45" s="8" t="str">
        <f t="shared" si="59"/>
        <v/>
      </c>
      <c r="BL45" s="8" t="str">
        <f t="shared" si="60"/>
        <v/>
      </c>
      <c r="BM45" s="8" t="str">
        <f t="shared" si="61"/>
        <v/>
      </c>
      <c r="BN45" s="8" t="str">
        <f t="shared" si="62"/>
        <v/>
      </c>
      <c r="BO45" s="8" t="str">
        <f t="shared" si="63"/>
        <v/>
      </c>
      <c r="BP45" s="8" t="str">
        <f t="shared" si="64"/>
        <v/>
      </c>
      <c r="BQ45" s="8" t="str">
        <f t="shared" si="65"/>
        <v/>
      </c>
    </row>
    <row r="46" spans="1:69" x14ac:dyDescent="0.2">
      <c r="A46" s="8" t="str">
        <f>Binning!B46</f>
        <v>PCPU</v>
      </c>
      <c r="B46" s="8" t="str">
        <f>Binning!C46</f>
        <v>MP004</v>
      </c>
      <c r="C46" s="8" t="str">
        <f>Binning!D46</f>
        <v>E8</v>
      </c>
      <c r="D46" s="8" t="str">
        <f>Binning!F46</f>
        <v>MP004_E8</v>
      </c>
      <c r="E46" s="8" t="str">
        <f>Binning!G46</f>
        <v>Bin1</v>
      </c>
      <c r="F46" s="8">
        <f>Binning!H46</f>
        <v>845</v>
      </c>
      <c r="G46" s="8">
        <f>Binning!I46</f>
        <v>95</v>
      </c>
      <c r="H46" s="8">
        <f>Binning!J46</f>
        <v>653.6</v>
      </c>
      <c r="J46" s="8">
        <f>Binning!L46</f>
        <v>710</v>
      </c>
      <c r="K46" s="8">
        <f>Binning!M46</f>
        <v>550</v>
      </c>
      <c r="L46" s="8">
        <f>Binning!N46</f>
        <v>80</v>
      </c>
      <c r="M46" s="8">
        <f>Binning!Y46</f>
        <v>5</v>
      </c>
      <c r="O46" s="8">
        <f t="shared" si="37"/>
        <v>110</v>
      </c>
      <c r="P46" s="8">
        <f>Binning!AZ46</f>
        <v>594.18521581609184</v>
      </c>
      <c r="Q46" s="8" t="str">
        <f t="shared" si="38"/>
        <v>MP004_E8</v>
      </c>
      <c r="R46" s="8">
        <f t="shared" ref="R46:AG61" si="68">IF($O46*1.03&gt;R$2,MAX(MIN(FLOOR(($F46-$G46*LOG10($P46*R$2/100))/$M46,1)*$M46,$J46),$K46),"")</f>
        <v>710</v>
      </c>
      <c r="S46" s="8">
        <f t="shared" si="68"/>
        <v>675</v>
      </c>
      <c r="T46" s="8">
        <f t="shared" si="68"/>
        <v>645</v>
      </c>
      <c r="U46" s="8">
        <f t="shared" si="68"/>
        <v>630</v>
      </c>
      <c r="V46" s="8">
        <f t="shared" si="68"/>
        <v>615</v>
      </c>
      <c r="W46" s="8">
        <f t="shared" si="68"/>
        <v>610</v>
      </c>
      <c r="X46" s="8">
        <f t="shared" si="68"/>
        <v>600</v>
      </c>
      <c r="Y46" s="8">
        <f t="shared" si="68"/>
        <v>595</v>
      </c>
      <c r="Z46" s="8">
        <f t="shared" si="68"/>
        <v>590</v>
      </c>
      <c r="AA46" s="8">
        <f t="shared" si="68"/>
        <v>585</v>
      </c>
      <c r="AB46" s="8">
        <f t="shared" si="68"/>
        <v>580</v>
      </c>
      <c r="AC46" s="8">
        <f t="shared" si="68"/>
        <v>575</v>
      </c>
      <c r="AD46" s="8" t="str">
        <f t="shared" si="68"/>
        <v/>
      </c>
      <c r="AE46" s="8" t="str">
        <f t="shared" si="68"/>
        <v/>
      </c>
      <c r="AF46" s="8" t="str">
        <f t="shared" si="68"/>
        <v/>
      </c>
      <c r="AG46" s="8" t="str">
        <f t="shared" si="68"/>
        <v/>
      </c>
      <c r="AH46" s="8" t="str">
        <f t="shared" si="66"/>
        <v/>
      </c>
      <c r="AI46" s="8" t="str">
        <f t="shared" si="66"/>
        <v/>
      </c>
      <c r="AJ46" s="8" t="str">
        <f t="shared" si="66"/>
        <v/>
      </c>
      <c r="AK46" s="8" t="str">
        <f t="shared" si="66"/>
        <v/>
      </c>
      <c r="AL46" s="8" t="str">
        <f t="shared" si="66"/>
        <v/>
      </c>
      <c r="AM46" s="8" t="str">
        <f t="shared" si="66"/>
        <v/>
      </c>
      <c r="AN46" s="8" t="str">
        <f t="shared" si="66"/>
        <v/>
      </c>
      <c r="AO46" s="8" t="str">
        <f t="shared" si="66"/>
        <v/>
      </c>
      <c r="AQ46" s="8">
        <f t="shared" si="39"/>
        <v>110</v>
      </c>
      <c r="AR46" s="8">
        <f t="shared" si="40"/>
        <v>594.18521581609184</v>
      </c>
      <c r="AS46" s="8" t="str">
        <f t="shared" si="41"/>
        <v>MP004_E8</v>
      </c>
      <c r="AT46" s="8">
        <f t="shared" si="42"/>
        <v>790</v>
      </c>
      <c r="AU46" s="8">
        <f t="shared" si="43"/>
        <v>755</v>
      </c>
      <c r="AV46" s="8">
        <f t="shared" si="44"/>
        <v>725</v>
      </c>
      <c r="AW46" s="8">
        <f t="shared" si="45"/>
        <v>710</v>
      </c>
      <c r="AX46" s="8">
        <f t="shared" si="46"/>
        <v>695</v>
      </c>
      <c r="AY46" s="8">
        <f t="shared" si="47"/>
        <v>690</v>
      </c>
      <c r="AZ46" s="8">
        <f t="shared" si="48"/>
        <v>680</v>
      </c>
      <c r="BA46" s="8">
        <f t="shared" si="49"/>
        <v>675</v>
      </c>
      <c r="BB46" s="8">
        <f t="shared" si="50"/>
        <v>670</v>
      </c>
      <c r="BC46" s="8">
        <f t="shared" si="51"/>
        <v>665</v>
      </c>
      <c r="BD46" s="8">
        <f t="shared" si="52"/>
        <v>660</v>
      </c>
      <c r="BE46" s="8">
        <f t="shared" si="53"/>
        <v>655</v>
      </c>
      <c r="BF46" s="8" t="str">
        <f t="shared" si="54"/>
        <v/>
      </c>
      <c r="BG46" s="8" t="str">
        <f t="shared" si="55"/>
        <v/>
      </c>
      <c r="BH46" s="8" t="str">
        <f t="shared" si="56"/>
        <v/>
      </c>
      <c r="BI46" s="8" t="str">
        <f t="shared" si="57"/>
        <v/>
      </c>
      <c r="BJ46" s="8" t="str">
        <f t="shared" si="58"/>
        <v/>
      </c>
      <c r="BK46" s="8" t="str">
        <f t="shared" si="59"/>
        <v/>
      </c>
      <c r="BL46" s="8" t="str">
        <f t="shared" si="60"/>
        <v/>
      </c>
      <c r="BM46" s="8" t="str">
        <f t="shared" si="61"/>
        <v/>
      </c>
      <c r="BN46" s="8" t="str">
        <f t="shared" si="62"/>
        <v/>
      </c>
      <c r="BO46" s="8" t="str">
        <f t="shared" si="63"/>
        <v/>
      </c>
      <c r="BP46" s="8" t="str">
        <f t="shared" si="64"/>
        <v/>
      </c>
      <c r="BQ46" s="8" t="str">
        <f t="shared" si="65"/>
        <v/>
      </c>
    </row>
    <row r="47" spans="1:69" x14ac:dyDescent="0.2">
      <c r="A47" s="8" t="str">
        <f>Binning!B47</f>
        <v>PCPU</v>
      </c>
      <c r="B47" s="8" t="str">
        <f>Binning!C47</f>
        <v>MP004</v>
      </c>
      <c r="C47" s="8" t="str">
        <f>Binning!D47</f>
        <v>E9</v>
      </c>
      <c r="D47" s="8" t="str">
        <f>Binning!F47</f>
        <v>MP004_E9</v>
      </c>
      <c r="E47" s="8" t="str">
        <f>Binning!G47</f>
        <v>Bin1</v>
      </c>
      <c r="F47" s="8">
        <f>Binning!H47</f>
        <v>830</v>
      </c>
      <c r="G47" s="8">
        <f>Binning!I47</f>
        <v>95</v>
      </c>
      <c r="H47" s="8">
        <f>Binning!J47</f>
        <v>653.6</v>
      </c>
      <c r="J47" s="8">
        <f>Binning!L47</f>
        <v>710</v>
      </c>
      <c r="K47" s="8">
        <f>Binning!M47</f>
        <v>550</v>
      </c>
      <c r="L47" s="8">
        <f>Binning!N47</f>
        <v>80</v>
      </c>
      <c r="M47" s="8">
        <f>Binning!Y47</f>
        <v>5</v>
      </c>
      <c r="O47" s="8">
        <f t="shared" si="37"/>
        <v>110</v>
      </c>
      <c r="P47" s="8">
        <f>Binning!AZ47</f>
        <v>594.18521581609184</v>
      </c>
      <c r="Q47" s="8" t="str">
        <f t="shared" si="38"/>
        <v>MP004_E9</v>
      </c>
      <c r="R47" s="8">
        <f t="shared" si="68"/>
        <v>710</v>
      </c>
      <c r="S47" s="8">
        <f t="shared" si="68"/>
        <v>660</v>
      </c>
      <c r="T47" s="8">
        <f t="shared" si="68"/>
        <v>630</v>
      </c>
      <c r="U47" s="8">
        <f t="shared" si="68"/>
        <v>615</v>
      </c>
      <c r="V47" s="8">
        <f t="shared" si="68"/>
        <v>600</v>
      </c>
      <c r="W47" s="8">
        <f t="shared" si="68"/>
        <v>595</v>
      </c>
      <c r="X47" s="8">
        <f t="shared" si="68"/>
        <v>585</v>
      </c>
      <c r="Y47" s="8">
        <f t="shared" si="68"/>
        <v>580</v>
      </c>
      <c r="Z47" s="8">
        <f t="shared" si="68"/>
        <v>575</v>
      </c>
      <c r="AA47" s="8">
        <f t="shared" si="68"/>
        <v>570</v>
      </c>
      <c r="AB47" s="8">
        <f t="shared" si="68"/>
        <v>565</v>
      </c>
      <c r="AC47" s="8">
        <f t="shared" si="68"/>
        <v>560</v>
      </c>
      <c r="AD47" s="8" t="str">
        <f t="shared" si="68"/>
        <v/>
      </c>
      <c r="AE47" s="8" t="str">
        <f t="shared" si="68"/>
        <v/>
      </c>
      <c r="AF47" s="8" t="str">
        <f t="shared" si="68"/>
        <v/>
      </c>
      <c r="AG47" s="8" t="str">
        <f t="shared" si="68"/>
        <v/>
      </c>
      <c r="AH47" s="8" t="str">
        <f t="shared" si="66"/>
        <v/>
      </c>
      <c r="AI47" s="8" t="str">
        <f t="shared" si="66"/>
        <v/>
      </c>
      <c r="AJ47" s="8" t="str">
        <f t="shared" si="66"/>
        <v/>
      </c>
      <c r="AK47" s="8" t="str">
        <f t="shared" si="66"/>
        <v/>
      </c>
      <c r="AL47" s="8" t="str">
        <f t="shared" si="66"/>
        <v/>
      </c>
      <c r="AM47" s="8" t="str">
        <f t="shared" si="66"/>
        <v/>
      </c>
      <c r="AN47" s="8" t="str">
        <f t="shared" si="66"/>
        <v/>
      </c>
      <c r="AO47" s="8" t="str">
        <f t="shared" si="66"/>
        <v/>
      </c>
      <c r="AQ47" s="8">
        <f t="shared" si="39"/>
        <v>110</v>
      </c>
      <c r="AR47" s="8">
        <f t="shared" si="40"/>
        <v>594.18521581609184</v>
      </c>
      <c r="AS47" s="8" t="str">
        <f t="shared" si="41"/>
        <v>MP004_E9</v>
      </c>
      <c r="AT47" s="8">
        <f t="shared" si="42"/>
        <v>790</v>
      </c>
      <c r="AU47" s="8">
        <f t="shared" si="43"/>
        <v>740</v>
      </c>
      <c r="AV47" s="8">
        <f t="shared" si="44"/>
        <v>710</v>
      </c>
      <c r="AW47" s="8">
        <f t="shared" si="45"/>
        <v>695</v>
      </c>
      <c r="AX47" s="8">
        <f t="shared" si="46"/>
        <v>680</v>
      </c>
      <c r="AY47" s="8">
        <f t="shared" si="47"/>
        <v>675</v>
      </c>
      <c r="AZ47" s="8">
        <f t="shared" si="48"/>
        <v>665</v>
      </c>
      <c r="BA47" s="8">
        <f t="shared" si="49"/>
        <v>660</v>
      </c>
      <c r="BB47" s="8">
        <f t="shared" si="50"/>
        <v>655</v>
      </c>
      <c r="BC47" s="8">
        <f t="shared" si="51"/>
        <v>650</v>
      </c>
      <c r="BD47" s="8">
        <f t="shared" si="52"/>
        <v>645</v>
      </c>
      <c r="BE47" s="8">
        <f t="shared" si="53"/>
        <v>640</v>
      </c>
      <c r="BF47" s="8" t="str">
        <f t="shared" si="54"/>
        <v/>
      </c>
      <c r="BG47" s="8" t="str">
        <f t="shared" si="55"/>
        <v/>
      </c>
      <c r="BH47" s="8" t="str">
        <f t="shared" si="56"/>
        <v/>
      </c>
      <c r="BI47" s="8" t="str">
        <f t="shared" si="57"/>
        <v/>
      </c>
      <c r="BJ47" s="8" t="str">
        <f t="shared" si="58"/>
        <v/>
      </c>
      <c r="BK47" s="8" t="str">
        <f t="shared" si="59"/>
        <v/>
      </c>
      <c r="BL47" s="8" t="str">
        <f t="shared" si="60"/>
        <v/>
      </c>
      <c r="BM47" s="8" t="str">
        <f t="shared" si="61"/>
        <v/>
      </c>
      <c r="BN47" s="8" t="str">
        <f t="shared" si="62"/>
        <v/>
      </c>
      <c r="BO47" s="8" t="str">
        <f t="shared" si="63"/>
        <v/>
      </c>
      <c r="BP47" s="8" t="str">
        <f t="shared" si="64"/>
        <v/>
      </c>
      <c r="BQ47" s="8" t="str">
        <f t="shared" si="65"/>
        <v/>
      </c>
    </row>
    <row r="48" spans="1:69" x14ac:dyDescent="0.2">
      <c r="A48" s="8" t="str">
        <f>Binning!B48</f>
        <v>PCPU</v>
      </c>
      <c r="B48" s="8" t="str">
        <f>Binning!C48</f>
        <v>MP004</v>
      </c>
      <c r="C48" s="8" t="str">
        <f>Binning!D48</f>
        <v>E10</v>
      </c>
      <c r="D48" s="8" t="str">
        <f>Binning!F48</f>
        <v>MP004_E10</v>
      </c>
      <c r="E48" s="8" t="str">
        <f>Binning!G48</f>
        <v>Bin1</v>
      </c>
      <c r="F48" s="8">
        <f>Binning!H48</f>
        <v>815</v>
      </c>
      <c r="G48" s="8">
        <f>Binning!I48</f>
        <v>95</v>
      </c>
      <c r="H48" s="8">
        <f>Binning!J48</f>
        <v>653.6</v>
      </c>
      <c r="J48" s="8">
        <f>Binning!L48</f>
        <v>710</v>
      </c>
      <c r="K48" s="8">
        <f>Binning!M48</f>
        <v>550</v>
      </c>
      <c r="L48" s="8">
        <f>Binning!N48</f>
        <v>80</v>
      </c>
      <c r="M48" s="8">
        <f>Binning!Y48</f>
        <v>5</v>
      </c>
      <c r="O48" s="8">
        <f t="shared" si="37"/>
        <v>110</v>
      </c>
      <c r="P48" s="8">
        <f>Binning!AZ48</f>
        <v>594.18521581609184</v>
      </c>
      <c r="Q48" s="8" t="str">
        <f t="shared" si="38"/>
        <v>MP004_E10</v>
      </c>
      <c r="R48" s="8">
        <f t="shared" si="68"/>
        <v>710</v>
      </c>
      <c r="S48" s="8">
        <f t="shared" si="68"/>
        <v>645</v>
      </c>
      <c r="T48" s="8">
        <f t="shared" si="68"/>
        <v>615</v>
      </c>
      <c r="U48" s="8">
        <f t="shared" si="68"/>
        <v>600</v>
      </c>
      <c r="V48" s="8">
        <f t="shared" si="68"/>
        <v>585</v>
      </c>
      <c r="W48" s="8">
        <f t="shared" si="68"/>
        <v>580</v>
      </c>
      <c r="X48" s="8">
        <f t="shared" si="68"/>
        <v>570</v>
      </c>
      <c r="Y48" s="8">
        <f t="shared" si="68"/>
        <v>565</v>
      </c>
      <c r="Z48" s="8">
        <f t="shared" si="68"/>
        <v>560</v>
      </c>
      <c r="AA48" s="8">
        <f t="shared" si="68"/>
        <v>555</v>
      </c>
      <c r="AB48" s="8">
        <f t="shared" si="68"/>
        <v>550</v>
      </c>
      <c r="AC48" s="8">
        <f t="shared" si="68"/>
        <v>550</v>
      </c>
      <c r="AD48" s="8" t="str">
        <f t="shared" si="68"/>
        <v/>
      </c>
      <c r="AE48" s="8" t="str">
        <f t="shared" si="68"/>
        <v/>
      </c>
      <c r="AF48" s="8" t="str">
        <f t="shared" si="68"/>
        <v/>
      </c>
      <c r="AG48" s="8" t="str">
        <f t="shared" si="68"/>
        <v/>
      </c>
      <c r="AH48" s="8" t="str">
        <f t="shared" si="66"/>
        <v/>
      </c>
      <c r="AI48" s="8" t="str">
        <f t="shared" si="66"/>
        <v/>
      </c>
      <c r="AJ48" s="8" t="str">
        <f t="shared" si="66"/>
        <v/>
      </c>
      <c r="AK48" s="8" t="str">
        <f t="shared" si="66"/>
        <v/>
      </c>
      <c r="AL48" s="8" t="str">
        <f t="shared" si="66"/>
        <v/>
      </c>
      <c r="AM48" s="8" t="str">
        <f t="shared" si="66"/>
        <v/>
      </c>
      <c r="AN48" s="8" t="str">
        <f t="shared" si="66"/>
        <v/>
      </c>
      <c r="AO48" s="8" t="str">
        <f t="shared" si="66"/>
        <v/>
      </c>
      <c r="AQ48" s="8">
        <f t="shared" si="39"/>
        <v>110</v>
      </c>
      <c r="AR48" s="8">
        <f t="shared" si="40"/>
        <v>594.18521581609184</v>
      </c>
      <c r="AS48" s="8" t="str">
        <f t="shared" si="41"/>
        <v>MP004_E10</v>
      </c>
      <c r="AT48" s="8">
        <f t="shared" si="42"/>
        <v>790</v>
      </c>
      <c r="AU48" s="8">
        <f t="shared" si="43"/>
        <v>725</v>
      </c>
      <c r="AV48" s="8">
        <f t="shared" si="44"/>
        <v>695</v>
      </c>
      <c r="AW48" s="8">
        <f t="shared" si="45"/>
        <v>680</v>
      </c>
      <c r="AX48" s="8">
        <f t="shared" si="46"/>
        <v>665</v>
      </c>
      <c r="AY48" s="8">
        <f t="shared" si="47"/>
        <v>660</v>
      </c>
      <c r="AZ48" s="8">
        <f t="shared" si="48"/>
        <v>650</v>
      </c>
      <c r="BA48" s="8">
        <f t="shared" si="49"/>
        <v>645</v>
      </c>
      <c r="BB48" s="8">
        <f t="shared" si="50"/>
        <v>640</v>
      </c>
      <c r="BC48" s="8">
        <f t="shared" si="51"/>
        <v>635</v>
      </c>
      <c r="BD48" s="8">
        <f t="shared" si="52"/>
        <v>630</v>
      </c>
      <c r="BE48" s="8">
        <f t="shared" si="53"/>
        <v>630</v>
      </c>
      <c r="BF48" s="8" t="str">
        <f t="shared" si="54"/>
        <v/>
      </c>
      <c r="BG48" s="8" t="str">
        <f t="shared" si="55"/>
        <v/>
      </c>
      <c r="BH48" s="8" t="str">
        <f t="shared" si="56"/>
        <v/>
      </c>
      <c r="BI48" s="8" t="str">
        <f t="shared" si="57"/>
        <v/>
      </c>
      <c r="BJ48" s="8" t="str">
        <f t="shared" si="58"/>
        <v/>
      </c>
      <c r="BK48" s="8" t="str">
        <f t="shared" si="59"/>
        <v/>
      </c>
      <c r="BL48" s="8" t="str">
        <f t="shared" si="60"/>
        <v/>
      </c>
      <c r="BM48" s="8" t="str">
        <f t="shared" si="61"/>
        <v/>
      </c>
      <c r="BN48" s="8" t="str">
        <f t="shared" si="62"/>
        <v/>
      </c>
      <c r="BO48" s="8" t="str">
        <f t="shared" si="63"/>
        <v/>
      </c>
      <c r="BP48" s="8" t="str">
        <f t="shared" si="64"/>
        <v/>
      </c>
      <c r="BQ48" s="8" t="str">
        <f t="shared" si="65"/>
        <v/>
      </c>
    </row>
    <row r="49" spans="1:69" x14ac:dyDescent="0.2">
      <c r="A49" s="8" t="str">
        <f>Binning!B49</f>
        <v>PCPU</v>
      </c>
      <c r="B49" s="8" t="str">
        <f>Binning!C49</f>
        <v>MP004</v>
      </c>
      <c r="C49" s="8" t="str">
        <f>Binning!D49</f>
        <v>E11</v>
      </c>
      <c r="D49" s="8" t="str">
        <f>Binning!F49</f>
        <v>MP004_E11</v>
      </c>
      <c r="E49" s="8" t="str">
        <f>Binning!G49</f>
        <v>Bin1</v>
      </c>
      <c r="F49" s="8">
        <f>Binning!H49</f>
        <v>800</v>
      </c>
      <c r="G49" s="8">
        <f>Binning!I49</f>
        <v>95</v>
      </c>
      <c r="H49" s="8">
        <f>Binning!J49</f>
        <v>653.6</v>
      </c>
      <c r="J49" s="8">
        <f>Binning!L49</f>
        <v>710</v>
      </c>
      <c r="K49" s="8">
        <f>Binning!M49</f>
        <v>550</v>
      </c>
      <c r="L49" s="8">
        <f>Binning!N49</f>
        <v>80</v>
      </c>
      <c r="M49" s="8">
        <f>Binning!Y49</f>
        <v>5</v>
      </c>
      <c r="O49" s="8">
        <f t="shared" si="37"/>
        <v>110</v>
      </c>
      <c r="P49" s="8">
        <f>Binning!AZ49</f>
        <v>594.18521581609184</v>
      </c>
      <c r="Q49" s="8" t="str">
        <f t="shared" si="38"/>
        <v>MP004_E11</v>
      </c>
      <c r="R49" s="8">
        <f t="shared" si="68"/>
        <v>710</v>
      </c>
      <c r="S49" s="8">
        <f t="shared" si="68"/>
        <v>630</v>
      </c>
      <c r="T49" s="8">
        <f t="shared" si="68"/>
        <v>600</v>
      </c>
      <c r="U49" s="8">
        <f t="shared" si="68"/>
        <v>585</v>
      </c>
      <c r="V49" s="8">
        <f t="shared" si="68"/>
        <v>570</v>
      </c>
      <c r="W49" s="8">
        <f t="shared" si="68"/>
        <v>565</v>
      </c>
      <c r="X49" s="8">
        <f t="shared" si="68"/>
        <v>555</v>
      </c>
      <c r="Y49" s="8">
        <f t="shared" si="68"/>
        <v>550</v>
      </c>
      <c r="Z49" s="8">
        <f t="shared" si="68"/>
        <v>550</v>
      </c>
      <c r="AA49" s="8">
        <f t="shared" si="68"/>
        <v>550</v>
      </c>
      <c r="AB49" s="8">
        <f t="shared" si="68"/>
        <v>550</v>
      </c>
      <c r="AC49" s="8">
        <f t="shared" si="68"/>
        <v>550</v>
      </c>
      <c r="AD49" s="8" t="str">
        <f t="shared" si="68"/>
        <v/>
      </c>
      <c r="AE49" s="8" t="str">
        <f t="shared" si="68"/>
        <v/>
      </c>
      <c r="AF49" s="8" t="str">
        <f t="shared" si="68"/>
        <v/>
      </c>
      <c r="AG49" s="8" t="str">
        <f t="shared" si="68"/>
        <v/>
      </c>
      <c r="AH49" s="8" t="str">
        <f t="shared" si="66"/>
        <v/>
      </c>
      <c r="AI49" s="8" t="str">
        <f t="shared" si="66"/>
        <v/>
      </c>
      <c r="AJ49" s="8" t="str">
        <f t="shared" si="66"/>
        <v/>
      </c>
      <c r="AK49" s="8" t="str">
        <f t="shared" si="66"/>
        <v/>
      </c>
      <c r="AL49" s="8" t="str">
        <f t="shared" si="66"/>
        <v/>
      </c>
      <c r="AM49" s="8" t="str">
        <f t="shared" si="66"/>
        <v/>
      </c>
      <c r="AN49" s="8" t="str">
        <f t="shared" si="66"/>
        <v/>
      </c>
      <c r="AO49" s="8" t="str">
        <f t="shared" si="66"/>
        <v/>
      </c>
      <c r="AQ49" s="8">
        <f t="shared" si="39"/>
        <v>110</v>
      </c>
      <c r="AR49" s="8">
        <f t="shared" si="40"/>
        <v>594.18521581609184</v>
      </c>
      <c r="AS49" s="8" t="str">
        <f t="shared" si="41"/>
        <v>MP004_E11</v>
      </c>
      <c r="AT49" s="8">
        <f t="shared" si="42"/>
        <v>790</v>
      </c>
      <c r="AU49" s="8">
        <f t="shared" si="43"/>
        <v>710</v>
      </c>
      <c r="AV49" s="8">
        <f t="shared" si="44"/>
        <v>680</v>
      </c>
      <c r="AW49" s="8">
        <f t="shared" si="45"/>
        <v>665</v>
      </c>
      <c r="AX49" s="8">
        <f t="shared" si="46"/>
        <v>650</v>
      </c>
      <c r="AY49" s="8">
        <f t="shared" si="47"/>
        <v>645</v>
      </c>
      <c r="AZ49" s="8">
        <f t="shared" si="48"/>
        <v>635</v>
      </c>
      <c r="BA49" s="8">
        <f t="shared" si="49"/>
        <v>630</v>
      </c>
      <c r="BB49" s="8">
        <f t="shared" si="50"/>
        <v>630</v>
      </c>
      <c r="BC49" s="8">
        <f t="shared" si="51"/>
        <v>630</v>
      </c>
      <c r="BD49" s="8">
        <f t="shared" si="52"/>
        <v>630</v>
      </c>
      <c r="BE49" s="8">
        <f t="shared" si="53"/>
        <v>630</v>
      </c>
      <c r="BF49" s="8" t="str">
        <f t="shared" si="54"/>
        <v/>
      </c>
      <c r="BG49" s="8" t="str">
        <f t="shared" si="55"/>
        <v/>
      </c>
      <c r="BH49" s="8" t="str">
        <f t="shared" si="56"/>
        <v/>
      </c>
      <c r="BI49" s="8" t="str">
        <f t="shared" si="57"/>
        <v/>
      </c>
      <c r="BJ49" s="8" t="str">
        <f t="shared" si="58"/>
        <v/>
      </c>
      <c r="BK49" s="8" t="str">
        <f t="shared" si="59"/>
        <v/>
      </c>
      <c r="BL49" s="8" t="str">
        <f t="shared" si="60"/>
        <v/>
      </c>
      <c r="BM49" s="8" t="str">
        <f t="shared" si="61"/>
        <v/>
      </c>
      <c r="BN49" s="8" t="str">
        <f t="shared" si="62"/>
        <v/>
      </c>
      <c r="BO49" s="8" t="str">
        <f t="shared" si="63"/>
        <v/>
      </c>
      <c r="BP49" s="8" t="str">
        <f t="shared" si="64"/>
        <v/>
      </c>
      <c r="BQ49" s="8" t="str">
        <f t="shared" si="65"/>
        <v/>
      </c>
    </row>
    <row r="50" spans="1:69" x14ac:dyDescent="0.2">
      <c r="A50" s="8" t="str">
        <f>Binning!B50</f>
        <v>PCPU</v>
      </c>
      <c r="B50" s="8" t="str">
        <f>Binning!C50</f>
        <v>MP004</v>
      </c>
      <c r="C50" s="8" t="str">
        <f>Binning!D50</f>
        <v>E12</v>
      </c>
      <c r="D50" s="8" t="str">
        <f>Binning!F50</f>
        <v>MP004_E12</v>
      </c>
      <c r="E50" s="8" t="str">
        <f>Binning!G50</f>
        <v>Bin1</v>
      </c>
      <c r="F50" s="8">
        <f>Binning!H50</f>
        <v>785</v>
      </c>
      <c r="G50" s="8">
        <f>Binning!I50</f>
        <v>95</v>
      </c>
      <c r="H50" s="8">
        <f>Binning!J50</f>
        <v>653.6</v>
      </c>
      <c r="J50" s="8">
        <f>Binning!L50</f>
        <v>710</v>
      </c>
      <c r="K50" s="8">
        <f>Binning!M50</f>
        <v>550</v>
      </c>
      <c r="L50" s="8">
        <f>Binning!N50</f>
        <v>80</v>
      </c>
      <c r="M50" s="8">
        <f>Binning!Y50</f>
        <v>5</v>
      </c>
      <c r="O50" s="8">
        <f t="shared" si="37"/>
        <v>110</v>
      </c>
      <c r="P50" s="8">
        <f>Binning!AZ50</f>
        <v>594.18521581609184</v>
      </c>
      <c r="Q50" s="8" t="str">
        <f t="shared" si="38"/>
        <v>MP004_E12</v>
      </c>
      <c r="R50" s="8">
        <f t="shared" si="68"/>
        <v>710</v>
      </c>
      <c r="S50" s="8">
        <f t="shared" si="68"/>
        <v>615</v>
      </c>
      <c r="T50" s="8">
        <f t="shared" si="68"/>
        <v>585</v>
      </c>
      <c r="U50" s="8">
        <f t="shared" si="68"/>
        <v>570</v>
      </c>
      <c r="V50" s="8">
        <f t="shared" si="68"/>
        <v>555</v>
      </c>
      <c r="W50" s="8">
        <f t="shared" si="68"/>
        <v>550</v>
      </c>
      <c r="X50" s="8">
        <f t="shared" si="68"/>
        <v>550</v>
      </c>
      <c r="Y50" s="8">
        <f t="shared" si="68"/>
        <v>550</v>
      </c>
      <c r="Z50" s="8">
        <f t="shared" si="68"/>
        <v>550</v>
      </c>
      <c r="AA50" s="8">
        <f t="shared" si="68"/>
        <v>550</v>
      </c>
      <c r="AB50" s="8">
        <f t="shared" si="68"/>
        <v>550</v>
      </c>
      <c r="AC50" s="8">
        <f t="shared" si="68"/>
        <v>550</v>
      </c>
      <c r="AD50" s="8" t="str">
        <f t="shared" si="68"/>
        <v/>
      </c>
      <c r="AE50" s="8" t="str">
        <f t="shared" si="68"/>
        <v/>
      </c>
      <c r="AF50" s="8" t="str">
        <f t="shared" si="68"/>
        <v/>
      </c>
      <c r="AG50" s="8" t="str">
        <f t="shared" si="68"/>
        <v/>
      </c>
      <c r="AH50" s="8" t="str">
        <f t="shared" si="66"/>
        <v/>
      </c>
      <c r="AI50" s="8" t="str">
        <f t="shared" si="66"/>
        <v/>
      </c>
      <c r="AJ50" s="8" t="str">
        <f t="shared" si="66"/>
        <v/>
      </c>
      <c r="AK50" s="8" t="str">
        <f t="shared" si="66"/>
        <v/>
      </c>
      <c r="AL50" s="8" t="str">
        <f t="shared" si="66"/>
        <v/>
      </c>
      <c r="AM50" s="8" t="str">
        <f t="shared" si="66"/>
        <v/>
      </c>
      <c r="AN50" s="8" t="str">
        <f t="shared" si="66"/>
        <v/>
      </c>
      <c r="AO50" s="8" t="str">
        <f t="shared" si="66"/>
        <v/>
      </c>
      <c r="AQ50" s="8">
        <f t="shared" si="39"/>
        <v>110</v>
      </c>
      <c r="AR50" s="8">
        <f t="shared" si="40"/>
        <v>594.18521581609184</v>
      </c>
      <c r="AS50" s="8" t="str">
        <f t="shared" si="41"/>
        <v>MP004_E12</v>
      </c>
      <c r="AT50" s="8">
        <f t="shared" si="42"/>
        <v>790</v>
      </c>
      <c r="AU50" s="8">
        <f t="shared" si="43"/>
        <v>695</v>
      </c>
      <c r="AV50" s="8">
        <f t="shared" si="44"/>
        <v>665</v>
      </c>
      <c r="AW50" s="8">
        <f t="shared" si="45"/>
        <v>650</v>
      </c>
      <c r="AX50" s="8">
        <f t="shared" si="46"/>
        <v>635</v>
      </c>
      <c r="AY50" s="8">
        <f t="shared" si="47"/>
        <v>630</v>
      </c>
      <c r="AZ50" s="8">
        <f t="shared" si="48"/>
        <v>630</v>
      </c>
      <c r="BA50" s="8">
        <f t="shared" si="49"/>
        <v>630</v>
      </c>
      <c r="BB50" s="8">
        <f t="shared" si="50"/>
        <v>630</v>
      </c>
      <c r="BC50" s="8">
        <f t="shared" si="51"/>
        <v>630</v>
      </c>
      <c r="BD50" s="8">
        <f t="shared" si="52"/>
        <v>630</v>
      </c>
      <c r="BE50" s="8">
        <f t="shared" si="53"/>
        <v>630</v>
      </c>
      <c r="BF50" s="8" t="str">
        <f t="shared" si="54"/>
        <v/>
      </c>
      <c r="BG50" s="8" t="str">
        <f t="shared" si="55"/>
        <v/>
      </c>
      <c r="BH50" s="8" t="str">
        <f t="shared" si="56"/>
        <v/>
      </c>
      <c r="BI50" s="8" t="str">
        <f t="shared" si="57"/>
        <v/>
      </c>
      <c r="BJ50" s="8" t="str">
        <f t="shared" si="58"/>
        <v/>
      </c>
      <c r="BK50" s="8" t="str">
        <f t="shared" si="59"/>
        <v/>
      </c>
      <c r="BL50" s="8" t="str">
        <f t="shared" si="60"/>
        <v/>
      </c>
      <c r="BM50" s="8" t="str">
        <f t="shared" si="61"/>
        <v/>
      </c>
      <c r="BN50" s="8" t="str">
        <f t="shared" si="62"/>
        <v/>
      </c>
      <c r="BO50" s="8" t="str">
        <f t="shared" si="63"/>
        <v/>
      </c>
      <c r="BP50" s="8" t="str">
        <f t="shared" si="64"/>
        <v/>
      </c>
      <c r="BQ50" s="8" t="str">
        <f t="shared" si="65"/>
        <v/>
      </c>
    </row>
    <row r="51" spans="1:69" x14ac:dyDescent="0.2">
      <c r="A51" s="8" t="str">
        <f>Binning!B51</f>
        <v>PCPU</v>
      </c>
      <c r="B51" s="8" t="str">
        <f>Binning!C51</f>
        <v>MP005</v>
      </c>
      <c r="C51" s="8" t="str">
        <f>Binning!D51</f>
        <v>E1</v>
      </c>
      <c r="D51" s="8" t="str">
        <f>Binning!F51</f>
        <v>MP005_E1</v>
      </c>
      <c r="E51" s="8" t="str">
        <f>Binning!G51</f>
        <v>Bin1</v>
      </c>
      <c r="F51" s="8">
        <f>Binning!H51</f>
        <v>1000</v>
      </c>
      <c r="G51" s="8">
        <f>Binning!I51</f>
        <v>105</v>
      </c>
      <c r="H51" s="8">
        <f>Binning!J51</f>
        <v>653.6</v>
      </c>
      <c r="J51" s="8">
        <f>Binning!L51</f>
        <v>760</v>
      </c>
      <c r="K51" s="8">
        <f>Binning!M51</f>
        <v>580</v>
      </c>
      <c r="L51" s="8">
        <f>Binning!N51</f>
        <v>80</v>
      </c>
      <c r="M51" s="8">
        <f>Binning!Y51</f>
        <v>5</v>
      </c>
      <c r="O51" s="8">
        <f t="shared" si="37"/>
        <v>110</v>
      </c>
      <c r="P51" s="8">
        <f>Binning!AZ51</f>
        <v>594.18521581609184</v>
      </c>
      <c r="Q51" s="8" t="str">
        <f t="shared" si="38"/>
        <v>MP005_E1</v>
      </c>
      <c r="R51" s="8">
        <f t="shared" si="68"/>
        <v>760</v>
      </c>
      <c r="S51" s="8">
        <f t="shared" si="68"/>
        <v>760</v>
      </c>
      <c r="T51" s="8">
        <f t="shared" si="68"/>
        <v>760</v>
      </c>
      <c r="U51" s="8">
        <f t="shared" si="68"/>
        <v>760</v>
      </c>
      <c r="V51" s="8">
        <f t="shared" si="68"/>
        <v>750</v>
      </c>
      <c r="W51" s="8">
        <f t="shared" si="68"/>
        <v>740</v>
      </c>
      <c r="X51" s="8">
        <f t="shared" si="68"/>
        <v>730</v>
      </c>
      <c r="Y51" s="8">
        <f t="shared" si="68"/>
        <v>725</v>
      </c>
      <c r="Z51" s="8">
        <f t="shared" si="68"/>
        <v>715</v>
      </c>
      <c r="AA51" s="8">
        <f t="shared" si="68"/>
        <v>710</v>
      </c>
      <c r="AB51" s="8">
        <f t="shared" si="68"/>
        <v>705</v>
      </c>
      <c r="AC51" s="8">
        <f t="shared" si="68"/>
        <v>700</v>
      </c>
      <c r="AD51" s="8" t="str">
        <f t="shared" si="68"/>
        <v/>
      </c>
      <c r="AE51" s="8" t="str">
        <f t="shared" si="68"/>
        <v/>
      </c>
      <c r="AF51" s="8" t="str">
        <f t="shared" si="68"/>
        <v/>
      </c>
      <c r="AG51" s="8" t="str">
        <f t="shared" si="68"/>
        <v/>
      </c>
      <c r="AH51" s="8" t="str">
        <f t="shared" si="66"/>
        <v/>
      </c>
      <c r="AI51" s="8" t="str">
        <f t="shared" si="66"/>
        <v/>
      </c>
      <c r="AJ51" s="8" t="str">
        <f t="shared" si="66"/>
        <v/>
      </c>
      <c r="AK51" s="8" t="str">
        <f t="shared" si="66"/>
        <v/>
      </c>
      <c r="AL51" s="8" t="str">
        <f t="shared" si="66"/>
        <v/>
      </c>
      <c r="AM51" s="8" t="str">
        <f t="shared" si="66"/>
        <v/>
      </c>
      <c r="AN51" s="8" t="str">
        <f t="shared" si="66"/>
        <v/>
      </c>
      <c r="AO51" s="8" t="str">
        <f t="shared" si="66"/>
        <v/>
      </c>
      <c r="AQ51" s="8">
        <f t="shared" si="39"/>
        <v>110</v>
      </c>
      <c r="AR51" s="8">
        <f t="shared" si="40"/>
        <v>594.18521581609184</v>
      </c>
      <c r="AS51" s="8" t="str">
        <f t="shared" si="41"/>
        <v>MP005_E1</v>
      </c>
      <c r="AT51" s="8">
        <f t="shared" si="42"/>
        <v>840</v>
      </c>
      <c r="AU51" s="8">
        <f t="shared" si="43"/>
        <v>840</v>
      </c>
      <c r="AV51" s="8">
        <f t="shared" si="44"/>
        <v>840</v>
      </c>
      <c r="AW51" s="8">
        <f t="shared" si="45"/>
        <v>840</v>
      </c>
      <c r="AX51" s="8">
        <f t="shared" si="46"/>
        <v>830</v>
      </c>
      <c r="AY51" s="8">
        <f t="shared" si="47"/>
        <v>820</v>
      </c>
      <c r="AZ51" s="8">
        <f t="shared" si="48"/>
        <v>810</v>
      </c>
      <c r="BA51" s="8">
        <f t="shared" si="49"/>
        <v>805</v>
      </c>
      <c r="BB51" s="8">
        <f t="shared" si="50"/>
        <v>795</v>
      </c>
      <c r="BC51" s="8">
        <f t="shared" si="51"/>
        <v>790</v>
      </c>
      <c r="BD51" s="8">
        <f t="shared" si="52"/>
        <v>785</v>
      </c>
      <c r="BE51" s="8">
        <f t="shared" si="53"/>
        <v>780</v>
      </c>
      <c r="BF51" s="8" t="str">
        <f t="shared" si="54"/>
        <v/>
      </c>
      <c r="BG51" s="8" t="str">
        <f t="shared" si="55"/>
        <v/>
      </c>
      <c r="BH51" s="8" t="str">
        <f t="shared" si="56"/>
        <v/>
      </c>
      <c r="BI51" s="8" t="str">
        <f t="shared" si="57"/>
        <v/>
      </c>
      <c r="BJ51" s="8" t="str">
        <f t="shared" si="58"/>
        <v/>
      </c>
      <c r="BK51" s="8" t="str">
        <f t="shared" si="59"/>
        <v/>
      </c>
      <c r="BL51" s="8" t="str">
        <f t="shared" si="60"/>
        <v/>
      </c>
      <c r="BM51" s="8" t="str">
        <f t="shared" si="61"/>
        <v/>
      </c>
      <c r="BN51" s="8" t="str">
        <f t="shared" si="62"/>
        <v/>
      </c>
      <c r="BO51" s="8" t="str">
        <f t="shared" si="63"/>
        <v/>
      </c>
      <c r="BP51" s="8" t="str">
        <f t="shared" si="64"/>
        <v/>
      </c>
      <c r="BQ51" s="8" t="str">
        <f t="shared" si="65"/>
        <v/>
      </c>
    </row>
    <row r="52" spans="1:69" x14ac:dyDescent="0.2">
      <c r="A52" s="8" t="str">
        <f>Binning!B52</f>
        <v>PCPU</v>
      </c>
      <c r="B52" s="8" t="str">
        <f>Binning!C52</f>
        <v>MP005</v>
      </c>
      <c r="C52" s="8" t="str">
        <f>Binning!D52</f>
        <v>E2</v>
      </c>
      <c r="D52" s="8" t="str">
        <f>Binning!F52</f>
        <v>MP005_E2</v>
      </c>
      <c r="E52" s="8" t="str">
        <f>Binning!G52</f>
        <v>Bin1</v>
      </c>
      <c r="F52" s="8">
        <f>Binning!H52</f>
        <v>985</v>
      </c>
      <c r="G52" s="8">
        <f>Binning!I52</f>
        <v>105</v>
      </c>
      <c r="H52" s="8">
        <f>Binning!J52</f>
        <v>653.6</v>
      </c>
      <c r="J52" s="8">
        <f>Binning!L52</f>
        <v>750</v>
      </c>
      <c r="K52" s="8">
        <f>Binning!M52</f>
        <v>580</v>
      </c>
      <c r="L52" s="8">
        <f>Binning!N52</f>
        <v>80</v>
      </c>
      <c r="M52" s="8">
        <f>Binning!Y52</f>
        <v>5</v>
      </c>
      <c r="O52" s="8">
        <f t="shared" si="37"/>
        <v>110</v>
      </c>
      <c r="P52" s="8">
        <f>Binning!AZ52</f>
        <v>594.18521581609184</v>
      </c>
      <c r="Q52" s="8" t="str">
        <f t="shared" si="38"/>
        <v>MP005_E2</v>
      </c>
      <c r="R52" s="8">
        <f t="shared" si="68"/>
        <v>750</v>
      </c>
      <c r="S52" s="8">
        <f t="shared" si="68"/>
        <v>750</v>
      </c>
      <c r="T52" s="8">
        <f t="shared" si="68"/>
        <v>750</v>
      </c>
      <c r="U52" s="8">
        <f t="shared" si="68"/>
        <v>745</v>
      </c>
      <c r="V52" s="8">
        <f t="shared" si="68"/>
        <v>735</v>
      </c>
      <c r="W52" s="8">
        <f t="shared" si="68"/>
        <v>725</v>
      </c>
      <c r="X52" s="8">
        <f t="shared" si="68"/>
        <v>715</v>
      </c>
      <c r="Y52" s="8">
        <f t="shared" si="68"/>
        <v>710</v>
      </c>
      <c r="Z52" s="8">
        <f t="shared" si="68"/>
        <v>700</v>
      </c>
      <c r="AA52" s="8">
        <f t="shared" si="68"/>
        <v>695</v>
      </c>
      <c r="AB52" s="8">
        <f t="shared" si="68"/>
        <v>690</v>
      </c>
      <c r="AC52" s="8">
        <f t="shared" si="68"/>
        <v>685</v>
      </c>
      <c r="AD52" s="8" t="str">
        <f t="shared" si="68"/>
        <v/>
      </c>
      <c r="AE52" s="8" t="str">
        <f t="shared" si="68"/>
        <v/>
      </c>
      <c r="AF52" s="8" t="str">
        <f t="shared" si="68"/>
        <v/>
      </c>
      <c r="AG52" s="8" t="str">
        <f t="shared" si="68"/>
        <v/>
      </c>
      <c r="AH52" s="8" t="str">
        <f t="shared" si="66"/>
        <v/>
      </c>
      <c r="AI52" s="8" t="str">
        <f t="shared" si="66"/>
        <v/>
      </c>
      <c r="AJ52" s="8" t="str">
        <f t="shared" si="66"/>
        <v/>
      </c>
      <c r="AK52" s="8" t="str">
        <f t="shared" si="66"/>
        <v/>
      </c>
      <c r="AL52" s="8" t="str">
        <f t="shared" si="66"/>
        <v/>
      </c>
      <c r="AM52" s="8" t="str">
        <f t="shared" si="66"/>
        <v/>
      </c>
      <c r="AN52" s="8" t="str">
        <f t="shared" si="66"/>
        <v/>
      </c>
      <c r="AO52" s="8" t="str">
        <f t="shared" si="66"/>
        <v/>
      </c>
      <c r="AQ52" s="8">
        <f t="shared" si="39"/>
        <v>110</v>
      </c>
      <c r="AR52" s="8">
        <f t="shared" si="40"/>
        <v>594.18521581609184</v>
      </c>
      <c r="AS52" s="8" t="str">
        <f t="shared" si="41"/>
        <v>MP005_E2</v>
      </c>
      <c r="AT52" s="8">
        <f t="shared" si="42"/>
        <v>830</v>
      </c>
      <c r="AU52" s="8">
        <f t="shared" si="43"/>
        <v>830</v>
      </c>
      <c r="AV52" s="8">
        <f t="shared" si="44"/>
        <v>830</v>
      </c>
      <c r="AW52" s="8">
        <f t="shared" si="45"/>
        <v>825</v>
      </c>
      <c r="AX52" s="8">
        <f t="shared" si="46"/>
        <v>815</v>
      </c>
      <c r="AY52" s="8">
        <f t="shared" si="47"/>
        <v>805</v>
      </c>
      <c r="AZ52" s="8">
        <f t="shared" si="48"/>
        <v>795</v>
      </c>
      <c r="BA52" s="8">
        <f t="shared" si="49"/>
        <v>790</v>
      </c>
      <c r="BB52" s="8">
        <f t="shared" si="50"/>
        <v>780</v>
      </c>
      <c r="BC52" s="8">
        <f t="shared" si="51"/>
        <v>775</v>
      </c>
      <c r="BD52" s="8">
        <f t="shared" si="52"/>
        <v>770</v>
      </c>
      <c r="BE52" s="8">
        <f t="shared" si="53"/>
        <v>765</v>
      </c>
      <c r="BF52" s="8" t="str">
        <f t="shared" si="54"/>
        <v/>
      </c>
      <c r="BG52" s="8" t="str">
        <f t="shared" si="55"/>
        <v/>
      </c>
      <c r="BH52" s="8" t="str">
        <f t="shared" si="56"/>
        <v/>
      </c>
      <c r="BI52" s="8" t="str">
        <f t="shared" si="57"/>
        <v/>
      </c>
      <c r="BJ52" s="8" t="str">
        <f t="shared" si="58"/>
        <v/>
      </c>
      <c r="BK52" s="8" t="str">
        <f t="shared" si="59"/>
        <v/>
      </c>
      <c r="BL52" s="8" t="str">
        <f t="shared" si="60"/>
        <v/>
      </c>
      <c r="BM52" s="8" t="str">
        <f t="shared" si="61"/>
        <v/>
      </c>
      <c r="BN52" s="8" t="str">
        <f t="shared" si="62"/>
        <v/>
      </c>
      <c r="BO52" s="8" t="str">
        <f t="shared" si="63"/>
        <v/>
      </c>
      <c r="BP52" s="8" t="str">
        <f t="shared" si="64"/>
        <v/>
      </c>
      <c r="BQ52" s="8" t="str">
        <f t="shared" si="65"/>
        <v/>
      </c>
    </row>
    <row r="53" spans="1:69" x14ac:dyDescent="0.2">
      <c r="A53" s="8" t="str">
        <f>Binning!B53</f>
        <v>PCPU</v>
      </c>
      <c r="B53" s="8" t="str">
        <f>Binning!C53</f>
        <v>MP005</v>
      </c>
      <c r="C53" s="8" t="str">
        <f>Binning!D53</f>
        <v>E3</v>
      </c>
      <c r="D53" s="8" t="str">
        <f>Binning!F53</f>
        <v>MP005_E3</v>
      </c>
      <c r="E53" s="8" t="str">
        <f>Binning!G53</f>
        <v>Bin1</v>
      </c>
      <c r="F53" s="8">
        <f>Binning!H53</f>
        <v>970</v>
      </c>
      <c r="G53" s="8">
        <f>Binning!I53</f>
        <v>105</v>
      </c>
      <c r="H53" s="8">
        <f>Binning!J53</f>
        <v>653.6</v>
      </c>
      <c r="J53" s="8">
        <f>Binning!L53</f>
        <v>740</v>
      </c>
      <c r="K53" s="8">
        <f>Binning!M53</f>
        <v>580</v>
      </c>
      <c r="L53" s="8">
        <f>Binning!N53</f>
        <v>80</v>
      </c>
      <c r="M53" s="8">
        <f>Binning!Y53</f>
        <v>5</v>
      </c>
      <c r="O53" s="8">
        <f t="shared" si="37"/>
        <v>110</v>
      </c>
      <c r="P53" s="8">
        <f>Binning!AZ53</f>
        <v>594.18521581609184</v>
      </c>
      <c r="Q53" s="8" t="str">
        <f t="shared" si="38"/>
        <v>MP005_E3</v>
      </c>
      <c r="R53" s="8">
        <f t="shared" si="68"/>
        <v>740</v>
      </c>
      <c r="S53" s="8">
        <f t="shared" si="68"/>
        <v>740</v>
      </c>
      <c r="T53" s="8">
        <f t="shared" si="68"/>
        <v>740</v>
      </c>
      <c r="U53" s="8">
        <f t="shared" si="68"/>
        <v>730</v>
      </c>
      <c r="V53" s="8">
        <f t="shared" si="68"/>
        <v>720</v>
      </c>
      <c r="W53" s="8">
        <f t="shared" si="68"/>
        <v>710</v>
      </c>
      <c r="X53" s="8">
        <f t="shared" si="68"/>
        <v>700</v>
      </c>
      <c r="Y53" s="8">
        <f t="shared" si="68"/>
        <v>695</v>
      </c>
      <c r="Z53" s="8">
        <f t="shared" si="68"/>
        <v>685</v>
      </c>
      <c r="AA53" s="8">
        <f t="shared" si="68"/>
        <v>680</v>
      </c>
      <c r="AB53" s="8">
        <f t="shared" si="68"/>
        <v>675</v>
      </c>
      <c r="AC53" s="8">
        <f t="shared" si="68"/>
        <v>670</v>
      </c>
      <c r="AD53" s="8" t="str">
        <f t="shared" si="68"/>
        <v/>
      </c>
      <c r="AE53" s="8" t="str">
        <f t="shared" si="68"/>
        <v/>
      </c>
      <c r="AF53" s="8" t="str">
        <f t="shared" si="68"/>
        <v/>
      </c>
      <c r="AG53" s="8" t="str">
        <f t="shared" si="68"/>
        <v/>
      </c>
      <c r="AH53" s="8" t="str">
        <f t="shared" si="66"/>
        <v/>
      </c>
      <c r="AI53" s="8" t="str">
        <f t="shared" si="66"/>
        <v/>
      </c>
      <c r="AJ53" s="8" t="str">
        <f t="shared" si="66"/>
        <v/>
      </c>
      <c r="AK53" s="8" t="str">
        <f t="shared" si="66"/>
        <v/>
      </c>
      <c r="AL53" s="8" t="str">
        <f t="shared" si="66"/>
        <v/>
      </c>
      <c r="AM53" s="8" t="str">
        <f t="shared" si="66"/>
        <v/>
      </c>
      <c r="AN53" s="8" t="str">
        <f t="shared" si="66"/>
        <v/>
      </c>
      <c r="AO53" s="8" t="str">
        <f t="shared" si="66"/>
        <v/>
      </c>
      <c r="AQ53" s="8">
        <f t="shared" si="39"/>
        <v>110</v>
      </c>
      <c r="AR53" s="8">
        <f t="shared" si="40"/>
        <v>594.18521581609184</v>
      </c>
      <c r="AS53" s="8" t="str">
        <f t="shared" si="41"/>
        <v>MP005_E3</v>
      </c>
      <c r="AT53" s="8">
        <f t="shared" si="42"/>
        <v>820</v>
      </c>
      <c r="AU53" s="8">
        <f t="shared" si="43"/>
        <v>820</v>
      </c>
      <c r="AV53" s="8">
        <f t="shared" si="44"/>
        <v>820</v>
      </c>
      <c r="AW53" s="8">
        <f t="shared" si="45"/>
        <v>810</v>
      </c>
      <c r="AX53" s="8">
        <f t="shared" si="46"/>
        <v>800</v>
      </c>
      <c r="AY53" s="8">
        <f t="shared" si="47"/>
        <v>790</v>
      </c>
      <c r="AZ53" s="8">
        <f t="shared" si="48"/>
        <v>780</v>
      </c>
      <c r="BA53" s="8">
        <f t="shared" si="49"/>
        <v>775</v>
      </c>
      <c r="BB53" s="8">
        <f t="shared" si="50"/>
        <v>765</v>
      </c>
      <c r="BC53" s="8">
        <f t="shared" si="51"/>
        <v>760</v>
      </c>
      <c r="BD53" s="8">
        <f t="shared" si="52"/>
        <v>755</v>
      </c>
      <c r="BE53" s="8">
        <f t="shared" si="53"/>
        <v>750</v>
      </c>
      <c r="BF53" s="8" t="str">
        <f t="shared" si="54"/>
        <v/>
      </c>
      <c r="BG53" s="8" t="str">
        <f t="shared" si="55"/>
        <v/>
      </c>
      <c r="BH53" s="8" t="str">
        <f t="shared" si="56"/>
        <v/>
      </c>
      <c r="BI53" s="8" t="str">
        <f t="shared" si="57"/>
        <v/>
      </c>
      <c r="BJ53" s="8" t="str">
        <f t="shared" si="58"/>
        <v/>
      </c>
      <c r="BK53" s="8" t="str">
        <f t="shared" si="59"/>
        <v/>
      </c>
      <c r="BL53" s="8" t="str">
        <f t="shared" si="60"/>
        <v/>
      </c>
      <c r="BM53" s="8" t="str">
        <f t="shared" si="61"/>
        <v/>
      </c>
      <c r="BN53" s="8" t="str">
        <f t="shared" si="62"/>
        <v/>
      </c>
      <c r="BO53" s="8" t="str">
        <f t="shared" si="63"/>
        <v/>
      </c>
      <c r="BP53" s="8" t="str">
        <f t="shared" si="64"/>
        <v/>
      </c>
      <c r="BQ53" s="8" t="str">
        <f t="shared" si="65"/>
        <v/>
      </c>
    </row>
    <row r="54" spans="1:69" x14ac:dyDescent="0.2">
      <c r="A54" s="8" t="str">
        <f>Binning!B54</f>
        <v>PCPU</v>
      </c>
      <c r="B54" s="8" t="str">
        <f>Binning!C54</f>
        <v>MP005</v>
      </c>
      <c r="C54" s="8" t="str">
        <f>Binning!D54</f>
        <v>E4</v>
      </c>
      <c r="D54" s="8" t="str">
        <f>Binning!F54</f>
        <v>MP005_E4</v>
      </c>
      <c r="E54" s="8" t="str">
        <f>Binning!G54</f>
        <v>Bin1</v>
      </c>
      <c r="F54" s="8">
        <f>Binning!H54</f>
        <v>955</v>
      </c>
      <c r="G54" s="8">
        <f>Binning!I54</f>
        <v>105</v>
      </c>
      <c r="H54" s="8">
        <f>Binning!J54</f>
        <v>653.6</v>
      </c>
      <c r="J54" s="8">
        <f>Binning!L54</f>
        <v>740</v>
      </c>
      <c r="K54" s="8">
        <f>Binning!M54</f>
        <v>580</v>
      </c>
      <c r="L54" s="8">
        <f>Binning!N54</f>
        <v>80</v>
      </c>
      <c r="M54" s="8">
        <f>Binning!Y54</f>
        <v>5</v>
      </c>
      <c r="O54" s="8">
        <f t="shared" si="37"/>
        <v>110</v>
      </c>
      <c r="P54" s="8">
        <f>Binning!AZ54</f>
        <v>594.18521581609184</v>
      </c>
      <c r="Q54" s="8" t="str">
        <f t="shared" si="38"/>
        <v>MP005_E4</v>
      </c>
      <c r="R54" s="8">
        <f t="shared" si="68"/>
        <v>740</v>
      </c>
      <c r="S54" s="8">
        <f t="shared" si="68"/>
        <v>740</v>
      </c>
      <c r="T54" s="8">
        <f t="shared" si="68"/>
        <v>735</v>
      </c>
      <c r="U54" s="8">
        <f t="shared" si="68"/>
        <v>715</v>
      </c>
      <c r="V54" s="8">
        <f t="shared" si="68"/>
        <v>705</v>
      </c>
      <c r="W54" s="8">
        <f t="shared" si="68"/>
        <v>695</v>
      </c>
      <c r="X54" s="8">
        <f t="shared" si="68"/>
        <v>685</v>
      </c>
      <c r="Y54" s="8">
        <f t="shared" si="68"/>
        <v>680</v>
      </c>
      <c r="Z54" s="8">
        <f t="shared" si="68"/>
        <v>670</v>
      </c>
      <c r="AA54" s="8">
        <f t="shared" si="68"/>
        <v>665</v>
      </c>
      <c r="AB54" s="8">
        <f t="shared" si="68"/>
        <v>660</v>
      </c>
      <c r="AC54" s="8">
        <f t="shared" si="68"/>
        <v>655</v>
      </c>
      <c r="AD54" s="8" t="str">
        <f t="shared" si="68"/>
        <v/>
      </c>
      <c r="AE54" s="8" t="str">
        <f t="shared" si="68"/>
        <v/>
      </c>
      <c r="AF54" s="8" t="str">
        <f t="shared" si="68"/>
        <v/>
      </c>
      <c r="AG54" s="8" t="str">
        <f t="shared" si="68"/>
        <v/>
      </c>
      <c r="AH54" s="8" t="str">
        <f t="shared" si="66"/>
        <v/>
      </c>
      <c r="AI54" s="8" t="str">
        <f t="shared" si="66"/>
        <v/>
      </c>
      <c r="AJ54" s="8" t="str">
        <f t="shared" si="66"/>
        <v/>
      </c>
      <c r="AK54" s="8" t="str">
        <f t="shared" si="66"/>
        <v/>
      </c>
      <c r="AL54" s="8" t="str">
        <f t="shared" si="66"/>
        <v/>
      </c>
      <c r="AM54" s="8" t="str">
        <f t="shared" si="66"/>
        <v/>
      </c>
      <c r="AN54" s="8" t="str">
        <f t="shared" si="66"/>
        <v/>
      </c>
      <c r="AO54" s="8" t="str">
        <f t="shared" si="66"/>
        <v/>
      </c>
      <c r="AQ54" s="8">
        <f t="shared" si="39"/>
        <v>110</v>
      </c>
      <c r="AR54" s="8">
        <f t="shared" si="40"/>
        <v>594.18521581609184</v>
      </c>
      <c r="AS54" s="8" t="str">
        <f t="shared" si="41"/>
        <v>MP005_E4</v>
      </c>
      <c r="AT54" s="8">
        <f t="shared" si="42"/>
        <v>820</v>
      </c>
      <c r="AU54" s="8">
        <f t="shared" si="43"/>
        <v>820</v>
      </c>
      <c r="AV54" s="8">
        <f t="shared" si="44"/>
        <v>815</v>
      </c>
      <c r="AW54" s="8">
        <f t="shared" si="45"/>
        <v>795</v>
      </c>
      <c r="AX54" s="8">
        <f t="shared" si="46"/>
        <v>785</v>
      </c>
      <c r="AY54" s="8">
        <f t="shared" si="47"/>
        <v>775</v>
      </c>
      <c r="AZ54" s="8">
        <f t="shared" si="48"/>
        <v>765</v>
      </c>
      <c r="BA54" s="8">
        <f t="shared" si="49"/>
        <v>760</v>
      </c>
      <c r="BB54" s="8">
        <f t="shared" si="50"/>
        <v>750</v>
      </c>
      <c r="BC54" s="8">
        <f t="shared" si="51"/>
        <v>745</v>
      </c>
      <c r="BD54" s="8">
        <f t="shared" si="52"/>
        <v>740</v>
      </c>
      <c r="BE54" s="8">
        <f t="shared" si="53"/>
        <v>735</v>
      </c>
      <c r="BF54" s="8" t="str">
        <f t="shared" si="54"/>
        <v/>
      </c>
      <c r="BG54" s="8" t="str">
        <f t="shared" si="55"/>
        <v/>
      </c>
      <c r="BH54" s="8" t="str">
        <f t="shared" si="56"/>
        <v/>
      </c>
      <c r="BI54" s="8" t="str">
        <f t="shared" si="57"/>
        <v/>
      </c>
      <c r="BJ54" s="8" t="str">
        <f t="shared" si="58"/>
        <v/>
      </c>
      <c r="BK54" s="8" t="str">
        <f t="shared" si="59"/>
        <v/>
      </c>
      <c r="BL54" s="8" t="str">
        <f t="shared" si="60"/>
        <v/>
      </c>
      <c r="BM54" s="8" t="str">
        <f t="shared" si="61"/>
        <v/>
      </c>
      <c r="BN54" s="8" t="str">
        <f t="shared" si="62"/>
        <v/>
      </c>
      <c r="BO54" s="8" t="str">
        <f t="shared" si="63"/>
        <v/>
      </c>
      <c r="BP54" s="8" t="str">
        <f t="shared" si="64"/>
        <v/>
      </c>
      <c r="BQ54" s="8" t="str">
        <f t="shared" si="65"/>
        <v/>
      </c>
    </row>
    <row r="55" spans="1:69" x14ac:dyDescent="0.2">
      <c r="A55" s="8" t="str">
        <f>Binning!B55</f>
        <v>PCPU</v>
      </c>
      <c r="B55" s="8" t="str">
        <f>Binning!C55</f>
        <v>MP005</v>
      </c>
      <c r="C55" s="8" t="str">
        <f>Binning!D55</f>
        <v>E5</v>
      </c>
      <c r="D55" s="8" t="str">
        <f>Binning!F55</f>
        <v>MP005_E5</v>
      </c>
      <c r="E55" s="8" t="str">
        <f>Binning!G55</f>
        <v>Bin1</v>
      </c>
      <c r="F55" s="8">
        <f>Binning!H55</f>
        <v>940</v>
      </c>
      <c r="G55" s="8">
        <f>Binning!I55</f>
        <v>105</v>
      </c>
      <c r="H55" s="8">
        <f>Binning!J55</f>
        <v>653.6</v>
      </c>
      <c r="J55" s="8">
        <f>Binning!L55</f>
        <v>740</v>
      </c>
      <c r="K55" s="8">
        <f>Binning!M55</f>
        <v>580</v>
      </c>
      <c r="L55" s="8">
        <f>Binning!N55</f>
        <v>80</v>
      </c>
      <c r="M55" s="8">
        <f>Binning!Y55</f>
        <v>5</v>
      </c>
      <c r="O55" s="8">
        <f t="shared" si="37"/>
        <v>110</v>
      </c>
      <c r="P55" s="8">
        <f>Binning!AZ55</f>
        <v>594.18521581609184</v>
      </c>
      <c r="Q55" s="8" t="str">
        <f t="shared" si="38"/>
        <v>MP005_E5</v>
      </c>
      <c r="R55" s="8">
        <f t="shared" si="68"/>
        <v>740</v>
      </c>
      <c r="S55" s="8">
        <f t="shared" si="68"/>
        <v>740</v>
      </c>
      <c r="T55" s="8">
        <f t="shared" si="68"/>
        <v>720</v>
      </c>
      <c r="U55" s="8">
        <f t="shared" si="68"/>
        <v>700</v>
      </c>
      <c r="V55" s="8">
        <f t="shared" si="68"/>
        <v>690</v>
      </c>
      <c r="W55" s="8">
        <f t="shared" si="68"/>
        <v>680</v>
      </c>
      <c r="X55" s="8">
        <f t="shared" si="68"/>
        <v>670</v>
      </c>
      <c r="Y55" s="8">
        <f t="shared" si="68"/>
        <v>665</v>
      </c>
      <c r="Z55" s="8">
        <f t="shared" si="68"/>
        <v>655</v>
      </c>
      <c r="AA55" s="8">
        <f t="shared" si="68"/>
        <v>650</v>
      </c>
      <c r="AB55" s="8">
        <f t="shared" si="68"/>
        <v>645</v>
      </c>
      <c r="AC55" s="8">
        <f t="shared" si="68"/>
        <v>640</v>
      </c>
      <c r="AD55" s="8" t="str">
        <f t="shared" si="68"/>
        <v/>
      </c>
      <c r="AE55" s="8" t="str">
        <f t="shared" si="68"/>
        <v/>
      </c>
      <c r="AF55" s="8" t="str">
        <f t="shared" si="68"/>
        <v/>
      </c>
      <c r="AG55" s="8" t="str">
        <f t="shared" si="66"/>
        <v/>
      </c>
      <c r="AH55" s="8" t="str">
        <f t="shared" si="66"/>
        <v/>
      </c>
      <c r="AI55" s="8" t="str">
        <f t="shared" si="66"/>
        <v/>
      </c>
      <c r="AJ55" s="8" t="str">
        <f t="shared" si="66"/>
        <v/>
      </c>
      <c r="AK55" s="8" t="str">
        <f t="shared" si="66"/>
        <v/>
      </c>
      <c r="AL55" s="8" t="str">
        <f t="shared" si="66"/>
        <v/>
      </c>
      <c r="AM55" s="8" t="str">
        <f t="shared" si="66"/>
        <v/>
      </c>
      <c r="AN55" s="8" t="str">
        <f t="shared" si="66"/>
        <v/>
      </c>
      <c r="AO55" s="8" t="str">
        <f t="shared" si="66"/>
        <v/>
      </c>
      <c r="AQ55" s="8">
        <f t="shared" si="39"/>
        <v>110</v>
      </c>
      <c r="AR55" s="8">
        <f t="shared" si="40"/>
        <v>594.18521581609184</v>
      </c>
      <c r="AS55" s="8" t="str">
        <f t="shared" si="41"/>
        <v>MP005_E5</v>
      </c>
      <c r="AT55" s="8">
        <f t="shared" si="42"/>
        <v>820</v>
      </c>
      <c r="AU55" s="8">
        <f t="shared" si="43"/>
        <v>820</v>
      </c>
      <c r="AV55" s="8">
        <f t="shared" si="44"/>
        <v>800</v>
      </c>
      <c r="AW55" s="8">
        <f t="shared" si="45"/>
        <v>780</v>
      </c>
      <c r="AX55" s="8">
        <f t="shared" si="46"/>
        <v>770</v>
      </c>
      <c r="AY55" s="8">
        <f t="shared" si="47"/>
        <v>760</v>
      </c>
      <c r="AZ55" s="8">
        <f t="shared" si="48"/>
        <v>750</v>
      </c>
      <c r="BA55" s="8">
        <f t="shared" si="49"/>
        <v>745</v>
      </c>
      <c r="BB55" s="8">
        <f t="shared" si="50"/>
        <v>735</v>
      </c>
      <c r="BC55" s="8">
        <f t="shared" si="51"/>
        <v>730</v>
      </c>
      <c r="BD55" s="8">
        <f t="shared" si="52"/>
        <v>725</v>
      </c>
      <c r="BE55" s="8">
        <f t="shared" si="53"/>
        <v>720</v>
      </c>
      <c r="BF55" s="8" t="str">
        <f t="shared" si="54"/>
        <v/>
      </c>
      <c r="BG55" s="8" t="str">
        <f t="shared" si="55"/>
        <v/>
      </c>
      <c r="BH55" s="8" t="str">
        <f t="shared" si="56"/>
        <v/>
      </c>
      <c r="BI55" s="8" t="str">
        <f t="shared" si="57"/>
        <v/>
      </c>
      <c r="BJ55" s="8" t="str">
        <f t="shared" si="58"/>
        <v/>
      </c>
      <c r="BK55" s="8" t="str">
        <f t="shared" si="59"/>
        <v/>
      </c>
      <c r="BL55" s="8" t="str">
        <f t="shared" si="60"/>
        <v/>
      </c>
      <c r="BM55" s="8" t="str">
        <f t="shared" si="61"/>
        <v/>
      </c>
      <c r="BN55" s="8" t="str">
        <f t="shared" si="62"/>
        <v/>
      </c>
      <c r="BO55" s="8" t="str">
        <f t="shared" si="63"/>
        <v/>
      </c>
      <c r="BP55" s="8" t="str">
        <f t="shared" si="64"/>
        <v/>
      </c>
      <c r="BQ55" s="8" t="str">
        <f t="shared" si="65"/>
        <v/>
      </c>
    </row>
    <row r="56" spans="1:69" x14ac:dyDescent="0.2">
      <c r="A56" s="8" t="str">
        <f>Binning!B56</f>
        <v>PCPU</v>
      </c>
      <c r="B56" s="8" t="str">
        <f>Binning!C56</f>
        <v>MP005</v>
      </c>
      <c r="C56" s="8" t="str">
        <f>Binning!D56</f>
        <v>E6</v>
      </c>
      <c r="D56" s="8" t="str">
        <f>Binning!F56</f>
        <v>MP005_E6</v>
      </c>
      <c r="E56" s="8" t="str">
        <f>Binning!G56</f>
        <v>Bin1</v>
      </c>
      <c r="F56" s="8">
        <f>Binning!H56</f>
        <v>925</v>
      </c>
      <c r="G56" s="8">
        <f>Binning!I56</f>
        <v>105</v>
      </c>
      <c r="H56" s="8">
        <f>Binning!J56</f>
        <v>653.6</v>
      </c>
      <c r="J56" s="8">
        <f>Binning!L56</f>
        <v>740</v>
      </c>
      <c r="K56" s="8">
        <f>Binning!M56</f>
        <v>580</v>
      </c>
      <c r="L56" s="8">
        <f>Binning!N56</f>
        <v>80</v>
      </c>
      <c r="M56" s="8">
        <f>Binning!Y56</f>
        <v>5</v>
      </c>
      <c r="O56" s="8">
        <f t="shared" si="37"/>
        <v>110</v>
      </c>
      <c r="P56" s="8">
        <f>Binning!AZ56</f>
        <v>594.18521581609184</v>
      </c>
      <c r="Q56" s="8" t="str">
        <f t="shared" si="38"/>
        <v>MP005_E6</v>
      </c>
      <c r="R56" s="8">
        <f t="shared" si="68"/>
        <v>740</v>
      </c>
      <c r="S56" s="8">
        <f t="shared" si="68"/>
        <v>735</v>
      </c>
      <c r="T56" s="8">
        <f t="shared" si="68"/>
        <v>705</v>
      </c>
      <c r="U56" s="8">
        <f t="shared" si="68"/>
        <v>685</v>
      </c>
      <c r="V56" s="8">
        <f t="shared" si="68"/>
        <v>675</v>
      </c>
      <c r="W56" s="8">
        <f t="shared" si="68"/>
        <v>665</v>
      </c>
      <c r="X56" s="8">
        <f t="shared" si="68"/>
        <v>655</v>
      </c>
      <c r="Y56" s="8">
        <f t="shared" si="68"/>
        <v>650</v>
      </c>
      <c r="Z56" s="8">
        <f t="shared" si="68"/>
        <v>640</v>
      </c>
      <c r="AA56" s="8">
        <f t="shared" si="68"/>
        <v>635</v>
      </c>
      <c r="AB56" s="8">
        <f t="shared" si="68"/>
        <v>630</v>
      </c>
      <c r="AC56" s="8">
        <f t="shared" si="68"/>
        <v>625</v>
      </c>
      <c r="AD56" s="8" t="str">
        <f t="shared" si="68"/>
        <v/>
      </c>
      <c r="AE56" s="8" t="str">
        <f t="shared" si="68"/>
        <v/>
      </c>
      <c r="AF56" s="8" t="str">
        <f t="shared" si="68"/>
        <v/>
      </c>
      <c r="AG56" s="8" t="str">
        <f t="shared" si="68"/>
        <v/>
      </c>
      <c r="AH56" s="8" t="str">
        <f t="shared" si="66"/>
        <v/>
      </c>
      <c r="AI56" s="8" t="str">
        <f t="shared" si="66"/>
        <v/>
      </c>
      <c r="AJ56" s="8" t="str">
        <f t="shared" si="66"/>
        <v/>
      </c>
      <c r="AK56" s="8" t="str">
        <f t="shared" si="66"/>
        <v/>
      </c>
      <c r="AL56" s="8" t="str">
        <f t="shared" si="66"/>
        <v/>
      </c>
      <c r="AM56" s="8" t="str">
        <f t="shared" si="66"/>
        <v/>
      </c>
      <c r="AN56" s="8" t="str">
        <f t="shared" si="66"/>
        <v/>
      </c>
      <c r="AO56" s="8" t="str">
        <f t="shared" si="66"/>
        <v/>
      </c>
      <c r="AQ56" s="8">
        <f t="shared" si="39"/>
        <v>110</v>
      </c>
      <c r="AR56" s="8">
        <f t="shared" si="40"/>
        <v>594.18521581609184</v>
      </c>
      <c r="AS56" s="8" t="str">
        <f t="shared" si="41"/>
        <v>MP005_E6</v>
      </c>
      <c r="AT56" s="8">
        <f t="shared" si="42"/>
        <v>820</v>
      </c>
      <c r="AU56" s="8">
        <f t="shared" si="43"/>
        <v>815</v>
      </c>
      <c r="AV56" s="8">
        <f t="shared" si="44"/>
        <v>785</v>
      </c>
      <c r="AW56" s="8">
        <f t="shared" si="45"/>
        <v>765</v>
      </c>
      <c r="AX56" s="8">
        <f t="shared" si="46"/>
        <v>755</v>
      </c>
      <c r="AY56" s="8">
        <f t="shared" si="47"/>
        <v>745</v>
      </c>
      <c r="AZ56" s="8">
        <f t="shared" si="48"/>
        <v>735</v>
      </c>
      <c r="BA56" s="8">
        <f t="shared" si="49"/>
        <v>730</v>
      </c>
      <c r="BB56" s="8">
        <f t="shared" si="50"/>
        <v>720</v>
      </c>
      <c r="BC56" s="8">
        <f t="shared" si="51"/>
        <v>715</v>
      </c>
      <c r="BD56" s="8">
        <f t="shared" si="52"/>
        <v>710</v>
      </c>
      <c r="BE56" s="8">
        <f t="shared" si="53"/>
        <v>705</v>
      </c>
      <c r="BF56" s="8" t="str">
        <f t="shared" si="54"/>
        <v/>
      </c>
      <c r="BG56" s="8" t="str">
        <f t="shared" si="55"/>
        <v/>
      </c>
      <c r="BH56" s="8" t="str">
        <f t="shared" si="56"/>
        <v/>
      </c>
      <c r="BI56" s="8" t="str">
        <f t="shared" si="57"/>
        <v/>
      </c>
      <c r="BJ56" s="8" t="str">
        <f t="shared" si="58"/>
        <v/>
      </c>
      <c r="BK56" s="8" t="str">
        <f t="shared" si="59"/>
        <v/>
      </c>
      <c r="BL56" s="8" t="str">
        <f t="shared" si="60"/>
        <v/>
      </c>
      <c r="BM56" s="8" t="str">
        <f t="shared" si="61"/>
        <v/>
      </c>
      <c r="BN56" s="8" t="str">
        <f t="shared" si="62"/>
        <v/>
      </c>
      <c r="BO56" s="8" t="str">
        <f t="shared" si="63"/>
        <v/>
      </c>
      <c r="BP56" s="8" t="str">
        <f t="shared" si="64"/>
        <v/>
      </c>
      <c r="BQ56" s="8" t="str">
        <f t="shared" si="65"/>
        <v/>
      </c>
    </row>
    <row r="57" spans="1:69" x14ac:dyDescent="0.2">
      <c r="A57" s="8" t="str">
        <f>Binning!B57</f>
        <v>PCPU</v>
      </c>
      <c r="B57" s="8" t="str">
        <f>Binning!C57</f>
        <v>MP005</v>
      </c>
      <c r="C57" s="8" t="str">
        <f>Binning!D57</f>
        <v>E7</v>
      </c>
      <c r="D57" s="8" t="str">
        <f>Binning!F57</f>
        <v>MP005_E7</v>
      </c>
      <c r="E57" s="8" t="str">
        <f>Binning!G57</f>
        <v>Bin1</v>
      </c>
      <c r="F57" s="8">
        <f>Binning!H57</f>
        <v>910</v>
      </c>
      <c r="G57" s="8">
        <f>Binning!I57</f>
        <v>105</v>
      </c>
      <c r="H57" s="8">
        <f>Binning!J57</f>
        <v>653.6</v>
      </c>
      <c r="J57" s="8">
        <f>Binning!L57</f>
        <v>740</v>
      </c>
      <c r="K57" s="8">
        <f>Binning!M57</f>
        <v>580</v>
      </c>
      <c r="L57" s="8">
        <f>Binning!N57</f>
        <v>80</v>
      </c>
      <c r="M57" s="8">
        <f>Binning!Y57</f>
        <v>5</v>
      </c>
      <c r="O57" s="8">
        <f t="shared" si="37"/>
        <v>110</v>
      </c>
      <c r="P57" s="8">
        <f>Binning!AZ57</f>
        <v>594.18521581609184</v>
      </c>
      <c r="Q57" s="8" t="str">
        <f t="shared" si="38"/>
        <v>MP005_E7</v>
      </c>
      <c r="R57" s="8">
        <f t="shared" si="68"/>
        <v>740</v>
      </c>
      <c r="S57" s="8">
        <f t="shared" si="68"/>
        <v>720</v>
      </c>
      <c r="T57" s="8">
        <f t="shared" si="68"/>
        <v>690</v>
      </c>
      <c r="U57" s="8">
        <f t="shared" si="68"/>
        <v>670</v>
      </c>
      <c r="V57" s="8">
        <f t="shared" si="68"/>
        <v>660</v>
      </c>
      <c r="W57" s="8">
        <f t="shared" si="68"/>
        <v>650</v>
      </c>
      <c r="X57" s="8">
        <f t="shared" si="68"/>
        <v>640</v>
      </c>
      <c r="Y57" s="8">
        <f t="shared" si="68"/>
        <v>635</v>
      </c>
      <c r="Z57" s="8">
        <f t="shared" si="68"/>
        <v>625</v>
      </c>
      <c r="AA57" s="8">
        <f t="shared" si="68"/>
        <v>620</v>
      </c>
      <c r="AB57" s="8">
        <f t="shared" si="68"/>
        <v>615</v>
      </c>
      <c r="AC57" s="8">
        <f t="shared" si="68"/>
        <v>610</v>
      </c>
      <c r="AD57" s="8" t="str">
        <f t="shared" si="68"/>
        <v/>
      </c>
      <c r="AE57" s="8" t="str">
        <f t="shared" si="68"/>
        <v/>
      </c>
      <c r="AF57" s="8" t="str">
        <f t="shared" si="68"/>
        <v/>
      </c>
      <c r="AG57" s="8" t="str">
        <f t="shared" si="68"/>
        <v/>
      </c>
      <c r="AH57" s="8" t="str">
        <f t="shared" si="66"/>
        <v/>
      </c>
      <c r="AI57" s="8" t="str">
        <f t="shared" si="66"/>
        <v/>
      </c>
      <c r="AJ57" s="8" t="str">
        <f t="shared" si="66"/>
        <v/>
      </c>
      <c r="AK57" s="8" t="str">
        <f t="shared" si="66"/>
        <v/>
      </c>
      <c r="AL57" s="8" t="str">
        <f t="shared" si="66"/>
        <v/>
      </c>
      <c r="AM57" s="8" t="str">
        <f t="shared" si="66"/>
        <v/>
      </c>
      <c r="AN57" s="8" t="str">
        <f t="shared" si="66"/>
        <v/>
      </c>
      <c r="AO57" s="8" t="str">
        <f t="shared" si="66"/>
        <v/>
      </c>
      <c r="AQ57" s="8">
        <f t="shared" si="39"/>
        <v>110</v>
      </c>
      <c r="AR57" s="8">
        <f t="shared" si="40"/>
        <v>594.18521581609184</v>
      </c>
      <c r="AS57" s="8" t="str">
        <f t="shared" si="41"/>
        <v>MP005_E7</v>
      </c>
      <c r="AT57" s="8">
        <f t="shared" si="42"/>
        <v>820</v>
      </c>
      <c r="AU57" s="8">
        <f t="shared" si="43"/>
        <v>800</v>
      </c>
      <c r="AV57" s="8">
        <f t="shared" si="44"/>
        <v>770</v>
      </c>
      <c r="AW57" s="8">
        <f t="shared" si="45"/>
        <v>750</v>
      </c>
      <c r="AX57" s="8">
        <f t="shared" si="46"/>
        <v>740</v>
      </c>
      <c r="AY57" s="8">
        <f t="shared" si="47"/>
        <v>730</v>
      </c>
      <c r="AZ57" s="8">
        <f t="shared" si="48"/>
        <v>720</v>
      </c>
      <c r="BA57" s="8">
        <f t="shared" si="49"/>
        <v>715</v>
      </c>
      <c r="BB57" s="8">
        <f t="shared" si="50"/>
        <v>705</v>
      </c>
      <c r="BC57" s="8">
        <f t="shared" si="51"/>
        <v>700</v>
      </c>
      <c r="BD57" s="8">
        <f t="shared" si="52"/>
        <v>695</v>
      </c>
      <c r="BE57" s="8">
        <f t="shared" si="53"/>
        <v>690</v>
      </c>
      <c r="BF57" s="8" t="str">
        <f t="shared" si="54"/>
        <v/>
      </c>
      <c r="BG57" s="8" t="str">
        <f t="shared" si="55"/>
        <v/>
      </c>
      <c r="BH57" s="8" t="str">
        <f t="shared" si="56"/>
        <v/>
      </c>
      <c r="BI57" s="8" t="str">
        <f t="shared" si="57"/>
        <v/>
      </c>
      <c r="BJ57" s="8" t="str">
        <f t="shared" si="58"/>
        <v/>
      </c>
      <c r="BK57" s="8" t="str">
        <f t="shared" si="59"/>
        <v/>
      </c>
      <c r="BL57" s="8" t="str">
        <f t="shared" si="60"/>
        <v/>
      </c>
      <c r="BM57" s="8" t="str">
        <f t="shared" si="61"/>
        <v/>
      </c>
      <c r="BN57" s="8" t="str">
        <f t="shared" si="62"/>
        <v/>
      </c>
      <c r="BO57" s="8" t="str">
        <f t="shared" si="63"/>
        <v/>
      </c>
      <c r="BP57" s="8" t="str">
        <f t="shared" si="64"/>
        <v/>
      </c>
      <c r="BQ57" s="8" t="str">
        <f t="shared" si="65"/>
        <v/>
      </c>
    </row>
    <row r="58" spans="1:69" x14ac:dyDescent="0.2">
      <c r="A58" s="8" t="str">
        <f>Binning!B58</f>
        <v>PCPU</v>
      </c>
      <c r="B58" s="8" t="str">
        <f>Binning!C58</f>
        <v>MP005</v>
      </c>
      <c r="C58" s="8" t="str">
        <f>Binning!D58</f>
        <v>E8</v>
      </c>
      <c r="D58" s="8" t="str">
        <f>Binning!F58</f>
        <v>MP005_E8</v>
      </c>
      <c r="E58" s="8" t="str">
        <f>Binning!G58</f>
        <v>Bin1</v>
      </c>
      <c r="F58" s="8">
        <f>Binning!H58</f>
        <v>895</v>
      </c>
      <c r="G58" s="8">
        <f>Binning!I58</f>
        <v>105</v>
      </c>
      <c r="H58" s="8">
        <f>Binning!J58</f>
        <v>653.6</v>
      </c>
      <c r="J58" s="8">
        <f>Binning!L58</f>
        <v>740</v>
      </c>
      <c r="K58" s="8">
        <f>Binning!M58</f>
        <v>580</v>
      </c>
      <c r="L58" s="8">
        <f>Binning!N58</f>
        <v>80</v>
      </c>
      <c r="M58" s="8">
        <f>Binning!Y58</f>
        <v>5</v>
      </c>
      <c r="O58" s="8">
        <f t="shared" si="37"/>
        <v>110</v>
      </c>
      <c r="P58" s="8">
        <f>Binning!AZ58</f>
        <v>594.18521581609184</v>
      </c>
      <c r="Q58" s="8" t="str">
        <f t="shared" si="38"/>
        <v>MP005_E8</v>
      </c>
      <c r="R58" s="8">
        <f t="shared" si="68"/>
        <v>740</v>
      </c>
      <c r="S58" s="8">
        <f t="shared" si="68"/>
        <v>705</v>
      </c>
      <c r="T58" s="8">
        <f t="shared" si="68"/>
        <v>675</v>
      </c>
      <c r="U58" s="8">
        <f t="shared" si="68"/>
        <v>655</v>
      </c>
      <c r="V58" s="8">
        <f t="shared" si="68"/>
        <v>645</v>
      </c>
      <c r="W58" s="8">
        <f t="shared" si="68"/>
        <v>635</v>
      </c>
      <c r="X58" s="8">
        <f t="shared" si="68"/>
        <v>625</v>
      </c>
      <c r="Y58" s="8">
        <f t="shared" si="68"/>
        <v>620</v>
      </c>
      <c r="Z58" s="8">
        <f t="shared" si="68"/>
        <v>610</v>
      </c>
      <c r="AA58" s="8">
        <f t="shared" si="68"/>
        <v>605</v>
      </c>
      <c r="AB58" s="8">
        <f t="shared" si="68"/>
        <v>600</v>
      </c>
      <c r="AC58" s="8">
        <f t="shared" si="68"/>
        <v>595</v>
      </c>
      <c r="AD58" s="8" t="str">
        <f t="shared" si="68"/>
        <v/>
      </c>
      <c r="AE58" s="8" t="str">
        <f t="shared" si="68"/>
        <v/>
      </c>
      <c r="AF58" s="8" t="str">
        <f t="shared" si="68"/>
        <v/>
      </c>
      <c r="AG58" s="8" t="str">
        <f t="shared" si="68"/>
        <v/>
      </c>
      <c r="AH58" s="8" t="str">
        <f t="shared" si="66"/>
        <v/>
      </c>
      <c r="AI58" s="8" t="str">
        <f t="shared" si="66"/>
        <v/>
      </c>
      <c r="AJ58" s="8" t="str">
        <f t="shared" si="66"/>
        <v/>
      </c>
      <c r="AK58" s="8" t="str">
        <f t="shared" si="66"/>
        <v/>
      </c>
      <c r="AL58" s="8" t="str">
        <f t="shared" si="66"/>
        <v/>
      </c>
      <c r="AM58" s="8" t="str">
        <f t="shared" si="66"/>
        <v/>
      </c>
      <c r="AN58" s="8" t="str">
        <f t="shared" si="66"/>
        <v/>
      </c>
      <c r="AO58" s="8" t="str">
        <f t="shared" si="66"/>
        <v/>
      </c>
      <c r="AQ58" s="8">
        <f t="shared" si="39"/>
        <v>110</v>
      </c>
      <c r="AR58" s="8">
        <f t="shared" si="40"/>
        <v>594.18521581609184</v>
      </c>
      <c r="AS58" s="8" t="str">
        <f t="shared" si="41"/>
        <v>MP005_E8</v>
      </c>
      <c r="AT58" s="8">
        <f t="shared" si="42"/>
        <v>820</v>
      </c>
      <c r="AU58" s="8">
        <f t="shared" si="43"/>
        <v>785</v>
      </c>
      <c r="AV58" s="8">
        <f t="shared" si="44"/>
        <v>755</v>
      </c>
      <c r="AW58" s="8">
        <f t="shared" si="45"/>
        <v>735</v>
      </c>
      <c r="AX58" s="8">
        <f t="shared" si="46"/>
        <v>725</v>
      </c>
      <c r="AY58" s="8">
        <f t="shared" si="47"/>
        <v>715</v>
      </c>
      <c r="AZ58" s="8">
        <f t="shared" si="48"/>
        <v>705</v>
      </c>
      <c r="BA58" s="8">
        <f t="shared" si="49"/>
        <v>700</v>
      </c>
      <c r="BB58" s="8">
        <f t="shared" si="50"/>
        <v>690</v>
      </c>
      <c r="BC58" s="8">
        <f t="shared" si="51"/>
        <v>685</v>
      </c>
      <c r="BD58" s="8">
        <f t="shared" si="52"/>
        <v>680</v>
      </c>
      <c r="BE58" s="8">
        <f t="shared" si="53"/>
        <v>675</v>
      </c>
      <c r="BF58" s="8" t="str">
        <f t="shared" si="54"/>
        <v/>
      </c>
      <c r="BG58" s="8" t="str">
        <f t="shared" si="55"/>
        <v/>
      </c>
      <c r="BH58" s="8" t="str">
        <f t="shared" si="56"/>
        <v/>
      </c>
      <c r="BI58" s="8" t="str">
        <f t="shared" si="57"/>
        <v/>
      </c>
      <c r="BJ58" s="8" t="str">
        <f t="shared" si="58"/>
        <v/>
      </c>
      <c r="BK58" s="8" t="str">
        <f t="shared" si="59"/>
        <v/>
      </c>
      <c r="BL58" s="8" t="str">
        <f t="shared" si="60"/>
        <v/>
      </c>
      <c r="BM58" s="8" t="str">
        <f t="shared" si="61"/>
        <v/>
      </c>
      <c r="BN58" s="8" t="str">
        <f t="shared" si="62"/>
        <v/>
      </c>
      <c r="BO58" s="8" t="str">
        <f t="shared" si="63"/>
        <v/>
      </c>
      <c r="BP58" s="8" t="str">
        <f t="shared" si="64"/>
        <v/>
      </c>
      <c r="BQ58" s="8" t="str">
        <f t="shared" si="65"/>
        <v/>
      </c>
    </row>
    <row r="59" spans="1:69" x14ac:dyDescent="0.2">
      <c r="A59" s="8" t="str">
        <f>Binning!B59</f>
        <v>PCPU</v>
      </c>
      <c r="B59" s="8" t="str">
        <f>Binning!C59</f>
        <v>MP005</v>
      </c>
      <c r="C59" s="8" t="str">
        <f>Binning!D59</f>
        <v>E9</v>
      </c>
      <c r="D59" s="8" t="str">
        <f>Binning!F59</f>
        <v>MP005_E9</v>
      </c>
      <c r="E59" s="8" t="str">
        <f>Binning!G59</f>
        <v>Bin1</v>
      </c>
      <c r="F59" s="8">
        <f>Binning!H59</f>
        <v>880</v>
      </c>
      <c r="G59" s="8">
        <f>Binning!I59</f>
        <v>105</v>
      </c>
      <c r="H59" s="8">
        <f>Binning!J59</f>
        <v>653.6</v>
      </c>
      <c r="J59" s="8">
        <f>Binning!L59</f>
        <v>740</v>
      </c>
      <c r="K59" s="8">
        <f>Binning!M59</f>
        <v>580</v>
      </c>
      <c r="L59" s="8">
        <f>Binning!N59</f>
        <v>80</v>
      </c>
      <c r="M59" s="8">
        <f>Binning!Y59</f>
        <v>5</v>
      </c>
      <c r="O59" s="8">
        <f t="shared" si="37"/>
        <v>110</v>
      </c>
      <c r="P59" s="8">
        <f>Binning!AZ59</f>
        <v>594.18521581609184</v>
      </c>
      <c r="Q59" s="8" t="str">
        <f t="shared" si="38"/>
        <v>MP005_E9</v>
      </c>
      <c r="R59" s="8">
        <f t="shared" si="68"/>
        <v>740</v>
      </c>
      <c r="S59" s="8">
        <f t="shared" si="68"/>
        <v>690</v>
      </c>
      <c r="T59" s="8">
        <f t="shared" si="68"/>
        <v>660</v>
      </c>
      <c r="U59" s="8">
        <f t="shared" si="68"/>
        <v>640</v>
      </c>
      <c r="V59" s="8">
        <f t="shared" si="68"/>
        <v>630</v>
      </c>
      <c r="W59" s="8">
        <f t="shared" si="68"/>
        <v>620</v>
      </c>
      <c r="X59" s="8">
        <f t="shared" si="68"/>
        <v>610</v>
      </c>
      <c r="Y59" s="8">
        <f t="shared" si="68"/>
        <v>605</v>
      </c>
      <c r="Z59" s="8">
        <f t="shared" si="68"/>
        <v>595</v>
      </c>
      <c r="AA59" s="8">
        <f t="shared" si="68"/>
        <v>590</v>
      </c>
      <c r="AB59" s="8">
        <f t="shared" si="68"/>
        <v>585</v>
      </c>
      <c r="AC59" s="8">
        <f t="shared" si="68"/>
        <v>580</v>
      </c>
      <c r="AD59" s="8" t="str">
        <f t="shared" si="68"/>
        <v/>
      </c>
      <c r="AE59" s="8" t="str">
        <f t="shared" si="68"/>
        <v/>
      </c>
      <c r="AF59" s="8" t="str">
        <f t="shared" si="68"/>
        <v/>
      </c>
      <c r="AG59" s="8" t="str">
        <f t="shared" si="68"/>
        <v/>
      </c>
      <c r="AH59" s="8" t="str">
        <f t="shared" si="66"/>
        <v/>
      </c>
      <c r="AI59" s="8" t="str">
        <f t="shared" si="66"/>
        <v/>
      </c>
      <c r="AJ59" s="8" t="str">
        <f t="shared" si="66"/>
        <v/>
      </c>
      <c r="AK59" s="8" t="str">
        <f t="shared" si="66"/>
        <v/>
      </c>
      <c r="AL59" s="8" t="str">
        <f t="shared" si="66"/>
        <v/>
      </c>
      <c r="AM59" s="8" t="str">
        <f t="shared" si="66"/>
        <v/>
      </c>
      <c r="AN59" s="8" t="str">
        <f t="shared" si="66"/>
        <v/>
      </c>
      <c r="AO59" s="8" t="str">
        <f t="shared" si="66"/>
        <v/>
      </c>
      <c r="AQ59" s="8">
        <f t="shared" si="39"/>
        <v>110</v>
      </c>
      <c r="AR59" s="8">
        <f t="shared" si="40"/>
        <v>594.18521581609184</v>
      </c>
      <c r="AS59" s="8" t="str">
        <f t="shared" si="41"/>
        <v>MP005_E9</v>
      </c>
      <c r="AT59" s="8">
        <f t="shared" si="42"/>
        <v>820</v>
      </c>
      <c r="AU59" s="8">
        <f t="shared" si="43"/>
        <v>770</v>
      </c>
      <c r="AV59" s="8">
        <f t="shared" si="44"/>
        <v>740</v>
      </c>
      <c r="AW59" s="8">
        <f t="shared" si="45"/>
        <v>720</v>
      </c>
      <c r="AX59" s="8">
        <f t="shared" si="46"/>
        <v>710</v>
      </c>
      <c r="AY59" s="8">
        <f t="shared" si="47"/>
        <v>700</v>
      </c>
      <c r="AZ59" s="8">
        <f t="shared" si="48"/>
        <v>690</v>
      </c>
      <c r="BA59" s="8">
        <f t="shared" si="49"/>
        <v>685</v>
      </c>
      <c r="BB59" s="8">
        <f t="shared" si="50"/>
        <v>675</v>
      </c>
      <c r="BC59" s="8">
        <f t="shared" si="51"/>
        <v>670</v>
      </c>
      <c r="BD59" s="8">
        <f t="shared" si="52"/>
        <v>665</v>
      </c>
      <c r="BE59" s="8">
        <f t="shared" si="53"/>
        <v>660</v>
      </c>
      <c r="BF59" s="8" t="str">
        <f t="shared" si="54"/>
        <v/>
      </c>
      <c r="BG59" s="8" t="str">
        <f t="shared" si="55"/>
        <v/>
      </c>
      <c r="BH59" s="8" t="str">
        <f t="shared" si="56"/>
        <v/>
      </c>
      <c r="BI59" s="8" t="str">
        <f t="shared" si="57"/>
        <v/>
      </c>
      <c r="BJ59" s="8" t="str">
        <f t="shared" si="58"/>
        <v/>
      </c>
      <c r="BK59" s="8" t="str">
        <f t="shared" si="59"/>
        <v/>
      </c>
      <c r="BL59" s="8" t="str">
        <f t="shared" si="60"/>
        <v/>
      </c>
      <c r="BM59" s="8" t="str">
        <f t="shared" si="61"/>
        <v/>
      </c>
      <c r="BN59" s="8" t="str">
        <f t="shared" si="62"/>
        <v/>
      </c>
      <c r="BO59" s="8" t="str">
        <f t="shared" si="63"/>
        <v/>
      </c>
      <c r="BP59" s="8" t="str">
        <f t="shared" si="64"/>
        <v/>
      </c>
      <c r="BQ59" s="8" t="str">
        <f t="shared" si="65"/>
        <v/>
      </c>
    </row>
    <row r="60" spans="1:69" x14ac:dyDescent="0.2">
      <c r="A60" s="8" t="str">
        <f>Binning!B60</f>
        <v>PCPU</v>
      </c>
      <c r="B60" s="8" t="str">
        <f>Binning!C60</f>
        <v>MP005</v>
      </c>
      <c r="C60" s="8" t="str">
        <f>Binning!D60</f>
        <v>E10</v>
      </c>
      <c r="D60" s="8" t="str">
        <f>Binning!F60</f>
        <v>MP005_E10</v>
      </c>
      <c r="E60" s="8" t="str">
        <f>Binning!G60</f>
        <v>Bin1</v>
      </c>
      <c r="F60" s="8">
        <f>Binning!H60</f>
        <v>865</v>
      </c>
      <c r="G60" s="8">
        <f>Binning!I60</f>
        <v>105</v>
      </c>
      <c r="H60" s="8">
        <f>Binning!J60</f>
        <v>653.6</v>
      </c>
      <c r="J60" s="8">
        <f>Binning!L60</f>
        <v>740</v>
      </c>
      <c r="K60" s="8">
        <f>Binning!M60</f>
        <v>580</v>
      </c>
      <c r="L60" s="8">
        <f>Binning!N60</f>
        <v>80</v>
      </c>
      <c r="M60" s="8">
        <f>Binning!Y60</f>
        <v>5</v>
      </c>
      <c r="O60" s="8">
        <f t="shared" si="37"/>
        <v>110</v>
      </c>
      <c r="P60" s="8">
        <f>Binning!AZ60</f>
        <v>594.18521581609184</v>
      </c>
      <c r="Q60" s="8" t="str">
        <f t="shared" si="38"/>
        <v>MP005_E10</v>
      </c>
      <c r="R60" s="8">
        <f t="shared" si="68"/>
        <v>740</v>
      </c>
      <c r="S60" s="8">
        <f t="shared" si="68"/>
        <v>675</v>
      </c>
      <c r="T60" s="8">
        <f t="shared" si="68"/>
        <v>645</v>
      </c>
      <c r="U60" s="8">
        <f t="shared" si="68"/>
        <v>625</v>
      </c>
      <c r="V60" s="8">
        <f t="shared" si="68"/>
        <v>615</v>
      </c>
      <c r="W60" s="8">
        <f t="shared" si="68"/>
        <v>605</v>
      </c>
      <c r="X60" s="8">
        <f t="shared" si="68"/>
        <v>595</v>
      </c>
      <c r="Y60" s="8">
        <f t="shared" si="68"/>
        <v>590</v>
      </c>
      <c r="Z60" s="8">
        <f t="shared" si="68"/>
        <v>580</v>
      </c>
      <c r="AA60" s="8">
        <f t="shared" si="68"/>
        <v>580</v>
      </c>
      <c r="AB60" s="8">
        <f t="shared" si="68"/>
        <v>580</v>
      </c>
      <c r="AC60" s="8">
        <f t="shared" si="68"/>
        <v>580</v>
      </c>
      <c r="AD60" s="8" t="str">
        <f t="shared" si="68"/>
        <v/>
      </c>
      <c r="AE60" s="8" t="str">
        <f t="shared" si="68"/>
        <v/>
      </c>
      <c r="AF60" s="8" t="str">
        <f t="shared" si="68"/>
        <v/>
      </c>
      <c r="AG60" s="8" t="str">
        <f t="shared" si="68"/>
        <v/>
      </c>
      <c r="AH60" s="8" t="str">
        <f t="shared" si="66"/>
        <v/>
      </c>
      <c r="AI60" s="8" t="str">
        <f t="shared" si="66"/>
        <v/>
      </c>
      <c r="AJ60" s="8" t="str">
        <f t="shared" si="66"/>
        <v/>
      </c>
      <c r="AK60" s="8" t="str">
        <f t="shared" si="66"/>
        <v/>
      </c>
      <c r="AL60" s="8" t="str">
        <f t="shared" si="66"/>
        <v/>
      </c>
      <c r="AM60" s="8" t="str">
        <f t="shared" ref="AM60:AO60" si="69">IF($O60*1.03&gt;AM$2,MAX(MIN(FLOOR(($F60-$G60*LOG10($P60*AM$2/100))/$M60,1)*$M60,$J60),$K60),"")</f>
        <v/>
      </c>
      <c r="AN60" s="8" t="str">
        <f t="shared" si="69"/>
        <v/>
      </c>
      <c r="AO60" s="8" t="str">
        <f t="shared" si="69"/>
        <v/>
      </c>
      <c r="AQ60" s="8">
        <f t="shared" si="39"/>
        <v>110</v>
      </c>
      <c r="AR60" s="8">
        <f t="shared" si="40"/>
        <v>594.18521581609184</v>
      </c>
      <c r="AS60" s="8" t="str">
        <f t="shared" si="41"/>
        <v>MP005_E10</v>
      </c>
      <c r="AT60" s="8">
        <f t="shared" si="42"/>
        <v>820</v>
      </c>
      <c r="AU60" s="8">
        <f t="shared" si="43"/>
        <v>755</v>
      </c>
      <c r="AV60" s="8">
        <f t="shared" si="44"/>
        <v>725</v>
      </c>
      <c r="AW60" s="8">
        <f t="shared" si="45"/>
        <v>705</v>
      </c>
      <c r="AX60" s="8">
        <f t="shared" si="46"/>
        <v>695</v>
      </c>
      <c r="AY60" s="8">
        <f t="shared" si="47"/>
        <v>685</v>
      </c>
      <c r="AZ60" s="8">
        <f t="shared" si="48"/>
        <v>675</v>
      </c>
      <c r="BA60" s="8">
        <f t="shared" si="49"/>
        <v>670</v>
      </c>
      <c r="BB60" s="8">
        <f t="shared" si="50"/>
        <v>660</v>
      </c>
      <c r="BC60" s="8">
        <f t="shared" si="51"/>
        <v>660</v>
      </c>
      <c r="BD60" s="8">
        <f t="shared" si="52"/>
        <v>660</v>
      </c>
      <c r="BE60" s="8">
        <f t="shared" si="53"/>
        <v>660</v>
      </c>
      <c r="BF60" s="8" t="str">
        <f t="shared" si="54"/>
        <v/>
      </c>
      <c r="BG60" s="8" t="str">
        <f t="shared" si="55"/>
        <v/>
      </c>
      <c r="BH60" s="8" t="str">
        <f t="shared" si="56"/>
        <v/>
      </c>
      <c r="BI60" s="8" t="str">
        <f t="shared" si="57"/>
        <v/>
      </c>
      <c r="BJ60" s="8" t="str">
        <f t="shared" si="58"/>
        <v/>
      </c>
      <c r="BK60" s="8" t="str">
        <f t="shared" si="59"/>
        <v/>
      </c>
      <c r="BL60" s="8" t="str">
        <f t="shared" si="60"/>
        <v/>
      </c>
      <c r="BM60" s="8" t="str">
        <f t="shared" si="61"/>
        <v/>
      </c>
      <c r="BN60" s="8" t="str">
        <f t="shared" si="62"/>
        <v/>
      </c>
      <c r="BO60" s="8" t="str">
        <f t="shared" si="63"/>
        <v/>
      </c>
      <c r="BP60" s="8" t="str">
        <f t="shared" si="64"/>
        <v/>
      </c>
      <c r="BQ60" s="8" t="str">
        <f t="shared" si="65"/>
        <v/>
      </c>
    </row>
    <row r="61" spans="1:69" x14ac:dyDescent="0.2">
      <c r="A61" s="8" t="str">
        <f>Binning!B61</f>
        <v>PCPU</v>
      </c>
      <c r="B61" s="8" t="str">
        <f>Binning!C61</f>
        <v>MP005</v>
      </c>
      <c r="C61" s="8" t="str">
        <f>Binning!D61</f>
        <v>E11</v>
      </c>
      <c r="D61" s="8" t="str">
        <f>Binning!F61</f>
        <v>MP005_E11</v>
      </c>
      <c r="E61" s="8" t="str">
        <f>Binning!G61</f>
        <v>Bin1</v>
      </c>
      <c r="F61" s="8">
        <f>Binning!H61</f>
        <v>850</v>
      </c>
      <c r="G61" s="8">
        <f>Binning!I61</f>
        <v>105</v>
      </c>
      <c r="H61" s="8">
        <f>Binning!J61</f>
        <v>653.6</v>
      </c>
      <c r="J61" s="8">
        <f>Binning!L61</f>
        <v>740</v>
      </c>
      <c r="K61" s="8">
        <f>Binning!M61</f>
        <v>580</v>
      </c>
      <c r="L61" s="8">
        <f>Binning!N61</f>
        <v>80</v>
      </c>
      <c r="M61" s="8">
        <f>Binning!Y61</f>
        <v>5</v>
      </c>
      <c r="O61" s="8">
        <f t="shared" si="37"/>
        <v>110</v>
      </c>
      <c r="P61" s="8">
        <f>Binning!AZ61</f>
        <v>594.18521581609184</v>
      </c>
      <c r="Q61" s="8" t="str">
        <f t="shared" si="38"/>
        <v>MP005_E11</v>
      </c>
      <c r="R61" s="8">
        <f t="shared" si="68"/>
        <v>740</v>
      </c>
      <c r="S61" s="8">
        <f t="shared" si="68"/>
        <v>660</v>
      </c>
      <c r="T61" s="8">
        <f t="shared" si="68"/>
        <v>630</v>
      </c>
      <c r="U61" s="8">
        <f t="shared" si="68"/>
        <v>610</v>
      </c>
      <c r="V61" s="8">
        <f t="shared" si="68"/>
        <v>600</v>
      </c>
      <c r="W61" s="8">
        <f t="shared" si="68"/>
        <v>590</v>
      </c>
      <c r="X61" s="8">
        <f t="shared" si="68"/>
        <v>580</v>
      </c>
      <c r="Y61" s="8">
        <f t="shared" si="68"/>
        <v>580</v>
      </c>
      <c r="Z61" s="8">
        <f t="shared" si="68"/>
        <v>580</v>
      </c>
      <c r="AA61" s="8">
        <f t="shared" si="68"/>
        <v>580</v>
      </c>
      <c r="AB61" s="8">
        <f t="shared" si="68"/>
        <v>580</v>
      </c>
      <c r="AC61" s="8">
        <f t="shared" si="68"/>
        <v>580</v>
      </c>
      <c r="AD61" s="8" t="str">
        <f t="shared" si="68"/>
        <v/>
      </c>
      <c r="AE61" s="8" t="str">
        <f t="shared" si="68"/>
        <v/>
      </c>
      <c r="AF61" s="8" t="str">
        <f t="shared" si="68"/>
        <v/>
      </c>
      <c r="AG61" s="8" t="str">
        <f t="shared" si="68"/>
        <v/>
      </c>
      <c r="AH61" s="8" t="str">
        <f t="shared" ref="AG61:AO98" si="70">IF($O61*1.03&gt;AH$2,MAX(MIN(FLOOR(($F61-$G61*LOG10($P61*AH$2/100))/$M61,1)*$M61,$J61),$K61),"")</f>
        <v/>
      </c>
      <c r="AI61" s="8" t="str">
        <f t="shared" si="70"/>
        <v/>
      </c>
      <c r="AJ61" s="8" t="str">
        <f t="shared" si="70"/>
        <v/>
      </c>
      <c r="AK61" s="8" t="str">
        <f t="shared" si="70"/>
        <v/>
      </c>
      <c r="AL61" s="8" t="str">
        <f t="shared" si="70"/>
        <v/>
      </c>
      <c r="AM61" s="8" t="str">
        <f t="shared" si="70"/>
        <v/>
      </c>
      <c r="AN61" s="8" t="str">
        <f t="shared" si="70"/>
        <v/>
      </c>
      <c r="AO61" s="8" t="str">
        <f t="shared" si="70"/>
        <v/>
      </c>
      <c r="AQ61" s="8">
        <f t="shared" si="39"/>
        <v>110</v>
      </c>
      <c r="AR61" s="8">
        <f t="shared" si="40"/>
        <v>594.18521581609184</v>
      </c>
      <c r="AS61" s="8" t="str">
        <f t="shared" si="41"/>
        <v>MP005_E11</v>
      </c>
      <c r="AT61" s="8">
        <f t="shared" si="42"/>
        <v>820</v>
      </c>
      <c r="AU61" s="8">
        <f t="shared" si="43"/>
        <v>740</v>
      </c>
      <c r="AV61" s="8">
        <f t="shared" si="44"/>
        <v>710</v>
      </c>
      <c r="AW61" s="8">
        <f t="shared" si="45"/>
        <v>690</v>
      </c>
      <c r="AX61" s="8">
        <f t="shared" si="46"/>
        <v>680</v>
      </c>
      <c r="AY61" s="8">
        <f t="shared" si="47"/>
        <v>670</v>
      </c>
      <c r="AZ61" s="8">
        <f t="shared" si="48"/>
        <v>660</v>
      </c>
      <c r="BA61" s="8">
        <f t="shared" si="49"/>
        <v>660</v>
      </c>
      <c r="BB61" s="8">
        <f t="shared" si="50"/>
        <v>660</v>
      </c>
      <c r="BC61" s="8">
        <f t="shared" si="51"/>
        <v>660</v>
      </c>
      <c r="BD61" s="8">
        <f t="shared" si="52"/>
        <v>660</v>
      </c>
      <c r="BE61" s="8">
        <f t="shared" si="53"/>
        <v>660</v>
      </c>
      <c r="BF61" s="8" t="str">
        <f t="shared" si="54"/>
        <v/>
      </c>
      <c r="BG61" s="8" t="str">
        <f t="shared" si="55"/>
        <v/>
      </c>
      <c r="BH61" s="8" t="str">
        <f t="shared" si="56"/>
        <v/>
      </c>
      <c r="BI61" s="8" t="str">
        <f t="shared" si="57"/>
        <v/>
      </c>
      <c r="BJ61" s="8" t="str">
        <f t="shared" si="58"/>
        <v/>
      </c>
      <c r="BK61" s="8" t="str">
        <f t="shared" si="59"/>
        <v/>
      </c>
      <c r="BL61" s="8" t="str">
        <f t="shared" si="60"/>
        <v/>
      </c>
      <c r="BM61" s="8" t="str">
        <f t="shared" si="61"/>
        <v/>
      </c>
      <c r="BN61" s="8" t="str">
        <f t="shared" si="62"/>
        <v/>
      </c>
      <c r="BO61" s="8" t="str">
        <f t="shared" si="63"/>
        <v/>
      </c>
      <c r="BP61" s="8" t="str">
        <f t="shared" si="64"/>
        <v/>
      </c>
      <c r="BQ61" s="8" t="str">
        <f t="shared" si="65"/>
        <v/>
      </c>
    </row>
    <row r="62" spans="1:69" x14ac:dyDescent="0.2">
      <c r="A62" s="8" t="str">
        <f>Binning!B62</f>
        <v>PCPU</v>
      </c>
      <c r="B62" s="8" t="str">
        <f>Binning!C62</f>
        <v>MP005</v>
      </c>
      <c r="C62" s="8" t="str">
        <f>Binning!D62</f>
        <v>E12</v>
      </c>
      <c r="D62" s="8" t="str">
        <f>Binning!F62</f>
        <v>MP005_E12</v>
      </c>
      <c r="E62" s="8" t="str">
        <f>Binning!G62</f>
        <v>Bin1</v>
      </c>
      <c r="F62" s="8">
        <f>Binning!H62</f>
        <v>835</v>
      </c>
      <c r="G62" s="8">
        <f>Binning!I62</f>
        <v>105</v>
      </c>
      <c r="H62" s="8">
        <f>Binning!J62</f>
        <v>653.6</v>
      </c>
      <c r="J62" s="8">
        <f>Binning!L62</f>
        <v>740</v>
      </c>
      <c r="K62" s="8">
        <f>Binning!M62</f>
        <v>580</v>
      </c>
      <c r="L62" s="8">
        <f>Binning!N62</f>
        <v>80</v>
      </c>
      <c r="M62" s="8">
        <f>Binning!Y62</f>
        <v>5</v>
      </c>
      <c r="O62" s="8">
        <f t="shared" si="37"/>
        <v>110</v>
      </c>
      <c r="P62" s="8">
        <f>Binning!AZ62</f>
        <v>594.18521581609184</v>
      </c>
      <c r="Q62" s="8" t="str">
        <f t="shared" si="38"/>
        <v>MP005_E12</v>
      </c>
      <c r="R62" s="8">
        <f t="shared" ref="R62:AG77" si="71">IF($O62*1.03&gt;R$2,MAX(MIN(FLOOR(($F62-$G62*LOG10($P62*R$2/100))/$M62,1)*$M62,$J62),$K62),"")</f>
        <v>740</v>
      </c>
      <c r="S62" s="8">
        <f t="shared" si="71"/>
        <v>645</v>
      </c>
      <c r="T62" s="8">
        <f t="shared" si="71"/>
        <v>615</v>
      </c>
      <c r="U62" s="8">
        <f t="shared" si="71"/>
        <v>595</v>
      </c>
      <c r="V62" s="8">
        <f t="shared" si="71"/>
        <v>585</v>
      </c>
      <c r="W62" s="8">
        <f t="shared" si="71"/>
        <v>580</v>
      </c>
      <c r="X62" s="8">
        <f t="shared" si="71"/>
        <v>580</v>
      </c>
      <c r="Y62" s="8">
        <f t="shared" si="71"/>
        <v>580</v>
      </c>
      <c r="Z62" s="8">
        <f t="shared" si="71"/>
        <v>580</v>
      </c>
      <c r="AA62" s="8">
        <f t="shared" si="71"/>
        <v>580</v>
      </c>
      <c r="AB62" s="8">
        <f t="shared" si="71"/>
        <v>580</v>
      </c>
      <c r="AC62" s="8">
        <f t="shared" si="71"/>
        <v>580</v>
      </c>
      <c r="AD62" s="8" t="str">
        <f t="shared" si="71"/>
        <v/>
      </c>
      <c r="AE62" s="8" t="str">
        <f t="shared" si="71"/>
        <v/>
      </c>
      <c r="AF62" s="8" t="str">
        <f t="shared" si="71"/>
        <v/>
      </c>
      <c r="AG62" s="8" t="str">
        <f t="shared" si="71"/>
        <v/>
      </c>
      <c r="AH62" s="8" t="str">
        <f t="shared" si="70"/>
        <v/>
      </c>
      <c r="AI62" s="8" t="str">
        <f t="shared" si="70"/>
        <v/>
      </c>
      <c r="AJ62" s="8" t="str">
        <f t="shared" si="70"/>
        <v/>
      </c>
      <c r="AK62" s="8" t="str">
        <f t="shared" si="70"/>
        <v/>
      </c>
      <c r="AL62" s="8" t="str">
        <f t="shared" si="70"/>
        <v/>
      </c>
      <c r="AM62" s="8" t="str">
        <f t="shared" si="70"/>
        <v/>
      </c>
      <c r="AN62" s="8" t="str">
        <f t="shared" si="70"/>
        <v/>
      </c>
      <c r="AO62" s="8" t="str">
        <f t="shared" si="70"/>
        <v/>
      </c>
      <c r="AQ62" s="8">
        <f t="shared" si="39"/>
        <v>110</v>
      </c>
      <c r="AR62" s="8">
        <f t="shared" si="40"/>
        <v>594.18521581609184</v>
      </c>
      <c r="AS62" s="8" t="str">
        <f t="shared" si="41"/>
        <v>MP005_E12</v>
      </c>
      <c r="AT62" s="8">
        <f t="shared" si="42"/>
        <v>820</v>
      </c>
      <c r="AU62" s="8">
        <f t="shared" si="43"/>
        <v>725</v>
      </c>
      <c r="AV62" s="8">
        <f t="shared" si="44"/>
        <v>695</v>
      </c>
      <c r="AW62" s="8">
        <f t="shared" si="45"/>
        <v>675</v>
      </c>
      <c r="AX62" s="8">
        <f t="shared" si="46"/>
        <v>665</v>
      </c>
      <c r="AY62" s="8">
        <f t="shared" si="47"/>
        <v>660</v>
      </c>
      <c r="AZ62" s="8">
        <f t="shared" si="48"/>
        <v>660</v>
      </c>
      <c r="BA62" s="8">
        <f t="shared" si="49"/>
        <v>660</v>
      </c>
      <c r="BB62" s="8">
        <f t="shared" si="50"/>
        <v>660</v>
      </c>
      <c r="BC62" s="8">
        <f t="shared" si="51"/>
        <v>660</v>
      </c>
      <c r="BD62" s="8">
        <f t="shared" si="52"/>
        <v>660</v>
      </c>
      <c r="BE62" s="8">
        <f t="shared" si="53"/>
        <v>660</v>
      </c>
      <c r="BF62" s="8" t="str">
        <f t="shared" si="54"/>
        <v/>
      </c>
      <c r="BG62" s="8" t="str">
        <f t="shared" si="55"/>
        <v/>
      </c>
      <c r="BH62" s="8" t="str">
        <f t="shared" si="56"/>
        <v/>
      </c>
      <c r="BI62" s="8" t="str">
        <f t="shared" si="57"/>
        <v/>
      </c>
      <c r="BJ62" s="8" t="str">
        <f t="shared" si="58"/>
        <v/>
      </c>
      <c r="BK62" s="8" t="str">
        <f t="shared" si="59"/>
        <v/>
      </c>
      <c r="BL62" s="8" t="str">
        <f t="shared" si="60"/>
        <v/>
      </c>
      <c r="BM62" s="8" t="str">
        <f t="shared" si="61"/>
        <v/>
      </c>
      <c r="BN62" s="8" t="str">
        <f t="shared" si="62"/>
        <v/>
      </c>
      <c r="BO62" s="8" t="str">
        <f t="shared" si="63"/>
        <v/>
      </c>
      <c r="BP62" s="8" t="str">
        <f t="shared" si="64"/>
        <v/>
      </c>
      <c r="BQ62" s="8" t="str">
        <f t="shared" si="65"/>
        <v/>
      </c>
    </row>
    <row r="63" spans="1:69" x14ac:dyDescent="0.2">
      <c r="A63" s="8" t="str">
        <f>Binning!B63</f>
        <v>PCPU</v>
      </c>
      <c r="B63" s="8" t="str">
        <f>Binning!C63</f>
        <v>MP006</v>
      </c>
      <c r="C63" s="8" t="str">
        <f>Binning!D63</f>
        <v>E1</v>
      </c>
      <c r="D63" s="8" t="str">
        <f>Binning!F63</f>
        <v>MP006_E1</v>
      </c>
      <c r="E63" s="8" t="str">
        <f>Binning!G63</f>
        <v>Bin1</v>
      </c>
      <c r="F63" s="8">
        <f>Binning!H63</f>
        <v>1045</v>
      </c>
      <c r="G63" s="8">
        <f>Binning!I63</f>
        <v>110</v>
      </c>
      <c r="H63" s="8">
        <f>Binning!J63</f>
        <v>653.6</v>
      </c>
      <c r="J63" s="8">
        <f>Binning!L63</f>
        <v>790</v>
      </c>
      <c r="K63" s="8">
        <f>Binning!M63</f>
        <v>605</v>
      </c>
      <c r="L63" s="8">
        <f>Binning!N63</f>
        <v>85</v>
      </c>
      <c r="M63" s="8">
        <f>Binning!Y63</f>
        <v>5</v>
      </c>
      <c r="O63" s="8">
        <f t="shared" si="37"/>
        <v>110</v>
      </c>
      <c r="P63" s="8">
        <f>Binning!AZ63</f>
        <v>594.18521581609184</v>
      </c>
      <c r="Q63" s="8" t="str">
        <f t="shared" si="38"/>
        <v>MP006_E1</v>
      </c>
      <c r="R63" s="8">
        <f t="shared" si="71"/>
        <v>790</v>
      </c>
      <c r="S63" s="8">
        <f t="shared" si="71"/>
        <v>790</v>
      </c>
      <c r="T63" s="8">
        <f t="shared" si="71"/>
        <v>790</v>
      </c>
      <c r="U63" s="8">
        <f t="shared" si="71"/>
        <v>790</v>
      </c>
      <c r="V63" s="8">
        <f t="shared" si="71"/>
        <v>780</v>
      </c>
      <c r="W63" s="8">
        <f t="shared" si="71"/>
        <v>770</v>
      </c>
      <c r="X63" s="8">
        <f t="shared" si="71"/>
        <v>760</v>
      </c>
      <c r="Y63" s="8">
        <f t="shared" si="71"/>
        <v>755</v>
      </c>
      <c r="Z63" s="8">
        <f t="shared" si="71"/>
        <v>750</v>
      </c>
      <c r="AA63" s="8">
        <f t="shared" si="71"/>
        <v>740</v>
      </c>
      <c r="AB63" s="8">
        <f t="shared" si="71"/>
        <v>735</v>
      </c>
      <c r="AC63" s="8">
        <f t="shared" si="71"/>
        <v>735</v>
      </c>
      <c r="AD63" s="8" t="str">
        <f t="shared" si="71"/>
        <v/>
      </c>
      <c r="AE63" s="8" t="str">
        <f t="shared" si="71"/>
        <v/>
      </c>
      <c r="AF63" s="8" t="str">
        <f t="shared" si="71"/>
        <v/>
      </c>
      <c r="AG63" s="8" t="str">
        <f t="shared" si="71"/>
        <v/>
      </c>
      <c r="AH63" s="8" t="str">
        <f t="shared" si="70"/>
        <v/>
      </c>
      <c r="AI63" s="8" t="str">
        <f t="shared" si="70"/>
        <v/>
      </c>
      <c r="AJ63" s="8" t="str">
        <f t="shared" si="70"/>
        <v/>
      </c>
      <c r="AK63" s="8" t="str">
        <f t="shared" si="70"/>
        <v/>
      </c>
      <c r="AL63" s="8" t="str">
        <f t="shared" si="70"/>
        <v/>
      </c>
      <c r="AM63" s="8" t="str">
        <f t="shared" si="70"/>
        <v/>
      </c>
      <c r="AN63" s="8" t="str">
        <f t="shared" si="70"/>
        <v/>
      </c>
      <c r="AO63" s="8" t="str">
        <f t="shared" si="70"/>
        <v/>
      </c>
      <c r="AQ63" s="8">
        <f t="shared" si="39"/>
        <v>110</v>
      </c>
      <c r="AR63" s="8">
        <f t="shared" si="40"/>
        <v>594.18521581609184</v>
      </c>
      <c r="AS63" s="8" t="str">
        <f t="shared" si="41"/>
        <v>MP006_E1</v>
      </c>
      <c r="AT63" s="8">
        <f t="shared" si="42"/>
        <v>875</v>
      </c>
      <c r="AU63" s="8">
        <f t="shared" si="43"/>
        <v>875</v>
      </c>
      <c r="AV63" s="8">
        <f t="shared" si="44"/>
        <v>875</v>
      </c>
      <c r="AW63" s="8">
        <f t="shared" si="45"/>
        <v>875</v>
      </c>
      <c r="AX63" s="8">
        <f t="shared" si="46"/>
        <v>865</v>
      </c>
      <c r="AY63" s="8">
        <f t="shared" si="47"/>
        <v>855</v>
      </c>
      <c r="AZ63" s="8">
        <f t="shared" si="48"/>
        <v>845</v>
      </c>
      <c r="BA63" s="8">
        <f t="shared" si="49"/>
        <v>840</v>
      </c>
      <c r="BB63" s="8">
        <f t="shared" si="50"/>
        <v>835</v>
      </c>
      <c r="BC63" s="8">
        <f t="shared" si="51"/>
        <v>825</v>
      </c>
      <c r="BD63" s="8">
        <f t="shared" si="52"/>
        <v>820</v>
      </c>
      <c r="BE63" s="8">
        <f t="shared" si="53"/>
        <v>820</v>
      </c>
      <c r="BF63" s="8" t="str">
        <f t="shared" si="54"/>
        <v/>
      </c>
      <c r="BG63" s="8" t="str">
        <f t="shared" si="55"/>
        <v/>
      </c>
      <c r="BH63" s="8" t="str">
        <f t="shared" si="56"/>
        <v/>
      </c>
      <c r="BI63" s="8" t="str">
        <f t="shared" si="57"/>
        <v/>
      </c>
      <c r="BJ63" s="8" t="str">
        <f t="shared" si="58"/>
        <v/>
      </c>
      <c r="BK63" s="8" t="str">
        <f t="shared" si="59"/>
        <v/>
      </c>
      <c r="BL63" s="8" t="str">
        <f t="shared" si="60"/>
        <v/>
      </c>
      <c r="BM63" s="8" t="str">
        <f t="shared" si="61"/>
        <v/>
      </c>
      <c r="BN63" s="8" t="str">
        <f t="shared" si="62"/>
        <v/>
      </c>
      <c r="BO63" s="8" t="str">
        <f t="shared" si="63"/>
        <v/>
      </c>
      <c r="BP63" s="8" t="str">
        <f t="shared" si="64"/>
        <v/>
      </c>
      <c r="BQ63" s="8" t="str">
        <f t="shared" si="65"/>
        <v/>
      </c>
    </row>
    <row r="64" spans="1:69" x14ac:dyDescent="0.2">
      <c r="A64" s="8" t="str">
        <f>Binning!B64</f>
        <v>PCPU</v>
      </c>
      <c r="B64" s="8" t="str">
        <f>Binning!C64</f>
        <v>MP006</v>
      </c>
      <c r="C64" s="8" t="str">
        <f>Binning!D64</f>
        <v>E2</v>
      </c>
      <c r="D64" s="8" t="str">
        <f>Binning!F64</f>
        <v>MP006_E2</v>
      </c>
      <c r="E64" s="8" t="str">
        <f>Binning!G64</f>
        <v>Bin1</v>
      </c>
      <c r="F64" s="8">
        <f>Binning!H64</f>
        <v>1030</v>
      </c>
      <c r="G64" s="8">
        <f>Binning!I64</f>
        <v>110</v>
      </c>
      <c r="H64" s="8">
        <f>Binning!J64</f>
        <v>653.6</v>
      </c>
      <c r="J64" s="8">
        <f>Binning!L64</f>
        <v>780</v>
      </c>
      <c r="K64" s="8">
        <f>Binning!M64</f>
        <v>605</v>
      </c>
      <c r="L64" s="8">
        <f>Binning!N64</f>
        <v>85</v>
      </c>
      <c r="M64" s="8">
        <f>Binning!Y64</f>
        <v>5</v>
      </c>
      <c r="O64" s="8">
        <f t="shared" si="37"/>
        <v>110</v>
      </c>
      <c r="P64" s="8">
        <f>Binning!AZ64</f>
        <v>594.18521581609184</v>
      </c>
      <c r="Q64" s="8" t="str">
        <f t="shared" si="38"/>
        <v>MP006_E2</v>
      </c>
      <c r="R64" s="8">
        <f t="shared" si="71"/>
        <v>780</v>
      </c>
      <c r="S64" s="8">
        <f t="shared" si="71"/>
        <v>780</v>
      </c>
      <c r="T64" s="8">
        <f t="shared" si="71"/>
        <v>780</v>
      </c>
      <c r="U64" s="8">
        <f t="shared" si="71"/>
        <v>780</v>
      </c>
      <c r="V64" s="8">
        <f t="shared" si="71"/>
        <v>765</v>
      </c>
      <c r="W64" s="8">
        <f t="shared" si="71"/>
        <v>755</v>
      </c>
      <c r="X64" s="8">
        <f t="shared" si="71"/>
        <v>745</v>
      </c>
      <c r="Y64" s="8">
        <f t="shared" si="71"/>
        <v>740</v>
      </c>
      <c r="Z64" s="8">
        <f t="shared" si="71"/>
        <v>735</v>
      </c>
      <c r="AA64" s="8">
        <f t="shared" si="71"/>
        <v>725</v>
      </c>
      <c r="AB64" s="8">
        <f t="shared" si="71"/>
        <v>720</v>
      </c>
      <c r="AC64" s="8">
        <f t="shared" si="71"/>
        <v>720</v>
      </c>
      <c r="AD64" s="8" t="str">
        <f t="shared" si="71"/>
        <v/>
      </c>
      <c r="AE64" s="8" t="str">
        <f t="shared" si="71"/>
        <v/>
      </c>
      <c r="AF64" s="8" t="str">
        <f t="shared" si="71"/>
        <v/>
      </c>
      <c r="AG64" s="8" t="str">
        <f t="shared" si="71"/>
        <v/>
      </c>
      <c r="AH64" s="8" t="str">
        <f t="shared" si="70"/>
        <v/>
      </c>
      <c r="AI64" s="8" t="str">
        <f t="shared" si="70"/>
        <v/>
      </c>
      <c r="AJ64" s="8" t="str">
        <f t="shared" si="70"/>
        <v/>
      </c>
      <c r="AK64" s="8" t="str">
        <f t="shared" si="70"/>
        <v/>
      </c>
      <c r="AL64" s="8" t="str">
        <f t="shared" si="70"/>
        <v/>
      </c>
      <c r="AM64" s="8" t="str">
        <f t="shared" si="70"/>
        <v/>
      </c>
      <c r="AN64" s="8" t="str">
        <f t="shared" si="70"/>
        <v/>
      </c>
      <c r="AO64" s="8" t="str">
        <f t="shared" si="70"/>
        <v/>
      </c>
      <c r="AQ64" s="8">
        <f t="shared" si="39"/>
        <v>110</v>
      </c>
      <c r="AR64" s="8">
        <f t="shared" si="40"/>
        <v>594.18521581609184</v>
      </c>
      <c r="AS64" s="8" t="str">
        <f t="shared" si="41"/>
        <v>MP006_E2</v>
      </c>
      <c r="AT64" s="8">
        <f t="shared" si="42"/>
        <v>865</v>
      </c>
      <c r="AU64" s="8">
        <f t="shared" si="43"/>
        <v>865</v>
      </c>
      <c r="AV64" s="8">
        <f t="shared" si="44"/>
        <v>865</v>
      </c>
      <c r="AW64" s="8">
        <f t="shared" si="45"/>
        <v>865</v>
      </c>
      <c r="AX64" s="8">
        <f t="shared" si="46"/>
        <v>850</v>
      </c>
      <c r="AY64" s="8">
        <f t="shared" si="47"/>
        <v>840</v>
      </c>
      <c r="AZ64" s="8">
        <f t="shared" si="48"/>
        <v>830</v>
      </c>
      <c r="BA64" s="8">
        <f t="shared" si="49"/>
        <v>825</v>
      </c>
      <c r="BB64" s="8">
        <f t="shared" si="50"/>
        <v>820</v>
      </c>
      <c r="BC64" s="8">
        <f t="shared" si="51"/>
        <v>810</v>
      </c>
      <c r="BD64" s="8">
        <f t="shared" si="52"/>
        <v>805</v>
      </c>
      <c r="BE64" s="8">
        <f t="shared" si="53"/>
        <v>805</v>
      </c>
      <c r="BF64" s="8" t="str">
        <f t="shared" si="54"/>
        <v/>
      </c>
      <c r="BG64" s="8" t="str">
        <f t="shared" si="55"/>
        <v/>
      </c>
      <c r="BH64" s="8" t="str">
        <f t="shared" si="56"/>
        <v/>
      </c>
      <c r="BI64" s="8" t="str">
        <f t="shared" si="57"/>
        <v/>
      </c>
      <c r="BJ64" s="8" t="str">
        <f t="shared" si="58"/>
        <v/>
      </c>
      <c r="BK64" s="8" t="str">
        <f t="shared" si="59"/>
        <v/>
      </c>
      <c r="BL64" s="8" t="str">
        <f t="shared" si="60"/>
        <v/>
      </c>
      <c r="BM64" s="8" t="str">
        <f t="shared" si="61"/>
        <v/>
      </c>
      <c r="BN64" s="8" t="str">
        <f t="shared" si="62"/>
        <v/>
      </c>
      <c r="BO64" s="8" t="str">
        <f t="shared" si="63"/>
        <v/>
      </c>
      <c r="BP64" s="8" t="str">
        <f t="shared" si="64"/>
        <v/>
      </c>
      <c r="BQ64" s="8" t="str">
        <f t="shared" si="65"/>
        <v/>
      </c>
    </row>
    <row r="65" spans="1:69" x14ac:dyDescent="0.2">
      <c r="A65" s="8" t="str">
        <f>Binning!B65</f>
        <v>PCPU</v>
      </c>
      <c r="B65" s="8" t="str">
        <f>Binning!C65</f>
        <v>MP006</v>
      </c>
      <c r="C65" s="8" t="str">
        <f>Binning!D65</f>
        <v>E3</v>
      </c>
      <c r="D65" s="8" t="str">
        <f>Binning!F65</f>
        <v>MP006_E3</v>
      </c>
      <c r="E65" s="8" t="str">
        <f>Binning!G65</f>
        <v>Bin1</v>
      </c>
      <c r="F65" s="8">
        <f>Binning!H65</f>
        <v>1015</v>
      </c>
      <c r="G65" s="8">
        <f>Binning!I65</f>
        <v>110</v>
      </c>
      <c r="H65" s="8">
        <f>Binning!J65</f>
        <v>653.6</v>
      </c>
      <c r="J65" s="8">
        <f>Binning!L65</f>
        <v>770</v>
      </c>
      <c r="K65" s="8">
        <f>Binning!M65</f>
        <v>605</v>
      </c>
      <c r="L65" s="8">
        <f>Binning!N65</f>
        <v>85</v>
      </c>
      <c r="M65" s="8">
        <f>Binning!Y65</f>
        <v>5</v>
      </c>
      <c r="O65" s="8">
        <f t="shared" si="37"/>
        <v>110</v>
      </c>
      <c r="P65" s="8">
        <f>Binning!AZ65</f>
        <v>594.18521581609184</v>
      </c>
      <c r="Q65" s="8" t="str">
        <f t="shared" si="38"/>
        <v>MP006_E3</v>
      </c>
      <c r="R65" s="8">
        <f t="shared" si="71"/>
        <v>770</v>
      </c>
      <c r="S65" s="8">
        <f t="shared" si="71"/>
        <v>770</v>
      </c>
      <c r="T65" s="8">
        <f t="shared" si="71"/>
        <v>770</v>
      </c>
      <c r="U65" s="8">
        <f t="shared" si="71"/>
        <v>765</v>
      </c>
      <c r="V65" s="8">
        <f t="shared" si="71"/>
        <v>750</v>
      </c>
      <c r="W65" s="8">
        <f t="shared" si="71"/>
        <v>740</v>
      </c>
      <c r="X65" s="8">
        <f t="shared" si="71"/>
        <v>730</v>
      </c>
      <c r="Y65" s="8">
        <f t="shared" si="71"/>
        <v>725</v>
      </c>
      <c r="Z65" s="8">
        <f t="shared" si="71"/>
        <v>720</v>
      </c>
      <c r="AA65" s="8">
        <f t="shared" si="71"/>
        <v>710</v>
      </c>
      <c r="AB65" s="8">
        <f t="shared" si="71"/>
        <v>705</v>
      </c>
      <c r="AC65" s="8">
        <f t="shared" si="71"/>
        <v>705</v>
      </c>
      <c r="AD65" s="8" t="str">
        <f t="shared" si="71"/>
        <v/>
      </c>
      <c r="AE65" s="8" t="str">
        <f t="shared" si="71"/>
        <v/>
      </c>
      <c r="AF65" s="8" t="str">
        <f t="shared" si="71"/>
        <v/>
      </c>
      <c r="AG65" s="8" t="str">
        <f t="shared" si="71"/>
        <v/>
      </c>
      <c r="AH65" s="8" t="str">
        <f t="shared" si="70"/>
        <v/>
      </c>
      <c r="AI65" s="8" t="str">
        <f t="shared" si="70"/>
        <v/>
      </c>
      <c r="AJ65" s="8" t="str">
        <f t="shared" si="70"/>
        <v/>
      </c>
      <c r="AK65" s="8" t="str">
        <f t="shared" si="70"/>
        <v/>
      </c>
      <c r="AL65" s="8" t="str">
        <f t="shared" si="70"/>
        <v/>
      </c>
      <c r="AM65" s="8" t="str">
        <f t="shared" si="70"/>
        <v/>
      </c>
      <c r="AN65" s="8" t="str">
        <f t="shared" si="70"/>
        <v/>
      </c>
      <c r="AO65" s="8" t="str">
        <f t="shared" si="70"/>
        <v/>
      </c>
      <c r="AQ65" s="8">
        <f t="shared" si="39"/>
        <v>110</v>
      </c>
      <c r="AR65" s="8">
        <f t="shared" si="40"/>
        <v>594.18521581609184</v>
      </c>
      <c r="AS65" s="8" t="str">
        <f t="shared" si="41"/>
        <v>MP006_E3</v>
      </c>
      <c r="AT65" s="8">
        <f t="shared" si="42"/>
        <v>855</v>
      </c>
      <c r="AU65" s="8">
        <f t="shared" si="43"/>
        <v>855</v>
      </c>
      <c r="AV65" s="8">
        <f t="shared" si="44"/>
        <v>855</v>
      </c>
      <c r="AW65" s="8">
        <f t="shared" si="45"/>
        <v>850</v>
      </c>
      <c r="AX65" s="8">
        <f t="shared" si="46"/>
        <v>835</v>
      </c>
      <c r="AY65" s="8">
        <f t="shared" si="47"/>
        <v>825</v>
      </c>
      <c r="AZ65" s="8">
        <f t="shared" si="48"/>
        <v>815</v>
      </c>
      <c r="BA65" s="8">
        <f t="shared" si="49"/>
        <v>810</v>
      </c>
      <c r="BB65" s="8">
        <f t="shared" si="50"/>
        <v>805</v>
      </c>
      <c r="BC65" s="8">
        <f t="shared" si="51"/>
        <v>795</v>
      </c>
      <c r="BD65" s="8">
        <f t="shared" si="52"/>
        <v>790</v>
      </c>
      <c r="BE65" s="8">
        <f t="shared" si="53"/>
        <v>790</v>
      </c>
      <c r="BF65" s="8" t="str">
        <f t="shared" si="54"/>
        <v/>
      </c>
      <c r="BG65" s="8" t="str">
        <f t="shared" si="55"/>
        <v/>
      </c>
      <c r="BH65" s="8" t="str">
        <f t="shared" si="56"/>
        <v/>
      </c>
      <c r="BI65" s="8" t="str">
        <f t="shared" si="57"/>
        <v/>
      </c>
      <c r="BJ65" s="8" t="str">
        <f t="shared" si="58"/>
        <v/>
      </c>
      <c r="BK65" s="8" t="str">
        <f t="shared" si="59"/>
        <v/>
      </c>
      <c r="BL65" s="8" t="str">
        <f t="shared" si="60"/>
        <v/>
      </c>
      <c r="BM65" s="8" t="str">
        <f t="shared" si="61"/>
        <v/>
      </c>
      <c r="BN65" s="8" t="str">
        <f t="shared" si="62"/>
        <v/>
      </c>
      <c r="BO65" s="8" t="str">
        <f t="shared" si="63"/>
        <v/>
      </c>
      <c r="BP65" s="8" t="str">
        <f t="shared" si="64"/>
        <v/>
      </c>
      <c r="BQ65" s="8" t="str">
        <f t="shared" si="65"/>
        <v/>
      </c>
    </row>
    <row r="66" spans="1:69" x14ac:dyDescent="0.2">
      <c r="A66" s="8" t="str">
        <f>Binning!B66</f>
        <v>PCPU</v>
      </c>
      <c r="B66" s="8" t="str">
        <f>Binning!C66</f>
        <v>MP006</v>
      </c>
      <c r="C66" s="8" t="str">
        <f>Binning!D66</f>
        <v>E4</v>
      </c>
      <c r="D66" s="8" t="str">
        <f>Binning!F66</f>
        <v>MP006_E4</v>
      </c>
      <c r="E66" s="8" t="str">
        <f>Binning!G66</f>
        <v>Bin1</v>
      </c>
      <c r="F66" s="8">
        <f>Binning!H66</f>
        <v>1000</v>
      </c>
      <c r="G66" s="8">
        <f>Binning!I66</f>
        <v>110</v>
      </c>
      <c r="H66" s="8">
        <f>Binning!J66</f>
        <v>653.6</v>
      </c>
      <c r="J66" s="8">
        <f>Binning!L66</f>
        <v>770</v>
      </c>
      <c r="K66" s="8">
        <f>Binning!M66</f>
        <v>605</v>
      </c>
      <c r="L66" s="8">
        <f>Binning!N66</f>
        <v>85</v>
      </c>
      <c r="M66" s="8">
        <f>Binning!Y66</f>
        <v>5</v>
      </c>
      <c r="O66" s="8">
        <f t="shared" si="37"/>
        <v>110</v>
      </c>
      <c r="P66" s="8">
        <f>Binning!AZ66</f>
        <v>594.18521581609184</v>
      </c>
      <c r="Q66" s="8" t="str">
        <f t="shared" si="38"/>
        <v>MP006_E4</v>
      </c>
      <c r="R66" s="8">
        <f t="shared" si="71"/>
        <v>770</v>
      </c>
      <c r="S66" s="8">
        <f t="shared" si="71"/>
        <v>770</v>
      </c>
      <c r="T66" s="8">
        <f t="shared" si="71"/>
        <v>770</v>
      </c>
      <c r="U66" s="8">
        <f t="shared" si="71"/>
        <v>750</v>
      </c>
      <c r="V66" s="8">
        <f t="shared" si="71"/>
        <v>735</v>
      </c>
      <c r="W66" s="8">
        <f t="shared" si="71"/>
        <v>725</v>
      </c>
      <c r="X66" s="8">
        <f t="shared" si="71"/>
        <v>715</v>
      </c>
      <c r="Y66" s="8">
        <f t="shared" si="71"/>
        <v>710</v>
      </c>
      <c r="Z66" s="8">
        <f t="shared" si="71"/>
        <v>705</v>
      </c>
      <c r="AA66" s="8">
        <f t="shared" si="71"/>
        <v>695</v>
      </c>
      <c r="AB66" s="8">
        <f t="shared" si="71"/>
        <v>690</v>
      </c>
      <c r="AC66" s="8">
        <f t="shared" si="71"/>
        <v>690</v>
      </c>
      <c r="AD66" s="8" t="str">
        <f t="shared" si="71"/>
        <v/>
      </c>
      <c r="AE66" s="8" t="str">
        <f t="shared" si="71"/>
        <v/>
      </c>
      <c r="AF66" s="8" t="str">
        <f t="shared" si="71"/>
        <v/>
      </c>
      <c r="AG66" s="8" t="str">
        <f t="shared" si="71"/>
        <v/>
      </c>
      <c r="AH66" s="8" t="str">
        <f t="shared" si="70"/>
        <v/>
      </c>
      <c r="AI66" s="8" t="str">
        <f t="shared" si="70"/>
        <v/>
      </c>
      <c r="AJ66" s="8" t="str">
        <f t="shared" si="70"/>
        <v/>
      </c>
      <c r="AK66" s="8" t="str">
        <f t="shared" si="70"/>
        <v/>
      </c>
      <c r="AL66" s="8" t="str">
        <f t="shared" si="70"/>
        <v/>
      </c>
      <c r="AM66" s="8" t="str">
        <f t="shared" si="70"/>
        <v/>
      </c>
      <c r="AN66" s="8" t="str">
        <f t="shared" si="70"/>
        <v/>
      </c>
      <c r="AO66" s="8" t="str">
        <f t="shared" si="70"/>
        <v/>
      </c>
      <c r="AQ66" s="8">
        <f t="shared" si="39"/>
        <v>110</v>
      </c>
      <c r="AR66" s="8">
        <f t="shared" si="40"/>
        <v>594.18521581609184</v>
      </c>
      <c r="AS66" s="8" t="str">
        <f t="shared" si="41"/>
        <v>MP006_E4</v>
      </c>
      <c r="AT66" s="8">
        <f t="shared" si="42"/>
        <v>855</v>
      </c>
      <c r="AU66" s="8">
        <f t="shared" si="43"/>
        <v>855</v>
      </c>
      <c r="AV66" s="8">
        <f t="shared" si="44"/>
        <v>855</v>
      </c>
      <c r="AW66" s="8">
        <f t="shared" si="45"/>
        <v>835</v>
      </c>
      <c r="AX66" s="8">
        <f t="shared" si="46"/>
        <v>820</v>
      </c>
      <c r="AY66" s="8">
        <f t="shared" si="47"/>
        <v>810</v>
      </c>
      <c r="AZ66" s="8">
        <f t="shared" si="48"/>
        <v>800</v>
      </c>
      <c r="BA66" s="8">
        <f t="shared" si="49"/>
        <v>795</v>
      </c>
      <c r="BB66" s="8">
        <f t="shared" si="50"/>
        <v>790</v>
      </c>
      <c r="BC66" s="8">
        <f t="shared" si="51"/>
        <v>780</v>
      </c>
      <c r="BD66" s="8">
        <f t="shared" si="52"/>
        <v>775</v>
      </c>
      <c r="BE66" s="8">
        <f t="shared" si="53"/>
        <v>775</v>
      </c>
      <c r="BF66" s="8" t="str">
        <f t="shared" si="54"/>
        <v/>
      </c>
      <c r="BG66" s="8" t="str">
        <f t="shared" si="55"/>
        <v/>
      </c>
      <c r="BH66" s="8" t="str">
        <f t="shared" si="56"/>
        <v/>
      </c>
      <c r="BI66" s="8" t="str">
        <f t="shared" si="57"/>
        <v/>
      </c>
      <c r="BJ66" s="8" t="str">
        <f t="shared" si="58"/>
        <v/>
      </c>
      <c r="BK66" s="8" t="str">
        <f t="shared" si="59"/>
        <v/>
      </c>
      <c r="BL66" s="8" t="str">
        <f t="shared" si="60"/>
        <v/>
      </c>
      <c r="BM66" s="8" t="str">
        <f t="shared" si="61"/>
        <v/>
      </c>
      <c r="BN66" s="8" t="str">
        <f t="shared" si="62"/>
        <v/>
      </c>
      <c r="BO66" s="8" t="str">
        <f t="shared" si="63"/>
        <v/>
      </c>
      <c r="BP66" s="8" t="str">
        <f t="shared" si="64"/>
        <v/>
      </c>
      <c r="BQ66" s="8" t="str">
        <f t="shared" si="65"/>
        <v/>
      </c>
    </row>
    <row r="67" spans="1:69" x14ac:dyDescent="0.2">
      <c r="A67" s="8" t="str">
        <f>Binning!B67</f>
        <v>PCPU</v>
      </c>
      <c r="B67" s="8" t="str">
        <f>Binning!C67</f>
        <v>MP006</v>
      </c>
      <c r="C67" s="8" t="str">
        <f>Binning!D67</f>
        <v>E5</v>
      </c>
      <c r="D67" s="8" t="str">
        <f>Binning!F67</f>
        <v>MP006_E5</v>
      </c>
      <c r="E67" s="8" t="str">
        <f>Binning!G67</f>
        <v>Bin1</v>
      </c>
      <c r="F67" s="8">
        <f>Binning!H67</f>
        <v>985</v>
      </c>
      <c r="G67" s="8">
        <f>Binning!I67</f>
        <v>110</v>
      </c>
      <c r="H67" s="8">
        <f>Binning!J67</f>
        <v>653.6</v>
      </c>
      <c r="J67" s="8">
        <f>Binning!L67</f>
        <v>770</v>
      </c>
      <c r="K67" s="8">
        <f>Binning!M67</f>
        <v>605</v>
      </c>
      <c r="L67" s="8">
        <f>Binning!N67</f>
        <v>85</v>
      </c>
      <c r="M67" s="8">
        <f>Binning!Y67</f>
        <v>5</v>
      </c>
      <c r="O67" s="8">
        <f t="shared" si="37"/>
        <v>110</v>
      </c>
      <c r="P67" s="8">
        <f>Binning!AZ67</f>
        <v>594.18521581609184</v>
      </c>
      <c r="Q67" s="8" t="str">
        <f t="shared" si="38"/>
        <v>MP006_E5</v>
      </c>
      <c r="R67" s="8">
        <f t="shared" si="71"/>
        <v>770</v>
      </c>
      <c r="S67" s="8">
        <f t="shared" si="71"/>
        <v>770</v>
      </c>
      <c r="T67" s="8">
        <f t="shared" si="71"/>
        <v>755</v>
      </c>
      <c r="U67" s="8">
        <f t="shared" si="71"/>
        <v>735</v>
      </c>
      <c r="V67" s="8">
        <f t="shared" si="71"/>
        <v>720</v>
      </c>
      <c r="W67" s="8">
        <f t="shared" si="71"/>
        <v>710</v>
      </c>
      <c r="X67" s="8">
        <f t="shared" si="71"/>
        <v>700</v>
      </c>
      <c r="Y67" s="8">
        <f t="shared" si="71"/>
        <v>695</v>
      </c>
      <c r="Z67" s="8">
        <f t="shared" si="71"/>
        <v>690</v>
      </c>
      <c r="AA67" s="8">
        <f t="shared" si="71"/>
        <v>680</v>
      </c>
      <c r="AB67" s="8">
        <f t="shared" si="71"/>
        <v>675</v>
      </c>
      <c r="AC67" s="8">
        <f t="shared" si="71"/>
        <v>675</v>
      </c>
      <c r="AD67" s="8" t="str">
        <f t="shared" si="71"/>
        <v/>
      </c>
      <c r="AE67" s="8" t="str">
        <f t="shared" si="71"/>
        <v/>
      </c>
      <c r="AF67" s="8" t="str">
        <f t="shared" si="71"/>
        <v/>
      </c>
      <c r="AG67" s="8" t="str">
        <f t="shared" si="71"/>
        <v/>
      </c>
      <c r="AH67" s="8" t="str">
        <f t="shared" si="70"/>
        <v/>
      </c>
      <c r="AI67" s="8" t="str">
        <f t="shared" si="70"/>
        <v/>
      </c>
      <c r="AJ67" s="8" t="str">
        <f t="shared" si="70"/>
        <v/>
      </c>
      <c r="AK67" s="8" t="str">
        <f t="shared" si="70"/>
        <v/>
      </c>
      <c r="AL67" s="8" t="str">
        <f t="shared" si="70"/>
        <v/>
      </c>
      <c r="AM67" s="8" t="str">
        <f t="shared" si="70"/>
        <v/>
      </c>
      <c r="AN67" s="8" t="str">
        <f t="shared" si="70"/>
        <v/>
      </c>
      <c r="AO67" s="8" t="str">
        <f t="shared" si="70"/>
        <v/>
      </c>
      <c r="AQ67" s="8">
        <f t="shared" si="39"/>
        <v>110</v>
      </c>
      <c r="AR67" s="8">
        <f t="shared" si="40"/>
        <v>594.18521581609184</v>
      </c>
      <c r="AS67" s="8" t="str">
        <f t="shared" si="41"/>
        <v>MP006_E5</v>
      </c>
      <c r="AT67" s="8">
        <f t="shared" si="42"/>
        <v>855</v>
      </c>
      <c r="AU67" s="8">
        <f t="shared" si="43"/>
        <v>855</v>
      </c>
      <c r="AV67" s="8">
        <f t="shared" si="44"/>
        <v>840</v>
      </c>
      <c r="AW67" s="8">
        <f t="shared" si="45"/>
        <v>820</v>
      </c>
      <c r="AX67" s="8">
        <f t="shared" si="46"/>
        <v>805</v>
      </c>
      <c r="AY67" s="8">
        <f t="shared" si="47"/>
        <v>795</v>
      </c>
      <c r="AZ67" s="8">
        <f t="shared" si="48"/>
        <v>785</v>
      </c>
      <c r="BA67" s="8">
        <f t="shared" si="49"/>
        <v>780</v>
      </c>
      <c r="BB67" s="8">
        <f t="shared" si="50"/>
        <v>775</v>
      </c>
      <c r="BC67" s="8">
        <f t="shared" si="51"/>
        <v>765</v>
      </c>
      <c r="BD67" s="8">
        <f t="shared" si="52"/>
        <v>760</v>
      </c>
      <c r="BE67" s="8">
        <f t="shared" si="53"/>
        <v>760</v>
      </c>
      <c r="BF67" s="8" t="str">
        <f t="shared" si="54"/>
        <v/>
      </c>
      <c r="BG67" s="8" t="str">
        <f t="shared" si="55"/>
        <v/>
      </c>
      <c r="BH67" s="8" t="str">
        <f t="shared" si="56"/>
        <v/>
      </c>
      <c r="BI67" s="8" t="str">
        <f t="shared" si="57"/>
        <v/>
      </c>
      <c r="BJ67" s="8" t="str">
        <f t="shared" si="58"/>
        <v/>
      </c>
      <c r="BK67" s="8" t="str">
        <f t="shared" si="59"/>
        <v/>
      </c>
      <c r="BL67" s="8" t="str">
        <f t="shared" si="60"/>
        <v/>
      </c>
      <c r="BM67" s="8" t="str">
        <f t="shared" si="61"/>
        <v/>
      </c>
      <c r="BN67" s="8" t="str">
        <f t="shared" si="62"/>
        <v/>
      </c>
      <c r="BO67" s="8" t="str">
        <f t="shared" si="63"/>
        <v/>
      </c>
      <c r="BP67" s="8" t="str">
        <f t="shared" si="64"/>
        <v/>
      </c>
      <c r="BQ67" s="8" t="str">
        <f t="shared" si="65"/>
        <v/>
      </c>
    </row>
    <row r="68" spans="1:69" x14ac:dyDescent="0.2">
      <c r="A68" s="8" t="str">
        <f>Binning!B68</f>
        <v>PCPU</v>
      </c>
      <c r="B68" s="8" t="str">
        <f>Binning!C68</f>
        <v>MP006</v>
      </c>
      <c r="C68" s="8" t="str">
        <f>Binning!D68</f>
        <v>E6</v>
      </c>
      <c r="D68" s="8" t="str">
        <f>Binning!F68</f>
        <v>MP006_E6</v>
      </c>
      <c r="E68" s="8" t="str">
        <f>Binning!G68</f>
        <v>Bin1</v>
      </c>
      <c r="F68" s="8">
        <f>Binning!H68</f>
        <v>970</v>
      </c>
      <c r="G68" s="8">
        <f>Binning!I68</f>
        <v>110</v>
      </c>
      <c r="H68" s="8">
        <f>Binning!J68</f>
        <v>653.6</v>
      </c>
      <c r="J68" s="8">
        <f>Binning!L68</f>
        <v>770</v>
      </c>
      <c r="K68" s="8">
        <f>Binning!M68</f>
        <v>605</v>
      </c>
      <c r="L68" s="8">
        <f>Binning!N68</f>
        <v>85</v>
      </c>
      <c r="M68" s="8">
        <f>Binning!Y68</f>
        <v>5</v>
      </c>
      <c r="O68" s="8">
        <f t="shared" si="37"/>
        <v>110</v>
      </c>
      <c r="P68" s="8">
        <f>Binning!AZ68</f>
        <v>594.18521581609184</v>
      </c>
      <c r="Q68" s="8" t="str">
        <f t="shared" si="38"/>
        <v>MP006_E6</v>
      </c>
      <c r="R68" s="8">
        <f t="shared" si="71"/>
        <v>770</v>
      </c>
      <c r="S68" s="8">
        <f t="shared" si="71"/>
        <v>770</v>
      </c>
      <c r="T68" s="8">
        <f t="shared" si="71"/>
        <v>740</v>
      </c>
      <c r="U68" s="8">
        <f t="shared" si="71"/>
        <v>720</v>
      </c>
      <c r="V68" s="8">
        <f t="shared" si="71"/>
        <v>705</v>
      </c>
      <c r="W68" s="8">
        <f t="shared" si="71"/>
        <v>695</v>
      </c>
      <c r="X68" s="8">
        <f t="shared" si="71"/>
        <v>685</v>
      </c>
      <c r="Y68" s="8">
        <f t="shared" si="71"/>
        <v>680</v>
      </c>
      <c r="Z68" s="8">
        <f t="shared" si="71"/>
        <v>675</v>
      </c>
      <c r="AA68" s="8">
        <f t="shared" si="71"/>
        <v>665</v>
      </c>
      <c r="AB68" s="8">
        <f t="shared" si="71"/>
        <v>660</v>
      </c>
      <c r="AC68" s="8">
        <f t="shared" si="71"/>
        <v>660</v>
      </c>
      <c r="AD68" s="8" t="str">
        <f t="shared" si="71"/>
        <v/>
      </c>
      <c r="AE68" s="8" t="str">
        <f t="shared" si="71"/>
        <v/>
      </c>
      <c r="AF68" s="8" t="str">
        <f t="shared" si="71"/>
        <v/>
      </c>
      <c r="AG68" s="8" t="str">
        <f t="shared" si="71"/>
        <v/>
      </c>
      <c r="AH68" s="8" t="str">
        <f t="shared" si="70"/>
        <v/>
      </c>
      <c r="AI68" s="8" t="str">
        <f t="shared" si="70"/>
        <v/>
      </c>
      <c r="AJ68" s="8" t="str">
        <f t="shared" si="70"/>
        <v/>
      </c>
      <c r="AK68" s="8" t="str">
        <f t="shared" si="70"/>
        <v/>
      </c>
      <c r="AL68" s="8" t="str">
        <f t="shared" si="70"/>
        <v/>
      </c>
      <c r="AM68" s="8" t="str">
        <f t="shared" si="70"/>
        <v/>
      </c>
      <c r="AN68" s="8" t="str">
        <f t="shared" si="70"/>
        <v/>
      </c>
      <c r="AO68" s="8" t="str">
        <f t="shared" si="70"/>
        <v/>
      </c>
      <c r="AQ68" s="8">
        <f t="shared" si="39"/>
        <v>110</v>
      </c>
      <c r="AR68" s="8">
        <f t="shared" si="40"/>
        <v>594.18521581609184</v>
      </c>
      <c r="AS68" s="8" t="str">
        <f t="shared" si="41"/>
        <v>MP006_E6</v>
      </c>
      <c r="AT68" s="8">
        <f t="shared" si="42"/>
        <v>855</v>
      </c>
      <c r="AU68" s="8">
        <f t="shared" si="43"/>
        <v>855</v>
      </c>
      <c r="AV68" s="8">
        <f t="shared" si="44"/>
        <v>825</v>
      </c>
      <c r="AW68" s="8">
        <f t="shared" si="45"/>
        <v>805</v>
      </c>
      <c r="AX68" s="8">
        <f t="shared" si="46"/>
        <v>790</v>
      </c>
      <c r="AY68" s="8">
        <f t="shared" si="47"/>
        <v>780</v>
      </c>
      <c r="AZ68" s="8">
        <f t="shared" si="48"/>
        <v>770</v>
      </c>
      <c r="BA68" s="8">
        <f t="shared" si="49"/>
        <v>765</v>
      </c>
      <c r="BB68" s="8">
        <f t="shared" si="50"/>
        <v>760</v>
      </c>
      <c r="BC68" s="8">
        <f t="shared" si="51"/>
        <v>750</v>
      </c>
      <c r="BD68" s="8">
        <f t="shared" si="52"/>
        <v>745</v>
      </c>
      <c r="BE68" s="8">
        <f t="shared" si="53"/>
        <v>745</v>
      </c>
      <c r="BF68" s="8" t="str">
        <f t="shared" si="54"/>
        <v/>
      </c>
      <c r="BG68" s="8" t="str">
        <f t="shared" si="55"/>
        <v/>
      </c>
      <c r="BH68" s="8" t="str">
        <f t="shared" si="56"/>
        <v/>
      </c>
      <c r="BI68" s="8" t="str">
        <f t="shared" si="57"/>
        <v/>
      </c>
      <c r="BJ68" s="8" t="str">
        <f t="shared" si="58"/>
        <v/>
      </c>
      <c r="BK68" s="8" t="str">
        <f t="shared" si="59"/>
        <v/>
      </c>
      <c r="BL68" s="8" t="str">
        <f t="shared" si="60"/>
        <v/>
      </c>
      <c r="BM68" s="8" t="str">
        <f t="shared" si="61"/>
        <v/>
      </c>
      <c r="BN68" s="8" t="str">
        <f t="shared" si="62"/>
        <v/>
      </c>
      <c r="BO68" s="8" t="str">
        <f t="shared" si="63"/>
        <v/>
      </c>
      <c r="BP68" s="8" t="str">
        <f t="shared" si="64"/>
        <v/>
      </c>
      <c r="BQ68" s="8" t="str">
        <f t="shared" si="65"/>
        <v/>
      </c>
    </row>
    <row r="69" spans="1:69" x14ac:dyDescent="0.2">
      <c r="A69" s="8" t="str">
        <f>Binning!B69</f>
        <v>PCPU</v>
      </c>
      <c r="B69" s="8" t="str">
        <f>Binning!C69</f>
        <v>MP006</v>
      </c>
      <c r="C69" s="8" t="str">
        <f>Binning!D69</f>
        <v>E7</v>
      </c>
      <c r="D69" s="8" t="str">
        <f>Binning!F69</f>
        <v>MP006_E7</v>
      </c>
      <c r="E69" s="8" t="str">
        <f>Binning!G69</f>
        <v>Bin1</v>
      </c>
      <c r="F69" s="8">
        <f>Binning!H69</f>
        <v>955</v>
      </c>
      <c r="G69" s="8">
        <f>Binning!I69</f>
        <v>110</v>
      </c>
      <c r="H69" s="8">
        <f>Binning!J69</f>
        <v>653.6</v>
      </c>
      <c r="J69" s="8">
        <f>Binning!L69</f>
        <v>770</v>
      </c>
      <c r="K69" s="8">
        <f>Binning!M69</f>
        <v>605</v>
      </c>
      <c r="L69" s="8">
        <f>Binning!N69</f>
        <v>85</v>
      </c>
      <c r="M69" s="8">
        <f>Binning!Y69</f>
        <v>5</v>
      </c>
      <c r="O69" s="8">
        <f t="shared" si="37"/>
        <v>110</v>
      </c>
      <c r="P69" s="8">
        <f>Binning!AZ69</f>
        <v>594.18521581609184</v>
      </c>
      <c r="Q69" s="8" t="str">
        <f t="shared" si="38"/>
        <v>MP006_E7</v>
      </c>
      <c r="R69" s="8">
        <f t="shared" si="71"/>
        <v>770</v>
      </c>
      <c r="S69" s="8">
        <f t="shared" si="71"/>
        <v>755</v>
      </c>
      <c r="T69" s="8">
        <f t="shared" si="71"/>
        <v>725</v>
      </c>
      <c r="U69" s="8">
        <f t="shared" si="71"/>
        <v>705</v>
      </c>
      <c r="V69" s="8">
        <f t="shared" si="71"/>
        <v>690</v>
      </c>
      <c r="W69" s="8">
        <f t="shared" si="71"/>
        <v>680</v>
      </c>
      <c r="X69" s="8">
        <f t="shared" si="71"/>
        <v>670</v>
      </c>
      <c r="Y69" s="8">
        <f t="shared" si="71"/>
        <v>665</v>
      </c>
      <c r="Z69" s="8">
        <f t="shared" si="71"/>
        <v>660</v>
      </c>
      <c r="AA69" s="8">
        <f t="shared" si="71"/>
        <v>650</v>
      </c>
      <c r="AB69" s="8">
        <f t="shared" si="71"/>
        <v>645</v>
      </c>
      <c r="AC69" s="8">
        <f t="shared" si="71"/>
        <v>645</v>
      </c>
      <c r="AD69" s="8" t="str">
        <f t="shared" si="71"/>
        <v/>
      </c>
      <c r="AE69" s="8" t="str">
        <f t="shared" si="71"/>
        <v/>
      </c>
      <c r="AF69" s="8" t="str">
        <f t="shared" si="71"/>
        <v/>
      </c>
      <c r="AG69" s="8" t="str">
        <f t="shared" si="71"/>
        <v/>
      </c>
      <c r="AH69" s="8" t="str">
        <f t="shared" si="70"/>
        <v/>
      </c>
      <c r="AI69" s="8" t="str">
        <f t="shared" si="70"/>
        <v/>
      </c>
      <c r="AJ69" s="8" t="str">
        <f t="shared" si="70"/>
        <v/>
      </c>
      <c r="AK69" s="8" t="str">
        <f t="shared" si="70"/>
        <v/>
      </c>
      <c r="AL69" s="8" t="str">
        <f t="shared" si="70"/>
        <v/>
      </c>
      <c r="AM69" s="8" t="str">
        <f t="shared" si="70"/>
        <v/>
      </c>
      <c r="AN69" s="8" t="str">
        <f t="shared" si="70"/>
        <v/>
      </c>
      <c r="AO69" s="8" t="str">
        <f t="shared" si="70"/>
        <v/>
      </c>
      <c r="AQ69" s="8">
        <f t="shared" si="39"/>
        <v>110</v>
      </c>
      <c r="AR69" s="8">
        <f t="shared" si="40"/>
        <v>594.18521581609184</v>
      </c>
      <c r="AS69" s="8" t="str">
        <f t="shared" si="41"/>
        <v>MP006_E7</v>
      </c>
      <c r="AT69" s="8">
        <f t="shared" si="42"/>
        <v>855</v>
      </c>
      <c r="AU69" s="8">
        <f t="shared" si="43"/>
        <v>840</v>
      </c>
      <c r="AV69" s="8">
        <f t="shared" si="44"/>
        <v>810</v>
      </c>
      <c r="AW69" s="8">
        <f t="shared" si="45"/>
        <v>790</v>
      </c>
      <c r="AX69" s="8">
        <f t="shared" si="46"/>
        <v>775</v>
      </c>
      <c r="AY69" s="8">
        <f t="shared" si="47"/>
        <v>765</v>
      </c>
      <c r="AZ69" s="8">
        <f t="shared" si="48"/>
        <v>755</v>
      </c>
      <c r="BA69" s="8">
        <f t="shared" si="49"/>
        <v>750</v>
      </c>
      <c r="BB69" s="8">
        <f t="shared" si="50"/>
        <v>745</v>
      </c>
      <c r="BC69" s="8">
        <f t="shared" si="51"/>
        <v>735</v>
      </c>
      <c r="BD69" s="8">
        <f t="shared" si="52"/>
        <v>730</v>
      </c>
      <c r="BE69" s="8">
        <f t="shared" si="53"/>
        <v>730</v>
      </c>
      <c r="BF69" s="8" t="str">
        <f t="shared" si="54"/>
        <v/>
      </c>
      <c r="BG69" s="8" t="str">
        <f t="shared" si="55"/>
        <v/>
      </c>
      <c r="BH69" s="8" t="str">
        <f t="shared" si="56"/>
        <v/>
      </c>
      <c r="BI69" s="8" t="str">
        <f t="shared" si="57"/>
        <v/>
      </c>
      <c r="BJ69" s="8" t="str">
        <f t="shared" si="58"/>
        <v/>
      </c>
      <c r="BK69" s="8" t="str">
        <f t="shared" si="59"/>
        <v/>
      </c>
      <c r="BL69" s="8" t="str">
        <f t="shared" si="60"/>
        <v/>
      </c>
      <c r="BM69" s="8" t="str">
        <f t="shared" si="61"/>
        <v/>
      </c>
      <c r="BN69" s="8" t="str">
        <f t="shared" si="62"/>
        <v/>
      </c>
      <c r="BO69" s="8" t="str">
        <f t="shared" si="63"/>
        <v/>
      </c>
      <c r="BP69" s="8" t="str">
        <f t="shared" si="64"/>
        <v/>
      </c>
      <c r="BQ69" s="8" t="str">
        <f t="shared" si="65"/>
        <v/>
      </c>
    </row>
    <row r="70" spans="1:69" x14ac:dyDescent="0.2">
      <c r="A70" s="8" t="str">
        <f>Binning!B70</f>
        <v>PCPU</v>
      </c>
      <c r="B70" s="8" t="str">
        <f>Binning!C70</f>
        <v>MP006</v>
      </c>
      <c r="C70" s="8" t="str">
        <f>Binning!D70</f>
        <v>E8</v>
      </c>
      <c r="D70" s="8" t="str">
        <f>Binning!F70</f>
        <v>MP006_E8</v>
      </c>
      <c r="E70" s="8" t="str">
        <f>Binning!G70</f>
        <v>Bin1</v>
      </c>
      <c r="F70" s="8">
        <f>Binning!H70</f>
        <v>940</v>
      </c>
      <c r="G70" s="8">
        <f>Binning!I70</f>
        <v>110</v>
      </c>
      <c r="H70" s="8">
        <f>Binning!J70</f>
        <v>653.6</v>
      </c>
      <c r="J70" s="8">
        <f>Binning!L70</f>
        <v>770</v>
      </c>
      <c r="K70" s="8">
        <f>Binning!M70</f>
        <v>605</v>
      </c>
      <c r="L70" s="8">
        <f>Binning!N70</f>
        <v>85</v>
      </c>
      <c r="M70" s="8">
        <f>Binning!Y70</f>
        <v>5</v>
      </c>
      <c r="O70" s="8">
        <f t="shared" si="37"/>
        <v>110</v>
      </c>
      <c r="P70" s="8">
        <f>Binning!AZ70</f>
        <v>594.18521581609184</v>
      </c>
      <c r="Q70" s="8" t="str">
        <f t="shared" si="38"/>
        <v>MP006_E8</v>
      </c>
      <c r="R70" s="8">
        <f t="shared" si="71"/>
        <v>770</v>
      </c>
      <c r="S70" s="8">
        <f t="shared" si="71"/>
        <v>740</v>
      </c>
      <c r="T70" s="8">
        <f t="shared" si="71"/>
        <v>710</v>
      </c>
      <c r="U70" s="8">
        <f t="shared" si="71"/>
        <v>690</v>
      </c>
      <c r="V70" s="8">
        <f t="shared" si="71"/>
        <v>675</v>
      </c>
      <c r="W70" s="8">
        <f t="shared" si="71"/>
        <v>665</v>
      </c>
      <c r="X70" s="8">
        <f t="shared" si="71"/>
        <v>655</v>
      </c>
      <c r="Y70" s="8">
        <f t="shared" si="71"/>
        <v>650</v>
      </c>
      <c r="Z70" s="8">
        <f t="shared" si="71"/>
        <v>645</v>
      </c>
      <c r="AA70" s="8">
        <f t="shared" si="71"/>
        <v>635</v>
      </c>
      <c r="AB70" s="8">
        <f t="shared" si="71"/>
        <v>630</v>
      </c>
      <c r="AC70" s="8">
        <f t="shared" si="71"/>
        <v>630</v>
      </c>
      <c r="AD70" s="8" t="str">
        <f t="shared" si="71"/>
        <v/>
      </c>
      <c r="AE70" s="8" t="str">
        <f t="shared" si="71"/>
        <v/>
      </c>
      <c r="AF70" s="8" t="str">
        <f t="shared" si="71"/>
        <v/>
      </c>
      <c r="AG70" s="8" t="str">
        <f t="shared" si="71"/>
        <v/>
      </c>
      <c r="AH70" s="8" t="str">
        <f t="shared" si="70"/>
        <v/>
      </c>
      <c r="AI70" s="8" t="str">
        <f t="shared" si="70"/>
        <v/>
      </c>
      <c r="AJ70" s="8" t="str">
        <f t="shared" si="70"/>
        <v/>
      </c>
      <c r="AK70" s="8" t="str">
        <f t="shared" si="70"/>
        <v/>
      </c>
      <c r="AL70" s="8" t="str">
        <f t="shared" si="70"/>
        <v/>
      </c>
      <c r="AM70" s="8" t="str">
        <f t="shared" si="70"/>
        <v/>
      </c>
      <c r="AN70" s="8" t="str">
        <f t="shared" si="70"/>
        <v/>
      </c>
      <c r="AO70" s="8" t="str">
        <f t="shared" si="70"/>
        <v/>
      </c>
      <c r="AQ70" s="8">
        <f t="shared" si="39"/>
        <v>110</v>
      </c>
      <c r="AR70" s="8">
        <f t="shared" si="40"/>
        <v>594.18521581609184</v>
      </c>
      <c r="AS70" s="8" t="str">
        <f t="shared" si="41"/>
        <v>MP006_E8</v>
      </c>
      <c r="AT70" s="8">
        <f t="shared" si="42"/>
        <v>855</v>
      </c>
      <c r="AU70" s="8">
        <f t="shared" si="43"/>
        <v>825</v>
      </c>
      <c r="AV70" s="8">
        <f t="shared" si="44"/>
        <v>795</v>
      </c>
      <c r="AW70" s="8">
        <f t="shared" si="45"/>
        <v>775</v>
      </c>
      <c r="AX70" s="8">
        <f t="shared" si="46"/>
        <v>760</v>
      </c>
      <c r="AY70" s="8">
        <f t="shared" si="47"/>
        <v>750</v>
      </c>
      <c r="AZ70" s="8">
        <f t="shared" si="48"/>
        <v>740</v>
      </c>
      <c r="BA70" s="8">
        <f t="shared" si="49"/>
        <v>735</v>
      </c>
      <c r="BB70" s="8">
        <f t="shared" si="50"/>
        <v>730</v>
      </c>
      <c r="BC70" s="8">
        <f t="shared" si="51"/>
        <v>720</v>
      </c>
      <c r="BD70" s="8">
        <f t="shared" si="52"/>
        <v>715</v>
      </c>
      <c r="BE70" s="8">
        <f t="shared" si="53"/>
        <v>715</v>
      </c>
      <c r="BF70" s="8" t="str">
        <f t="shared" si="54"/>
        <v/>
      </c>
      <c r="BG70" s="8" t="str">
        <f t="shared" si="55"/>
        <v/>
      </c>
      <c r="BH70" s="8" t="str">
        <f t="shared" si="56"/>
        <v/>
      </c>
      <c r="BI70" s="8" t="str">
        <f t="shared" si="57"/>
        <v/>
      </c>
      <c r="BJ70" s="8" t="str">
        <f t="shared" si="58"/>
        <v/>
      </c>
      <c r="BK70" s="8" t="str">
        <f t="shared" si="59"/>
        <v/>
      </c>
      <c r="BL70" s="8" t="str">
        <f t="shared" si="60"/>
        <v/>
      </c>
      <c r="BM70" s="8" t="str">
        <f t="shared" si="61"/>
        <v/>
      </c>
      <c r="BN70" s="8" t="str">
        <f t="shared" si="62"/>
        <v/>
      </c>
      <c r="BO70" s="8" t="str">
        <f t="shared" si="63"/>
        <v/>
      </c>
      <c r="BP70" s="8" t="str">
        <f t="shared" si="64"/>
        <v/>
      </c>
      <c r="BQ70" s="8" t="str">
        <f t="shared" si="65"/>
        <v/>
      </c>
    </row>
    <row r="71" spans="1:69" x14ac:dyDescent="0.2">
      <c r="A71" s="8" t="str">
        <f>Binning!B71</f>
        <v>PCPU</v>
      </c>
      <c r="B71" s="8" t="str">
        <f>Binning!C71</f>
        <v>MP006</v>
      </c>
      <c r="C71" s="8" t="str">
        <f>Binning!D71</f>
        <v>E9</v>
      </c>
      <c r="D71" s="8" t="str">
        <f>Binning!F71</f>
        <v>MP006_E9</v>
      </c>
      <c r="E71" s="8" t="str">
        <f>Binning!G71</f>
        <v>Bin1</v>
      </c>
      <c r="F71" s="8">
        <f>Binning!H71</f>
        <v>925</v>
      </c>
      <c r="G71" s="8">
        <f>Binning!I71</f>
        <v>110</v>
      </c>
      <c r="H71" s="8">
        <f>Binning!J71</f>
        <v>653.6</v>
      </c>
      <c r="J71" s="8">
        <f>Binning!L71</f>
        <v>770</v>
      </c>
      <c r="K71" s="8">
        <f>Binning!M71</f>
        <v>605</v>
      </c>
      <c r="L71" s="8">
        <f>Binning!N71</f>
        <v>85</v>
      </c>
      <c r="M71" s="8">
        <f>Binning!Y71</f>
        <v>5</v>
      </c>
      <c r="O71" s="8">
        <f t="shared" si="37"/>
        <v>110</v>
      </c>
      <c r="P71" s="8">
        <f>Binning!AZ71</f>
        <v>594.18521581609184</v>
      </c>
      <c r="Q71" s="8" t="str">
        <f t="shared" si="38"/>
        <v>MP006_E9</v>
      </c>
      <c r="R71" s="8">
        <f t="shared" si="71"/>
        <v>770</v>
      </c>
      <c r="S71" s="8">
        <f t="shared" si="71"/>
        <v>725</v>
      </c>
      <c r="T71" s="8">
        <f t="shared" si="71"/>
        <v>695</v>
      </c>
      <c r="U71" s="8">
        <f t="shared" si="71"/>
        <v>675</v>
      </c>
      <c r="V71" s="8">
        <f t="shared" si="71"/>
        <v>660</v>
      </c>
      <c r="W71" s="8">
        <f t="shared" si="71"/>
        <v>650</v>
      </c>
      <c r="X71" s="8">
        <f t="shared" si="71"/>
        <v>640</v>
      </c>
      <c r="Y71" s="8">
        <f t="shared" si="71"/>
        <v>635</v>
      </c>
      <c r="Z71" s="8">
        <f t="shared" si="71"/>
        <v>630</v>
      </c>
      <c r="AA71" s="8">
        <f t="shared" si="71"/>
        <v>620</v>
      </c>
      <c r="AB71" s="8">
        <f t="shared" si="71"/>
        <v>615</v>
      </c>
      <c r="AC71" s="8">
        <f t="shared" si="71"/>
        <v>615</v>
      </c>
      <c r="AD71" s="8" t="str">
        <f t="shared" si="71"/>
        <v/>
      </c>
      <c r="AE71" s="8" t="str">
        <f t="shared" si="71"/>
        <v/>
      </c>
      <c r="AF71" s="8" t="str">
        <f t="shared" si="71"/>
        <v/>
      </c>
      <c r="AG71" s="8" t="str">
        <f t="shared" si="71"/>
        <v/>
      </c>
      <c r="AH71" s="8" t="str">
        <f t="shared" si="70"/>
        <v/>
      </c>
      <c r="AI71" s="8" t="str">
        <f t="shared" si="70"/>
        <v/>
      </c>
      <c r="AJ71" s="8" t="str">
        <f t="shared" si="70"/>
        <v/>
      </c>
      <c r="AK71" s="8" t="str">
        <f t="shared" si="70"/>
        <v/>
      </c>
      <c r="AL71" s="8" t="str">
        <f t="shared" si="70"/>
        <v/>
      </c>
      <c r="AM71" s="8" t="str">
        <f t="shared" si="70"/>
        <v/>
      </c>
      <c r="AN71" s="8" t="str">
        <f t="shared" si="70"/>
        <v/>
      </c>
      <c r="AO71" s="8" t="str">
        <f t="shared" si="70"/>
        <v/>
      </c>
      <c r="AQ71" s="8">
        <f t="shared" si="39"/>
        <v>110</v>
      </c>
      <c r="AR71" s="8">
        <f t="shared" si="40"/>
        <v>594.18521581609184</v>
      </c>
      <c r="AS71" s="8" t="str">
        <f t="shared" si="41"/>
        <v>MP006_E9</v>
      </c>
      <c r="AT71" s="8">
        <f t="shared" si="42"/>
        <v>855</v>
      </c>
      <c r="AU71" s="8">
        <f t="shared" si="43"/>
        <v>810</v>
      </c>
      <c r="AV71" s="8">
        <f t="shared" si="44"/>
        <v>780</v>
      </c>
      <c r="AW71" s="8">
        <f t="shared" si="45"/>
        <v>760</v>
      </c>
      <c r="AX71" s="8">
        <f t="shared" si="46"/>
        <v>745</v>
      </c>
      <c r="AY71" s="8">
        <f t="shared" si="47"/>
        <v>735</v>
      </c>
      <c r="AZ71" s="8">
        <f t="shared" si="48"/>
        <v>725</v>
      </c>
      <c r="BA71" s="8">
        <f t="shared" si="49"/>
        <v>720</v>
      </c>
      <c r="BB71" s="8">
        <f t="shared" si="50"/>
        <v>715</v>
      </c>
      <c r="BC71" s="8">
        <f t="shared" si="51"/>
        <v>705</v>
      </c>
      <c r="BD71" s="8">
        <f t="shared" si="52"/>
        <v>700</v>
      </c>
      <c r="BE71" s="8">
        <f t="shared" si="53"/>
        <v>700</v>
      </c>
      <c r="BF71" s="8" t="str">
        <f t="shared" si="54"/>
        <v/>
      </c>
      <c r="BG71" s="8" t="str">
        <f t="shared" si="55"/>
        <v/>
      </c>
      <c r="BH71" s="8" t="str">
        <f t="shared" si="56"/>
        <v/>
      </c>
      <c r="BI71" s="8" t="str">
        <f t="shared" si="57"/>
        <v/>
      </c>
      <c r="BJ71" s="8" t="str">
        <f t="shared" si="58"/>
        <v/>
      </c>
      <c r="BK71" s="8" t="str">
        <f t="shared" si="59"/>
        <v/>
      </c>
      <c r="BL71" s="8" t="str">
        <f t="shared" si="60"/>
        <v/>
      </c>
      <c r="BM71" s="8" t="str">
        <f t="shared" si="61"/>
        <v/>
      </c>
      <c r="BN71" s="8" t="str">
        <f t="shared" si="62"/>
        <v/>
      </c>
      <c r="BO71" s="8" t="str">
        <f t="shared" si="63"/>
        <v/>
      </c>
      <c r="BP71" s="8" t="str">
        <f t="shared" si="64"/>
        <v/>
      </c>
      <c r="BQ71" s="8" t="str">
        <f t="shared" si="65"/>
        <v/>
      </c>
    </row>
    <row r="72" spans="1:69" x14ac:dyDescent="0.2">
      <c r="A72" s="8" t="str">
        <f>Binning!B72</f>
        <v>PCPU</v>
      </c>
      <c r="B72" s="8" t="str">
        <f>Binning!C72</f>
        <v>MP006</v>
      </c>
      <c r="C72" s="8" t="str">
        <f>Binning!D72</f>
        <v>E10</v>
      </c>
      <c r="D72" s="8" t="str">
        <f>Binning!F72</f>
        <v>MP006_E10</v>
      </c>
      <c r="E72" s="8" t="str">
        <f>Binning!G72</f>
        <v>Bin1</v>
      </c>
      <c r="F72" s="8">
        <f>Binning!H72</f>
        <v>910</v>
      </c>
      <c r="G72" s="8">
        <f>Binning!I72</f>
        <v>110</v>
      </c>
      <c r="H72" s="8">
        <f>Binning!J72</f>
        <v>653.6</v>
      </c>
      <c r="J72" s="8">
        <f>Binning!L72</f>
        <v>770</v>
      </c>
      <c r="K72" s="8">
        <f>Binning!M72</f>
        <v>605</v>
      </c>
      <c r="L72" s="8">
        <f>Binning!N72</f>
        <v>85</v>
      </c>
      <c r="M72" s="8">
        <f>Binning!Y72</f>
        <v>5</v>
      </c>
      <c r="O72" s="8">
        <f t="shared" si="37"/>
        <v>110</v>
      </c>
      <c r="P72" s="8">
        <f>Binning!AZ72</f>
        <v>594.18521581609184</v>
      </c>
      <c r="Q72" s="8" t="str">
        <f t="shared" si="38"/>
        <v>MP006_E10</v>
      </c>
      <c r="R72" s="8">
        <f t="shared" si="71"/>
        <v>770</v>
      </c>
      <c r="S72" s="8">
        <f t="shared" si="71"/>
        <v>710</v>
      </c>
      <c r="T72" s="8">
        <f t="shared" si="71"/>
        <v>680</v>
      </c>
      <c r="U72" s="8">
        <f t="shared" si="71"/>
        <v>660</v>
      </c>
      <c r="V72" s="8">
        <f t="shared" si="71"/>
        <v>645</v>
      </c>
      <c r="W72" s="8">
        <f t="shared" si="71"/>
        <v>635</v>
      </c>
      <c r="X72" s="8">
        <f t="shared" si="71"/>
        <v>625</v>
      </c>
      <c r="Y72" s="8">
        <f t="shared" si="71"/>
        <v>620</v>
      </c>
      <c r="Z72" s="8">
        <f t="shared" si="71"/>
        <v>615</v>
      </c>
      <c r="AA72" s="8">
        <f t="shared" si="71"/>
        <v>605</v>
      </c>
      <c r="AB72" s="8">
        <f t="shared" si="71"/>
        <v>605</v>
      </c>
      <c r="AC72" s="8">
        <f t="shared" si="71"/>
        <v>605</v>
      </c>
      <c r="AD72" s="8" t="str">
        <f t="shared" si="71"/>
        <v/>
      </c>
      <c r="AE72" s="8" t="str">
        <f t="shared" si="71"/>
        <v/>
      </c>
      <c r="AF72" s="8" t="str">
        <f t="shared" si="71"/>
        <v/>
      </c>
      <c r="AG72" s="8" t="str">
        <f t="shared" si="71"/>
        <v/>
      </c>
      <c r="AH72" s="8" t="str">
        <f t="shared" si="70"/>
        <v/>
      </c>
      <c r="AI72" s="8" t="str">
        <f t="shared" si="70"/>
        <v/>
      </c>
      <c r="AJ72" s="8" t="str">
        <f t="shared" si="70"/>
        <v/>
      </c>
      <c r="AK72" s="8" t="str">
        <f t="shared" si="70"/>
        <v/>
      </c>
      <c r="AL72" s="8" t="str">
        <f t="shared" si="70"/>
        <v/>
      </c>
      <c r="AM72" s="8" t="str">
        <f t="shared" si="70"/>
        <v/>
      </c>
      <c r="AN72" s="8" t="str">
        <f t="shared" si="70"/>
        <v/>
      </c>
      <c r="AO72" s="8" t="str">
        <f t="shared" si="70"/>
        <v/>
      </c>
      <c r="AQ72" s="8">
        <f t="shared" si="39"/>
        <v>110</v>
      </c>
      <c r="AR72" s="8">
        <f t="shared" si="40"/>
        <v>594.18521581609184</v>
      </c>
      <c r="AS72" s="8" t="str">
        <f t="shared" si="41"/>
        <v>MP006_E10</v>
      </c>
      <c r="AT72" s="8">
        <f t="shared" si="42"/>
        <v>855</v>
      </c>
      <c r="AU72" s="8">
        <f t="shared" si="43"/>
        <v>795</v>
      </c>
      <c r="AV72" s="8">
        <f t="shared" si="44"/>
        <v>765</v>
      </c>
      <c r="AW72" s="8">
        <f t="shared" si="45"/>
        <v>745</v>
      </c>
      <c r="AX72" s="8">
        <f t="shared" si="46"/>
        <v>730</v>
      </c>
      <c r="AY72" s="8">
        <f t="shared" si="47"/>
        <v>720</v>
      </c>
      <c r="AZ72" s="8">
        <f t="shared" si="48"/>
        <v>710</v>
      </c>
      <c r="BA72" s="8">
        <f t="shared" si="49"/>
        <v>705</v>
      </c>
      <c r="BB72" s="8">
        <f t="shared" si="50"/>
        <v>700</v>
      </c>
      <c r="BC72" s="8">
        <f t="shared" si="51"/>
        <v>690</v>
      </c>
      <c r="BD72" s="8">
        <f t="shared" si="52"/>
        <v>690</v>
      </c>
      <c r="BE72" s="8">
        <f t="shared" si="53"/>
        <v>690</v>
      </c>
      <c r="BF72" s="8" t="str">
        <f t="shared" si="54"/>
        <v/>
      </c>
      <c r="BG72" s="8" t="str">
        <f t="shared" si="55"/>
        <v/>
      </c>
      <c r="BH72" s="8" t="str">
        <f t="shared" si="56"/>
        <v/>
      </c>
      <c r="BI72" s="8" t="str">
        <f t="shared" si="57"/>
        <v/>
      </c>
      <c r="BJ72" s="8" t="str">
        <f t="shared" si="58"/>
        <v/>
      </c>
      <c r="BK72" s="8" t="str">
        <f t="shared" si="59"/>
        <v/>
      </c>
      <c r="BL72" s="8" t="str">
        <f t="shared" si="60"/>
        <v/>
      </c>
      <c r="BM72" s="8" t="str">
        <f t="shared" si="61"/>
        <v/>
      </c>
      <c r="BN72" s="8" t="str">
        <f t="shared" si="62"/>
        <v/>
      </c>
      <c r="BO72" s="8" t="str">
        <f t="shared" si="63"/>
        <v/>
      </c>
      <c r="BP72" s="8" t="str">
        <f t="shared" si="64"/>
        <v/>
      </c>
      <c r="BQ72" s="8" t="str">
        <f t="shared" si="65"/>
        <v/>
      </c>
    </row>
    <row r="73" spans="1:69" x14ac:dyDescent="0.2">
      <c r="A73" s="8" t="str">
        <f>Binning!B73</f>
        <v>PCPU</v>
      </c>
      <c r="B73" s="8" t="str">
        <f>Binning!C73</f>
        <v>MP006</v>
      </c>
      <c r="C73" s="8" t="str">
        <f>Binning!D73</f>
        <v>E11</v>
      </c>
      <c r="D73" s="8" t="str">
        <f>Binning!F73</f>
        <v>MP006_E11</v>
      </c>
      <c r="E73" s="8" t="str">
        <f>Binning!G73</f>
        <v>Bin1</v>
      </c>
      <c r="F73" s="8">
        <f>Binning!H73</f>
        <v>895</v>
      </c>
      <c r="G73" s="8">
        <f>Binning!I73</f>
        <v>110</v>
      </c>
      <c r="H73" s="8">
        <f>Binning!J73</f>
        <v>653.6</v>
      </c>
      <c r="J73" s="8">
        <f>Binning!L73</f>
        <v>770</v>
      </c>
      <c r="K73" s="8">
        <f>Binning!M73</f>
        <v>605</v>
      </c>
      <c r="L73" s="8">
        <f>Binning!N73</f>
        <v>85</v>
      </c>
      <c r="M73" s="8">
        <f>Binning!Y73</f>
        <v>5</v>
      </c>
      <c r="O73" s="8">
        <f t="shared" si="37"/>
        <v>110</v>
      </c>
      <c r="P73" s="8">
        <f>Binning!AZ73</f>
        <v>594.18521581609184</v>
      </c>
      <c r="Q73" s="8" t="str">
        <f t="shared" si="38"/>
        <v>MP006_E11</v>
      </c>
      <c r="R73" s="8">
        <f t="shared" si="71"/>
        <v>770</v>
      </c>
      <c r="S73" s="8">
        <f t="shared" si="71"/>
        <v>695</v>
      </c>
      <c r="T73" s="8">
        <f t="shared" si="71"/>
        <v>665</v>
      </c>
      <c r="U73" s="8">
        <f t="shared" si="71"/>
        <v>645</v>
      </c>
      <c r="V73" s="8">
        <f t="shared" si="71"/>
        <v>630</v>
      </c>
      <c r="W73" s="8">
        <f t="shared" si="71"/>
        <v>620</v>
      </c>
      <c r="X73" s="8">
        <f t="shared" si="71"/>
        <v>610</v>
      </c>
      <c r="Y73" s="8">
        <f t="shared" si="71"/>
        <v>605</v>
      </c>
      <c r="Z73" s="8">
        <f t="shared" si="71"/>
        <v>605</v>
      </c>
      <c r="AA73" s="8">
        <f t="shared" si="71"/>
        <v>605</v>
      </c>
      <c r="AB73" s="8">
        <f t="shared" si="71"/>
        <v>605</v>
      </c>
      <c r="AC73" s="8">
        <f t="shared" si="71"/>
        <v>605</v>
      </c>
      <c r="AD73" s="8" t="str">
        <f t="shared" si="71"/>
        <v/>
      </c>
      <c r="AE73" s="8" t="str">
        <f t="shared" si="71"/>
        <v/>
      </c>
      <c r="AF73" s="8" t="str">
        <f t="shared" si="71"/>
        <v/>
      </c>
      <c r="AG73" s="8" t="str">
        <f t="shared" si="71"/>
        <v/>
      </c>
      <c r="AH73" s="8" t="str">
        <f t="shared" si="70"/>
        <v/>
      </c>
      <c r="AI73" s="8" t="str">
        <f t="shared" si="70"/>
        <v/>
      </c>
      <c r="AJ73" s="8" t="str">
        <f t="shared" si="70"/>
        <v/>
      </c>
      <c r="AK73" s="8" t="str">
        <f t="shared" si="70"/>
        <v/>
      </c>
      <c r="AL73" s="8" t="str">
        <f t="shared" si="70"/>
        <v/>
      </c>
      <c r="AM73" s="8" t="str">
        <f t="shared" si="70"/>
        <v/>
      </c>
      <c r="AN73" s="8" t="str">
        <f t="shared" si="70"/>
        <v/>
      </c>
      <c r="AO73" s="8" t="str">
        <f t="shared" si="70"/>
        <v/>
      </c>
      <c r="AQ73" s="8">
        <f t="shared" si="39"/>
        <v>110</v>
      </c>
      <c r="AR73" s="8">
        <f t="shared" si="40"/>
        <v>594.18521581609184</v>
      </c>
      <c r="AS73" s="8" t="str">
        <f t="shared" si="41"/>
        <v>MP006_E11</v>
      </c>
      <c r="AT73" s="8">
        <f t="shared" si="42"/>
        <v>855</v>
      </c>
      <c r="AU73" s="8">
        <f t="shared" si="43"/>
        <v>780</v>
      </c>
      <c r="AV73" s="8">
        <f t="shared" si="44"/>
        <v>750</v>
      </c>
      <c r="AW73" s="8">
        <f t="shared" si="45"/>
        <v>730</v>
      </c>
      <c r="AX73" s="8">
        <f t="shared" si="46"/>
        <v>715</v>
      </c>
      <c r="AY73" s="8">
        <f t="shared" si="47"/>
        <v>705</v>
      </c>
      <c r="AZ73" s="8">
        <f t="shared" si="48"/>
        <v>695</v>
      </c>
      <c r="BA73" s="8">
        <f t="shared" si="49"/>
        <v>690</v>
      </c>
      <c r="BB73" s="8">
        <f t="shared" si="50"/>
        <v>690</v>
      </c>
      <c r="BC73" s="8">
        <f t="shared" si="51"/>
        <v>690</v>
      </c>
      <c r="BD73" s="8">
        <f t="shared" si="52"/>
        <v>690</v>
      </c>
      <c r="BE73" s="8">
        <f t="shared" si="53"/>
        <v>690</v>
      </c>
      <c r="BF73" s="8" t="str">
        <f t="shared" si="54"/>
        <v/>
      </c>
      <c r="BG73" s="8" t="str">
        <f t="shared" si="55"/>
        <v/>
      </c>
      <c r="BH73" s="8" t="str">
        <f t="shared" si="56"/>
        <v/>
      </c>
      <c r="BI73" s="8" t="str">
        <f t="shared" si="57"/>
        <v/>
      </c>
      <c r="BJ73" s="8" t="str">
        <f t="shared" si="58"/>
        <v/>
      </c>
      <c r="BK73" s="8" t="str">
        <f t="shared" si="59"/>
        <v/>
      </c>
      <c r="BL73" s="8" t="str">
        <f t="shared" si="60"/>
        <v/>
      </c>
      <c r="BM73" s="8" t="str">
        <f t="shared" si="61"/>
        <v/>
      </c>
      <c r="BN73" s="8" t="str">
        <f t="shared" si="62"/>
        <v/>
      </c>
      <c r="BO73" s="8" t="str">
        <f t="shared" si="63"/>
        <v/>
      </c>
      <c r="BP73" s="8" t="str">
        <f t="shared" si="64"/>
        <v/>
      </c>
      <c r="BQ73" s="8" t="str">
        <f t="shared" si="65"/>
        <v/>
      </c>
    </row>
    <row r="74" spans="1:69" x14ac:dyDescent="0.2">
      <c r="A74" s="8" t="str">
        <f>Binning!B74</f>
        <v>PCPU</v>
      </c>
      <c r="B74" s="8" t="str">
        <f>Binning!C74</f>
        <v>MP006</v>
      </c>
      <c r="C74" s="8" t="str">
        <f>Binning!D74</f>
        <v>E12</v>
      </c>
      <c r="D74" s="8" t="str">
        <f>Binning!F74</f>
        <v>MP006_E12</v>
      </c>
      <c r="E74" s="8" t="str">
        <f>Binning!G74</f>
        <v>Bin1</v>
      </c>
      <c r="F74" s="8">
        <f>Binning!H74</f>
        <v>880</v>
      </c>
      <c r="G74" s="8">
        <f>Binning!I74</f>
        <v>110</v>
      </c>
      <c r="H74" s="8">
        <f>Binning!J74</f>
        <v>653.6</v>
      </c>
      <c r="J74" s="8">
        <f>Binning!L74</f>
        <v>770</v>
      </c>
      <c r="K74" s="8">
        <f>Binning!M74</f>
        <v>605</v>
      </c>
      <c r="L74" s="8">
        <f>Binning!N74</f>
        <v>85</v>
      </c>
      <c r="M74" s="8">
        <f>Binning!Y74</f>
        <v>5</v>
      </c>
      <c r="O74" s="8">
        <f t="shared" si="37"/>
        <v>110</v>
      </c>
      <c r="P74" s="8">
        <f>Binning!AZ74</f>
        <v>594.18521581609184</v>
      </c>
      <c r="Q74" s="8" t="str">
        <f t="shared" si="38"/>
        <v>MP006_E12</v>
      </c>
      <c r="R74" s="8">
        <f t="shared" si="71"/>
        <v>770</v>
      </c>
      <c r="S74" s="8">
        <f t="shared" si="71"/>
        <v>680</v>
      </c>
      <c r="T74" s="8">
        <f t="shared" si="71"/>
        <v>650</v>
      </c>
      <c r="U74" s="8">
        <f t="shared" si="71"/>
        <v>630</v>
      </c>
      <c r="V74" s="8">
        <f t="shared" si="71"/>
        <v>615</v>
      </c>
      <c r="W74" s="8">
        <f t="shared" si="71"/>
        <v>605</v>
      </c>
      <c r="X74" s="8">
        <f t="shared" si="71"/>
        <v>605</v>
      </c>
      <c r="Y74" s="8">
        <f t="shared" si="71"/>
        <v>605</v>
      </c>
      <c r="Z74" s="8">
        <f t="shared" si="71"/>
        <v>605</v>
      </c>
      <c r="AA74" s="8">
        <f t="shared" si="71"/>
        <v>605</v>
      </c>
      <c r="AB74" s="8">
        <f t="shared" si="71"/>
        <v>605</v>
      </c>
      <c r="AC74" s="8">
        <f t="shared" si="71"/>
        <v>605</v>
      </c>
      <c r="AD74" s="8" t="str">
        <f t="shared" si="71"/>
        <v/>
      </c>
      <c r="AE74" s="8" t="str">
        <f t="shared" si="71"/>
        <v/>
      </c>
      <c r="AF74" s="8" t="str">
        <f t="shared" si="71"/>
        <v/>
      </c>
      <c r="AG74" s="8" t="str">
        <f t="shared" si="71"/>
        <v/>
      </c>
      <c r="AH74" s="8" t="str">
        <f t="shared" si="70"/>
        <v/>
      </c>
      <c r="AI74" s="8" t="str">
        <f t="shared" si="70"/>
        <v/>
      </c>
      <c r="AJ74" s="8" t="str">
        <f t="shared" si="70"/>
        <v/>
      </c>
      <c r="AK74" s="8" t="str">
        <f t="shared" si="70"/>
        <v/>
      </c>
      <c r="AL74" s="8" t="str">
        <f t="shared" si="70"/>
        <v/>
      </c>
      <c r="AM74" s="8" t="str">
        <f t="shared" si="70"/>
        <v/>
      </c>
      <c r="AN74" s="8" t="str">
        <f t="shared" si="70"/>
        <v/>
      </c>
      <c r="AO74" s="8" t="str">
        <f t="shared" si="70"/>
        <v/>
      </c>
      <c r="AQ74" s="8">
        <f t="shared" si="39"/>
        <v>110</v>
      </c>
      <c r="AR74" s="8">
        <f t="shared" si="40"/>
        <v>594.18521581609184</v>
      </c>
      <c r="AS74" s="8" t="str">
        <f t="shared" si="41"/>
        <v>MP006_E12</v>
      </c>
      <c r="AT74" s="8">
        <f t="shared" si="42"/>
        <v>855</v>
      </c>
      <c r="AU74" s="8">
        <f t="shared" si="43"/>
        <v>765</v>
      </c>
      <c r="AV74" s="8">
        <f t="shared" si="44"/>
        <v>735</v>
      </c>
      <c r="AW74" s="8">
        <f t="shared" si="45"/>
        <v>715</v>
      </c>
      <c r="AX74" s="8">
        <f t="shared" si="46"/>
        <v>700</v>
      </c>
      <c r="AY74" s="8">
        <f t="shared" si="47"/>
        <v>690</v>
      </c>
      <c r="AZ74" s="8">
        <f t="shared" si="48"/>
        <v>690</v>
      </c>
      <c r="BA74" s="8">
        <f t="shared" si="49"/>
        <v>690</v>
      </c>
      <c r="BB74" s="8">
        <f t="shared" si="50"/>
        <v>690</v>
      </c>
      <c r="BC74" s="8">
        <f t="shared" si="51"/>
        <v>690</v>
      </c>
      <c r="BD74" s="8">
        <f t="shared" si="52"/>
        <v>690</v>
      </c>
      <c r="BE74" s="8">
        <f t="shared" si="53"/>
        <v>690</v>
      </c>
      <c r="BF74" s="8" t="str">
        <f t="shared" si="54"/>
        <v/>
      </c>
      <c r="BG74" s="8" t="str">
        <f t="shared" si="55"/>
        <v/>
      </c>
      <c r="BH74" s="8" t="str">
        <f t="shared" si="56"/>
        <v/>
      </c>
      <c r="BI74" s="8" t="str">
        <f t="shared" si="57"/>
        <v/>
      </c>
      <c r="BJ74" s="8" t="str">
        <f t="shared" si="58"/>
        <v/>
      </c>
      <c r="BK74" s="8" t="str">
        <f t="shared" si="59"/>
        <v/>
      </c>
      <c r="BL74" s="8" t="str">
        <f t="shared" si="60"/>
        <v/>
      </c>
      <c r="BM74" s="8" t="str">
        <f t="shared" si="61"/>
        <v/>
      </c>
      <c r="BN74" s="8" t="str">
        <f t="shared" si="62"/>
        <v/>
      </c>
      <c r="BO74" s="8" t="str">
        <f t="shared" si="63"/>
        <v/>
      </c>
      <c r="BP74" s="8" t="str">
        <f t="shared" si="64"/>
        <v/>
      </c>
      <c r="BQ74" s="8" t="str">
        <f t="shared" si="65"/>
        <v/>
      </c>
    </row>
    <row r="75" spans="1:69" x14ac:dyDescent="0.2">
      <c r="A75" s="8" t="str">
        <f>Binning!B75</f>
        <v>PCPU</v>
      </c>
      <c r="B75" s="8" t="str">
        <f>Binning!C75</f>
        <v>MP007</v>
      </c>
      <c r="C75" s="8" t="str">
        <f>Binning!D75</f>
        <v>E1</v>
      </c>
      <c r="D75" s="8" t="str">
        <f>Binning!F75</f>
        <v>MP007_E1</v>
      </c>
      <c r="E75" s="8" t="str">
        <f>Binning!G75</f>
        <v>Bin1</v>
      </c>
      <c r="F75" s="8">
        <f>Binning!H75</f>
        <v>1080</v>
      </c>
      <c r="G75" s="8">
        <f>Binning!I75</f>
        <v>115</v>
      </c>
      <c r="H75" s="8">
        <f>Binning!J75</f>
        <v>653.6</v>
      </c>
      <c r="J75" s="8">
        <f>Binning!L75</f>
        <v>815</v>
      </c>
      <c r="K75" s="8">
        <f>Binning!M75</f>
        <v>635</v>
      </c>
      <c r="L75" s="8">
        <f>Binning!N75</f>
        <v>80</v>
      </c>
      <c r="M75" s="8">
        <f>Binning!Y75</f>
        <v>5</v>
      </c>
      <c r="O75" s="8">
        <f t="shared" si="37"/>
        <v>110</v>
      </c>
      <c r="P75" s="8">
        <f>Binning!AZ75</f>
        <v>594.18521581609184</v>
      </c>
      <c r="Q75" s="8" t="str">
        <f t="shared" si="38"/>
        <v>MP007_E1</v>
      </c>
      <c r="R75" s="8">
        <f t="shared" si="71"/>
        <v>815</v>
      </c>
      <c r="S75" s="8">
        <f t="shared" si="71"/>
        <v>815</v>
      </c>
      <c r="T75" s="8">
        <f t="shared" si="71"/>
        <v>815</v>
      </c>
      <c r="U75" s="8">
        <f t="shared" si="71"/>
        <v>815</v>
      </c>
      <c r="V75" s="8">
        <f t="shared" si="71"/>
        <v>805</v>
      </c>
      <c r="W75" s="8">
        <f t="shared" si="71"/>
        <v>795</v>
      </c>
      <c r="X75" s="8">
        <f t="shared" si="71"/>
        <v>785</v>
      </c>
      <c r="Y75" s="8">
        <f t="shared" si="71"/>
        <v>775</v>
      </c>
      <c r="Z75" s="8">
        <f t="shared" si="71"/>
        <v>770</v>
      </c>
      <c r="AA75" s="8">
        <f t="shared" si="71"/>
        <v>765</v>
      </c>
      <c r="AB75" s="8">
        <f t="shared" si="71"/>
        <v>760</v>
      </c>
      <c r="AC75" s="8">
        <f t="shared" si="71"/>
        <v>755</v>
      </c>
      <c r="AD75" s="8" t="str">
        <f t="shared" si="71"/>
        <v/>
      </c>
      <c r="AE75" s="8" t="str">
        <f t="shared" si="71"/>
        <v/>
      </c>
      <c r="AF75" s="8" t="str">
        <f t="shared" si="71"/>
        <v/>
      </c>
      <c r="AG75" s="8" t="str">
        <f t="shared" si="71"/>
        <v/>
      </c>
      <c r="AH75" s="8" t="str">
        <f t="shared" si="70"/>
        <v/>
      </c>
      <c r="AI75" s="8" t="str">
        <f t="shared" si="70"/>
        <v/>
      </c>
      <c r="AJ75" s="8" t="str">
        <f t="shared" si="70"/>
        <v/>
      </c>
      <c r="AK75" s="8" t="str">
        <f t="shared" si="70"/>
        <v/>
      </c>
      <c r="AL75" s="8" t="str">
        <f t="shared" si="70"/>
        <v/>
      </c>
      <c r="AM75" s="8" t="str">
        <f t="shared" si="70"/>
        <v/>
      </c>
      <c r="AN75" s="8" t="str">
        <f t="shared" si="70"/>
        <v/>
      </c>
      <c r="AO75" s="8" t="str">
        <f t="shared" si="70"/>
        <v/>
      </c>
      <c r="AQ75" s="8">
        <f t="shared" si="39"/>
        <v>110</v>
      </c>
      <c r="AR75" s="8">
        <f t="shared" si="40"/>
        <v>594.18521581609184</v>
      </c>
      <c r="AS75" s="8" t="str">
        <f t="shared" si="41"/>
        <v>MP007_E1</v>
      </c>
      <c r="AT75" s="8">
        <f t="shared" si="42"/>
        <v>895</v>
      </c>
      <c r="AU75" s="8">
        <f t="shared" si="43"/>
        <v>895</v>
      </c>
      <c r="AV75" s="8">
        <f t="shared" si="44"/>
        <v>895</v>
      </c>
      <c r="AW75" s="8">
        <f t="shared" si="45"/>
        <v>895</v>
      </c>
      <c r="AX75" s="8">
        <f t="shared" si="46"/>
        <v>885</v>
      </c>
      <c r="AY75" s="8">
        <f t="shared" si="47"/>
        <v>875</v>
      </c>
      <c r="AZ75" s="8">
        <f t="shared" si="48"/>
        <v>865</v>
      </c>
      <c r="BA75" s="8">
        <f t="shared" si="49"/>
        <v>855</v>
      </c>
      <c r="BB75" s="8">
        <f t="shared" si="50"/>
        <v>850</v>
      </c>
      <c r="BC75" s="8">
        <f t="shared" si="51"/>
        <v>845</v>
      </c>
      <c r="BD75" s="8">
        <f t="shared" si="52"/>
        <v>840</v>
      </c>
      <c r="BE75" s="8">
        <f t="shared" si="53"/>
        <v>835</v>
      </c>
      <c r="BF75" s="8" t="str">
        <f t="shared" si="54"/>
        <v/>
      </c>
      <c r="BG75" s="8" t="str">
        <f t="shared" si="55"/>
        <v/>
      </c>
      <c r="BH75" s="8" t="str">
        <f t="shared" si="56"/>
        <v/>
      </c>
      <c r="BI75" s="8" t="str">
        <f t="shared" si="57"/>
        <v/>
      </c>
      <c r="BJ75" s="8" t="str">
        <f t="shared" si="58"/>
        <v/>
      </c>
      <c r="BK75" s="8" t="str">
        <f t="shared" si="59"/>
        <v/>
      </c>
      <c r="BL75" s="8" t="str">
        <f t="shared" si="60"/>
        <v/>
      </c>
      <c r="BM75" s="8" t="str">
        <f t="shared" si="61"/>
        <v/>
      </c>
      <c r="BN75" s="8" t="str">
        <f t="shared" si="62"/>
        <v/>
      </c>
      <c r="BO75" s="8" t="str">
        <f t="shared" si="63"/>
        <v/>
      </c>
      <c r="BP75" s="8" t="str">
        <f t="shared" si="64"/>
        <v/>
      </c>
      <c r="BQ75" s="8" t="str">
        <f t="shared" si="65"/>
        <v/>
      </c>
    </row>
    <row r="76" spans="1:69" x14ac:dyDescent="0.2">
      <c r="A76" s="8" t="str">
        <f>Binning!B76</f>
        <v>PCPU</v>
      </c>
      <c r="B76" s="8" t="str">
        <f>Binning!C76</f>
        <v>MP007</v>
      </c>
      <c r="C76" s="8" t="str">
        <f>Binning!D76</f>
        <v>E2</v>
      </c>
      <c r="D76" s="8" t="str">
        <f>Binning!F76</f>
        <v>MP007_E2</v>
      </c>
      <c r="E76" s="8" t="str">
        <f>Binning!G76</f>
        <v>Bin1</v>
      </c>
      <c r="F76" s="8">
        <f>Binning!H76</f>
        <v>1065</v>
      </c>
      <c r="G76" s="8">
        <f>Binning!I76</f>
        <v>115</v>
      </c>
      <c r="H76" s="8">
        <f>Binning!J76</f>
        <v>653.6</v>
      </c>
      <c r="J76" s="8">
        <f>Binning!L76</f>
        <v>805</v>
      </c>
      <c r="K76" s="8">
        <f>Binning!M76</f>
        <v>635</v>
      </c>
      <c r="L76" s="8">
        <f>Binning!N76</f>
        <v>80</v>
      </c>
      <c r="M76" s="8">
        <f>Binning!Y76</f>
        <v>5</v>
      </c>
      <c r="O76" s="8">
        <f t="shared" si="37"/>
        <v>110</v>
      </c>
      <c r="P76" s="8">
        <f>Binning!AZ76</f>
        <v>594.18521581609184</v>
      </c>
      <c r="Q76" s="8" t="str">
        <f t="shared" si="38"/>
        <v>MP007_E2</v>
      </c>
      <c r="R76" s="8">
        <f t="shared" si="71"/>
        <v>805</v>
      </c>
      <c r="S76" s="8">
        <f t="shared" si="71"/>
        <v>805</v>
      </c>
      <c r="T76" s="8">
        <f t="shared" si="71"/>
        <v>805</v>
      </c>
      <c r="U76" s="8">
        <f t="shared" si="71"/>
        <v>805</v>
      </c>
      <c r="V76" s="8">
        <f t="shared" si="71"/>
        <v>790</v>
      </c>
      <c r="W76" s="8">
        <f t="shared" si="71"/>
        <v>780</v>
      </c>
      <c r="X76" s="8">
        <f t="shared" si="71"/>
        <v>770</v>
      </c>
      <c r="Y76" s="8">
        <f t="shared" si="71"/>
        <v>760</v>
      </c>
      <c r="Z76" s="8">
        <f t="shared" si="71"/>
        <v>755</v>
      </c>
      <c r="AA76" s="8">
        <f t="shared" si="71"/>
        <v>750</v>
      </c>
      <c r="AB76" s="8">
        <f t="shared" si="71"/>
        <v>745</v>
      </c>
      <c r="AC76" s="8">
        <f t="shared" si="71"/>
        <v>740</v>
      </c>
      <c r="AD76" s="8" t="str">
        <f t="shared" si="71"/>
        <v/>
      </c>
      <c r="AE76" s="8" t="str">
        <f t="shared" si="71"/>
        <v/>
      </c>
      <c r="AF76" s="8" t="str">
        <f t="shared" si="71"/>
        <v/>
      </c>
      <c r="AG76" s="8" t="str">
        <f t="shared" si="71"/>
        <v/>
      </c>
      <c r="AH76" s="8" t="str">
        <f t="shared" si="70"/>
        <v/>
      </c>
      <c r="AI76" s="8" t="str">
        <f t="shared" si="70"/>
        <v/>
      </c>
      <c r="AJ76" s="8" t="str">
        <f t="shared" si="70"/>
        <v/>
      </c>
      <c r="AK76" s="8" t="str">
        <f t="shared" si="70"/>
        <v/>
      </c>
      <c r="AL76" s="8" t="str">
        <f t="shared" si="70"/>
        <v/>
      </c>
      <c r="AM76" s="8" t="str">
        <f t="shared" si="70"/>
        <v/>
      </c>
      <c r="AN76" s="8" t="str">
        <f t="shared" si="70"/>
        <v/>
      </c>
      <c r="AO76" s="8" t="str">
        <f t="shared" si="70"/>
        <v/>
      </c>
      <c r="AQ76" s="8">
        <f t="shared" si="39"/>
        <v>110</v>
      </c>
      <c r="AR76" s="8">
        <f t="shared" si="40"/>
        <v>594.18521581609184</v>
      </c>
      <c r="AS76" s="8" t="str">
        <f t="shared" si="41"/>
        <v>MP007_E2</v>
      </c>
      <c r="AT76" s="8">
        <f t="shared" si="42"/>
        <v>885</v>
      </c>
      <c r="AU76" s="8">
        <f t="shared" si="43"/>
        <v>885</v>
      </c>
      <c r="AV76" s="8">
        <f t="shared" si="44"/>
        <v>885</v>
      </c>
      <c r="AW76" s="8">
        <f t="shared" si="45"/>
        <v>885</v>
      </c>
      <c r="AX76" s="8">
        <f t="shared" si="46"/>
        <v>870</v>
      </c>
      <c r="AY76" s="8">
        <f t="shared" si="47"/>
        <v>860</v>
      </c>
      <c r="AZ76" s="8">
        <f t="shared" si="48"/>
        <v>850</v>
      </c>
      <c r="BA76" s="8">
        <f t="shared" si="49"/>
        <v>840</v>
      </c>
      <c r="BB76" s="8">
        <f t="shared" si="50"/>
        <v>835</v>
      </c>
      <c r="BC76" s="8">
        <f t="shared" si="51"/>
        <v>830</v>
      </c>
      <c r="BD76" s="8">
        <f t="shared" si="52"/>
        <v>825</v>
      </c>
      <c r="BE76" s="8">
        <f t="shared" si="53"/>
        <v>820</v>
      </c>
      <c r="BF76" s="8" t="str">
        <f t="shared" si="54"/>
        <v/>
      </c>
      <c r="BG76" s="8" t="str">
        <f t="shared" si="55"/>
        <v/>
      </c>
      <c r="BH76" s="8" t="str">
        <f t="shared" si="56"/>
        <v/>
      </c>
      <c r="BI76" s="8" t="str">
        <f t="shared" si="57"/>
        <v/>
      </c>
      <c r="BJ76" s="8" t="str">
        <f t="shared" si="58"/>
        <v/>
      </c>
      <c r="BK76" s="8" t="str">
        <f t="shared" si="59"/>
        <v/>
      </c>
      <c r="BL76" s="8" t="str">
        <f t="shared" si="60"/>
        <v/>
      </c>
      <c r="BM76" s="8" t="str">
        <f t="shared" si="61"/>
        <v/>
      </c>
      <c r="BN76" s="8" t="str">
        <f t="shared" si="62"/>
        <v/>
      </c>
      <c r="BO76" s="8" t="str">
        <f t="shared" si="63"/>
        <v/>
      </c>
      <c r="BP76" s="8" t="str">
        <f t="shared" si="64"/>
        <v/>
      </c>
      <c r="BQ76" s="8" t="str">
        <f t="shared" si="65"/>
        <v/>
      </c>
    </row>
    <row r="77" spans="1:69" x14ac:dyDescent="0.2">
      <c r="A77" s="8" t="str">
        <f>Binning!B77</f>
        <v>PCPU</v>
      </c>
      <c r="B77" s="8" t="str">
        <f>Binning!C77</f>
        <v>MP007</v>
      </c>
      <c r="C77" s="8" t="str">
        <f>Binning!D77</f>
        <v>E3</v>
      </c>
      <c r="D77" s="8" t="str">
        <f>Binning!F77</f>
        <v>MP007_E3</v>
      </c>
      <c r="E77" s="8" t="str">
        <f>Binning!G77</f>
        <v>Bin1</v>
      </c>
      <c r="F77" s="8">
        <f>Binning!H77</f>
        <v>1050</v>
      </c>
      <c r="G77" s="8">
        <f>Binning!I77</f>
        <v>115</v>
      </c>
      <c r="H77" s="8">
        <f>Binning!J77</f>
        <v>653.6</v>
      </c>
      <c r="J77" s="8">
        <f>Binning!L77</f>
        <v>795</v>
      </c>
      <c r="K77" s="8">
        <f>Binning!M77</f>
        <v>635</v>
      </c>
      <c r="L77" s="8">
        <f>Binning!N77</f>
        <v>80</v>
      </c>
      <c r="M77" s="8">
        <f>Binning!Y77</f>
        <v>5</v>
      </c>
      <c r="O77" s="8">
        <f t="shared" si="37"/>
        <v>110</v>
      </c>
      <c r="P77" s="8">
        <f>Binning!AZ77</f>
        <v>594.18521581609184</v>
      </c>
      <c r="Q77" s="8" t="str">
        <f t="shared" si="38"/>
        <v>MP007_E3</v>
      </c>
      <c r="R77" s="8">
        <f t="shared" si="71"/>
        <v>795</v>
      </c>
      <c r="S77" s="8">
        <f t="shared" si="71"/>
        <v>795</v>
      </c>
      <c r="T77" s="8">
        <f t="shared" si="71"/>
        <v>795</v>
      </c>
      <c r="U77" s="8">
        <f t="shared" si="71"/>
        <v>790</v>
      </c>
      <c r="V77" s="8">
        <f t="shared" si="71"/>
        <v>775</v>
      </c>
      <c r="W77" s="8">
        <f t="shared" si="71"/>
        <v>765</v>
      </c>
      <c r="X77" s="8">
        <f t="shared" si="71"/>
        <v>755</v>
      </c>
      <c r="Y77" s="8">
        <f t="shared" si="71"/>
        <v>745</v>
      </c>
      <c r="Z77" s="8">
        <f t="shared" si="71"/>
        <v>740</v>
      </c>
      <c r="AA77" s="8">
        <f t="shared" si="71"/>
        <v>735</v>
      </c>
      <c r="AB77" s="8">
        <f t="shared" si="71"/>
        <v>730</v>
      </c>
      <c r="AC77" s="8">
        <f t="shared" si="71"/>
        <v>725</v>
      </c>
      <c r="AD77" s="8" t="str">
        <f t="shared" si="71"/>
        <v/>
      </c>
      <c r="AE77" s="8" t="str">
        <f t="shared" si="71"/>
        <v/>
      </c>
      <c r="AF77" s="8" t="str">
        <f t="shared" si="71"/>
        <v/>
      </c>
      <c r="AG77" s="8" t="str">
        <f t="shared" ref="AG77:AO82" si="72">IF($O77*1.03&gt;AG$2,MAX(MIN(FLOOR(($F77-$G77*LOG10($P77*AG$2/100))/$M77,1)*$M77,$J77),$K77),"")</f>
        <v/>
      </c>
      <c r="AH77" s="8" t="str">
        <f t="shared" si="72"/>
        <v/>
      </c>
      <c r="AI77" s="8" t="str">
        <f t="shared" si="72"/>
        <v/>
      </c>
      <c r="AJ77" s="8" t="str">
        <f t="shared" si="72"/>
        <v/>
      </c>
      <c r="AK77" s="8" t="str">
        <f t="shared" si="72"/>
        <v/>
      </c>
      <c r="AL77" s="8" t="str">
        <f t="shared" si="72"/>
        <v/>
      </c>
      <c r="AM77" s="8" t="str">
        <f t="shared" si="72"/>
        <v/>
      </c>
      <c r="AN77" s="8" t="str">
        <f t="shared" si="72"/>
        <v/>
      </c>
      <c r="AO77" s="8" t="str">
        <f t="shared" si="72"/>
        <v/>
      </c>
      <c r="AQ77" s="8">
        <f t="shared" si="39"/>
        <v>110</v>
      </c>
      <c r="AR77" s="8">
        <f t="shared" si="40"/>
        <v>594.18521581609184</v>
      </c>
      <c r="AS77" s="8" t="str">
        <f t="shared" si="41"/>
        <v>MP007_E3</v>
      </c>
      <c r="AT77" s="8">
        <f t="shared" si="42"/>
        <v>875</v>
      </c>
      <c r="AU77" s="8">
        <f t="shared" si="43"/>
        <v>875</v>
      </c>
      <c r="AV77" s="8">
        <f t="shared" si="44"/>
        <v>875</v>
      </c>
      <c r="AW77" s="8">
        <f t="shared" si="45"/>
        <v>870</v>
      </c>
      <c r="AX77" s="8">
        <f t="shared" si="46"/>
        <v>855</v>
      </c>
      <c r="AY77" s="8">
        <f t="shared" si="47"/>
        <v>845</v>
      </c>
      <c r="AZ77" s="8">
        <f t="shared" si="48"/>
        <v>835</v>
      </c>
      <c r="BA77" s="8">
        <f t="shared" si="49"/>
        <v>825</v>
      </c>
      <c r="BB77" s="8">
        <f t="shared" si="50"/>
        <v>820</v>
      </c>
      <c r="BC77" s="8">
        <f t="shared" si="51"/>
        <v>815</v>
      </c>
      <c r="BD77" s="8">
        <f t="shared" si="52"/>
        <v>810</v>
      </c>
      <c r="BE77" s="8">
        <f t="shared" si="53"/>
        <v>805</v>
      </c>
      <c r="BF77" s="8" t="str">
        <f t="shared" si="54"/>
        <v/>
      </c>
      <c r="BG77" s="8" t="str">
        <f t="shared" si="55"/>
        <v/>
      </c>
      <c r="BH77" s="8" t="str">
        <f t="shared" si="56"/>
        <v/>
      </c>
      <c r="BI77" s="8" t="str">
        <f t="shared" si="57"/>
        <v/>
      </c>
      <c r="BJ77" s="8" t="str">
        <f t="shared" si="58"/>
        <v/>
      </c>
      <c r="BK77" s="8" t="str">
        <f t="shared" si="59"/>
        <v/>
      </c>
      <c r="BL77" s="8" t="str">
        <f t="shared" si="60"/>
        <v/>
      </c>
      <c r="BM77" s="8" t="str">
        <f t="shared" si="61"/>
        <v/>
      </c>
      <c r="BN77" s="8" t="str">
        <f t="shared" si="62"/>
        <v/>
      </c>
      <c r="BO77" s="8" t="str">
        <f t="shared" si="63"/>
        <v/>
      </c>
      <c r="BP77" s="8" t="str">
        <f t="shared" si="64"/>
        <v/>
      </c>
      <c r="BQ77" s="8" t="str">
        <f t="shared" si="65"/>
        <v/>
      </c>
    </row>
    <row r="78" spans="1:69" x14ac:dyDescent="0.2">
      <c r="A78" s="8" t="str">
        <f>Binning!B78</f>
        <v>PCPU</v>
      </c>
      <c r="B78" s="8" t="str">
        <f>Binning!C78</f>
        <v>MP007</v>
      </c>
      <c r="C78" s="8" t="str">
        <f>Binning!D78</f>
        <v>E4</v>
      </c>
      <c r="D78" s="8" t="str">
        <f>Binning!F78</f>
        <v>MP007_E4</v>
      </c>
      <c r="E78" s="8" t="str">
        <f>Binning!G78</f>
        <v>Bin1</v>
      </c>
      <c r="F78" s="8">
        <f>Binning!H78</f>
        <v>1035</v>
      </c>
      <c r="G78" s="8">
        <f>Binning!I78</f>
        <v>115</v>
      </c>
      <c r="H78" s="8">
        <f>Binning!J78</f>
        <v>653.6</v>
      </c>
      <c r="J78" s="8">
        <f>Binning!L78</f>
        <v>795</v>
      </c>
      <c r="K78" s="8">
        <f>Binning!M78</f>
        <v>635</v>
      </c>
      <c r="L78" s="8">
        <f>Binning!N78</f>
        <v>80</v>
      </c>
      <c r="M78" s="8">
        <f>Binning!Y78</f>
        <v>5</v>
      </c>
      <c r="O78" s="8">
        <f t="shared" si="37"/>
        <v>110</v>
      </c>
      <c r="P78" s="8">
        <f>Binning!AZ78</f>
        <v>594.18521581609184</v>
      </c>
      <c r="Q78" s="8" t="str">
        <f t="shared" si="38"/>
        <v>MP007_E4</v>
      </c>
      <c r="R78" s="8">
        <f t="shared" ref="R78:AG93" si="73">IF($O78*1.03&gt;R$2,MAX(MIN(FLOOR(($F78-$G78*LOG10($P78*R$2/100))/$M78,1)*$M78,$J78),$K78),"")</f>
        <v>795</v>
      </c>
      <c r="S78" s="8">
        <f t="shared" si="73"/>
        <v>795</v>
      </c>
      <c r="T78" s="8">
        <f t="shared" si="73"/>
        <v>795</v>
      </c>
      <c r="U78" s="8">
        <f t="shared" si="73"/>
        <v>775</v>
      </c>
      <c r="V78" s="8">
        <f t="shared" si="73"/>
        <v>760</v>
      </c>
      <c r="W78" s="8">
        <f t="shared" si="73"/>
        <v>750</v>
      </c>
      <c r="X78" s="8">
        <f t="shared" si="73"/>
        <v>740</v>
      </c>
      <c r="Y78" s="8">
        <f t="shared" si="73"/>
        <v>730</v>
      </c>
      <c r="Z78" s="8">
        <f t="shared" si="73"/>
        <v>725</v>
      </c>
      <c r="AA78" s="8">
        <f t="shared" si="73"/>
        <v>720</v>
      </c>
      <c r="AB78" s="8">
        <f t="shared" si="73"/>
        <v>715</v>
      </c>
      <c r="AC78" s="8">
        <f t="shared" si="73"/>
        <v>710</v>
      </c>
      <c r="AD78" s="8" t="str">
        <f t="shared" si="73"/>
        <v/>
      </c>
      <c r="AE78" s="8" t="str">
        <f t="shared" si="73"/>
        <v/>
      </c>
      <c r="AF78" s="8" t="str">
        <f t="shared" si="73"/>
        <v/>
      </c>
      <c r="AG78" s="8" t="str">
        <f t="shared" si="73"/>
        <v/>
      </c>
      <c r="AH78" s="8" t="str">
        <f t="shared" si="72"/>
        <v/>
      </c>
      <c r="AI78" s="8" t="str">
        <f t="shared" si="72"/>
        <v/>
      </c>
      <c r="AJ78" s="8" t="str">
        <f t="shared" si="72"/>
        <v/>
      </c>
      <c r="AK78" s="8" t="str">
        <f t="shared" si="72"/>
        <v/>
      </c>
      <c r="AL78" s="8" t="str">
        <f t="shared" si="72"/>
        <v/>
      </c>
      <c r="AM78" s="8" t="str">
        <f t="shared" si="72"/>
        <v/>
      </c>
      <c r="AN78" s="8" t="str">
        <f t="shared" si="72"/>
        <v/>
      </c>
      <c r="AO78" s="8" t="str">
        <f t="shared" si="72"/>
        <v/>
      </c>
      <c r="AQ78" s="8">
        <f t="shared" si="39"/>
        <v>110</v>
      </c>
      <c r="AR78" s="8">
        <f t="shared" si="40"/>
        <v>594.18521581609184</v>
      </c>
      <c r="AS78" s="8" t="str">
        <f t="shared" si="41"/>
        <v>MP007_E4</v>
      </c>
      <c r="AT78" s="8">
        <f t="shared" si="42"/>
        <v>875</v>
      </c>
      <c r="AU78" s="8">
        <f t="shared" si="43"/>
        <v>875</v>
      </c>
      <c r="AV78" s="8">
        <f t="shared" si="44"/>
        <v>875</v>
      </c>
      <c r="AW78" s="8">
        <f t="shared" si="45"/>
        <v>855</v>
      </c>
      <c r="AX78" s="8">
        <f t="shared" si="46"/>
        <v>840</v>
      </c>
      <c r="AY78" s="8">
        <f t="shared" si="47"/>
        <v>830</v>
      </c>
      <c r="AZ78" s="8">
        <f t="shared" si="48"/>
        <v>820</v>
      </c>
      <c r="BA78" s="8">
        <f t="shared" si="49"/>
        <v>810</v>
      </c>
      <c r="BB78" s="8">
        <f t="shared" si="50"/>
        <v>805</v>
      </c>
      <c r="BC78" s="8">
        <f t="shared" si="51"/>
        <v>800</v>
      </c>
      <c r="BD78" s="8">
        <f t="shared" si="52"/>
        <v>795</v>
      </c>
      <c r="BE78" s="8">
        <f t="shared" si="53"/>
        <v>790</v>
      </c>
      <c r="BF78" s="8" t="str">
        <f t="shared" si="54"/>
        <v/>
      </c>
      <c r="BG78" s="8" t="str">
        <f t="shared" si="55"/>
        <v/>
      </c>
      <c r="BH78" s="8" t="str">
        <f t="shared" si="56"/>
        <v/>
      </c>
      <c r="BI78" s="8" t="str">
        <f t="shared" si="57"/>
        <v/>
      </c>
      <c r="BJ78" s="8" t="str">
        <f t="shared" si="58"/>
        <v/>
      </c>
      <c r="BK78" s="8" t="str">
        <f t="shared" si="59"/>
        <v/>
      </c>
      <c r="BL78" s="8" t="str">
        <f t="shared" si="60"/>
        <v/>
      </c>
      <c r="BM78" s="8" t="str">
        <f t="shared" si="61"/>
        <v/>
      </c>
      <c r="BN78" s="8" t="str">
        <f t="shared" si="62"/>
        <v/>
      </c>
      <c r="BO78" s="8" t="str">
        <f t="shared" si="63"/>
        <v/>
      </c>
      <c r="BP78" s="8" t="str">
        <f t="shared" si="64"/>
        <v/>
      </c>
      <c r="BQ78" s="8" t="str">
        <f t="shared" si="65"/>
        <v/>
      </c>
    </row>
    <row r="79" spans="1:69" x14ac:dyDescent="0.2">
      <c r="A79" s="8" t="str">
        <f>Binning!B79</f>
        <v>PCPU</v>
      </c>
      <c r="B79" s="8" t="str">
        <f>Binning!C79</f>
        <v>MP007</v>
      </c>
      <c r="C79" s="8" t="str">
        <f>Binning!D79</f>
        <v>E5</v>
      </c>
      <c r="D79" s="8" t="str">
        <f>Binning!F79</f>
        <v>MP007_E5</v>
      </c>
      <c r="E79" s="8" t="str">
        <f>Binning!G79</f>
        <v>Bin1</v>
      </c>
      <c r="F79" s="8">
        <f>Binning!H79</f>
        <v>1020</v>
      </c>
      <c r="G79" s="8">
        <f>Binning!I79</f>
        <v>115</v>
      </c>
      <c r="H79" s="8">
        <f>Binning!J79</f>
        <v>653.6</v>
      </c>
      <c r="J79" s="8">
        <f>Binning!L79</f>
        <v>795</v>
      </c>
      <c r="K79" s="8">
        <f>Binning!M79</f>
        <v>635</v>
      </c>
      <c r="L79" s="8">
        <f>Binning!N79</f>
        <v>80</v>
      </c>
      <c r="M79" s="8">
        <f>Binning!Y79</f>
        <v>5</v>
      </c>
      <c r="O79" s="8">
        <f t="shared" si="37"/>
        <v>110</v>
      </c>
      <c r="P79" s="8">
        <f>Binning!AZ79</f>
        <v>594.18521581609184</v>
      </c>
      <c r="Q79" s="8" t="str">
        <f t="shared" si="38"/>
        <v>MP007_E5</v>
      </c>
      <c r="R79" s="8">
        <f t="shared" si="73"/>
        <v>795</v>
      </c>
      <c r="S79" s="8">
        <f t="shared" si="73"/>
        <v>795</v>
      </c>
      <c r="T79" s="8">
        <f t="shared" si="73"/>
        <v>780</v>
      </c>
      <c r="U79" s="8">
        <f t="shared" si="73"/>
        <v>760</v>
      </c>
      <c r="V79" s="8">
        <f t="shared" si="73"/>
        <v>745</v>
      </c>
      <c r="W79" s="8">
        <f t="shared" si="73"/>
        <v>735</v>
      </c>
      <c r="X79" s="8">
        <f t="shared" si="73"/>
        <v>725</v>
      </c>
      <c r="Y79" s="8">
        <f t="shared" si="73"/>
        <v>715</v>
      </c>
      <c r="Z79" s="8">
        <f t="shared" si="73"/>
        <v>710</v>
      </c>
      <c r="AA79" s="8">
        <f t="shared" si="73"/>
        <v>705</v>
      </c>
      <c r="AB79" s="8">
        <f t="shared" si="73"/>
        <v>700</v>
      </c>
      <c r="AC79" s="8">
        <f t="shared" si="73"/>
        <v>695</v>
      </c>
      <c r="AD79" s="8" t="str">
        <f t="shared" si="73"/>
        <v/>
      </c>
      <c r="AE79" s="8" t="str">
        <f t="shared" si="73"/>
        <v/>
      </c>
      <c r="AF79" s="8" t="str">
        <f t="shared" si="73"/>
        <v/>
      </c>
      <c r="AG79" s="8" t="str">
        <f t="shared" si="73"/>
        <v/>
      </c>
      <c r="AH79" s="8" t="str">
        <f t="shared" si="72"/>
        <v/>
      </c>
      <c r="AI79" s="8" t="str">
        <f t="shared" si="72"/>
        <v/>
      </c>
      <c r="AJ79" s="8" t="str">
        <f t="shared" si="72"/>
        <v/>
      </c>
      <c r="AK79" s="8" t="str">
        <f t="shared" si="72"/>
        <v/>
      </c>
      <c r="AL79" s="8" t="str">
        <f t="shared" si="72"/>
        <v/>
      </c>
      <c r="AM79" s="8" t="str">
        <f t="shared" si="72"/>
        <v/>
      </c>
      <c r="AN79" s="8" t="str">
        <f t="shared" si="72"/>
        <v/>
      </c>
      <c r="AO79" s="8" t="str">
        <f t="shared" si="72"/>
        <v/>
      </c>
      <c r="AQ79" s="8">
        <f t="shared" si="39"/>
        <v>110</v>
      </c>
      <c r="AR79" s="8">
        <f t="shared" si="40"/>
        <v>594.18521581609184</v>
      </c>
      <c r="AS79" s="8" t="str">
        <f t="shared" si="41"/>
        <v>MP007_E5</v>
      </c>
      <c r="AT79" s="8">
        <f t="shared" si="42"/>
        <v>875</v>
      </c>
      <c r="AU79" s="8">
        <f t="shared" si="43"/>
        <v>875</v>
      </c>
      <c r="AV79" s="8">
        <f t="shared" si="44"/>
        <v>860</v>
      </c>
      <c r="AW79" s="8">
        <f t="shared" si="45"/>
        <v>840</v>
      </c>
      <c r="AX79" s="8">
        <f t="shared" si="46"/>
        <v>825</v>
      </c>
      <c r="AY79" s="8">
        <f t="shared" si="47"/>
        <v>815</v>
      </c>
      <c r="AZ79" s="8">
        <f t="shared" si="48"/>
        <v>805</v>
      </c>
      <c r="BA79" s="8">
        <f t="shared" si="49"/>
        <v>795</v>
      </c>
      <c r="BB79" s="8">
        <f t="shared" si="50"/>
        <v>790</v>
      </c>
      <c r="BC79" s="8">
        <f t="shared" si="51"/>
        <v>785</v>
      </c>
      <c r="BD79" s="8">
        <f t="shared" si="52"/>
        <v>780</v>
      </c>
      <c r="BE79" s="8">
        <f t="shared" si="53"/>
        <v>775</v>
      </c>
      <c r="BF79" s="8" t="str">
        <f t="shared" si="54"/>
        <v/>
      </c>
      <c r="BG79" s="8" t="str">
        <f t="shared" si="55"/>
        <v/>
      </c>
      <c r="BH79" s="8" t="str">
        <f t="shared" si="56"/>
        <v/>
      </c>
      <c r="BI79" s="8" t="str">
        <f t="shared" si="57"/>
        <v/>
      </c>
      <c r="BJ79" s="8" t="str">
        <f t="shared" si="58"/>
        <v/>
      </c>
      <c r="BK79" s="8" t="str">
        <f t="shared" si="59"/>
        <v/>
      </c>
      <c r="BL79" s="8" t="str">
        <f t="shared" si="60"/>
        <v/>
      </c>
      <c r="BM79" s="8" t="str">
        <f t="shared" si="61"/>
        <v/>
      </c>
      <c r="BN79" s="8" t="str">
        <f t="shared" si="62"/>
        <v/>
      </c>
      <c r="BO79" s="8" t="str">
        <f t="shared" si="63"/>
        <v/>
      </c>
      <c r="BP79" s="8" t="str">
        <f t="shared" si="64"/>
        <v/>
      </c>
      <c r="BQ79" s="8" t="str">
        <f t="shared" si="65"/>
        <v/>
      </c>
    </row>
    <row r="80" spans="1:69" x14ac:dyDescent="0.2">
      <c r="A80" s="8" t="str">
        <f>Binning!B80</f>
        <v>PCPU</v>
      </c>
      <c r="B80" s="8" t="str">
        <f>Binning!C80</f>
        <v>MP007</v>
      </c>
      <c r="C80" s="8" t="str">
        <f>Binning!D80</f>
        <v>E6</v>
      </c>
      <c r="D80" s="8" t="str">
        <f>Binning!F80</f>
        <v>MP007_E6</v>
      </c>
      <c r="E80" s="8" t="str">
        <f>Binning!G80</f>
        <v>Bin1</v>
      </c>
      <c r="F80" s="8">
        <f>Binning!H80</f>
        <v>1005</v>
      </c>
      <c r="G80" s="8">
        <f>Binning!I80</f>
        <v>115</v>
      </c>
      <c r="H80" s="8">
        <f>Binning!J80</f>
        <v>653.6</v>
      </c>
      <c r="J80" s="8">
        <f>Binning!L80</f>
        <v>795</v>
      </c>
      <c r="K80" s="8">
        <f>Binning!M80</f>
        <v>635</v>
      </c>
      <c r="L80" s="8">
        <f>Binning!N80</f>
        <v>80</v>
      </c>
      <c r="M80" s="8">
        <f>Binning!Y80</f>
        <v>5</v>
      </c>
      <c r="O80" s="8">
        <f t="shared" si="37"/>
        <v>110</v>
      </c>
      <c r="P80" s="8">
        <f>Binning!AZ80</f>
        <v>594.18521581609184</v>
      </c>
      <c r="Q80" s="8" t="str">
        <f t="shared" si="38"/>
        <v>MP007_E6</v>
      </c>
      <c r="R80" s="8">
        <f t="shared" si="73"/>
        <v>795</v>
      </c>
      <c r="S80" s="8">
        <f t="shared" si="73"/>
        <v>795</v>
      </c>
      <c r="T80" s="8">
        <f t="shared" si="73"/>
        <v>765</v>
      </c>
      <c r="U80" s="8">
        <f t="shared" si="73"/>
        <v>745</v>
      </c>
      <c r="V80" s="8">
        <f t="shared" si="73"/>
        <v>730</v>
      </c>
      <c r="W80" s="8">
        <f t="shared" si="73"/>
        <v>720</v>
      </c>
      <c r="X80" s="8">
        <f t="shared" si="73"/>
        <v>710</v>
      </c>
      <c r="Y80" s="8">
        <f t="shared" si="73"/>
        <v>700</v>
      </c>
      <c r="Z80" s="8">
        <f t="shared" si="73"/>
        <v>695</v>
      </c>
      <c r="AA80" s="8">
        <f t="shared" si="73"/>
        <v>690</v>
      </c>
      <c r="AB80" s="8">
        <f t="shared" si="73"/>
        <v>685</v>
      </c>
      <c r="AC80" s="8">
        <f t="shared" si="73"/>
        <v>680</v>
      </c>
      <c r="AD80" s="8" t="str">
        <f t="shared" si="73"/>
        <v/>
      </c>
      <c r="AE80" s="8" t="str">
        <f t="shared" si="73"/>
        <v/>
      </c>
      <c r="AF80" s="8" t="str">
        <f t="shared" si="73"/>
        <v/>
      </c>
      <c r="AG80" s="8" t="str">
        <f t="shared" si="73"/>
        <v/>
      </c>
      <c r="AH80" s="8" t="str">
        <f t="shared" si="72"/>
        <v/>
      </c>
      <c r="AI80" s="8" t="str">
        <f t="shared" si="72"/>
        <v/>
      </c>
      <c r="AJ80" s="8" t="str">
        <f t="shared" si="72"/>
        <v/>
      </c>
      <c r="AK80" s="8" t="str">
        <f t="shared" si="72"/>
        <v/>
      </c>
      <c r="AL80" s="8" t="str">
        <f t="shared" si="72"/>
        <v/>
      </c>
      <c r="AM80" s="8" t="str">
        <f t="shared" si="72"/>
        <v/>
      </c>
      <c r="AN80" s="8" t="str">
        <f t="shared" si="72"/>
        <v/>
      </c>
      <c r="AO80" s="8" t="str">
        <f t="shared" si="72"/>
        <v/>
      </c>
      <c r="AQ80" s="8">
        <f t="shared" si="39"/>
        <v>110</v>
      </c>
      <c r="AR80" s="8">
        <f t="shared" si="40"/>
        <v>594.18521581609184</v>
      </c>
      <c r="AS80" s="8" t="str">
        <f t="shared" si="41"/>
        <v>MP007_E6</v>
      </c>
      <c r="AT80" s="8">
        <f t="shared" si="42"/>
        <v>875</v>
      </c>
      <c r="AU80" s="8">
        <f t="shared" si="43"/>
        <v>875</v>
      </c>
      <c r="AV80" s="8">
        <f t="shared" si="44"/>
        <v>845</v>
      </c>
      <c r="AW80" s="8">
        <f t="shared" si="45"/>
        <v>825</v>
      </c>
      <c r="AX80" s="8">
        <f t="shared" si="46"/>
        <v>810</v>
      </c>
      <c r="AY80" s="8">
        <f t="shared" si="47"/>
        <v>800</v>
      </c>
      <c r="AZ80" s="8">
        <f t="shared" si="48"/>
        <v>790</v>
      </c>
      <c r="BA80" s="8">
        <f t="shared" si="49"/>
        <v>780</v>
      </c>
      <c r="BB80" s="8">
        <f t="shared" si="50"/>
        <v>775</v>
      </c>
      <c r="BC80" s="8">
        <f t="shared" si="51"/>
        <v>770</v>
      </c>
      <c r="BD80" s="8">
        <f t="shared" si="52"/>
        <v>765</v>
      </c>
      <c r="BE80" s="8">
        <f t="shared" si="53"/>
        <v>760</v>
      </c>
      <c r="BF80" s="8" t="str">
        <f t="shared" si="54"/>
        <v/>
      </c>
      <c r="BG80" s="8" t="str">
        <f t="shared" si="55"/>
        <v/>
      </c>
      <c r="BH80" s="8" t="str">
        <f t="shared" si="56"/>
        <v/>
      </c>
      <c r="BI80" s="8" t="str">
        <f t="shared" si="57"/>
        <v/>
      </c>
      <c r="BJ80" s="8" t="str">
        <f t="shared" si="58"/>
        <v/>
      </c>
      <c r="BK80" s="8" t="str">
        <f t="shared" si="59"/>
        <v/>
      </c>
      <c r="BL80" s="8" t="str">
        <f t="shared" si="60"/>
        <v/>
      </c>
      <c r="BM80" s="8" t="str">
        <f t="shared" si="61"/>
        <v/>
      </c>
      <c r="BN80" s="8" t="str">
        <f t="shared" si="62"/>
        <v/>
      </c>
      <c r="BO80" s="8" t="str">
        <f t="shared" si="63"/>
        <v/>
      </c>
      <c r="BP80" s="8" t="str">
        <f t="shared" si="64"/>
        <v/>
      </c>
      <c r="BQ80" s="8" t="str">
        <f t="shared" si="65"/>
        <v/>
      </c>
    </row>
    <row r="81" spans="1:69" x14ac:dyDescent="0.2">
      <c r="A81" s="8" t="str">
        <f>Binning!B81</f>
        <v>PCPU</v>
      </c>
      <c r="B81" s="8" t="str">
        <f>Binning!C81</f>
        <v>MP007</v>
      </c>
      <c r="C81" s="8" t="str">
        <f>Binning!D81</f>
        <v>E7</v>
      </c>
      <c r="D81" s="8" t="str">
        <f>Binning!F81</f>
        <v>MP007_E7</v>
      </c>
      <c r="E81" s="8" t="str">
        <f>Binning!G81</f>
        <v>Bin1</v>
      </c>
      <c r="F81" s="8">
        <f>Binning!H81</f>
        <v>990</v>
      </c>
      <c r="G81" s="8">
        <f>Binning!I81</f>
        <v>115</v>
      </c>
      <c r="H81" s="8">
        <f>Binning!J81</f>
        <v>653.6</v>
      </c>
      <c r="J81" s="8">
        <f>Binning!L81</f>
        <v>795</v>
      </c>
      <c r="K81" s="8">
        <f>Binning!M81</f>
        <v>635</v>
      </c>
      <c r="L81" s="8">
        <f>Binning!N81</f>
        <v>80</v>
      </c>
      <c r="M81" s="8">
        <f>Binning!Y81</f>
        <v>5</v>
      </c>
      <c r="O81" s="8">
        <f t="shared" si="37"/>
        <v>110</v>
      </c>
      <c r="P81" s="8">
        <f>Binning!AZ81</f>
        <v>594.18521581609184</v>
      </c>
      <c r="Q81" s="8" t="str">
        <f t="shared" si="38"/>
        <v>MP007_E7</v>
      </c>
      <c r="R81" s="8">
        <f t="shared" si="73"/>
        <v>795</v>
      </c>
      <c r="S81" s="8">
        <f t="shared" si="73"/>
        <v>785</v>
      </c>
      <c r="T81" s="8">
        <f t="shared" si="73"/>
        <v>750</v>
      </c>
      <c r="U81" s="8">
        <f t="shared" si="73"/>
        <v>730</v>
      </c>
      <c r="V81" s="8">
        <f t="shared" si="73"/>
        <v>715</v>
      </c>
      <c r="W81" s="8">
        <f t="shared" si="73"/>
        <v>705</v>
      </c>
      <c r="X81" s="8">
        <f t="shared" si="73"/>
        <v>695</v>
      </c>
      <c r="Y81" s="8">
        <f t="shared" si="73"/>
        <v>685</v>
      </c>
      <c r="Z81" s="8">
        <f t="shared" si="73"/>
        <v>680</v>
      </c>
      <c r="AA81" s="8">
        <f t="shared" si="73"/>
        <v>675</v>
      </c>
      <c r="AB81" s="8">
        <f t="shared" si="73"/>
        <v>670</v>
      </c>
      <c r="AC81" s="8">
        <f t="shared" si="73"/>
        <v>665</v>
      </c>
      <c r="AD81" s="8" t="str">
        <f t="shared" si="73"/>
        <v/>
      </c>
      <c r="AE81" s="8" t="str">
        <f t="shared" si="73"/>
        <v/>
      </c>
      <c r="AF81" s="8" t="str">
        <f t="shared" si="73"/>
        <v/>
      </c>
      <c r="AG81" s="8" t="str">
        <f t="shared" si="73"/>
        <v/>
      </c>
      <c r="AH81" s="8" t="str">
        <f t="shared" si="72"/>
        <v/>
      </c>
      <c r="AI81" s="8" t="str">
        <f t="shared" si="72"/>
        <v/>
      </c>
      <c r="AJ81" s="8" t="str">
        <f t="shared" si="72"/>
        <v/>
      </c>
      <c r="AK81" s="8" t="str">
        <f t="shared" si="72"/>
        <v/>
      </c>
      <c r="AL81" s="8" t="str">
        <f t="shared" si="72"/>
        <v/>
      </c>
      <c r="AM81" s="8" t="str">
        <f t="shared" si="72"/>
        <v/>
      </c>
      <c r="AN81" s="8" t="str">
        <f t="shared" si="72"/>
        <v/>
      </c>
      <c r="AO81" s="8" t="str">
        <f t="shared" si="72"/>
        <v/>
      </c>
      <c r="AQ81" s="8">
        <f t="shared" si="39"/>
        <v>110</v>
      </c>
      <c r="AR81" s="8">
        <f t="shared" si="40"/>
        <v>594.18521581609184</v>
      </c>
      <c r="AS81" s="8" t="str">
        <f t="shared" si="41"/>
        <v>MP007_E7</v>
      </c>
      <c r="AT81" s="8">
        <f t="shared" si="42"/>
        <v>875</v>
      </c>
      <c r="AU81" s="8">
        <f t="shared" si="43"/>
        <v>865</v>
      </c>
      <c r="AV81" s="8">
        <f t="shared" si="44"/>
        <v>830</v>
      </c>
      <c r="AW81" s="8">
        <f t="shared" si="45"/>
        <v>810</v>
      </c>
      <c r="AX81" s="8">
        <f t="shared" si="46"/>
        <v>795</v>
      </c>
      <c r="AY81" s="8">
        <f t="shared" si="47"/>
        <v>785</v>
      </c>
      <c r="AZ81" s="8">
        <f t="shared" si="48"/>
        <v>775</v>
      </c>
      <c r="BA81" s="8">
        <f t="shared" si="49"/>
        <v>765</v>
      </c>
      <c r="BB81" s="8">
        <f t="shared" si="50"/>
        <v>760</v>
      </c>
      <c r="BC81" s="8">
        <f t="shared" si="51"/>
        <v>755</v>
      </c>
      <c r="BD81" s="8">
        <f t="shared" si="52"/>
        <v>750</v>
      </c>
      <c r="BE81" s="8">
        <f t="shared" si="53"/>
        <v>745</v>
      </c>
      <c r="BF81" s="8" t="str">
        <f t="shared" si="54"/>
        <v/>
      </c>
      <c r="BG81" s="8" t="str">
        <f t="shared" si="55"/>
        <v/>
      </c>
      <c r="BH81" s="8" t="str">
        <f t="shared" si="56"/>
        <v/>
      </c>
      <c r="BI81" s="8" t="str">
        <f t="shared" si="57"/>
        <v/>
      </c>
      <c r="BJ81" s="8" t="str">
        <f t="shared" si="58"/>
        <v/>
      </c>
      <c r="BK81" s="8" t="str">
        <f t="shared" si="59"/>
        <v/>
      </c>
      <c r="BL81" s="8" t="str">
        <f t="shared" si="60"/>
        <v/>
      </c>
      <c r="BM81" s="8" t="str">
        <f t="shared" si="61"/>
        <v/>
      </c>
      <c r="BN81" s="8" t="str">
        <f t="shared" si="62"/>
        <v/>
      </c>
      <c r="BO81" s="8" t="str">
        <f t="shared" si="63"/>
        <v/>
      </c>
      <c r="BP81" s="8" t="str">
        <f t="shared" si="64"/>
        <v/>
      </c>
      <c r="BQ81" s="8" t="str">
        <f t="shared" si="65"/>
        <v/>
      </c>
    </row>
    <row r="82" spans="1:69" x14ac:dyDescent="0.2">
      <c r="A82" s="8" t="str">
        <f>Binning!B82</f>
        <v>PCPU</v>
      </c>
      <c r="B82" s="8" t="str">
        <f>Binning!C82</f>
        <v>MP007</v>
      </c>
      <c r="C82" s="8" t="str">
        <f>Binning!D82</f>
        <v>E8</v>
      </c>
      <c r="D82" s="8" t="str">
        <f>Binning!F82</f>
        <v>MP007_E8</v>
      </c>
      <c r="E82" s="8" t="str">
        <f>Binning!G82</f>
        <v>Bin1</v>
      </c>
      <c r="F82" s="8">
        <f>Binning!H82</f>
        <v>975</v>
      </c>
      <c r="G82" s="8">
        <f>Binning!I82</f>
        <v>115</v>
      </c>
      <c r="H82" s="8">
        <f>Binning!J82</f>
        <v>653.6</v>
      </c>
      <c r="J82" s="8">
        <f>Binning!L82</f>
        <v>795</v>
      </c>
      <c r="K82" s="8">
        <f>Binning!M82</f>
        <v>635</v>
      </c>
      <c r="L82" s="8">
        <f>Binning!N82</f>
        <v>80</v>
      </c>
      <c r="M82" s="8">
        <f>Binning!Y82</f>
        <v>5</v>
      </c>
      <c r="O82" s="8">
        <f t="shared" ref="O82:O145" si="74">ROUND(100*H82/P82,0)</f>
        <v>110</v>
      </c>
      <c r="P82" s="8">
        <f>Binning!AZ82</f>
        <v>594.18521581609184</v>
      </c>
      <c r="Q82" s="8" t="str">
        <f t="shared" ref="Q82:Q145" si="75">D82</f>
        <v>MP007_E8</v>
      </c>
      <c r="R82" s="8">
        <f t="shared" si="73"/>
        <v>795</v>
      </c>
      <c r="S82" s="8">
        <f t="shared" si="73"/>
        <v>770</v>
      </c>
      <c r="T82" s="8">
        <f t="shared" si="73"/>
        <v>735</v>
      </c>
      <c r="U82" s="8">
        <f t="shared" si="73"/>
        <v>715</v>
      </c>
      <c r="V82" s="8">
        <f t="shared" si="73"/>
        <v>700</v>
      </c>
      <c r="W82" s="8">
        <f t="shared" si="73"/>
        <v>690</v>
      </c>
      <c r="X82" s="8">
        <f t="shared" si="73"/>
        <v>680</v>
      </c>
      <c r="Y82" s="8">
        <f t="shared" si="73"/>
        <v>670</v>
      </c>
      <c r="Z82" s="8">
        <f t="shared" si="73"/>
        <v>665</v>
      </c>
      <c r="AA82" s="8">
        <f t="shared" si="73"/>
        <v>660</v>
      </c>
      <c r="AB82" s="8">
        <f t="shared" si="73"/>
        <v>655</v>
      </c>
      <c r="AC82" s="8">
        <f t="shared" si="73"/>
        <v>650</v>
      </c>
      <c r="AD82" s="8" t="str">
        <f t="shared" si="73"/>
        <v/>
      </c>
      <c r="AE82" s="8" t="str">
        <f t="shared" si="73"/>
        <v/>
      </c>
      <c r="AF82" s="8" t="str">
        <f t="shared" si="73"/>
        <v/>
      </c>
      <c r="AG82" s="8" t="str">
        <f t="shared" si="73"/>
        <v/>
      </c>
      <c r="AH82" s="8" t="str">
        <f t="shared" si="72"/>
        <v/>
      </c>
      <c r="AI82" s="8" t="str">
        <f t="shared" si="72"/>
        <v/>
      </c>
      <c r="AJ82" s="8" t="str">
        <f t="shared" si="72"/>
        <v/>
      </c>
      <c r="AK82" s="8" t="str">
        <f t="shared" si="72"/>
        <v/>
      </c>
      <c r="AL82" s="8" t="str">
        <f t="shared" si="72"/>
        <v/>
      </c>
      <c r="AM82" s="8" t="str">
        <f t="shared" si="72"/>
        <v/>
      </c>
      <c r="AN82" s="8" t="str">
        <f t="shared" si="72"/>
        <v/>
      </c>
      <c r="AO82" s="8" t="str">
        <f t="shared" si="72"/>
        <v/>
      </c>
      <c r="AQ82" s="8">
        <f t="shared" ref="AQ82:AQ145" si="76">O82</f>
        <v>110</v>
      </c>
      <c r="AR82" s="8">
        <f t="shared" ref="AR82:AR145" si="77">P82</f>
        <v>594.18521581609184</v>
      </c>
      <c r="AS82" s="8" t="str">
        <f t="shared" ref="AS82:AS145" si="78">Q82</f>
        <v>MP007_E8</v>
      </c>
      <c r="AT82" s="8">
        <f t="shared" ref="AT82:AT145" si="79">IF($AQ82*1.03&gt;AT$2,$L82+R82,"")</f>
        <v>875</v>
      </c>
      <c r="AU82" s="8">
        <f t="shared" ref="AU82:AU145" si="80">IF($AQ82*1.03&gt;AU$2,$L82+S82,"")</f>
        <v>850</v>
      </c>
      <c r="AV82" s="8">
        <f t="shared" ref="AV82:AV145" si="81">IF($AQ82*1.03&gt;AV$2,$L82+T82,"")</f>
        <v>815</v>
      </c>
      <c r="AW82" s="8">
        <f t="shared" ref="AW82:AW145" si="82">IF($AQ82*1.03&gt;AW$2,$L82+U82,"")</f>
        <v>795</v>
      </c>
      <c r="AX82" s="8">
        <f t="shared" ref="AX82:AX145" si="83">IF($AQ82*1.03&gt;AX$2,$L82+V82,"")</f>
        <v>780</v>
      </c>
      <c r="AY82" s="8">
        <f t="shared" ref="AY82:AY145" si="84">IF($AQ82*1.03&gt;AY$2,$L82+W82,"")</f>
        <v>770</v>
      </c>
      <c r="AZ82" s="8">
        <f t="shared" ref="AZ82:AZ145" si="85">IF($AQ82*1.03&gt;AZ$2,$L82+X82,"")</f>
        <v>760</v>
      </c>
      <c r="BA82" s="8">
        <f t="shared" ref="BA82:BA145" si="86">IF($AQ82*1.03&gt;BA$2,$L82+Y82,"")</f>
        <v>750</v>
      </c>
      <c r="BB82" s="8">
        <f t="shared" ref="BB82:BB145" si="87">IF($AQ82*1.03&gt;BB$2,$L82+Z82,"")</f>
        <v>745</v>
      </c>
      <c r="BC82" s="8">
        <f t="shared" ref="BC82:BC145" si="88">IF($AQ82*1.03&gt;BC$2,$L82+AA82,"")</f>
        <v>740</v>
      </c>
      <c r="BD82" s="8">
        <f t="shared" ref="BD82:BD145" si="89">IF($AQ82*1.03&gt;BD$2,$L82+AB82,"")</f>
        <v>735</v>
      </c>
      <c r="BE82" s="8">
        <f t="shared" ref="BE82:BE145" si="90">IF($AQ82*1.03&gt;BE$2,$L82+AC82,"")</f>
        <v>730</v>
      </c>
      <c r="BF82" s="8" t="str">
        <f t="shared" ref="BF82:BF145" si="91">IF($AQ82*1.03&gt;BF$2,$L82+AD82,"")</f>
        <v/>
      </c>
      <c r="BG82" s="8" t="str">
        <f t="shared" ref="BG82:BG145" si="92">IF($AQ82*1.03&gt;BG$2,$L82+AE82,"")</f>
        <v/>
      </c>
      <c r="BH82" s="8" t="str">
        <f t="shared" ref="BH82:BH145" si="93">IF($AQ82*1.03&gt;BH$2,$L82+AF82,"")</f>
        <v/>
      </c>
      <c r="BI82" s="8" t="str">
        <f t="shared" ref="BI82:BI145" si="94">IF($AQ82*1.03&gt;BI$2,$L82+AG82,"")</f>
        <v/>
      </c>
      <c r="BJ82" s="8" t="str">
        <f t="shared" ref="BJ82:BJ145" si="95">IF($AQ82*1.03&gt;BJ$2,$L82+AH82,"")</f>
        <v/>
      </c>
      <c r="BK82" s="8" t="str">
        <f t="shared" ref="BK82:BK145" si="96">IF($AQ82*1.03&gt;BK$2,$L82+AI82,"")</f>
        <v/>
      </c>
      <c r="BL82" s="8" t="str">
        <f t="shared" ref="BL82:BL145" si="97">IF($AQ82*1.03&gt;BL$2,$L82+AJ82,"")</f>
        <v/>
      </c>
      <c r="BM82" s="8" t="str">
        <f t="shared" ref="BM82:BM145" si="98">IF($AQ82*1.03&gt;BM$2,$L82+AK82,"")</f>
        <v/>
      </c>
      <c r="BN82" s="8" t="str">
        <f t="shared" ref="BN82:BN145" si="99">IF($AQ82*1.03&gt;BN$2,$L82+AL82,"")</f>
        <v/>
      </c>
      <c r="BO82" s="8" t="str">
        <f t="shared" ref="BO82:BO145" si="100">IF($AQ82*1.03&gt;BO$2,$L82+AM82,"")</f>
        <v/>
      </c>
      <c r="BP82" s="8" t="str">
        <f t="shared" ref="BP82:BP145" si="101">IF($AQ82*1.03&gt;BP$2,$L82+AN82,"")</f>
        <v/>
      </c>
      <c r="BQ82" s="8" t="str">
        <f t="shared" ref="BQ82:BQ145" si="102">IF($AQ82*1.03&gt;BQ$2,$L82+AO82,"")</f>
        <v/>
      </c>
    </row>
    <row r="83" spans="1:69" x14ac:dyDescent="0.2">
      <c r="A83" s="8" t="str">
        <f>Binning!B83</f>
        <v>PCPU</v>
      </c>
      <c r="B83" s="8" t="str">
        <f>Binning!C83</f>
        <v>MP007</v>
      </c>
      <c r="C83" s="8" t="str">
        <f>Binning!D83</f>
        <v>E9</v>
      </c>
      <c r="D83" s="8" t="str">
        <f>Binning!F83</f>
        <v>MP007_E9</v>
      </c>
      <c r="E83" s="8" t="str">
        <f>Binning!G83</f>
        <v>Bin1</v>
      </c>
      <c r="F83" s="8">
        <f>Binning!H83</f>
        <v>960</v>
      </c>
      <c r="G83" s="8">
        <f>Binning!I83</f>
        <v>115</v>
      </c>
      <c r="H83" s="8">
        <f>Binning!J83</f>
        <v>653.6</v>
      </c>
      <c r="J83" s="8">
        <f>Binning!L83</f>
        <v>795</v>
      </c>
      <c r="K83" s="8">
        <f>Binning!M83</f>
        <v>635</v>
      </c>
      <c r="L83" s="8">
        <f>Binning!N83</f>
        <v>80</v>
      </c>
      <c r="M83" s="8">
        <f>Binning!Y83</f>
        <v>5</v>
      </c>
      <c r="O83" s="8">
        <f t="shared" si="74"/>
        <v>110</v>
      </c>
      <c r="P83" s="8">
        <f>Binning!AZ83</f>
        <v>594.18521581609184</v>
      </c>
      <c r="Q83" s="8" t="str">
        <f t="shared" si="75"/>
        <v>MP007_E9</v>
      </c>
      <c r="R83" s="8">
        <f t="shared" si="73"/>
        <v>795</v>
      </c>
      <c r="S83" s="8">
        <f t="shared" si="73"/>
        <v>755</v>
      </c>
      <c r="T83" s="8">
        <f t="shared" si="73"/>
        <v>720</v>
      </c>
      <c r="U83" s="8">
        <f t="shared" si="73"/>
        <v>700</v>
      </c>
      <c r="V83" s="8">
        <f t="shared" si="73"/>
        <v>685</v>
      </c>
      <c r="W83" s="8">
        <f t="shared" si="73"/>
        <v>675</v>
      </c>
      <c r="X83" s="8">
        <f t="shared" si="73"/>
        <v>665</v>
      </c>
      <c r="Y83" s="8">
        <f t="shared" si="73"/>
        <v>655</v>
      </c>
      <c r="Z83" s="8">
        <f t="shared" si="73"/>
        <v>650</v>
      </c>
      <c r="AA83" s="8">
        <f t="shared" si="73"/>
        <v>645</v>
      </c>
      <c r="AB83" s="8">
        <f t="shared" si="73"/>
        <v>640</v>
      </c>
      <c r="AC83" s="8">
        <f t="shared" si="73"/>
        <v>635</v>
      </c>
      <c r="AD83" s="8" t="str">
        <f t="shared" si="73"/>
        <v/>
      </c>
      <c r="AE83" s="8" t="str">
        <f t="shared" si="73"/>
        <v/>
      </c>
      <c r="AF83" s="8" t="str">
        <f t="shared" si="73"/>
        <v/>
      </c>
      <c r="AG83" s="8" t="str">
        <f t="shared" si="70"/>
        <v/>
      </c>
      <c r="AH83" s="8" t="str">
        <f t="shared" si="70"/>
        <v/>
      </c>
      <c r="AI83" s="8" t="str">
        <f t="shared" si="70"/>
        <v/>
      </c>
      <c r="AJ83" s="8" t="str">
        <f t="shared" si="70"/>
        <v/>
      </c>
      <c r="AK83" s="8" t="str">
        <f t="shared" si="70"/>
        <v/>
      </c>
      <c r="AL83" s="8" t="str">
        <f t="shared" si="70"/>
        <v/>
      </c>
      <c r="AM83" s="8" t="str">
        <f t="shared" si="70"/>
        <v/>
      </c>
      <c r="AN83" s="8" t="str">
        <f t="shared" si="70"/>
        <v/>
      </c>
      <c r="AO83" s="8" t="str">
        <f t="shared" si="70"/>
        <v/>
      </c>
      <c r="AQ83" s="8">
        <f t="shared" si="76"/>
        <v>110</v>
      </c>
      <c r="AR83" s="8">
        <f t="shared" si="77"/>
        <v>594.18521581609184</v>
      </c>
      <c r="AS83" s="8" t="str">
        <f t="shared" si="78"/>
        <v>MP007_E9</v>
      </c>
      <c r="AT83" s="8">
        <f t="shared" si="79"/>
        <v>875</v>
      </c>
      <c r="AU83" s="8">
        <f t="shared" si="80"/>
        <v>835</v>
      </c>
      <c r="AV83" s="8">
        <f t="shared" si="81"/>
        <v>800</v>
      </c>
      <c r="AW83" s="8">
        <f t="shared" si="82"/>
        <v>780</v>
      </c>
      <c r="AX83" s="8">
        <f t="shared" si="83"/>
        <v>765</v>
      </c>
      <c r="AY83" s="8">
        <f t="shared" si="84"/>
        <v>755</v>
      </c>
      <c r="AZ83" s="8">
        <f t="shared" si="85"/>
        <v>745</v>
      </c>
      <c r="BA83" s="8">
        <f t="shared" si="86"/>
        <v>735</v>
      </c>
      <c r="BB83" s="8">
        <f t="shared" si="87"/>
        <v>730</v>
      </c>
      <c r="BC83" s="8">
        <f t="shared" si="88"/>
        <v>725</v>
      </c>
      <c r="BD83" s="8">
        <f t="shared" si="89"/>
        <v>720</v>
      </c>
      <c r="BE83" s="8">
        <f t="shared" si="90"/>
        <v>715</v>
      </c>
      <c r="BF83" s="8" t="str">
        <f t="shared" si="91"/>
        <v/>
      </c>
      <c r="BG83" s="8" t="str">
        <f t="shared" si="92"/>
        <v/>
      </c>
      <c r="BH83" s="8" t="str">
        <f t="shared" si="93"/>
        <v/>
      </c>
      <c r="BI83" s="8" t="str">
        <f t="shared" si="94"/>
        <v/>
      </c>
      <c r="BJ83" s="8" t="str">
        <f t="shared" si="95"/>
        <v/>
      </c>
      <c r="BK83" s="8" t="str">
        <f t="shared" si="96"/>
        <v/>
      </c>
      <c r="BL83" s="8" t="str">
        <f t="shared" si="97"/>
        <v/>
      </c>
      <c r="BM83" s="8" t="str">
        <f t="shared" si="98"/>
        <v/>
      </c>
      <c r="BN83" s="8" t="str">
        <f t="shared" si="99"/>
        <v/>
      </c>
      <c r="BO83" s="8" t="str">
        <f t="shared" si="100"/>
        <v/>
      </c>
      <c r="BP83" s="8" t="str">
        <f t="shared" si="101"/>
        <v/>
      </c>
      <c r="BQ83" s="8" t="str">
        <f t="shared" si="102"/>
        <v/>
      </c>
    </row>
    <row r="84" spans="1:69" x14ac:dyDescent="0.2">
      <c r="A84" s="8" t="str">
        <f>Binning!B84</f>
        <v>PCPU</v>
      </c>
      <c r="B84" s="8" t="str">
        <f>Binning!C84</f>
        <v>MP007</v>
      </c>
      <c r="C84" s="8" t="str">
        <f>Binning!D84</f>
        <v>E10</v>
      </c>
      <c r="D84" s="8" t="str">
        <f>Binning!F84</f>
        <v>MP007_E10</v>
      </c>
      <c r="E84" s="8" t="str">
        <f>Binning!G84</f>
        <v>Bin1</v>
      </c>
      <c r="F84" s="8">
        <f>Binning!H84</f>
        <v>945</v>
      </c>
      <c r="G84" s="8">
        <f>Binning!I84</f>
        <v>115</v>
      </c>
      <c r="H84" s="8">
        <f>Binning!J84</f>
        <v>653.6</v>
      </c>
      <c r="J84" s="8">
        <f>Binning!L84</f>
        <v>795</v>
      </c>
      <c r="K84" s="8">
        <f>Binning!M84</f>
        <v>635</v>
      </c>
      <c r="L84" s="8">
        <f>Binning!N84</f>
        <v>80</v>
      </c>
      <c r="M84" s="8">
        <f>Binning!Y84</f>
        <v>5</v>
      </c>
      <c r="O84" s="8">
        <f t="shared" si="74"/>
        <v>110</v>
      </c>
      <c r="P84" s="8">
        <f>Binning!AZ84</f>
        <v>594.18521581609184</v>
      </c>
      <c r="Q84" s="8" t="str">
        <f t="shared" si="75"/>
        <v>MP007_E10</v>
      </c>
      <c r="R84" s="8">
        <f t="shared" si="73"/>
        <v>795</v>
      </c>
      <c r="S84" s="8">
        <f t="shared" si="73"/>
        <v>740</v>
      </c>
      <c r="T84" s="8">
        <f t="shared" si="73"/>
        <v>705</v>
      </c>
      <c r="U84" s="8">
        <f t="shared" si="73"/>
        <v>685</v>
      </c>
      <c r="V84" s="8">
        <f t="shared" si="73"/>
        <v>670</v>
      </c>
      <c r="W84" s="8">
        <f t="shared" si="73"/>
        <v>660</v>
      </c>
      <c r="X84" s="8">
        <f t="shared" si="73"/>
        <v>650</v>
      </c>
      <c r="Y84" s="8">
        <f t="shared" si="73"/>
        <v>640</v>
      </c>
      <c r="Z84" s="8">
        <f t="shared" si="73"/>
        <v>635</v>
      </c>
      <c r="AA84" s="8">
        <f t="shared" si="73"/>
        <v>635</v>
      </c>
      <c r="AB84" s="8">
        <f t="shared" si="73"/>
        <v>635</v>
      </c>
      <c r="AC84" s="8">
        <f t="shared" si="73"/>
        <v>635</v>
      </c>
      <c r="AD84" s="8" t="str">
        <f t="shared" si="73"/>
        <v/>
      </c>
      <c r="AE84" s="8" t="str">
        <f t="shared" si="73"/>
        <v/>
      </c>
      <c r="AF84" s="8" t="str">
        <f t="shared" si="73"/>
        <v/>
      </c>
      <c r="AG84" s="8" t="str">
        <f t="shared" si="73"/>
        <v/>
      </c>
      <c r="AH84" s="8" t="str">
        <f t="shared" si="70"/>
        <v/>
      </c>
      <c r="AI84" s="8" t="str">
        <f t="shared" si="70"/>
        <v/>
      </c>
      <c r="AJ84" s="8" t="str">
        <f t="shared" si="70"/>
        <v/>
      </c>
      <c r="AK84" s="8" t="str">
        <f t="shared" si="70"/>
        <v/>
      </c>
      <c r="AL84" s="8" t="str">
        <f t="shared" si="70"/>
        <v/>
      </c>
      <c r="AM84" s="8" t="str">
        <f t="shared" si="70"/>
        <v/>
      </c>
      <c r="AN84" s="8" t="str">
        <f t="shared" si="70"/>
        <v/>
      </c>
      <c r="AO84" s="8" t="str">
        <f t="shared" si="70"/>
        <v/>
      </c>
      <c r="AQ84" s="8">
        <f t="shared" si="76"/>
        <v>110</v>
      </c>
      <c r="AR84" s="8">
        <f t="shared" si="77"/>
        <v>594.18521581609184</v>
      </c>
      <c r="AS84" s="8" t="str">
        <f t="shared" si="78"/>
        <v>MP007_E10</v>
      </c>
      <c r="AT84" s="8">
        <f t="shared" si="79"/>
        <v>875</v>
      </c>
      <c r="AU84" s="8">
        <f t="shared" si="80"/>
        <v>820</v>
      </c>
      <c r="AV84" s="8">
        <f t="shared" si="81"/>
        <v>785</v>
      </c>
      <c r="AW84" s="8">
        <f t="shared" si="82"/>
        <v>765</v>
      </c>
      <c r="AX84" s="8">
        <f t="shared" si="83"/>
        <v>750</v>
      </c>
      <c r="AY84" s="8">
        <f t="shared" si="84"/>
        <v>740</v>
      </c>
      <c r="AZ84" s="8">
        <f t="shared" si="85"/>
        <v>730</v>
      </c>
      <c r="BA84" s="8">
        <f t="shared" si="86"/>
        <v>720</v>
      </c>
      <c r="BB84" s="8">
        <f t="shared" si="87"/>
        <v>715</v>
      </c>
      <c r="BC84" s="8">
        <f t="shared" si="88"/>
        <v>715</v>
      </c>
      <c r="BD84" s="8">
        <f t="shared" si="89"/>
        <v>715</v>
      </c>
      <c r="BE84" s="8">
        <f t="shared" si="90"/>
        <v>715</v>
      </c>
      <c r="BF84" s="8" t="str">
        <f t="shared" si="91"/>
        <v/>
      </c>
      <c r="BG84" s="8" t="str">
        <f t="shared" si="92"/>
        <v/>
      </c>
      <c r="BH84" s="8" t="str">
        <f t="shared" si="93"/>
        <v/>
      </c>
      <c r="BI84" s="8" t="str">
        <f t="shared" si="94"/>
        <v/>
      </c>
      <c r="BJ84" s="8" t="str">
        <f t="shared" si="95"/>
        <v/>
      </c>
      <c r="BK84" s="8" t="str">
        <f t="shared" si="96"/>
        <v/>
      </c>
      <c r="BL84" s="8" t="str">
        <f t="shared" si="97"/>
        <v/>
      </c>
      <c r="BM84" s="8" t="str">
        <f t="shared" si="98"/>
        <v/>
      </c>
      <c r="BN84" s="8" t="str">
        <f t="shared" si="99"/>
        <v/>
      </c>
      <c r="BO84" s="8" t="str">
        <f t="shared" si="100"/>
        <v/>
      </c>
      <c r="BP84" s="8" t="str">
        <f t="shared" si="101"/>
        <v/>
      </c>
      <c r="BQ84" s="8" t="str">
        <f t="shared" si="102"/>
        <v/>
      </c>
    </row>
    <row r="85" spans="1:69" x14ac:dyDescent="0.2">
      <c r="A85" s="8" t="str">
        <f>Binning!B85</f>
        <v>PCPU</v>
      </c>
      <c r="B85" s="8" t="str">
        <f>Binning!C85</f>
        <v>MP007</v>
      </c>
      <c r="C85" s="8" t="str">
        <f>Binning!D85</f>
        <v>E11</v>
      </c>
      <c r="D85" s="8" t="str">
        <f>Binning!F85</f>
        <v>MP007_E11</v>
      </c>
      <c r="E85" s="8" t="str">
        <f>Binning!G85</f>
        <v>Bin1</v>
      </c>
      <c r="F85" s="8">
        <f>Binning!H85</f>
        <v>930</v>
      </c>
      <c r="G85" s="8">
        <f>Binning!I85</f>
        <v>115</v>
      </c>
      <c r="H85" s="8">
        <f>Binning!J85</f>
        <v>653.6</v>
      </c>
      <c r="J85" s="8">
        <f>Binning!L85</f>
        <v>795</v>
      </c>
      <c r="K85" s="8">
        <f>Binning!M85</f>
        <v>635</v>
      </c>
      <c r="L85" s="8">
        <f>Binning!N85</f>
        <v>80</v>
      </c>
      <c r="M85" s="8">
        <f>Binning!Y85</f>
        <v>5</v>
      </c>
      <c r="O85" s="8">
        <f t="shared" si="74"/>
        <v>110</v>
      </c>
      <c r="P85" s="8">
        <f>Binning!AZ85</f>
        <v>594.18521581609184</v>
      </c>
      <c r="Q85" s="8" t="str">
        <f t="shared" si="75"/>
        <v>MP007_E11</v>
      </c>
      <c r="R85" s="8">
        <f t="shared" si="73"/>
        <v>795</v>
      </c>
      <c r="S85" s="8">
        <f t="shared" si="73"/>
        <v>725</v>
      </c>
      <c r="T85" s="8">
        <f t="shared" si="73"/>
        <v>690</v>
      </c>
      <c r="U85" s="8">
        <f t="shared" si="73"/>
        <v>670</v>
      </c>
      <c r="V85" s="8">
        <f t="shared" si="73"/>
        <v>655</v>
      </c>
      <c r="W85" s="8">
        <f t="shared" si="73"/>
        <v>645</v>
      </c>
      <c r="X85" s="8">
        <f t="shared" si="73"/>
        <v>635</v>
      </c>
      <c r="Y85" s="8">
        <f t="shared" si="73"/>
        <v>635</v>
      </c>
      <c r="Z85" s="8">
        <f t="shared" si="73"/>
        <v>635</v>
      </c>
      <c r="AA85" s="8">
        <f t="shared" si="73"/>
        <v>635</v>
      </c>
      <c r="AB85" s="8">
        <f t="shared" si="73"/>
        <v>635</v>
      </c>
      <c r="AC85" s="8">
        <f t="shared" si="73"/>
        <v>635</v>
      </c>
      <c r="AD85" s="8" t="str">
        <f t="shared" si="73"/>
        <v/>
      </c>
      <c r="AE85" s="8" t="str">
        <f t="shared" si="73"/>
        <v/>
      </c>
      <c r="AF85" s="8" t="str">
        <f t="shared" si="73"/>
        <v/>
      </c>
      <c r="AG85" s="8" t="str">
        <f t="shared" si="73"/>
        <v/>
      </c>
      <c r="AH85" s="8" t="str">
        <f t="shared" si="70"/>
        <v/>
      </c>
      <c r="AI85" s="8" t="str">
        <f t="shared" si="70"/>
        <v/>
      </c>
      <c r="AJ85" s="8" t="str">
        <f t="shared" si="70"/>
        <v/>
      </c>
      <c r="AK85" s="8" t="str">
        <f t="shared" si="70"/>
        <v/>
      </c>
      <c r="AL85" s="8" t="str">
        <f t="shared" si="70"/>
        <v/>
      </c>
      <c r="AM85" s="8" t="str">
        <f t="shared" si="70"/>
        <v/>
      </c>
      <c r="AN85" s="8" t="str">
        <f t="shared" si="70"/>
        <v/>
      </c>
      <c r="AO85" s="8" t="str">
        <f t="shared" si="70"/>
        <v/>
      </c>
      <c r="AQ85" s="8">
        <f t="shared" si="76"/>
        <v>110</v>
      </c>
      <c r="AR85" s="8">
        <f t="shared" si="77"/>
        <v>594.18521581609184</v>
      </c>
      <c r="AS85" s="8" t="str">
        <f t="shared" si="78"/>
        <v>MP007_E11</v>
      </c>
      <c r="AT85" s="8">
        <f t="shared" si="79"/>
        <v>875</v>
      </c>
      <c r="AU85" s="8">
        <f t="shared" si="80"/>
        <v>805</v>
      </c>
      <c r="AV85" s="8">
        <f t="shared" si="81"/>
        <v>770</v>
      </c>
      <c r="AW85" s="8">
        <f t="shared" si="82"/>
        <v>750</v>
      </c>
      <c r="AX85" s="8">
        <f t="shared" si="83"/>
        <v>735</v>
      </c>
      <c r="AY85" s="8">
        <f t="shared" si="84"/>
        <v>725</v>
      </c>
      <c r="AZ85" s="8">
        <f t="shared" si="85"/>
        <v>715</v>
      </c>
      <c r="BA85" s="8">
        <f t="shared" si="86"/>
        <v>715</v>
      </c>
      <c r="BB85" s="8">
        <f t="shared" si="87"/>
        <v>715</v>
      </c>
      <c r="BC85" s="8">
        <f t="shared" si="88"/>
        <v>715</v>
      </c>
      <c r="BD85" s="8">
        <f t="shared" si="89"/>
        <v>715</v>
      </c>
      <c r="BE85" s="8">
        <f t="shared" si="90"/>
        <v>715</v>
      </c>
      <c r="BF85" s="8" t="str">
        <f t="shared" si="91"/>
        <v/>
      </c>
      <c r="BG85" s="8" t="str">
        <f t="shared" si="92"/>
        <v/>
      </c>
      <c r="BH85" s="8" t="str">
        <f t="shared" si="93"/>
        <v/>
      </c>
      <c r="BI85" s="8" t="str">
        <f t="shared" si="94"/>
        <v/>
      </c>
      <c r="BJ85" s="8" t="str">
        <f t="shared" si="95"/>
        <v/>
      </c>
      <c r="BK85" s="8" t="str">
        <f t="shared" si="96"/>
        <v/>
      </c>
      <c r="BL85" s="8" t="str">
        <f t="shared" si="97"/>
        <v/>
      </c>
      <c r="BM85" s="8" t="str">
        <f t="shared" si="98"/>
        <v/>
      </c>
      <c r="BN85" s="8" t="str">
        <f t="shared" si="99"/>
        <v/>
      </c>
      <c r="BO85" s="8" t="str">
        <f t="shared" si="100"/>
        <v/>
      </c>
      <c r="BP85" s="8" t="str">
        <f t="shared" si="101"/>
        <v/>
      </c>
      <c r="BQ85" s="8" t="str">
        <f t="shared" si="102"/>
        <v/>
      </c>
    </row>
    <row r="86" spans="1:69" x14ac:dyDescent="0.2">
      <c r="A86" s="8" t="str">
        <f>Binning!B86</f>
        <v>PCPU</v>
      </c>
      <c r="B86" s="8" t="str">
        <f>Binning!C86</f>
        <v>MP007</v>
      </c>
      <c r="C86" s="8" t="str">
        <f>Binning!D86</f>
        <v>E12</v>
      </c>
      <c r="D86" s="8" t="str">
        <f>Binning!F86</f>
        <v>MP007_E12</v>
      </c>
      <c r="E86" s="8" t="str">
        <f>Binning!G86</f>
        <v>Bin1</v>
      </c>
      <c r="F86" s="8">
        <f>Binning!H86</f>
        <v>915</v>
      </c>
      <c r="G86" s="8">
        <f>Binning!I86</f>
        <v>115</v>
      </c>
      <c r="H86" s="8">
        <f>Binning!J86</f>
        <v>653.6</v>
      </c>
      <c r="J86" s="8">
        <f>Binning!L86</f>
        <v>795</v>
      </c>
      <c r="K86" s="8">
        <f>Binning!M86</f>
        <v>635</v>
      </c>
      <c r="L86" s="8">
        <f>Binning!N86</f>
        <v>80</v>
      </c>
      <c r="M86" s="8">
        <f>Binning!Y86</f>
        <v>5</v>
      </c>
      <c r="O86" s="8">
        <f t="shared" si="74"/>
        <v>110</v>
      </c>
      <c r="P86" s="8">
        <f>Binning!AZ86</f>
        <v>594.18521581609184</v>
      </c>
      <c r="Q86" s="8" t="str">
        <f t="shared" si="75"/>
        <v>MP007_E12</v>
      </c>
      <c r="R86" s="8">
        <f t="shared" si="73"/>
        <v>795</v>
      </c>
      <c r="S86" s="8">
        <f t="shared" si="73"/>
        <v>710</v>
      </c>
      <c r="T86" s="8">
        <f t="shared" si="73"/>
        <v>675</v>
      </c>
      <c r="U86" s="8">
        <f t="shared" si="73"/>
        <v>655</v>
      </c>
      <c r="V86" s="8">
        <f t="shared" si="73"/>
        <v>640</v>
      </c>
      <c r="W86" s="8">
        <f t="shared" si="73"/>
        <v>635</v>
      </c>
      <c r="X86" s="8">
        <f t="shared" si="73"/>
        <v>635</v>
      </c>
      <c r="Y86" s="8">
        <f t="shared" si="73"/>
        <v>635</v>
      </c>
      <c r="Z86" s="8">
        <f t="shared" si="73"/>
        <v>635</v>
      </c>
      <c r="AA86" s="8">
        <f t="shared" si="73"/>
        <v>635</v>
      </c>
      <c r="AB86" s="8">
        <f t="shared" si="73"/>
        <v>635</v>
      </c>
      <c r="AC86" s="8">
        <f t="shared" si="73"/>
        <v>635</v>
      </c>
      <c r="AD86" s="8" t="str">
        <f t="shared" si="73"/>
        <v/>
      </c>
      <c r="AE86" s="8" t="str">
        <f t="shared" si="73"/>
        <v/>
      </c>
      <c r="AF86" s="8" t="str">
        <f t="shared" si="73"/>
        <v/>
      </c>
      <c r="AG86" s="8" t="str">
        <f t="shared" si="73"/>
        <v/>
      </c>
      <c r="AH86" s="8" t="str">
        <f t="shared" si="70"/>
        <v/>
      </c>
      <c r="AI86" s="8" t="str">
        <f t="shared" si="70"/>
        <v/>
      </c>
      <c r="AJ86" s="8" t="str">
        <f t="shared" si="70"/>
        <v/>
      </c>
      <c r="AK86" s="8" t="str">
        <f t="shared" si="70"/>
        <v/>
      </c>
      <c r="AL86" s="8" t="str">
        <f t="shared" si="70"/>
        <v/>
      </c>
      <c r="AM86" s="8" t="str">
        <f t="shared" si="70"/>
        <v/>
      </c>
      <c r="AN86" s="8" t="str">
        <f t="shared" si="70"/>
        <v/>
      </c>
      <c r="AO86" s="8" t="str">
        <f t="shared" si="70"/>
        <v/>
      </c>
      <c r="AQ86" s="8">
        <f t="shared" si="76"/>
        <v>110</v>
      </c>
      <c r="AR86" s="8">
        <f t="shared" si="77"/>
        <v>594.18521581609184</v>
      </c>
      <c r="AS86" s="8" t="str">
        <f t="shared" si="78"/>
        <v>MP007_E12</v>
      </c>
      <c r="AT86" s="8">
        <f t="shared" si="79"/>
        <v>875</v>
      </c>
      <c r="AU86" s="8">
        <f t="shared" si="80"/>
        <v>790</v>
      </c>
      <c r="AV86" s="8">
        <f t="shared" si="81"/>
        <v>755</v>
      </c>
      <c r="AW86" s="8">
        <f t="shared" si="82"/>
        <v>735</v>
      </c>
      <c r="AX86" s="8">
        <f t="shared" si="83"/>
        <v>720</v>
      </c>
      <c r="AY86" s="8">
        <f t="shared" si="84"/>
        <v>715</v>
      </c>
      <c r="AZ86" s="8">
        <f t="shared" si="85"/>
        <v>715</v>
      </c>
      <c r="BA86" s="8">
        <f t="shared" si="86"/>
        <v>715</v>
      </c>
      <c r="BB86" s="8">
        <f t="shared" si="87"/>
        <v>715</v>
      </c>
      <c r="BC86" s="8">
        <f t="shared" si="88"/>
        <v>715</v>
      </c>
      <c r="BD86" s="8">
        <f t="shared" si="89"/>
        <v>715</v>
      </c>
      <c r="BE86" s="8">
        <f t="shared" si="90"/>
        <v>715</v>
      </c>
      <c r="BF86" s="8" t="str">
        <f t="shared" si="91"/>
        <v/>
      </c>
      <c r="BG86" s="8" t="str">
        <f t="shared" si="92"/>
        <v/>
      </c>
      <c r="BH86" s="8" t="str">
        <f t="shared" si="93"/>
        <v/>
      </c>
      <c r="BI86" s="8" t="str">
        <f t="shared" si="94"/>
        <v/>
      </c>
      <c r="BJ86" s="8" t="str">
        <f t="shared" si="95"/>
        <v/>
      </c>
      <c r="BK86" s="8" t="str">
        <f t="shared" si="96"/>
        <v/>
      </c>
      <c r="BL86" s="8" t="str">
        <f t="shared" si="97"/>
        <v/>
      </c>
      <c r="BM86" s="8" t="str">
        <f t="shared" si="98"/>
        <v/>
      </c>
      <c r="BN86" s="8" t="str">
        <f t="shared" si="99"/>
        <v/>
      </c>
      <c r="BO86" s="8" t="str">
        <f t="shared" si="100"/>
        <v/>
      </c>
      <c r="BP86" s="8" t="str">
        <f t="shared" si="101"/>
        <v/>
      </c>
      <c r="BQ86" s="8" t="str">
        <f t="shared" si="102"/>
        <v/>
      </c>
    </row>
    <row r="87" spans="1:69" x14ac:dyDescent="0.2">
      <c r="A87" s="8" t="str">
        <f>Binning!B87</f>
        <v>PCPU</v>
      </c>
      <c r="B87" s="8" t="str">
        <f>Binning!C87</f>
        <v>MP008</v>
      </c>
      <c r="C87" s="8" t="str">
        <f>Binning!D87</f>
        <v>E1</v>
      </c>
      <c r="D87" s="8" t="str">
        <f>Binning!F87</f>
        <v>MP008_E1</v>
      </c>
      <c r="E87" s="8" t="str">
        <f>Binning!G87</f>
        <v>Bin1</v>
      </c>
      <c r="F87" s="8">
        <f>Binning!H87</f>
        <v>1125</v>
      </c>
      <c r="G87" s="8">
        <f>Binning!I87</f>
        <v>120</v>
      </c>
      <c r="H87" s="8">
        <f>Binning!J87</f>
        <v>653.6</v>
      </c>
      <c r="J87" s="8">
        <f>Binning!L87</f>
        <v>850</v>
      </c>
      <c r="K87" s="8">
        <f>Binning!M87</f>
        <v>655</v>
      </c>
      <c r="L87" s="8">
        <f>Binning!N87</f>
        <v>90</v>
      </c>
      <c r="M87" s="8">
        <f>Binning!Y87</f>
        <v>5</v>
      </c>
      <c r="O87" s="8">
        <f t="shared" si="74"/>
        <v>110</v>
      </c>
      <c r="P87" s="8">
        <f>Binning!AZ87</f>
        <v>594.18521581609184</v>
      </c>
      <c r="Q87" s="8" t="str">
        <f t="shared" si="75"/>
        <v>MP008_E1</v>
      </c>
      <c r="R87" s="8">
        <f t="shared" si="73"/>
        <v>850</v>
      </c>
      <c r="S87" s="8">
        <f t="shared" si="73"/>
        <v>850</v>
      </c>
      <c r="T87" s="8">
        <f t="shared" si="73"/>
        <v>850</v>
      </c>
      <c r="U87" s="8">
        <f t="shared" si="73"/>
        <v>850</v>
      </c>
      <c r="V87" s="8">
        <f t="shared" si="73"/>
        <v>835</v>
      </c>
      <c r="W87" s="8">
        <f t="shared" si="73"/>
        <v>825</v>
      </c>
      <c r="X87" s="8">
        <f t="shared" si="73"/>
        <v>815</v>
      </c>
      <c r="Y87" s="8">
        <f t="shared" si="73"/>
        <v>810</v>
      </c>
      <c r="Z87" s="8">
        <f t="shared" si="73"/>
        <v>800</v>
      </c>
      <c r="AA87" s="8">
        <f t="shared" si="73"/>
        <v>795</v>
      </c>
      <c r="AB87" s="8">
        <f t="shared" si="73"/>
        <v>790</v>
      </c>
      <c r="AC87" s="8">
        <f t="shared" si="73"/>
        <v>785</v>
      </c>
      <c r="AD87" s="8" t="str">
        <f t="shared" si="73"/>
        <v/>
      </c>
      <c r="AE87" s="8" t="str">
        <f t="shared" si="73"/>
        <v/>
      </c>
      <c r="AF87" s="8" t="str">
        <f t="shared" si="73"/>
        <v/>
      </c>
      <c r="AG87" s="8" t="str">
        <f t="shared" si="73"/>
        <v/>
      </c>
      <c r="AH87" s="8" t="str">
        <f t="shared" si="70"/>
        <v/>
      </c>
      <c r="AI87" s="8" t="str">
        <f t="shared" si="70"/>
        <v/>
      </c>
      <c r="AJ87" s="8" t="str">
        <f t="shared" si="70"/>
        <v/>
      </c>
      <c r="AK87" s="8" t="str">
        <f t="shared" si="70"/>
        <v/>
      </c>
      <c r="AL87" s="8" t="str">
        <f t="shared" si="70"/>
        <v/>
      </c>
      <c r="AM87" s="8" t="str">
        <f t="shared" si="70"/>
        <v/>
      </c>
      <c r="AN87" s="8" t="str">
        <f t="shared" si="70"/>
        <v/>
      </c>
      <c r="AO87" s="8" t="str">
        <f t="shared" si="70"/>
        <v/>
      </c>
      <c r="AQ87" s="8">
        <f t="shared" si="76"/>
        <v>110</v>
      </c>
      <c r="AR87" s="8">
        <f t="shared" si="77"/>
        <v>594.18521581609184</v>
      </c>
      <c r="AS87" s="8" t="str">
        <f t="shared" si="78"/>
        <v>MP008_E1</v>
      </c>
      <c r="AT87" s="8">
        <f t="shared" si="79"/>
        <v>940</v>
      </c>
      <c r="AU87" s="8">
        <f t="shared" si="80"/>
        <v>940</v>
      </c>
      <c r="AV87" s="8">
        <f t="shared" si="81"/>
        <v>940</v>
      </c>
      <c r="AW87" s="8">
        <f t="shared" si="82"/>
        <v>940</v>
      </c>
      <c r="AX87" s="8">
        <f t="shared" si="83"/>
        <v>925</v>
      </c>
      <c r="AY87" s="8">
        <f t="shared" si="84"/>
        <v>915</v>
      </c>
      <c r="AZ87" s="8">
        <f t="shared" si="85"/>
        <v>905</v>
      </c>
      <c r="BA87" s="8">
        <f t="shared" si="86"/>
        <v>900</v>
      </c>
      <c r="BB87" s="8">
        <f t="shared" si="87"/>
        <v>890</v>
      </c>
      <c r="BC87" s="8">
        <f t="shared" si="88"/>
        <v>885</v>
      </c>
      <c r="BD87" s="8">
        <f t="shared" si="89"/>
        <v>880</v>
      </c>
      <c r="BE87" s="8">
        <f t="shared" si="90"/>
        <v>875</v>
      </c>
      <c r="BF87" s="8" t="str">
        <f t="shared" si="91"/>
        <v/>
      </c>
      <c r="BG87" s="8" t="str">
        <f t="shared" si="92"/>
        <v/>
      </c>
      <c r="BH87" s="8" t="str">
        <f t="shared" si="93"/>
        <v/>
      </c>
      <c r="BI87" s="8" t="str">
        <f t="shared" si="94"/>
        <v/>
      </c>
      <c r="BJ87" s="8" t="str">
        <f t="shared" si="95"/>
        <v/>
      </c>
      <c r="BK87" s="8" t="str">
        <f t="shared" si="96"/>
        <v/>
      </c>
      <c r="BL87" s="8" t="str">
        <f t="shared" si="97"/>
        <v/>
      </c>
      <c r="BM87" s="8" t="str">
        <f t="shared" si="98"/>
        <v/>
      </c>
      <c r="BN87" s="8" t="str">
        <f t="shared" si="99"/>
        <v/>
      </c>
      <c r="BO87" s="8" t="str">
        <f t="shared" si="100"/>
        <v/>
      </c>
      <c r="BP87" s="8" t="str">
        <f t="shared" si="101"/>
        <v/>
      </c>
      <c r="BQ87" s="8" t="str">
        <f t="shared" si="102"/>
        <v/>
      </c>
    </row>
    <row r="88" spans="1:69" x14ac:dyDescent="0.2">
      <c r="A88" s="8" t="str">
        <f>Binning!B88</f>
        <v>PCPU</v>
      </c>
      <c r="B88" s="8" t="str">
        <f>Binning!C88</f>
        <v>MP008</v>
      </c>
      <c r="C88" s="8" t="str">
        <f>Binning!D88</f>
        <v>E2</v>
      </c>
      <c r="D88" s="8" t="str">
        <f>Binning!F88</f>
        <v>MP008_E2</v>
      </c>
      <c r="E88" s="8" t="str">
        <f>Binning!G88</f>
        <v>Bin1</v>
      </c>
      <c r="F88" s="8">
        <f>Binning!H88</f>
        <v>1110</v>
      </c>
      <c r="G88" s="8">
        <f>Binning!I88</f>
        <v>120</v>
      </c>
      <c r="H88" s="8">
        <f>Binning!J88</f>
        <v>653.6</v>
      </c>
      <c r="J88" s="8">
        <f>Binning!L88</f>
        <v>840</v>
      </c>
      <c r="K88" s="8">
        <f>Binning!M88</f>
        <v>655</v>
      </c>
      <c r="L88" s="8">
        <f>Binning!N88</f>
        <v>90</v>
      </c>
      <c r="M88" s="8">
        <f>Binning!Y88</f>
        <v>5</v>
      </c>
      <c r="O88" s="8">
        <f t="shared" si="74"/>
        <v>110</v>
      </c>
      <c r="P88" s="8">
        <f>Binning!AZ88</f>
        <v>594.18521581609184</v>
      </c>
      <c r="Q88" s="8" t="str">
        <f t="shared" si="75"/>
        <v>MP008_E2</v>
      </c>
      <c r="R88" s="8">
        <f t="shared" si="73"/>
        <v>840</v>
      </c>
      <c r="S88" s="8">
        <f t="shared" si="73"/>
        <v>840</v>
      </c>
      <c r="T88" s="8">
        <f t="shared" si="73"/>
        <v>840</v>
      </c>
      <c r="U88" s="8">
        <f t="shared" si="73"/>
        <v>835</v>
      </c>
      <c r="V88" s="8">
        <f t="shared" si="73"/>
        <v>820</v>
      </c>
      <c r="W88" s="8">
        <f t="shared" si="73"/>
        <v>810</v>
      </c>
      <c r="X88" s="8">
        <f t="shared" si="73"/>
        <v>800</v>
      </c>
      <c r="Y88" s="8">
        <f t="shared" si="73"/>
        <v>795</v>
      </c>
      <c r="Z88" s="8">
        <f t="shared" si="73"/>
        <v>785</v>
      </c>
      <c r="AA88" s="8">
        <f t="shared" si="73"/>
        <v>780</v>
      </c>
      <c r="AB88" s="8">
        <f t="shared" si="73"/>
        <v>775</v>
      </c>
      <c r="AC88" s="8">
        <f t="shared" si="73"/>
        <v>770</v>
      </c>
      <c r="AD88" s="8" t="str">
        <f t="shared" si="73"/>
        <v/>
      </c>
      <c r="AE88" s="8" t="str">
        <f t="shared" si="73"/>
        <v/>
      </c>
      <c r="AF88" s="8" t="str">
        <f t="shared" si="73"/>
        <v/>
      </c>
      <c r="AG88" s="8" t="str">
        <f t="shared" si="73"/>
        <v/>
      </c>
      <c r="AH88" s="8" t="str">
        <f t="shared" si="70"/>
        <v/>
      </c>
      <c r="AI88" s="8" t="str">
        <f t="shared" si="70"/>
        <v/>
      </c>
      <c r="AJ88" s="8" t="str">
        <f t="shared" si="70"/>
        <v/>
      </c>
      <c r="AK88" s="8" t="str">
        <f t="shared" si="70"/>
        <v/>
      </c>
      <c r="AL88" s="8" t="str">
        <f t="shared" si="70"/>
        <v/>
      </c>
      <c r="AM88" s="8" t="str">
        <f t="shared" si="70"/>
        <v/>
      </c>
      <c r="AN88" s="8" t="str">
        <f t="shared" si="70"/>
        <v/>
      </c>
      <c r="AO88" s="8" t="str">
        <f t="shared" si="70"/>
        <v/>
      </c>
      <c r="AQ88" s="8">
        <f t="shared" si="76"/>
        <v>110</v>
      </c>
      <c r="AR88" s="8">
        <f t="shared" si="77"/>
        <v>594.18521581609184</v>
      </c>
      <c r="AS88" s="8" t="str">
        <f t="shared" si="78"/>
        <v>MP008_E2</v>
      </c>
      <c r="AT88" s="8">
        <f t="shared" si="79"/>
        <v>930</v>
      </c>
      <c r="AU88" s="8">
        <f t="shared" si="80"/>
        <v>930</v>
      </c>
      <c r="AV88" s="8">
        <f t="shared" si="81"/>
        <v>930</v>
      </c>
      <c r="AW88" s="8">
        <f t="shared" si="82"/>
        <v>925</v>
      </c>
      <c r="AX88" s="8">
        <f t="shared" si="83"/>
        <v>910</v>
      </c>
      <c r="AY88" s="8">
        <f t="shared" si="84"/>
        <v>900</v>
      </c>
      <c r="AZ88" s="8">
        <f t="shared" si="85"/>
        <v>890</v>
      </c>
      <c r="BA88" s="8">
        <f t="shared" si="86"/>
        <v>885</v>
      </c>
      <c r="BB88" s="8">
        <f t="shared" si="87"/>
        <v>875</v>
      </c>
      <c r="BC88" s="8">
        <f t="shared" si="88"/>
        <v>870</v>
      </c>
      <c r="BD88" s="8">
        <f t="shared" si="89"/>
        <v>865</v>
      </c>
      <c r="BE88" s="8">
        <f t="shared" si="90"/>
        <v>860</v>
      </c>
      <c r="BF88" s="8" t="str">
        <f t="shared" si="91"/>
        <v/>
      </c>
      <c r="BG88" s="8" t="str">
        <f t="shared" si="92"/>
        <v/>
      </c>
      <c r="BH88" s="8" t="str">
        <f t="shared" si="93"/>
        <v/>
      </c>
      <c r="BI88" s="8" t="str">
        <f t="shared" si="94"/>
        <v/>
      </c>
      <c r="BJ88" s="8" t="str">
        <f t="shared" si="95"/>
        <v/>
      </c>
      <c r="BK88" s="8" t="str">
        <f t="shared" si="96"/>
        <v/>
      </c>
      <c r="BL88" s="8" t="str">
        <f t="shared" si="97"/>
        <v/>
      </c>
      <c r="BM88" s="8" t="str">
        <f t="shared" si="98"/>
        <v/>
      </c>
      <c r="BN88" s="8" t="str">
        <f t="shared" si="99"/>
        <v/>
      </c>
      <c r="BO88" s="8" t="str">
        <f t="shared" si="100"/>
        <v/>
      </c>
      <c r="BP88" s="8" t="str">
        <f t="shared" si="101"/>
        <v/>
      </c>
      <c r="BQ88" s="8" t="str">
        <f t="shared" si="102"/>
        <v/>
      </c>
    </row>
    <row r="89" spans="1:69" x14ac:dyDescent="0.2">
      <c r="A89" s="8" t="str">
        <f>Binning!B89</f>
        <v>PCPU</v>
      </c>
      <c r="B89" s="8" t="str">
        <f>Binning!C89</f>
        <v>MP008</v>
      </c>
      <c r="C89" s="8" t="str">
        <f>Binning!D89</f>
        <v>E3</v>
      </c>
      <c r="D89" s="8" t="str">
        <f>Binning!F89</f>
        <v>MP008_E3</v>
      </c>
      <c r="E89" s="8" t="str">
        <f>Binning!G89</f>
        <v>Bin1</v>
      </c>
      <c r="F89" s="8">
        <f>Binning!H89</f>
        <v>1095</v>
      </c>
      <c r="G89" s="8">
        <f>Binning!I89</f>
        <v>120</v>
      </c>
      <c r="H89" s="8">
        <f>Binning!J89</f>
        <v>653.6</v>
      </c>
      <c r="J89" s="8">
        <f>Binning!L89</f>
        <v>830</v>
      </c>
      <c r="K89" s="8">
        <f>Binning!M89</f>
        <v>655</v>
      </c>
      <c r="L89" s="8">
        <f>Binning!N89</f>
        <v>90</v>
      </c>
      <c r="M89" s="8">
        <f>Binning!Y89</f>
        <v>5</v>
      </c>
      <c r="O89" s="8">
        <f t="shared" si="74"/>
        <v>110</v>
      </c>
      <c r="P89" s="8">
        <f>Binning!AZ89</f>
        <v>594.18521581609184</v>
      </c>
      <c r="Q89" s="8" t="str">
        <f t="shared" si="75"/>
        <v>MP008_E3</v>
      </c>
      <c r="R89" s="8">
        <f t="shared" si="73"/>
        <v>830</v>
      </c>
      <c r="S89" s="8">
        <f t="shared" si="73"/>
        <v>830</v>
      </c>
      <c r="T89" s="8">
        <f t="shared" si="73"/>
        <v>830</v>
      </c>
      <c r="U89" s="8">
        <f t="shared" si="73"/>
        <v>820</v>
      </c>
      <c r="V89" s="8">
        <f t="shared" si="73"/>
        <v>805</v>
      </c>
      <c r="W89" s="8">
        <f t="shared" si="73"/>
        <v>795</v>
      </c>
      <c r="X89" s="8">
        <f t="shared" si="73"/>
        <v>785</v>
      </c>
      <c r="Y89" s="8">
        <f t="shared" si="73"/>
        <v>780</v>
      </c>
      <c r="Z89" s="8">
        <f t="shared" si="73"/>
        <v>770</v>
      </c>
      <c r="AA89" s="8">
        <f t="shared" si="73"/>
        <v>765</v>
      </c>
      <c r="AB89" s="8">
        <f t="shared" si="73"/>
        <v>760</v>
      </c>
      <c r="AC89" s="8">
        <f t="shared" si="73"/>
        <v>755</v>
      </c>
      <c r="AD89" s="8" t="str">
        <f t="shared" si="73"/>
        <v/>
      </c>
      <c r="AE89" s="8" t="str">
        <f t="shared" si="73"/>
        <v/>
      </c>
      <c r="AF89" s="8" t="str">
        <f t="shared" si="73"/>
        <v/>
      </c>
      <c r="AG89" s="8" t="str">
        <f t="shared" si="73"/>
        <v/>
      </c>
      <c r="AH89" s="8" t="str">
        <f t="shared" si="70"/>
        <v/>
      </c>
      <c r="AI89" s="8" t="str">
        <f t="shared" si="70"/>
        <v/>
      </c>
      <c r="AJ89" s="8" t="str">
        <f t="shared" si="70"/>
        <v/>
      </c>
      <c r="AK89" s="8" t="str">
        <f t="shared" si="70"/>
        <v/>
      </c>
      <c r="AL89" s="8" t="str">
        <f t="shared" si="70"/>
        <v/>
      </c>
      <c r="AM89" s="8" t="str">
        <f t="shared" si="70"/>
        <v/>
      </c>
      <c r="AN89" s="8" t="str">
        <f t="shared" si="70"/>
        <v/>
      </c>
      <c r="AO89" s="8" t="str">
        <f t="shared" si="70"/>
        <v/>
      </c>
      <c r="AQ89" s="8">
        <f t="shared" si="76"/>
        <v>110</v>
      </c>
      <c r="AR89" s="8">
        <f t="shared" si="77"/>
        <v>594.18521581609184</v>
      </c>
      <c r="AS89" s="8" t="str">
        <f t="shared" si="78"/>
        <v>MP008_E3</v>
      </c>
      <c r="AT89" s="8">
        <f t="shared" si="79"/>
        <v>920</v>
      </c>
      <c r="AU89" s="8">
        <f t="shared" si="80"/>
        <v>920</v>
      </c>
      <c r="AV89" s="8">
        <f t="shared" si="81"/>
        <v>920</v>
      </c>
      <c r="AW89" s="8">
        <f t="shared" si="82"/>
        <v>910</v>
      </c>
      <c r="AX89" s="8">
        <f t="shared" si="83"/>
        <v>895</v>
      </c>
      <c r="AY89" s="8">
        <f t="shared" si="84"/>
        <v>885</v>
      </c>
      <c r="AZ89" s="8">
        <f t="shared" si="85"/>
        <v>875</v>
      </c>
      <c r="BA89" s="8">
        <f t="shared" si="86"/>
        <v>870</v>
      </c>
      <c r="BB89" s="8">
        <f t="shared" si="87"/>
        <v>860</v>
      </c>
      <c r="BC89" s="8">
        <f t="shared" si="88"/>
        <v>855</v>
      </c>
      <c r="BD89" s="8">
        <f t="shared" si="89"/>
        <v>850</v>
      </c>
      <c r="BE89" s="8">
        <f t="shared" si="90"/>
        <v>845</v>
      </c>
      <c r="BF89" s="8" t="str">
        <f t="shared" si="91"/>
        <v/>
      </c>
      <c r="BG89" s="8" t="str">
        <f t="shared" si="92"/>
        <v/>
      </c>
      <c r="BH89" s="8" t="str">
        <f t="shared" si="93"/>
        <v/>
      </c>
      <c r="BI89" s="8" t="str">
        <f t="shared" si="94"/>
        <v/>
      </c>
      <c r="BJ89" s="8" t="str">
        <f t="shared" si="95"/>
        <v/>
      </c>
      <c r="BK89" s="8" t="str">
        <f t="shared" si="96"/>
        <v/>
      </c>
      <c r="BL89" s="8" t="str">
        <f t="shared" si="97"/>
        <v/>
      </c>
      <c r="BM89" s="8" t="str">
        <f t="shared" si="98"/>
        <v/>
      </c>
      <c r="BN89" s="8" t="str">
        <f t="shared" si="99"/>
        <v/>
      </c>
      <c r="BO89" s="8" t="str">
        <f t="shared" si="100"/>
        <v/>
      </c>
      <c r="BP89" s="8" t="str">
        <f t="shared" si="101"/>
        <v/>
      </c>
      <c r="BQ89" s="8" t="str">
        <f t="shared" si="102"/>
        <v/>
      </c>
    </row>
    <row r="90" spans="1:69" x14ac:dyDescent="0.2">
      <c r="A90" s="8" t="str">
        <f>Binning!B90</f>
        <v>PCPU</v>
      </c>
      <c r="B90" s="8" t="str">
        <f>Binning!C90</f>
        <v>MP008</v>
      </c>
      <c r="C90" s="8" t="str">
        <f>Binning!D90</f>
        <v>E4</v>
      </c>
      <c r="D90" s="8" t="str">
        <f>Binning!F90</f>
        <v>MP008_E4</v>
      </c>
      <c r="E90" s="8" t="str">
        <f>Binning!G90</f>
        <v>Bin1</v>
      </c>
      <c r="F90" s="8">
        <f>Binning!H90</f>
        <v>1080</v>
      </c>
      <c r="G90" s="8">
        <f>Binning!I90</f>
        <v>120</v>
      </c>
      <c r="H90" s="8">
        <f>Binning!J90</f>
        <v>653.6</v>
      </c>
      <c r="J90" s="8">
        <f>Binning!L90</f>
        <v>830</v>
      </c>
      <c r="K90" s="8">
        <f>Binning!M90</f>
        <v>655</v>
      </c>
      <c r="L90" s="8">
        <f>Binning!N90</f>
        <v>90</v>
      </c>
      <c r="M90" s="8">
        <f>Binning!Y90</f>
        <v>5</v>
      </c>
      <c r="O90" s="8">
        <f t="shared" si="74"/>
        <v>110</v>
      </c>
      <c r="P90" s="8">
        <f>Binning!AZ90</f>
        <v>594.18521581609184</v>
      </c>
      <c r="Q90" s="8" t="str">
        <f t="shared" si="75"/>
        <v>MP008_E4</v>
      </c>
      <c r="R90" s="8">
        <f t="shared" si="73"/>
        <v>830</v>
      </c>
      <c r="S90" s="8">
        <f t="shared" si="73"/>
        <v>830</v>
      </c>
      <c r="T90" s="8">
        <f t="shared" si="73"/>
        <v>830</v>
      </c>
      <c r="U90" s="8">
        <f t="shared" si="73"/>
        <v>805</v>
      </c>
      <c r="V90" s="8">
        <f t="shared" si="73"/>
        <v>790</v>
      </c>
      <c r="W90" s="8">
        <f t="shared" si="73"/>
        <v>780</v>
      </c>
      <c r="X90" s="8">
        <f t="shared" si="73"/>
        <v>770</v>
      </c>
      <c r="Y90" s="8">
        <f t="shared" si="73"/>
        <v>765</v>
      </c>
      <c r="Z90" s="8">
        <f t="shared" si="73"/>
        <v>755</v>
      </c>
      <c r="AA90" s="8">
        <f t="shared" si="73"/>
        <v>750</v>
      </c>
      <c r="AB90" s="8">
        <f t="shared" si="73"/>
        <v>745</v>
      </c>
      <c r="AC90" s="8">
        <f t="shared" si="73"/>
        <v>740</v>
      </c>
      <c r="AD90" s="8" t="str">
        <f t="shared" si="73"/>
        <v/>
      </c>
      <c r="AE90" s="8" t="str">
        <f t="shared" si="73"/>
        <v/>
      </c>
      <c r="AF90" s="8" t="str">
        <f t="shared" si="73"/>
        <v/>
      </c>
      <c r="AG90" s="8" t="str">
        <f t="shared" si="73"/>
        <v/>
      </c>
      <c r="AH90" s="8" t="str">
        <f t="shared" si="70"/>
        <v/>
      </c>
      <c r="AI90" s="8" t="str">
        <f t="shared" si="70"/>
        <v/>
      </c>
      <c r="AJ90" s="8" t="str">
        <f t="shared" si="70"/>
        <v/>
      </c>
      <c r="AK90" s="8" t="str">
        <f t="shared" si="70"/>
        <v/>
      </c>
      <c r="AL90" s="8" t="str">
        <f t="shared" si="70"/>
        <v/>
      </c>
      <c r="AM90" s="8" t="str">
        <f t="shared" si="70"/>
        <v/>
      </c>
      <c r="AN90" s="8" t="str">
        <f t="shared" si="70"/>
        <v/>
      </c>
      <c r="AO90" s="8" t="str">
        <f t="shared" si="70"/>
        <v/>
      </c>
      <c r="AQ90" s="8">
        <f t="shared" si="76"/>
        <v>110</v>
      </c>
      <c r="AR90" s="8">
        <f t="shared" si="77"/>
        <v>594.18521581609184</v>
      </c>
      <c r="AS90" s="8" t="str">
        <f t="shared" si="78"/>
        <v>MP008_E4</v>
      </c>
      <c r="AT90" s="8">
        <f t="shared" si="79"/>
        <v>920</v>
      </c>
      <c r="AU90" s="8">
        <f t="shared" si="80"/>
        <v>920</v>
      </c>
      <c r="AV90" s="8">
        <f t="shared" si="81"/>
        <v>920</v>
      </c>
      <c r="AW90" s="8">
        <f t="shared" si="82"/>
        <v>895</v>
      </c>
      <c r="AX90" s="8">
        <f t="shared" si="83"/>
        <v>880</v>
      </c>
      <c r="AY90" s="8">
        <f t="shared" si="84"/>
        <v>870</v>
      </c>
      <c r="AZ90" s="8">
        <f t="shared" si="85"/>
        <v>860</v>
      </c>
      <c r="BA90" s="8">
        <f t="shared" si="86"/>
        <v>855</v>
      </c>
      <c r="BB90" s="8">
        <f t="shared" si="87"/>
        <v>845</v>
      </c>
      <c r="BC90" s="8">
        <f t="shared" si="88"/>
        <v>840</v>
      </c>
      <c r="BD90" s="8">
        <f t="shared" si="89"/>
        <v>835</v>
      </c>
      <c r="BE90" s="8">
        <f t="shared" si="90"/>
        <v>830</v>
      </c>
      <c r="BF90" s="8" t="str">
        <f t="shared" si="91"/>
        <v/>
      </c>
      <c r="BG90" s="8" t="str">
        <f t="shared" si="92"/>
        <v/>
      </c>
      <c r="BH90" s="8" t="str">
        <f t="shared" si="93"/>
        <v/>
      </c>
      <c r="BI90" s="8" t="str">
        <f t="shared" si="94"/>
        <v/>
      </c>
      <c r="BJ90" s="8" t="str">
        <f t="shared" si="95"/>
        <v/>
      </c>
      <c r="BK90" s="8" t="str">
        <f t="shared" si="96"/>
        <v/>
      </c>
      <c r="BL90" s="8" t="str">
        <f t="shared" si="97"/>
        <v/>
      </c>
      <c r="BM90" s="8" t="str">
        <f t="shared" si="98"/>
        <v/>
      </c>
      <c r="BN90" s="8" t="str">
        <f t="shared" si="99"/>
        <v/>
      </c>
      <c r="BO90" s="8" t="str">
        <f t="shared" si="100"/>
        <v/>
      </c>
      <c r="BP90" s="8" t="str">
        <f t="shared" si="101"/>
        <v/>
      </c>
      <c r="BQ90" s="8" t="str">
        <f t="shared" si="102"/>
        <v/>
      </c>
    </row>
    <row r="91" spans="1:69" x14ac:dyDescent="0.2">
      <c r="A91" s="8" t="str">
        <f>Binning!B91</f>
        <v>PCPU</v>
      </c>
      <c r="B91" s="8" t="str">
        <f>Binning!C91</f>
        <v>MP008</v>
      </c>
      <c r="C91" s="8" t="str">
        <f>Binning!D91</f>
        <v>E5</v>
      </c>
      <c r="D91" s="8" t="str">
        <f>Binning!F91</f>
        <v>MP008_E5</v>
      </c>
      <c r="E91" s="8" t="str">
        <f>Binning!G91</f>
        <v>Bin1</v>
      </c>
      <c r="F91" s="8">
        <f>Binning!H91</f>
        <v>1065</v>
      </c>
      <c r="G91" s="8">
        <f>Binning!I91</f>
        <v>120</v>
      </c>
      <c r="H91" s="8">
        <f>Binning!J91</f>
        <v>653.6</v>
      </c>
      <c r="J91" s="8">
        <f>Binning!L91</f>
        <v>830</v>
      </c>
      <c r="K91" s="8">
        <f>Binning!M91</f>
        <v>655</v>
      </c>
      <c r="L91" s="8">
        <f>Binning!N91</f>
        <v>90</v>
      </c>
      <c r="M91" s="8">
        <f>Binning!Y91</f>
        <v>5</v>
      </c>
      <c r="O91" s="8">
        <f t="shared" si="74"/>
        <v>110</v>
      </c>
      <c r="P91" s="8">
        <f>Binning!AZ91</f>
        <v>594.18521581609184</v>
      </c>
      <c r="Q91" s="8" t="str">
        <f t="shared" si="75"/>
        <v>MP008_E5</v>
      </c>
      <c r="R91" s="8">
        <f t="shared" si="73"/>
        <v>830</v>
      </c>
      <c r="S91" s="8">
        <f t="shared" si="73"/>
        <v>830</v>
      </c>
      <c r="T91" s="8">
        <f t="shared" si="73"/>
        <v>815</v>
      </c>
      <c r="U91" s="8">
        <f t="shared" si="73"/>
        <v>790</v>
      </c>
      <c r="V91" s="8">
        <f t="shared" si="73"/>
        <v>775</v>
      </c>
      <c r="W91" s="8">
        <f t="shared" si="73"/>
        <v>765</v>
      </c>
      <c r="X91" s="8">
        <f t="shared" si="73"/>
        <v>755</v>
      </c>
      <c r="Y91" s="8">
        <f t="shared" si="73"/>
        <v>750</v>
      </c>
      <c r="Z91" s="8">
        <f t="shared" si="73"/>
        <v>740</v>
      </c>
      <c r="AA91" s="8">
        <f t="shared" si="73"/>
        <v>735</v>
      </c>
      <c r="AB91" s="8">
        <f t="shared" si="73"/>
        <v>730</v>
      </c>
      <c r="AC91" s="8">
        <f t="shared" si="73"/>
        <v>725</v>
      </c>
      <c r="AD91" s="8" t="str">
        <f t="shared" si="73"/>
        <v/>
      </c>
      <c r="AE91" s="8" t="str">
        <f t="shared" si="73"/>
        <v/>
      </c>
      <c r="AF91" s="8" t="str">
        <f t="shared" si="73"/>
        <v/>
      </c>
      <c r="AG91" s="8" t="str">
        <f t="shared" si="73"/>
        <v/>
      </c>
      <c r="AH91" s="8" t="str">
        <f t="shared" si="70"/>
        <v/>
      </c>
      <c r="AI91" s="8" t="str">
        <f t="shared" si="70"/>
        <v/>
      </c>
      <c r="AJ91" s="8" t="str">
        <f t="shared" si="70"/>
        <v/>
      </c>
      <c r="AK91" s="8" t="str">
        <f t="shared" si="70"/>
        <v/>
      </c>
      <c r="AL91" s="8" t="str">
        <f t="shared" si="70"/>
        <v/>
      </c>
      <c r="AM91" s="8" t="str">
        <f t="shared" si="70"/>
        <v/>
      </c>
      <c r="AN91" s="8" t="str">
        <f t="shared" si="70"/>
        <v/>
      </c>
      <c r="AO91" s="8" t="str">
        <f t="shared" si="70"/>
        <v/>
      </c>
      <c r="AQ91" s="8">
        <f t="shared" si="76"/>
        <v>110</v>
      </c>
      <c r="AR91" s="8">
        <f t="shared" si="77"/>
        <v>594.18521581609184</v>
      </c>
      <c r="AS91" s="8" t="str">
        <f t="shared" si="78"/>
        <v>MP008_E5</v>
      </c>
      <c r="AT91" s="8">
        <f t="shared" si="79"/>
        <v>920</v>
      </c>
      <c r="AU91" s="8">
        <f t="shared" si="80"/>
        <v>920</v>
      </c>
      <c r="AV91" s="8">
        <f t="shared" si="81"/>
        <v>905</v>
      </c>
      <c r="AW91" s="8">
        <f t="shared" si="82"/>
        <v>880</v>
      </c>
      <c r="AX91" s="8">
        <f t="shared" si="83"/>
        <v>865</v>
      </c>
      <c r="AY91" s="8">
        <f t="shared" si="84"/>
        <v>855</v>
      </c>
      <c r="AZ91" s="8">
        <f t="shared" si="85"/>
        <v>845</v>
      </c>
      <c r="BA91" s="8">
        <f t="shared" si="86"/>
        <v>840</v>
      </c>
      <c r="BB91" s="8">
        <f t="shared" si="87"/>
        <v>830</v>
      </c>
      <c r="BC91" s="8">
        <f t="shared" si="88"/>
        <v>825</v>
      </c>
      <c r="BD91" s="8">
        <f t="shared" si="89"/>
        <v>820</v>
      </c>
      <c r="BE91" s="8">
        <f t="shared" si="90"/>
        <v>815</v>
      </c>
      <c r="BF91" s="8" t="str">
        <f t="shared" si="91"/>
        <v/>
      </c>
      <c r="BG91" s="8" t="str">
        <f t="shared" si="92"/>
        <v/>
      </c>
      <c r="BH91" s="8" t="str">
        <f t="shared" si="93"/>
        <v/>
      </c>
      <c r="BI91" s="8" t="str">
        <f t="shared" si="94"/>
        <v/>
      </c>
      <c r="BJ91" s="8" t="str">
        <f t="shared" si="95"/>
        <v/>
      </c>
      <c r="BK91" s="8" t="str">
        <f t="shared" si="96"/>
        <v/>
      </c>
      <c r="BL91" s="8" t="str">
        <f t="shared" si="97"/>
        <v/>
      </c>
      <c r="BM91" s="8" t="str">
        <f t="shared" si="98"/>
        <v/>
      </c>
      <c r="BN91" s="8" t="str">
        <f t="shared" si="99"/>
        <v/>
      </c>
      <c r="BO91" s="8" t="str">
        <f t="shared" si="100"/>
        <v/>
      </c>
      <c r="BP91" s="8" t="str">
        <f t="shared" si="101"/>
        <v/>
      </c>
      <c r="BQ91" s="8" t="str">
        <f t="shared" si="102"/>
        <v/>
      </c>
    </row>
    <row r="92" spans="1:69" x14ac:dyDescent="0.2">
      <c r="A92" s="8" t="str">
        <f>Binning!B92</f>
        <v>PCPU</v>
      </c>
      <c r="B92" s="8" t="str">
        <f>Binning!C92</f>
        <v>MP008</v>
      </c>
      <c r="C92" s="8" t="str">
        <f>Binning!D92</f>
        <v>E6</v>
      </c>
      <c r="D92" s="8" t="str">
        <f>Binning!F92</f>
        <v>MP008_E6</v>
      </c>
      <c r="E92" s="8" t="str">
        <f>Binning!G92</f>
        <v>Bin1</v>
      </c>
      <c r="F92" s="8">
        <f>Binning!H92</f>
        <v>1050</v>
      </c>
      <c r="G92" s="8">
        <f>Binning!I92</f>
        <v>120</v>
      </c>
      <c r="H92" s="8">
        <f>Binning!J92</f>
        <v>653.6</v>
      </c>
      <c r="J92" s="8">
        <f>Binning!L92</f>
        <v>830</v>
      </c>
      <c r="K92" s="8">
        <f>Binning!M92</f>
        <v>655</v>
      </c>
      <c r="L92" s="8">
        <f>Binning!N92</f>
        <v>90</v>
      </c>
      <c r="M92" s="8">
        <f>Binning!Y92</f>
        <v>5</v>
      </c>
      <c r="O92" s="8">
        <f t="shared" si="74"/>
        <v>110</v>
      </c>
      <c r="P92" s="8">
        <f>Binning!AZ92</f>
        <v>594.18521581609184</v>
      </c>
      <c r="Q92" s="8" t="str">
        <f t="shared" si="75"/>
        <v>MP008_E6</v>
      </c>
      <c r="R92" s="8">
        <f t="shared" si="73"/>
        <v>830</v>
      </c>
      <c r="S92" s="8">
        <f t="shared" si="73"/>
        <v>830</v>
      </c>
      <c r="T92" s="8">
        <f t="shared" si="73"/>
        <v>800</v>
      </c>
      <c r="U92" s="8">
        <f t="shared" si="73"/>
        <v>775</v>
      </c>
      <c r="V92" s="8">
        <f t="shared" si="73"/>
        <v>760</v>
      </c>
      <c r="W92" s="8">
        <f t="shared" si="73"/>
        <v>750</v>
      </c>
      <c r="X92" s="8">
        <f t="shared" si="73"/>
        <v>740</v>
      </c>
      <c r="Y92" s="8">
        <f t="shared" si="73"/>
        <v>735</v>
      </c>
      <c r="Z92" s="8">
        <f t="shared" si="73"/>
        <v>725</v>
      </c>
      <c r="AA92" s="8">
        <f t="shared" si="73"/>
        <v>720</v>
      </c>
      <c r="AB92" s="8">
        <f t="shared" si="73"/>
        <v>715</v>
      </c>
      <c r="AC92" s="8">
        <f t="shared" si="73"/>
        <v>710</v>
      </c>
      <c r="AD92" s="8" t="str">
        <f t="shared" si="73"/>
        <v/>
      </c>
      <c r="AE92" s="8" t="str">
        <f t="shared" si="73"/>
        <v/>
      </c>
      <c r="AF92" s="8" t="str">
        <f t="shared" si="73"/>
        <v/>
      </c>
      <c r="AG92" s="8" t="str">
        <f t="shared" si="73"/>
        <v/>
      </c>
      <c r="AH92" s="8" t="str">
        <f t="shared" si="70"/>
        <v/>
      </c>
      <c r="AI92" s="8" t="str">
        <f t="shared" si="70"/>
        <v/>
      </c>
      <c r="AJ92" s="8" t="str">
        <f t="shared" si="70"/>
        <v/>
      </c>
      <c r="AK92" s="8" t="str">
        <f t="shared" si="70"/>
        <v/>
      </c>
      <c r="AL92" s="8" t="str">
        <f t="shared" si="70"/>
        <v/>
      </c>
      <c r="AM92" s="8" t="str">
        <f t="shared" si="70"/>
        <v/>
      </c>
      <c r="AN92" s="8" t="str">
        <f t="shared" si="70"/>
        <v/>
      </c>
      <c r="AO92" s="8" t="str">
        <f t="shared" si="70"/>
        <v/>
      </c>
      <c r="AQ92" s="8">
        <f t="shared" si="76"/>
        <v>110</v>
      </c>
      <c r="AR92" s="8">
        <f t="shared" si="77"/>
        <v>594.18521581609184</v>
      </c>
      <c r="AS92" s="8" t="str">
        <f t="shared" si="78"/>
        <v>MP008_E6</v>
      </c>
      <c r="AT92" s="8">
        <f t="shared" si="79"/>
        <v>920</v>
      </c>
      <c r="AU92" s="8">
        <f t="shared" si="80"/>
        <v>920</v>
      </c>
      <c r="AV92" s="8">
        <f t="shared" si="81"/>
        <v>890</v>
      </c>
      <c r="AW92" s="8">
        <f t="shared" si="82"/>
        <v>865</v>
      </c>
      <c r="AX92" s="8">
        <f t="shared" si="83"/>
        <v>850</v>
      </c>
      <c r="AY92" s="8">
        <f t="shared" si="84"/>
        <v>840</v>
      </c>
      <c r="AZ92" s="8">
        <f t="shared" si="85"/>
        <v>830</v>
      </c>
      <c r="BA92" s="8">
        <f t="shared" si="86"/>
        <v>825</v>
      </c>
      <c r="BB92" s="8">
        <f t="shared" si="87"/>
        <v>815</v>
      </c>
      <c r="BC92" s="8">
        <f t="shared" si="88"/>
        <v>810</v>
      </c>
      <c r="BD92" s="8">
        <f t="shared" si="89"/>
        <v>805</v>
      </c>
      <c r="BE92" s="8">
        <f t="shared" si="90"/>
        <v>800</v>
      </c>
      <c r="BF92" s="8" t="str">
        <f t="shared" si="91"/>
        <v/>
      </c>
      <c r="BG92" s="8" t="str">
        <f t="shared" si="92"/>
        <v/>
      </c>
      <c r="BH92" s="8" t="str">
        <f t="shared" si="93"/>
        <v/>
      </c>
      <c r="BI92" s="8" t="str">
        <f t="shared" si="94"/>
        <v/>
      </c>
      <c r="BJ92" s="8" t="str">
        <f t="shared" si="95"/>
        <v/>
      </c>
      <c r="BK92" s="8" t="str">
        <f t="shared" si="96"/>
        <v/>
      </c>
      <c r="BL92" s="8" t="str">
        <f t="shared" si="97"/>
        <v/>
      </c>
      <c r="BM92" s="8" t="str">
        <f t="shared" si="98"/>
        <v/>
      </c>
      <c r="BN92" s="8" t="str">
        <f t="shared" si="99"/>
        <v/>
      </c>
      <c r="BO92" s="8" t="str">
        <f t="shared" si="100"/>
        <v/>
      </c>
      <c r="BP92" s="8" t="str">
        <f t="shared" si="101"/>
        <v/>
      </c>
      <c r="BQ92" s="8" t="str">
        <f t="shared" si="102"/>
        <v/>
      </c>
    </row>
    <row r="93" spans="1:69" x14ac:dyDescent="0.2">
      <c r="A93" s="8" t="str">
        <f>Binning!B93</f>
        <v>PCPU</v>
      </c>
      <c r="B93" s="8" t="str">
        <f>Binning!C93</f>
        <v>MP008</v>
      </c>
      <c r="C93" s="8" t="str">
        <f>Binning!D93</f>
        <v>E7</v>
      </c>
      <c r="D93" s="8" t="str">
        <f>Binning!F93</f>
        <v>MP008_E7</v>
      </c>
      <c r="E93" s="8" t="str">
        <f>Binning!G93</f>
        <v>Bin1</v>
      </c>
      <c r="F93" s="8">
        <f>Binning!H93</f>
        <v>1035</v>
      </c>
      <c r="G93" s="8">
        <f>Binning!I93</f>
        <v>120</v>
      </c>
      <c r="H93" s="8">
        <f>Binning!J93</f>
        <v>653.6</v>
      </c>
      <c r="J93" s="8">
        <f>Binning!L93</f>
        <v>830</v>
      </c>
      <c r="K93" s="8">
        <f>Binning!M93</f>
        <v>655</v>
      </c>
      <c r="L93" s="8">
        <f>Binning!N93</f>
        <v>90</v>
      </c>
      <c r="M93" s="8">
        <f>Binning!Y93</f>
        <v>5</v>
      </c>
      <c r="O93" s="8">
        <f t="shared" si="74"/>
        <v>110</v>
      </c>
      <c r="P93" s="8">
        <f>Binning!AZ93</f>
        <v>594.18521581609184</v>
      </c>
      <c r="Q93" s="8" t="str">
        <f t="shared" si="75"/>
        <v>MP008_E7</v>
      </c>
      <c r="R93" s="8">
        <f t="shared" si="73"/>
        <v>830</v>
      </c>
      <c r="S93" s="8">
        <f t="shared" si="73"/>
        <v>820</v>
      </c>
      <c r="T93" s="8">
        <f t="shared" si="73"/>
        <v>785</v>
      </c>
      <c r="U93" s="8">
        <f t="shared" si="73"/>
        <v>760</v>
      </c>
      <c r="V93" s="8">
        <f t="shared" si="73"/>
        <v>745</v>
      </c>
      <c r="W93" s="8">
        <f t="shared" si="73"/>
        <v>735</v>
      </c>
      <c r="X93" s="8">
        <f t="shared" si="73"/>
        <v>725</v>
      </c>
      <c r="Y93" s="8">
        <f t="shared" si="73"/>
        <v>720</v>
      </c>
      <c r="Z93" s="8">
        <f t="shared" si="73"/>
        <v>710</v>
      </c>
      <c r="AA93" s="8">
        <f t="shared" si="73"/>
        <v>705</v>
      </c>
      <c r="AB93" s="8">
        <f t="shared" si="73"/>
        <v>700</v>
      </c>
      <c r="AC93" s="8">
        <f t="shared" si="73"/>
        <v>695</v>
      </c>
      <c r="AD93" s="8" t="str">
        <f t="shared" si="73"/>
        <v/>
      </c>
      <c r="AE93" s="8" t="str">
        <f t="shared" si="73"/>
        <v/>
      </c>
      <c r="AF93" s="8" t="str">
        <f t="shared" si="73"/>
        <v/>
      </c>
      <c r="AG93" s="8" t="str">
        <f t="shared" si="73"/>
        <v/>
      </c>
      <c r="AH93" s="8" t="str">
        <f t="shared" si="70"/>
        <v/>
      </c>
      <c r="AI93" s="8" t="str">
        <f t="shared" si="70"/>
        <v/>
      </c>
      <c r="AJ93" s="8" t="str">
        <f t="shared" si="70"/>
        <v/>
      </c>
      <c r="AK93" s="8" t="str">
        <f t="shared" si="70"/>
        <v/>
      </c>
      <c r="AL93" s="8" t="str">
        <f t="shared" si="70"/>
        <v/>
      </c>
      <c r="AM93" s="8" t="str">
        <f t="shared" si="70"/>
        <v/>
      </c>
      <c r="AN93" s="8" t="str">
        <f t="shared" si="70"/>
        <v/>
      </c>
      <c r="AO93" s="8" t="str">
        <f t="shared" si="70"/>
        <v/>
      </c>
      <c r="AQ93" s="8">
        <f t="shared" si="76"/>
        <v>110</v>
      </c>
      <c r="AR93" s="8">
        <f t="shared" si="77"/>
        <v>594.18521581609184</v>
      </c>
      <c r="AS93" s="8" t="str">
        <f t="shared" si="78"/>
        <v>MP008_E7</v>
      </c>
      <c r="AT93" s="8">
        <f t="shared" si="79"/>
        <v>920</v>
      </c>
      <c r="AU93" s="8">
        <f t="shared" si="80"/>
        <v>910</v>
      </c>
      <c r="AV93" s="8">
        <f t="shared" si="81"/>
        <v>875</v>
      </c>
      <c r="AW93" s="8">
        <f t="shared" si="82"/>
        <v>850</v>
      </c>
      <c r="AX93" s="8">
        <f t="shared" si="83"/>
        <v>835</v>
      </c>
      <c r="AY93" s="8">
        <f t="shared" si="84"/>
        <v>825</v>
      </c>
      <c r="AZ93" s="8">
        <f t="shared" si="85"/>
        <v>815</v>
      </c>
      <c r="BA93" s="8">
        <f t="shared" si="86"/>
        <v>810</v>
      </c>
      <c r="BB93" s="8">
        <f t="shared" si="87"/>
        <v>800</v>
      </c>
      <c r="BC93" s="8">
        <f t="shared" si="88"/>
        <v>795</v>
      </c>
      <c r="BD93" s="8">
        <f t="shared" si="89"/>
        <v>790</v>
      </c>
      <c r="BE93" s="8">
        <f t="shared" si="90"/>
        <v>785</v>
      </c>
      <c r="BF93" s="8" t="str">
        <f t="shared" si="91"/>
        <v/>
      </c>
      <c r="BG93" s="8" t="str">
        <f t="shared" si="92"/>
        <v/>
      </c>
      <c r="BH93" s="8" t="str">
        <f t="shared" si="93"/>
        <v/>
      </c>
      <c r="BI93" s="8" t="str">
        <f t="shared" si="94"/>
        <v/>
      </c>
      <c r="BJ93" s="8" t="str">
        <f t="shared" si="95"/>
        <v/>
      </c>
      <c r="BK93" s="8" t="str">
        <f t="shared" si="96"/>
        <v/>
      </c>
      <c r="BL93" s="8" t="str">
        <f t="shared" si="97"/>
        <v/>
      </c>
      <c r="BM93" s="8" t="str">
        <f t="shared" si="98"/>
        <v/>
      </c>
      <c r="BN93" s="8" t="str">
        <f t="shared" si="99"/>
        <v/>
      </c>
      <c r="BO93" s="8" t="str">
        <f t="shared" si="100"/>
        <v/>
      </c>
      <c r="BP93" s="8" t="str">
        <f t="shared" si="101"/>
        <v/>
      </c>
      <c r="BQ93" s="8" t="str">
        <f t="shared" si="102"/>
        <v/>
      </c>
    </row>
    <row r="94" spans="1:69" x14ac:dyDescent="0.2">
      <c r="A94" s="8" t="str">
        <f>Binning!B94</f>
        <v>PCPU</v>
      </c>
      <c r="B94" s="8" t="str">
        <f>Binning!C94</f>
        <v>MP008</v>
      </c>
      <c r="C94" s="8" t="str">
        <f>Binning!D94</f>
        <v>E8</v>
      </c>
      <c r="D94" s="8" t="str">
        <f>Binning!F94</f>
        <v>MP008_E8</v>
      </c>
      <c r="E94" s="8" t="str">
        <f>Binning!G94</f>
        <v>Bin1</v>
      </c>
      <c r="F94" s="8">
        <f>Binning!H94</f>
        <v>1020</v>
      </c>
      <c r="G94" s="8">
        <f>Binning!I94</f>
        <v>120</v>
      </c>
      <c r="H94" s="8">
        <f>Binning!J94</f>
        <v>653.6</v>
      </c>
      <c r="J94" s="8">
        <f>Binning!L94</f>
        <v>830</v>
      </c>
      <c r="K94" s="8">
        <f>Binning!M94</f>
        <v>655</v>
      </c>
      <c r="L94" s="8">
        <f>Binning!N94</f>
        <v>90</v>
      </c>
      <c r="M94" s="8">
        <f>Binning!Y94</f>
        <v>5</v>
      </c>
      <c r="O94" s="8">
        <f t="shared" si="74"/>
        <v>110</v>
      </c>
      <c r="P94" s="8">
        <f>Binning!AZ94</f>
        <v>594.18521581609184</v>
      </c>
      <c r="Q94" s="8" t="str">
        <f t="shared" si="75"/>
        <v>MP008_E8</v>
      </c>
      <c r="R94" s="8">
        <f t="shared" ref="R94:AG109" si="103">IF($O94*1.03&gt;R$2,MAX(MIN(FLOOR(($F94-$G94*LOG10($P94*R$2/100))/$M94,1)*$M94,$J94),$K94),"")</f>
        <v>830</v>
      </c>
      <c r="S94" s="8">
        <f t="shared" si="103"/>
        <v>805</v>
      </c>
      <c r="T94" s="8">
        <f t="shared" si="103"/>
        <v>770</v>
      </c>
      <c r="U94" s="8">
        <f t="shared" si="103"/>
        <v>745</v>
      </c>
      <c r="V94" s="8">
        <f t="shared" si="103"/>
        <v>730</v>
      </c>
      <c r="W94" s="8">
        <f t="shared" si="103"/>
        <v>720</v>
      </c>
      <c r="X94" s="8">
        <f t="shared" si="103"/>
        <v>710</v>
      </c>
      <c r="Y94" s="8">
        <f t="shared" si="103"/>
        <v>705</v>
      </c>
      <c r="Z94" s="8">
        <f t="shared" si="103"/>
        <v>695</v>
      </c>
      <c r="AA94" s="8">
        <f t="shared" si="103"/>
        <v>690</v>
      </c>
      <c r="AB94" s="8">
        <f t="shared" si="103"/>
        <v>685</v>
      </c>
      <c r="AC94" s="8">
        <f t="shared" si="103"/>
        <v>680</v>
      </c>
      <c r="AD94" s="8" t="str">
        <f t="shared" si="103"/>
        <v/>
      </c>
      <c r="AE94" s="8" t="str">
        <f t="shared" si="103"/>
        <v/>
      </c>
      <c r="AF94" s="8" t="str">
        <f t="shared" si="103"/>
        <v/>
      </c>
      <c r="AG94" s="8" t="str">
        <f t="shared" si="103"/>
        <v/>
      </c>
      <c r="AH94" s="8" t="str">
        <f t="shared" si="70"/>
        <v/>
      </c>
      <c r="AI94" s="8" t="str">
        <f t="shared" si="70"/>
        <v/>
      </c>
      <c r="AJ94" s="8" t="str">
        <f t="shared" si="70"/>
        <v/>
      </c>
      <c r="AK94" s="8" t="str">
        <f t="shared" si="70"/>
        <v/>
      </c>
      <c r="AL94" s="8" t="str">
        <f t="shared" si="70"/>
        <v/>
      </c>
      <c r="AM94" s="8" t="str">
        <f t="shared" si="70"/>
        <v/>
      </c>
      <c r="AN94" s="8" t="str">
        <f t="shared" si="70"/>
        <v/>
      </c>
      <c r="AO94" s="8" t="str">
        <f t="shared" si="70"/>
        <v/>
      </c>
      <c r="AQ94" s="8">
        <f t="shared" si="76"/>
        <v>110</v>
      </c>
      <c r="AR94" s="8">
        <f t="shared" si="77"/>
        <v>594.18521581609184</v>
      </c>
      <c r="AS94" s="8" t="str">
        <f t="shared" si="78"/>
        <v>MP008_E8</v>
      </c>
      <c r="AT94" s="8">
        <f t="shared" si="79"/>
        <v>920</v>
      </c>
      <c r="AU94" s="8">
        <f t="shared" si="80"/>
        <v>895</v>
      </c>
      <c r="AV94" s="8">
        <f t="shared" si="81"/>
        <v>860</v>
      </c>
      <c r="AW94" s="8">
        <f t="shared" si="82"/>
        <v>835</v>
      </c>
      <c r="AX94" s="8">
        <f t="shared" si="83"/>
        <v>820</v>
      </c>
      <c r="AY94" s="8">
        <f t="shared" si="84"/>
        <v>810</v>
      </c>
      <c r="AZ94" s="8">
        <f t="shared" si="85"/>
        <v>800</v>
      </c>
      <c r="BA94" s="8">
        <f t="shared" si="86"/>
        <v>795</v>
      </c>
      <c r="BB94" s="8">
        <f t="shared" si="87"/>
        <v>785</v>
      </c>
      <c r="BC94" s="8">
        <f t="shared" si="88"/>
        <v>780</v>
      </c>
      <c r="BD94" s="8">
        <f t="shared" si="89"/>
        <v>775</v>
      </c>
      <c r="BE94" s="8">
        <f t="shared" si="90"/>
        <v>770</v>
      </c>
      <c r="BF94" s="8" t="str">
        <f t="shared" si="91"/>
        <v/>
      </c>
      <c r="BG94" s="8" t="str">
        <f t="shared" si="92"/>
        <v/>
      </c>
      <c r="BH94" s="8" t="str">
        <f t="shared" si="93"/>
        <v/>
      </c>
      <c r="BI94" s="8" t="str">
        <f t="shared" si="94"/>
        <v/>
      </c>
      <c r="BJ94" s="8" t="str">
        <f t="shared" si="95"/>
        <v/>
      </c>
      <c r="BK94" s="8" t="str">
        <f t="shared" si="96"/>
        <v/>
      </c>
      <c r="BL94" s="8" t="str">
        <f t="shared" si="97"/>
        <v/>
      </c>
      <c r="BM94" s="8" t="str">
        <f t="shared" si="98"/>
        <v/>
      </c>
      <c r="BN94" s="8" t="str">
        <f t="shared" si="99"/>
        <v/>
      </c>
      <c r="BO94" s="8" t="str">
        <f t="shared" si="100"/>
        <v/>
      </c>
      <c r="BP94" s="8" t="str">
        <f t="shared" si="101"/>
        <v/>
      </c>
      <c r="BQ94" s="8" t="str">
        <f t="shared" si="102"/>
        <v/>
      </c>
    </row>
    <row r="95" spans="1:69" x14ac:dyDescent="0.2">
      <c r="A95" s="8" t="str">
        <f>Binning!B95</f>
        <v>PCPU</v>
      </c>
      <c r="B95" s="8" t="str">
        <f>Binning!C95</f>
        <v>MP008</v>
      </c>
      <c r="C95" s="8" t="str">
        <f>Binning!D95</f>
        <v>E9</v>
      </c>
      <c r="D95" s="8" t="str">
        <f>Binning!F95</f>
        <v>MP008_E9</v>
      </c>
      <c r="E95" s="8" t="str">
        <f>Binning!G95</f>
        <v>Bin1</v>
      </c>
      <c r="F95" s="8">
        <f>Binning!H95</f>
        <v>1005</v>
      </c>
      <c r="G95" s="8">
        <f>Binning!I95</f>
        <v>120</v>
      </c>
      <c r="H95" s="8">
        <f>Binning!J95</f>
        <v>653.6</v>
      </c>
      <c r="J95" s="8">
        <f>Binning!L95</f>
        <v>830</v>
      </c>
      <c r="K95" s="8">
        <f>Binning!M95</f>
        <v>655</v>
      </c>
      <c r="L95" s="8">
        <f>Binning!N95</f>
        <v>90</v>
      </c>
      <c r="M95" s="8">
        <f>Binning!Y95</f>
        <v>5</v>
      </c>
      <c r="O95" s="8">
        <f t="shared" si="74"/>
        <v>110</v>
      </c>
      <c r="P95" s="8">
        <f>Binning!AZ95</f>
        <v>594.18521581609184</v>
      </c>
      <c r="Q95" s="8" t="str">
        <f t="shared" si="75"/>
        <v>MP008_E9</v>
      </c>
      <c r="R95" s="8">
        <f t="shared" si="103"/>
        <v>830</v>
      </c>
      <c r="S95" s="8">
        <f t="shared" si="103"/>
        <v>790</v>
      </c>
      <c r="T95" s="8">
        <f t="shared" si="103"/>
        <v>755</v>
      </c>
      <c r="U95" s="8">
        <f t="shared" si="103"/>
        <v>730</v>
      </c>
      <c r="V95" s="8">
        <f t="shared" si="103"/>
        <v>715</v>
      </c>
      <c r="W95" s="8">
        <f t="shared" si="103"/>
        <v>705</v>
      </c>
      <c r="X95" s="8">
        <f t="shared" si="103"/>
        <v>695</v>
      </c>
      <c r="Y95" s="8">
        <f t="shared" si="103"/>
        <v>690</v>
      </c>
      <c r="Z95" s="8">
        <f t="shared" si="103"/>
        <v>680</v>
      </c>
      <c r="AA95" s="8">
        <f t="shared" si="103"/>
        <v>675</v>
      </c>
      <c r="AB95" s="8">
        <f t="shared" si="103"/>
        <v>670</v>
      </c>
      <c r="AC95" s="8">
        <f t="shared" si="103"/>
        <v>665</v>
      </c>
      <c r="AD95" s="8" t="str">
        <f t="shared" si="103"/>
        <v/>
      </c>
      <c r="AE95" s="8" t="str">
        <f t="shared" si="103"/>
        <v/>
      </c>
      <c r="AF95" s="8" t="str">
        <f t="shared" si="103"/>
        <v/>
      </c>
      <c r="AG95" s="8" t="str">
        <f t="shared" si="103"/>
        <v/>
      </c>
      <c r="AH95" s="8" t="str">
        <f t="shared" si="70"/>
        <v/>
      </c>
      <c r="AI95" s="8" t="str">
        <f t="shared" si="70"/>
        <v/>
      </c>
      <c r="AJ95" s="8" t="str">
        <f t="shared" si="70"/>
        <v/>
      </c>
      <c r="AK95" s="8" t="str">
        <f t="shared" si="70"/>
        <v/>
      </c>
      <c r="AL95" s="8" t="str">
        <f t="shared" si="70"/>
        <v/>
      </c>
      <c r="AM95" s="8" t="str">
        <f t="shared" si="70"/>
        <v/>
      </c>
      <c r="AN95" s="8" t="str">
        <f t="shared" si="70"/>
        <v/>
      </c>
      <c r="AO95" s="8" t="str">
        <f t="shared" si="70"/>
        <v/>
      </c>
      <c r="AQ95" s="8">
        <f t="shared" si="76"/>
        <v>110</v>
      </c>
      <c r="AR95" s="8">
        <f t="shared" si="77"/>
        <v>594.18521581609184</v>
      </c>
      <c r="AS95" s="8" t="str">
        <f t="shared" si="78"/>
        <v>MP008_E9</v>
      </c>
      <c r="AT95" s="8">
        <f t="shared" si="79"/>
        <v>920</v>
      </c>
      <c r="AU95" s="8">
        <f t="shared" si="80"/>
        <v>880</v>
      </c>
      <c r="AV95" s="8">
        <f t="shared" si="81"/>
        <v>845</v>
      </c>
      <c r="AW95" s="8">
        <f t="shared" si="82"/>
        <v>820</v>
      </c>
      <c r="AX95" s="8">
        <f t="shared" si="83"/>
        <v>805</v>
      </c>
      <c r="AY95" s="8">
        <f t="shared" si="84"/>
        <v>795</v>
      </c>
      <c r="AZ95" s="8">
        <f t="shared" si="85"/>
        <v>785</v>
      </c>
      <c r="BA95" s="8">
        <f t="shared" si="86"/>
        <v>780</v>
      </c>
      <c r="BB95" s="8">
        <f t="shared" si="87"/>
        <v>770</v>
      </c>
      <c r="BC95" s="8">
        <f t="shared" si="88"/>
        <v>765</v>
      </c>
      <c r="BD95" s="8">
        <f t="shared" si="89"/>
        <v>760</v>
      </c>
      <c r="BE95" s="8">
        <f t="shared" si="90"/>
        <v>755</v>
      </c>
      <c r="BF95" s="8" t="str">
        <f t="shared" si="91"/>
        <v/>
      </c>
      <c r="BG95" s="8" t="str">
        <f t="shared" si="92"/>
        <v/>
      </c>
      <c r="BH95" s="8" t="str">
        <f t="shared" si="93"/>
        <v/>
      </c>
      <c r="BI95" s="8" t="str">
        <f t="shared" si="94"/>
        <v/>
      </c>
      <c r="BJ95" s="8" t="str">
        <f t="shared" si="95"/>
        <v/>
      </c>
      <c r="BK95" s="8" t="str">
        <f t="shared" si="96"/>
        <v/>
      </c>
      <c r="BL95" s="8" t="str">
        <f t="shared" si="97"/>
        <v/>
      </c>
      <c r="BM95" s="8" t="str">
        <f t="shared" si="98"/>
        <v/>
      </c>
      <c r="BN95" s="8" t="str">
        <f t="shared" si="99"/>
        <v/>
      </c>
      <c r="BO95" s="8" t="str">
        <f t="shared" si="100"/>
        <v/>
      </c>
      <c r="BP95" s="8" t="str">
        <f t="shared" si="101"/>
        <v/>
      </c>
      <c r="BQ95" s="8" t="str">
        <f t="shared" si="102"/>
        <v/>
      </c>
    </row>
    <row r="96" spans="1:69" x14ac:dyDescent="0.2">
      <c r="A96" s="8" t="str">
        <f>Binning!B96</f>
        <v>PCPU</v>
      </c>
      <c r="B96" s="8" t="str">
        <f>Binning!C96</f>
        <v>MP008</v>
      </c>
      <c r="C96" s="8" t="str">
        <f>Binning!D96</f>
        <v>E10</v>
      </c>
      <c r="D96" s="8" t="str">
        <f>Binning!F96</f>
        <v>MP008_E10</v>
      </c>
      <c r="E96" s="8" t="str">
        <f>Binning!G96</f>
        <v>Bin1</v>
      </c>
      <c r="F96" s="8">
        <f>Binning!H96</f>
        <v>990</v>
      </c>
      <c r="G96" s="8">
        <f>Binning!I96</f>
        <v>120</v>
      </c>
      <c r="H96" s="8">
        <f>Binning!J96</f>
        <v>653.6</v>
      </c>
      <c r="J96" s="8">
        <f>Binning!L96</f>
        <v>830</v>
      </c>
      <c r="K96" s="8">
        <f>Binning!M96</f>
        <v>655</v>
      </c>
      <c r="L96" s="8">
        <f>Binning!N96</f>
        <v>90</v>
      </c>
      <c r="M96" s="8">
        <f>Binning!Y96</f>
        <v>5</v>
      </c>
      <c r="O96" s="8">
        <f t="shared" si="74"/>
        <v>110</v>
      </c>
      <c r="P96" s="8">
        <f>Binning!AZ96</f>
        <v>594.18521581609184</v>
      </c>
      <c r="Q96" s="8" t="str">
        <f t="shared" si="75"/>
        <v>MP008_E10</v>
      </c>
      <c r="R96" s="8">
        <f t="shared" si="103"/>
        <v>830</v>
      </c>
      <c r="S96" s="8">
        <f t="shared" si="103"/>
        <v>775</v>
      </c>
      <c r="T96" s="8">
        <f t="shared" si="103"/>
        <v>740</v>
      </c>
      <c r="U96" s="8">
        <f t="shared" si="103"/>
        <v>715</v>
      </c>
      <c r="V96" s="8">
        <f t="shared" si="103"/>
        <v>700</v>
      </c>
      <c r="W96" s="8">
        <f t="shared" si="103"/>
        <v>690</v>
      </c>
      <c r="X96" s="8">
        <f t="shared" si="103"/>
        <v>680</v>
      </c>
      <c r="Y96" s="8">
        <f t="shared" si="103"/>
        <v>675</v>
      </c>
      <c r="Z96" s="8">
        <f t="shared" si="103"/>
        <v>665</v>
      </c>
      <c r="AA96" s="8">
        <f t="shared" si="103"/>
        <v>660</v>
      </c>
      <c r="AB96" s="8">
        <f t="shared" si="103"/>
        <v>655</v>
      </c>
      <c r="AC96" s="8">
        <f t="shared" si="103"/>
        <v>655</v>
      </c>
      <c r="AD96" s="8" t="str">
        <f t="shared" si="103"/>
        <v/>
      </c>
      <c r="AE96" s="8" t="str">
        <f t="shared" si="103"/>
        <v/>
      </c>
      <c r="AF96" s="8" t="str">
        <f t="shared" si="103"/>
        <v/>
      </c>
      <c r="AG96" s="8" t="str">
        <f t="shared" si="103"/>
        <v/>
      </c>
      <c r="AH96" s="8" t="str">
        <f t="shared" si="70"/>
        <v/>
      </c>
      <c r="AI96" s="8" t="str">
        <f t="shared" si="70"/>
        <v/>
      </c>
      <c r="AJ96" s="8" t="str">
        <f t="shared" si="70"/>
        <v/>
      </c>
      <c r="AK96" s="8" t="str">
        <f t="shared" si="70"/>
        <v/>
      </c>
      <c r="AL96" s="8" t="str">
        <f t="shared" si="70"/>
        <v/>
      </c>
      <c r="AM96" s="8" t="str">
        <f t="shared" si="70"/>
        <v/>
      </c>
      <c r="AN96" s="8" t="str">
        <f t="shared" si="70"/>
        <v/>
      </c>
      <c r="AO96" s="8" t="str">
        <f t="shared" si="70"/>
        <v/>
      </c>
      <c r="AQ96" s="8">
        <f t="shared" si="76"/>
        <v>110</v>
      </c>
      <c r="AR96" s="8">
        <f t="shared" si="77"/>
        <v>594.18521581609184</v>
      </c>
      <c r="AS96" s="8" t="str">
        <f t="shared" si="78"/>
        <v>MP008_E10</v>
      </c>
      <c r="AT96" s="8">
        <f t="shared" si="79"/>
        <v>920</v>
      </c>
      <c r="AU96" s="8">
        <f t="shared" si="80"/>
        <v>865</v>
      </c>
      <c r="AV96" s="8">
        <f t="shared" si="81"/>
        <v>830</v>
      </c>
      <c r="AW96" s="8">
        <f t="shared" si="82"/>
        <v>805</v>
      </c>
      <c r="AX96" s="8">
        <f t="shared" si="83"/>
        <v>790</v>
      </c>
      <c r="AY96" s="8">
        <f t="shared" si="84"/>
        <v>780</v>
      </c>
      <c r="AZ96" s="8">
        <f t="shared" si="85"/>
        <v>770</v>
      </c>
      <c r="BA96" s="8">
        <f t="shared" si="86"/>
        <v>765</v>
      </c>
      <c r="BB96" s="8">
        <f t="shared" si="87"/>
        <v>755</v>
      </c>
      <c r="BC96" s="8">
        <f t="shared" si="88"/>
        <v>750</v>
      </c>
      <c r="BD96" s="8">
        <f t="shared" si="89"/>
        <v>745</v>
      </c>
      <c r="BE96" s="8">
        <f t="shared" si="90"/>
        <v>745</v>
      </c>
      <c r="BF96" s="8" t="str">
        <f t="shared" si="91"/>
        <v/>
      </c>
      <c r="BG96" s="8" t="str">
        <f t="shared" si="92"/>
        <v/>
      </c>
      <c r="BH96" s="8" t="str">
        <f t="shared" si="93"/>
        <v/>
      </c>
      <c r="BI96" s="8" t="str">
        <f t="shared" si="94"/>
        <v/>
      </c>
      <c r="BJ96" s="8" t="str">
        <f t="shared" si="95"/>
        <v/>
      </c>
      <c r="BK96" s="8" t="str">
        <f t="shared" si="96"/>
        <v/>
      </c>
      <c r="BL96" s="8" t="str">
        <f t="shared" si="97"/>
        <v/>
      </c>
      <c r="BM96" s="8" t="str">
        <f t="shared" si="98"/>
        <v/>
      </c>
      <c r="BN96" s="8" t="str">
        <f t="shared" si="99"/>
        <v/>
      </c>
      <c r="BO96" s="8" t="str">
        <f t="shared" si="100"/>
        <v/>
      </c>
      <c r="BP96" s="8" t="str">
        <f t="shared" si="101"/>
        <v/>
      </c>
      <c r="BQ96" s="8" t="str">
        <f t="shared" si="102"/>
        <v/>
      </c>
    </row>
    <row r="97" spans="1:69" x14ac:dyDescent="0.2">
      <c r="A97" s="8" t="str">
        <f>Binning!B97</f>
        <v>PCPU</v>
      </c>
      <c r="B97" s="8" t="str">
        <f>Binning!C97</f>
        <v>MP008</v>
      </c>
      <c r="C97" s="8" t="str">
        <f>Binning!D97</f>
        <v>E11</v>
      </c>
      <c r="D97" s="8" t="str">
        <f>Binning!F97</f>
        <v>MP008_E11</v>
      </c>
      <c r="E97" s="8" t="str">
        <f>Binning!G97</f>
        <v>Bin1</v>
      </c>
      <c r="F97" s="8">
        <f>Binning!H97</f>
        <v>975</v>
      </c>
      <c r="G97" s="8">
        <f>Binning!I97</f>
        <v>120</v>
      </c>
      <c r="H97" s="8">
        <f>Binning!J97</f>
        <v>653.6</v>
      </c>
      <c r="J97" s="8">
        <f>Binning!L97</f>
        <v>830</v>
      </c>
      <c r="K97" s="8">
        <f>Binning!M97</f>
        <v>655</v>
      </c>
      <c r="L97" s="8">
        <f>Binning!N97</f>
        <v>90</v>
      </c>
      <c r="M97" s="8">
        <f>Binning!Y97</f>
        <v>5</v>
      </c>
      <c r="O97" s="8">
        <f t="shared" si="74"/>
        <v>110</v>
      </c>
      <c r="P97" s="8">
        <f>Binning!AZ97</f>
        <v>594.18521581609184</v>
      </c>
      <c r="Q97" s="8" t="str">
        <f t="shared" si="75"/>
        <v>MP008_E11</v>
      </c>
      <c r="R97" s="8">
        <f t="shared" si="103"/>
        <v>830</v>
      </c>
      <c r="S97" s="8">
        <f t="shared" si="103"/>
        <v>760</v>
      </c>
      <c r="T97" s="8">
        <f t="shared" si="103"/>
        <v>725</v>
      </c>
      <c r="U97" s="8">
        <f t="shared" si="103"/>
        <v>700</v>
      </c>
      <c r="V97" s="8">
        <f t="shared" si="103"/>
        <v>685</v>
      </c>
      <c r="W97" s="8">
        <f t="shared" si="103"/>
        <v>675</v>
      </c>
      <c r="X97" s="8">
        <f t="shared" si="103"/>
        <v>665</v>
      </c>
      <c r="Y97" s="8">
        <f t="shared" si="103"/>
        <v>660</v>
      </c>
      <c r="Z97" s="8">
        <f t="shared" si="103"/>
        <v>655</v>
      </c>
      <c r="AA97" s="8">
        <f t="shared" si="103"/>
        <v>655</v>
      </c>
      <c r="AB97" s="8">
        <f t="shared" si="103"/>
        <v>655</v>
      </c>
      <c r="AC97" s="8">
        <f t="shared" si="103"/>
        <v>655</v>
      </c>
      <c r="AD97" s="8" t="str">
        <f t="shared" si="103"/>
        <v/>
      </c>
      <c r="AE97" s="8" t="str">
        <f t="shared" si="103"/>
        <v/>
      </c>
      <c r="AF97" s="8" t="str">
        <f t="shared" si="103"/>
        <v/>
      </c>
      <c r="AG97" s="8" t="str">
        <f t="shared" si="70"/>
        <v/>
      </c>
      <c r="AH97" s="8" t="str">
        <f t="shared" si="70"/>
        <v/>
      </c>
      <c r="AI97" s="8" t="str">
        <f t="shared" si="70"/>
        <v/>
      </c>
      <c r="AJ97" s="8" t="str">
        <f t="shared" si="70"/>
        <v/>
      </c>
      <c r="AK97" s="8" t="str">
        <f t="shared" si="70"/>
        <v/>
      </c>
      <c r="AL97" s="8" t="str">
        <f t="shared" si="70"/>
        <v/>
      </c>
      <c r="AM97" s="8" t="str">
        <f t="shared" si="70"/>
        <v/>
      </c>
      <c r="AN97" s="8" t="str">
        <f t="shared" si="70"/>
        <v/>
      </c>
      <c r="AO97" s="8" t="str">
        <f t="shared" si="70"/>
        <v/>
      </c>
      <c r="AQ97" s="8">
        <f t="shared" si="76"/>
        <v>110</v>
      </c>
      <c r="AR97" s="8">
        <f t="shared" si="77"/>
        <v>594.18521581609184</v>
      </c>
      <c r="AS97" s="8" t="str">
        <f t="shared" si="78"/>
        <v>MP008_E11</v>
      </c>
      <c r="AT97" s="8">
        <f t="shared" si="79"/>
        <v>920</v>
      </c>
      <c r="AU97" s="8">
        <f t="shared" si="80"/>
        <v>850</v>
      </c>
      <c r="AV97" s="8">
        <f t="shared" si="81"/>
        <v>815</v>
      </c>
      <c r="AW97" s="8">
        <f t="shared" si="82"/>
        <v>790</v>
      </c>
      <c r="AX97" s="8">
        <f t="shared" si="83"/>
        <v>775</v>
      </c>
      <c r="AY97" s="8">
        <f t="shared" si="84"/>
        <v>765</v>
      </c>
      <c r="AZ97" s="8">
        <f t="shared" si="85"/>
        <v>755</v>
      </c>
      <c r="BA97" s="8">
        <f t="shared" si="86"/>
        <v>750</v>
      </c>
      <c r="BB97" s="8">
        <f t="shared" si="87"/>
        <v>745</v>
      </c>
      <c r="BC97" s="8">
        <f t="shared" si="88"/>
        <v>745</v>
      </c>
      <c r="BD97" s="8">
        <f t="shared" si="89"/>
        <v>745</v>
      </c>
      <c r="BE97" s="8">
        <f t="shared" si="90"/>
        <v>745</v>
      </c>
      <c r="BF97" s="8" t="str">
        <f t="shared" si="91"/>
        <v/>
      </c>
      <c r="BG97" s="8" t="str">
        <f t="shared" si="92"/>
        <v/>
      </c>
      <c r="BH97" s="8" t="str">
        <f t="shared" si="93"/>
        <v/>
      </c>
      <c r="BI97" s="8" t="str">
        <f t="shared" si="94"/>
        <v/>
      </c>
      <c r="BJ97" s="8" t="str">
        <f t="shared" si="95"/>
        <v/>
      </c>
      <c r="BK97" s="8" t="str">
        <f t="shared" si="96"/>
        <v/>
      </c>
      <c r="BL97" s="8" t="str">
        <f t="shared" si="97"/>
        <v/>
      </c>
      <c r="BM97" s="8" t="str">
        <f t="shared" si="98"/>
        <v/>
      </c>
      <c r="BN97" s="8" t="str">
        <f t="shared" si="99"/>
        <v/>
      </c>
      <c r="BO97" s="8" t="str">
        <f t="shared" si="100"/>
        <v/>
      </c>
      <c r="BP97" s="8" t="str">
        <f t="shared" si="101"/>
        <v/>
      </c>
      <c r="BQ97" s="8" t="str">
        <f t="shared" si="102"/>
        <v/>
      </c>
    </row>
    <row r="98" spans="1:69" x14ac:dyDescent="0.2">
      <c r="A98" s="8" t="str">
        <f>Binning!B98</f>
        <v>PCPU</v>
      </c>
      <c r="B98" s="8" t="str">
        <f>Binning!C98</f>
        <v>MP008</v>
      </c>
      <c r="C98" s="8" t="str">
        <f>Binning!D98</f>
        <v>E12</v>
      </c>
      <c r="D98" s="8" t="str">
        <f>Binning!F98</f>
        <v>MP008_E12</v>
      </c>
      <c r="E98" s="8" t="str">
        <f>Binning!G98</f>
        <v>Bin1</v>
      </c>
      <c r="F98" s="8">
        <f>Binning!H98</f>
        <v>960</v>
      </c>
      <c r="G98" s="8">
        <f>Binning!I98</f>
        <v>120</v>
      </c>
      <c r="H98" s="8">
        <f>Binning!J98</f>
        <v>653.6</v>
      </c>
      <c r="J98" s="8">
        <f>Binning!L98</f>
        <v>830</v>
      </c>
      <c r="K98" s="8">
        <f>Binning!M98</f>
        <v>655</v>
      </c>
      <c r="L98" s="8">
        <f>Binning!N98</f>
        <v>90</v>
      </c>
      <c r="M98" s="8">
        <f>Binning!Y98</f>
        <v>5</v>
      </c>
      <c r="O98" s="8">
        <f t="shared" si="74"/>
        <v>110</v>
      </c>
      <c r="P98" s="8">
        <f>Binning!AZ98</f>
        <v>594.18521581609184</v>
      </c>
      <c r="Q98" s="8" t="str">
        <f t="shared" si="75"/>
        <v>MP008_E12</v>
      </c>
      <c r="R98" s="8">
        <f t="shared" si="103"/>
        <v>830</v>
      </c>
      <c r="S98" s="8">
        <f t="shared" si="103"/>
        <v>745</v>
      </c>
      <c r="T98" s="8">
        <f t="shared" si="103"/>
        <v>710</v>
      </c>
      <c r="U98" s="8">
        <f t="shared" si="103"/>
        <v>685</v>
      </c>
      <c r="V98" s="8">
        <f t="shared" si="103"/>
        <v>670</v>
      </c>
      <c r="W98" s="8">
        <f t="shared" si="103"/>
        <v>660</v>
      </c>
      <c r="X98" s="8">
        <f t="shared" si="103"/>
        <v>655</v>
      </c>
      <c r="Y98" s="8">
        <f t="shared" si="103"/>
        <v>655</v>
      </c>
      <c r="Z98" s="8">
        <f t="shared" si="103"/>
        <v>655</v>
      </c>
      <c r="AA98" s="8">
        <f t="shared" si="103"/>
        <v>655</v>
      </c>
      <c r="AB98" s="8">
        <f t="shared" si="103"/>
        <v>655</v>
      </c>
      <c r="AC98" s="8">
        <f t="shared" si="103"/>
        <v>655</v>
      </c>
      <c r="AD98" s="8" t="str">
        <f t="shared" si="103"/>
        <v/>
      </c>
      <c r="AE98" s="8" t="str">
        <f t="shared" si="103"/>
        <v/>
      </c>
      <c r="AF98" s="8" t="str">
        <f t="shared" si="103"/>
        <v/>
      </c>
      <c r="AG98" s="8" t="str">
        <f t="shared" si="103"/>
        <v/>
      </c>
      <c r="AH98" s="8" t="str">
        <f t="shared" si="70"/>
        <v/>
      </c>
      <c r="AI98" s="8" t="str">
        <f t="shared" si="70"/>
        <v/>
      </c>
      <c r="AJ98" s="8" t="str">
        <f t="shared" si="70"/>
        <v/>
      </c>
      <c r="AK98" s="8" t="str">
        <f t="shared" si="70"/>
        <v/>
      </c>
      <c r="AL98" s="8" t="str">
        <f t="shared" si="70"/>
        <v/>
      </c>
      <c r="AM98" s="8" t="str">
        <f t="shared" ref="AG98:AO130" si="104">IF($O98*1.03&gt;AM$2,MAX(MIN(FLOOR(($F98-$G98*LOG10($P98*AM$2/100))/$M98,1)*$M98,$J98),$K98),"")</f>
        <v/>
      </c>
      <c r="AN98" s="8" t="str">
        <f t="shared" si="104"/>
        <v/>
      </c>
      <c r="AO98" s="8" t="str">
        <f t="shared" si="104"/>
        <v/>
      </c>
      <c r="AQ98" s="8">
        <f t="shared" si="76"/>
        <v>110</v>
      </c>
      <c r="AR98" s="8">
        <f t="shared" si="77"/>
        <v>594.18521581609184</v>
      </c>
      <c r="AS98" s="8" t="str">
        <f t="shared" si="78"/>
        <v>MP008_E12</v>
      </c>
      <c r="AT98" s="8">
        <f t="shared" si="79"/>
        <v>920</v>
      </c>
      <c r="AU98" s="8">
        <f t="shared" si="80"/>
        <v>835</v>
      </c>
      <c r="AV98" s="8">
        <f t="shared" si="81"/>
        <v>800</v>
      </c>
      <c r="AW98" s="8">
        <f t="shared" si="82"/>
        <v>775</v>
      </c>
      <c r="AX98" s="8">
        <f t="shared" si="83"/>
        <v>760</v>
      </c>
      <c r="AY98" s="8">
        <f t="shared" si="84"/>
        <v>750</v>
      </c>
      <c r="AZ98" s="8">
        <f t="shared" si="85"/>
        <v>745</v>
      </c>
      <c r="BA98" s="8">
        <f t="shared" si="86"/>
        <v>745</v>
      </c>
      <c r="BB98" s="8">
        <f t="shared" si="87"/>
        <v>745</v>
      </c>
      <c r="BC98" s="8">
        <f t="shared" si="88"/>
        <v>745</v>
      </c>
      <c r="BD98" s="8">
        <f t="shared" si="89"/>
        <v>745</v>
      </c>
      <c r="BE98" s="8">
        <f t="shared" si="90"/>
        <v>745</v>
      </c>
      <c r="BF98" s="8" t="str">
        <f t="shared" si="91"/>
        <v/>
      </c>
      <c r="BG98" s="8" t="str">
        <f t="shared" si="92"/>
        <v/>
      </c>
      <c r="BH98" s="8" t="str">
        <f t="shared" si="93"/>
        <v/>
      </c>
      <c r="BI98" s="8" t="str">
        <f t="shared" si="94"/>
        <v/>
      </c>
      <c r="BJ98" s="8" t="str">
        <f t="shared" si="95"/>
        <v/>
      </c>
      <c r="BK98" s="8" t="str">
        <f t="shared" si="96"/>
        <v/>
      </c>
      <c r="BL98" s="8" t="str">
        <f t="shared" si="97"/>
        <v/>
      </c>
      <c r="BM98" s="8" t="str">
        <f t="shared" si="98"/>
        <v/>
      </c>
      <c r="BN98" s="8" t="str">
        <f t="shared" si="99"/>
        <v/>
      </c>
      <c r="BO98" s="8" t="str">
        <f t="shared" si="100"/>
        <v/>
      </c>
      <c r="BP98" s="8" t="str">
        <f t="shared" si="101"/>
        <v/>
      </c>
      <c r="BQ98" s="8" t="str">
        <f t="shared" si="102"/>
        <v/>
      </c>
    </row>
    <row r="99" spans="1:69" x14ac:dyDescent="0.2">
      <c r="A99" s="8" t="str">
        <f>Binning!B99</f>
        <v>PCPU</v>
      </c>
      <c r="B99" s="8" t="str">
        <f>Binning!C99</f>
        <v>MP009</v>
      </c>
      <c r="C99" s="8" t="str">
        <f>Binning!D99</f>
        <v>E1</v>
      </c>
      <c r="D99" s="8" t="str">
        <f>Binning!F99</f>
        <v>MP009_E1</v>
      </c>
      <c r="E99" s="8" t="str">
        <f>Binning!G99</f>
        <v>Bin1</v>
      </c>
      <c r="F99" s="8">
        <f>Binning!H99</f>
        <v>1195</v>
      </c>
      <c r="G99" s="8">
        <f>Binning!I99</f>
        <v>130</v>
      </c>
      <c r="H99" s="8">
        <f>Binning!J99</f>
        <v>653.6</v>
      </c>
      <c r="J99" s="8">
        <f>Binning!L99</f>
        <v>900</v>
      </c>
      <c r="K99" s="8">
        <f>Binning!M99</f>
        <v>680</v>
      </c>
      <c r="L99" s="8">
        <f>Binning!N99</f>
        <v>120</v>
      </c>
      <c r="M99" s="8">
        <f>Binning!Y99</f>
        <v>5</v>
      </c>
      <c r="O99" s="8">
        <f t="shared" si="74"/>
        <v>110</v>
      </c>
      <c r="P99" s="8">
        <f>Binning!AZ99</f>
        <v>594.18521581609184</v>
      </c>
      <c r="Q99" s="8" t="str">
        <f t="shared" si="75"/>
        <v>MP009_E1</v>
      </c>
      <c r="R99" s="8">
        <f t="shared" si="103"/>
        <v>900</v>
      </c>
      <c r="S99" s="8">
        <f t="shared" si="103"/>
        <v>900</v>
      </c>
      <c r="T99" s="8">
        <f t="shared" si="103"/>
        <v>900</v>
      </c>
      <c r="U99" s="8">
        <f t="shared" si="103"/>
        <v>900</v>
      </c>
      <c r="V99" s="8">
        <f t="shared" si="103"/>
        <v>885</v>
      </c>
      <c r="W99" s="8">
        <f t="shared" si="103"/>
        <v>870</v>
      </c>
      <c r="X99" s="8">
        <f t="shared" si="103"/>
        <v>860</v>
      </c>
      <c r="Y99" s="8">
        <f t="shared" si="103"/>
        <v>850</v>
      </c>
      <c r="Z99" s="8">
        <f t="shared" si="103"/>
        <v>845</v>
      </c>
      <c r="AA99" s="8">
        <f t="shared" si="103"/>
        <v>840</v>
      </c>
      <c r="AB99" s="8">
        <f t="shared" si="103"/>
        <v>830</v>
      </c>
      <c r="AC99" s="8">
        <f t="shared" si="103"/>
        <v>825</v>
      </c>
      <c r="AD99" s="8" t="str">
        <f t="shared" si="103"/>
        <v/>
      </c>
      <c r="AE99" s="8" t="str">
        <f t="shared" si="103"/>
        <v/>
      </c>
      <c r="AF99" s="8" t="str">
        <f t="shared" si="103"/>
        <v/>
      </c>
      <c r="AG99" s="8" t="str">
        <f t="shared" si="103"/>
        <v/>
      </c>
      <c r="AH99" s="8" t="str">
        <f t="shared" si="104"/>
        <v/>
      </c>
      <c r="AI99" s="8" t="str">
        <f t="shared" si="104"/>
        <v/>
      </c>
      <c r="AJ99" s="8" t="str">
        <f t="shared" si="104"/>
        <v/>
      </c>
      <c r="AK99" s="8" t="str">
        <f t="shared" si="104"/>
        <v/>
      </c>
      <c r="AL99" s="8" t="str">
        <f t="shared" si="104"/>
        <v/>
      </c>
      <c r="AM99" s="8" t="str">
        <f t="shared" si="104"/>
        <v/>
      </c>
      <c r="AN99" s="8" t="str">
        <f t="shared" si="104"/>
        <v/>
      </c>
      <c r="AO99" s="8" t="str">
        <f t="shared" si="104"/>
        <v/>
      </c>
      <c r="AQ99" s="8">
        <f t="shared" si="76"/>
        <v>110</v>
      </c>
      <c r="AR99" s="8">
        <f t="shared" si="77"/>
        <v>594.18521581609184</v>
      </c>
      <c r="AS99" s="8" t="str">
        <f t="shared" si="78"/>
        <v>MP009_E1</v>
      </c>
      <c r="AT99" s="8">
        <f t="shared" si="79"/>
        <v>1020</v>
      </c>
      <c r="AU99" s="8">
        <f t="shared" si="80"/>
        <v>1020</v>
      </c>
      <c r="AV99" s="8">
        <f t="shared" si="81"/>
        <v>1020</v>
      </c>
      <c r="AW99" s="8">
        <f t="shared" si="82"/>
        <v>1020</v>
      </c>
      <c r="AX99" s="8">
        <f t="shared" si="83"/>
        <v>1005</v>
      </c>
      <c r="AY99" s="8">
        <f t="shared" si="84"/>
        <v>990</v>
      </c>
      <c r="AZ99" s="8">
        <f t="shared" si="85"/>
        <v>980</v>
      </c>
      <c r="BA99" s="8">
        <f t="shared" si="86"/>
        <v>970</v>
      </c>
      <c r="BB99" s="8">
        <f t="shared" si="87"/>
        <v>965</v>
      </c>
      <c r="BC99" s="8">
        <f t="shared" si="88"/>
        <v>960</v>
      </c>
      <c r="BD99" s="8">
        <f t="shared" si="89"/>
        <v>950</v>
      </c>
      <c r="BE99" s="8">
        <f t="shared" si="90"/>
        <v>945</v>
      </c>
      <c r="BF99" s="8" t="str">
        <f t="shared" si="91"/>
        <v/>
      </c>
      <c r="BG99" s="8" t="str">
        <f t="shared" si="92"/>
        <v/>
      </c>
      <c r="BH99" s="8" t="str">
        <f t="shared" si="93"/>
        <v/>
      </c>
      <c r="BI99" s="8" t="str">
        <f t="shared" si="94"/>
        <v/>
      </c>
      <c r="BJ99" s="8" t="str">
        <f t="shared" si="95"/>
        <v/>
      </c>
      <c r="BK99" s="8" t="str">
        <f t="shared" si="96"/>
        <v/>
      </c>
      <c r="BL99" s="8" t="str">
        <f t="shared" si="97"/>
        <v/>
      </c>
      <c r="BM99" s="8" t="str">
        <f t="shared" si="98"/>
        <v/>
      </c>
      <c r="BN99" s="8" t="str">
        <f t="shared" si="99"/>
        <v/>
      </c>
      <c r="BO99" s="8" t="str">
        <f t="shared" si="100"/>
        <v/>
      </c>
      <c r="BP99" s="8" t="str">
        <f t="shared" si="101"/>
        <v/>
      </c>
      <c r="BQ99" s="8" t="str">
        <f t="shared" si="102"/>
        <v/>
      </c>
    </row>
    <row r="100" spans="1:69" x14ac:dyDescent="0.2">
      <c r="A100" s="8" t="str">
        <f>Binning!B100</f>
        <v>PCPU</v>
      </c>
      <c r="B100" s="8" t="str">
        <f>Binning!C100</f>
        <v>MP009</v>
      </c>
      <c r="C100" s="8" t="str">
        <f>Binning!D100</f>
        <v>E2</v>
      </c>
      <c r="D100" s="8" t="str">
        <f>Binning!F100</f>
        <v>MP009_E2</v>
      </c>
      <c r="E100" s="8" t="str">
        <f>Binning!G100</f>
        <v>Bin1</v>
      </c>
      <c r="F100" s="8">
        <f>Binning!H100</f>
        <v>1180</v>
      </c>
      <c r="G100" s="8">
        <f>Binning!I100</f>
        <v>130</v>
      </c>
      <c r="H100" s="8">
        <f>Binning!J100</f>
        <v>653.6</v>
      </c>
      <c r="J100" s="8">
        <f>Binning!L100</f>
        <v>890</v>
      </c>
      <c r="K100" s="8">
        <f>Binning!M100</f>
        <v>680</v>
      </c>
      <c r="L100" s="8">
        <f>Binning!N100</f>
        <v>120</v>
      </c>
      <c r="M100" s="8">
        <f>Binning!Y100</f>
        <v>5</v>
      </c>
      <c r="O100" s="8">
        <f t="shared" si="74"/>
        <v>110</v>
      </c>
      <c r="P100" s="8">
        <f>Binning!AZ100</f>
        <v>594.18521581609184</v>
      </c>
      <c r="Q100" s="8" t="str">
        <f t="shared" si="75"/>
        <v>MP009_E2</v>
      </c>
      <c r="R100" s="8">
        <f t="shared" si="103"/>
        <v>890</v>
      </c>
      <c r="S100" s="8">
        <f t="shared" si="103"/>
        <v>890</v>
      </c>
      <c r="T100" s="8">
        <f t="shared" si="103"/>
        <v>890</v>
      </c>
      <c r="U100" s="8">
        <f t="shared" si="103"/>
        <v>885</v>
      </c>
      <c r="V100" s="8">
        <f t="shared" si="103"/>
        <v>870</v>
      </c>
      <c r="W100" s="8">
        <f t="shared" si="103"/>
        <v>855</v>
      </c>
      <c r="X100" s="8">
        <f t="shared" si="103"/>
        <v>845</v>
      </c>
      <c r="Y100" s="8">
        <f t="shared" si="103"/>
        <v>835</v>
      </c>
      <c r="Z100" s="8">
        <f t="shared" si="103"/>
        <v>830</v>
      </c>
      <c r="AA100" s="8">
        <f t="shared" si="103"/>
        <v>825</v>
      </c>
      <c r="AB100" s="8">
        <f t="shared" si="103"/>
        <v>815</v>
      </c>
      <c r="AC100" s="8">
        <f t="shared" si="103"/>
        <v>810</v>
      </c>
      <c r="AD100" s="8" t="str">
        <f t="shared" si="103"/>
        <v/>
      </c>
      <c r="AE100" s="8" t="str">
        <f t="shared" si="103"/>
        <v/>
      </c>
      <c r="AF100" s="8" t="str">
        <f t="shared" si="103"/>
        <v/>
      </c>
      <c r="AG100" s="8" t="str">
        <f t="shared" si="103"/>
        <v/>
      </c>
      <c r="AH100" s="8" t="str">
        <f t="shared" si="104"/>
        <v/>
      </c>
      <c r="AI100" s="8" t="str">
        <f t="shared" si="104"/>
        <v/>
      </c>
      <c r="AJ100" s="8" t="str">
        <f t="shared" si="104"/>
        <v/>
      </c>
      <c r="AK100" s="8" t="str">
        <f t="shared" si="104"/>
        <v/>
      </c>
      <c r="AL100" s="8" t="str">
        <f t="shared" si="104"/>
        <v/>
      </c>
      <c r="AM100" s="8" t="str">
        <f t="shared" si="104"/>
        <v/>
      </c>
      <c r="AN100" s="8" t="str">
        <f t="shared" si="104"/>
        <v/>
      </c>
      <c r="AO100" s="8" t="str">
        <f t="shared" si="104"/>
        <v/>
      </c>
      <c r="AQ100" s="8">
        <f t="shared" si="76"/>
        <v>110</v>
      </c>
      <c r="AR100" s="8">
        <f t="shared" si="77"/>
        <v>594.18521581609184</v>
      </c>
      <c r="AS100" s="8" t="str">
        <f t="shared" si="78"/>
        <v>MP009_E2</v>
      </c>
      <c r="AT100" s="8">
        <f t="shared" si="79"/>
        <v>1010</v>
      </c>
      <c r="AU100" s="8">
        <f t="shared" si="80"/>
        <v>1010</v>
      </c>
      <c r="AV100" s="8">
        <f t="shared" si="81"/>
        <v>1010</v>
      </c>
      <c r="AW100" s="8">
        <f t="shared" si="82"/>
        <v>1005</v>
      </c>
      <c r="AX100" s="8">
        <f t="shared" si="83"/>
        <v>990</v>
      </c>
      <c r="AY100" s="8">
        <f t="shared" si="84"/>
        <v>975</v>
      </c>
      <c r="AZ100" s="8">
        <f t="shared" si="85"/>
        <v>965</v>
      </c>
      <c r="BA100" s="8">
        <f t="shared" si="86"/>
        <v>955</v>
      </c>
      <c r="BB100" s="8">
        <f t="shared" si="87"/>
        <v>950</v>
      </c>
      <c r="BC100" s="8">
        <f t="shared" si="88"/>
        <v>945</v>
      </c>
      <c r="BD100" s="8">
        <f t="shared" si="89"/>
        <v>935</v>
      </c>
      <c r="BE100" s="8">
        <f t="shared" si="90"/>
        <v>930</v>
      </c>
      <c r="BF100" s="8" t="str">
        <f t="shared" si="91"/>
        <v/>
      </c>
      <c r="BG100" s="8" t="str">
        <f t="shared" si="92"/>
        <v/>
      </c>
      <c r="BH100" s="8" t="str">
        <f t="shared" si="93"/>
        <v/>
      </c>
      <c r="BI100" s="8" t="str">
        <f t="shared" si="94"/>
        <v/>
      </c>
      <c r="BJ100" s="8" t="str">
        <f t="shared" si="95"/>
        <v/>
      </c>
      <c r="BK100" s="8" t="str">
        <f t="shared" si="96"/>
        <v/>
      </c>
      <c r="BL100" s="8" t="str">
        <f t="shared" si="97"/>
        <v/>
      </c>
      <c r="BM100" s="8" t="str">
        <f t="shared" si="98"/>
        <v/>
      </c>
      <c r="BN100" s="8" t="str">
        <f t="shared" si="99"/>
        <v/>
      </c>
      <c r="BO100" s="8" t="str">
        <f t="shared" si="100"/>
        <v/>
      </c>
      <c r="BP100" s="8" t="str">
        <f t="shared" si="101"/>
        <v/>
      </c>
      <c r="BQ100" s="8" t="str">
        <f t="shared" si="102"/>
        <v/>
      </c>
    </row>
    <row r="101" spans="1:69" x14ac:dyDescent="0.2">
      <c r="A101" s="8" t="str">
        <f>Binning!B101</f>
        <v>PCPU</v>
      </c>
      <c r="B101" s="8" t="str">
        <f>Binning!C101</f>
        <v>MP009</v>
      </c>
      <c r="C101" s="8" t="str">
        <f>Binning!D101</f>
        <v>E3</v>
      </c>
      <c r="D101" s="8" t="str">
        <f>Binning!F101</f>
        <v>MP009_E3</v>
      </c>
      <c r="E101" s="8" t="str">
        <f>Binning!G101</f>
        <v>Bin1</v>
      </c>
      <c r="F101" s="8">
        <f>Binning!H101</f>
        <v>1165</v>
      </c>
      <c r="G101" s="8">
        <f>Binning!I101</f>
        <v>130</v>
      </c>
      <c r="H101" s="8">
        <f>Binning!J101</f>
        <v>653.6</v>
      </c>
      <c r="J101" s="8">
        <f>Binning!L101</f>
        <v>880</v>
      </c>
      <c r="K101" s="8">
        <f>Binning!M101</f>
        <v>680</v>
      </c>
      <c r="L101" s="8">
        <f>Binning!N101</f>
        <v>120</v>
      </c>
      <c r="M101" s="8">
        <f>Binning!Y101</f>
        <v>5</v>
      </c>
      <c r="O101" s="8">
        <f t="shared" si="74"/>
        <v>110</v>
      </c>
      <c r="P101" s="8">
        <f>Binning!AZ101</f>
        <v>594.18521581609184</v>
      </c>
      <c r="Q101" s="8" t="str">
        <f t="shared" si="75"/>
        <v>MP009_E3</v>
      </c>
      <c r="R101" s="8">
        <f t="shared" si="103"/>
        <v>880</v>
      </c>
      <c r="S101" s="8">
        <f t="shared" si="103"/>
        <v>880</v>
      </c>
      <c r="T101" s="8">
        <f t="shared" si="103"/>
        <v>880</v>
      </c>
      <c r="U101" s="8">
        <f t="shared" si="103"/>
        <v>870</v>
      </c>
      <c r="V101" s="8">
        <f t="shared" si="103"/>
        <v>855</v>
      </c>
      <c r="W101" s="8">
        <f t="shared" si="103"/>
        <v>840</v>
      </c>
      <c r="X101" s="8">
        <f t="shared" si="103"/>
        <v>830</v>
      </c>
      <c r="Y101" s="8">
        <f t="shared" si="103"/>
        <v>820</v>
      </c>
      <c r="Z101" s="8">
        <f t="shared" si="103"/>
        <v>815</v>
      </c>
      <c r="AA101" s="8">
        <f t="shared" si="103"/>
        <v>810</v>
      </c>
      <c r="AB101" s="8">
        <f t="shared" si="103"/>
        <v>800</v>
      </c>
      <c r="AC101" s="8">
        <f t="shared" si="103"/>
        <v>795</v>
      </c>
      <c r="AD101" s="8" t="str">
        <f t="shared" si="103"/>
        <v/>
      </c>
      <c r="AE101" s="8" t="str">
        <f t="shared" si="103"/>
        <v/>
      </c>
      <c r="AF101" s="8" t="str">
        <f t="shared" si="103"/>
        <v/>
      </c>
      <c r="AG101" s="8" t="str">
        <f t="shared" si="103"/>
        <v/>
      </c>
      <c r="AH101" s="8" t="str">
        <f t="shared" si="104"/>
        <v/>
      </c>
      <c r="AI101" s="8" t="str">
        <f t="shared" si="104"/>
        <v/>
      </c>
      <c r="AJ101" s="8" t="str">
        <f t="shared" si="104"/>
        <v/>
      </c>
      <c r="AK101" s="8" t="str">
        <f t="shared" si="104"/>
        <v/>
      </c>
      <c r="AL101" s="8" t="str">
        <f t="shared" si="104"/>
        <v/>
      </c>
      <c r="AM101" s="8" t="str">
        <f t="shared" si="104"/>
        <v/>
      </c>
      <c r="AN101" s="8" t="str">
        <f t="shared" si="104"/>
        <v/>
      </c>
      <c r="AO101" s="8" t="str">
        <f t="shared" si="104"/>
        <v/>
      </c>
      <c r="AQ101" s="8">
        <f t="shared" si="76"/>
        <v>110</v>
      </c>
      <c r="AR101" s="8">
        <f t="shared" si="77"/>
        <v>594.18521581609184</v>
      </c>
      <c r="AS101" s="8" t="str">
        <f t="shared" si="78"/>
        <v>MP009_E3</v>
      </c>
      <c r="AT101" s="8">
        <f t="shared" si="79"/>
        <v>1000</v>
      </c>
      <c r="AU101" s="8">
        <f t="shared" si="80"/>
        <v>1000</v>
      </c>
      <c r="AV101" s="8">
        <f t="shared" si="81"/>
        <v>1000</v>
      </c>
      <c r="AW101" s="8">
        <f t="shared" si="82"/>
        <v>990</v>
      </c>
      <c r="AX101" s="8">
        <f t="shared" si="83"/>
        <v>975</v>
      </c>
      <c r="AY101" s="8">
        <f t="shared" si="84"/>
        <v>960</v>
      </c>
      <c r="AZ101" s="8">
        <f t="shared" si="85"/>
        <v>950</v>
      </c>
      <c r="BA101" s="8">
        <f t="shared" si="86"/>
        <v>940</v>
      </c>
      <c r="BB101" s="8">
        <f t="shared" si="87"/>
        <v>935</v>
      </c>
      <c r="BC101" s="8">
        <f t="shared" si="88"/>
        <v>930</v>
      </c>
      <c r="BD101" s="8">
        <f t="shared" si="89"/>
        <v>920</v>
      </c>
      <c r="BE101" s="8">
        <f t="shared" si="90"/>
        <v>915</v>
      </c>
      <c r="BF101" s="8" t="str">
        <f t="shared" si="91"/>
        <v/>
      </c>
      <c r="BG101" s="8" t="str">
        <f t="shared" si="92"/>
        <v/>
      </c>
      <c r="BH101" s="8" t="str">
        <f t="shared" si="93"/>
        <v/>
      </c>
      <c r="BI101" s="8" t="str">
        <f t="shared" si="94"/>
        <v/>
      </c>
      <c r="BJ101" s="8" t="str">
        <f t="shared" si="95"/>
        <v/>
      </c>
      <c r="BK101" s="8" t="str">
        <f t="shared" si="96"/>
        <v/>
      </c>
      <c r="BL101" s="8" t="str">
        <f t="shared" si="97"/>
        <v/>
      </c>
      <c r="BM101" s="8" t="str">
        <f t="shared" si="98"/>
        <v/>
      </c>
      <c r="BN101" s="8" t="str">
        <f t="shared" si="99"/>
        <v/>
      </c>
      <c r="BO101" s="8" t="str">
        <f t="shared" si="100"/>
        <v/>
      </c>
      <c r="BP101" s="8" t="str">
        <f t="shared" si="101"/>
        <v/>
      </c>
      <c r="BQ101" s="8" t="str">
        <f t="shared" si="102"/>
        <v/>
      </c>
    </row>
    <row r="102" spans="1:69" x14ac:dyDescent="0.2">
      <c r="A102" s="8" t="str">
        <f>Binning!B102</f>
        <v>PCPU</v>
      </c>
      <c r="B102" s="8" t="str">
        <f>Binning!C102</f>
        <v>MP009</v>
      </c>
      <c r="C102" s="8" t="str">
        <f>Binning!D102</f>
        <v>E4</v>
      </c>
      <c r="D102" s="8" t="str">
        <f>Binning!F102</f>
        <v>MP009_E4</v>
      </c>
      <c r="E102" s="8" t="str">
        <f>Binning!G102</f>
        <v>Bin1</v>
      </c>
      <c r="F102" s="8">
        <f>Binning!H102</f>
        <v>1150</v>
      </c>
      <c r="G102" s="8">
        <f>Binning!I102</f>
        <v>130</v>
      </c>
      <c r="H102" s="8">
        <f>Binning!J102</f>
        <v>653.6</v>
      </c>
      <c r="J102" s="8">
        <f>Binning!L102</f>
        <v>880</v>
      </c>
      <c r="K102" s="8">
        <f>Binning!M102</f>
        <v>680</v>
      </c>
      <c r="L102" s="8">
        <f>Binning!N102</f>
        <v>120</v>
      </c>
      <c r="M102" s="8">
        <f>Binning!Y102</f>
        <v>5</v>
      </c>
      <c r="O102" s="8">
        <f t="shared" si="74"/>
        <v>110</v>
      </c>
      <c r="P102" s="8">
        <f>Binning!AZ102</f>
        <v>594.18521581609184</v>
      </c>
      <c r="Q102" s="8" t="str">
        <f t="shared" si="75"/>
        <v>MP009_E4</v>
      </c>
      <c r="R102" s="8">
        <f t="shared" si="103"/>
        <v>880</v>
      </c>
      <c r="S102" s="8">
        <f t="shared" si="103"/>
        <v>880</v>
      </c>
      <c r="T102" s="8">
        <f t="shared" si="103"/>
        <v>880</v>
      </c>
      <c r="U102" s="8">
        <f t="shared" si="103"/>
        <v>855</v>
      </c>
      <c r="V102" s="8">
        <f t="shared" si="103"/>
        <v>840</v>
      </c>
      <c r="W102" s="8">
        <f t="shared" si="103"/>
        <v>825</v>
      </c>
      <c r="X102" s="8">
        <f t="shared" si="103"/>
        <v>815</v>
      </c>
      <c r="Y102" s="8">
        <f t="shared" si="103"/>
        <v>805</v>
      </c>
      <c r="Z102" s="8">
        <f t="shared" si="103"/>
        <v>800</v>
      </c>
      <c r="AA102" s="8">
        <f t="shared" si="103"/>
        <v>795</v>
      </c>
      <c r="AB102" s="8">
        <f t="shared" si="103"/>
        <v>785</v>
      </c>
      <c r="AC102" s="8">
        <f t="shared" si="103"/>
        <v>780</v>
      </c>
      <c r="AD102" s="8" t="str">
        <f t="shared" si="103"/>
        <v/>
      </c>
      <c r="AE102" s="8" t="str">
        <f t="shared" si="103"/>
        <v/>
      </c>
      <c r="AF102" s="8" t="str">
        <f t="shared" si="103"/>
        <v/>
      </c>
      <c r="AG102" s="8" t="str">
        <f t="shared" si="103"/>
        <v/>
      </c>
      <c r="AH102" s="8" t="str">
        <f t="shared" si="104"/>
        <v/>
      </c>
      <c r="AI102" s="8" t="str">
        <f t="shared" si="104"/>
        <v/>
      </c>
      <c r="AJ102" s="8" t="str">
        <f t="shared" si="104"/>
        <v/>
      </c>
      <c r="AK102" s="8" t="str">
        <f t="shared" si="104"/>
        <v/>
      </c>
      <c r="AL102" s="8" t="str">
        <f t="shared" si="104"/>
        <v/>
      </c>
      <c r="AM102" s="8" t="str">
        <f t="shared" si="104"/>
        <v/>
      </c>
      <c r="AN102" s="8" t="str">
        <f t="shared" si="104"/>
        <v/>
      </c>
      <c r="AO102" s="8" t="str">
        <f t="shared" si="104"/>
        <v/>
      </c>
      <c r="AQ102" s="8">
        <f t="shared" si="76"/>
        <v>110</v>
      </c>
      <c r="AR102" s="8">
        <f t="shared" si="77"/>
        <v>594.18521581609184</v>
      </c>
      <c r="AS102" s="8" t="str">
        <f t="shared" si="78"/>
        <v>MP009_E4</v>
      </c>
      <c r="AT102" s="8">
        <f t="shared" si="79"/>
        <v>1000</v>
      </c>
      <c r="AU102" s="8">
        <f t="shared" si="80"/>
        <v>1000</v>
      </c>
      <c r="AV102" s="8">
        <f t="shared" si="81"/>
        <v>1000</v>
      </c>
      <c r="AW102" s="8">
        <f t="shared" si="82"/>
        <v>975</v>
      </c>
      <c r="AX102" s="8">
        <f t="shared" si="83"/>
        <v>960</v>
      </c>
      <c r="AY102" s="8">
        <f t="shared" si="84"/>
        <v>945</v>
      </c>
      <c r="AZ102" s="8">
        <f t="shared" si="85"/>
        <v>935</v>
      </c>
      <c r="BA102" s="8">
        <f t="shared" si="86"/>
        <v>925</v>
      </c>
      <c r="BB102" s="8">
        <f t="shared" si="87"/>
        <v>920</v>
      </c>
      <c r="BC102" s="8">
        <f t="shared" si="88"/>
        <v>915</v>
      </c>
      <c r="BD102" s="8">
        <f t="shared" si="89"/>
        <v>905</v>
      </c>
      <c r="BE102" s="8">
        <f t="shared" si="90"/>
        <v>900</v>
      </c>
      <c r="BF102" s="8" t="str">
        <f t="shared" si="91"/>
        <v/>
      </c>
      <c r="BG102" s="8" t="str">
        <f t="shared" si="92"/>
        <v/>
      </c>
      <c r="BH102" s="8" t="str">
        <f t="shared" si="93"/>
        <v/>
      </c>
      <c r="BI102" s="8" t="str">
        <f t="shared" si="94"/>
        <v/>
      </c>
      <c r="BJ102" s="8" t="str">
        <f t="shared" si="95"/>
        <v/>
      </c>
      <c r="BK102" s="8" t="str">
        <f t="shared" si="96"/>
        <v/>
      </c>
      <c r="BL102" s="8" t="str">
        <f t="shared" si="97"/>
        <v/>
      </c>
      <c r="BM102" s="8" t="str">
        <f t="shared" si="98"/>
        <v/>
      </c>
      <c r="BN102" s="8" t="str">
        <f t="shared" si="99"/>
        <v/>
      </c>
      <c r="BO102" s="8" t="str">
        <f t="shared" si="100"/>
        <v/>
      </c>
      <c r="BP102" s="8" t="str">
        <f t="shared" si="101"/>
        <v/>
      </c>
      <c r="BQ102" s="8" t="str">
        <f t="shared" si="102"/>
        <v/>
      </c>
    </row>
    <row r="103" spans="1:69" x14ac:dyDescent="0.2">
      <c r="A103" s="8" t="str">
        <f>Binning!B103</f>
        <v>PCPU</v>
      </c>
      <c r="B103" s="8" t="str">
        <f>Binning!C103</f>
        <v>MP009</v>
      </c>
      <c r="C103" s="8" t="str">
        <f>Binning!D103</f>
        <v>E5</v>
      </c>
      <c r="D103" s="8" t="str">
        <f>Binning!F103</f>
        <v>MP009_E5</v>
      </c>
      <c r="E103" s="8" t="str">
        <f>Binning!G103</f>
        <v>Bin1</v>
      </c>
      <c r="F103" s="8">
        <f>Binning!H103</f>
        <v>1135</v>
      </c>
      <c r="G103" s="8">
        <f>Binning!I103</f>
        <v>130</v>
      </c>
      <c r="H103" s="8">
        <f>Binning!J103</f>
        <v>653.6</v>
      </c>
      <c r="J103" s="8">
        <f>Binning!L103</f>
        <v>880</v>
      </c>
      <c r="K103" s="8">
        <f>Binning!M103</f>
        <v>680</v>
      </c>
      <c r="L103" s="8">
        <f>Binning!N103</f>
        <v>120</v>
      </c>
      <c r="M103" s="8">
        <f>Binning!Y103</f>
        <v>5</v>
      </c>
      <c r="O103" s="8">
        <f t="shared" si="74"/>
        <v>110</v>
      </c>
      <c r="P103" s="8">
        <f>Binning!AZ103</f>
        <v>594.18521581609184</v>
      </c>
      <c r="Q103" s="8" t="str">
        <f t="shared" si="75"/>
        <v>MP009_E5</v>
      </c>
      <c r="R103" s="8">
        <f t="shared" si="103"/>
        <v>880</v>
      </c>
      <c r="S103" s="8">
        <f t="shared" si="103"/>
        <v>880</v>
      </c>
      <c r="T103" s="8">
        <f t="shared" si="103"/>
        <v>865</v>
      </c>
      <c r="U103" s="8">
        <f t="shared" si="103"/>
        <v>840</v>
      </c>
      <c r="V103" s="8">
        <f t="shared" si="103"/>
        <v>825</v>
      </c>
      <c r="W103" s="8">
        <f t="shared" si="103"/>
        <v>810</v>
      </c>
      <c r="X103" s="8">
        <f t="shared" si="103"/>
        <v>800</v>
      </c>
      <c r="Y103" s="8">
        <f t="shared" si="103"/>
        <v>790</v>
      </c>
      <c r="Z103" s="8">
        <f t="shared" si="103"/>
        <v>785</v>
      </c>
      <c r="AA103" s="8">
        <f t="shared" si="103"/>
        <v>780</v>
      </c>
      <c r="AB103" s="8">
        <f t="shared" si="103"/>
        <v>770</v>
      </c>
      <c r="AC103" s="8">
        <f t="shared" si="103"/>
        <v>765</v>
      </c>
      <c r="AD103" s="8" t="str">
        <f t="shared" si="103"/>
        <v/>
      </c>
      <c r="AE103" s="8" t="str">
        <f t="shared" si="103"/>
        <v/>
      </c>
      <c r="AF103" s="8" t="str">
        <f t="shared" si="103"/>
        <v/>
      </c>
      <c r="AG103" s="8" t="str">
        <f t="shared" si="103"/>
        <v/>
      </c>
      <c r="AH103" s="8" t="str">
        <f t="shared" si="104"/>
        <v/>
      </c>
      <c r="AI103" s="8" t="str">
        <f t="shared" si="104"/>
        <v/>
      </c>
      <c r="AJ103" s="8" t="str">
        <f t="shared" si="104"/>
        <v/>
      </c>
      <c r="AK103" s="8" t="str">
        <f t="shared" si="104"/>
        <v/>
      </c>
      <c r="AL103" s="8" t="str">
        <f t="shared" si="104"/>
        <v/>
      </c>
      <c r="AM103" s="8" t="str">
        <f t="shared" si="104"/>
        <v/>
      </c>
      <c r="AN103" s="8" t="str">
        <f t="shared" si="104"/>
        <v/>
      </c>
      <c r="AO103" s="8" t="str">
        <f t="shared" si="104"/>
        <v/>
      </c>
      <c r="AQ103" s="8">
        <f t="shared" si="76"/>
        <v>110</v>
      </c>
      <c r="AR103" s="8">
        <f t="shared" si="77"/>
        <v>594.18521581609184</v>
      </c>
      <c r="AS103" s="8" t="str">
        <f t="shared" si="78"/>
        <v>MP009_E5</v>
      </c>
      <c r="AT103" s="8">
        <f t="shared" si="79"/>
        <v>1000</v>
      </c>
      <c r="AU103" s="8">
        <f t="shared" si="80"/>
        <v>1000</v>
      </c>
      <c r="AV103" s="8">
        <f t="shared" si="81"/>
        <v>985</v>
      </c>
      <c r="AW103" s="8">
        <f t="shared" si="82"/>
        <v>960</v>
      </c>
      <c r="AX103" s="8">
        <f t="shared" si="83"/>
        <v>945</v>
      </c>
      <c r="AY103" s="8">
        <f t="shared" si="84"/>
        <v>930</v>
      </c>
      <c r="AZ103" s="8">
        <f t="shared" si="85"/>
        <v>920</v>
      </c>
      <c r="BA103" s="8">
        <f t="shared" si="86"/>
        <v>910</v>
      </c>
      <c r="BB103" s="8">
        <f t="shared" si="87"/>
        <v>905</v>
      </c>
      <c r="BC103" s="8">
        <f t="shared" si="88"/>
        <v>900</v>
      </c>
      <c r="BD103" s="8">
        <f t="shared" si="89"/>
        <v>890</v>
      </c>
      <c r="BE103" s="8">
        <f t="shared" si="90"/>
        <v>885</v>
      </c>
      <c r="BF103" s="8" t="str">
        <f t="shared" si="91"/>
        <v/>
      </c>
      <c r="BG103" s="8" t="str">
        <f t="shared" si="92"/>
        <v/>
      </c>
      <c r="BH103" s="8" t="str">
        <f t="shared" si="93"/>
        <v/>
      </c>
      <c r="BI103" s="8" t="str">
        <f t="shared" si="94"/>
        <v/>
      </c>
      <c r="BJ103" s="8" t="str">
        <f t="shared" si="95"/>
        <v/>
      </c>
      <c r="BK103" s="8" t="str">
        <f t="shared" si="96"/>
        <v/>
      </c>
      <c r="BL103" s="8" t="str">
        <f t="shared" si="97"/>
        <v/>
      </c>
      <c r="BM103" s="8" t="str">
        <f t="shared" si="98"/>
        <v/>
      </c>
      <c r="BN103" s="8" t="str">
        <f t="shared" si="99"/>
        <v/>
      </c>
      <c r="BO103" s="8" t="str">
        <f t="shared" si="100"/>
        <v/>
      </c>
      <c r="BP103" s="8" t="str">
        <f t="shared" si="101"/>
        <v/>
      </c>
      <c r="BQ103" s="8" t="str">
        <f t="shared" si="102"/>
        <v/>
      </c>
    </row>
    <row r="104" spans="1:69" x14ac:dyDescent="0.2">
      <c r="A104" s="8" t="str">
        <f>Binning!B104</f>
        <v>PCPU</v>
      </c>
      <c r="B104" s="8" t="str">
        <f>Binning!C104</f>
        <v>MP009</v>
      </c>
      <c r="C104" s="8" t="str">
        <f>Binning!D104</f>
        <v>E6</v>
      </c>
      <c r="D104" s="8" t="str">
        <f>Binning!F104</f>
        <v>MP009_E6</v>
      </c>
      <c r="E104" s="8" t="str">
        <f>Binning!G104</f>
        <v>Bin1</v>
      </c>
      <c r="F104" s="8">
        <f>Binning!H104</f>
        <v>1120</v>
      </c>
      <c r="G104" s="8">
        <f>Binning!I104</f>
        <v>130</v>
      </c>
      <c r="H104" s="8">
        <f>Binning!J104</f>
        <v>653.6</v>
      </c>
      <c r="J104" s="8">
        <f>Binning!L104</f>
        <v>880</v>
      </c>
      <c r="K104" s="8">
        <f>Binning!M104</f>
        <v>680</v>
      </c>
      <c r="L104" s="8">
        <f>Binning!N104</f>
        <v>120</v>
      </c>
      <c r="M104" s="8">
        <f>Binning!Y104</f>
        <v>5</v>
      </c>
      <c r="O104" s="8">
        <f t="shared" si="74"/>
        <v>110</v>
      </c>
      <c r="P104" s="8">
        <f>Binning!AZ104</f>
        <v>594.18521581609184</v>
      </c>
      <c r="Q104" s="8" t="str">
        <f t="shared" si="75"/>
        <v>MP009_E6</v>
      </c>
      <c r="R104" s="8">
        <f t="shared" si="103"/>
        <v>880</v>
      </c>
      <c r="S104" s="8">
        <f t="shared" si="103"/>
        <v>880</v>
      </c>
      <c r="T104" s="8">
        <f t="shared" si="103"/>
        <v>850</v>
      </c>
      <c r="U104" s="8">
        <f t="shared" si="103"/>
        <v>825</v>
      </c>
      <c r="V104" s="8">
        <f t="shared" si="103"/>
        <v>810</v>
      </c>
      <c r="W104" s="8">
        <f t="shared" si="103"/>
        <v>795</v>
      </c>
      <c r="X104" s="8">
        <f t="shared" si="103"/>
        <v>785</v>
      </c>
      <c r="Y104" s="8">
        <f t="shared" si="103"/>
        <v>775</v>
      </c>
      <c r="Z104" s="8">
        <f t="shared" si="103"/>
        <v>770</v>
      </c>
      <c r="AA104" s="8">
        <f t="shared" si="103"/>
        <v>765</v>
      </c>
      <c r="AB104" s="8">
        <f t="shared" si="103"/>
        <v>755</v>
      </c>
      <c r="AC104" s="8">
        <f t="shared" si="103"/>
        <v>750</v>
      </c>
      <c r="AD104" s="8" t="str">
        <f t="shared" si="103"/>
        <v/>
      </c>
      <c r="AE104" s="8" t="str">
        <f t="shared" si="103"/>
        <v/>
      </c>
      <c r="AF104" s="8" t="str">
        <f t="shared" si="103"/>
        <v/>
      </c>
      <c r="AG104" s="8" t="str">
        <f t="shared" si="103"/>
        <v/>
      </c>
      <c r="AH104" s="8" t="str">
        <f t="shared" si="104"/>
        <v/>
      </c>
      <c r="AI104" s="8" t="str">
        <f t="shared" si="104"/>
        <v/>
      </c>
      <c r="AJ104" s="8" t="str">
        <f t="shared" si="104"/>
        <v/>
      </c>
      <c r="AK104" s="8" t="str">
        <f t="shared" si="104"/>
        <v/>
      </c>
      <c r="AL104" s="8" t="str">
        <f t="shared" si="104"/>
        <v/>
      </c>
      <c r="AM104" s="8" t="str">
        <f t="shared" si="104"/>
        <v/>
      </c>
      <c r="AN104" s="8" t="str">
        <f t="shared" si="104"/>
        <v/>
      </c>
      <c r="AO104" s="8" t="str">
        <f t="shared" si="104"/>
        <v/>
      </c>
      <c r="AQ104" s="8">
        <f t="shared" si="76"/>
        <v>110</v>
      </c>
      <c r="AR104" s="8">
        <f t="shared" si="77"/>
        <v>594.18521581609184</v>
      </c>
      <c r="AS104" s="8" t="str">
        <f t="shared" si="78"/>
        <v>MP009_E6</v>
      </c>
      <c r="AT104" s="8">
        <f t="shared" si="79"/>
        <v>1000</v>
      </c>
      <c r="AU104" s="8">
        <f t="shared" si="80"/>
        <v>1000</v>
      </c>
      <c r="AV104" s="8">
        <f t="shared" si="81"/>
        <v>970</v>
      </c>
      <c r="AW104" s="8">
        <f t="shared" si="82"/>
        <v>945</v>
      </c>
      <c r="AX104" s="8">
        <f t="shared" si="83"/>
        <v>930</v>
      </c>
      <c r="AY104" s="8">
        <f t="shared" si="84"/>
        <v>915</v>
      </c>
      <c r="AZ104" s="8">
        <f t="shared" si="85"/>
        <v>905</v>
      </c>
      <c r="BA104" s="8">
        <f t="shared" si="86"/>
        <v>895</v>
      </c>
      <c r="BB104" s="8">
        <f t="shared" si="87"/>
        <v>890</v>
      </c>
      <c r="BC104" s="8">
        <f t="shared" si="88"/>
        <v>885</v>
      </c>
      <c r="BD104" s="8">
        <f t="shared" si="89"/>
        <v>875</v>
      </c>
      <c r="BE104" s="8">
        <f t="shared" si="90"/>
        <v>870</v>
      </c>
      <c r="BF104" s="8" t="str">
        <f t="shared" si="91"/>
        <v/>
      </c>
      <c r="BG104" s="8" t="str">
        <f t="shared" si="92"/>
        <v/>
      </c>
      <c r="BH104" s="8" t="str">
        <f t="shared" si="93"/>
        <v/>
      </c>
      <c r="BI104" s="8" t="str">
        <f t="shared" si="94"/>
        <v/>
      </c>
      <c r="BJ104" s="8" t="str">
        <f t="shared" si="95"/>
        <v/>
      </c>
      <c r="BK104" s="8" t="str">
        <f t="shared" si="96"/>
        <v/>
      </c>
      <c r="BL104" s="8" t="str">
        <f t="shared" si="97"/>
        <v/>
      </c>
      <c r="BM104" s="8" t="str">
        <f t="shared" si="98"/>
        <v/>
      </c>
      <c r="BN104" s="8" t="str">
        <f t="shared" si="99"/>
        <v/>
      </c>
      <c r="BO104" s="8" t="str">
        <f t="shared" si="100"/>
        <v/>
      </c>
      <c r="BP104" s="8" t="str">
        <f t="shared" si="101"/>
        <v/>
      </c>
      <c r="BQ104" s="8" t="str">
        <f t="shared" si="102"/>
        <v/>
      </c>
    </row>
    <row r="105" spans="1:69" x14ac:dyDescent="0.2">
      <c r="A105" s="8" t="str">
        <f>Binning!B105</f>
        <v>PCPU</v>
      </c>
      <c r="B105" s="8" t="str">
        <f>Binning!C105</f>
        <v>MP009</v>
      </c>
      <c r="C105" s="8" t="str">
        <f>Binning!D105</f>
        <v>E7</v>
      </c>
      <c r="D105" s="8" t="str">
        <f>Binning!F105</f>
        <v>MP009_E7</v>
      </c>
      <c r="E105" s="8" t="str">
        <f>Binning!G105</f>
        <v>Bin1</v>
      </c>
      <c r="F105" s="8">
        <f>Binning!H105</f>
        <v>1105</v>
      </c>
      <c r="G105" s="8">
        <f>Binning!I105</f>
        <v>130</v>
      </c>
      <c r="H105" s="8">
        <f>Binning!J105</f>
        <v>653.6</v>
      </c>
      <c r="J105" s="8">
        <f>Binning!L105</f>
        <v>880</v>
      </c>
      <c r="K105" s="8">
        <f>Binning!M105</f>
        <v>680</v>
      </c>
      <c r="L105" s="8">
        <f>Binning!N105</f>
        <v>120</v>
      </c>
      <c r="M105" s="8">
        <f>Binning!Y105</f>
        <v>5</v>
      </c>
      <c r="O105" s="8">
        <f t="shared" si="74"/>
        <v>110</v>
      </c>
      <c r="P105" s="8">
        <f>Binning!AZ105</f>
        <v>594.18521581609184</v>
      </c>
      <c r="Q105" s="8" t="str">
        <f t="shared" si="75"/>
        <v>MP009_E7</v>
      </c>
      <c r="R105" s="8">
        <f t="shared" si="103"/>
        <v>880</v>
      </c>
      <c r="S105" s="8">
        <f t="shared" si="103"/>
        <v>870</v>
      </c>
      <c r="T105" s="8">
        <f t="shared" si="103"/>
        <v>835</v>
      </c>
      <c r="U105" s="8">
        <f t="shared" si="103"/>
        <v>810</v>
      </c>
      <c r="V105" s="8">
        <f t="shared" si="103"/>
        <v>795</v>
      </c>
      <c r="W105" s="8">
        <f t="shared" si="103"/>
        <v>780</v>
      </c>
      <c r="X105" s="8">
        <f t="shared" si="103"/>
        <v>770</v>
      </c>
      <c r="Y105" s="8">
        <f t="shared" si="103"/>
        <v>760</v>
      </c>
      <c r="Z105" s="8">
        <f t="shared" si="103"/>
        <v>755</v>
      </c>
      <c r="AA105" s="8">
        <f t="shared" si="103"/>
        <v>750</v>
      </c>
      <c r="AB105" s="8">
        <f t="shared" si="103"/>
        <v>740</v>
      </c>
      <c r="AC105" s="8">
        <f t="shared" si="103"/>
        <v>735</v>
      </c>
      <c r="AD105" s="8" t="str">
        <f t="shared" si="103"/>
        <v/>
      </c>
      <c r="AE105" s="8" t="str">
        <f t="shared" si="103"/>
        <v/>
      </c>
      <c r="AF105" s="8" t="str">
        <f t="shared" si="103"/>
        <v/>
      </c>
      <c r="AG105" s="8" t="str">
        <f t="shared" si="103"/>
        <v/>
      </c>
      <c r="AH105" s="8" t="str">
        <f t="shared" si="104"/>
        <v/>
      </c>
      <c r="AI105" s="8" t="str">
        <f t="shared" si="104"/>
        <v/>
      </c>
      <c r="AJ105" s="8" t="str">
        <f t="shared" si="104"/>
        <v/>
      </c>
      <c r="AK105" s="8" t="str">
        <f t="shared" si="104"/>
        <v/>
      </c>
      <c r="AL105" s="8" t="str">
        <f t="shared" si="104"/>
        <v/>
      </c>
      <c r="AM105" s="8" t="str">
        <f t="shared" si="104"/>
        <v/>
      </c>
      <c r="AN105" s="8" t="str">
        <f t="shared" si="104"/>
        <v/>
      </c>
      <c r="AO105" s="8" t="str">
        <f t="shared" si="104"/>
        <v/>
      </c>
      <c r="AQ105" s="8">
        <f t="shared" si="76"/>
        <v>110</v>
      </c>
      <c r="AR105" s="8">
        <f t="shared" si="77"/>
        <v>594.18521581609184</v>
      </c>
      <c r="AS105" s="8" t="str">
        <f t="shared" si="78"/>
        <v>MP009_E7</v>
      </c>
      <c r="AT105" s="8">
        <f t="shared" si="79"/>
        <v>1000</v>
      </c>
      <c r="AU105" s="8">
        <f t="shared" si="80"/>
        <v>990</v>
      </c>
      <c r="AV105" s="8">
        <f t="shared" si="81"/>
        <v>955</v>
      </c>
      <c r="AW105" s="8">
        <f t="shared" si="82"/>
        <v>930</v>
      </c>
      <c r="AX105" s="8">
        <f t="shared" si="83"/>
        <v>915</v>
      </c>
      <c r="AY105" s="8">
        <f t="shared" si="84"/>
        <v>900</v>
      </c>
      <c r="AZ105" s="8">
        <f t="shared" si="85"/>
        <v>890</v>
      </c>
      <c r="BA105" s="8">
        <f t="shared" si="86"/>
        <v>880</v>
      </c>
      <c r="BB105" s="8">
        <f t="shared" si="87"/>
        <v>875</v>
      </c>
      <c r="BC105" s="8">
        <f t="shared" si="88"/>
        <v>870</v>
      </c>
      <c r="BD105" s="8">
        <f t="shared" si="89"/>
        <v>860</v>
      </c>
      <c r="BE105" s="8">
        <f t="shared" si="90"/>
        <v>855</v>
      </c>
      <c r="BF105" s="8" t="str">
        <f t="shared" si="91"/>
        <v/>
      </c>
      <c r="BG105" s="8" t="str">
        <f t="shared" si="92"/>
        <v/>
      </c>
      <c r="BH105" s="8" t="str">
        <f t="shared" si="93"/>
        <v/>
      </c>
      <c r="BI105" s="8" t="str">
        <f t="shared" si="94"/>
        <v/>
      </c>
      <c r="BJ105" s="8" t="str">
        <f t="shared" si="95"/>
        <v/>
      </c>
      <c r="BK105" s="8" t="str">
        <f t="shared" si="96"/>
        <v/>
      </c>
      <c r="BL105" s="8" t="str">
        <f t="shared" si="97"/>
        <v/>
      </c>
      <c r="BM105" s="8" t="str">
        <f t="shared" si="98"/>
        <v/>
      </c>
      <c r="BN105" s="8" t="str">
        <f t="shared" si="99"/>
        <v/>
      </c>
      <c r="BO105" s="8" t="str">
        <f t="shared" si="100"/>
        <v/>
      </c>
      <c r="BP105" s="8" t="str">
        <f t="shared" si="101"/>
        <v/>
      </c>
      <c r="BQ105" s="8" t="str">
        <f t="shared" si="102"/>
        <v/>
      </c>
    </row>
    <row r="106" spans="1:69" x14ac:dyDescent="0.2">
      <c r="A106" s="8" t="str">
        <f>Binning!B106</f>
        <v>PCPU</v>
      </c>
      <c r="B106" s="8" t="str">
        <f>Binning!C106</f>
        <v>MP009</v>
      </c>
      <c r="C106" s="8" t="str">
        <f>Binning!D106</f>
        <v>E8</v>
      </c>
      <c r="D106" s="8" t="str">
        <f>Binning!F106</f>
        <v>MP009_E8</v>
      </c>
      <c r="E106" s="8" t="str">
        <f>Binning!G106</f>
        <v>Bin1</v>
      </c>
      <c r="F106" s="8">
        <f>Binning!H106</f>
        <v>1090</v>
      </c>
      <c r="G106" s="8">
        <f>Binning!I106</f>
        <v>130</v>
      </c>
      <c r="H106" s="8">
        <f>Binning!J106</f>
        <v>653.6</v>
      </c>
      <c r="J106" s="8">
        <f>Binning!L106</f>
        <v>880</v>
      </c>
      <c r="K106" s="8">
        <f>Binning!M106</f>
        <v>680</v>
      </c>
      <c r="L106" s="8">
        <f>Binning!N106</f>
        <v>120</v>
      </c>
      <c r="M106" s="8">
        <f>Binning!Y106</f>
        <v>5</v>
      </c>
      <c r="O106" s="8">
        <f t="shared" si="74"/>
        <v>110</v>
      </c>
      <c r="P106" s="8">
        <f>Binning!AZ106</f>
        <v>594.18521581609184</v>
      </c>
      <c r="Q106" s="8" t="str">
        <f t="shared" si="75"/>
        <v>MP009_E8</v>
      </c>
      <c r="R106" s="8">
        <f t="shared" si="103"/>
        <v>880</v>
      </c>
      <c r="S106" s="8">
        <f t="shared" si="103"/>
        <v>855</v>
      </c>
      <c r="T106" s="8">
        <f t="shared" si="103"/>
        <v>820</v>
      </c>
      <c r="U106" s="8">
        <f t="shared" si="103"/>
        <v>795</v>
      </c>
      <c r="V106" s="8">
        <f t="shared" si="103"/>
        <v>780</v>
      </c>
      <c r="W106" s="8">
        <f t="shared" si="103"/>
        <v>765</v>
      </c>
      <c r="X106" s="8">
        <f t="shared" si="103"/>
        <v>755</v>
      </c>
      <c r="Y106" s="8">
        <f t="shared" si="103"/>
        <v>745</v>
      </c>
      <c r="Z106" s="8">
        <f t="shared" si="103"/>
        <v>740</v>
      </c>
      <c r="AA106" s="8">
        <f t="shared" si="103"/>
        <v>735</v>
      </c>
      <c r="AB106" s="8">
        <f t="shared" si="103"/>
        <v>725</v>
      </c>
      <c r="AC106" s="8">
        <f t="shared" si="103"/>
        <v>720</v>
      </c>
      <c r="AD106" s="8" t="str">
        <f t="shared" si="103"/>
        <v/>
      </c>
      <c r="AE106" s="8" t="str">
        <f t="shared" si="103"/>
        <v/>
      </c>
      <c r="AF106" s="8" t="str">
        <f t="shared" si="103"/>
        <v/>
      </c>
      <c r="AG106" s="8" t="str">
        <f t="shared" si="103"/>
        <v/>
      </c>
      <c r="AH106" s="8" t="str">
        <f t="shared" si="104"/>
        <v/>
      </c>
      <c r="AI106" s="8" t="str">
        <f t="shared" si="104"/>
        <v/>
      </c>
      <c r="AJ106" s="8" t="str">
        <f t="shared" si="104"/>
        <v/>
      </c>
      <c r="AK106" s="8" t="str">
        <f t="shared" si="104"/>
        <v/>
      </c>
      <c r="AL106" s="8" t="str">
        <f t="shared" si="104"/>
        <v/>
      </c>
      <c r="AM106" s="8" t="str">
        <f t="shared" si="104"/>
        <v/>
      </c>
      <c r="AN106" s="8" t="str">
        <f t="shared" si="104"/>
        <v/>
      </c>
      <c r="AO106" s="8" t="str">
        <f t="shared" si="104"/>
        <v/>
      </c>
      <c r="AQ106" s="8">
        <f t="shared" si="76"/>
        <v>110</v>
      </c>
      <c r="AR106" s="8">
        <f t="shared" si="77"/>
        <v>594.18521581609184</v>
      </c>
      <c r="AS106" s="8" t="str">
        <f t="shared" si="78"/>
        <v>MP009_E8</v>
      </c>
      <c r="AT106" s="8">
        <f t="shared" si="79"/>
        <v>1000</v>
      </c>
      <c r="AU106" s="8">
        <f t="shared" si="80"/>
        <v>975</v>
      </c>
      <c r="AV106" s="8">
        <f t="shared" si="81"/>
        <v>940</v>
      </c>
      <c r="AW106" s="8">
        <f t="shared" si="82"/>
        <v>915</v>
      </c>
      <c r="AX106" s="8">
        <f t="shared" si="83"/>
        <v>900</v>
      </c>
      <c r="AY106" s="8">
        <f t="shared" si="84"/>
        <v>885</v>
      </c>
      <c r="AZ106" s="8">
        <f t="shared" si="85"/>
        <v>875</v>
      </c>
      <c r="BA106" s="8">
        <f t="shared" si="86"/>
        <v>865</v>
      </c>
      <c r="BB106" s="8">
        <f t="shared" si="87"/>
        <v>860</v>
      </c>
      <c r="BC106" s="8">
        <f t="shared" si="88"/>
        <v>855</v>
      </c>
      <c r="BD106" s="8">
        <f t="shared" si="89"/>
        <v>845</v>
      </c>
      <c r="BE106" s="8">
        <f t="shared" si="90"/>
        <v>840</v>
      </c>
      <c r="BF106" s="8" t="str">
        <f t="shared" si="91"/>
        <v/>
      </c>
      <c r="BG106" s="8" t="str">
        <f t="shared" si="92"/>
        <v/>
      </c>
      <c r="BH106" s="8" t="str">
        <f t="shared" si="93"/>
        <v/>
      </c>
      <c r="BI106" s="8" t="str">
        <f t="shared" si="94"/>
        <v/>
      </c>
      <c r="BJ106" s="8" t="str">
        <f t="shared" si="95"/>
        <v/>
      </c>
      <c r="BK106" s="8" t="str">
        <f t="shared" si="96"/>
        <v/>
      </c>
      <c r="BL106" s="8" t="str">
        <f t="shared" si="97"/>
        <v/>
      </c>
      <c r="BM106" s="8" t="str">
        <f t="shared" si="98"/>
        <v/>
      </c>
      <c r="BN106" s="8" t="str">
        <f t="shared" si="99"/>
        <v/>
      </c>
      <c r="BO106" s="8" t="str">
        <f t="shared" si="100"/>
        <v/>
      </c>
      <c r="BP106" s="8" t="str">
        <f t="shared" si="101"/>
        <v/>
      </c>
      <c r="BQ106" s="8" t="str">
        <f t="shared" si="102"/>
        <v/>
      </c>
    </row>
    <row r="107" spans="1:69" x14ac:dyDescent="0.2">
      <c r="A107" s="8" t="str">
        <f>Binning!B107</f>
        <v>PCPU</v>
      </c>
      <c r="B107" s="8" t="str">
        <f>Binning!C107</f>
        <v>MP009</v>
      </c>
      <c r="C107" s="8" t="str">
        <f>Binning!D107</f>
        <v>E9</v>
      </c>
      <c r="D107" s="8" t="str">
        <f>Binning!F107</f>
        <v>MP009_E9</v>
      </c>
      <c r="E107" s="8" t="str">
        <f>Binning!G107</f>
        <v>Bin1</v>
      </c>
      <c r="F107" s="8">
        <f>Binning!H107</f>
        <v>1075</v>
      </c>
      <c r="G107" s="8">
        <f>Binning!I107</f>
        <v>130</v>
      </c>
      <c r="H107" s="8">
        <f>Binning!J107</f>
        <v>653.6</v>
      </c>
      <c r="J107" s="8">
        <f>Binning!L107</f>
        <v>880</v>
      </c>
      <c r="K107" s="8">
        <f>Binning!M107</f>
        <v>680</v>
      </c>
      <c r="L107" s="8">
        <f>Binning!N107</f>
        <v>120</v>
      </c>
      <c r="M107" s="8">
        <f>Binning!Y107</f>
        <v>5</v>
      </c>
      <c r="O107" s="8">
        <f t="shared" si="74"/>
        <v>110</v>
      </c>
      <c r="P107" s="8">
        <f>Binning!AZ107</f>
        <v>594.18521581609184</v>
      </c>
      <c r="Q107" s="8" t="str">
        <f t="shared" si="75"/>
        <v>MP009_E9</v>
      </c>
      <c r="R107" s="8">
        <f t="shared" si="103"/>
        <v>880</v>
      </c>
      <c r="S107" s="8">
        <f t="shared" si="103"/>
        <v>840</v>
      </c>
      <c r="T107" s="8">
        <f t="shared" si="103"/>
        <v>805</v>
      </c>
      <c r="U107" s="8">
        <f t="shared" si="103"/>
        <v>780</v>
      </c>
      <c r="V107" s="8">
        <f t="shared" si="103"/>
        <v>765</v>
      </c>
      <c r="W107" s="8">
        <f t="shared" si="103"/>
        <v>750</v>
      </c>
      <c r="X107" s="8">
        <f t="shared" si="103"/>
        <v>740</v>
      </c>
      <c r="Y107" s="8">
        <f t="shared" si="103"/>
        <v>730</v>
      </c>
      <c r="Z107" s="8">
        <f t="shared" si="103"/>
        <v>725</v>
      </c>
      <c r="AA107" s="8">
        <f t="shared" si="103"/>
        <v>720</v>
      </c>
      <c r="AB107" s="8">
        <f t="shared" si="103"/>
        <v>710</v>
      </c>
      <c r="AC107" s="8">
        <f t="shared" si="103"/>
        <v>705</v>
      </c>
      <c r="AD107" s="8" t="str">
        <f t="shared" si="103"/>
        <v/>
      </c>
      <c r="AE107" s="8" t="str">
        <f t="shared" si="103"/>
        <v/>
      </c>
      <c r="AF107" s="8" t="str">
        <f t="shared" si="103"/>
        <v/>
      </c>
      <c r="AG107" s="8" t="str">
        <f t="shared" si="103"/>
        <v/>
      </c>
      <c r="AH107" s="8" t="str">
        <f t="shared" si="104"/>
        <v/>
      </c>
      <c r="AI107" s="8" t="str">
        <f t="shared" si="104"/>
        <v/>
      </c>
      <c r="AJ107" s="8" t="str">
        <f t="shared" si="104"/>
        <v/>
      </c>
      <c r="AK107" s="8" t="str">
        <f t="shared" si="104"/>
        <v/>
      </c>
      <c r="AL107" s="8" t="str">
        <f t="shared" si="104"/>
        <v/>
      </c>
      <c r="AM107" s="8" t="str">
        <f t="shared" si="104"/>
        <v/>
      </c>
      <c r="AN107" s="8" t="str">
        <f t="shared" si="104"/>
        <v/>
      </c>
      <c r="AO107" s="8" t="str">
        <f t="shared" si="104"/>
        <v/>
      </c>
      <c r="AQ107" s="8">
        <f t="shared" si="76"/>
        <v>110</v>
      </c>
      <c r="AR107" s="8">
        <f t="shared" si="77"/>
        <v>594.18521581609184</v>
      </c>
      <c r="AS107" s="8" t="str">
        <f t="shared" si="78"/>
        <v>MP009_E9</v>
      </c>
      <c r="AT107" s="8">
        <f t="shared" si="79"/>
        <v>1000</v>
      </c>
      <c r="AU107" s="8">
        <f t="shared" si="80"/>
        <v>960</v>
      </c>
      <c r="AV107" s="8">
        <f t="shared" si="81"/>
        <v>925</v>
      </c>
      <c r="AW107" s="8">
        <f t="shared" si="82"/>
        <v>900</v>
      </c>
      <c r="AX107" s="8">
        <f t="shared" si="83"/>
        <v>885</v>
      </c>
      <c r="AY107" s="8">
        <f t="shared" si="84"/>
        <v>870</v>
      </c>
      <c r="AZ107" s="8">
        <f t="shared" si="85"/>
        <v>860</v>
      </c>
      <c r="BA107" s="8">
        <f t="shared" si="86"/>
        <v>850</v>
      </c>
      <c r="BB107" s="8">
        <f t="shared" si="87"/>
        <v>845</v>
      </c>
      <c r="BC107" s="8">
        <f t="shared" si="88"/>
        <v>840</v>
      </c>
      <c r="BD107" s="8">
        <f t="shared" si="89"/>
        <v>830</v>
      </c>
      <c r="BE107" s="8">
        <f t="shared" si="90"/>
        <v>825</v>
      </c>
      <c r="BF107" s="8" t="str">
        <f t="shared" si="91"/>
        <v/>
      </c>
      <c r="BG107" s="8" t="str">
        <f t="shared" si="92"/>
        <v/>
      </c>
      <c r="BH107" s="8" t="str">
        <f t="shared" si="93"/>
        <v/>
      </c>
      <c r="BI107" s="8" t="str">
        <f t="shared" si="94"/>
        <v/>
      </c>
      <c r="BJ107" s="8" t="str">
        <f t="shared" si="95"/>
        <v/>
      </c>
      <c r="BK107" s="8" t="str">
        <f t="shared" si="96"/>
        <v/>
      </c>
      <c r="BL107" s="8" t="str">
        <f t="shared" si="97"/>
        <v/>
      </c>
      <c r="BM107" s="8" t="str">
        <f t="shared" si="98"/>
        <v/>
      </c>
      <c r="BN107" s="8" t="str">
        <f t="shared" si="99"/>
        <v/>
      </c>
      <c r="BO107" s="8" t="str">
        <f t="shared" si="100"/>
        <v/>
      </c>
      <c r="BP107" s="8" t="str">
        <f t="shared" si="101"/>
        <v/>
      </c>
      <c r="BQ107" s="8" t="str">
        <f t="shared" si="102"/>
        <v/>
      </c>
    </row>
    <row r="108" spans="1:69" x14ac:dyDescent="0.2">
      <c r="A108" s="8" t="str">
        <f>Binning!B108</f>
        <v>PCPU</v>
      </c>
      <c r="B108" s="8" t="str">
        <f>Binning!C108</f>
        <v>MP009</v>
      </c>
      <c r="C108" s="8" t="str">
        <f>Binning!D108</f>
        <v>E10</v>
      </c>
      <c r="D108" s="8" t="str">
        <f>Binning!F108</f>
        <v>MP009_E10</v>
      </c>
      <c r="E108" s="8" t="str">
        <f>Binning!G108</f>
        <v>Bin1</v>
      </c>
      <c r="F108" s="8">
        <f>Binning!H108</f>
        <v>1060</v>
      </c>
      <c r="G108" s="8">
        <f>Binning!I108</f>
        <v>130</v>
      </c>
      <c r="H108" s="8">
        <f>Binning!J108</f>
        <v>653.6</v>
      </c>
      <c r="J108" s="8">
        <f>Binning!L108</f>
        <v>880</v>
      </c>
      <c r="K108" s="8">
        <f>Binning!M108</f>
        <v>680</v>
      </c>
      <c r="L108" s="8">
        <f>Binning!N108</f>
        <v>120</v>
      </c>
      <c r="M108" s="8">
        <f>Binning!Y108</f>
        <v>5</v>
      </c>
      <c r="O108" s="8">
        <f t="shared" si="74"/>
        <v>110</v>
      </c>
      <c r="P108" s="8">
        <f>Binning!AZ108</f>
        <v>594.18521581609184</v>
      </c>
      <c r="Q108" s="8" t="str">
        <f t="shared" si="75"/>
        <v>MP009_E10</v>
      </c>
      <c r="R108" s="8">
        <f t="shared" si="103"/>
        <v>880</v>
      </c>
      <c r="S108" s="8">
        <f t="shared" si="103"/>
        <v>825</v>
      </c>
      <c r="T108" s="8">
        <f t="shared" si="103"/>
        <v>790</v>
      </c>
      <c r="U108" s="8">
        <f t="shared" si="103"/>
        <v>765</v>
      </c>
      <c r="V108" s="8">
        <f t="shared" si="103"/>
        <v>750</v>
      </c>
      <c r="W108" s="8">
        <f t="shared" si="103"/>
        <v>735</v>
      </c>
      <c r="X108" s="8">
        <f t="shared" si="103"/>
        <v>725</v>
      </c>
      <c r="Y108" s="8">
        <f t="shared" si="103"/>
        <v>715</v>
      </c>
      <c r="Z108" s="8">
        <f t="shared" si="103"/>
        <v>710</v>
      </c>
      <c r="AA108" s="8">
        <f t="shared" si="103"/>
        <v>705</v>
      </c>
      <c r="AB108" s="8">
        <f t="shared" si="103"/>
        <v>695</v>
      </c>
      <c r="AC108" s="8">
        <f t="shared" si="103"/>
        <v>690</v>
      </c>
      <c r="AD108" s="8" t="str">
        <f t="shared" si="103"/>
        <v/>
      </c>
      <c r="AE108" s="8" t="str">
        <f t="shared" si="103"/>
        <v/>
      </c>
      <c r="AF108" s="8" t="str">
        <f t="shared" si="103"/>
        <v/>
      </c>
      <c r="AG108" s="8" t="str">
        <f t="shared" si="103"/>
        <v/>
      </c>
      <c r="AH108" s="8" t="str">
        <f t="shared" si="104"/>
        <v/>
      </c>
      <c r="AI108" s="8" t="str">
        <f t="shared" si="104"/>
        <v/>
      </c>
      <c r="AJ108" s="8" t="str">
        <f t="shared" si="104"/>
        <v/>
      </c>
      <c r="AK108" s="8" t="str">
        <f t="shared" si="104"/>
        <v/>
      </c>
      <c r="AL108" s="8" t="str">
        <f t="shared" si="104"/>
        <v/>
      </c>
      <c r="AM108" s="8" t="str">
        <f t="shared" si="104"/>
        <v/>
      </c>
      <c r="AN108" s="8" t="str">
        <f t="shared" si="104"/>
        <v/>
      </c>
      <c r="AO108" s="8" t="str">
        <f t="shared" si="104"/>
        <v/>
      </c>
      <c r="AQ108" s="8">
        <f t="shared" si="76"/>
        <v>110</v>
      </c>
      <c r="AR108" s="8">
        <f t="shared" si="77"/>
        <v>594.18521581609184</v>
      </c>
      <c r="AS108" s="8" t="str">
        <f t="shared" si="78"/>
        <v>MP009_E10</v>
      </c>
      <c r="AT108" s="8">
        <f t="shared" si="79"/>
        <v>1000</v>
      </c>
      <c r="AU108" s="8">
        <f t="shared" si="80"/>
        <v>945</v>
      </c>
      <c r="AV108" s="8">
        <f t="shared" si="81"/>
        <v>910</v>
      </c>
      <c r="AW108" s="8">
        <f t="shared" si="82"/>
        <v>885</v>
      </c>
      <c r="AX108" s="8">
        <f t="shared" si="83"/>
        <v>870</v>
      </c>
      <c r="AY108" s="8">
        <f t="shared" si="84"/>
        <v>855</v>
      </c>
      <c r="AZ108" s="8">
        <f t="shared" si="85"/>
        <v>845</v>
      </c>
      <c r="BA108" s="8">
        <f t="shared" si="86"/>
        <v>835</v>
      </c>
      <c r="BB108" s="8">
        <f t="shared" si="87"/>
        <v>830</v>
      </c>
      <c r="BC108" s="8">
        <f t="shared" si="88"/>
        <v>825</v>
      </c>
      <c r="BD108" s="8">
        <f t="shared" si="89"/>
        <v>815</v>
      </c>
      <c r="BE108" s="8">
        <f t="shared" si="90"/>
        <v>810</v>
      </c>
      <c r="BF108" s="8" t="str">
        <f t="shared" si="91"/>
        <v/>
      </c>
      <c r="BG108" s="8" t="str">
        <f t="shared" si="92"/>
        <v/>
      </c>
      <c r="BH108" s="8" t="str">
        <f t="shared" si="93"/>
        <v/>
      </c>
      <c r="BI108" s="8" t="str">
        <f t="shared" si="94"/>
        <v/>
      </c>
      <c r="BJ108" s="8" t="str">
        <f t="shared" si="95"/>
        <v/>
      </c>
      <c r="BK108" s="8" t="str">
        <f t="shared" si="96"/>
        <v/>
      </c>
      <c r="BL108" s="8" t="str">
        <f t="shared" si="97"/>
        <v/>
      </c>
      <c r="BM108" s="8" t="str">
        <f t="shared" si="98"/>
        <v/>
      </c>
      <c r="BN108" s="8" t="str">
        <f t="shared" si="99"/>
        <v/>
      </c>
      <c r="BO108" s="8" t="str">
        <f t="shared" si="100"/>
        <v/>
      </c>
      <c r="BP108" s="8" t="str">
        <f t="shared" si="101"/>
        <v/>
      </c>
      <c r="BQ108" s="8" t="str">
        <f t="shared" si="102"/>
        <v/>
      </c>
    </row>
    <row r="109" spans="1:69" x14ac:dyDescent="0.2">
      <c r="A109" s="8" t="str">
        <f>Binning!B109</f>
        <v>PCPU</v>
      </c>
      <c r="B109" s="8" t="str">
        <f>Binning!C109</f>
        <v>MP009</v>
      </c>
      <c r="C109" s="8" t="str">
        <f>Binning!D109</f>
        <v>E11</v>
      </c>
      <c r="D109" s="8" t="str">
        <f>Binning!F109</f>
        <v>MP009_E11</v>
      </c>
      <c r="E109" s="8" t="str">
        <f>Binning!G109</f>
        <v>Bin1</v>
      </c>
      <c r="F109" s="8">
        <f>Binning!H109</f>
        <v>1045</v>
      </c>
      <c r="G109" s="8">
        <f>Binning!I109</f>
        <v>130</v>
      </c>
      <c r="H109" s="8">
        <f>Binning!J109</f>
        <v>653.6</v>
      </c>
      <c r="J109" s="8">
        <f>Binning!L109</f>
        <v>880</v>
      </c>
      <c r="K109" s="8">
        <f>Binning!M109</f>
        <v>680</v>
      </c>
      <c r="L109" s="8">
        <f>Binning!N109</f>
        <v>120</v>
      </c>
      <c r="M109" s="8">
        <f>Binning!Y109</f>
        <v>5</v>
      </c>
      <c r="O109" s="8">
        <f t="shared" si="74"/>
        <v>110</v>
      </c>
      <c r="P109" s="8">
        <f>Binning!AZ109</f>
        <v>594.18521581609184</v>
      </c>
      <c r="Q109" s="8" t="str">
        <f t="shared" si="75"/>
        <v>MP009_E11</v>
      </c>
      <c r="R109" s="8">
        <f t="shared" si="103"/>
        <v>880</v>
      </c>
      <c r="S109" s="8">
        <f t="shared" si="103"/>
        <v>810</v>
      </c>
      <c r="T109" s="8">
        <f t="shared" si="103"/>
        <v>775</v>
      </c>
      <c r="U109" s="8">
        <f t="shared" si="103"/>
        <v>750</v>
      </c>
      <c r="V109" s="8">
        <f t="shared" si="103"/>
        <v>735</v>
      </c>
      <c r="W109" s="8">
        <f t="shared" si="103"/>
        <v>720</v>
      </c>
      <c r="X109" s="8">
        <f t="shared" si="103"/>
        <v>710</v>
      </c>
      <c r="Y109" s="8">
        <f t="shared" si="103"/>
        <v>700</v>
      </c>
      <c r="Z109" s="8">
        <f t="shared" si="103"/>
        <v>695</v>
      </c>
      <c r="AA109" s="8">
        <f t="shared" si="103"/>
        <v>690</v>
      </c>
      <c r="AB109" s="8">
        <f t="shared" si="103"/>
        <v>680</v>
      </c>
      <c r="AC109" s="8">
        <f t="shared" si="103"/>
        <v>680</v>
      </c>
      <c r="AD109" s="8" t="str">
        <f t="shared" si="103"/>
        <v/>
      </c>
      <c r="AE109" s="8" t="str">
        <f t="shared" si="103"/>
        <v/>
      </c>
      <c r="AF109" s="8" t="str">
        <f t="shared" si="103"/>
        <v/>
      </c>
      <c r="AG109" s="8" t="str">
        <f t="shared" si="103"/>
        <v/>
      </c>
      <c r="AH109" s="8" t="str">
        <f t="shared" si="104"/>
        <v/>
      </c>
      <c r="AI109" s="8" t="str">
        <f t="shared" si="104"/>
        <v/>
      </c>
      <c r="AJ109" s="8" t="str">
        <f t="shared" si="104"/>
        <v/>
      </c>
      <c r="AK109" s="8" t="str">
        <f t="shared" si="104"/>
        <v/>
      </c>
      <c r="AL109" s="8" t="str">
        <f t="shared" si="104"/>
        <v/>
      </c>
      <c r="AM109" s="8" t="str">
        <f t="shared" si="104"/>
        <v/>
      </c>
      <c r="AN109" s="8" t="str">
        <f t="shared" si="104"/>
        <v/>
      </c>
      <c r="AO109" s="8" t="str">
        <f t="shared" si="104"/>
        <v/>
      </c>
      <c r="AQ109" s="8">
        <f t="shared" si="76"/>
        <v>110</v>
      </c>
      <c r="AR109" s="8">
        <f t="shared" si="77"/>
        <v>594.18521581609184</v>
      </c>
      <c r="AS109" s="8" t="str">
        <f t="shared" si="78"/>
        <v>MP009_E11</v>
      </c>
      <c r="AT109" s="8">
        <f t="shared" si="79"/>
        <v>1000</v>
      </c>
      <c r="AU109" s="8">
        <f t="shared" si="80"/>
        <v>930</v>
      </c>
      <c r="AV109" s="8">
        <f t="shared" si="81"/>
        <v>895</v>
      </c>
      <c r="AW109" s="8">
        <f t="shared" si="82"/>
        <v>870</v>
      </c>
      <c r="AX109" s="8">
        <f t="shared" si="83"/>
        <v>855</v>
      </c>
      <c r="AY109" s="8">
        <f t="shared" si="84"/>
        <v>840</v>
      </c>
      <c r="AZ109" s="8">
        <f t="shared" si="85"/>
        <v>830</v>
      </c>
      <c r="BA109" s="8">
        <f t="shared" si="86"/>
        <v>820</v>
      </c>
      <c r="BB109" s="8">
        <f t="shared" si="87"/>
        <v>815</v>
      </c>
      <c r="BC109" s="8">
        <f t="shared" si="88"/>
        <v>810</v>
      </c>
      <c r="BD109" s="8">
        <f t="shared" si="89"/>
        <v>800</v>
      </c>
      <c r="BE109" s="8">
        <f t="shared" si="90"/>
        <v>800</v>
      </c>
      <c r="BF109" s="8" t="str">
        <f t="shared" si="91"/>
        <v/>
      </c>
      <c r="BG109" s="8" t="str">
        <f t="shared" si="92"/>
        <v/>
      </c>
      <c r="BH109" s="8" t="str">
        <f t="shared" si="93"/>
        <v/>
      </c>
      <c r="BI109" s="8" t="str">
        <f t="shared" si="94"/>
        <v/>
      </c>
      <c r="BJ109" s="8" t="str">
        <f t="shared" si="95"/>
        <v/>
      </c>
      <c r="BK109" s="8" t="str">
        <f t="shared" si="96"/>
        <v/>
      </c>
      <c r="BL109" s="8" t="str">
        <f t="shared" si="97"/>
        <v/>
      </c>
      <c r="BM109" s="8" t="str">
        <f t="shared" si="98"/>
        <v/>
      </c>
      <c r="BN109" s="8" t="str">
        <f t="shared" si="99"/>
        <v/>
      </c>
      <c r="BO109" s="8" t="str">
        <f t="shared" si="100"/>
        <v/>
      </c>
      <c r="BP109" s="8" t="str">
        <f t="shared" si="101"/>
        <v/>
      </c>
      <c r="BQ109" s="8" t="str">
        <f t="shared" si="102"/>
        <v/>
      </c>
    </row>
    <row r="110" spans="1:69" x14ac:dyDescent="0.2">
      <c r="A110" s="8" t="str">
        <f>Binning!B110</f>
        <v>PCPU</v>
      </c>
      <c r="B110" s="8" t="str">
        <f>Binning!C110</f>
        <v>MP009</v>
      </c>
      <c r="C110" s="8" t="str">
        <f>Binning!D110</f>
        <v>E12</v>
      </c>
      <c r="D110" s="8" t="str">
        <f>Binning!F110</f>
        <v>MP009_E12</v>
      </c>
      <c r="E110" s="8" t="str">
        <f>Binning!G110</f>
        <v>Bin1</v>
      </c>
      <c r="F110" s="8">
        <f>Binning!H110</f>
        <v>1030</v>
      </c>
      <c r="G110" s="8">
        <f>Binning!I110</f>
        <v>130</v>
      </c>
      <c r="H110" s="8">
        <f>Binning!J110</f>
        <v>653.6</v>
      </c>
      <c r="J110" s="8">
        <f>Binning!L110</f>
        <v>880</v>
      </c>
      <c r="K110" s="8">
        <f>Binning!M110</f>
        <v>680</v>
      </c>
      <c r="L110" s="8">
        <f>Binning!N110</f>
        <v>120</v>
      </c>
      <c r="M110" s="8">
        <f>Binning!Y110</f>
        <v>5</v>
      </c>
      <c r="O110" s="8">
        <f t="shared" si="74"/>
        <v>110</v>
      </c>
      <c r="P110" s="8">
        <f>Binning!AZ110</f>
        <v>594.18521581609184</v>
      </c>
      <c r="Q110" s="8" t="str">
        <f t="shared" si="75"/>
        <v>MP009_E12</v>
      </c>
      <c r="R110" s="8">
        <f t="shared" ref="R110:AG126" si="105">IF($O110*1.03&gt;R$2,MAX(MIN(FLOOR(($F110-$G110*LOG10($P110*R$2/100))/$M110,1)*$M110,$J110),$K110),"")</f>
        <v>880</v>
      </c>
      <c r="S110" s="8">
        <f t="shared" si="105"/>
        <v>795</v>
      </c>
      <c r="T110" s="8">
        <f t="shared" si="105"/>
        <v>760</v>
      </c>
      <c r="U110" s="8">
        <f t="shared" si="105"/>
        <v>735</v>
      </c>
      <c r="V110" s="8">
        <f t="shared" si="105"/>
        <v>720</v>
      </c>
      <c r="W110" s="8">
        <f t="shared" si="105"/>
        <v>705</v>
      </c>
      <c r="X110" s="8">
        <f t="shared" si="105"/>
        <v>695</v>
      </c>
      <c r="Y110" s="8">
        <f t="shared" si="105"/>
        <v>685</v>
      </c>
      <c r="Z110" s="8">
        <f t="shared" si="105"/>
        <v>680</v>
      </c>
      <c r="AA110" s="8">
        <f t="shared" si="105"/>
        <v>680</v>
      </c>
      <c r="AB110" s="8">
        <f t="shared" si="105"/>
        <v>680</v>
      </c>
      <c r="AC110" s="8">
        <f t="shared" si="105"/>
        <v>680</v>
      </c>
      <c r="AD110" s="8" t="str">
        <f t="shared" si="105"/>
        <v/>
      </c>
      <c r="AE110" s="8" t="str">
        <f t="shared" si="105"/>
        <v/>
      </c>
      <c r="AF110" s="8" t="str">
        <f t="shared" si="105"/>
        <v/>
      </c>
      <c r="AG110" s="8" t="str">
        <f t="shared" si="105"/>
        <v/>
      </c>
      <c r="AH110" s="8" t="str">
        <f t="shared" si="104"/>
        <v/>
      </c>
      <c r="AI110" s="8" t="str">
        <f t="shared" si="104"/>
        <v/>
      </c>
      <c r="AJ110" s="8" t="str">
        <f t="shared" si="104"/>
        <v/>
      </c>
      <c r="AK110" s="8" t="str">
        <f t="shared" si="104"/>
        <v/>
      </c>
      <c r="AL110" s="8" t="str">
        <f t="shared" si="104"/>
        <v/>
      </c>
      <c r="AM110" s="8" t="str">
        <f t="shared" si="104"/>
        <v/>
      </c>
      <c r="AN110" s="8" t="str">
        <f t="shared" si="104"/>
        <v/>
      </c>
      <c r="AO110" s="8" t="str">
        <f t="shared" si="104"/>
        <v/>
      </c>
      <c r="AQ110" s="8">
        <f t="shared" si="76"/>
        <v>110</v>
      </c>
      <c r="AR110" s="8">
        <f t="shared" si="77"/>
        <v>594.18521581609184</v>
      </c>
      <c r="AS110" s="8" t="str">
        <f t="shared" si="78"/>
        <v>MP009_E12</v>
      </c>
      <c r="AT110" s="8">
        <f t="shared" si="79"/>
        <v>1000</v>
      </c>
      <c r="AU110" s="8">
        <f t="shared" si="80"/>
        <v>915</v>
      </c>
      <c r="AV110" s="8">
        <f t="shared" si="81"/>
        <v>880</v>
      </c>
      <c r="AW110" s="8">
        <f t="shared" si="82"/>
        <v>855</v>
      </c>
      <c r="AX110" s="8">
        <f t="shared" si="83"/>
        <v>840</v>
      </c>
      <c r="AY110" s="8">
        <f t="shared" si="84"/>
        <v>825</v>
      </c>
      <c r="AZ110" s="8">
        <f t="shared" si="85"/>
        <v>815</v>
      </c>
      <c r="BA110" s="8">
        <f t="shared" si="86"/>
        <v>805</v>
      </c>
      <c r="BB110" s="8">
        <f t="shared" si="87"/>
        <v>800</v>
      </c>
      <c r="BC110" s="8">
        <f t="shared" si="88"/>
        <v>800</v>
      </c>
      <c r="BD110" s="8">
        <f t="shared" si="89"/>
        <v>800</v>
      </c>
      <c r="BE110" s="8">
        <f t="shared" si="90"/>
        <v>800</v>
      </c>
      <c r="BF110" s="8" t="str">
        <f t="shared" si="91"/>
        <v/>
      </c>
      <c r="BG110" s="8" t="str">
        <f t="shared" si="92"/>
        <v/>
      </c>
      <c r="BH110" s="8" t="str">
        <f t="shared" si="93"/>
        <v/>
      </c>
      <c r="BI110" s="8" t="str">
        <f t="shared" si="94"/>
        <v/>
      </c>
      <c r="BJ110" s="8" t="str">
        <f t="shared" si="95"/>
        <v/>
      </c>
      <c r="BK110" s="8" t="str">
        <f t="shared" si="96"/>
        <v/>
      </c>
      <c r="BL110" s="8" t="str">
        <f t="shared" si="97"/>
        <v/>
      </c>
      <c r="BM110" s="8" t="str">
        <f t="shared" si="98"/>
        <v/>
      </c>
      <c r="BN110" s="8" t="str">
        <f t="shared" si="99"/>
        <v/>
      </c>
      <c r="BO110" s="8" t="str">
        <f t="shared" si="100"/>
        <v/>
      </c>
      <c r="BP110" s="8" t="str">
        <f t="shared" si="101"/>
        <v/>
      </c>
      <c r="BQ110" s="8" t="str">
        <f t="shared" si="102"/>
        <v/>
      </c>
    </row>
    <row r="111" spans="1:69" x14ac:dyDescent="0.2">
      <c r="A111" s="8" t="str">
        <f>Binning!B111</f>
        <v>PCPU</v>
      </c>
      <c r="B111" s="8" t="str">
        <f>Binning!C111</f>
        <v>MP00A</v>
      </c>
      <c r="C111" s="8" t="str">
        <f>Binning!D111</f>
        <v>E1</v>
      </c>
      <c r="D111" s="8" t="str">
        <f>Binning!F111</f>
        <v>MP00A_E1</v>
      </c>
      <c r="E111" s="8" t="str">
        <f>Binning!G111</f>
        <v>Bin1</v>
      </c>
      <c r="F111" s="8">
        <f>Binning!H111</f>
        <v>1245</v>
      </c>
      <c r="G111" s="8">
        <f>Binning!I111</f>
        <v>135</v>
      </c>
      <c r="H111" s="8">
        <f>Binning!J111</f>
        <v>653.6</v>
      </c>
      <c r="J111" s="8">
        <f>Binning!L111</f>
        <v>940</v>
      </c>
      <c r="K111" s="8">
        <f>Binning!M111</f>
        <v>710</v>
      </c>
      <c r="L111" s="8">
        <f>Binning!N111</f>
        <v>140</v>
      </c>
      <c r="M111" s="8">
        <f>Binning!Y111</f>
        <v>5</v>
      </c>
      <c r="O111" s="8">
        <f t="shared" si="74"/>
        <v>110</v>
      </c>
      <c r="P111" s="8">
        <f>Binning!AZ111</f>
        <v>594.18521581609184</v>
      </c>
      <c r="Q111" s="8" t="str">
        <f t="shared" si="75"/>
        <v>MP00A_E1</v>
      </c>
      <c r="R111" s="8">
        <f t="shared" si="105"/>
        <v>940</v>
      </c>
      <c r="S111" s="8">
        <f t="shared" si="105"/>
        <v>940</v>
      </c>
      <c r="T111" s="8">
        <f t="shared" si="105"/>
        <v>940</v>
      </c>
      <c r="U111" s="8">
        <f t="shared" si="105"/>
        <v>940</v>
      </c>
      <c r="V111" s="8">
        <f t="shared" si="105"/>
        <v>920</v>
      </c>
      <c r="W111" s="8">
        <f t="shared" si="105"/>
        <v>910</v>
      </c>
      <c r="X111" s="8">
        <f t="shared" si="105"/>
        <v>900</v>
      </c>
      <c r="Y111" s="8">
        <f t="shared" si="105"/>
        <v>890</v>
      </c>
      <c r="Z111" s="8">
        <f t="shared" si="105"/>
        <v>880</v>
      </c>
      <c r="AA111" s="8">
        <f t="shared" si="105"/>
        <v>875</v>
      </c>
      <c r="AB111" s="8">
        <f t="shared" si="105"/>
        <v>870</v>
      </c>
      <c r="AC111" s="8">
        <f t="shared" si="105"/>
        <v>860</v>
      </c>
      <c r="AD111" s="8" t="str">
        <f t="shared" si="105"/>
        <v/>
      </c>
      <c r="AE111" s="8" t="str">
        <f t="shared" si="105"/>
        <v/>
      </c>
      <c r="AF111" s="8" t="str">
        <f t="shared" si="105"/>
        <v/>
      </c>
      <c r="AG111" s="8" t="str">
        <f t="shared" si="104"/>
        <v/>
      </c>
      <c r="AH111" s="8" t="str">
        <f t="shared" si="104"/>
        <v/>
      </c>
      <c r="AI111" s="8" t="str">
        <f t="shared" si="104"/>
        <v/>
      </c>
      <c r="AJ111" s="8" t="str">
        <f t="shared" si="104"/>
        <v/>
      </c>
      <c r="AK111" s="8" t="str">
        <f t="shared" si="104"/>
        <v/>
      </c>
      <c r="AL111" s="8" t="str">
        <f t="shared" si="104"/>
        <v/>
      </c>
      <c r="AM111" s="8" t="str">
        <f t="shared" si="104"/>
        <v/>
      </c>
      <c r="AN111" s="8" t="str">
        <f t="shared" si="104"/>
        <v/>
      </c>
      <c r="AO111" s="8" t="str">
        <f t="shared" si="104"/>
        <v/>
      </c>
      <c r="AQ111" s="8">
        <f t="shared" si="76"/>
        <v>110</v>
      </c>
      <c r="AR111" s="8">
        <f t="shared" si="77"/>
        <v>594.18521581609184</v>
      </c>
      <c r="AS111" s="8" t="str">
        <f t="shared" si="78"/>
        <v>MP00A_E1</v>
      </c>
      <c r="AT111" s="8">
        <f t="shared" si="79"/>
        <v>1080</v>
      </c>
      <c r="AU111" s="8">
        <f t="shared" si="80"/>
        <v>1080</v>
      </c>
      <c r="AV111" s="8">
        <f t="shared" si="81"/>
        <v>1080</v>
      </c>
      <c r="AW111" s="8">
        <f t="shared" si="82"/>
        <v>1080</v>
      </c>
      <c r="AX111" s="8">
        <f t="shared" si="83"/>
        <v>1060</v>
      </c>
      <c r="AY111" s="8">
        <f t="shared" si="84"/>
        <v>1050</v>
      </c>
      <c r="AZ111" s="8">
        <f t="shared" si="85"/>
        <v>1040</v>
      </c>
      <c r="BA111" s="8">
        <f t="shared" si="86"/>
        <v>1030</v>
      </c>
      <c r="BB111" s="8">
        <f t="shared" si="87"/>
        <v>1020</v>
      </c>
      <c r="BC111" s="8">
        <f t="shared" si="88"/>
        <v>1015</v>
      </c>
      <c r="BD111" s="8">
        <f t="shared" si="89"/>
        <v>1010</v>
      </c>
      <c r="BE111" s="8">
        <f t="shared" si="90"/>
        <v>1000</v>
      </c>
      <c r="BF111" s="8" t="str">
        <f t="shared" si="91"/>
        <v/>
      </c>
      <c r="BG111" s="8" t="str">
        <f t="shared" si="92"/>
        <v/>
      </c>
      <c r="BH111" s="8" t="str">
        <f t="shared" si="93"/>
        <v/>
      </c>
      <c r="BI111" s="8" t="str">
        <f t="shared" si="94"/>
        <v/>
      </c>
      <c r="BJ111" s="8" t="str">
        <f t="shared" si="95"/>
        <v/>
      </c>
      <c r="BK111" s="8" t="str">
        <f t="shared" si="96"/>
        <v/>
      </c>
      <c r="BL111" s="8" t="str">
        <f t="shared" si="97"/>
        <v/>
      </c>
      <c r="BM111" s="8" t="str">
        <f t="shared" si="98"/>
        <v/>
      </c>
      <c r="BN111" s="8" t="str">
        <f t="shared" si="99"/>
        <v/>
      </c>
      <c r="BO111" s="8" t="str">
        <f t="shared" si="100"/>
        <v/>
      </c>
      <c r="BP111" s="8" t="str">
        <f t="shared" si="101"/>
        <v/>
      </c>
      <c r="BQ111" s="8" t="str">
        <f t="shared" si="102"/>
        <v/>
      </c>
    </row>
    <row r="112" spans="1:69" x14ac:dyDescent="0.2">
      <c r="A112" s="8" t="str">
        <f>Binning!B112</f>
        <v>PCPU</v>
      </c>
      <c r="B112" s="8" t="str">
        <f>Binning!C112</f>
        <v>MP00A</v>
      </c>
      <c r="C112" s="8" t="str">
        <f>Binning!D112</f>
        <v>E2</v>
      </c>
      <c r="D112" s="8" t="str">
        <f>Binning!F112</f>
        <v>MP00A_E2</v>
      </c>
      <c r="E112" s="8" t="str">
        <f>Binning!G112</f>
        <v>Bin1</v>
      </c>
      <c r="F112" s="8">
        <f>Binning!H112</f>
        <v>1230</v>
      </c>
      <c r="G112" s="8">
        <f>Binning!I112</f>
        <v>135</v>
      </c>
      <c r="H112" s="8">
        <f>Binning!J112</f>
        <v>653.6</v>
      </c>
      <c r="J112" s="8">
        <f>Binning!L112</f>
        <v>930</v>
      </c>
      <c r="K112" s="8">
        <f>Binning!M112</f>
        <v>710</v>
      </c>
      <c r="L112" s="8">
        <f>Binning!N112</f>
        <v>140</v>
      </c>
      <c r="M112" s="8">
        <f>Binning!Y112</f>
        <v>5</v>
      </c>
      <c r="O112" s="8">
        <f t="shared" si="74"/>
        <v>110</v>
      </c>
      <c r="P112" s="8">
        <f>Binning!AZ112</f>
        <v>594.18521581609184</v>
      </c>
      <c r="Q112" s="8" t="str">
        <f t="shared" si="75"/>
        <v>MP00A_E2</v>
      </c>
      <c r="R112" s="8">
        <f t="shared" si="105"/>
        <v>930</v>
      </c>
      <c r="S112" s="8">
        <f t="shared" si="105"/>
        <v>930</v>
      </c>
      <c r="T112" s="8">
        <f t="shared" si="105"/>
        <v>930</v>
      </c>
      <c r="U112" s="8">
        <f t="shared" si="105"/>
        <v>925</v>
      </c>
      <c r="V112" s="8">
        <f t="shared" si="105"/>
        <v>905</v>
      </c>
      <c r="W112" s="8">
        <f t="shared" si="105"/>
        <v>895</v>
      </c>
      <c r="X112" s="8">
        <f t="shared" si="105"/>
        <v>885</v>
      </c>
      <c r="Y112" s="8">
        <f t="shared" si="105"/>
        <v>875</v>
      </c>
      <c r="Z112" s="8">
        <f t="shared" si="105"/>
        <v>865</v>
      </c>
      <c r="AA112" s="8">
        <f t="shared" si="105"/>
        <v>860</v>
      </c>
      <c r="AB112" s="8">
        <f t="shared" si="105"/>
        <v>855</v>
      </c>
      <c r="AC112" s="8">
        <f t="shared" si="105"/>
        <v>845</v>
      </c>
      <c r="AD112" s="8" t="str">
        <f t="shared" si="105"/>
        <v/>
      </c>
      <c r="AE112" s="8" t="str">
        <f t="shared" si="105"/>
        <v/>
      </c>
      <c r="AF112" s="8" t="str">
        <f t="shared" si="105"/>
        <v/>
      </c>
      <c r="AG112" s="8" t="str">
        <f t="shared" si="105"/>
        <v/>
      </c>
      <c r="AH112" s="8" t="str">
        <f t="shared" si="104"/>
        <v/>
      </c>
      <c r="AI112" s="8" t="str">
        <f t="shared" si="104"/>
        <v/>
      </c>
      <c r="AJ112" s="8" t="str">
        <f t="shared" si="104"/>
        <v/>
      </c>
      <c r="AK112" s="8" t="str">
        <f t="shared" si="104"/>
        <v/>
      </c>
      <c r="AL112" s="8" t="str">
        <f t="shared" si="104"/>
        <v/>
      </c>
      <c r="AM112" s="8" t="str">
        <f t="shared" si="104"/>
        <v/>
      </c>
      <c r="AN112" s="8" t="str">
        <f t="shared" si="104"/>
        <v/>
      </c>
      <c r="AO112" s="8" t="str">
        <f t="shared" si="104"/>
        <v/>
      </c>
      <c r="AQ112" s="8">
        <f t="shared" si="76"/>
        <v>110</v>
      </c>
      <c r="AR112" s="8">
        <f t="shared" si="77"/>
        <v>594.18521581609184</v>
      </c>
      <c r="AS112" s="8" t="str">
        <f t="shared" si="78"/>
        <v>MP00A_E2</v>
      </c>
      <c r="AT112" s="8">
        <f t="shared" si="79"/>
        <v>1070</v>
      </c>
      <c r="AU112" s="8">
        <f t="shared" si="80"/>
        <v>1070</v>
      </c>
      <c r="AV112" s="8">
        <f t="shared" si="81"/>
        <v>1070</v>
      </c>
      <c r="AW112" s="8">
        <f t="shared" si="82"/>
        <v>1065</v>
      </c>
      <c r="AX112" s="8">
        <f t="shared" si="83"/>
        <v>1045</v>
      </c>
      <c r="AY112" s="8">
        <f t="shared" si="84"/>
        <v>1035</v>
      </c>
      <c r="AZ112" s="8">
        <f t="shared" si="85"/>
        <v>1025</v>
      </c>
      <c r="BA112" s="8">
        <f t="shared" si="86"/>
        <v>1015</v>
      </c>
      <c r="BB112" s="8">
        <f t="shared" si="87"/>
        <v>1005</v>
      </c>
      <c r="BC112" s="8">
        <f t="shared" si="88"/>
        <v>1000</v>
      </c>
      <c r="BD112" s="8">
        <f t="shared" si="89"/>
        <v>995</v>
      </c>
      <c r="BE112" s="8">
        <f t="shared" si="90"/>
        <v>985</v>
      </c>
      <c r="BF112" s="8" t="str">
        <f t="shared" si="91"/>
        <v/>
      </c>
      <c r="BG112" s="8" t="str">
        <f t="shared" si="92"/>
        <v/>
      </c>
      <c r="BH112" s="8" t="str">
        <f t="shared" si="93"/>
        <v/>
      </c>
      <c r="BI112" s="8" t="str">
        <f t="shared" si="94"/>
        <v/>
      </c>
      <c r="BJ112" s="8" t="str">
        <f t="shared" si="95"/>
        <v/>
      </c>
      <c r="BK112" s="8" t="str">
        <f t="shared" si="96"/>
        <v/>
      </c>
      <c r="BL112" s="8" t="str">
        <f t="shared" si="97"/>
        <v/>
      </c>
      <c r="BM112" s="8" t="str">
        <f t="shared" si="98"/>
        <v/>
      </c>
      <c r="BN112" s="8" t="str">
        <f t="shared" si="99"/>
        <v/>
      </c>
      <c r="BO112" s="8" t="str">
        <f t="shared" si="100"/>
        <v/>
      </c>
      <c r="BP112" s="8" t="str">
        <f t="shared" si="101"/>
        <v/>
      </c>
      <c r="BQ112" s="8" t="str">
        <f t="shared" si="102"/>
        <v/>
      </c>
    </row>
    <row r="113" spans="1:69" x14ac:dyDescent="0.2">
      <c r="A113" s="8" t="str">
        <f>Binning!B113</f>
        <v>PCPU</v>
      </c>
      <c r="B113" s="8" t="str">
        <f>Binning!C113</f>
        <v>MP00A</v>
      </c>
      <c r="C113" s="8" t="str">
        <f>Binning!D113</f>
        <v>E3</v>
      </c>
      <c r="D113" s="8" t="str">
        <f>Binning!F113</f>
        <v>MP00A_E3</v>
      </c>
      <c r="E113" s="8" t="str">
        <f>Binning!G113</f>
        <v>Bin1</v>
      </c>
      <c r="F113" s="8">
        <f>Binning!H113</f>
        <v>1215</v>
      </c>
      <c r="G113" s="8">
        <f>Binning!I113</f>
        <v>135</v>
      </c>
      <c r="H113" s="8">
        <f>Binning!J113</f>
        <v>653.6</v>
      </c>
      <c r="J113" s="8">
        <f>Binning!L113</f>
        <v>920</v>
      </c>
      <c r="K113" s="8">
        <f>Binning!M113</f>
        <v>710</v>
      </c>
      <c r="L113" s="8">
        <f>Binning!N113</f>
        <v>140</v>
      </c>
      <c r="M113" s="8">
        <f>Binning!Y113</f>
        <v>5</v>
      </c>
      <c r="O113" s="8">
        <f t="shared" si="74"/>
        <v>110</v>
      </c>
      <c r="P113" s="8">
        <f>Binning!AZ113</f>
        <v>594.18521581609184</v>
      </c>
      <c r="Q113" s="8" t="str">
        <f t="shared" si="75"/>
        <v>MP00A_E3</v>
      </c>
      <c r="R113" s="8">
        <f t="shared" si="105"/>
        <v>920</v>
      </c>
      <c r="S113" s="8">
        <f t="shared" si="105"/>
        <v>920</v>
      </c>
      <c r="T113" s="8">
        <f t="shared" si="105"/>
        <v>920</v>
      </c>
      <c r="U113" s="8">
        <f t="shared" si="105"/>
        <v>910</v>
      </c>
      <c r="V113" s="8">
        <f t="shared" si="105"/>
        <v>890</v>
      </c>
      <c r="W113" s="8">
        <f t="shared" si="105"/>
        <v>880</v>
      </c>
      <c r="X113" s="8">
        <f t="shared" si="105"/>
        <v>870</v>
      </c>
      <c r="Y113" s="8">
        <f t="shared" si="105"/>
        <v>860</v>
      </c>
      <c r="Z113" s="8">
        <f t="shared" si="105"/>
        <v>850</v>
      </c>
      <c r="AA113" s="8">
        <f t="shared" si="105"/>
        <v>845</v>
      </c>
      <c r="AB113" s="8">
        <f t="shared" si="105"/>
        <v>840</v>
      </c>
      <c r="AC113" s="8">
        <f t="shared" si="105"/>
        <v>830</v>
      </c>
      <c r="AD113" s="8" t="str">
        <f t="shared" si="105"/>
        <v/>
      </c>
      <c r="AE113" s="8" t="str">
        <f t="shared" si="105"/>
        <v/>
      </c>
      <c r="AF113" s="8" t="str">
        <f t="shared" si="105"/>
        <v/>
      </c>
      <c r="AG113" s="8" t="str">
        <f t="shared" si="105"/>
        <v/>
      </c>
      <c r="AH113" s="8" t="str">
        <f t="shared" si="104"/>
        <v/>
      </c>
      <c r="AI113" s="8" t="str">
        <f t="shared" si="104"/>
        <v/>
      </c>
      <c r="AJ113" s="8" t="str">
        <f t="shared" si="104"/>
        <v/>
      </c>
      <c r="AK113" s="8" t="str">
        <f t="shared" si="104"/>
        <v/>
      </c>
      <c r="AL113" s="8" t="str">
        <f t="shared" si="104"/>
        <v/>
      </c>
      <c r="AM113" s="8" t="str">
        <f t="shared" si="104"/>
        <v/>
      </c>
      <c r="AN113" s="8" t="str">
        <f t="shared" si="104"/>
        <v/>
      </c>
      <c r="AO113" s="8" t="str">
        <f t="shared" si="104"/>
        <v/>
      </c>
      <c r="AQ113" s="8">
        <f t="shared" si="76"/>
        <v>110</v>
      </c>
      <c r="AR113" s="8">
        <f t="shared" si="77"/>
        <v>594.18521581609184</v>
      </c>
      <c r="AS113" s="8" t="str">
        <f t="shared" si="78"/>
        <v>MP00A_E3</v>
      </c>
      <c r="AT113" s="8">
        <f t="shared" si="79"/>
        <v>1060</v>
      </c>
      <c r="AU113" s="8">
        <f t="shared" si="80"/>
        <v>1060</v>
      </c>
      <c r="AV113" s="8">
        <f t="shared" si="81"/>
        <v>1060</v>
      </c>
      <c r="AW113" s="8">
        <f t="shared" si="82"/>
        <v>1050</v>
      </c>
      <c r="AX113" s="8">
        <f t="shared" si="83"/>
        <v>1030</v>
      </c>
      <c r="AY113" s="8">
        <f t="shared" si="84"/>
        <v>1020</v>
      </c>
      <c r="AZ113" s="8">
        <f t="shared" si="85"/>
        <v>1010</v>
      </c>
      <c r="BA113" s="8">
        <f t="shared" si="86"/>
        <v>1000</v>
      </c>
      <c r="BB113" s="8">
        <f t="shared" si="87"/>
        <v>990</v>
      </c>
      <c r="BC113" s="8">
        <f t="shared" si="88"/>
        <v>985</v>
      </c>
      <c r="BD113" s="8">
        <f t="shared" si="89"/>
        <v>980</v>
      </c>
      <c r="BE113" s="8">
        <f t="shared" si="90"/>
        <v>970</v>
      </c>
      <c r="BF113" s="8" t="str">
        <f t="shared" si="91"/>
        <v/>
      </c>
      <c r="BG113" s="8" t="str">
        <f t="shared" si="92"/>
        <v/>
      </c>
      <c r="BH113" s="8" t="str">
        <f t="shared" si="93"/>
        <v/>
      </c>
      <c r="BI113" s="8" t="str">
        <f t="shared" si="94"/>
        <v/>
      </c>
      <c r="BJ113" s="8" t="str">
        <f t="shared" si="95"/>
        <v/>
      </c>
      <c r="BK113" s="8" t="str">
        <f t="shared" si="96"/>
        <v/>
      </c>
      <c r="BL113" s="8" t="str">
        <f t="shared" si="97"/>
        <v/>
      </c>
      <c r="BM113" s="8" t="str">
        <f t="shared" si="98"/>
        <v/>
      </c>
      <c r="BN113" s="8" t="str">
        <f t="shared" si="99"/>
        <v/>
      </c>
      <c r="BO113" s="8" t="str">
        <f t="shared" si="100"/>
        <v/>
      </c>
      <c r="BP113" s="8" t="str">
        <f t="shared" si="101"/>
        <v/>
      </c>
      <c r="BQ113" s="8" t="str">
        <f t="shared" si="102"/>
        <v/>
      </c>
    </row>
    <row r="114" spans="1:69" x14ac:dyDescent="0.2">
      <c r="A114" s="8" t="str">
        <f>Binning!B114</f>
        <v>PCPU</v>
      </c>
      <c r="B114" s="8" t="str">
        <f>Binning!C114</f>
        <v>MP00A</v>
      </c>
      <c r="C114" s="8" t="str">
        <f>Binning!D114</f>
        <v>E4</v>
      </c>
      <c r="D114" s="8" t="str">
        <f>Binning!F114</f>
        <v>MP00A_E4</v>
      </c>
      <c r="E114" s="8" t="str">
        <f>Binning!G114</f>
        <v>Bin1</v>
      </c>
      <c r="F114" s="8">
        <f>Binning!H114</f>
        <v>1200</v>
      </c>
      <c r="G114" s="8">
        <f>Binning!I114</f>
        <v>135</v>
      </c>
      <c r="H114" s="8">
        <f>Binning!J114</f>
        <v>653.6</v>
      </c>
      <c r="J114" s="8">
        <f>Binning!L114</f>
        <v>920</v>
      </c>
      <c r="K114" s="8">
        <f>Binning!M114</f>
        <v>710</v>
      </c>
      <c r="L114" s="8">
        <f>Binning!N114</f>
        <v>140</v>
      </c>
      <c r="M114" s="8">
        <f>Binning!Y114</f>
        <v>5</v>
      </c>
      <c r="O114" s="8">
        <f t="shared" si="74"/>
        <v>110</v>
      </c>
      <c r="P114" s="8">
        <f>Binning!AZ114</f>
        <v>594.18521581609184</v>
      </c>
      <c r="Q114" s="8" t="str">
        <f t="shared" si="75"/>
        <v>MP00A_E4</v>
      </c>
      <c r="R114" s="8">
        <f t="shared" si="105"/>
        <v>920</v>
      </c>
      <c r="S114" s="8">
        <f t="shared" si="105"/>
        <v>920</v>
      </c>
      <c r="T114" s="8">
        <f t="shared" si="105"/>
        <v>915</v>
      </c>
      <c r="U114" s="8">
        <f t="shared" si="105"/>
        <v>895</v>
      </c>
      <c r="V114" s="8">
        <f t="shared" si="105"/>
        <v>875</v>
      </c>
      <c r="W114" s="8">
        <f t="shared" si="105"/>
        <v>865</v>
      </c>
      <c r="X114" s="8">
        <f t="shared" si="105"/>
        <v>855</v>
      </c>
      <c r="Y114" s="8">
        <f t="shared" si="105"/>
        <v>845</v>
      </c>
      <c r="Z114" s="8">
        <f t="shared" si="105"/>
        <v>835</v>
      </c>
      <c r="AA114" s="8">
        <f t="shared" si="105"/>
        <v>830</v>
      </c>
      <c r="AB114" s="8">
        <f t="shared" si="105"/>
        <v>825</v>
      </c>
      <c r="AC114" s="8">
        <f t="shared" si="105"/>
        <v>815</v>
      </c>
      <c r="AD114" s="8" t="str">
        <f t="shared" si="105"/>
        <v/>
      </c>
      <c r="AE114" s="8" t="str">
        <f t="shared" si="105"/>
        <v/>
      </c>
      <c r="AF114" s="8" t="str">
        <f t="shared" si="105"/>
        <v/>
      </c>
      <c r="AG114" s="8" t="str">
        <f t="shared" si="105"/>
        <v/>
      </c>
      <c r="AH114" s="8" t="str">
        <f t="shared" si="104"/>
        <v/>
      </c>
      <c r="AI114" s="8" t="str">
        <f t="shared" si="104"/>
        <v/>
      </c>
      <c r="AJ114" s="8" t="str">
        <f t="shared" si="104"/>
        <v/>
      </c>
      <c r="AK114" s="8" t="str">
        <f t="shared" si="104"/>
        <v/>
      </c>
      <c r="AL114" s="8" t="str">
        <f t="shared" si="104"/>
        <v/>
      </c>
      <c r="AM114" s="8" t="str">
        <f t="shared" si="104"/>
        <v/>
      </c>
      <c r="AN114" s="8" t="str">
        <f t="shared" si="104"/>
        <v/>
      </c>
      <c r="AO114" s="8" t="str">
        <f t="shared" si="104"/>
        <v/>
      </c>
      <c r="AQ114" s="8">
        <f t="shared" si="76"/>
        <v>110</v>
      </c>
      <c r="AR114" s="8">
        <f t="shared" si="77"/>
        <v>594.18521581609184</v>
      </c>
      <c r="AS114" s="8" t="str">
        <f t="shared" si="78"/>
        <v>MP00A_E4</v>
      </c>
      <c r="AT114" s="8">
        <f t="shared" si="79"/>
        <v>1060</v>
      </c>
      <c r="AU114" s="8">
        <f t="shared" si="80"/>
        <v>1060</v>
      </c>
      <c r="AV114" s="8">
        <f t="shared" si="81"/>
        <v>1055</v>
      </c>
      <c r="AW114" s="8">
        <f t="shared" si="82"/>
        <v>1035</v>
      </c>
      <c r="AX114" s="8">
        <f t="shared" si="83"/>
        <v>1015</v>
      </c>
      <c r="AY114" s="8">
        <f t="shared" si="84"/>
        <v>1005</v>
      </c>
      <c r="AZ114" s="8">
        <f t="shared" si="85"/>
        <v>995</v>
      </c>
      <c r="BA114" s="8">
        <f t="shared" si="86"/>
        <v>985</v>
      </c>
      <c r="BB114" s="8">
        <f t="shared" si="87"/>
        <v>975</v>
      </c>
      <c r="BC114" s="8">
        <f t="shared" si="88"/>
        <v>970</v>
      </c>
      <c r="BD114" s="8">
        <f t="shared" si="89"/>
        <v>965</v>
      </c>
      <c r="BE114" s="8">
        <f t="shared" si="90"/>
        <v>955</v>
      </c>
      <c r="BF114" s="8" t="str">
        <f t="shared" si="91"/>
        <v/>
      </c>
      <c r="BG114" s="8" t="str">
        <f t="shared" si="92"/>
        <v/>
      </c>
      <c r="BH114" s="8" t="str">
        <f t="shared" si="93"/>
        <v/>
      </c>
      <c r="BI114" s="8" t="str">
        <f t="shared" si="94"/>
        <v/>
      </c>
      <c r="BJ114" s="8" t="str">
        <f t="shared" si="95"/>
        <v/>
      </c>
      <c r="BK114" s="8" t="str">
        <f t="shared" si="96"/>
        <v/>
      </c>
      <c r="BL114" s="8" t="str">
        <f t="shared" si="97"/>
        <v/>
      </c>
      <c r="BM114" s="8" t="str">
        <f t="shared" si="98"/>
        <v/>
      </c>
      <c r="BN114" s="8" t="str">
        <f t="shared" si="99"/>
        <v/>
      </c>
      <c r="BO114" s="8" t="str">
        <f t="shared" si="100"/>
        <v/>
      </c>
      <c r="BP114" s="8" t="str">
        <f t="shared" si="101"/>
        <v/>
      </c>
      <c r="BQ114" s="8" t="str">
        <f t="shared" si="102"/>
        <v/>
      </c>
    </row>
    <row r="115" spans="1:69" x14ac:dyDescent="0.2">
      <c r="A115" s="8" t="str">
        <f>Binning!B115</f>
        <v>PCPU</v>
      </c>
      <c r="B115" s="8" t="str">
        <f>Binning!C115</f>
        <v>MP00A</v>
      </c>
      <c r="C115" s="8" t="str">
        <f>Binning!D115</f>
        <v>E5</v>
      </c>
      <c r="D115" s="8" t="str">
        <f>Binning!F115</f>
        <v>MP00A_E5</v>
      </c>
      <c r="E115" s="8" t="str">
        <f>Binning!G115</f>
        <v>Bin1</v>
      </c>
      <c r="F115" s="8">
        <f>Binning!H115</f>
        <v>1185</v>
      </c>
      <c r="G115" s="8">
        <f>Binning!I115</f>
        <v>135</v>
      </c>
      <c r="H115" s="8">
        <f>Binning!J115</f>
        <v>653.6</v>
      </c>
      <c r="J115" s="8">
        <f>Binning!L115</f>
        <v>920</v>
      </c>
      <c r="K115" s="8">
        <f>Binning!M115</f>
        <v>710</v>
      </c>
      <c r="L115" s="8">
        <f>Binning!N115</f>
        <v>140</v>
      </c>
      <c r="M115" s="8">
        <f>Binning!Y115</f>
        <v>5</v>
      </c>
      <c r="O115" s="8">
        <f t="shared" si="74"/>
        <v>110</v>
      </c>
      <c r="P115" s="8">
        <f>Binning!AZ115</f>
        <v>594.18521581609184</v>
      </c>
      <c r="Q115" s="8" t="str">
        <f t="shared" si="75"/>
        <v>MP00A_E5</v>
      </c>
      <c r="R115" s="8">
        <f t="shared" si="105"/>
        <v>920</v>
      </c>
      <c r="S115" s="8">
        <f t="shared" si="105"/>
        <v>920</v>
      </c>
      <c r="T115" s="8">
        <f t="shared" si="105"/>
        <v>900</v>
      </c>
      <c r="U115" s="8">
        <f t="shared" si="105"/>
        <v>880</v>
      </c>
      <c r="V115" s="8">
        <f t="shared" si="105"/>
        <v>860</v>
      </c>
      <c r="W115" s="8">
        <f t="shared" si="105"/>
        <v>850</v>
      </c>
      <c r="X115" s="8">
        <f t="shared" si="105"/>
        <v>840</v>
      </c>
      <c r="Y115" s="8">
        <f t="shared" si="105"/>
        <v>830</v>
      </c>
      <c r="Z115" s="8">
        <f t="shared" si="105"/>
        <v>820</v>
      </c>
      <c r="AA115" s="8">
        <f t="shared" si="105"/>
        <v>815</v>
      </c>
      <c r="AB115" s="8">
        <f t="shared" si="105"/>
        <v>810</v>
      </c>
      <c r="AC115" s="8">
        <f t="shared" si="105"/>
        <v>800</v>
      </c>
      <c r="AD115" s="8" t="str">
        <f t="shared" si="105"/>
        <v/>
      </c>
      <c r="AE115" s="8" t="str">
        <f t="shared" si="105"/>
        <v/>
      </c>
      <c r="AF115" s="8" t="str">
        <f t="shared" si="105"/>
        <v/>
      </c>
      <c r="AG115" s="8" t="str">
        <f t="shared" si="105"/>
        <v/>
      </c>
      <c r="AH115" s="8" t="str">
        <f t="shared" si="104"/>
        <v/>
      </c>
      <c r="AI115" s="8" t="str">
        <f t="shared" si="104"/>
        <v/>
      </c>
      <c r="AJ115" s="8" t="str">
        <f t="shared" si="104"/>
        <v/>
      </c>
      <c r="AK115" s="8" t="str">
        <f t="shared" si="104"/>
        <v/>
      </c>
      <c r="AL115" s="8" t="str">
        <f t="shared" si="104"/>
        <v/>
      </c>
      <c r="AM115" s="8" t="str">
        <f t="shared" si="104"/>
        <v/>
      </c>
      <c r="AN115" s="8" t="str">
        <f t="shared" si="104"/>
        <v/>
      </c>
      <c r="AO115" s="8" t="str">
        <f t="shared" si="104"/>
        <v/>
      </c>
      <c r="AQ115" s="8">
        <f t="shared" si="76"/>
        <v>110</v>
      </c>
      <c r="AR115" s="8">
        <f t="shared" si="77"/>
        <v>594.18521581609184</v>
      </c>
      <c r="AS115" s="8" t="str">
        <f t="shared" si="78"/>
        <v>MP00A_E5</v>
      </c>
      <c r="AT115" s="8">
        <f t="shared" si="79"/>
        <v>1060</v>
      </c>
      <c r="AU115" s="8">
        <f t="shared" si="80"/>
        <v>1060</v>
      </c>
      <c r="AV115" s="8">
        <f t="shared" si="81"/>
        <v>1040</v>
      </c>
      <c r="AW115" s="8">
        <f t="shared" si="82"/>
        <v>1020</v>
      </c>
      <c r="AX115" s="8">
        <f t="shared" si="83"/>
        <v>1000</v>
      </c>
      <c r="AY115" s="8">
        <f t="shared" si="84"/>
        <v>990</v>
      </c>
      <c r="AZ115" s="8">
        <f t="shared" si="85"/>
        <v>980</v>
      </c>
      <c r="BA115" s="8">
        <f t="shared" si="86"/>
        <v>970</v>
      </c>
      <c r="BB115" s="8">
        <f t="shared" si="87"/>
        <v>960</v>
      </c>
      <c r="BC115" s="8">
        <f t="shared" si="88"/>
        <v>955</v>
      </c>
      <c r="BD115" s="8">
        <f t="shared" si="89"/>
        <v>950</v>
      </c>
      <c r="BE115" s="8">
        <f t="shared" si="90"/>
        <v>940</v>
      </c>
      <c r="BF115" s="8" t="str">
        <f t="shared" si="91"/>
        <v/>
      </c>
      <c r="BG115" s="8" t="str">
        <f t="shared" si="92"/>
        <v/>
      </c>
      <c r="BH115" s="8" t="str">
        <f t="shared" si="93"/>
        <v/>
      </c>
      <c r="BI115" s="8" t="str">
        <f t="shared" si="94"/>
        <v/>
      </c>
      <c r="BJ115" s="8" t="str">
        <f t="shared" si="95"/>
        <v/>
      </c>
      <c r="BK115" s="8" t="str">
        <f t="shared" si="96"/>
        <v/>
      </c>
      <c r="BL115" s="8" t="str">
        <f t="shared" si="97"/>
        <v/>
      </c>
      <c r="BM115" s="8" t="str">
        <f t="shared" si="98"/>
        <v/>
      </c>
      <c r="BN115" s="8" t="str">
        <f t="shared" si="99"/>
        <v/>
      </c>
      <c r="BO115" s="8" t="str">
        <f t="shared" si="100"/>
        <v/>
      </c>
      <c r="BP115" s="8" t="str">
        <f t="shared" si="101"/>
        <v/>
      </c>
      <c r="BQ115" s="8" t="str">
        <f t="shared" si="102"/>
        <v/>
      </c>
    </row>
    <row r="116" spans="1:69" x14ac:dyDescent="0.2">
      <c r="A116" s="8" t="str">
        <f>Binning!B116</f>
        <v>PCPU</v>
      </c>
      <c r="B116" s="8" t="str">
        <f>Binning!C116</f>
        <v>MP00A</v>
      </c>
      <c r="C116" s="8" t="str">
        <f>Binning!D116</f>
        <v>E6</v>
      </c>
      <c r="D116" s="8" t="str">
        <f>Binning!F116</f>
        <v>MP00A_E6</v>
      </c>
      <c r="E116" s="8" t="str">
        <f>Binning!G116</f>
        <v>Bin1</v>
      </c>
      <c r="F116" s="8">
        <f>Binning!H116</f>
        <v>1170</v>
      </c>
      <c r="G116" s="8">
        <f>Binning!I116</f>
        <v>135</v>
      </c>
      <c r="H116" s="8">
        <f>Binning!J116</f>
        <v>653.6</v>
      </c>
      <c r="J116" s="8">
        <f>Binning!L116</f>
        <v>920</v>
      </c>
      <c r="K116" s="8">
        <f>Binning!M116</f>
        <v>710</v>
      </c>
      <c r="L116" s="8">
        <f>Binning!N116</f>
        <v>140</v>
      </c>
      <c r="M116" s="8">
        <f>Binning!Y116</f>
        <v>5</v>
      </c>
      <c r="O116" s="8">
        <f t="shared" si="74"/>
        <v>110</v>
      </c>
      <c r="P116" s="8">
        <f>Binning!AZ116</f>
        <v>594.18521581609184</v>
      </c>
      <c r="Q116" s="8" t="str">
        <f t="shared" si="75"/>
        <v>MP00A_E6</v>
      </c>
      <c r="R116" s="8">
        <f t="shared" si="105"/>
        <v>920</v>
      </c>
      <c r="S116" s="8">
        <f t="shared" si="105"/>
        <v>920</v>
      </c>
      <c r="T116" s="8">
        <f t="shared" si="105"/>
        <v>885</v>
      </c>
      <c r="U116" s="8">
        <f t="shared" si="105"/>
        <v>865</v>
      </c>
      <c r="V116" s="8">
        <f t="shared" si="105"/>
        <v>845</v>
      </c>
      <c r="W116" s="8">
        <f t="shared" si="105"/>
        <v>835</v>
      </c>
      <c r="X116" s="8">
        <f t="shared" si="105"/>
        <v>825</v>
      </c>
      <c r="Y116" s="8">
        <f t="shared" si="105"/>
        <v>815</v>
      </c>
      <c r="Z116" s="8">
        <f t="shared" si="105"/>
        <v>805</v>
      </c>
      <c r="AA116" s="8">
        <f t="shared" si="105"/>
        <v>800</v>
      </c>
      <c r="AB116" s="8">
        <f t="shared" si="105"/>
        <v>795</v>
      </c>
      <c r="AC116" s="8">
        <f t="shared" si="105"/>
        <v>785</v>
      </c>
      <c r="AD116" s="8" t="str">
        <f t="shared" si="105"/>
        <v/>
      </c>
      <c r="AE116" s="8" t="str">
        <f t="shared" si="105"/>
        <v/>
      </c>
      <c r="AF116" s="8" t="str">
        <f t="shared" si="105"/>
        <v/>
      </c>
      <c r="AG116" s="8" t="str">
        <f t="shared" si="105"/>
        <v/>
      </c>
      <c r="AH116" s="8" t="str">
        <f t="shared" si="104"/>
        <v/>
      </c>
      <c r="AI116" s="8" t="str">
        <f t="shared" si="104"/>
        <v/>
      </c>
      <c r="AJ116" s="8" t="str">
        <f t="shared" si="104"/>
        <v/>
      </c>
      <c r="AK116" s="8" t="str">
        <f t="shared" si="104"/>
        <v/>
      </c>
      <c r="AL116" s="8" t="str">
        <f t="shared" si="104"/>
        <v/>
      </c>
      <c r="AM116" s="8" t="str">
        <f t="shared" si="104"/>
        <v/>
      </c>
      <c r="AN116" s="8" t="str">
        <f t="shared" si="104"/>
        <v/>
      </c>
      <c r="AO116" s="8" t="str">
        <f t="shared" si="104"/>
        <v/>
      </c>
      <c r="AQ116" s="8">
        <f t="shared" si="76"/>
        <v>110</v>
      </c>
      <c r="AR116" s="8">
        <f t="shared" si="77"/>
        <v>594.18521581609184</v>
      </c>
      <c r="AS116" s="8" t="str">
        <f t="shared" si="78"/>
        <v>MP00A_E6</v>
      </c>
      <c r="AT116" s="8">
        <f t="shared" si="79"/>
        <v>1060</v>
      </c>
      <c r="AU116" s="8">
        <f t="shared" si="80"/>
        <v>1060</v>
      </c>
      <c r="AV116" s="8">
        <f t="shared" si="81"/>
        <v>1025</v>
      </c>
      <c r="AW116" s="8">
        <f t="shared" si="82"/>
        <v>1005</v>
      </c>
      <c r="AX116" s="8">
        <f t="shared" si="83"/>
        <v>985</v>
      </c>
      <c r="AY116" s="8">
        <f t="shared" si="84"/>
        <v>975</v>
      </c>
      <c r="AZ116" s="8">
        <f t="shared" si="85"/>
        <v>965</v>
      </c>
      <c r="BA116" s="8">
        <f t="shared" si="86"/>
        <v>955</v>
      </c>
      <c r="BB116" s="8">
        <f t="shared" si="87"/>
        <v>945</v>
      </c>
      <c r="BC116" s="8">
        <f t="shared" si="88"/>
        <v>940</v>
      </c>
      <c r="BD116" s="8">
        <f t="shared" si="89"/>
        <v>935</v>
      </c>
      <c r="BE116" s="8">
        <f t="shared" si="90"/>
        <v>925</v>
      </c>
      <c r="BF116" s="8" t="str">
        <f t="shared" si="91"/>
        <v/>
      </c>
      <c r="BG116" s="8" t="str">
        <f t="shared" si="92"/>
        <v/>
      </c>
      <c r="BH116" s="8" t="str">
        <f t="shared" si="93"/>
        <v/>
      </c>
      <c r="BI116" s="8" t="str">
        <f t="shared" si="94"/>
        <v/>
      </c>
      <c r="BJ116" s="8" t="str">
        <f t="shared" si="95"/>
        <v/>
      </c>
      <c r="BK116" s="8" t="str">
        <f t="shared" si="96"/>
        <v/>
      </c>
      <c r="BL116" s="8" t="str">
        <f t="shared" si="97"/>
        <v/>
      </c>
      <c r="BM116" s="8" t="str">
        <f t="shared" si="98"/>
        <v/>
      </c>
      <c r="BN116" s="8" t="str">
        <f t="shared" si="99"/>
        <v/>
      </c>
      <c r="BO116" s="8" t="str">
        <f t="shared" si="100"/>
        <v/>
      </c>
      <c r="BP116" s="8" t="str">
        <f t="shared" si="101"/>
        <v/>
      </c>
      <c r="BQ116" s="8" t="str">
        <f t="shared" si="102"/>
        <v/>
      </c>
    </row>
    <row r="117" spans="1:69" x14ac:dyDescent="0.2">
      <c r="A117" s="8" t="str">
        <f>Binning!B117</f>
        <v>PCPU</v>
      </c>
      <c r="B117" s="8" t="str">
        <f>Binning!C117</f>
        <v>MP00A</v>
      </c>
      <c r="C117" s="8" t="str">
        <f>Binning!D117</f>
        <v>E7</v>
      </c>
      <c r="D117" s="8" t="str">
        <f>Binning!F117</f>
        <v>MP00A_E7</v>
      </c>
      <c r="E117" s="8" t="str">
        <f>Binning!G117</f>
        <v>Bin1</v>
      </c>
      <c r="F117" s="8">
        <f>Binning!H117</f>
        <v>1155</v>
      </c>
      <c r="G117" s="8">
        <f>Binning!I117</f>
        <v>135</v>
      </c>
      <c r="H117" s="8">
        <f>Binning!J117</f>
        <v>653.6</v>
      </c>
      <c r="J117" s="8">
        <f>Binning!L117</f>
        <v>920</v>
      </c>
      <c r="K117" s="8">
        <f>Binning!M117</f>
        <v>710</v>
      </c>
      <c r="L117" s="8">
        <f>Binning!N117</f>
        <v>140</v>
      </c>
      <c r="M117" s="8">
        <f>Binning!Y117</f>
        <v>5</v>
      </c>
      <c r="O117" s="8">
        <f t="shared" si="74"/>
        <v>110</v>
      </c>
      <c r="P117" s="8">
        <f>Binning!AZ117</f>
        <v>594.18521581609184</v>
      </c>
      <c r="Q117" s="8" t="str">
        <f t="shared" si="75"/>
        <v>MP00A_E7</v>
      </c>
      <c r="R117" s="8">
        <f t="shared" si="105"/>
        <v>920</v>
      </c>
      <c r="S117" s="8">
        <f t="shared" si="105"/>
        <v>915</v>
      </c>
      <c r="T117" s="8">
        <f t="shared" si="105"/>
        <v>870</v>
      </c>
      <c r="U117" s="8">
        <f t="shared" si="105"/>
        <v>850</v>
      </c>
      <c r="V117" s="8">
        <f t="shared" si="105"/>
        <v>830</v>
      </c>
      <c r="W117" s="8">
        <f t="shared" si="105"/>
        <v>820</v>
      </c>
      <c r="X117" s="8">
        <f t="shared" si="105"/>
        <v>810</v>
      </c>
      <c r="Y117" s="8">
        <f t="shared" si="105"/>
        <v>800</v>
      </c>
      <c r="Z117" s="8">
        <f t="shared" si="105"/>
        <v>790</v>
      </c>
      <c r="AA117" s="8">
        <f t="shared" si="105"/>
        <v>785</v>
      </c>
      <c r="AB117" s="8">
        <f t="shared" si="105"/>
        <v>780</v>
      </c>
      <c r="AC117" s="8">
        <f t="shared" si="105"/>
        <v>770</v>
      </c>
      <c r="AD117" s="8" t="str">
        <f t="shared" si="105"/>
        <v/>
      </c>
      <c r="AE117" s="8" t="str">
        <f t="shared" si="105"/>
        <v/>
      </c>
      <c r="AF117" s="8" t="str">
        <f t="shared" si="105"/>
        <v/>
      </c>
      <c r="AG117" s="8" t="str">
        <f t="shared" si="105"/>
        <v/>
      </c>
      <c r="AH117" s="8" t="str">
        <f t="shared" si="104"/>
        <v/>
      </c>
      <c r="AI117" s="8" t="str">
        <f t="shared" si="104"/>
        <v/>
      </c>
      <c r="AJ117" s="8" t="str">
        <f t="shared" si="104"/>
        <v/>
      </c>
      <c r="AK117" s="8" t="str">
        <f t="shared" si="104"/>
        <v/>
      </c>
      <c r="AL117" s="8" t="str">
        <f t="shared" si="104"/>
        <v/>
      </c>
      <c r="AM117" s="8" t="str">
        <f t="shared" si="104"/>
        <v/>
      </c>
      <c r="AN117" s="8" t="str">
        <f t="shared" si="104"/>
        <v/>
      </c>
      <c r="AO117" s="8" t="str">
        <f t="shared" si="104"/>
        <v/>
      </c>
      <c r="AQ117" s="8">
        <f t="shared" si="76"/>
        <v>110</v>
      </c>
      <c r="AR117" s="8">
        <f t="shared" si="77"/>
        <v>594.18521581609184</v>
      </c>
      <c r="AS117" s="8" t="str">
        <f t="shared" si="78"/>
        <v>MP00A_E7</v>
      </c>
      <c r="AT117" s="8">
        <f t="shared" si="79"/>
        <v>1060</v>
      </c>
      <c r="AU117" s="8">
        <f t="shared" si="80"/>
        <v>1055</v>
      </c>
      <c r="AV117" s="8">
        <f t="shared" si="81"/>
        <v>1010</v>
      </c>
      <c r="AW117" s="8">
        <f t="shared" si="82"/>
        <v>990</v>
      </c>
      <c r="AX117" s="8">
        <f t="shared" si="83"/>
        <v>970</v>
      </c>
      <c r="AY117" s="8">
        <f t="shared" si="84"/>
        <v>960</v>
      </c>
      <c r="AZ117" s="8">
        <f t="shared" si="85"/>
        <v>950</v>
      </c>
      <c r="BA117" s="8">
        <f t="shared" si="86"/>
        <v>940</v>
      </c>
      <c r="BB117" s="8">
        <f t="shared" si="87"/>
        <v>930</v>
      </c>
      <c r="BC117" s="8">
        <f t="shared" si="88"/>
        <v>925</v>
      </c>
      <c r="BD117" s="8">
        <f t="shared" si="89"/>
        <v>920</v>
      </c>
      <c r="BE117" s="8">
        <f t="shared" si="90"/>
        <v>910</v>
      </c>
      <c r="BF117" s="8" t="str">
        <f t="shared" si="91"/>
        <v/>
      </c>
      <c r="BG117" s="8" t="str">
        <f t="shared" si="92"/>
        <v/>
      </c>
      <c r="BH117" s="8" t="str">
        <f t="shared" si="93"/>
        <v/>
      </c>
      <c r="BI117" s="8" t="str">
        <f t="shared" si="94"/>
        <v/>
      </c>
      <c r="BJ117" s="8" t="str">
        <f t="shared" si="95"/>
        <v/>
      </c>
      <c r="BK117" s="8" t="str">
        <f t="shared" si="96"/>
        <v/>
      </c>
      <c r="BL117" s="8" t="str">
        <f t="shared" si="97"/>
        <v/>
      </c>
      <c r="BM117" s="8" t="str">
        <f t="shared" si="98"/>
        <v/>
      </c>
      <c r="BN117" s="8" t="str">
        <f t="shared" si="99"/>
        <v/>
      </c>
      <c r="BO117" s="8" t="str">
        <f t="shared" si="100"/>
        <v/>
      </c>
      <c r="BP117" s="8" t="str">
        <f t="shared" si="101"/>
        <v/>
      </c>
      <c r="BQ117" s="8" t="str">
        <f t="shared" si="102"/>
        <v/>
      </c>
    </row>
    <row r="118" spans="1:69" x14ac:dyDescent="0.2">
      <c r="A118" s="8" t="str">
        <f>Binning!B118</f>
        <v>PCPU</v>
      </c>
      <c r="B118" s="8" t="str">
        <f>Binning!C118</f>
        <v>MP00A</v>
      </c>
      <c r="C118" s="8" t="str">
        <f>Binning!D118</f>
        <v>E8</v>
      </c>
      <c r="D118" s="8" t="str">
        <f>Binning!F118</f>
        <v>MP00A_E8</v>
      </c>
      <c r="E118" s="8" t="str">
        <f>Binning!G118</f>
        <v>Bin1</v>
      </c>
      <c r="F118" s="8">
        <f>Binning!H118</f>
        <v>1140</v>
      </c>
      <c r="G118" s="8">
        <f>Binning!I118</f>
        <v>135</v>
      </c>
      <c r="H118" s="8">
        <f>Binning!J118</f>
        <v>653.6</v>
      </c>
      <c r="J118" s="8">
        <f>Binning!L118</f>
        <v>920</v>
      </c>
      <c r="K118" s="8">
        <f>Binning!M118</f>
        <v>710</v>
      </c>
      <c r="L118" s="8">
        <f>Binning!N118</f>
        <v>140</v>
      </c>
      <c r="M118" s="8">
        <f>Binning!Y118</f>
        <v>5</v>
      </c>
      <c r="O118" s="8">
        <f t="shared" si="74"/>
        <v>110</v>
      </c>
      <c r="P118" s="8">
        <f>Binning!AZ118</f>
        <v>594.18521581609184</v>
      </c>
      <c r="Q118" s="8" t="str">
        <f t="shared" si="75"/>
        <v>MP00A_E8</v>
      </c>
      <c r="R118" s="8">
        <f t="shared" si="105"/>
        <v>920</v>
      </c>
      <c r="S118" s="8">
        <f t="shared" si="105"/>
        <v>900</v>
      </c>
      <c r="T118" s="8">
        <f t="shared" si="105"/>
        <v>855</v>
      </c>
      <c r="U118" s="8">
        <f t="shared" si="105"/>
        <v>835</v>
      </c>
      <c r="V118" s="8">
        <f t="shared" si="105"/>
        <v>815</v>
      </c>
      <c r="W118" s="8">
        <f t="shared" si="105"/>
        <v>805</v>
      </c>
      <c r="X118" s="8">
        <f t="shared" si="105"/>
        <v>795</v>
      </c>
      <c r="Y118" s="8">
        <f t="shared" si="105"/>
        <v>785</v>
      </c>
      <c r="Z118" s="8">
        <f t="shared" si="105"/>
        <v>775</v>
      </c>
      <c r="AA118" s="8">
        <f t="shared" si="105"/>
        <v>770</v>
      </c>
      <c r="AB118" s="8">
        <f t="shared" si="105"/>
        <v>765</v>
      </c>
      <c r="AC118" s="8">
        <f t="shared" si="105"/>
        <v>755</v>
      </c>
      <c r="AD118" s="8" t="str">
        <f t="shared" si="105"/>
        <v/>
      </c>
      <c r="AE118" s="8" t="str">
        <f t="shared" si="105"/>
        <v/>
      </c>
      <c r="AF118" s="8" t="str">
        <f t="shared" si="105"/>
        <v/>
      </c>
      <c r="AG118" s="8" t="str">
        <f t="shared" si="105"/>
        <v/>
      </c>
      <c r="AH118" s="8" t="str">
        <f t="shared" si="104"/>
        <v/>
      </c>
      <c r="AI118" s="8" t="str">
        <f t="shared" si="104"/>
        <v/>
      </c>
      <c r="AJ118" s="8" t="str">
        <f t="shared" si="104"/>
        <v/>
      </c>
      <c r="AK118" s="8" t="str">
        <f t="shared" si="104"/>
        <v/>
      </c>
      <c r="AL118" s="8" t="str">
        <f t="shared" si="104"/>
        <v/>
      </c>
      <c r="AM118" s="8" t="str">
        <f t="shared" si="104"/>
        <v/>
      </c>
      <c r="AN118" s="8" t="str">
        <f t="shared" si="104"/>
        <v/>
      </c>
      <c r="AO118" s="8" t="str">
        <f t="shared" si="104"/>
        <v/>
      </c>
      <c r="AQ118" s="8">
        <f t="shared" si="76"/>
        <v>110</v>
      </c>
      <c r="AR118" s="8">
        <f t="shared" si="77"/>
        <v>594.18521581609184</v>
      </c>
      <c r="AS118" s="8" t="str">
        <f t="shared" si="78"/>
        <v>MP00A_E8</v>
      </c>
      <c r="AT118" s="8">
        <f t="shared" si="79"/>
        <v>1060</v>
      </c>
      <c r="AU118" s="8">
        <f t="shared" si="80"/>
        <v>1040</v>
      </c>
      <c r="AV118" s="8">
        <f t="shared" si="81"/>
        <v>995</v>
      </c>
      <c r="AW118" s="8">
        <f t="shared" si="82"/>
        <v>975</v>
      </c>
      <c r="AX118" s="8">
        <f t="shared" si="83"/>
        <v>955</v>
      </c>
      <c r="AY118" s="8">
        <f t="shared" si="84"/>
        <v>945</v>
      </c>
      <c r="AZ118" s="8">
        <f t="shared" si="85"/>
        <v>935</v>
      </c>
      <c r="BA118" s="8">
        <f t="shared" si="86"/>
        <v>925</v>
      </c>
      <c r="BB118" s="8">
        <f t="shared" si="87"/>
        <v>915</v>
      </c>
      <c r="BC118" s="8">
        <f t="shared" si="88"/>
        <v>910</v>
      </c>
      <c r="BD118" s="8">
        <f t="shared" si="89"/>
        <v>905</v>
      </c>
      <c r="BE118" s="8">
        <f t="shared" si="90"/>
        <v>895</v>
      </c>
      <c r="BF118" s="8" t="str">
        <f t="shared" si="91"/>
        <v/>
      </c>
      <c r="BG118" s="8" t="str">
        <f t="shared" si="92"/>
        <v/>
      </c>
      <c r="BH118" s="8" t="str">
        <f t="shared" si="93"/>
        <v/>
      </c>
      <c r="BI118" s="8" t="str">
        <f t="shared" si="94"/>
        <v/>
      </c>
      <c r="BJ118" s="8" t="str">
        <f t="shared" si="95"/>
        <v/>
      </c>
      <c r="BK118" s="8" t="str">
        <f t="shared" si="96"/>
        <v/>
      </c>
      <c r="BL118" s="8" t="str">
        <f t="shared" si="97"/>
        <v/>
      </c>
      <c r="BM118" s="8" t="str">
        <f t="shared" si="98"/>
        <v/>
      </c>
      <c r="BN118" s="8" t="str">
        <f t="shared" si="99"/>
        <v/>
      </c>
      <c r="BO118" s="8" t="str">
        <f t="shared" si="100"/>
        <v/>
      </c>
      <c r="BP118" s="8" t="str">
        <f t="shared" si="101"/>
        <v/>
      </c>
      <c r="BQ118" s="8" t="str">
        <f t="shared" si="102"/>
        <v/>
      </c>
    </row>
    <row r="119" spans="1:69" x14ac:dyDescent="0.2">
      <c r="A119" s="8" t="str">
        <f>Binning!B119</f>
        <v>PCPU</v>
      </c>
      <c r="B119" s="8" t="str">
        <f>Binning!C119</f>
        <v>MP00A</v>
      </c>
      <c r="C119" s="8" t="str">
        <f>Binning!D119</f>
        <v>E9</v>
      </c>
      <c r="D119" s="8" t="str">
        <f>Binning!F119</f>
        <v>MP00A_E9</v>
      </c>
      <c r="E119" s="8" t="str">
        <f>Binning!G119</f>
        <v>Bin1</v>
      </c>
      <c r="F119" s="8">
        <f>Binning!H119</f>
        <v>1125</v>
      </c>
      <c r="G119" s="8">
        <f>Binning!I119</f>
        <v>135</v>
      </c>
      <c r="H119" s="8">
        <f>Binning!J119</f>
        <v>653.6</v>
      </c>
      <c r="J119" s="8">
        <f>Binning!L119</f>
        <v>920</v>
      </c>
      <c r="K119" s="8">
        <f>Binning!M119</f>
        <v>710</v>
      </c>
      <c r="L119" s="8">
        <f>Binning!N119</f>
        <v>140</v>
      </c>
      <c r="M119" s="8">
        <f>Binning!Y119</f>
        <v>5</v>
      </c>
      <c r="O119" s="8">
        <f t="shared" si="74"/>
        <v>110</v>
      </c>
      <c r="P119" s="8">
        <f>Binning!AZ119</f>
        <v>594.18521581609184</v>
      </c>
      <c r="Q119" s="8" t="str">
        <f t="shared" si="75"/>
        <v>MP00A_E9</v>
      </c>
      <c r="R119" s="8">
        <f t="shared" si="105"/>
        <v>920</v>
      </c>
      <c r="S119" s="8">
        <f t="shared" si="105"/>
        <v>885</v>
      </c>
      <c r="T119" s="8">
        <f t="shared" si="105"/>
        <v>840</v>
      </c>
      <c r="U119" s="8">
        <f t="shared" si="105"/>
        <v>820</v>
      </c>
      <c r="V119" s="8">
        <f t="shared" si="105"/>
        <v>800</v>
      </c>
      <c r="W119" s="8">
        <f t="shared" si="105"/>
        <v>790</v>
      </c>
      <c r="X119" s="8">
        <f t="shared" si="105"/>
        <v>780</v>
      </c>
      <c r="Y119" s="8">
        <f t="shared" si="105"/>
        <v>770</v>
      </c>
      <c r="Z119" s="8">
        <f t="shared" si="105"/>
        <v>760</v>
      </c>
      <c r="AA119" s="8">
        <f t="shared" si="105"/>
        <v>755</v>
      </c>
      <c r="AB119" s="8">
        <f t="shared" si="105"/>
        <v>750</v>
      </c>
      <c r="AC119" s="8">
        <f t="shared" si="105"/>
        <v>740</v>
      </c>
      <c r="AD119" s="8" t="str">
        <f t="shared" si="105"/>
        <v/>
      </c>
      <c r="AE119" s="8" t="str">
        <f t="shared" si="105"/>
        <v/>
      </c>
      <c r="AF119" s="8" t="str">
        <f t="shared" si="105"/>
        <v/>
      </c>
      <c r="AG119" s="8" t="str">
        <f t="shared" si="105"/>
        <v/>
      </c>
      <c r="AH119" s="8" t="str">
        <f t="shared" si="104"/>
        <v/>
      </c>
      <c r="AI119" s="8" t="str">
        <f t="shared" si="104"/>
        <v/>
      </c>
      <c r="AJ119" s="8" t="str">
        <f t="shared" si="104"/>
        <v/>
      </c>
      <c r="AK119" s="8" t="str">
        <f t="shared" si="104"/>
        <v/>
      </c>
      <c r="AL119" s="8" t="str">
        <f t="shared" si="104"/>
        <v/>
      </c>
      <c r="AM119" s="8" t="str">
        <f t="shared" si="104"/>
        <v/>
      </c>
      <c r="AN119" s="8" t="str">
        <f t="shared" si="104"/>
        <v/>
      </c>
      <c r="AO119" s="8" t="str">
        <f t="shared" si="104"/>
        <v/>
      </c>
      <c r="AQ119" s="8">
        <f t="shared" si="76"/>
        <v>110</v>
      </c>
      <c r="AR119" s="8">
        <f t="shared" si="77"/>
        <v>594.18521581609184</v>
      </c>
      <c r="AS119" s="8" t="str">
        <f t="shared" si="78"/>
        <v>MP00A_E9</v>
      </c>
      <c r="AT119" s="8">
        <f t="shared" si="79"/>
        <v>1060</v>
      </c>
      <c r="AU119" s="8">
        <f t="shared" si="80"/>
        <v>1025</v>
      </c>
      <c r="AV119" s="8">
        <f t="shared" si="81"/>
        <v>980</v>
      </c>
      <c r="AW119" s="8">
        <f t="shared" si="82"/>
        <v>960</v>
      </c>
      <c r="AX119" s="8">
        <f t="shared" si="83"/>
        <v>940</v>
      </c>
      <c r="AY119" s="8">
        <f t="shared" si="84"/>
        <v>930</v>
      </c>
      <c r="AZ119" s="8">
        <f t="shared" si="85"/>
        <v>920</v>
      </c>
      <c r="BA119" s="8">
        <f t="shared" si="86"/>
        <v>910</v>
      </c>
      <c r="BB119" s="8">
        <f t="shared" si="87"/>
        <v>900</v>
      </c>
      <c r="BC119" s="8">
        <f t="shared" si="88"/>
        <v>895</v>
      </c>
      <c r="BD119" s="8">
        <f t="shared" si="89"/>
        <v>890</v>
      </c>
      <c r="BE119" s="8">
        <f t="shared" si="90"/>
        <v>880</v>
      </c>
      <c r="BF119" s="8" t="str">
        <f t="shared" si="91"/>
        <v/>
      </c>
      <c r="BG119" s="8" t="str">
        <f t="shared" si="92"/>
        <v/>
      </c>
      <c r="BH119" s="8" t="str">
        <f t="shared" si="93"/>
        <v/>
      </c>
      <c r="BI119" s="8" t="str">
        <f t="shared" si="94"/>
        <v/>
      </c>
      <c r="BJ119" s="8" t="str">
        <f t="shared" si="95"/>
        <v/>
      </c>
      <c r="BK119" s="8" t="str">
        <f t="shared" si="96"/>
        <v/>
      </c>
      <c r="BL119" s="8" t="str">
        <f t="shared" si="97"/>
        <v/>
      </c>
      <c r="BM119" s="8" t="str">
        <f t="shared" si="98"/>
        <v/>
      </c>
      <c r="BN119" s="8" t="str">
        <f t="shared" si="99"/>
        <v/>
      </c>
      <c r="BO119" s="8" t="str">
        <f t="shared" si="100"/>
        <v/>
      </c>
      <c r="BP119" s="8" t="str">
        <f t="shared" si="101"/>
        <v/>
      </c>
      <c r="BQ119" s="8" t="str">
        <f t="shared" si="102"/>
        <v/>
      </c>
    </row>
    <row r="120" spans="1:69" x14ac:dyDescent="0.2">
      <c r="A120" s="8" t="str">
        <f>Binning!B120</f>
        <v>PCPU</v>
      </c>
      <c r="B120" s="8" t="str">
        <f>Binning!C120</f>
        <v>MP00A</v>
      </c>
      <c r="C120" s="8" t="str">
        <f>Binning!D120</f>
        <v>E10</v>
      </c>
      <c r="D120" s="8" t="str">
        <f>Binning!F120</f>
        <v>MP00A_E10</v>
      </c>
      <c r="E120" s="8" t="str">
        <f>Binning!G120</f>
        <v>Bin1</v>
      </c>
      <c r="F120" s="8">
        <f>Binning!H120</f>
        <v>1110</v>
      </c>
      <c r="G120" s="8">
        <f>Binning!I120</f>
        <v>135</v>
      </c>
      <c r="H120" s="8">
        <f>Binning!J120</f>
        <v>653.6</v>
      </c>
      <c r="J120" s="8">
        <f>Binning!L120</f>
        <v>920</v>
      </c>
      <c r="K120" s="8">
        <f>Binning!M120</f>
        <v>710</v>
      </c>
      <c r="L120" s="8">
        <f>Binning!N120</f>
        <v>140</v>
      </c>
      <c r="M120" s="8">
        <f>Binning!Y120</f>
        <v>5</v>
      </c>
      <c r="O120" s="8">
        <f t="shared" si="74"/>
        <v>110</v>
      </c>
      <c r="P120" s="8">
        <f>Binning!AZ120</f>
        <v>594.18521581609184</v>
      </c>
      <c r="Q120" s="8" t="str">
        <f t="shared" si="75"/>
        <v>MP00A_E10</v>
      </c>
      <c r="R120" s="8">
        <f t="shared" si="105"/>
        <v>920</v>
      </c>
      <c r="S120" s="8">
        <f t="shared" si="105"/>
        <v>870</v>
      </c>
      <c r="T120" s="8">
        <f t="shared" si="105"/>
        <v>825</v>
      </c>
      <c r="U120" s="8">
        <f t="shared" si="105"/>
        <v>805</v>
      </c>
      <c r="V120" s="8">
        <f t="shared" si="105"/>
        <v>785</v>
      </c>
      <c r="W120" s="8">
        <f t="shared" si="105"/>
        <v>775</v>
      </c>
      <c r="X120" s="8">
        <f t="shared" si="105"/>
        <v>765</v>
      </c>
      <c r="Y120" s="8">
        <f t="shared" si="105"/>
        <v>755</v>
      </c>
      <c r="Z120" s="8">
        <f t="shared" si="105"/>
        <v>745</v>
      </c>
      <c r="AA120" s="8">
        <f t="shared" si="105"/>
        <v>740</v>
      </c>
      <c r="AB120" s="8">
        <f t="shared" si="105"/>
        <v>735</v>
      </c>
      <c r="AC120" s="8">
        <f t="shared" si="105"/>
        <v>725</v>
      </c>
      <c r="AD120" s="8" t="str">
        <f t="shared" si="105"/>
        <v/>
      </c>
      <c r="AE120" s="8" t="str">
        <f t="shared" si="105"/>
        <v/>
      </c>
      <c r="AF120" s="8" t="str">
        <f t="shared" si="105"/>
        <v/>
      </c>
      <c r="AG120" s="8" t="str">
        <f t="shared" si="105"/>
        <v/>
      </c>
      <c r="AH120" s="8" t="str">
        <f t="shared" si="104"/>
        <v/>
      </c>
      <c r="AI120" s="8" t="str">
        <f t="shared" si="104"/>
        <v/>
      </c>
      <c r="AJ120" s="8" t="str">
        <f t="shared" si="104"/>
        <v/>
      </c>
      <c r="AK120" s="8" t="str">
        <f t="shared" si="104"/>
        <v/>
      </c>
      <c r="AL120" s="8" t="str">
        <f t="shared" si="104"/>
        <v/>
      </c>
      <c r="AM120" s="8" t="str">
        <f t="shared" si="104"/>
        <v/>
      </c>
      <c r="AN120" s="8" t="str">
        <f t="shared" si="104"/>
        <v/>
      </c>
      <c r="AO120" s="8" t="str">
        <f t="shared" si="104"/>
        <v/>
      </c>
      <c r="AQ120" s="8">
        <f t="shared" si="76"/>
        <v>110</v>
      </c>
      <c r="AR120" s="8">
        <f t="shared" si="77"/>
        <v>594.18521581609184</v>
      </c>
      <c r="AS120" s="8" t="str">
        <f t="shared" si="78"/>
        <v>MP00A_E10</v>
      </c>
      <c r="AT120" s="8">
        <f t="shared" si="79"/>
        <v>1060</v>
      </c>
      <c r="AU120" s="8">
        <f t="shared" si="80"/>
        <v>1010</v>
      </c>
      <c r="AV120" s="8">
        <f t="shared" si="81"/>
        <v>965</v>
      </c>
      <c r="AW120" s="8">
        <f t="shared" si="82"/>
        <v>945</v>
      </c>
      <c r="AX120" s="8">
        <f t="shared" si="83"/>
        <v>925</v>
      </c>
      <c r="AY120" s="8">
        <f t="shared" si="84"/>
        <v>915</v>
      </c>
      <c r="AZ120" s="8">
        <f t="shared" si="85"/>
        <v>905</v>
      </c>
      <c r="BA120" s="8">
        <f t="shared" si="86"/>
        <v>895</v>
      </c>
      <c r="BB120" s="8">
        <f t="shared" si="87"/>
        <v>885</v>
      </c>
      <c r="BC120" s="8">
        <f t="shared" si="88"/>
        <v>880</v>
      </c>
      <c r="BD120" s="8">
        <f t="shared" si="89"/>
        <v>875</v>
      </c>
      <c r="BE120" s="8">
        <f t="shared" si="90"/>
        <v>865</v>
      </c>
      <c r="BF120" s="8" t="str">
        <f t="shared" si="91"/>
        <v/>
      </c>
      <c r="BG120" s="8" t="str">
        <f t="shared" si="92"/>
        <v/>
      </c>
      <c r="BH120" s="8" t="str">
        <f t="shared" si="93"/>
        <v/>
      </c>
      <c r="BI120" s="8" t="str">
        <f t="shared" si="94"/>
        <v/>
      </c>
      <c r="BJ120" s="8" t="str">
        <f t="shared" si="95"/>
        <v/>
      </c>
      <c r="BK120" s="8" t="str">
        <f t="shared" si="96"/>
        <v/>
      </c>
      <c r="BL120" s="8" t="str">
        <f t="shared" si="97"/>
        <v/>
      </c>
      <c r="BM120" s="8" t="str">
        <f t="shared" si="98"/>
        <v/>
      </c>
      <c r="BN120" s="8" t="str">
        <f t="shared" si="99"/>
        <v/>
      </c>
      <c r="BO120" s="8" t="str">
        <f t="shared" si="100"/>
        <v/>
      </c>
      <c r="BP120" s="8" t="str">
        <f t="shared" si="101"/>
        <v/>
      </c>
      <c r="BQ120" s="8" t="str">
        <f t="shared" si="102"/>
        <v/>
      </c>
    </row>
    <row r="121" spans="1:69" x14ac:dyDescent="0.2">
      <c r="A121" s="8" t="str">
        <f>Binning!B121</f>
        <v>PCPU</v>
      </c>
      <c r="B121" s="8" t="str">
        <f>Binning!C121</f>
        <v>MP00A</v>
      </c>
      <c r="C121" s="8" t="str">
        <f>Binning!D121</f>
        <v>E11</v>
      </c>
      <c r="D121" s="8" t="str">
        <f>Binning!F121</f>
        <v>MP00A_E11</v>
      </c>
      <c r="E121" s="8" t="str">
        <f>Binning!G121</f>
        <v>Bin1</v>
      </c>
      <c r="F121" s="8">
        <f>Binning!H121</f>
        <v>1095</v>
      </c>
      <c r="G121" s="8">
        <f>Binning!I121</f>
        <v>135</v>
      </c>
      <c r="H121" s="8">
        <f>Binning!J121</f>
        <v>653.6</v>
      </c>
      <c r="J121" s="8">
        <f>Binning!L121</f>
        <v>920</v>
      </c>
      <c r="K121" s="8">
        <f>Binning!M121</f>
        <v>710</v>
      </c>
      <c r="L121" s="8">
        <f>Binning!N121</f>
        <v>140</v>
      </c>
      <c r="M121" s="8">
        <f>Binning!Y121</f>
        <v>5</v>
      </c>
      <c r="O121" s="8">
        <f t="shared" si="74"/>
        <v>110</v>
      </c>
      <c r="P121" s="8">
        <f>Binning!AZ121</f>
        <v>594.18521581609184</v>
      </c>
      <c r="Q121" s="8" t="str">
        <f t="shared" si="75"/>
        <v>MP00A_E11</v>
      </c>
      <c r="R121" s="8">
        <f t="shared" si="105"/>
        <v>920</v>
      </c>
      <c r="S121" s="8">
        <f t="shared" si="105"/>
        <v>855</v>
      </c>
      <c r="T121" s="8">
        <f t="shared" si="105"/>
        <v>810</v>
      </c>
      <c r="U121" s="8">
        <f t="shared" si="105"/>
        <v>790</v>
      </c>
      <c r="V121" s="8">
        <f t="shared" si="105"/>
        <v>770</v>
      </c>
      <c r="W121" s="8">
        <f t="shared" si="105"/>
        <v>760</v>
      </c>
      <c r="X121" s="8">
        <f t="shared" si="105"/>
        <v>750</v>
      </c>
      <c r="Y121" s="8">
        <f t="shared" si="105"/>
        <v>740</v>
      </c>
      <c r="Z121" s="8">
        <f t="shared" si="105"/>
        <v>730</v>
      </c>
      <c r="AA121" s="8">
        <f t="shared" si="105"/>
        <v>725</v>
      </c>
      <c r="AB121" s="8">
        <f t="shared" si="105"/>
        <v>720</v>
      </c>
      <c r="AC121" s="8">
        <f t="shared" si="105"/>
        <v>710</v>
      </c>
      <c r="AD121" s="8" t="str">
        <f t="shared" si="105"/>
        <v/>
      </c>
      <c r="AE121" s="8" t="str">
        <f t="shared" si="105"/>
        <v/>
      </c>
      <c r="AF121" s="8" t="str">
        <f t="shared" si="105"/>
        <v/>
      </c>
      <c r="AG121" s="8" t="str">
        <f t="shared" si="105"/>
        <v/>
      </c>
      <c r="AH121" s="8" t="str">
        <f t="shared" si="104"/>
        <v/>
      </c>
      <c r="AI121" s="8" t="str">
        <f t="shared" si="104"/>
        <v/>
      </c>
      <c r="AJ121" s="8" t="str">
        <f t="shared" si="104"/>
        <v/>
      </c>
      <c r="AK121" s="8" t="str">
        <f t="shared" si="104"/>
        <v/>
      </c>
      <c r="AL121" s="8" t="str">
        <f t="shared" si="104"/>
        <v/>
      </c>
      <c r="AM121" s="8" t="str">
        <f t="shared" si="104"/>
        <v/>
      </c>
      <c r="AN121" s="8" t="str">
        <f t="shared" si="104"/>
        <v/>
      </c>
      <c r="AO121" s="8" t="str">
        <f t="shared" si="104"/>
        <v/>
      </c>
      <c r="AQ121" s="8">
        <f t="shared" si="76"/>
        <v>110</v>
      </c>
      <c r="AR121" s="8">
        <f t="shared" si="77"/>
        <v>594.18521581609184</v>
      </c>
      <c r="AS121" s="8" t="str">
        <f t="shared" si="78"/>
        <v>MP00A_E11</v>
      </c>
      <c r="AT121" s="8">
        <f t="shared" si="79"/>
        <v>1060</v>
      </c>
      <c r="AU121" s="8">
        <f t="shared" si="80"/>
        <v>995</v>
      </c>
      <c r="AV121" s="8">
        <f t="shared" si="81"/>
        <v>950</v>
      </c>
      <c r="AW121" s="8">
        <f t="shared" si="82"/>
        <v>930</v>
      </c>
      <c r="AX121" s="8">
        <f t="shared" si="83"/>
        <v>910</v>
      </c>
      <c r="AY121" s="8">
        <f t="shared" si="84"/>
        <v>900</v>
      </c>
      <c r="AZ121" s="8">
        <f t="shared" si="85"/>
        <v>890</v>
      </c>
      <c r="BA121" s="8">
        <f t="shared" si="86"/>
        <v>880</v>
      </c>
      <c r="BB121" s="8">
        <f t="shared" si="87"/>
        <v>870</v>
      </c>
      <c r="BC121" s="8">
        <f t="shared" si="88"/>
        <v>865</v>
      </c>
      <c r="BD121" s="8">
        <f t="shared" si="89"/>
        <v>860</v>
      </c>
      <c r="BE121" s="8">
        <f t="shared" si="90"/>
        <v>850</v>
      </c>
      <c r="BF121" s="8" t="str">
        <f t="shared" si="91"/>
        <v/>
      </c>
      <c r="BG121" s="8" t="str">
        <f t="shared" si="92"/>
        <v/>
      </c>
      <c r="BH121" s="8" t="str">
        <f t="shared" si="93"/>
        <v/>
      </c>
      <c r="BI121" s="8" t="str">
        <f t="shared" si="94"/>
        <v/>
      </c>
      <c r="BJ121" s="8" t="str">
        <f t="shared" si="95"/>
        <v/>
      </c>
      <c r="BK121" s="8" t="str">
        <f t="shared" si="96"/>
        <v/>
      </c>
      <c r="BL121" s="8" t="str">
        <f t="shared" si="97"/>
        <v/>
      </c>
      <c r="BM121" s="8" t="str">
        <f t="shared" si="98"/>
        <v/>
      </c>
      <c r="BN121" s="8" t="str">
        <f t="shared" si="99"/>
        <v/>
      </c>
      <c r="BO121" s="8" t="str">
        <f t="shared" si="100"/>
        <v/>
      </c>
      <c r="BP121" s="8" t="str">
        <f t="shared" si="101"/>
        <v/>
      </c>
      <c r="BQ121" s="8" t="str">
        <f t="shared" si="102"/>
        <v/>
      </c>
    </row>
    <row r="122" spans="1:69" x14ac:dyDescent="0.2">
      <c r="A122" s="8" t="str">
        <f>Binning!B122</f>
        <v>PCPU</v>
      </c>
      <c r="B122" s="8" t="str">
        <f>Binning!C122</f>
        <v>MP00A</v>
      </c>
      <c r="C122" s="8" t="str">
        <f>Binning!D122</f>
        <v>E12</v>
      </c>
      <c r="D122" s="8" t="str">
        <f>Binning!F122</f>
        <v>MP00A_E12</v>
      </c>
      <c r="E122" s="8" t="str">
        <f>Binning!G122</f>
        <v>Bin1</v>
      </c>
      <c r="F122" s="8">
        <f>Binning!H122</f>
        <v>1080</v>
      </c>
      <c r="G122" s="8">
        <f>Binning!I122</f>
        <v>135</v>
      </c>
      <c r="H122" s="8">
        <f>Binning!J122</f>
        <v>653.6</v>
      </c>
      <c r="J122" s="8">
        <f>Binning!L122</f>
        <v>920</v>
      </c>
      <c r="K122" s="8">
        <f>Binning!M122</f>
        <v>710</v>
      </c>
      <c r="L122" s="8">
        <f>Binning!N122</f>
        <v>140</v>
      </c>
      <c r="M122" s="8">
        <f>Binning!Y122</f>
        <v>5</v>
      </c>
      <c r="O122" s="8">
        <f t="shared" si="74"/>
        <v>110</v>
      </c>
      <c r="P122" s="8">
        <f>Binning!AZ122</f>
        <v>594.18521581609184</v>
      </c>
      <c r="Q122" s="8" t="str">
        <f t="shared" si="75"/>
        <v>MP00A_E12</v>
      </c>
      <c r="R122" s="8">
        <f t="shared" si="105"/>
        <v>920</v>
      </c>
      <c r="S122" s="8">
        <f t="shared" si="105"/>
        <v>840</v>
      </c>
      <c r="T122" s="8">
        <f t="shared" si="105"/>
        <v>795</v>
      </c>
      <c r="U122" s="8">
        <f t="shared" si="105"/>
        <v>775</v>
      </c>
      <c r="V122" s="8">
        <f t="shared" si="105"/>
        <v>755</v>
      </c>
      <c r="W122" s="8">
        <f t="shared" si="105"/>
        <v>745</v>
      </c>
      <c r="X122" s="8">
        <f t="shared" si="105"/>
        <v>735</v>
      </c>
      <c r="Y122" s="8">
        <f t="shared" si="105"/>
        <v>725</v>
      </c>
      <c r="Z122" s="8">
        <f t="shared" si="105"/>
        <v>715</v>
      </c>
      <c r="AA122" s="8">
        <f t="shared" si="105"/>
        <v>710</v>
      </c>
      <c r="AB122" s="8">
        <f t="shared" si="105"/>
        <v>710</v>
      </c>
      <c r="AC122" s="8">
        <f t="shared" si="105"/>
        <v>710</v>
      </c>
      <c r="AD122" s="8" t="str">
        <f t="shared" si="105"/>
        <v/>
      </c>
      <c r="AE122" s="8" t="str">
        <f t="shared" si="105"/>
        <v/>
      </c>
      <c r="AF122" s="8" t="str">
        <f t="shared" si="105"/>
        <v/>
      </c>
      <c r="AG122" s="8" t="str">
        <f t="shared" si="105"/>
        <v/>
      </c>
      <c r="AH122" s="8" t="str">
        <f t="shared" si="104"/>
        <v/>
      </c>
      <c r="AI122" s="8" t="str">
        <f t="shared" si="104"/>
        <v/>
      </c>
      <c r="AJ122" s="8" t="str">
        <f t="shared" si="104"/>
        <v/>
      </c>
      <c r="AK122" s="8" t="str">
        <f t="shared" si="104"/>
        <v/>
      </c>
      <c r="AL122" s="8" t="str">
        <f t="shared" si="104"/>
        <v/>
      </c>
      <c r="AM122" s="8" t="str">
        <f t="shared" si="104"/>
        <v/>
      </c>
      <c r="AN122" s="8" t="str">
        <f t="shared" si="104"/>
        <v/>
      </c>
      <c r="AO122" s="8" t="str">
        <f t="shared" si="104"/>
        <v/>
      </c>
      <c r="AQ122" s="8">
        <f t="shared" si="76"/>
        <v>110</v>
      </c>
      <c r="AR122" s="8">
        <f t="shared" si="77"/>
        <v>594.18521581609184</v>
      </c>
      <c r="AS122" s="8" t="str">
        <f t="shared" si="78"/>
        <v>MP00A_E12</v>
      </c>
      <c r="AT122" s="8">
        <f t="shared" si="79"/>
        <v>1060</v>
      </c>
      <c r="AU122" s="8">
        <f t="shared" si="80"/>
        <v>980</v>
      </c>
      <c r="AV122" s="8">
        <f t="shared" si="81"/>
        <v>935</v>
      </c>
      <c r="AW122" s="8">
        <f t="shared" si="82"/>
        <v>915</v>
      </c>
      <c r="AX122" s="8">
        <f t="shared" si="83"/>
        <v>895</v>
      </c>
      <c r="AY122" s="8">
        <f t="shared" si="84"/>
        <v>885</v>
      </c>
      <c r="AZ122" s="8">
        <f t="shared" si="85"/>
        <v>875</v>
      </c>
      <c r="BA122" s="8">
        <f t="shared" si="86"/>
        <v>865</v>
      </c>
      <c r="BB122" s="8">
        <f t="shared" si="87"/>
        <v>855</v>
      </c>
      <c r="BC122" s="8">
        <f t="shared" si="88"/>
        <v>850</v>
      </c>
      <c r="BD122" s="8">
        <f t="shared" si="89"/>
        <v>850</v>
      </c>
      <c r="BE122" s="8">
        <f t="shared" si="90"/>
        <v>850</v>
      </c>
      <c r="BF122" s="8" t="str">
        <f t="shared" si="91"/>
        <v/>
      </c>
      <c r="BG122" s="8" t="str">
        <f t="shared" si="92"/>
        <v/>
      </c>
      <c r="BH122" s="8" t="str">
        <f t="shared" si="93"/>
        <v/>
      </c>
      <c r="BI122" s="8" t="str">
        <f t="shared" si="94"/>
        <v/>
      </c>
      <c r="BJ122" s="8" t="str">
        <f t="shared" si="95"/>
        <v/>
      </c>
      <c r="BK122" s="8" t="str">
        <f t="shared" si="96"/>
        <v/>
      </c>
      <c r="BL122" s="8" t="str">
        <f t="shared" si="97"/>
        <v/>
      </c>
      <c r="BM122" s="8" t="str">
        <f t="shared" si="98"/>
        <v/>
      </c>
      <c r="BN122" s="8" t="str">
        <f t="shared" si="99"/>
        <v/>
      </c>
      <c r="BO122" s="8" t="str">
        <f t="shared" si="100"/>
        <v/>
      </c>
      <c r="BP122" s="8" t="str">
        <f t="shared" si="101"/>
        <v/>
      </c>
      <c r="BQ122" s="8" t="str">
        <f t="shared" si="102"/>
        <v/>
      </c>
    </row>
    <row r="123" spans="1:69" x14ac:dyDescent="0.2">
      <c r="A123" s="8" t="str">
        <f>Binning!B123</f>
        <v>PCPU</v>
      </c>
      <c r="B123" s="8" t="str">
        <f>Binning!C123</f>
        <v>MP00B</v>
      </c>
      <c r="C123" s="8" t="str">
        <f>Binning!D123</f>
        <v>E1</v>
      </c>
      <c r="D123" s="8" t="str">
        <f>Binning!F123</f>
        <v>MP00B_E1</v>
      </c>
      <c r="E123" s="8" t="str">
        <f>Binning!G123</f>
        <v>Bin1</v>
      </c>
      <c r="F123" s="8">
        <f>Binning!H123</f>
        <v>1300</v>
      </c>
      <c r="G123" s="8">
        <f>Binning!I123</f>
        <v>140</v>
      </c>
      <c r="H123" s="8">
        <f>Binning!J123</f>
        <v>653.6</v>
      </c>
      <c r="J123" s="8">
        <f>Binning!L123</f>
        <v>980</v>
      </c>
      <c r="K123" s="8">
        <f>Binning!M123</f>
        <v>740</v>
      </c>
      <c r="L123" s="8">
        <f>Binning!N123</f>
        <v>160</v>
      </c>
      <c r="M123" s="8">
        <f>Binning!Y123</f>
        <v>5</v>
      </c>
      <c r="O123" s="8">
        <f t="shared" si="74"/>
        <v>110</v>
      </c>
      <c r="P123" s="8">
        <f>Binning!AZ123</f>
        <v>594.18521581609184</v>
      </c>
      <c r="Q123" s="8" t="str">
        <f t="shared" si="75"/>
        <v>MP00B_E1</v>
      </c>
      <c r="R123" s="8">
        <f t="shared" si="105"/>
        <v>980</v>
      </c>
      <c r="S123" s="8">
        <f t="shared" si="105"/>
        <v>980</v>
      </c>
      <c r="T123" s="8">
        <f t="shared" si="105"/>
        <v>980</v>
      </c>
      <c r="U123" s="8">
        <f t="shared" si="105"/>
        <v>980</v>
      </c>
      <c r="V123" s="8">
        <f t="shared" si="105"/>
        <v>965</v>
      </c>
      <c r="W123" s="8">
        <f t="shared" si="105"/>
        <v>950</v>
      </c>
      <c r="X123" s="8">
        <f t="shared" si="105"/>
        <v>940</v>
      </c>
      <c r="Y123" s="8">
        <f t="shared" si="105"/>
        <v>930</v>
      </c>
      <c r="Z123" s="8">
        <f t="shared" si="105"/>
        <v>925</v>
      </c>
      <c r="AA123" s="8">
        <f t="shared" si="105"/>
        <v>915</v>
      </c>
      <c r="AB123" s="8">
        <f t="shared" si="105"/>
        <v>910</v>
      </c>
      <c r="AC123" s="8">
        <f t="shared" si="105"/>
        <v>905</v>
      </c>
      <c r="AD123" s="8" t="str">
        <f t="shared" si="105"/>
        <v/>
      </c>
      <c r="AE123" s="8" t="str">
        <f t="shared" si="105"/>
        <v/>
      </c>
      <c r="AF123" s="8" t="str">
        <f t="shared" si="105"/>
        <v/>
      </c>
      <c r="AG123" s="8" t="str">
        <f t="shared" si="105"/>
        <v/>
      </c>
      <c r="AH123" s="8" t="str">
        <f t="shared" si="104"/>
        <v/>
      </c>
      <c r="AI123" s="8" t="str">
        <f t="shared" si="104"/>
        <v/>
      </c>
      <c r="AJ123" s="8" t="str">
        <f t="shared" si="104"/>
        <v/>
      </c>
      <c r="AK123" s="8" t="str">
        <f t="shared" si="104"/>
        <v/>
      </c>
      <c r="AL123" s="8" t="str">
        <f t="shared" si="104"/>
        <v/>
      </c>
      <c r="AM123" s="8" t="str">
        <f t="shared" si="104"/>
        <v/>
      </c>
      <c r="AN123" s="8" t="str">
        <f t="shared" si="104"/>
        <v/>
      </c>
      <c r="AO123" s="8" t="str">
        <f t="shared" si="104"/>
        <v/>
      </c>
      <c r="AQ123" s="8">
        <f t="shared" si="76"/>
        <v>110</v>
      </c>
      <c r="AR123" s="8">
        <f t="shared" si="77"/>
        <v>594.18521581609184</v>
      </c>
      <c r="AS123" s="8" t="str">
        <f t="shared" si="78"/>
        <v>MP00B_E1</v>
      </c>
      <c r="AT123" s="8">
        <f t="shared" si="79"/>
        <v>1140</v>
      </c>
      <c r="AU123" s="8">
        <f t="shared" si="80"/>
        <v>1140</v>
      </c>
      <c r="AV123" s="8">
        <f t="shared" si="81"/>
        <v>1140</v>
      </c>
      <c r="AW123" s="8">
        <f t="shared" si="82"/>
        <v>1140</v>
      </c>
      <c r="AX123" s="8">
        <f t="shared" si="83"/>
        <v>1125</v>
      </c>
      <c r="AY123" s="8">
        <f t="shared" si="84"/>
        <v>1110</v>
      </c>
      <c r="AZ123" s="8">
        <f t="shared" si="85"/>
        <v>1100</v>
      </c>
      <c r="BA123" s="8">
        <f t="shared" si="86"/>
        <v>1090</v>
      </c>
      <c r="BB123" s="8">
        <f t="shared" si="87"/>
        <v>1085</v>
      </c>
      <c r="BC123" s="8">
        <f t="shared" si="88"/>
        <v>1075</v>
      </c>
      <c r="BD123" s="8">
        <f t="shared" si="89"/>
        <v>1070</v>
      </c>
      <c r="BE123" s="8">
        <f t="shared" si="90"/>
        <v>1065</v>
      </c>
      <c r="BF123" s="8" t="str">
        <f t="shared" si="91"/>
        <v/>
      </c>
      <c r="BG123" s="8" t="str">
        <f t="shared" si="92"/>
        <v/>
      </c>
      <c r="BH123" s="8" t="str">
        <f t="shared" si="93"/>
        <v/>
      </c>
      <c r="BI123" s="8" t="str">
        <f t="shared" si="94"/>
        <v/>
      </c>
      <c r="BJ123" s="8" t="str">
        <f t="shared" si="95"/>
        <v/>
      </c>
      <c r="BK123" s="8" t="str">
        <f t="shared" si="96"/>
        <v/>
      </c>
      <c r="BL123" s="8" t="str">
        <f t="shared" si="97"/>
        <v/>
      </c>
      <c r="BM123" s="8" t="str">
        <f t="shared" si="98"/>
        <v/>
      </c>
      <c r="BN123" s="8" t="str">
        <f t="shared" si="99"/>
        <v/>
      </c>
      <c r="BO123" s="8" t="str">
        <f t="shared" si="100"/>
        <v/>
      </c>
      <c r="BP123" s="8" t="str">
        <f t="shared" si="101"/>
        <v/>
      </c>
      <c r="BQ123" s="8" t="str">
        <f t="shared" si="102"/>
        <v/>
      </c>
    </row>
    <row r="124" spans="1:69" x14ac:dyDescent="0.2">
      <c r="A124" s="8" t="str">
        <f>Binning!B124</f>
        <v>PCPU</v>
      </c>
      <c r="B124" s="8" t="str">
        <f>Binning!C124</f>
        <v>MP00B</v>
      </c>
      <c r="C124" s="8" t="str">
        <f>Binning!D124</f>
        <v>E2</v>
      </c>
      <c r="D124" s="8" t="str">
        <f>Binning!F124</f>
        <v>MP00B_E2</v>
      </c>
      <c r="E124" s="8" t="str">
        <f>Binning!G124</f>
        <v>Bin1</v>
      </c>
      <c r="F124" s="8">
        <f>Binning!H124</f>
        <v>1285</v>
      </c>
      <c r="G124" s="8">
        <f>Binning!I124</f>
        <v>140</v>
      </c>
      <c r="H124" s="8">
        <f>Binning!J124</f>
        <v>653.6</v>
      </c>
      <c r="J124" s="8">
        <f>Binning!L124</f>
        <v>970</v>
      </c>
      <c r="K124" s="8">
        <f>Binning!M124</f>
        <v>740</v>
      </c>
      <c r="L124" s="8">
        <f>Binning!N124</f>
        <v>160</v>
      </c>
      <c r="M124" s="8">
        <f>Binning!Y124</f>
        <v>5</v>
      </c>
      <c r="O124" s="8">
        <f t="shared" si="74"/>
        <v>110</v>
      </c>
      <c r="P124" s="8">
        <f>Binning!AZ124</f>
        <v>594.18521581609184</v>
      </c>
      <c r="Q124" s="8" t="str">
        <f t="shared" si="75"/>
        <v>MP00B_E2</v>
      </c>
      <c r="R124" s="8">
        <f t="shared" si="105"/>
        <v>970</v>
      </c>
      <c r="S124" s="8">
        <f t="shared" si="105"/>
        <v>970</v>
      </c>
      <c r="T124" s="8">
        <f t="shared" si="105"/>
        <v>970</v>
      </c>
      <c r="U124" s="8">
        <f t="shared" si="105"/>
        <v>965</v>
      </c>
      <c r="V124" s="8">
        <f t="shared" si="105"/>
        <v>950</v>
      </c>
      <c r="W124" s="8">
        <f t="shared" si="105"/>
        <v>935</v>
      </c>
      <c r="X124" s="8">
        <f t="shared" si="105"/>
        <v>925</v>
      </c>
      <c r="Y124" s="8">
        <f t="shared" si="105"/>
        <v>915</v>
      </c>
      <c r="Z124" s="8">
        <f t="shared" si="105"/>
        <v>910</v>
      </c>
      <c r="AA124" s="8">
        <f t="shared" si="105"/>
        <v>900</v>
      </c>
      <c r="AB124" s="8">
        <f t="shared" si="105"/>
        <v>895</v>
      </c>
      <c r="AC124" s="8">
        <f t="shared" si="105"/>
        <v>890</v>
      </c>
      <c r="AD124" s="8" t="str">
        <f t="shared" si="105"/>
        <v/>
      </c>
      <c r="AE124" s="8" t="str">
        <f t="shared" si="105"/>
        <v/>
      </c>
      <c r="AF124" s="8" t="str">
        <f t="shared" si="105"/>
        <v/>
      </c>
      <c r="AG124" s="8" t="str">
        <f t="shared" si="105"/>
        <v/>
      </c>
      <c r="AH124" s="8" t="str">
        <f t="shared" si="104"/>
        <v/>
      </c>
      <c r="AI124" s="8" t="str">
        <f t="shared" si="104"/>
        <v/>
      </c>
      <c r="AJ124" s="8" t="str">
        <f t="shared" si="104"/>
        <v/>
      </c>
      <c r="AK124" s="8" t="str">
        <f t="shared" si="104"/>
        <v/>
      </c>
      <c r="AL124" s="8" t="str">
        <f t="shared" si="104"/>
        <v/>
      </c>
      <c r="AM124" s="8" t="str">
        <f t="shared" si="104"/>
        <v/>
      </c>
      <c r="AN124" s="8" t="str">
        <f t="shared" si="104"/>
        <v/>
      </c>
      <c r="AO124" s="8" t="str">
        <f t="shared" si="104"/>
        <v/>
      </c>
      <c r="AQ124" s="8">
        <f t="shared" si="76"/>
        <v>110</v>
      </c>
      <c r="AR124" s="8">
        <f t="shared" si="77"/>
        <v>594.18521581609184</v>
      </c>
      <c r="AS124" s="8" t="str">
        <f t="shared" si="78"/>
        <v>MP00B_E2</v>
      </c>
      <c r="AT124" s="8">
        <f t="shared" si="79"/>
        <v>1130</v>
      </c>
      <c r="AU124" s="8">
        <f t="shared" si="80"/>
        <v>1130</v>
      </c>
      <c r="AV124" s="8">
        <f t="shared" si="81"/>
        <v>1130</v>
      </c>
      <c r="AW124" s="8">
        <f t="shared" si="82"/>
        <v>1125</v>
      </c>
      <c r="AX124" s="8">
        <f t="shared" si="83"/>
        <v>1110</v>
      </c>
      <c r="AY124" s="8">
        <f t="shared" si="84"/>
        <v>1095</v>
      </c>
      <c r="AZ124" s="8">
        <f t="shared" si="85"/>
        <v>1085</v>
      </c>
      <c r="BA124" s="8">
        <f t="shared" si="86"/>
        <v>1075</v>
      </c>
      <c r="BB124" s="8">
        <f t="shared" si="87"/>
        <v>1070</v>
      </c>
      <c r="BC124" s="8">
        <f t="shared" si="88"/>
        <v>1060</v>
      </c>
      <c r="BD124" s="8">
        <f t="shared" si="89"/>
        <v>1055</v>
      </c>
      <c r="BE124" s="8">
        <f t="shared" si="90"/>
        <v>1050</v>
      </c>
      <c r="BF124" s="8" t="str">
        <f t="shared" si="91"/>
        <v/>
      </c>
      <c r="BG124" s="8" t="str">
        <f t="shared" si="92"/>
        <v/>
      </c>
      <c r="BH124" s="8" t="str">
        <f t="shared" si="93"/>
        <v/>
      </c>
      <c r="BI124" s="8" t="str">
        <f t="shared" si="94"/>
        <v/>
      </c>
      <c r="BJ124" s="8" t="str">
        <f t="shared" si="95"/>
        <v/>
      </c>
      <c r="BK124" s="8" t="str">
        <f t="shared" si="96"/>
        <v/>
      </c>
      <c r="BL124" s="8" t="str">
        <f t="shared" si="97"/>
        <v/>
      </c>
      <c r="BM124" s="8" t="str">
        <f t="shared" si="98"/>
        <v/>
      </c>
      <c r="BN124" s="8" t="str">
        <f t="shared" si="99"/>
        <v/>
      </c>
      <c r="BO124" s="8" t="str">
        <f t="shared" si="100"/>
        <v/>
      </c>
      <c r="BP124" s="8" t="str">
        <f t="shared" si="101"/>
        <v/>
      </c>
      <c r="BQ124" s="8" t="str">
        <f t="shared" si="102"/>
        <v/>
      </c>
    </row>
    <row r="125" spans="1:69" x14ac:dyDescent="0.2">
      <c r="A125" s="8" t="str">
        <f>Binning!B125</f>
        <v>PCPU</v>
      </c>
      <c r="B125" s="8" t="str">
        <f>Binning!C125</f>
        <v>MP00B</v>
      </c>
      <c r="C125" s="8" t="str">
        <f>Binning!D125</f>
        <v>E3</v>
      </c>
      <c r="D125" s="8" t="str">
        <f>Binning!F125</f>
        <v>MP00B_E3</v>
      </c>
      <c r="E125" s="8" t="str">
        <f>Binning!G125</f>
        <v>Bin1</v>
      </c>
      <c r="F125" s="8">
        <f>Binning!H125</f>
        <v>1270</v>
      </c>
      <c r="G125" s="8">
        <f>Binning!I125</f>
        <v>140</v>
      </c>
      <c r="H125" s="8">
        <f>Binning!J125</f>
        <v>653.6</v>
      </c>
      <c r="J125" s="8">
        <f>Binning!L125</f>
        <v>960</v>
      </c>
      <c r="K125" s="8">
        <f>Binning!M125</f>
        <v>740</v>
      </c>
      <c r="L125" s="8">
        <f>Binning!N125</f>
        <v>160</v>
      </c>
      <c r="M125" s="8">
        <f>Binning!Y125</f>
        <v>5</v>
      </c>
      <c r="O125" s="8">
        <f t="shared" si="74"/>
        <v>110</v>
      </c>
      <c r="P125" s="8">
        <f>Binning!AZ125</f>
        <v>594.18521581609184</v>
      </c>
      <c r="Q125" s="8" t="str">
        <f t="shared" si="75"/>
        <v>MP00B_E3</v>
      </c>
      <c r="R125" s="8">
        <f t="shared" si="105"/>
        <v>960</v>
      </c>
      <c r="S125" s="8">
        <f t="shared" si="105"/>
        <v>960</v>
      </c>
      <c r="T125" s="8">
        <f t="shared" si="105"/>
        <v>960</v>
      </c>
      <c r="U125" s="8">
        <f t="shared" si="105"/>
        <v>950</v>
      </c>
      <c r="V125" s="8">
        <f t="shared" si="105"/>
        <v>935</v>
      </c>
      <c r="W125" s="8">
        <f t="shared" si="105"/>
        <v>920</v>
      </c>
      <c r="X125" s="8">
        <f t="shared" si="105"/>
        <v>910</v>
      </c>
      <c r="Y125" s="8">
        <f t="shared" si="105"/>
        <v>900</v>
      </c>
      <c r="Z125" s="8">
        <f t="shared" si="105"/>
        <v>895</v>
      </c>
      <c r="AA125" s="8">
        <f t="shared" si="105"/>
        <v>885</v>
      </c>
      <c r="AB125" s="8">
        <f t="shared" si="105"/>
        <v>880</v>
      </c>
      <c r="AC125" s="8">
        <f t="shared" si="105"/>
        <v>875</v>
      </c>
      <c r="AD125" s="8" t="str">
        <f t="shared" si="105"/>
        <v/>
      </c>
      <c r="AE125" s="8" t="str">
        <f t="shared" si="105"/>
        <v/>
      </c>
      <c r="AF125" s="8" t="str">
        <f t="shared" si="105"/>
        <v/>
      </c>
      <c r="AG125" s="8" t="str">
        <f t="shared" si="104"/>
        <v/>
      </c>
      <c r="AH125" s="8" t="str">
        <f t="shared" si="104"/>
        <v/>
      </c>
      <c r="AI125" s="8" t="str">
        <f t="shared" si="104"/>
        <v/>
      </c>
      <c r="AJ125" s="8" t="str">
        <f t="shared" si="104"/>
        <v/>
      </c>
      <c r="AK125" s="8" t="str">
        <f t="shared" si="104"/>
        <v/>
      </c>
      <c r="AL125" s="8" t="str">
        <f t="shared" si="104"/>
        <v/>
      </c>
      <c r="AM125" s="8" t="str">
        <f t="shared" si="104"/>
        <v/>
      </c>
      <c r="AN125" s="8" t="str">
        <f t="shared" si="104"/>
        <v/>
      </c>
      <c r="AO125" s="8" t="str">
        <f t="shared" si="104"/>
        <v/>
      </c>
      <c r="AQ125" s="8">
        <f t="shared" si="76"/>
        <v>110</v>
      </c>
      <c r="AR125" s="8">
        <f t="shared" si="77"/>
        <v>594.18521581609184</v>
      </c>
      <c r="AS125" s="8" t="str">
        <f t="shared" si="78"/>
        <v>MP00B_E3</v>
      </c>
      <c r="AT125" s="8">
        <f t="shared" si="79"/>
        <v>1120</v>
      </c>
      <c r="AU125" s="8">
        <f t="shared" si="80"/>
        <v>1120</v>
      </c>
      <c r="AV125" s="8">
        <f t="shared" si="81"/>
        <v>1120</v>
      </c>
      <c r="AW125" s="8">
        <f t="shared" si="82"/>
        <v>1110</v>
      </c>
      <c r="AX125" s="8">
        <f t="shared" si="83"/>
        <v>1095</v>
      </c>
      <c r="AY125" s="8">
        <f t="shared" si="84"/>
        <v>1080</v>
      </c>
      <c r="AZ125" s="8">
        <f t="shared" si="85"/>
        <v>1070</v>
      </c>
      <c r="BA125" s="8">
        <f t="shared" si="86"/>
        <v>1060</v>
      </c>
      <c r="BB125" s="8">
        <f t="shared" si="87"/>
        <v>1055</v>
      </c>
      <c r="BC125" s="8">
        <f t="shared" si="88"/>
        <v>1045</v>
      </c>
      <c r="BD125" s="8">
        <f t="shared" si="89"/>
        <v>1040</v>
      </c>
      <c r="BE125" s="8">
        <f t="shared" si="90"/>
        <v>1035</v>
      </c>
      <c r="BF125" s="8" t="str">
        <f t="shared" si="91"/>
        <v/>
      </c>
      <c r="BG125" s="8" t="str">
        <f t="shared" si="92"/>
        <v/>
      </c>
      <c r="BH125" s="8" t="str">
        <f t="shared" si="93"/>
        <v/>
      </c>
      <c r="BI125" s="8" t="str">
        <f t="shared" si="94"/>
        <v/>
      </c>
      <c r="BJ125" s="8" t="str">
        <f t="shared" si="95"/>
        <v/>
      </c>
      <c r="BK125" s="8" t="str">
        <f t="shared" si="96"/>
        <v/>
      </c>
      <c r="BL125" s="8" t="str">
        <f t="shared" si="97"/>
        <v/>
      </c>
      <c r="BM125" s="8" t="str">
        <f t="shared" si="98"/>
        <v/>
      </c>
      <c r="BN125" s="8" t="str">
        <f t="shared" si="99"/>
        <v/>
      </c>
      <c r="BO125" s="8" t="str">
        <f t="shared" si="100"/>
        <v/>
      </c>
      <c r="BP125" s="8" t="str">
        <f t="shared" si="101"/>
        <v/>
      </c>
      <c r="BQ125" s="8" t="str">
        <f t="shared" si="102"/>
        <v/>
      </c>
    </row>
    <row r="126" spans="1:69" x14ac:dyDescent="0.2">
      <c r="A126" s="8" t="str">
        <f>Binning!B126</f>
        <v>PCPU</v>
      </c>
      <c r="B126" s="8" t="str">
        <f>Binning!C126</f>
        <v>MP00B</v>
      </c>
      <c r="C126" s="8" t="str">
        <f>Binning!D126</f>
        <v>E4</v>
      </c>
      <c r="D126" s="8" t="str">
        <f>Binning!F126</f>
        <v>MP00B_E4</v>
      </c>
      <c r="E126" s="8" t="str">
        <f>Binning!G126</f>
        <v>Bin1</v>
      </c>
      <c r="F126" s="8">
        <f>Binning!H126</f>
        <v>1255</v>
      </c>
      <c r="G126" s="8">
        <f>Binning!I126</f>
        <v>140</v>
      </c>
      <c r="H126" s="8">
        <f>Binning!J126</f>
        <v>653.6</v>
      </c>
      <c r="J126" s="8">
        <f>Binning!L126</f>
        <v>960</v>
      </c>
      <c r="K126" s="8">
        <f>Binning!M126</f>
        <v>740</v>
      </c>
      <c r="L126" s="8">
        <f>Binning!N126</f>
        <v>160</v>
      </c>
      <c r="M126" s="8">
        <f>Binning!Y126</f>
        <v>5</v>
      </c>
      <c r="O126" s="8">
        <f t="shared" si="74"/>
        <v>110</v>
      </c>
      <c r="P126" s="8">
        <f>Binning!AZ126</f>
        <v>594.18521581609184</v>
      </c>
      <c r="Q126" s="8" t="str">
        <f t="shared" si="75"/>
        <v>MP00B_E4</v>
      </c>
      <c r="R126" s="8">
        <f t="shared" si="105"/>
        <v>960</v>
      </c>
      <c r="S126" s="8">
        <f t="shared" ref="R126:AG141" si="106">IF($O126*1.03&gt;S$2,MAX(MIN(FLOOR(($F126-$G126*LOG10($P126*S$2/100))/$M126,1)*$M126,$J126),$K126),"")</f>
        <v>960</v>
      </c>
      <c r="T126" s="8">
        <f t="shared" si="106"/>
        <v>960</v>
      </c>
      <c r="U126" s="8">
        <f t="shared" si="106"/>
        <v>935</v>
      </c>
      <c r="V126" s="8">
        <f t="shared" si="106"/>
        <v>920</v>
      </c>
      <c r="W126" s="8">
        <f t="shared" si="106"/>
        <v>905</v>
      </c>
      <c r="X126" s="8">
        <f t="shared" si="106"/>
        <v>895</v>
      </c>
      <c r="Y126" s="8">
        <f t="shared" si="106"/>
        <v>885</v>
      </c>
      <c r="Z126" s="8">
        <f t="shared" si="106"/>
        <v>880</v>
      </c>
      <c r="AA126" s="8">
        <f t="shared" si="106"/>
        <v>870</v>
      </c>
      <c r="AB126" s="8">
        <f t="shared" si="106"/>
        <v>865</v>
      </c>
      <c r="AC126" s="8">
        <f t="shared" si="106"/>
        <v>860</v>
      </c>
      <c r="AD126" s="8" t="str">
        <f t="shared" si="106"/>
        <v/>
      </c>
      <c r="AE126" s="8" t="str">
        <f t="shared" si="106"/>
        <v/>
      </c>
      <c r="AF126" s="8" t="str">
        <f t="shared" si="106"/>
        <v/>
      </c>
      <c r="AG126" s="8" t="str">
        <f t="shared" si="106"/>
        <v/>
      </c>
      <c r="AH126" s="8" t="str">
        <f t="shared" si="104"/>
        <v/>
      </c>
      <c r="AI126" s="8" t="str">
        <f t="shared" si="104"/>
        <v/>
      </c>
      <c r="AJ126" s="8" t="str">
        <f t="shared" si="104"/>
        <v/>
      </c>
      <c r="AK126" s="8" t="str">
        <f t="shared" si="104"/>
        <v/>
      </c>
      <c r="AL126" s="8" t="str">
        <f t="shared" si="104"/>
        <v/>
      </c>
      <c r="AM126" s="8" t="str">
        <f t="shared" si="104"/>
        <v/>
      </c>
      <c r="AN126" s="8" t="str">
        <f t="shared" si="104"/>
        <v/>
      </c>
      <c r="AO126" s="8" t="str">
        <f t="shared" si="104"/>
        <v/>
      </c>
      <c r="AQ126" s="8">
        <f t="shared" si="76"/>
        <v>110</v>
      </c>
      <c r="AR126" s="8">
        <f t="shared" si="77"/>
        <v>594.18521581609184</v>
      </c>
      <c r="AS126" s="8" t="str">
        <f t="shared" si="78"/>
        <v>MP00B_E4</v>
      </c>
      <c r="AT126" s="8">
        <f t="shared" si="79"/>
        <v>1120</v>
      </c>
      <c r="AU126" s="8">
        <f t="shared" si="80"/>
        <v>1120</v>
      </c>
      <c r="AV126" s="8">
        <f t="shared" si="81"/>
        <v>1120</v>
      </c>
      <c r="AW126" s="8">
        <f t="shared" si="82"/>
        <v>1095</v>
      </c>
      <c r="AX126" s="8">
        <f t="shared" si="83"/>
        <v>1080</v>
      </c>
      <c r="AY126" s="8">
        <f t="shared" si="84"/>
        <v>1065</v>
      </c>
      <c r="AZ126" s="8">
        <f t="shared" si="85"/>
        <v>1055</v>
      </c>
      <c r="BA126" s="8">
        <f t="shared" si="86"/>
        <v>1045</v>
      </c>
      <c r="BB126" s="8">
        <f t="shared" si="87"/>
        <v>1040</v>
      </c>
      <c r="BC126" s="8">
        <f t="shared" si="88"/>
        <v>1030</v>
      </c>
      <c r="BD126" s="8">
        <f t="shared" si="89"/>
        <v>1025</v>
      </c>
      <c r="BE126" s="8">
        <f t="shared" si="90"/>
        <v>1020</v>
      </c>
      <c r="BF126" s="8" t="str">
        <f t="shared" si="91"/>
        <v/>
      </c>
      <c r="BG126" s="8" t="str">
        <f t="shared" si="92"/>
        <v/>
      </c>
      <c r="BH126" s="8" t="str">
        <f t="shared" si="93"/>
        <v/>
      </c>
      <c r="BI126" s="8" t="str">
        <f t="shared" si="94"/>
        <v/>
      </c>
      <c r="BJ126" s="8" t="str">
        <f t="shared" si="95"/>
        <v/>
      </c>
      <c r="BK126" s="8" t="str">
        <f t="shared" si="96"/>
        <v/>
      </c>
      <c r="BL126" s="8" t="str">
        <f t="shared" si="97"/>
        <v/>
      </c>
      <c r="BM126" s="8" t="str">
        <f t="shared" si="98"/>
        <v/>
      </c>
      <c r="BN126" s="8" t="str">
        <f t="shared" si="99"/>
        <v/>
      </c>
      <c r="BO126" s="8" t="str">
        <f t="shared" si="100"/>
        <v/>
      </c>
      <c r="BP126" s="8" t="str">
        <f t="shared" si="101"/>
        <v/>
      </c>
      <c r="BQ126" s="8" t="str">
        <f t="shared" si="102"/>
        <v/>
      </c>
    </row>
    <row r="127" spans="1:69" x14ac:dyDescent="0.2">
      <c r="A127" s="8" t="str">
        <f>Binning!B127</f>
        <v>PCPU</v>
      </c>
      <c r="B127" s="8" t="str">
        <f>Binning!C127</f>
        <v>MP00B</v>
      </c>
      <c r="C127" s="8" t="str">
        <f>Binning!D127</f>
        <v>E5</v>
      </c>
      <c r="D127" s="8" t="str">
        <f>Binning!F127</f>
        <v>MP00B_E5</v>
      </c>
      <c r="E127" s="8" t="str">
        <f>Binning!G127</f>
        <v>Bin1</v>
      </c>
      <c r="F127" s="8">
        <f>Binning!H127</f>
        <v>1240</v>
      </c>
      <c r="G127" s="8">
        <f>Binning!I127</f>
        <v>140</v>
      </c>
      <c r="H127" s="8">
        <f>Binning!J127</f>
        <v>653.6</v>
      </c>
      <c r="J127" s="8">
        <f>Binning!L127</f>
        <v>960</v>
      </c>
      <c r="K127" s="8">
        <f>Binning!M127</f>
        <v>740</v>
      </c>
      <c r="L127" s="8">
        <f>Binning!N127</f>
        <v>160</v>
      </c>
      <c r="M127" s="8">
        <f>Binning!Y127</f>
        <v>5</v>
      </c>
      <c r="O127" s="8">
        <f t="shared" si="74"/>
        <v>110</v>
      </c>
      <c r="P127" s="8">
        <f>Binning!AZ127</f>
        <v>594.18521581609184</v>
      </c>
      <c r="Q127" s="8" t="str">
        <f t="shared" si="75"/>
        <v>MP00B_E5</v>
      </c>
      <c r="R127" s="8">
        <f t="shared" si="106"/>
        <v>960</v>
      </c>
      <c r="S127" s="8">
        <f t="shared" si="106"/>
        <v>960</v>
      </c>
      <c r="T127" s="8">
        <f t="shared" si="106"/>
        <v>945</v>
      </c>
      <c r="U127" s="8">
        <f t="shared" si="106"/>
        <v>920</v>
      </c>
      <c r="V127" s="8">
        <f t="shared" si="106"/>
        <v>905</v>
      </c>
      <c r="W127" s="8">
        <f t="shared" si="106"/>
        <v>890</v>
      </c>
      <c r="X127" s="8">
        <f t="shared" si="106"/>
        <v>880</v>
      </c>
      <c r="Y127" s="8">
        <f t="shared" si="106"/>
        <v>870</v>
      </c>
      <c r="Z127" s="8">
        <f t="shared" si="106"/>
        <v>865</v>
      </c>
      <c r="AA127" s="8">
        <f t="shared" si="106"/>
        <v>855</v>
      </c>
      <c r="AB127" s="8">
        <f t="shared" si="106"/>
        <v>850</v>
      </c>
      <c r="AC127" s="8">
        <f t="shared" si="106"/>
        <v>845</v>
      </c>
      <c r="AD127" s="8" t="str">
        <f t="shared" si="106"/>
        <v/>
      </c>
      <c r="AE127" s="8" t="str">
        <f t="shared" si="106"/>
        <v/>
      </c>
      <c r="AF127" s="8" t="str">
        <f t="shared" si="106"/>
        <v/>
      </c>
      <c r="AG127" s="8" t="str">
        <f t="shared" si="106"/>
        <v/>
      </c>
      <c r="AH127" s="8" t="str">
        <f t="shared" si="104"/>
        <v/>
      </c>
      <c r="AI127" s="8" t="str">
        <f t="shared" si="104"/>
        <v/>
      </c>
      <c r="AJ127" s="8" t="str">
        <f t="shared" si="104"/>
        <v/>
      </c>
      <c r="AK127" s="8" t="str">
        <f t="shared" si="104"/>
        <v/>
      </c>
      <c r="AL127" s="8" t="str">
        <f t="shared" si="104"/>
        <v/>
      </c>
      <c r="AM127" s="8" t="str">
        <f t="shared" si="104"/>
        <v/>
      </c>
      <c r="AN127" s="8" t="str">
        <f t="shared" si="104"/>
        <v/>
      </c>
      <c r="AO127" s="8" t="str">
        <f t="shared" si="104"/>
        <v/>
      </c>
      <c r="AQ127" s="8">
        <f t="shared" si="76"/>
        <v>110</v>
      </c>
      <c r="AR127" s="8">
        <f t="shared" si="77"/>
        <v>594.18521581609184</v>
      </c>
      <c r="AS127" s="8" t="str">
        <f t="shared" si="78"/>
        <v>MP00B_E5</v>
      </c>
      <c r="AT127" s="8">
        <f t="shared" si="79"/>
        <v>1120</v>
      </c>
      <c r="AU127" s="8">
        <f t="shared" si="80"/>
        <v>1120</v>
      </c>
      <c r="AV127" s="8">
        <f t="shared" si="81"/>
        <v>1105</v>
      </c>
      <c r="AW127" s="8">
        <f t="shared" si="82"/>
        <v>1080</v>
      </c>
      <c r="AX127" s="8">
        <f t="shared" si="83"/>
        <v>1065</v>
      </c>
      <c r="AY127" s="8">
        <f t="shared" si="84"/>
        <v>1050</v>
      </c>
      <c r="AZ127" s="8">
        <f t="shared" si="85"/>
        <v>1040</v>
      </c>
      <c r="BA127" s="8">
        <f t="shared" si="86"/>
        <v>1030</v>
      </c>
      <c r="BB127" s="8">
        <f t="shared" si="87"/>
        <v>1025</v>
      </c>
      <c r="BC127" s="8">
        <f t="shared" si="88"/>
        <v>1015</v>
      </c>
      <c r="BD127" s="8">
        <f t="shared" si="89"/>
        <v>1010</v>
      </c>
      <c r="BE127" s="8">
        <f t="shared" si="90"/>
        <v>1005</v>
      </c>
      <c r="BF127" s="8" t="str">
        <f t="shared" si="91"/>
        <v/>
      </c>
      <c r="BG127" s="8" t="str">
        <f t="shared" si="92"/>
        <v/>
      </c>
      <c r="BH127" s="8" t="str">
        <f t="shared" si="93"/>
        <v/>
      </c>
      <c r="BI127" s="8" t="str">
        <f t="shared" si="94"/>
        <v/>
      </c>
      <c r="BJ127" s="8" t="str">
        <f t="shared" si="95"/>
        <v/>
      </c>
      <c r="BK127" s="8" t="str">
        <f t="shared" si="96"/>
        <v/>
      </c>
      <c r="BL127" s="8" t="str">
        <f t="shared" si="97"/>
        <v/>
      </c>
      <c r="BM127" s="8" t="str">
        <f t="shared" si="98"/>
        <v/>
      </c>
      <c r="BN127" s="8" t="str">
        <f t="shared" si="99"/>
        <v/>
      </c>
      <c r="BO127" s="8" t="str">
        <f t="shared" si="100"/>
        <v/>
      </c>
      <c r="BP127" s="8" t="str">
        <f t="shared" si="101"/>
        <v/>
      </c>
      <c r="BQ127" s="8" t="str">
        <f t="shared" si="102"/>
        <v/>
      </c>
    </row>
    <row r="128" spans="1:69" x14ac:dyDescent="0.2">
      <c r="A128" s="8" t="str">
        <f>Binning!B128</f>
        <v>PCPU</v>
      </c>
      <c r="B128" s="8" t="str">
        <f>Binning!C128</f>
        <v>MP00B</v>
      </c>
      <c r="C128" s="8" t="str">
        <f>Binning!D128</f>
        <v>E6</v>
      </c>
      <c r="D128" s="8" t="str">
        <f>Binning!F128</f>
        <v>MP00B_E6</v>
      </c>
      <c r="E128" s="8" t="str">
        <f>Binning!G128</f>
        <v>Bin1</v>
      </c>
      <c r="F128" s="8">
        <f>Binning!H128</f>
        <v>1225</v>
      </c>
      <c r="G128" s="8">
        <f>Binning!I128</f>
        <v>140</v>
      </c>
      <c r="H128" s="8">
        <f>Binning!J128</f>
        <v>653.6</v>
      </c>
      <c r="J128" s="8">
        <f>Binning!L128</f>
        <v>960</v>
      </c>
      <c r="K128" s="8">
        <f>Binning!M128</f>
        <v>740</v>
      </c>
      <c r="L128" s="8">
        <f>Binning!N128</f>
        <v>160</v>
      </c>
      <c r="M128" s="8">
        <f>Binning!Y128</f>
        <v>5</v>
      </c>
      <c r="O128" s="8">
        <f t="shared" si="74"/>
        <v>110</v>
      </c>
      <c r="P128" s="8">
        <f>Binning!AZ128</f>
        <v>594.18521581609184</v>
      </c>
      <c r="Q128" s="8" t="str">
        <f t="shared" si="75"/>
        <v>MP00B_E6</v>
      </c>
      <c r="R128" s="8">
        <f t="shared" si="106"/>
        <v>960</v>
      </c>
      <c r="S128" s="8">
        <f t="shared" si="106"/>
        <v>960</v>
      </c>
      <c r="T128" s="8">
        <f t="shared" si="106"/>
        <v>930</v>
      </c>
      <c r="U128" s="8">
        <f t="shared" si="106"/>
        <v>905</v>
      </c>
      <c r="V128" s="8">
        <f t="shared" si="106"/>
        <v>890</v>
      </c>
      <c r="W128" s="8">
        <f t="shared" si="106"/>
        <v>875</v>
      </c>
      <c r="X128" s="8">
        <f t="shared" si="106"/>
        <v>865</v>
      </c>
      <c r="Y128" s="8">
        <f t="shared" si="106"/>
        <v>855</v>
      </c>
      <c r="Z128" s="8">
        <f t="shared" si="106"/>
        <v>850</v>
      </c>
      <c r="AA128" s="8">
        <f t="shared" si="106"/>
        <v>840</v>
      </c>
      <c r="AB128" s="8">
        <f t="shared" si="106"/>
        <v>835</v>
      </c>
      <c r="AC128" s="8">
        <f t="shared" si="106"/>
        <v>830</v>
      </c>
      <c r="AD128" s="8" t="str">
        <f t="shared" si="106"/>
        <v/>
      </c>
      <c r="AE128" s="8" t="str">
        <f t="shared" si="106"/>
        <v/>
      </c>
      <c r="AF128" s="8" t="str">
        <f t="shared" si="106"/>
        <v/>
      </c>
      <c r="AG128" s="8" t="str">
        <f t="shared" si="106"/>
        <v/>
      </c>
      <c r="AH128" s="8" t="str">
        <f t="shared" si="104"/>
        <v/>
      </c>
      <c r="AI128" s="8" t="str">
        <f t="shared" si="104"/>
        <v/>
      </c>
      <c r="AJ128" s="8" t="str">
        <f t="shared" si="104"/>
        <v/>
      </c>
      <c r="AK128" s="8" t="str">
        <f t="shared" si="104"/>
        <v/>
      </c>
      <c r="AL128" s="8" t="str">
        <f t="shared" si="104"/>
        <v/>
      </c>
      <c r="AM128" s="8" t="str">
        <f t="shared" si="104"/>
        <v/>
      </c>
      <c r="AN128" s="8" t="str">
        <f t="shared" si="104"/>
        <v/>
      </c>
      <c r="AO128" s="8" t="str">
        <f t="shared" si="104"/>
        <v/>
      </c>
      <c r="AQ128" s="8">
        <f t="shared" si="76"/>
        <v>110</v>
      </c>
      <c r="AR128" s="8">
        <f t="shared" si="77"/>
        <v>594.18521581609184</v>
      </c>
      <c r="AS128" s="8" t="str">
        <f t="shared" si="78"/>
        <v>MP00B_E6</v>
      </c>
      <c r="AT128" s="8">
        <f t="shared" si="79"/>
        <v>1120</v>
      </c>
      <c r="AU128" s="8">
        <f t="shared" si="80"/>
        <v>1120</v>
      </c>
      <c r="AV128" s="8">
        <f t="shared" si="81"/>
        <v>1090</v>
      </c>
      <c r="AW128" s="8">
        <f t="shared" si="82"/>
        <v>1065</v>
      </c>
      <c r="AX128" s="8">
        <f t="shared" si="83"/>
        <v>1050</v>
      </c>
      <c r="AY128" s="8">
        <f t="shared" si="84"/>
        <v>1035</v>
      </c>
      <c r="AZ128" s="8">
        <f t="shared" si="85"/>
        <v>1025</v>
      </c>
      <c r="BA128" s="8">
        <f t="shared" si="86"/>
        <v>1015</v>
      </c>
      <c r="BB128" s="8">
        <f t="shared" si="87"/>
        <v>1010</v>
      </c>
      <c r="BC128" s="8">
        <f t="shared" si="88"/>
        <v>1000</v>
      </c>
      <c r="BD128" s="8">
        <f t="shared" si="89"/>
        <v>995</v>
      </c>
      <c r="BE128" s="8">
        <f t="shared" si="90"/>
        <v>990</v>
      </c>
      <c r="BF128" s="8" t="str">
        <f t="shared" si="91"/>
        <v/>
      </c>
      <c r="BG128" s="8" t="str">
        <f t="shared" si="92"/>
        <v/>
      </c>
      <c r="BH128" s="8" t="str">
        <f t="shared" si="93"/>
        <v/>
      </c>
      <c r="BI128" s="8" t="str">
        <f t="shared" si="94"/>
        <v/>
      </c>
      <c r="BJ128" s="8" t="str">
        <f t="shared" si="95"/>
        <v/>
      </c>
      <c r="BK128" s="8" t="str">
        <f t="shared" si="96"/>
        <v/>
      </c>
      <c r="BL128" s="8" t="str">
        <f t="shared" si="97"/>
        <v/>
      </c>
      <c r="BM128" s="8" t="str">
        <f t="shared" si="98"/>
        <v/>
      </c>
      <c r="BN128" s="8" t="str">
        <f t="shared" si="99"/>
        <v/>
      </c>
      <c r="BO128" s="8" t="str">
        <f t="shared" si="100"/>
        <v/>
      </c>
      <c r="BP128" s="8" t="str">
        <f t="shared" si="101"/>
        <v/>
      </c>
      <c r="BQ128" s="8" t="str">
        <f t="shared" si="102"/>
        <v/>
      </c>
    </row>
    <row r="129" spans="1:69" x14ac:dyDescent="0.2">
      <c r="A129" s="8" t="str">
        <f>Binning!B129</f>
        <v>PCPU</v>
      </c>
      <c r="B129" s="8" t="str">
        <f>Binning!C129</f>
        <v>MP00B</v>
      </c>
      <c r="C129" s="8" t="str">
        <f>Binning!D129</f>
        <v>E7</v>
      </c>
      <c r="D129" s="8" t="str">
        <f>Binning!F129</f>
        <v>MP00B_E7</v>
      </c>
      <c r="E129" s="8" t="str">
        <f>Binning!G129</f>
        <v>Bin1</v>
      </c>
      <c r="F129" s="8">
        <f>Binning!H129</f>
        <v>1210</v>
      </c>
      <c r="G129" s="8">
        <f>Binning!I129</f>
        <v>140</v>
      </c>
      <c r="H129" s="8">
        <f>Binning!J129</f>
        <v>653.6</v>
      </c>
      <c r="J129" s="8">
        <f>Binning!L129</f>
        <v>960</v>
      </c>
      <c r="K129" s="8">
        <f>Binning!M129</f>
        <v>740</v>
      </c>
      <c r="L129" s="8">
        <f>Binning!N129</f>
        <v>160</v>
      </c>
      <c r="M129" s="8">
        <f>Binning!Y129</f>
        <v>5</v>
      </c>
      <c r="O129" s="8">
        <f t="shared" si="74"/>
        <v>110</v>
      </c>
      <c r="P129" s="8">
        <f>Binning!AZ129</f>
        <v>594.18521581609184</v>
      </c>
      <c r="Q129" s="8" t="str">
        <f t="shared" si="75"/>
        <v>MP00B_E7</v>
      </c>
      <c r="R129" s="8">
        <f t="shared" si="106"/>
        <v>960</v>
      </c>
      <c r="S129" s="8">
        <f t="shared" si="106"/>
        <v>960</v>
      </c>
      <c r="T129" s="8">
        <f t="shared" si="106"/>
        <v>915</v>
      </c>
      <c r="U129" s="8">
        <f t="shared" si="106"/>
        <v>890</v>
      </c>
      <c r="V129" s="8">
        <f t="shared" si="106"/>
        <v>875</v>
      </c>
      <c r="W129" s="8">
        <f t="shared" si="106"/>
        <v>860</v>
      </c>
      <c r="X129" s="8">
        <f t="shared" si="106"/>
        <v>850</v>
      </c>
      <c r="Y129" s="8">
        <f t="shared" si="106"/>
        <v>840</v>
      </c>
      <c r="Z129" s="8">
        <f t="shared" si="106"/>
        <v>835</v>
      </c>
      <c r="AA129" s="8">
        <f t="shared" si="106"/>
        <v>825</v>
      </c>
      <c r="AB129" s="8">
        <f t="shared" si="106"/>
        <v>820</v>
      </c>
      <c r="AC129" s="8">
        <f t="shared" si="106"/>
        <v>815</v>
      </c>
      <c r="AD129" s="8" t="str">
        <f t="shared" si="106"/>
        <v/>
      </c>
      <c r="AE129" s="8" t="str">
        <f t="shared" si="106"/>
        <v/>
      </c>
      <c r="AF129" s="8" t="str">
        <f t="shared" si="106"/>
        <v/>
      </c>
      <c r="AG129" s="8" t="str">
        <f t="shared" si="106"/>
        <v/>
      </c>
      <c r="AH129" s="8" t="str">
        <f t="shared" si="104"/>
        <v/>
      </c>
      <c r="AI129" s="8" t="str">
        <f t="shared" si="104"/>
        <v/>
      </c>
      <c r="AJ129" s="8" t="str">
        <f t="shared" si="104"/>
        <v/>
      </c>
      <c r="AK129" s="8" t="str">
        <f t="shared" si="104"/>
        <v/>
      </c>
      <c r="AL129" s="8" t="str">
        <f t="shared" si="104"/>
        <v/>
      </c>
      <c r="AM129" s="8" t="str">
        <f t="shared" si="104"/>
        <v/>
      </c>
      <c r="AN129" s="8" t="str">
        <f t="shared" si="104"/>
        <v/>
      </c>
      <c r="AO129" s="8" t="str">
        <f t="shared" si="104"/>
        <v/>
      </c>
      <c r="AQ129" s="8">
        <f t="shared" si="76"/>
        <v>110</v>
      </c>
      <c r="AR129" s="8">
        <f t="shared" si="77"/>
        <v>594.18521581609184</v>
      </c>
      <c r="AS129" s="8" t="str">
        <f t="shared" si="78"/>
        <v>MP00B_E7</v>
      </c>
      <c r="AT129" s="8">
        <f t="shared" si="79"/>
        <v>1120</v>
      </c>
      <c r="AU129" s="8">
        <f t="shared" si="80"/>
        <v>1120</v>
      </c>
      <c r="AV129" s="8">
        <f t="shared" si="81"/>
        <v>1075</v>
      </c>
      <c r="AW129" s="8">
        <f t="shared" si="82"/>
        <v>1050</v>
      </c>
      <c r="AX129" s="8">
        <f t="shared" si="83"/>
        <v>1035</v>
      </c>
      <c r="AY129" s="8">
        <f t="shared" si="84"/>
        <v>1020</v>
      </c>
      <c r="AZ129" s="8">
        <f t="shared" si="85"/>
        <v>1010</v>
      </c>
      <c r="BA129" s="8">
        <f t="shared" si="86"/>
        <v>1000</v>
      </c>
      <c r="BB129" s="8">
        <f t="shared" si="87"/>
        <v>995</v>
      </c>
      <c r="BC129" s="8">
        <f t="shared" si="88"/>
        <v>985</v>
      </c>
      <c r="BD129" s="8">
        <f t="shared" si="89"/>
        <v>980</v>
      </c>
      <c r="BE129" s="8">
        <f t="shared" si="90"/>
        <v>975</v>
      </c>
      <c r="BF129" s="8" t="str">
        <f t="shared" si="91"/>
        <v/>
      </c>
      <c r="BG129" s="8" t="str">
        <f t="shared" si="92"/>
        <v/>
      </c>
      <c r="BH129" s="8" t="str">
        <f t="shared" si="93"/>
        <v/>
      </c>
      <c r="BI129" s="8" t="str">
        <f t="shared" si="94"/>
        <v/>
      </c>
      <c r="BJ129" s="8" t="str">
        <f t="shared" si="95"/>
        <v/>
      </c>
      <c r="BK129" s="8" t="str">
        <f t="shared" si="96"/>
        <v/>
      </c>
      <c r="BL129" s="8" t="str">
        <f t="shared" si="97"/>
        <v/>
      </c>
      <c r="BM129" s="8" t="str">
        <f t="shared" si="98"/>
        <v/>
      </c>
      <c r="BN129" s="8" t="str">
        <f t="shared" si="99"/>
        <v/>
      </c>
      <c r="BO129" s="8" t="str">
        <f t="shared" si="100"/>
        <v/>
      </c>
      <c r="BP129" s="8" t="str">
        <f t="shared" si="101"/>
        <v/>
      </c>
      <c r="BQ129" s="8" t="str">
        <f t="shared" si="102"/>
        <v/>
      </c>
    </row>
    <row r="130" spans="1:69" x14ac:dyDescent="0.2">
      <c r="A130" s="8" t="str">
        <f>Binning!B130</f>
        <v>PCPU</v>
      </c>
      <c r="B130" s="8" t="str">
        <f>Binning!C130</f>
        <v>MP00B</v>
      </c>
      <c r="C130" s="8" t="str">
        <f>Binning!D130</f>
        <v>E8</v>
      </c>
      <c r="D130" s="8" t="str">
        <f>Binning!F130</f>
        <v>MP00B_E8</v>
      </c>
      <c r="E130" s="8" t="str">
        <f>Binning!G130</f>
        <v>Bin1</v>
      </c>
      <c r="F130" s="8">
        <f>Binning!H130</f>
        <v>1195</v>
      </c>
      <c r="G130" s="8">
        <f>Binning!I130</f>
        <v>140</v>
      </c>
      <c r="H130" s="8">
        <f>Binning!J130</f>
        <v>653.6</v>
      </c>
      <c r="J130" s="8">
        <f>Binning!L130</f>
        <v>960</v>
      </c>
      <c r="K130" s="8">
        <f>Binning!M130</f>
        <v>740</v>
      </c>
      <c r="L130" s="8">
        <f>Binning!N130</f>
        <v>160</v>
      </c>
      <c r="M130" s="8">
        <f>Binning!Y130</f>
        <v>5</v>
      </c>
      <c r="O130" s="8">
        <f t="shared" si="74"/>
        <v>110</v>
      </c>
      <c r="P130" s="8">
        <f>Binning!AZ130</f>
        <v>594.18521581609184</v>
      </c>
      <c r="Q130" s="8" t="str">
        <f t="shared" si="75"/>
        <v>MP00B_E8</v>
      </c>
      <c r="R130" s="8">
        <f t="shared" si="106"/>
        <v>960</v>
      </c>
      <c r="S130" s="8">
        <f t="shared" si="106"/>
        <v>945</v>
      </c>
      <c r="T130" s="8">
        <f t="shared" si="106"/>
        <v>900</v>
      </c>
      <c r="U130" s="8">
        <f t="shared" si="106"/>
        <v>875</v>
      </c>
      <c r="V130" s="8">
        <f t="shared" si="106"/>
        <v>860</v>
      </c>
      <c r="W130" s="8">
        <f t="shared" si="106"/>
        <v>845</v>
      </c>
      <c r="X130" s="8">
        <f t="shared" si="106"/>
        <v>835</v>
      </c>
      <c r="Y130" s="8">
        <f t="shared" si="106"/>
        <v>825</v>
      </c>
      <c r="Z130" s="8">
        <f t="shared" si="106"/>
        <v>820</v>
      </c>
      <c r="AA130" s="8">
        <f t="shared" si="106"/>
        <v>810</v>
      </c>
      <c r="AB130" s="8">
        <f t="shared" si="106"/>
        <v>805</v>
      </c>
      <c r="AC130" s="8">
        <f t="shared" si="106"/>
        <v>800</v>
      </c>
      <c r="AD130" s="8" t="str">
        <f t="shared" si="106"/>
        <v/>
      </c>
      <c r="AE130" s="8" t="str">
        <f t="shared" si="106"/>
        <v/>
      </c>
      <c r="AF130" s="8" t="str">
        <f t="shared" si="106"/>
        <v/>
      </c>
      <c r="AG130" s="8" t="str">
        <f t="shared" si="106"/>
        <v/>
      </c>
      <c r="AH130" s="8" t="str">
        <f t="shared" si="104"/>
        <v/>
      </c>
      <c r="AI130" s="8" t="str">
        <f t="shared" si="104"/>
        <v/>
      </c>
      <c r="AJ130" s="8" t="str">
        <f t="shared" ref="AJ130:AO130" si="107">IF($O130*1.03&gt;AJ$2,MAX(MIN(FLOOR(($F130-$G130*LOG10($P130*AJ$2/100))/$M130,1)*$M130,$J130),$K130),"")</f>
        <v/>
      </c>
      <c r="AK130" s="8" t="str">
        <f t="shared" si="107"/>
        <v/>
      </c>
      <c r="AL130" s="8" t="str">
        <f t="shared" si="107"/>
        <v/>
      </c>
      <c r="AM130" s="8" t="str">
        <f t="shared" si="107"/>
        <v/>
      </c>
      <c r="AN130" s="8" t="str">
        <f t="shared" si="107"/>
        <v/>
      </c>
      <c r="AO130" s="8" t="str">
        <f t="shared" si="107"/>
        <v/>
      </c>
      <c r="AQ130" s="8">
        <f t="shared" si="76"/>
        <v>110</v>
      </c>
      <c r="AR130" s="8">
        <f t="shared" si="77"/>
        <v>594.18521581609184</v>
      </c>
      <c r="AS130" s="8" t="str">
        <f t="shared" si="78"/>
        <v>MP00B_E8</v>
      </c>
      <c r="AT130" s="8">
        <f t="shared" si="79"/>
        <v>1120</v>
      </c>
      <c r="AU130" s="8">
        <f t="shared" si="80"/>
        <v>1105</v>
      </c>
      <c r="AV130" s="8">
        <f t="shared" si="81"/>
        <v>1060</v>
      </c>
      <c r="AW130" s="8">
        <f t="shared" si="82"/>
        <v>1035</v>
      </c>
      <c r="AX130" s="8">
        <f t="shared" si="83"/>
        <v>1020</v>
      </c>
      <c r="AY130" s="8">
        <f t="shared" si="84"/>
        <v>1005</v>
      </c>
      <c r="AZ130" s="8">
        <f t="shared" si="85"/>
        <v>995</v>
      </c>
      <c r="BA130" s="8">
        <f t="shared" si="86"/>
        <v>985</v>
      </c>
      <c r="BB130" s="8">
        <f t="shared" si="87"/>
        <v>980</v>
      </c>
      <c r="BC130" s="8">
        <f t="shared" si="88"/>
        <v>970</v>
      </c>
      <c r="BD130" s="8">
        <f t="shared" si="89"/>
        <v>965</v>
      </c>
      <c r="BE130" s="8">
        <f t="shared" si="90"/>
        <v>960</v>
      </c>
      <c r="BF130" s="8" t="str">
        <f t="shared" si="91"/>
        <v/>
      </c>
      <c r="BG130" s="8" t="str">
        <f t="shared" si="92"/>
        <v/>
      </c>
      <c r="BH130" s="8" t="str">
        <f t="shared" si="93"/>
        <v/>
      </c>
      <c r="BI130" s="8" t="str">
        <f t="shared" si="94"/>
        <v/>
      </c>
      <c r="BJ130" s="8" t="str">
        <f t="shared" si="95"/>
        <v/>
      </c>
      <c r="BK130" s="8" t="str">
        <f t="shared" si="96"/>
        <v/>
      </c>
      <c r="BL130" s="8" t="str">
        <f t="shared" si="97"/>
        <v/>
      </c>
      <c r="BM130" s="8" t="str">
        <f t="shared" si="98"/>
        <v/>
      </c>
      <c r="BN130" s="8" t="str">
        <f t="shared" si="99"/>
        <v/>
      </c>
      <c r="BO130" s="8" t="str">
        <f t="shared" si="100"/>
        <v/>
      </c>
      <c r="BP130" s="8" t="str">
        <f t="shared" si="101"/>
        <v/>
      </c>
      <c r="BQ130" s="8" t="str">
        <f t="shared" si="102"/>
        <v/>
      </c>
    </row>
    <row r="131" spans="1:69" x14ac:dyDescent="0.2">
      <c r="A131" s="8" t="str">
        <f>Binning!B131</f>
        <v>PCPU</v>
      </c>
      <c r="B131" s="8" t="str">
        <f>Binning!C131</f>
        <v>MP00B</v>
      </c>
      <c r="C131" s="8" t="str">
        <f>Binning!D131</f>
        <v>E9</v>
      </c>
      <c r="D131" s="8" t="str">
        <f>Binning!F131</f>
        <v>MP00B_E9</v>
      </c>
      <c r="E131" s="8" t="str">
        <f>Binning!G131</f>
        <v>Bin1</v>
      </c>
      <c r="F131" s="8">
        <f>Binning!H131</f>
        <v>1180</v>
      </c>
      <c r="G131" s="8">
        <f>Binning!I131</f>
        <v>140</v>
      </c>
      <c r="H131" s="8">
        <f>Binning!J131</f>
        <v>653.6</v>
      </c>
      <c r="J131" s="8">
        <f>Binning!L131</f>
        <v>960</v>
      </c>
      <c r="K131" s="8">
        <f>Binning!M131</f>
        <v>740</v>
      </c>
      <c r="L131" s="8">
        <f>Binning!N131</f>
        <v>160</v>
      </c>
      <c r="M131" s="8">
        <f>Binning!Y131</f>
        <v>5</v>
      </c>
      <c r="O131" s="8">
        <f t="shared" si="74"/>
        <v>110</v>
      </c>
      <c r="P131" s="8">
        <f>Binning!AZ131</f>
        <v>594.18521581609184</v>
      </c>
      <c r="Q131" s="8" t="str">
        <f t="shared" si="75"/>
        <v>MP00B_E9</v>
      </c>
      <c r="R131" s="8">
        <f t="shared" si="106"/>
        <v>960</v>
      </c>
      <c r="S131" s="8">
        <f t="shared" si="106"/>
        <v>930</v>
      </c>
      <c r="T131" s="8">
        <f t="shared" si="106"/>
        <v>885</v>
      </c>
      <c r="U131" s="8">
        <f t="shared" si="106"/>
        <v>860</v>
      </c>
      <c r="V131" s="8">
        <f t="shared" si="106"/>
        <v>845</v>
      </c>
      <c r="W131" s="8">
        <f t="shared" si="106"/>
        <v>830</v>
      </c>
      <c r="X131" s="8">
        <f t="shared" si="106"/>
        <v>820</v>
      </c>
      <c r="Y131" s="8">
        <f t="shared" si="106"/>
        <v>810</v>
      </c>
      <c r="Z131" s="8">
        <f t="shared" si="106"/>
        <v>805</v>
      </c>
      <c r="AA131" s="8">
        <f t="shared" si="106"/>
        <v>795</v>
      </c>
      <c r="AB131" s="8">
        <f t="shared" si="106"/>
        <v>790</v>
      </c>
      <c r="AC131" s="8">
        <f t="shared" si="106"/>
        <v>785</v>
      </c>
      <c r="AD131" s="8" t="str">
        <f t="shared" si="106"/>
        <v/>
      </c>
      <c r="AE131" s="8" t="str">
        <f t="shared" si="106"/>
        <v/>
      </c>
      <c r="AF131" s="8" t="str">
        <f t="shared" si="106"/>
        <v/>
      </c>
      <c r="AG131" s="8" t="str">
        <f t="shared" si="106"/>
        <v/>
      </c>
      <c r="AH131" s="8" t="str">
        <f t="shared" ref="AG131:AO162" si="108">IF($O131*1.03&gt;AH$2,MAX(MIN(FLOOR(($F131-$G131*LOG10($P131*AH$2/100))/$M131,1)*$M131,$J131),$K131),"")</f>
        <v/>
      </c>
      <c r="AI131" s="8" t="str">
        <f t="shared" si="108"/>
        <v/>
      </c>
      <c r="AJ131" s="8" t="str">
        <f t="shared" si="108"/>
        <v/>
      </c>
      <c r="AK131" s="8" t="str">
        <f t="shared" si="108"/>
        <v/>
      </c>
      <c r="AL131" s="8" t="str">
        <f t="shared" si="108"/>
        <v/>
      </c>
      <c r="AM131" s="8" t="str">
        <f t="shared" si="108"/>
        <v/>
      </c>
      <c r="AN131" s="8" t="str">
        <f t="shared" si="108"/>
        <v/>
      </c>
      <c r="AO131" s="8" t="str">
        <f t="shared" si="108"/>
        <v/>
      </c>
      <c r="AQ131" s="8">
        <f t="shared" si="76"/>
        <v>110</v>
      </c>
      <c r="AR131" s="8">
        <f t="shared" si="77"/>
        <v>594.18521581609184</v>
      </c>
      <c r="AS131" s="8" t="str">
        <f t="shared" si="78"/>
        <v>MP00B_E9</v>
      </c>
      <c r="AT131" s="8">
        <f t="shared" si="79"/>
        <v>1120</v>
      </c>
      <c r="AU131" s="8">
        <f t="shared" si="80"/>
        <v>1090</v>
      </c>
      <c r="AV131" s="8">
        <f t="shared" si="81"/>
        <v>1045</v>
      </c>
      <c r="AW131" s="8">
        <f t="shared" si="82"/>
        <v>1020</v>
      </c>
      <c r="AX131" s="8">
        <f t="shared" si="83"/>
        <v>1005</v>
      </c>
      <c r="AY131" s="8">
        <f t="shared" si="84"/>
        <v>990</v>
      </c>
      <c r="AZ131" s="8">
        <f t="shared" si="85"/>
        <v>980</v>
      </c>
      <c r="BA131" s="8">
        <f t="shared" si="86"/>
        <v>970</v>
      </c>
      <c r="BB131" s="8">
        <f t="shared" si="87"/>
        <v>965</v>
      </c>
      <c r="BC131" s="8">
        <f t="shared" si="88"/>
        <v>955</v>
      </c>
      <c r="BD131" s="8">
        <f t="shared" si="89"/>
        <v>950</v>
      </c>
      <c r="BE131" s="8">
        <f t="shared" si="90"/>
        <v>945</v>
      </c>
      <c r="BF131" s="8" t="str">
        <f t="shared" si="91"/>
        <v/>
      </c>
      <c r="BG131" s="8" t="str">
        <f t="shared" si="92"/>
        <v/>
      </c>
      <c r="BH131" s="8" t="str">
        <f t="shared" si="93"/>
        <v/>
      </c>
      <c r="BI131" s="8" t="str">
        <f t="shared" si="94"/>
        <v/>
      </c>
      <c r="BJ131" s="8" t="str">
        <f t="shared" si="95"/>
        <v/>
      </c>
      <c r="BK131" s="8" t="str">
        <f t="shared" si="96"/>
        <v/>
      </c>
      <c r="BL131" s="8" t="str">
        <f t="shared" si="97"/>
        <v/>
      </c>
      <c r="BM131" s="8" t="str">
        <f t="shared" si="98"/>
        <v/>
      </c>
      <c r="BN131" s="8" t="str">
        <f t="shared" si="99"/>
        <v/>
      </c>
      <c r="BO131" s="8" t="str">
        <f t="shared" si="100"/>
        <v/>
      </c>
      <c r="BP131" s="8" t="str">
        <f t="shared" si="101"/>
        <v/>
      </c>
      <c r="BQ131" s="8" t="str">
        <f t="shared" si="102"/>
        <v/>
      </c>
    </row>
    <row r="132" spans="1:69" x14ac:dyDescent="0.2">
      <c r="A132" s="8" t="str">
        <f>Binning!B132</f>
        <v>PCPU</v>
      </c>
      <c r="B132" s="8" t="str">
        <f>Binning!C132</f>
        <v>MP00B</v>
      </c>
      <c r="C132" s="8" t="str">
        <f>Binning!D132</f>
        <v>E10</v>
      </c>
      <c r="D132" s="8" t="str">
        <f>Binning!F132</f>
        <v>MP00B_E10</v>
      </c>
      <c r="E132" s="8" t="str">
        <f>Binning!G132</f>
        <v>Bin1</v>
      </c>
      <c r="F132" s="8">
        <f>Binning!H132</f>
        <v>1165</v>
      </c>
      <c r="G132" s="8">
        <f>Binning!I132</f>
        <v>140</v>
      </c>
      <c r="H132" s="8">
        <f>Binning!J132</f>
        <v>653.6</v>
      </c>
      <c r="J132" s="8">
        <f>Binning!L132</f>
        <v>960</v>
      </c>
      <c r="K132" s="8">
        <f>Binning!M132</f>
        <v>740</v>
      </c>
      <c r="L132" s="8">
        <f>Binning!N132</f>
        <v>160</v>
      </c>
      <c r="M132" s="8">
        <f>Binning!Y132</f>
        <v>5</v>
      </c>
      <c r="O132" s="8">
        <f t="shared" si="74"/>
        <v>110</v>
      </c>
      <c r="P132" s="8">
        <f>Binning!AZ132</f>
        <v>594.18521581609184</v>
      </c>
      <c r="Q132" s="8" t="str">
        <f t="shared" si="75"/>
        <v>MP00B_E10</v>
      </c>
      <c r="R132" s="8">
        <f t="shared" si="106"/>
        <v>960</v>
      </c>
      <c r="S132" s="8">
        <f t="shared" si="106"/>
        <v>915</v>
      </c>
      <c r="T132" s="8">
        <f t="shared" si="106"/>
        <v>870</v>
      </c>
      <c r="U132" s="8">
        <f t="shared" si="106"/>
        <v>845</v>
      </c>
      <c r="V132" s="8">
        <f t="shared" si="106"/>
        <v>830</v>
      </c>
      <c r="W132" s="8">
        <f t="shared" si="106"/>
        <v>815</v>
      </c>
      <c r="X132" s="8">
        <f t="shared" si="106"/>
        <v>805</v>
      </c>
      <c r="Y132" s="8">
        <f t="shared" si="106"/>
        <v>795</v>
      </c>
      <c r="Z132" s="8">
        <f t="shared" si="106"/>
        <v>790</v>
      </c>
      <c r="AA132" s="8">
        <f t="shared" si="106"/>
        <v>780</v>
      </c>
      <c r="AB132" s="8">
        <f t="shared" si="106"/>
        <v>775</v>
      </c>
      <c r="AC132" s="8">
        <f t="shared" si="106"/>
        <v>770</v>
      </c>
      <c r="AD132" s="8" t="str">
        <f t="shared" si="106"/>
        <v/>
      </c>
      <c r="AE132" s="8" t="str">
        <f t="shared" si="106"/>
        <v/>
      </c>
      <c r="AF132" s="8" t="str">
        <f t="shared" si="106"/>
        <v/>
      </c>
      <c r="AG132" s="8" t="str">
        <f t="shared" si="106"/>
        <v/>
      </c>
      <c r="AH132" s="8" t="str">
        <f t="shared" si="108"/>
        <v/>
      </c>
      <c r="AI132" s="8" t="str">
        <f t="shared" si="108"/>
        <v/>
      </c>
      <c r="AJ132" s="8" t="str">
        <f t="shared" si="108"/>
        <v/>
      </c>
      <c r="AK132" s="8" t="str">
        <f t="shared" si="108"/>
        <v/>
      </c>
      <c r="AL132" s="8" t="str">
        <f t="shared" si="108"/>
        <v/>
      </c>
      <c r="AM132" s="8" t="str">
        <f t="shared" si="108"/>
        <v/>
      </c>
      <c r="AN132" s="8" t="str">
        <f t="shared" si="108"/>
        <v/>
      </c>
      <c r="AO132" s="8" t="str">
        <f t="shared" si="108"/>
        <v/>
      </c>
      <c r="AQ132" s="8">
        <f t="shared" si="76"/>
        <v>110</v>
      </c>
      <c r="AR132" s="8">
        <f t="shared" si="77"/>
        <v>594.18521581609184</v>
      </c>
      <c r="AS132" s="8" t="str">
        <f t="shared" si="78"/>
        <v>MP00B_E10</v>
      </c>
      <c r="AT132" s="8">
        <f t="shared" si="79"/>
        <v>1120</v>
      </c>
      <c r="AU132" s="8">
        <f t="shared" si="80"/>
        <v>1075</v>
      </c>
      <c r="AV132" s="8">
        <f t="shared" si="81"/>
        <v>1030</v>
      </c>
      <c r="AW132" s="8">
        <f t="shared" si="82"/>
        <v>1005</v>
      </c>
      <c r="AX132" s="8">
        <f t="shared" si="83"/>
        <v>990</v>
      </c>
      <c r="AY132" s="8">
        <f t="shared" si="84"/>
        <v>975</v>
      </c>
      <c r="AZ132" s="8">
        <f t="shared" si="85"/>
        <v>965</v>
      </c>
      <c r="BA132" s="8">
        <f t="shared" si="86"/>
        <v>955</v>
      </c>
      <c r="BB132" s="8">
        <f t="shared" si="87"/>
        <v>950</v>
      </c>
      <c r="BC132" s="8">
        <f t="shared" si="88"/>
        <v>940</v>
      </c>
      <c r="BD132" s="8">
        <f t="shared" si="89"/>
        <v>935</v>
      </c>
      <c r="BE132" s="8">
        <f t="shared" si="90"/>
        <v>930</v>
      </c>
      <c r="BF132" s="8" t="str">
        <f t="shared" si="91"/>
        <v/>
      </c>
      <c r="BG132" s="8" t="str">
        <f t="shared" si="92"/>
        <v/>
      </c>
      <c r="BH132" s="8" t="str">
        <f t="shared" si="93"/>
        <v/>
      </c>
      <c r="BI132" s="8" t="str">
        <f t="shared" si="94"/>
        <v/>
      </c>
      <c r="BJ132" s="8" t="str">
        <f t="shared" si="95"/>
        <v/>
      </c>
      <c r="BK132" s="8" t="str">
        <f t="shared" si="96"/>
        <v/>
      </c>
      <c r="BL132" s="8" t="str">
        <f t="shared" si="97"/>
        <v/>
      </c>
      <c r="BM132" s="8" t="str">
        <f t="shared" si="98"/>
        <v/>
      </c>
      <c r="BN132" s="8" t="str">
        <f t="shared" si="99"/>
        <v/>
      </c>
      <c r="BO132" s="8" t="str">
        <f t="shared" si="100"/>
        <v/>
      </c>
      <c r="BP132" s="8" t="str">
        <f t="shared" si="101"/>
        <v/>
      </c>
      <c r="BQ132" s="8" t="str">
        <f t="shared" si="102"/>
        <v/>
      </c>
    </row>
    <row r="133" spans="1:69" x14ac:dyDescent="0.2">
      <c r="A133" s="8" t="str">
        <f>Binning!B133</f>
        <v>PCPU</v>
      </c>
      <c r="B133" s="8" t="str">
        <f>Binning!C133</f>
        <v>MP00B</v>
      </c>
      <c r="C133" s="8" t="str">
        <f>Binning!D133</f>
        <v>E11</v>
      </c>
      <c r="D133" s="8" t="str">
        <f>Binning!F133</f>
        <v>MP00B_E11</v>
      </c>
      <c r="E133" s="8" t="str">
        <f>Binning!G133</f>
        <v>Bin1</v>
      </c>
      <c r="F133" s="8">
        <f>Binning!H133</f>
        <v>1150</v>
      </c>
      <c r="G133" s="8">
        <f>Binning!I133</f>
        <v>140</v>
      </c>
      <c r="H133" s="8">
        <f>Binning!J133</f>
        <v>653.6</v>
      </c>
      <c r="J133" s="8">
        <f>Binning!L133</f>
        <v>960</v>
      </c>
      <c r="K133" s="8">
        <f>Binning!M133</f>
        <v>740</v>
      </c>
      <c r="L133" s="8">
        <f>Binning!N133</f>
        <v>160</v>
      </c>
      <c r="M133" s="8">
        <f>Binning!Y133</f>
        <v>5</v>
      </c>
      <c r="O133" s="8">
        <f t="shared" si="74"/>
        <v>110</v>
      </c>
      <c r="P133" s="8">
        <f>Binning!AZ133</f>
        <v>594.18521581609184</v>
      </c>
      <c r="Q133" s="8" t="str">
        <f t="shared" si="75"/>
        <v>MP00B_E11</v>
      </c>
      <c r="R133" s="8">
        <f t="shared" si="106"/>
        <v>960</v>
      </c>
      <c r="S133" s="8">
        <f t="shared" si="106"/>
        <v>900</v>
      </c>
      <c r="T133" s="8">
        <f t="shared" si="106"/>
        <v>855</v>
      </c>
      <c r="U133" s="8">
        <f t="shared" si="106"/>
        <v>830</v>
      </c>
      <c r="V133" s="8">
        <f t="shared" si="106"/>
        <v>815</v>
      </c>
      <c r="W133" s="8">
        <f t="shared" si="106"/>
        <v>800</v>
      </c>
      <c r="X133" s="8">
        <f t="shared" si="106"/>
        <v>790</v>
      </c>
      <c r="Y133" s="8">
        <f t="shared" si="106"/>
        <v>780</v>
      </c>
      <c r="Z133" s="8">
        <f t="shared" si="106"/>
        <v>775</v>
      </c>
      <c r="AA133" s="8">
        <f t="shared" si="106"/>
        <v>765</v>
      </c>
      <c r="AB133" s="8">
        <f t="shared" si="106"/>
        <v>760</v>
      </c>
      <c r="AC133" s="8">
        <f t="shared" si="106"/>
        <v>755</v>
      </c>
      <c r="AD133" s="8" t="str">
        <f t="shared" si="106"/>
        <v/>
      </c>
      <c r="AE133" s="8" t="str">
        <f t="shared" si="106"/>
        <v/>
      </c>
      <c r="AF133" s="8" t="str">
        <f t="shared" si="106"/>
        <v/>
      </c>
      <c r="AG133" s="8" t="str">
        <f t="shared" si="106"/>
        <v/>
      </c>
      <c r="AH133" s="8" t="str">
        <f t="shared" si="108"/>
        <v/>
      </c>
      <c r="AI133" s="8" t="str">
        <f t="shared" si="108"/>
        <v/>
      </c>
      <c r="AJ133" s="8" t="str">
        <f t="shared" si="108"/>
        <v/>
      </c>
      <c r="AK133" s="8" t="str">
        <f t="shared" si="108"/>
        <v/>
      </c>
      <c r="AL133" s="8" t="str">
        <f t="shared" si="108"/>
        <v/>
      </c>
      <c r="AM133" s="8" t="str">
        <f t="shared" si="108"/>
        <v/>
      </c>
      <c r="AN133" s="8" t="str">
        <f t="shared" si="108"/>
        <v/>
      </c>
      <c r="AO133" s="8" t="str">
        <f t="shared" si="108"/>
        <v/>
      </c>
      <c r="AQ133" s="8">
        <f t="shared" si="76"/>
        <v>110</v>
      </c>
      <c r="AR133" s="8">
        <f t="shared" si="77"/>
        <v>594.18521581609184</v>
      </c>
      <c r="AS133" s="8" t="str">
        <f t="shared" si="78"/>
        <v>MP00B_E11</v>
      </c>
      <c r="AT133" s="8">
        <f t="shared" si="79"/>
        <v>1120</v>
      </c>
      <c r="AU133" s="8">
        <f t="shared" si="80"/>
        <v>1060</v>
      </c>
      <c r="AV133" s="8">
        <f t="shared" si="81"/>
        <v>1015</v>
      </c>
      <c r="AW133" s="8">
        <f t="shared" si="82"/>
        <v>990</v>
      </c>
      <c r="AX133" s="8">
        <f t="shared" si="83"/>
        <v>975</v>
      </c>
      <c r="AY133" s="8">
        <f t="shared" si="84"/>
        <v>960</v>
      </c>
      <c r="AZ133" s="8">
        <f t="shared" si="85"/>
        <v>950</v>
      </c>
      <c r="BA133" s="8">
        <f t="shared" si="86"/>
        <v>940</v>
      </c>
      <c r="BB133" s="8">
        <f t="shared" si="87"/>
        <v>935</v>
      </c>
      <c r="BC133" s="8">
        <f t="shared" si="88"/>
        <v>925</v>
      </c>
      <c r="BD133" s="8">
        <f t="shared" si="89"/>
        <v>920</v>
      </c>
      <c r="BE133" s="8">
        <f t="shared" si="90"/>
        <v>915</v>
      </c>
      <c r="BF133" s="8" t="str">
        <f t="shared" si="91"/>
        <v/>
      </c>
      <c r="BG133" s="8" t="str">
        <f t="shared" si="92"/>
        <v/>
      </c>
      <c r="BH133" s="8" t="str">
        <f t="shared" si="93"/>
        <v/>
      </c>
      <c r="BI133" s="8" t="str">
        <f t="shared" si="94"/>
        <v/>
      </c>
      <c r="BJ133" s="8" t="str">
        <f t="shared" si="95"/>
        <v/>
      </c>
      <c r="BK133" s="8" t="str">
        <f t="shared" si="96"/>
        <v/>
      </c>
      <c r="BL133" s="8" t="str">
        <f t="shared" si="97"/>
        <v/>
      </c>
      <c r="BM133" s="8" t="str">
        <f t="shared" si="98"/>
        <v/>
      </c>
      <c r="BN133" s="8" t="str">
        <f t="shared" si="99"/>
        <v/>
      </c>
      <c r="BO133" s="8" t="str">
        <f t="shared" si="100"/>
        <v/>
      </c>
      <c r="BP133" s="8" t="str">
        <f t="shared" si="101"/>
        <v/>
      </c>
      <c r="BQ133" s="8" t="str">
        <f t="shared" si="102"/>
        <v/>
      </c>
    </row>
    <row r="134" spans="1:69" x14ac:dyDescent="0.2">
      <c r="A134" s="8" t="str">
        <f>Binning!B134</f>
        <v>PCPU</v>
      </c>
      <c r="B134" s="8" t="str">
        <f>Binning!C134</f>
        <v>MP00B</v>
      </c>
      <c r="C134" s="8" t="str">
        <f>Binning!D134</f>
        <v>E12</v>
      </c>
      <c r="D134" s="8" t="str">
        <f>Binning!F134</f>
        <v>MP00B_E12</v>
      </c>
      <c r="E134" s="8" t="str">
        <f>Binning!G134</f>
        <v>Bin1</v>
      </c>
      <c r="F134" s="8">
        <f>Binning!H134</f>
        <v>1135</v>
      </c>
      <c r="G134" s="8">
        <f>Binning!I134</f>
        <v>140</v>
      </c>
      <c r="H134" s="8">
        <f>Binning!J134</f>
        <v>653.6</v>
      </c>
      <c r="J134" s="8">
        <f>Binning!L134</f>
        <v>960</v>
      </c>
      <c r="K134" s="8">
        <f>Binning!M134</f>
        <v>740</v>
      </c>
      <c r="L134" s="8">
        <f>Binning!N134</f>
        <v>160</v>
      </c>
      <c r="M134" s="8">
        <f>Binning!Y134</f>
        <v>5</v>
      </c>
      <c r="O134" s="8">
        <f t="shared" si="74"/>
        <v>110</v>
      </c>
      <c r="P134" s="8">
        <f>Binning!AZ134</f>
        <v>594.18521581609184</v>
      </c>
      <c r="Q134" s="8" t="str">
        <f t="shared" si="75"/>
        <v>MP00B_E12</v>
      </c>
      <c r="R134" s="8">
        <f t="shared" si="106"/>
        <v>960</v>
      </c>
      <c r="S134" s="8">
        <f t="shared" si="106"/>
        <v>885</v>
      </c>
      <c r="T134" s="8">
        <f t="shared" si="106"/>
        <v>840</v>
      </c>
      <c r="U134" s="8">
        <f t="shared" si="106"/>
        <v>815</v>
      </c>
      <c r="V134" s="8">
        <f t="shared" si="106"/>
        <v>800</v>
      </c>
      <c r="W134" s="8">
        <f t="shared" si="106"/>
        <v>785</v>
      </c>
      <c r="X134" s="8">
        <f t="shared" si="106"/>
        <v>775</v>
      </c>
      <c r="Y134" s="8">
        <f t="shared" si="106"/>
        <v>765</v>
      </c>
      <c r="Z134" s="8">
        <f t="shared" si="106"/>
        <v>760</v>
      </c>
      <c r="AA134" s="8">
        <f t="shared" si="106"/>
        <v>750</v>
      </c>
      <c r="AB134" s="8">
        <f t="shared" si="106"/>
        <v>745</v>
      </c>
      <c r="AC134" s="8">
        <f t="shared" si="106"/>
        <v>740</v>
      </c>
      <c r="AD134" s="8" t="str">
        <f t="shared" si="106"/>
        <v/>
      </c>
      <c r="AE134" s="8" t="str">
        <f t="shared" si="106"/>
        <v/>
      </c>
      <c r="AF134" s="8" t="str">
        <f t="shared" si="106"/>
        <v/>
      </c>
      <c r="AG134" s="8" t="str">
        <f t="shared" si="106"/>
        <v/>
      </c>
      <c r="AH134" s="8" t="str">
        <f t="shared" si="108"/>
        <v/>
      </c>
      <c r="AI134" s="8" t="str">
        <f t="shared" si="108"/>
        <v/>
      </c>
      <c r="AJ134" s="8" t="str">
        <f t="shared" si="108"/>
        <v/>
      </c>
      <c r="AK134" s="8" t="str">
        <f t="shared" si="108"/>
        <v/>
      </c>
      <c r="AL134" s="8" t="str">
        <f t="shared" si="108"/>
        <v/>
      </c>
      <c r="AM134" s="8" t="str">
        <f t="shared" si="108"/>
        <v/>
      </c>
      <c r="AN134" s="8" t="str">
        <f t="shared" si="108"/>
        <v/>
      </c>
      <c r="AO134" s="8" t="str">
        <f t="shared" si="108"/>
        <v/>
      </c>
      <c r="AQ134" s="8">
        <f t="shared" si="76"/>
        <v>110</v>
      </c>
      <c r="AR134" s="8">
        <f t="shared" si="77"/>
        <v>594.18521581609184</v>
      </c>
      <c r="AS134" s="8" t="str">
        <f t="shared" si="78"/>
        <v>MP00B_E12</v>
      </c>
      <c r="AT134" s="8">
        <f t="shared" si="79"/>
        <v>1120</v>
      </c>
      <c r="AU134" s="8">
        <f t="shared" si="80"/>
        <v>1045</v>
      </c>
      <c r="AV134" s="8">
        <f t="shared" si="81"/>
        <v>1000</v>
      </c>
      <c r="AW134" s="8">
        <f t="shared" si="82"/>
        <v>975</v>
      </c>
      <c r="AX134" s="8">
        <f t="shared" si="83"/>
        <v>960</v>
      </c>
      <c r="AY134" s="8">
        <f t="shared" si="84"/>
        <v>945</v>
      </c>
      <c r="AZ134" s="8">
        <f t="shared" si="85"/>
        <v>935</v>
      </c>
      <c r="BA134" s="8">
        <f t="shared" si="86"/>
        <v>925</v>
      </c>
      <c r="BB134" s="8">
        <f t="shared" si="87"/>
        <v>920</v>
      </c>
      <c r="BC134" s="8">
        <f t="shared" si="88"/>
        <v>910</v>
      </c>
      <c r="BD134" s="8">
        <f t="shared" si="89"/>
        <v>905</v>
      </c>
      <c r="BE134" s="8">
        <f t="shared" si="90"/>
        <v>900</v>
      </c>
      <c r="BF134" s="8" t="str">
        <f t="shared" si="91"/>
        <v/>
      </c>
      <c r="BG134" s="8" t="str">
        <f t="shared" si="92"/>
        <v/>
      </c>
      <c r="BH134" s="8" t="str">
        <f t="shared" si="93"/>
        <v/>
      </c>
      <c r="BI134" s="8" t="str">
        <f t="shared" si="94"/>
        <v/>
      </c>
      <c r="BJ134" s="8" t="str">
        <f t="shared" si="95"/>
        <v/>
      </c>
      <c r="BK134" s="8" t="str">
        <f t="shared" si="96"/>
        <v/>
      </c>
      <c r="BL134" s="8" t="str">
        <f t="shared" si="97"/>
        <v/>
      </c>
      <c r="BM134" s="8" t="str">
        <f t="shared" si="98"/>
        <v/>
      </c>
      <c r="BN134" s="8" t="str">
        <f t="shared" si="99"/>
        <v/>
      </c>
      <c r="BO134" s="8" t="str">
        <f t="shared" si="100"/>
        <v/>
      </c>
      <c r="BP134" s="8" t="str">
        <f t="shared" si="101"/>
        <v/>
      </c>
      <c r="BQ134" s="8" t="str">
        <f t="shared" si="102"/>
        <v/>
      </c>
    </row>
    <row r="135" spans="1:69" x14ac:dyDescent="0.2">
      <c r="A135" s="8" t="str">
        <f>Binning!B135</f>
        <v>PCPU</v>
      </c>
      <c r="B135" s="8" t="str">
        <f>Binning!C135</f>
        <v>MP00C</v>
      </c>
      <c r="C135" s="8" t="str">
        <f>Binning!D135</f>
        <v>E1</v>
      </c>
      <c r="D135" s="8" t="str">
        <f>Binning!F135</f>
        <v>MP00C_E1</v>
      </c>
      <c r="E135" s="8" t="str">
        <f>Binning!G135</f>
        <v>Bin1</v>
      </c>
      <c r="F135" s="8">
        <f>Binning!H135</f>
        <v>1360</v>
      </c>
      <c r="G135" s="8">
        <f>Binning!I135</f>
        <v>145</v>
      </c>
      <c r="H135" s="8">
        <f>Binning!J135</f>
        <v>653.6</v>
      </c>
      <c r="J135" s="8">
        <f>Binning!L135</f>
        <v>1030</v>
      </c>
      <c r="K135" s="8">
        <f>Binning!M135</f>
        <v>785</v>
      </c>
      <c r="L135" s="8">
        <f>Binning!N135</f>
        <v>170</v>
      </c>
      <c r="M135" s="8">
        <f>Binning!Y135</f>
        <v>5</v>
      </c>
      <c r="O135" s="8">
        <f t="shared" si="74"/>
        <v>110</v>
      </c>
      <c r="P135" s="8">
        <f>Binning!AZ135</f>
        <v>594.18521581609184</v>
      </c>
      <c r="Q135" s="8" t="str">
        <f t="shared" si="75"/>
        <v>MP00C_E1</v>
      </c>
      <c r="R135" s="8">
        <f t="shared" si="106"/>
        <v>1030</v>
      </c>
      <c r="S135" s="8">
        <f t="shared" si="106"/>
        <v>1030</v>
      </c>
      <c r="T135" s="8">
        <f t="shared" si="106"/>
        <v>1030</v>
      </c>
      <c r="U135" s="8">
        <f t="shared" si="106"/>
        <v>1030</v>
      </c>
      <c r="V135" s="8">
        <f t="shared" si="106"/>
        <v>1015</v>
      </c>
      <c r="W135" s="8">
        <f t="shared" si="106"/>
        <v>1000</v>
      </c>
      <c r="X135" s="8">
        <f t="shared" si="106"/>
        <v>985</v>
      </c>
      <c r="Y135" s="8">
        <f t="shared" si="106"/>
        <v>980</v>
      </c>
      <c r="Z135" s="8">
        <f t="shared" si="106"/>
        <v>970</v>
      </c>
      <c r="AA135" s="8">
        <f t="shared" si="106"/>
        <v>960</v>
      </c>
      <c r="AB135" s="8">
        <f t="shared" si="106"/>
        <v>955</v>
      </c>
      <c r="AC135" s="8">
        <f t="shared" si="106"/>
        <v>950</v>
      </c>
      <c r="AD135" s="8" t="str">
        <f t="shared" si="106"/>
        <v/>
      </c>
      <c r="AE135" s="8" t="str">
        <f t="shared" si="106"/>
        <v/>
      </c>
      <c r="AF135" s="8" t="str">
        <f t="shared" si="106"/>
        <v/>
      </c>
      <c r="AG135" s="8" t="str">
        <f t="shared" si="106"/>
        <v/>
      </c>
      <c r="AH135" s="8" t="str">
        <f t="shared" si="108"/>
        <v/>
      </c>
      <c r="AI135" s="8" t="str">
        <f t="shared" si="108"/>
        <v/>
      </c>
      <c r="AJ135" s="8" t="str">
        <f t="shared" si="108"/>
        <v/>
      </c>
      <c r="AK135" s="8" t="str">
        <f t="shared" si="108"/>
        <v/>
      </c>
      <c r="AL135" s="8" t="str">
        <f t="shared" si="108"/>
        <v/>
      </c>
      <c r="AM135" s="8" t="str">
        <f t="shared" si="108"/>
        <v/>
      </c>
      <c r="AN135" s="8" t="str">
        <f t="shared" si="108"/>
        <v/>
      </c>
      <c r="AO135" s="8" t="str">
        <f t="shared" si="108"/>
        <v/>
      </c>
      <c r="AQ135" s="8">
        <f t="shared" si="76"/>
        <v>110</v>
      </c>
      <c r="AR135" s="8">
        <f t="shared" si="77"/>
        <v>594.18521581609184</v>
      </c>
      <c r="AS135" s="8" t="str">
        <f t="shared" si="78"/>
        <v>MP00C_E1</v>
      </c>
      <c r="AT135" s="8">
        <f t="shared" si="79"/>
        <v>1200</v>
      </c>
      <c r="AU135" s="8">
        <f t="shared" si="80"/>
        <v>1200</v>
      </c>
      <c r="AV135" s="8">
        <f t="shared" si="81"/>
        <v>1200</v>
      </c>
      <c r="AW135" s="8">
        <f t="shared" si="82"/>
        <v>1200</v>
      </c>
      <c r="AX135" s="8">
        <f t="shared" si="83"/>
        <v>1185</v>
      </c>
      <c r="AY135" s="8">
        <f t="shared" si="84"/>
        <v>1170</v>
      </c>
      <c r="AZ135" s="8">
        <f t="shared" si="85"/>
        <v>1155</v>
      </c>
      <c r="BA135" s="8">
        <f t="shared" si="86"/>
        <v>1150</v>
      </c>
      <c r="BB135" s="8">
        <f t="shared" si="87"/>
        <v>1140</v>
      </c>
      <c r="BC135" s="8">
        <f t="shared" si="88"/>
        <v>1130</v>
      </c>
      <c r="BD135" s="8">
        <f t="shared" si="89"/>
        <v>1125</v>
      </c>
      <c r="BE135" s="8">
        <f t="shared" si="90"/>
        <v>1120</v>
      </c>
      <c r="BF135" s="8" t="str">
        <f t="shared" si="91"/>
        <v/>
      </c>
      <c r="BG135" s="8" t="str">
        <f t="shared" si="92"/>
        <v/>
      </c>
      <c r="BH135" s="8" t="str">
        <f t="shared" si="93"/>
        <v/>
      </c>
      <c r="BI135" s="8" t="str">
        <f t="shared" si="94"/>
        <v/>
      </c>
      <c r="BJ135" s="8" t="str">
        <f t="shared" si="95"/>
        <v/>
      </c>
      <c r="BK135" s="8" t="str">
        <f t="shared" si="96"/>
        <v/>
      </c>
      <c r="BL135" s="8" t="str">
        <f t="shared" si="97"/>
        <v/>
      </c>
      <c r="BM135" s="8" t="str">
        <f t="shared" si="98"/>
        <v/>
      </c>
      <c r="BN135" s="8" t="str">
        <f t="shared" si="99"/>
        <v/>
      </c>
      <c r="BO135" s="8" t="str">
        <f t="shared" si="100"/>
        <v/>
      </c>
      <c r="BP135" s="8" t="str">
        <f t="shared" si="101"/>
        <v/>
      </c>
      <c r="BQ135" s="8" t="str">
        <f t="shared" si="102"/>
        <v/>
      </c>
    </row>
    <row r="136" spans="1:69" x14ac:dyDescent="0.2">
      <c r="A136" s="8" t="str">
        <f>Binning!B136</f>
        <v>PCPU</v>
      </c>
      <c r="B136" s="8" t="str">
        <f>Binning!C136</f>
        <v>MP00C</v>
      </c>
      <c r="C136" s="8" t="str">
        <f>Binning!D136</f>
        <v>E2</v>
      </c>
      <c r="D136" s="8" t="str">
        <f>Binning!F136</f>
        <v>MP00C_E2</v>
      </c>
      <c r="E136" s="8" t="str">
        <f>Binning!G136</f>
        <v>Bin1</v>
      </c>
      <c r="F136" s="8">
        <f>Binning!H136</f>
        <v>1345</v>
      </c>
      <c r="G136" s="8">
        <f>Binning!I136</f>
        <v>145</v>
      </c>
      <c r="H136" s="8">
        <f>Binning!J136</f>
        <v>653.6</v>
      </c>
      <c r="J136" s="8">
        <f>Binning!L136</f>
        <v>1020</v>
      </c>
      <c r="K136" s="8">
        <f>Binning!M136</f>
        <v>785</v>
      </c>
      <c r="L136" s="8">
        <f>Binning!N136</f>
        <v>170</v>
      </c>
      <c r="M136" s="8">
        <f>Binning!Y136</f>
        <v>5</v>
      </c>
      <c r="O136" s="8">
        <f t="shared" si="74"/>
        <v>110</v>
      </c>
      <c r="P136" s="8">
        <f>Binning!AZ136</f>
        <v>594.18521581609184</v>
      </c>
      <c r="Q136" s="8" t="str">
        <f t="shared" si="75"/>
        <v>MP00C_E2</v>
      </c>
      <c r="R136" s="8">
        <f t="shared" si="106"/>
        <v>1020</v>
      </c>
      <c r="S136" s="8">
        <f t="shared" si="106"/>
        <v>1020</v>
      </c>
      <c r="T136" s="8">
        <f t="shared" si="106"/>
        <v>1020</v>
      </c>
      <c r="U136" s="8">
        <f t="shared" si="106"/>
        <v>1015</v>
      </c>
      <c r="V136" s="8">
        <f t="shared" si="106"/>
        <v>1000</v>
      </c>
      <c r="W136" s="8">
        <f t="shared" si="106"/>
        <v>985</v>
      </c>
      <c r="X136" s="8">
        <f t="shared" si="106"/>
        <v>970</v>
      </c>
      <c r="Y136" s="8">
        <f t="shared" si="106"/>
        <v>965</v>
      </c>
      <c r="Z136" s="8">
        <f t="shared" si="106"/>
        <v>955</v>
      </c>
      <c r="AA136" s="8">
        <f t="shared" si="106"/>
        <v>945</v>
      </c>
      <c r="AB136" s="8">
        <f t="shared" si="106"/>
        <v>940</v>
      </c>
      <c r="AC136" s="8">
        <f t="shared" si="106"/>
        <v>935</v>
      </c>
      <c r="AD136" s="8" t="str">
        <f t="shared" si="106"/>
        <v/>
      </c>
      <c r="AE136" s="8" t="str">
        <f t="shared" si="106"/>
        <v/>
      </c>
      <c r="AF136" s="8" t="str">
        <f t="shared" si="106"/>
        <v/>
      </c>
      <c r="AG136" s="8" t="str">
        <f t="shared" si="106"/>
        <v/>
      </c>
      <c r="AH136" s="8" t="str">
        <f t="shared" si="108"/>
        <v/>
      </c>
      <c r="AI136" s="8" t="str">
        <f t="shared" si="108"/>
        <v/>
      </c>
      <c r="AJ136" s="8" t="str">
        <f t="shared" si="108"/>
        <v/>
      </c>
      <c r="AK136" s="8" t="str">
        <f t="shared" si="108"/>
        <v/>
      </c>
      <c r="AL136" s="8" t="str">
        <f t="shared" si="108"/>
        <v/>
      </c>
      <c r="AM136" s="8" t="str">
        <f t="shared" si="108"/>
        <v/>
      </c>
      <c r="AN136" s="8" t="str">
        <f t="shared" si="108"/>
        <v/>
      </c>
      <c r="AO136" s="8" t="str">
        <f t="shared" si="108"/>
        <v/>
      </c>
      <c r="AQ136" s="8">
        <f t="shared" si="76"/>
        <v>110</v>
      </c>
      <c r="AR136" s="8">
        <f t="shared" si="77"/>
        <v>594.18521581609184</v>
      </c>
      <c r="AS136" s="8" t="str">
        <f t="shared" si="78"/>
        <v>MP00C_E2</v>
      </c>
      <c r="AT136" s="8">
        <f t="shared" si="79"/>
        <v>1190</v>
      </c>
      <c r="AU136" s="8">
        <f t="shared" si="80"/>
        <v>1190</v>
      </c>
      <c r="AV136" s="8">
        <f t="shared" si="81"/>
        <v>1190</v>
      </c>
      <c r="AW136" s="8">
        <f t="shared" si="82"/>
        <v>1185</v>
      </c>
      <c r="AX136" s="8">
        <f t="shared" si="83"/>
        <v>1170</v>
      </c>
      <c r="AY136" s="8">
        <f t="shared" si="84"/>
        <v>1155</v>
      </c>
      <c r="AZ136" s="8">
        <f t="shared" si="85"/>
        <v>1140</v>
      </c>
      <c r="BA136" s="8">
        <f t="shared" si="86"/>
        <v>1135</v>
      </c>
      <c r="BB136" s="8">
        <f t="shared" si="87"/>
        <v>1125</v>
      </c>
      <c r="BC136" s="8">
        <f t="shared" si="88"/>
        <v>1115</v>
      </c>
      <c r="BD136" s="8">
        <f t="shared" si="89"/>
        <v>1110</v>
      </c>
      <c r="BE136" s="8">
        <f t="shared" si="90"/>
        <v>1105</v>
      </c>
      <c r="BF136" s="8" t="str">
        <f t="shared" si="91"/>
        <v/>
      </c>
      <c r="BG136" s="8" t="str">
        <f t="shared" si="92"/>
        <v/>
      </c>
      <c r="BH136" s="8" t="str">
        <f t="shared" si="93"/>
        <v/>
      </c>
      <c r="BI136" s="8" t="str">
        <f t="shared" si="94"/>
        <v/>
      </c>
      <c r="BJ136" s="8" t="str">
        <f t="shared" si="95"/>
        <v/>
      </c>
      <c r="BK136" s="8" t="str">
        <f t="shared" si="96"/>
        <v/>
      </c>
      <c r="BL136" s="8" t="str">
        <f t="shared" si="97"/>
        <v/>
      </c>
      <c r="BM136" s="8" t="str">
        <f t="shared" si="98"/>
        <v/>
      </c>
      <c r="BN136" s="8" t="str">
        <f t="shared" si="99"/>
        <v/>
      </c>
      <c r="BO136" s="8" t="str">
        <f t="shared" si="100"/>
        <v/>
      </c>
      <c r="BP136" s="8" t="str">
        <f t="shared" si="101"/>
        <v/>
      </c>
      <c r="BQ136" s="8" t="str">
        <f t="shared" si="102"/>
        <v/>
      </c>
    </row>
    <row r="137" spans="1:69" x14ac:dyDescent="0.2">
      <c r="A137" s="8" t="str">
        <f>Binning!B137</f>
        <v>PCPU</v>
      </c>
      <c r="B137" s="8" t="str">
        <f>Binning!C137</f>
        <v>MP00C</v>
      </c>
      <c r="C137" s="8" t="str">
        <f>Binning!D137</f>
        <v>E3</v>
      </c>
      <c r="D137" s="8" t="str">
        <f>Binning!F137</f>
        <v>MP00C_E3</v>
      </c>
      <c r="E137" s="8" t="str">
        <f>Binning!G137</f>
        <v>Bin1</v>
      </c>
      <c r="F137" s="8">
        <f>Binning!H137</f>
        <v>1330</v>
      </c>
      <c r="G137" s="8">
        <f>Binning!I137</f>
        <v>145</v>
      </c>
      <c r="H137" s="8">
        <f>Binning!J137</f>
        <v>653.6</v>
      </c>
      <c r="J137" s="8">
        <f>Binning!L137</f>
        <v>1010</v>
      </c>
      <c r="K137" s="8">
        <f>Binning!M137</f>
        <v>785</v>
      </c>
      <c r="L137" s="8">
        <f>Binning!N137</f>
        <v>170</v>
      </c>
      <c r="M137" s="8">
        <f>Binning!Y137</f>
        <v>5</v>
      </c>
      <c r="O137" s="8">
        <f t="shared" si="74"/>
        <v>110</v>
      </c>
      <c r="P137" s="8">
        <f>Binning!AZ137</f>
        <v>594.18521581609184</v>
      </c>
      <c r="Q137" s="8" t="str">
        <f t="shared" si="75"/>
        <v>MP00C_E3</v>
      </c>
      <c r="R137" s="8">
        <f t="shared" si="106"/>
        <v>1010</v>
      </c>
      <c r="S137" s="8">
        <f t="shared" si="106"/>
        <v>1010</v>
      </c>
      <c r="T137" s="8">
        <f t="shared" si="106"/>
        <v>1010</v>
      </c>
      <c r="U137" s="8">
        <f t="shared" si="106"/>
        <v>1000</v>
      </c>
      <c r="V137" s="8">
        <f t="shared" si="106"/>
        <v>985</v>
      </c>
      <c r="W137" s="8">
        <f t="shared" si="106"/>
        <v>970</v>
      </c>
      <c r="X137" s="8">
        <f t="shared" si="106"/>
        <v>955</v>
      </c>
      <c r="Y137" s="8">
        <f t="shared" si="106"/>
        <v>950</v>
      </c>
      <c r="Z137" s="8">
        <f t="shared" si="106"/>
        <v>940</v>
      </c>
      <c r="AA137" s="8">
        <f t="shared" si="106"/>
        <v>930</v>
      </c>
      <c r="AB137" s="8">
        <f t="shared" si="106"/>
        <v>925</v>
      </c>
      <c r="AC137" s="8">
        <f t="shared" si="106"/>
        <v>920</v>
      </c>
      <c r="AD137" s="8" t="str">
        <f t="shared" si="106"/>
        <v/>
      </c>
      <c r="AE137" s="8" t="str">
        <f t="shared" si="106"/>
        <v/>
      </c>
      <c r="AF137" s="8" t="str">
        <f t="shared" si="106"/>
        <v/>
      </c>
      <c r="AG137" s="8" t="str">
        <f t="shared" si="106"/>
        <v/>
      </c>
      <c r="AH137" s="8" t="str">
        <f t="shared" si="108"/>
        <v/>
      </c>
      <c r="AI137" s="8" t="str">
        <f t="shared" si="108"/>
        <v/>
      </c>
      <c r="AJ137" s="8" t="str">
        <f t="shared" si="108"/>
        <v/>
      </c>
      <c r="AK137" s="8" t="str">
        <f t="shared" si="108"/>
        <v/>
      </c>
      <c r="AL137" s="8" t="str">
        <f t="shared" si="108"/>
        <v/>
      </c>
      <c r="AM137" s="8" t="str">
        <f t="shared" si="108"/>
        <v/>
      </c>
      <c r="AN137" s="8" t="str">
        <f t="shared" si="108"/>
        <v/>
      </c>
      <c r="AO137" s="8" t="str">
        <f t="shared" si="108"/>
        <v/>
      </c>
      <c r="AQ137" s="8">
        <f t="shared" si="76"/>
        <v>110</v>
      </c>
      <c r="AR137" s="8">
        <f t="shared" si="77"/>
        <v>594.18521581609184</v>
      </c>
      <c r="AS137" s="8" t="str">
        <f t="shared" si="78"/>
        <v>MP00C_E3</v>
      </c>
      <c r="AT137" s="8">
        <f t="shared" si="79"/>
        <v>1180</v>
      </c>
      <c r="AU137" s="8">
        <f t="shared" si="80"/>
        <v>1180</v>
      </c>
      <c r="AV137" s="8">
        <f t="shared" si="81"/>
        <v>1180</v>
      </c>
      <c r="AW137" s="8">
        <f t="shared" si="82"/>
        <v>1170</v>
      </c>
      <c r="AX137" s="8">
        <f t="shared" si="83"/>
        <v>1155</v>
      </c>
      <c r="AY137" s="8">
        <f t="shared" si="84"/>
        <v>1140</v>
      </c>
      <c r="AZ137" s="8">
        <f t="shared" si="85"/>
        <v>1125</v>
      </c>
      <c r="BA137" s="8">
        <f t="shared" si="86"/>
        <v>1120</v>
      </c>
      <c r="BB137" s="8">
        <f t="shared" si="87"/>
        <v>1110</v>
      </c>
      <c r="BC137" s="8">
        <f t="shared" si="88"/>
        <v>1100</v>
      </c>
      <c r="BD137" s="8">
        <f t="shared" si="89"/>
        <v>1095</v>
      </c>
      <c r="BE137" s="8">
        <f t="shared" si="90"/>
        <v>1090</v>
      </c>
      <c r="BF137" s="8" t="str">
        <f t="shared" si="91"/>
        <v/>
      </c>
      <c r="BG137" s="8" t="str">
        <f t="shared" si="92"/>
        <v/>
      </c>
      <c r="BH137" s="8" t="str">
        <f t="shared" si="93"/>
        <v/>
      </c>
      <c r="BI137" s="8" t="str">
        <f t="shared" si="94"/>
        <v/>
      </c>
      <c r="BJ137" s="8" t="str">
        <f t="shared" si="95"/>
        <v/>
      </c>
      <c r="BK137" s="8" t="str">
        <f t="shared" si="96"/>
        <v/>
      </c>
      <c r="BL137" s="8" t="str">
        <f t="shared" si="97"/>
        <v/>
      </c>
      <c r="BM137" s="8" t="str">
        <f t="shared" si="98"/>
        <v/>
      </c>
      <c r="BN137" s="8" t="str">
        <f t="shared" si="99"/>
        <v/>
      </c>
      <c r="BO137" s="8" t="str">
        <f t="shared" si="100"/>
        <v/>
      </c>
      <c r="BP137" s="8" t="str">
        <f t="shared" si="101"/>
        <v/>
      </c>
      <c r="BQ137" s="8" t="str">
        <f t="shared" si="102"/>
        <v/>
      </c>
    </row>
    <row r="138" spans="1:69" x14ac:dyDescent="0.2">
      <c r="A138" s="8" t="str">
        <f>Binning!B138</f>
        <v>PCPU</v>
      </c>
      <c r="B138" s="8" t="str">
        <f>Binning!C138</f>
        <v>MP00C</v>
      </c>
      <c r="C138" s="8" t="str">
        <f>Binning!D138</f>
        <v>E4</v>
      </c>
      <c r="D138" s="8" t="str">
        <f>Binning!F138</f>
        <v>MP00C_E4</v>
      </c>
      <c r="E138" s="8" t="str">
        <f>Binning!G138</f>
        <v>Bin1</v>
      </c>
      <c r="F138" s="8">
        <f>Binning!H138</f>
        <v>1315</v>
      </c>
      <c r="G138" s="8">
        <f>Binning!I138</f>
        <v>145</v>
      </c>
      <c r="H138" s="8">
        <f>Binning!J138</f>
        <v>653.6</v>
      </c>
      <c r="J138" s="8">
        <f>Binning!L138</f>
        <v>1010</v>
      </c>
      <c r="K138" s="8">
        <f>Binning!M138</f>
        <v>785</v>
      </c>
      <c r="L138" s="8">
        <f>Binning!N138</f>
        <v>170</v>
      </c>
      <c r="M138" s="8">
        <f>Binning!Y138</f>
        <v>5</v>
      </c>
      <c r="O138" s="8">
        <f t="shared" si="74"/>
        <v>110</v>
      </c>
      <c r="P138" s="8">
        <f>Binning!AZ138</f>
        <v>594.18521581609184</v>
      </c>
      <c r="Q138" s="8" t="str">
        <f t="shared" si="75"/>
        <v>MP00C_E4</v>
      </c>
      <c r="R138" s="8">
        <f t="shared" si="106"/>
        <v>1010</v>
      </c>
      <c r="S138" s="8">
        <f t="shared" si="106"/>
        <v>1010</v>
      </c>
      <c r="T138" s="8">
        <f t="shared" si="106"/>
        <v>1010</v>
      </c>
      <c r="U138" s="8">
        <f t="shared" si="106"/>
        <v>985</v>
      </c>
      <c r="V138" s="8">
        <f t="shared" si="106"/>
        <v>970</v>
      </c>
      <c r="W138" s="8">
        <f t="shared" si="106"/>
        <v>955</v>
      </c>
      <c r="X138" s="8">
        <f t="shared" si="106"/>
        <v>940</v>
      </c>
      <c r="Y138" s="8">
        <f t="shared" si="106"/>
        <v>935</v>
      </c>
      <c r="Z138" s="8">
        <f t="shared" si="106"/>
        <v>925</v>
      </c>
      <c r="AA138" s="8">
        <f t="shared" si="106"/>
        <v>915</v>
      </c>
      <c r="AB138" s="8">
        <f t="shared" si="106"/>
        <v>910</v>
      </c>
      <c r="AC138" s="8">
        <f t="shared" si="106"/>
        <v>905</v>
      </c>
      <c r="AD138" s="8" t="str">
        <f t="shared" si="106"/>
        <v/>
      </c>
      <c r="AE138" s="8" t="str">
        <f t="shared" si="106"/>
        <v/>
      </c>
      <c r="AF138" s="8" t="str">
        <f t="shared" si="106"/>
        <v/>
      </c>
      <c r="AG138" s="8" t="str">
        <f t="shared" si="106"/>
        <v/>
      </c>
      <c r="AH138" s="8" t="str">
        <f t="shared" si="108"/>
        <v/>
      </c>
      <c r="AI138" s="8" t="str">
        <f t="shared" si="108"/>
        <v/>
      </c>
      <c r="AJ138" s="8" t="str">
        <f t="shared" si="108"/>
        <v/>
      </c>
      <c r="AK138" s="8" t="str">
        <f t="shared" si="108"/>
        <v/>
      </c>
      <c r="AL138" s="8" t="str">
        <f t="shared" si="108"/>
        <v/>
      </c>
      <c r="AM138" s="8" t="str">
        <f t="shared" si="108"/>
        <v/>
      </c>
      <c r="AN138" s="8" t="str">
        <f t="shared" si="108"/>
        <v/>
      </c>
      <c r="AO138" s="8" t="str">
        <f t="shared" si="108"/>
        <v/>
      </c>
      <c r="AQ138" s="8">
        <f t="shared" si="76"/>
        <v>110</v>
      </c>
      <c r="AR138" s="8">
        <f t="shared" si="77"/>
        <v>594.18521581609184</v>
      </c>
      <c r="AS138" s="8" t="str">
        <f t="shared" si="78"/>
        <v>MP00C_E4</v>
      </c>
      <c r="AT138" s="8">
        <f t="shared" si="79"/>
        <v>1180</v>
      </c>
      <c r="AU138" s="8">
        <f t="shared" si="80"/>
        <v>1180</v>
      </c>
      <c r="AV138" s="8">
        <f t="shared" si="81"/>
        <v>1180</v>
      </c>
      <c r="AW138" s="8">
        <f t="shared" si="82"/>
        <v>1155</v>
      </c>
      <c r="AX138" s="8">
        <f t="shared" si="83"/>
        <v>1140</v>
      </c>
      <c r="AY138" s="8">
        <f t="shared" si="84"/>
        <v>1125</v>
      </c>
      <c r="AZ138" s="8">
        <f t="shared" si="85"/>
        <v>1110</v>
      </c>
      <c r="BA138" s="8">
        <f t="shared" si="86"/>
        <v>1105</v>
      </c>
      <c r="BB138" s="8">
        <f t="shared" si="87"/>
        <v>1095</v>
      </c>
      <c r="BC138" s="8">
        <f t="shared" si="88"/>
        <v>1085</v>
      </c>
      <c r="BD138" s="8">
        <f t="shared" si="89"/>
        <v>1080</v>
      </c>
      <c r="BE138" s="8">
        <f t="shared" si="90"/>
        <v>1075</v>
      </c>
      <c r="BF138" s="8" t="str">
        <f t="shared" si="91"/>
        <v/>
      </c>
      <c r="BG138" s="8" t="str">
        <f t="shared" si="92"/>
        <v/>
      </c>
      <c r="BH138" s="8" t="str">
        <f t="shared" si="93"/>
        <v/>
      </c>
      <c r="BI138" s="8" t="str">
        <f t="shared" si="94"/>
        <v/>
      </c>
      <c r="BJ138" s="8" t="str">
        <f t="shared" si="95"/>
        <v/>
      </c>
      <c r="BK138" s="8" t="str">
        <f t="shared" si="96"/>
        <v/>
      </c>
      <c r="BL138" s="8" t="str">
        <f t="shared" si="97"/>
        <v/>
      </c>
      <c r="BM138" s="8" t="str">
        <f t="shared" si="98"/>
        <v/>
      </c>
      <c r="BN138" s="8" t="str">
        <f t="shared" si="99"/>
        <v/>
      </c>
      <c r="BO138" s="8" t="str">
        <f t="shared" si="100"/>
        <v/>
      </c>
      <c r="BP138" s="8" t="str">
        <f t="shared" si="101"/>
        <v/>
      </c>
      <c r="BQ138" s="8" t="str">
        <f t="shared" si="102"/>
        <v/>
      </c>
    </row>
    <row r="139" spans="1:69" x14ac:dyDescent="0.2">
      <c r="A139" s="8" t="str">
        <f>Binning!B139</f>
        <v>PCPU</v>
      </c>
      <c r="B139" s="8" t="str">
        <f>Binning!C139</f>
        <v>MP00C</v>
      </c>
      <c r="C139" s="8" t="str">
        <f>Binning!D139</f>
        <v>E5</v>
      </c>
      <c r="D139" s="8" t="str">
        <f>Binning!F139</f>
        <v>MP00C_E5</v>
      </c>
      <c r="E139" s="8" t="str">
        <f>Binning!G139</f>
        <v>Bin1</v>
      </c>
      <c r="F139" s="8">
        <f>Binning!H139</f>
        <v>1300</v>
      </c>
      <c r="G139" s="8">
        <f>Binning!I139</f>
        <v>145</v>
      </c>
      <c r="H139" s="8">
        <f>Binning!J139</f>
        <v>653.6</v>
      </c>
      <c r="J139" s="8">
        <f>Binning!L139</f>
        <v>1010</v>
      </c>
      <c r="K139" s="8">
        <f>Binning!M139</f>
        <v>785</v>
      </c>
      <c r="L139" s="8">
        <f>Binning!N139</f>
        <v>170</v>
      </c>
      <c r="M139" s="8">
        <f>Binning!Y139</f>
        <v>5</v>
      </c>
      <c r="O139" s="8">
        <f t="shared" si="74"/>
        <v>110</v>
      </c>
      <c r="P139" s="8">
        <f>Binning!AZ139</f>
        <v>594.18521581609184</v>
      </c>
      <c r="Q139" s="8" t="str">
        <f t="shared" si="75"/>
        <v>MP00C_E5</v>
      </c>
      <c r="R139" s="8">
        <f t="shared" si="106"/>
        <v>1010</v>
      </c>
      <c r="S139" s="8">
        <f t="shared" si="106"/>
        <v>1010</v>
      </c>
      <c r="T139" s="8">
        <f t="shared" si="106"/>
        <v>995</v>
      </c>
      <c r="U139" s="8">
        <f t="shared" si="106"/>
        <v>970</v>
      </c>
      <c r="V139" s="8">
        <f t="shared" si="106"/>
        <v>955</v>
      </c>
      <c r="W139" s="8">
        <f t="shared" si="106"/>
        <v>940</v>
      </c>
      <c r="X139" s="8">
        <f t="shared" si="106"/>
        <v>925</v>
      </c>
      <c r="Y139" s="8">
        <f t="shared" si="106"/>
        <v>920</v>
      </c>
      <c r="Z139" s="8">
        <f t="shared" si="106"/>
        <v>910</v>
      </c>
      <c r="AA139" s="8">
        <f t="shared" si="106"/>
        <v>900</v>
      </c>
      <c r="AB139" s="8">
        <f t="shared" si="106"/>
        <v>895</v>
      </c>
      <c r="AC139" s="8">
        <f t="shared" si="106"/>
        <v>890</v>
      </c>
      <c r="AD139" s="8" t="str">
        <f t="shared" si="106"/>
        <v/>
      </c>
      <c r="AE139" s="8" t="str">
        <f t="shared" si="106"/>
        <v/>
      </c>
      <c r="AF139" s="8" t="str">
        <f t="shared" si="106"/>
        <v/>
      </c>
      <c r="AG139" s="8" t="str">
        <f t="shared" si="106"/>
        <v/>
      </c>
      <c r="AH139" s="8" t="str">
        <f t="shared" si="108"/>
        <v/>
      </c>
      <c r="AI139" s="8" t="str">
        <f t="shared" si="108"/>
        <v/>
      </c>
      <c r="AJ139" s="8" t="str">
        <f t="shared" si="108"/>
        <v/>
      </c>
      <c r="AK139" s="8" t="str">
        <f t="shared" si="108"/>
        <v/>
      </c>
      <c r="AL139" s="8" t="str">
        <f t="shared" si="108"/>
        <v/>
      </c>
      <c r="AM139" s="8" t="str">
        <f t="shared" si="108"/>
        <v/>
      </c>
      <c r="AN139" s="8" t="str">
        <f t="shared" si="108"/>
        <v/>
      </c>
      <c r="AO139" s="8" t="str">
        <f t="shared" si="108"/>
        <v/>
      </c>
      <c r="AQ139" s="8">
        <f t="shared" si="76"/>
        <v>110</v>
      </c>
      <c r="AR139" s="8">
        <f t="shared" si="77"/>
        <v>594.18521581609184</v>
      </c>
      <c r="AS139" s="8" t="str">
        <f t="shared" si="78"/>
        <v>MP00C_E5</v>
      </c>
      <c r="AT139" s="8">
        <f t="shared" si="79"/>
        <v>1180</v>
      </c>
      <c r="AU139" s="8">
        <f t="shared" si="80"/>
        <v>1180</v>
      </c>
      <c r="AV139" s="8">
        <f t="shared" si="81"/>
        <v>1165</v>
      </c>
      <c r="AW139" s="8">
        <f t="shared" si="82"/>
        <v>1140</v>
      </c>
      <c r="AX139" s="8">
        <f t="shared" si="83"/>
        <v>1125</v>
      </c>
      <c r="AY139" s="8">
        <f t="shared" si="84"/>
        <v>1110</v>
      </c>
      <c r="AZ139" s="8">
        <f t="shared" si="85"/>
        <v>1095</v>
      </c>
      <c r="BA139" s="8">
        <f t="shared" si="86"/>
        <v>1090</v>
      </c>
      <c r="BB139" s="8">
        <f t="shared" si="87"/>
        <v>1080</v>
      </c>
      <c r="BC139" s="8">
        <f t="shared" si="88"/>
        <v>1070</v>
      </c>
      <c r="BD139" s="8">
        <f t="shared" si="89"/>
        <v>1065</v>
      </c>
      <c r="BE139" s="8">
        <f t="shared" si="90"/>
        <v>1060</v>
      </c>
      <c r="BF139" s="8" t="str">
        <f t="shared" si="91"/>
        <v/>
      </c>
      <c r="BG139" s="8" t="str">
        <f t="shared" si="92"/>
        <v/>
      </c>
      <c r="BH139" s="8" t="str">
        <f t="shared" si="93"/>
        <v/>
      </c>
      <c r="BI139" s="8" t="str">
        <f t="shared" si="94"/>
        <v/>
      </c>
      <c r="BJ139" s="8" t="str">
        <f t="shared" si="95"/>
        <v/>
      </c>
      <c r="BK139" s="8" t="str">
        <f t="shared" si="96"/>
        <v/>
      </c>
      <c r="BL139" s="8" t="str">
        <f t="shared" si="97"/>
        <v/>
      </c>
      <c r="BM139" s="8" t="str">
        <f t="shared" si="98"/>
        <v/>
      </c>
      <c r="BN139" s="8" t="str">
        <f t="shared" si="99"/>
        <v/>
      </c>
      <c r="BO139" s="8" t="str">
        <f t="shared" si="100"/>
        <v/>
      </c>
      <c r="BP139" s="8" t="str">
        <f t="shared" si="101"/>
        <v/>
      </c>
      <c r="BQ139" s="8" t="str">
        <f t="shared" si="102"/>
        <v/>
      </c>
    </row>
    <row r="140" spans="1:69" x14ac:dyDescent="0.2">
      <c r="A140" s="8" t="str">
        <f>Binning!B140</f>
        <v>PCPU</v>
      </c>
      <c r="B140" s="8" t="str">
        <f>Binning!C140</f>
        <v>MP00C</v>
      </c>
      <c r="C140" s="8" t="str">
        <f>Binning!D140</f>
        <v>E6</v>
      </c>
      <c r="D140" s="8" t="str">
        <f>Binning!F140</f>
        <v>MP00C_E6</v>
      </c>
      <c r="E140" s="8" t="str">
        <f>Binning!G140</f>
        <v>Bin1</v>
      </c>
      <c r="F140" s="8">
        <f>Binning!H140</f>
        <v>1285</v>
      </c>
      <c r="G140" s="8">
        <f>Binning!I140</f>
        <v>145</v>
      </c>
      <c r="H140" s="8">
        <f>Binning!J140</f>
        <v>653.6</v>
      </c>
      <c r="J140" s="8">
        <f>Binning!L140</f>
        <v>1010</v>
      </c>
      <c r="K140" s="8">
        <f>Binning!M140</f>
        <v>785</v>
      </c>
      <c r="L140" s="8">
        <f>Binning!N140</f>
        <v>170</v>
      </c>
      <c r="M140" s="8">
        <f>Binning!Y140</f>
        <v>5</v>
      </c>
      <c r="O140" s="8">
        <f t="shared" si="74"/>
        <v>110</v>
      </c>
      <c r="P140" s="8">
        <f>Binning!AZ140</f>
        <v>594.18521581609184</v>
      </c>
      <c r="Q140" s="8" t="str">
        <f t="shared" si="75"/>
        <v>MP00C_E6</v>
      </c>
      <c r="R140" s="8">
        <f t="shared" si="106"/>
        <v>1010</v>
      </c>
      <c r="S140" s="8">
        <f t="shared" si="106"/>
        <v>1010</v>
      </c>
      <c r="T140" s="8">
        <f t="shared" si="106"/>
        <v>980</v>
      </c>
      <c r="U140" s="8">
        <f t="shared" si="106"/>
        <v>955</v>
      </c>
      <c r="V140" s="8">
        <f t="shared" si="106"/>
        <v>940</v>
      </c>
      <c r="W140" s="8">
        <f t="shared" si="106"/>
        <v>925</v>
      </c>
      <c r="X140" s="8">
        <f t="shared" si="106"/>
        <v>910</v>
      </c>
      <c r="Y140" s="8">
        <f t="shared" si="106"/>
        <v>905</v>
      </c>
      <c r="Z140" s="8">
        <f t="shared" si="106"/>
        <v>895</v>
      </c>
      <c r="AA140" s="8">
        <f t="shared" si="106"/>
        <v>885</v>
      </c>
      <c r="AB140" s="8">
        <f t="shared" si="106"/>
        <v>880</v>
      </c>
      <c r="AC140" s="8">
        <f t="shared" si="106"/>
        <v>875</v>
      </c>
      <c r="AD140" s="8" t="str">
        <f t="shared" si="106"/>
        <v/>
      </c>
      <c r="AE140" s="8" t="str">
        <f t="shared" si="106"/>
        <v/>
      </c>
      <c r="AF140" s="8" t="str">
        <f t="shared" si="106"/>
        <v/>
      </c>
      <c r="AG140" s="8" t="str">
        <f t="shared" si="106"/>
        <v/>
      </c>
      <c r="AH140" s="8" t="str">
        <f t="shared" si="108"/>
        <v/>
      </c>
      <c r="AI140" s="8" t="str">
        <f t="shared" si="108"/>
        <v/>
      </c>
      <c r="AJ140" s="8" t="str">
        <f t="shared" si="108"/>
        <v/>
      </c>
      <c r="AK140" s="8" t="str">
        <f t="shared" si="108"/>
        <v/>
      </c>
      <c r="AL140" s="8" t="str">
        <f t="shared" si="108"/>
        <v/>
      </c>
      <c r="AM140" s="8" t="str">
        <f t="shared" si="108"/>
        <v/>
      </c>
      <c r="AN140" s="8" t="str">
        <f t="shared" si="108"/>
        <v/>
      </c>
      <c r="AO140" s="8" t="str">
        <f t="shared" si="108"/>
        <v/>
      </c>
      <c r="AQ140" s="8">
        <f t="shared" si="76"/>
        <v>110</v>
      </c>
      <c r="AR140" s="8">
        <f t="shared" si="77"/>
        <v>594.18521581609184</v>
      </c>
      <c r="AS140" s="8" t="str">
        <f t="shared" si="78"/>
        <v>MP00C_E6</v>
      </c>
      <c r="AT140" s="8">
        <f t="shared" si="79"/>
        <v>1180</v>
      </c>
      <c r="AU140" s="8">
        <f t="shared" si="80"/>
        <v>1180</v>
      </c>
      <c r="AV140" s="8">
        <f t="shared" si="81"/>
        <v>1150</v>
      </c>
      <c r="AW140" s="8">
        <f t="shared" si="82"/>
        <v>1125</v>
      </c>
      <c r="AX140" s="8">
        <f t="shared" si="83"/>
        <v>1110</v>
      </c>
      <c r="AY140" s="8">
        <f t="shared" si="84"/>
        <v>1095</v>
      </c>
      <c r="AZ140" s="8">
        <f t="shared" si="85"/>
        <v>1080</v>
      </c>
      <c r="BA140" s="8">
        <f t="shared" si="86"/>
        <v>1075</v>
      </c>
      <c r="BB140" s="8">
        <f t="shared" si="87"/>
        <v>1065</v>
      </c>
      <c r="BC140" s="8">
        <f t="shared" si="88"/>
        <v>1055</v>
      </c>
      <c r="BD140" s="8">
        <f t="shared" si="89"/>
        <v>1050</v>
      </c>
      <c r="BE140" s="8">
        <f t="shared" si="90"/>
        <v>1045</v>
      </c>
      <c r="BF140" s="8" t="str">
        <f t="shared" si="91"/>
        <v/>
      </c>
      <c r="BG140" s="8" t="str">
        <f t="shared" si="92"/>
        <v/>
      </c>
      <c r="BH140" s="8" t="str">
        <f t="shared" si="93"/>
        <v/>
      </c>
      <c r="BI140" s="8" t="str">
        <f t="shared" si="94"/>
        <v/>
      </c>
      <c r="BJ140" s="8" t="str">
        <f t="shared" si="95"/>
        <v/>
      </c>
      <c r="BK140" s="8" t="str">
        <f t="shared" si="96"/>
        <v/>
      </c>
      <c r="BL140" s="8" t="str">
        <f t="shared" si="97"/>
        <v/>
      </c>
      <c r="BM140" s="8" t="str">
        <f t="shared" si="98"/>
        <v/>
      </c>
      <c r="BN140" s="8" t="str">
        <f t="shared" si="99"/>
        <v/>
      </c>
      <c r="BO140" s="8" t="str">
        <f t="shared" si="100"/>
        <v/>
      </c>
      <c r="BP140" s="8" t="str">
        <f t="shared" si="101"/>
        <v/>
      </c>
      <c r="BQ140" s="8" t="str">
        <f t="shared" si="102"/>
        <v/>
      </c>
    </row>
    <row r="141" spans="1:69" x14ac:dyDescent="0.2">
      <c r="A141" s="8" t="str">
        <f>Binning!B141</f>
        <v>PCPU</v>
      </c>
      <c r="B141" s="8" t="str">
        <f>Binning!C141</f>
        <v>MP00C</v>
      </c>
      <c r="C141" s="8" t="str">
        <f>Binning!D141</f>
        <v>E7</v>
      </c>
      <c r="D141" s="8" t="str">
        <f>Binning!F141</f>
        <v>MP00C_E7</v>
      </c>
      <c r="E141" s="8" t="str">
        <f>Binning!G141</f>
        <v>Bin1</v>
      </c>
      <c r="F141" s="8">
        <f>Binning!H141</f>
        <v>1270</v>
      </c>
      <c r="G141" s="8">
        <f>Binning!I141</f>
        <v>145</v>
      </c>
      <c r="H141" s="8">
        <f>Binning!J141</f>
        <v>653.6</v>
      </c>
      <c r="J141" s="8">
        <f>Binning!L141</f>
        <v>1010</v>
      </c>
      <c r="K141" s="8">
        <f>Binning!M141</f>
        <v>785</v>
      </c>
      <c r="L141" s="8">
        <f>Binning!N141</f>
        <v>170</v>
      </c>
      <c r="M141" s="8">
        <f>Binning!Y141</f>
        <v>5</v>
      </c>
      <c r="O141" s="8">
        <f t="shared" si="74"/>
        <v>110</v>
      </c>
      <c r="P141" s="8">
        <f>Binning!AZ141</f>
        <v>594.18521581609184</v>
      </c>
      <c r="Q141" s="8" t="str">
        <f t="shared" si="75"/>
        <v>MP00C_E7</v>
      </c>
      <c r="R141" s="8">
        <f t="shared" si="106"/>
        <v>1010</v>
      </c>
      <c r="S141" s="8">
        <f t="shared" si="106"/>
        <v>1010</v>
      </c>
      <c r="T141" s="8">
        <f t="shared" si="106"/>
        <v>965</v>
      </c>
      <c r="U141" s="8">
        <f t="shared" si="106"/>
        <v>940</v>
      </c>
      <c r="V141" s="8">
        <f t="shared" si="106"/>
        <v>925</v>
      </c>
      <c r="W141" s="8">
        <f t="shared" si="106"/>
        <v>910</v>
      </c>
      <c r="X141" s="8">
        <f t="shared" si="106"/>
        <v>895</v>
      </c>
      <c r="Y141" s="8">
        <f t="shared" si="106"/>
        <v>890</v>
      </c>
      <c r="Z141" s="8">
        <f t="shared" si="106"/>
        <v>880</v>
      </c>
      <c r="AA141" s="8">
        <f t="shared" si="106"/>
        <v>870</v>
      </c>
      <c r="AB141" s="8">
        <f t="shared" si="106"/>
        <v>865</v>
      </c>
      <c r="AC141" s="8">
        <f t="shared" si="106"/>
        <v>860</v>
      </c>
      <c r="AD141" s="8" t="str">
        <f t="shared" si="106"/>
        <v/>
      </c>
      <c r="AE141" s="8" t="str">
        <f t="shared" si="106"/>
        <v/>
      </c>
      <c r="AF141" s="8" t="str">
        <f t="shared" si="106"/>
        <v/>
      </c>
      <c r="AG141" s="8" t="str">
        <f t="shared" si="106"/>
        <v/>
      </c>
      <c r="AH141" s="8" t="str">
        <f t="shared" si="108"/>
        <v/>
      </c>
      <c r="AI141" s="8" t="str">
        <f t="shared" si="108"/>
        <v/>
      </c>
      <c r="AJ141" s="8" t="str">
        <f t="shared" si="108"/>
        <v/>
      </c>
      <c r="AK141" s="8" t="str">
        <f t="shared" si="108"/>
        <v/>
      </c>
      <c r="AL141" s="8" t="str">
        <f t="shared" si="108"/>
        <v/>
      </c>
      <c r="AM141" s="8" t="str">
        <f t="shared" si="108"/>
        <v/>
      </c>
      <c r="AN141" s="8" t="str">
        <f t="shared" si="108"/>
        <v/>
      </c>
      <c r="AO141" s="8" t="str">
        <f t="shared" si="108"/>
        <v/>
      </c>
      <c r="AQ141" s="8">
        <f t="shared" si="76"/>
        <v>110</v>
      </c>
      <c r="AR141" s="8">
        <f t="shared" si="77"/>
        <v>594.18521581609184</v>
      </c>
      <c r="AS141" s="8" t="str">
        <f t="shared" si="78"/>
        <v>MP00C_E7</v>
      </c>
      <c r="AT141" s="8">
        <f t="shared" si="79"/>
        <v>1180</v>
      </c>
      <c r="AU141" s="8">
        <f t="shared" si="80"/>
        <v>1180</v>
      </c>
      <c r="AV141" s="8">
        <f t="shared" si="81"/>
        <v>1135</v>
      </c>
      <c r="AW141" s="8">
        <f t="shared" si="82"/>
        <v>1110</v>
      </c>
      <c r="AX141" s="8">
        <f t="shared" si="83"/>
        <v>1095</v>
      </c>
      <c r="AY141" s="8">
        <f t="shared" si="84"/>
        <v>1080</v>
      </c>
      <c r="AZ141" s="8">
        <f t="shared" si="85"/>
        <v>1065</v>
      </c>
      <c r="BA141" s="8">
        <f t="shared" si="86"/>
        <v>1060</v>
      </c>
      <c r="BB141" s="8">
        <f t="shared" si="87"/>
        <v>1050</v>
      </c>
      <c r="BC141" s="8">
        <f t="shared" si="88"/>
        <v>1040</v>
      </c>
      <c r="BD141" s="8">
        <f t="shared" si="89"/>
        <v>1035</v>
      </c>
      <c r="BE141" s="8">
        <f t="shared" si="90"/>
        <v>1030</v>
      </c>
      <c r="BF141" s="8" t="str">
        <f t="shared" si="91"/>
        <v/>
      </c>
      <c r="BG141" s="8" t="str">
        <f t="shared" si="92"/>
        <v/>
      </c>
      <c r="BH141" s="8" t="str">
        <f t="shared" si="93"/>
        <v/>
      </c>
      <c r="BI141" s="8" t="str">
        <f t="shared" si="94"/>
        <v/>
      </c>
      <c r="BJ141" s="8" t="str">
        <f t="shared" si="95"/>
        <v/>
      </c>
      <c r="BK141" s="8" t="str">
        <f t="shared" si="96"/>
        <v/>
      </c>
      <c r="BL141" s="8" t="str">
        <f t="shared" si="97"/>
        <v/>
      </c>
      <c r="BM141" s="8" t="str">
        <f t="shared" si="98"/>
        <v/>
      </c>
      <c r="BN141" s="8" t="str">
        <f t="shared" si="99"/>
        <v/>
      </c>
      <c r="BO141" s="8" t="str">
        <f t="shared" si="100"/>
        <v/>
      </c>
      <c r="BP141" s="8" t="str">
        <f t="shared" si="101"/>
        <v/>
      </c>
      <c r="BQ141" s="8" t="str">
        <f t="shared" si="102"/>
        <v/>
      </c>
    </row>
    <row r="142" spans="1:69" x14ac:dyDescent="0.2">
      <c r="A142" s="8" t="str">
        <f>Binning!B142</f>
        <v>PCPU</v>
      </c>
      <c r="B142" s="8" t="str">
        <f>Binning!C142</f>
        <v>MP00C</v>
      </c>
      <c r="C142" s="8" t="str">
        <f>Binning!D142</f>
        <v>E8</v>
      </c>
      <c r="D142" s="8" t="str">
        <f>Binning!F142</f>
        <v>MP00C_E8</v>
      </c>
      <c r="E142" s="8" t="str">
        <f>Binning!G142</f>
        <v>Bin1</v>
      </c>
      <c r="F142" s="8">
        <f>Binning!H142</f>
        <v>1255</v>
      </c>
      <c r="G142" s="8">
        <f>Binning!I142</f>
        <v>145</v>
      </c>
      <c r="H142" s="8">
        <f>Binning!J142</f>
        <v>653.6</v>
      </c>
      <c r="J142" s="8">
        <f>Binning!L142</f>
        <v>1010</v>
      </c>
      <c r="K142" s="8">
        <f>Binning!M142</f>
        <v>785</v>
      </c>
      <c r="L142" s="8">
        <f>Binning!N142</f>
        <v>170</v>
      </c>
      <c r="M142" s="8">
        <f>Binning!Y142</f>
        <v>5</v>
      </c>
      <c r="O142" s="8">
        <f t="shared" si="74"/>
        <v>110</v>
      </c>
      <c r="P142" s="8">
        <f>Binning!AZ142</f>
        <v>594.18521581609184</v>
      </c>
      <c r="Q142" s="8" t="str">
        <f t="shared" si="75"/>
        <v>MP00C_E8</v>
      </c>
      <c r="R142" s="8">
        <f t="shared" ref="R142:AG157" si="109">IF($O142*1.03&gt;R$2,MAX(MIN(FLOOR(($F142-$G142*LOG10($P142*R$2/100))/$M142,1)*$M142,$J142),$K142),"")</f>
        <v>1010</v>
      </c>
      <c r="S142" s="8">
        <f t="shared" si="109"/>
        <v>995</v>
      </c>
      <c r="T142" s="8">
        <f t="shared" si="109"/>
        <v>950</v>
      </c>
      <c r="U142" s="8">
        <f t="shared" si="109"/>
        <v>925</v>
      </c>
      <c r="V142" s="8">
        <f t="shared" si="109"/>
        <v>910</v>
      </c>
      <c r="W142" s="8">
        <f t="shared" si="109"/>
        <v>895</v>
      </c>
      <c r="X142" s="8">
        <f t="shared" si="109"/>
        <v>880</v>
      </c>
      <c r="Y142" s="8">
        <f t="shared" si="109"/>
        <v>875</v>
      </c>
      <c r="Z142" s="8">
        <f t="shared" si="109"/>
        <v>865</v>
      </c>
      <c r="AA142" s="8">
        <f t="shared" si="109"/>
        <v>855</v>
      </c>
      <c r="AB142" s="8">
        <f t="shared" si="109"/>
        <v>850</v>
      </c>
      <c r="AC142" s="8">
        <f t="shared" si="109"/>
        <v>845</v>
      </c>
      <c r="AD142" s="8" t="str">
        <f t="shared" si="109"/>
        <v/>
      </c>
      <c r="AE142" s="8" t="str">
        <f t="shared" si="109"/>
        <v/>
      </c>
      <c r="AF142" s="8" t="str">
        <f t="shared" si="109"/>
        <v/>
      </c>
      <c r="AG142" s="8" t="str">
        <f t="shared" si="109"/>
        <v/>
      </c>
      <c r="AH142" s="8" t="str">
        <f t="shared" si="108"/>
        <v/>
      </c>
      <c r="AI142" s="8" t="str">
        <f t="shared" si="108"/>
        <v/>
      </c>
      <c r="AJ142" s="8" t="str">
        <f t="shared" si="108"/>
        <v/>
      </c>
      <c r="AK142" s="8" t="str">
        <f t="shared" si="108"/>
        <v/>
      </c>
      <c r="AL142" s="8" t="str">
        <f t="shared" si="108"/>
        <v/>
      </c>
      <c r="AM142" s="8" t="str">
        <f t="shared" si="108"/>
        <v/>
      </c>
      <c r="AN142" s="8" t="str">
        <f t="shared" si="108"/>
        <v/>
      </c>
      <c r="AO142" s="8" t="str">
        <f t="shared" si="108"/>
        <v/>
      </c>
      <c r="AQ142" s="8">
        <f t="shared" si="76"/>
        <v>110</v>
      </c>
      <c r="AR142" s="8">
        <f t="shared" si="77"/>
        <v>594.18521581609184</v>
      </c>
      <c r="AS142" s="8" t="str">
        <f t="shared" si="78"/>
        <v>MP00C_E8</v>
      </c>
      <c r="AT142" s="8">
        <f t="shared" si="79"/>
        <v>1180</v>
      </c>
      <c r="AU142" s="8">
        <f t="shared" si="80"/>
        <v>1165</v>
      </c>
      <c r="AV142" s="8">
        <f t="shared" si="81"/>
        <v>1120</v>
      </c>
      <c r="AW142" s="8">
        <f t="shared" si="82"/>
        <v>1095</v>
      </c>
      <c r="AX142" s="8">
        <f t="shared" si="83"/>
        <v>1080</v>
      </c>
      <c r="AY142" s="8">
        <f t="shared" si="84"/>
        <v>1065</v>
      </c>
      <c r="AZ142" s="8">
        <f t="shared" si="85"/>
        <v>1050</v>
      </c>
      <c r="BA142" s="8">
        <f t="shared" si="86"/>
        <v>1045</v>
      </c>
      <c r="BB142" s="8">
        <f t="shared" si="87"/>
        <v>1035</v>
      </c>
      <c r="BC142" s="8">
        <f t="shared" si="88"/>
        <v>1025</v>
      </c>
      <c r="BD142" s="8">
        <f t="shared" si="89"/>
        <v>1020</v>
      </c>
      <c r="BE142" s="8">
        <f t="shared" si="90"/>
        <v>1015</v>
      </c>
      <c r="BF142" s="8" t="str">
        <f t="shared" si="91"/>
        <v/>
      </c>
      <c r="BG142" s="8" t="str">
        <f t="shared" si="92"/>
        <v/>
      </c>
      <c r="BH142" s="8" t="str">
        <f t="shared" si="93"/>
        <v/>
      </c>
      <c r="BI142" s="8" t="str">
        <f t="shared" si="94"/>
        <v/>
      </c>
      <c r="BJ142" s="8" t="str">
        <f t="shared" si="95"/>
        <v/>
      </c>
      <c r="BK142" s="8" t="str">
        <f t="shared" si="96"/>
        <v/>
      </c>
      <c r="BL142" s="8" t="str">
        <f t="shared" si="97"/>
        <v/>
      </c>
      <c r="BM142" s="8" t="str">
        <f t="shared" si="98"/>
        <v/>
      </c>
      <c r="BN142" s="8" t="str">
        <f t="shared" si="99"/>
        <v/>
      </c>
      <c r="BO142" s="8" t="str">
        <f t="shared" si="100"/>
        <v/>
      </c>
      <c r="BP142" s="8" t="str">
        <f t="shared" si="101"/>
        <v/>
      </c>
      <c r="BQ142" s="8" t="str">
        <f t="shared" si="102"/>
        <v/>
      </c>
    </row>
    <row r="143" spans="1:69" x14ac:dyDescent="0.2">
      <c r="A143" s="8" t="str">
        <f>Binning!B143</f>
        <v>PCPU</v>
      </c>
      <c r="B143" s="8" t="str">
        <f>Binning!C143</f>
        <v>MP00C</v>
      </c>
      <c r="C143" s="8" t="str">
        <f>Binning!D143</f>
        <v>E9</v>
      </c>
      <c r="D143" s="8" t="str">
        <f>Binning!F143</f>
        <v>MP00C_E9</v>
      </c>
      <c r="E143" s="8" t="str">
        <f>Binning!G143</f>
        <v>Bin1</v>
      </c>
      <c r="F143" s="8">
        <f>Binning!H143</f>
        <v>1240</v>
      </c>
      <c r="G143" s="8">
        <f>Binning!I143</f>
        <v>145</v>
      </c>
      <c r="H143" s="8">
        <f>Binning!J143</f>
        <v>653.6</v>
      </c>
      <c r="J143" s="8">
        <f>Binning!L143</f>
        <v>1010</v>
      </c>
      <c r="K143" s="8">
        <f>Binning!M143</f>
        <v>785</v>
      </c>
      <c r="L143" s="8">
        <f>Binning!N143</f>
        <v>170</v>
      </c>
      <c r="M143" s="8">
        <f>Binning!Y143</f>
        <v>5</v>
      </c>
      <c r="O143" s="8">
        <f t="shared" si="74"/>
        <v>110</v>
      </c>
      <c r="P143" s="8">
        <f>Binning!AZ143</f>
        <v>594.18521581609184</v>
      </c>
      <c r="Q143" s="8" t="str">
        <f t="shared" si="75"/>
        <v>MP00C_E9</v>
      </c>
      <c r="R143" s="8">
        <f t="shared" si="109"/>
        <v>1010</v>
      </c>
      <c r="S143" s="8">
        <f t="shared" si="109"/>
        <v>980</v>
      </c>
      <c r="T143" s="8">
        <f t="shared" si="109"/>
        <v>935</v>
      </c>
      <c r="U143" s="8">
        <f t="shared" si="109"/>
        <v>910</v>
      </c>
      <c r="V143" s="8">
        <f t="shared" si="109"/>
        <v>895</v>
      </c>
      <c r="W143" s="8">
        <f t="shared" si="109"/>
        <v>880</v>
      </c>
      <c r="X143" s="8">
        <f t="shared" si="109"/>
        <v>865</v>
      </c>
      <c r="Y143" s="8">
        <f t="shared" si="109"/>
        <v>860</v>
      </c>
      <c r="Z143" s="8">
        <f t="shared" si="109"/>
        <v>850</v>
      </c>
      <c r="AA143" s="8">
        <f t="shared" si="109"/>
        <v>840</v>
      </c>
      <c r="AB143" s="8">
        <f t="shared" si="109"/>
        <v>835</v>
      </c>
      <c r="AC143" s="8">
        <f t="shared" si="109"/>
        <v>830</v>
      </c>
      <c r="AD143" s="8" t="str">
        <f t="shared" si="109"/>
        <v/>
      </c>
      <c r="AE143" s="8" t="str">
        <f t="shared" si="109"/>
        <v/>
      </c>
      <c r="AF143" s="8" t="str">
        <f t="shared" si="109"/>
        <v/>
      </c>
      <c r="AG143" s="8" t="str">
        <f t="shared" si="109"/>
        <v/>
      </c>
      <c r="AH143" s="8" t="str">
        <f t="shared" si="108"/>
        <v/>
      </c>
      <c r="AI143" s="8" t="str">
        <f t="shared" si="108"/>
        <v/>
      </c>
      <c r="AJ143" s="8" t="str">
        <f t="shared" si="108"/>
        <v/>
      </c>
      <c r="AK143" s="8" t="str">
        <f t="shared" si="108"/>
        <v/>
      </c>
      <c r="AL143" s="8" t="str">
        <f t="shared" si="108"/>
        <v/>
      </c>
      <c r="AM143" s="8" t="str">
        <f t="shared" si="108"/>
        <v/>
      </c>
      <c r="AN143" s="8" t="str">
        <f t="shared" si="108"/>
        <v/>
      </c>
      <c r="AO143" s="8" t="str">
        <f t="shared" si="108"/>
        <v/>
      </c>
      <c r="AQ143" s="8">
        <f t="shared" si="76"/>
        <v>110</v>
      </c>
      <c r="AR143" s="8">
        <f t="shared" si="77"/>
        <v>594.18521581609184</v>
      </c>
      <c r="AS143" s="8" t="str">
        <f t="shared" si="78"/>
        <v>MP00C_E9</v>
      </c>
      <c r="AT143" s="8">
        <f t="shared" si="79"/>
        <v>1180</v>
      </c>
      <c r="AU143" s="8">
        <f t="shared" si="80"/>
        <v>1150</v>
      </c>
      <c r="AV143" s="8">
        <f t="shared" si="81"/>
        <v>1105</v>
      </c>
      <c r="AW143" s="8">
        <f t="shared" si="82"/>
        <v>1080</v>
      </c>
      <c r="AX143" s="8">
        <f t="shared" si="83"/>
        <v>1065</v>
      </c>
      <c r="AY143" s="8">
        <f t="shared" si="84"/>
        <v>1050</v>
      </c>
      <c r="AZ143" s="8">
        <f t="shared" si="85"/>
        <v>1035</v>
      </c>
      <c r="BA143" s="8">
        <f t="shared" si="86"/>
        <v>1030</v>
      </c>
      <c r="BB143" s="8">
        <f t="shared" si="87"/>
        <v>1020</v>
      </c>
      <c r="BC143" s="8">
        <f t="shared" si="88"/>
        <v>1010</v>
      </c>
      <c r="BD143" s="8">
        <f t="shared" si="89"/>
        <v>1005</v>
      </c>
      <c r="BE143" s="8">
        <f t="shared" si="90"/>
        <v>1000</v>
      </c>
      <c r="BF143" s="8" t="str">
        <f t="shared" si="91"/>
        <v/>
      </c>
      <c r="BG143" s="8" t="str">
        <f t="shared" si="92"/>
        <v/>
      </c>
      <c r="BH143" s="8" t="str">
        <f t="shared" si="93"/>
        <v/>
      </c>
      <c r="BI143" s="8" t="str">
        <f t="shared" si="94"/>
        <v/>
      </c>
      <c r="BJ143" s="8" t="str">
        <f t="shared" si="95"/>
        <v/>
      </c>
      <c r="BK143" s="8" t="str">
        <f t="shared" si="96"/>
        <v/>
      </c>
      <c r="BL143" s="8" t="str">
        <f t="shared" si="97"/>
        <v/>
      </c>
      <c r="BM143" s="8" t="str">
        <f t="shared" si="98"/>
        <v/>
      </c>
      <c r="BN143" s="8" t="str">
        <f t="shared" si="99"/>
        <v/>
      </c>
      <c r="BO143" s="8" t="str">
        <f t="shared" si="100"/>
        <v/>
      </c>
      <c r="BP143" s="8" t="str">
        <f t="shared" si="101"/>
        <v/>
      </c>
      <c r="BQ143" s="8" t="str">
        <f t="shared" si="102"/>
        <v/>
      </c>
    </row>
    <row r="144" spans="1:69" x14ac:dyDescent="0.2">
      <c r="A144" s="8" t="str">
        <f>Binning!B144</f>
        <v>PCPU</v>
      </c>
      <c r="B144" s="8" t="str">
        <f>Binning!C144</f>
        <v>MP00C</v>
      </c>
      <c r="C144" s="8" t="str">
        <f>Binning!D144</f>
        <v>E10</v>
      </c>
      <c r="D144" s="8" t="str">
        <f>Binning!F144</f>
        <v>MP00C_E10</v>
      </c>
      <c r="E144" s="8" t="str">
        <f>Binning!G144</f>
        <v>Bin1</v>
      </c>
      <c r="F144" s="8">
        <f>Binning!H144</f>
        <v>1225</v>
      </c>
      <c r="G144" s="8">
        <f>Binning!I144</f>
        <v>145</v>
      </c>
      <c r="H144" s="8">
        <f>Binning!J144</f>
        <v>653.6</v>
      </c>
      <c r="J144" s="8">
        <f>Binning!L144</f>
        <v>1010</v>
      </c>
      <c r="K144" s="8">
        <f>Binning!M144</f>
        <v>785</v>
      </c>
      <c r="L144" s="8">
        <f>Binning!N144</f>
        <v>170</v>
      </c>
      <c r="M144" s="8">
        <f>Binning!Y144</f>
        <v>5</v>
      </c>
      <c r="O144" s="8">
        <f t="shared" si="74"/>
        <v>110</v>
      </c>
      <c r="P144" s="8">
        <f>Binning!AZ144</f>
        <v>594.18521581609184</v>
      </c>
      <c r="Q144" s="8" t="str">
        <f t="shared" si="75"/>
        <v>MP00C_E10</v>
      </c>
      <c r="R144" s="8">
        <f t="shared" si="109"/>
        <v>1010</v>
      </c>
      <c r="S144" s="8">
        <f t="shared" si="109"/>
        <v>965</v>
      </c>
      <c r="T144" s="8">
        <f t="shared" si="109"/>
        <v>920</v>
      </c>
      <c r="U144" s="8">
        <f t="shared" si="109"/>
        <v>895</v>
      </c>
      <c r="V144" s="8">
        <f t="shared" si="109"/>
        <v>880</v>
      </c>
      <c r="W144" s="8">
        <f t="shared" si="109"/>
        <v>865</v>
      </c>
      <c r="X144" s="8">
        <f t="shared" si="109"/>
        <v>850</v>
      </c>
      <c r="Y144" s="8">
        <f t="shared" si="109"/>
        <v>845</v>
      </c>
      <c r="Z144" s="8">
        <f t="shared" si="109"/>
        <v>835</v>
      </c>
      <c r="AA144" s="8">
        <f t="shared" si="109"/>
        <v>825</v>
      </c>
      <c r="AB144" s="8">
        <f t="shared" si="109"/>
        <v>820</v>
      </c>
      <c r="AC144" s="8">
        <f t="shared" si="109"/>
        <v>815</v>
      </c>
      <c r="AD144" s="8" t="str">
        <f t="shared" si="109"/>
        <v/>
      </c>
      <c r="AE144" s="8" t="str">
        <f t="shared" si="109"/>
        <v/>
      </c>
      <c r="AF144" s="8" t="str">
        <f t="shared" si="109"/>
        <v/>
      </c>
      <c r="AG144" s="8" t="str">
        <f t="shared" si="109"/>
        <v/>
      </c>
      <c r="AH144" s="8" t="str">
        <f t="shared" si="108"/>
        <v/>
      </c>
      <c r="AI144" s="8" t="str">
        <f t="shared" si="108"/>
        <v/>
      </c>
      <c r="AJ144" s="8" t="str">
        <f t="shared" si="108"/>
        <v/>
      </c>
      <c r="AK144" s="8" t="str">
        <f t="shared" si="108"/>
        <v/>
      </c>
      <c r="AL144" s="8" t="str">
        <f t="shared" si="108"/>
        <v/>
      </c>
      <c r="AM144" s="8" t="str">
        <f t="shared" si="108"/>
        <v/>
      </c>
      <c r="AN144" s="8" t="str">
        <f t="shared" si="108"/>
        <v/>
      </c>
      <c r="AO144" s="8" t="str">
        <f t="shared" si="108"/>
        <v/>
      </c>
      <c r="AQ144" s="8">
        <f t="shared" si="76"/>
        <v>110</v>
      </c>
      <c r="AR144" s="8">
        <f t="shared" si="77"/>
        <v>594.18521581609184</v>
      </c>
      <c r="AS144" s="8" t="str">
        <f t="shared" si="78"/>
        <v>MP00C_E10</v>
      </c>
      <c r="AT144" s="8">
        <f t="shared" si="79"/>
        <v>1180</v>
      </c>
      <c r="AU144" s="8">
        <f t="shared" si="80"/>
        <v>1135</v>
      </c>
      <c r="AV144" s="8">
        <f t="shared" si="81"/>
        <v>1090</v>
      </c>
      <c r="AW144" s="8">
        <f t="shared" si="82"/>
        <v>1065</v>
      </c>
      <c r="AX144" s="8">
        <f t="shared" si="83"/>
        <v>1050</v>
      </c>
      <c r="AY144" s="8">
        <f t="shared" si="84"/>
        <v>1035</v>
      </c>
      <c r="AZ144" s="8">
        <f t="shared" si="85"/>
        <v>1020</v>
      </c>
      <c r="BA144" s="8">
        <f t="shared" si="86"/>
        <v>1015</v>
      </c>
      <c r="BB144" s="8">
        <f t="shared" si="87"/>
        <v>1005</v>
      </c>
      <c r="BC144" s="8">
        <f t="shared" si="88"/>
        <v>995</v>
      </c>
      <c r="BD144" s="8">
        <f t="shared" si="89"/>
        <v>990</v>
      </c>
      <c r="BE144" s="8">
        <f t="shared" si="90"/>
        <v>985</v>
      </c>
      <c r="BF144" s="8" t="str">
        <f t="shared" si="91"/>
        <v/>
      </c>
      <c r="BG144" s="8" t="str">
        <f t="shared" si="92"/>
        <v/>
      </c>
      <c r="BH144" s="8" t="str">
        <f t="shared" si="93"/>
        <v/>
      </c>
      <c r="BI144" s="8" t="str">
        <f t="shared" si="94"/>
        <v/>
      </c>
      <c r="BJ144" s="8" t="str">
        <f t="shared" si="95"/>
        <v/>
      </c>
      <c r="BK144" s="8" t="str">
        <f t="shared" si="96"/>
        <v/>
      </c>
      <c r="BL144" s="8" t="str">
        <f t="shared" si="97"/>
        <v/>
      </c>
      <c r="BM144" s="8" t="str">
        <f t="shared" si="98"/>
        <v/>
      </c>
      <c r="BN144" s="8" t="str">
        <f t="shared" si="99"/>
        <v/>
      </c>
      <c r="BO144" s="8" t="str">
        <f t="shared" si="100"/>
        <v/>
      </c>
      <c r="BP144" s="8" t="str">
        <f t="shared" si="101"/>
        <v/>
      </c>
      <c r="BQ144" s="8" t="str">
        <f t="shared" si="102"/>
        <v/>
      </c>
    </row>
    <row r="145" spans="1:69" x14ac:dyDescent="0.2">
      <c r="A145" s="8" t="str">
        <f>Binning!B145</f>
        <v>PCPU</v>
      </c>
      <c r="B145" s="8" t="str">
        <f>Binning!C145</f>
        <v>MP00C</v>
      </c>
      <c r="C145" s="8" t="str">
        <f>Binning!D145</f>
        <v>E11</v>
      </c>
      <c r="D145" s="8" t="str">
        <f>Binning!F145</f>
        <v>MP00C_E11</v>
      </c>
      <c r="E145" s="8" t="str">
        <f>Binning!G145</f>
        <v>Bin1</v>
      </c>
      <c r="F145" s="8">
        <f>Binning!H145</f>
        <v>1210</v>
      </c>
      <c r="G145" s="8">
        <f>Binning!I145</f>
        <v>145</v>
      </c>
      <c r="H145" s="8">
        <f>Binning!J145</f>
        <v>653.6</v>
      </c>
      <c r="J145" s="8">
        <f>Binning!L145</f>
        <v>1010</v>
      </c>
      <c r="K145" s="8">
        <f>Binning!M145</f>
        <v>785</v>
      </c>
      <c r="L145" s="8">
        <f>Binning!N145</f>
        <v>170</v>
      </c>
      <c r="M145" s="8">
        <f>Binning!Y145</f>
        <v>5</v>
      </c>
      <c r="O145" s="8">
        <f t="shared" si="74"/>
        <v>110</v>
      </c>
      <c r="P145" s="8">
        <f>Binning!AZ145</f>
        <v>594.18521581609184</v>
      </c>
      <c r="Q145" s="8" t="str">
        <f t="shared" si="75"/>
        <v>MP00C_E11</v>
      </c>
      <c r="R145" s="8">
        <f t="shared" si="109"/>
        <v>1010</v>
      </c>
      <c r="S145" s="8">
        <f t="shared" si="109"/>
        <v>950</v>
      </c>
      <c r="T145" s="8">
        <f t="shared" si="109"/>
        <v>905</v>
      </c>
      <c r="U145" s="8">
        <f t="shared" si="109"/>
        <v>880</v>
      </c>
      <c r="V145" s="8">
        <f t="shared" si="109"/>
        <v>865</v>
      </c>
      <c r="W145" s="8">
        <f t="shared" si="109"/>
        <v>850</v>
      </c>
      <c r="X145" s="8">
        <f t="shared" si="109"/>
        <v>835</v>
      </c>
      <c r="Y145" s="8">
        <f t="shared" si="109"/>
        <v>830</v>
      </c>
      <c r="Z145" s="8">
        <f t="shared" si="109"/>
        <v>820</v>
      </c>
      <c r="AA145" s="8">
        <f t="shared" si="109"/>
        <v>810</v>
      </c>
      <c r="AB145" s="8">
        <f t="shared" si="109"/>
        <v>805</v>
      </c>
      <c r="AC145" s="8">
        <f t="shared" si="109"/>
        <v>800</v>
      </c>
      <c r="AD145" s="8" t="str">
        <f t="shared" si="109"/>
        <v/>
      </c>
      <c r="AE145" s="8" t="str">
        <f t="shared" si="109"/>
        <v/>
      </c>
      <c r="AF145" s="8" t="str">
        <f t="shared" si="109"/>
        <v/>
      </c>
      <c r="AG145" s="8" t="str">
        <f t="shared" si="109"/>
        <v/>
      </c>
      <c r="AH145" s="8" t="str">
        <f t="shared" si="108"/>
        <v/>
      </c>
      <c r="AI145" s="8" t="str">
        <f t="shared" si="108"/>
        <v/>
      </c>
      <c r="AJ145" s="8" t="str">
        <f t="shared" si="108"/>
        <v/>
      </c>
      <c r="AK145" s="8" t="str">
        <f t="shared" si="108"/>
        <v/>
      </c>
      <c r="AL145" s="8" t="str">
        <f t="shared" si="108"/>
        <v/>
      </c>
      <c r="AM145" s="8" t="str">
        <f t="shared" si="108"/>
        <v/>
      </c>
      <c r="AN145" s="8" t="str">
        <f t="shared" si="108"/>
        <v/>
      </c>
      <c r="AO145" s="8" t="str">
        <f t="shared" si="108"/>
        <v/>
      </c>
      <c r="AQ145" s="8">
        <f t="shared" si="76"/>
        <v>110</v>
      </c>
      <c r="AR145" s="8">
        <f t="shared" si="77"/>
        <v>594.18521581609184</v>
      </c>
      <c r="AS145" s="8" t="str">
        <f t="shared" si="78"/>
        <v>MP00C_E11</v>
      </c>
      <c r="AT145" s="8">
        <f t="shared" si="79"/>
        <v>1180</v>
      </c>
      <c r="AU145" s="8">
        <f t="shared" si="80"/>
        <v>1120</v>
      </c>
      <c r="AV145" s="8">
        <f t="shared" si="81"/>
        <v>1075</v>
      </c>
      <c r="AW145" s="8">
        <f t="shared" si="82"/>
        <v>1050</v>
      </c>
      <c r="AX145" s="8">
        <f t="shared" si="83"/>
        <v>1035</v>
      </c>
      <c r="AY145" s="8">
        <f t="shared" si="84"/>
        <v>1020</v>
      </c>
      <c r="AZ145" s="8">
        <f t="shared" si="85"/>
        <v>1005</v>
      </c>
      <c r="BA145" s="8">
        <f t="shared" si="86"/>
        <v>1000</v>
      </c>
      <c r="BB145" s="8">
        <f t="shared" si="87"/>
        <v>990</v>
      </c>
      <c r="BC145" s="8">
        <f t="shared" si="88"/>
        <v>980</v>
      </c>
      <c r="BD145" s="8">
        <f t="shared" si="89"/>
        <v>975</v>
      </c>
      <c r="BE145" s="8">
        <f t="shared" si="90"/>
        <v>970</v>
      </c>
      <c r="BF145" s="8" t="str">
        <f t="shared" si="91"/>
        <v/>
      </c>
      <c r="BG145" s="8" t="str">
        <f t="shared" si="92"/>
        <v/>
      </c>
      <c r="BH145" s="8" t="str">
        <f t="shared" si="93"/>
        <v/>
      </c>
      <c r="BI145" s="8" t="str">
        <f t="shared" si="94"/>
        <v/>
      </c>
      <c r="BJ145" s="8" t="str">
        <f t="shared" si="95"/>
        <v/>
      </c>
      <c r="BK145" s="8" t="str">
        <f t="shared" si="96"/>
        <v/>
      </c>
      <c r="BL145" s="8" t="str">
        <f t="shared" si="97"/>
        <v/>
      </c>
      <c r="BM145" s="8" t="str">
        <f t="shared" si="98"/>
        <v/>
      </c>
      <c r="BN145" s="8" t="str">
        <f t="shared" si="99"/>
        <v/>
      </c>
      <c r="BO145" s="8" t="str">
        <f t="shared" si="100"/>
        <v/>
      </c>
      <c r="BP145" s="8" t="str">
        <f t="shared" si="101"/>
        <v/>
      </c>
      <c r="BQ145" s="8" t="str">
        <f t="shared" si="102"/>
        <v/>
      </c>
    </row>
    <row r="146" spans="1:69" x14ac:dyDescent="0.2">
      <c r="A146" s="8" t="str">
        <f>Binning!B146</f>
        <v>PCPU</v>
      </c>
      <c r="B146" s="8" t="str">
        <f>Binning!C146</f>
        <v>MP00C</v>
      </c>
      <c r="C146" s="8" t="str">
        <f>Binning!D146</f>
        <v>E12</v>
      </c>
      <c r="D146" s="8" t="str">
        <f>Binning!F146</f>
        <v>MP00C_E12</v>
      </c>
      <c r="E146" s="8" t="str">
        <f>Binning!G146</f>
        <v>Bin1</v>
      </c>
      <c r="F146" s="8">
        <f>Binning!H146</f>
        <v>1195</v>
      </c>
      <c r="G146" s="8">
        <f>Binning!I146</f>
        <v>145</v>
      </c>
      <c r="H146" s="8">
        <f>Binning!J146</f>
        <v>653.6</v>
      </c>
      <c r="J146" s="8">
        <f>Binning!L146</f>
        <v>1010</v>
      </c>
      <c r="K146" s="8">
        <f>Binning!M146</f>
        <v>785</v>
      </c>
      <c r="L146" s="8">
        <f>Binning!N146</f>
        <v>170</v>
      </c>
      <c r="M146" s="8">
        <f>Binning!Y146</f>
        <v>5</v>
      </c>
      <c r="O146" s="8">
        <f t="shared" ref="O146:O209" si="110">ROUND(100*H146/P146,0)</f>
        <v>110</v>
      </c>
      <c r="P146" s="8">
        <f>Binning!AZ146</f>
        <v>594.18521581609184</v>
      </c>
      <c r="Q146" s="8" t="str">
        <f t="shared" ref="Q146:Q209" si="111">D146</f>
        <v>MP00C_E12</v>
      </c>
      <c r="R146" s="8">
        <f t="shared" si="109"/>
        <v>1010</v>
      </c>
      <c r="S146" s="8">
        <f t="shared" si="109"/>
        <v>935</v>
      </c>
      <c r="T146" s="8">
        <f t="shared" si="109"/>
        <v>890</v>
      </c>
      <c r="U146" s="8">
        <f t="shared" si="109"/>
        <v>865</v>
      </c>
      <c r="V146" s="8">
        <f t="shared" si="109"/>
        <v>850</v>
      </c>
      <c r="W146" s="8">
        <f t="shared" si="109"/>
        <v>835</v>
      </c>
      <c r="X146" s="8">
        <f t="shared" si="109"/>
        <v>820</v>
      </c>
      <c r="Y146" s="8">
        <f t="shared" si="109"/>
        <v>815</v>
      </c>
      <c r="Z146" s="8">
        <f t="shared" si="109"/>
        <v>805</v>
      </c>
      <c r="AA146" s="8">
        <f t="shared" si="109"/>
        <v>795</v>
      </c>
      <c r="AB146" s="8">
        <f t="shared" si="109"/>
        <v>790</v>
      </c>
      <c r="AC146" s="8">
        <f t="shared" si="109"/>
        <v>785</v>
      </c>
      <c r="AD146" s="8" t="str">
        <f t="shared" si="109"/>
        <v/>
      </c>
      <c r="AE146" s="8" t="str">
        <f t="shared" si="109"/>
        <v/>
      </c>
      <c r="AF146" s="8" t="str">
        <f t="shared" si="109"/>
        <v/>
      </c>
      <c r="AG146" s="8" t="str">
        <f t="shared" si="109"/>
        <v/>
      </c>
      <c r="AH146" s="8" t="str">
        <f t="shared" si="108"/>
        <v/>
      </c>
      <c r="AI146" s="8" t="str">
        <f t="shared" si="108"/>
        <v/>
      </c>
      <c r="AJ146" s="8" t="str">
        <f t="shared" si="108"/>
        <v/>
      </c>
      <c r="AK146" s="8" t="str">
        <f t="shared" si="108"/>
        <v/>
      </c>
      <c r="AL146" s="8" t="str">
        <f t="shared" si="108"/>
        <v/>
      </c>
      <c r="AM146" s="8" t="str">
        <f t="shared" si="108"/>
        <v/>
      </c>
      <c r="AN146" s="8" t="str">
        <f t="shared" si="108"/>
        <v/>
      </c>
      <c r="AO146" s="8" t="str">
        <f t="shared" si="108"/>
        <v/>
      </c>
      <c r="AQ146" s="8">
        <f t="shared" ref="AQ146:AQ209" si="112">O146</f>
        <v>110</v>
      </c>
      <c r="AR146" s="8">
        <f t="shared" ref="AR146:AR209" si="113">P146</f>
        <v>594.18521581609184</v>
      </c>
      <c r="AS146" s="8" t="str">
        <f t="shared" ref="AS146:AS209" si="114">Q146</f>
        <v>MP00C_E12</v>
      </c>
      <c r="AT146" s="8">
        <f t="shared" ref="AT146:AT209" si="115">IF($AQ146*1.03&gt;AT$2,$L146+R146,"")</f>
        <v>1180</v>
      </c>
      <c r="AU146" s="8">
        <f t="shared" ref="AU146:AU209" si="116">IF($AQ146*1.03&gt;AU$2,$L146+S146,"")</f>
        <v>1105</v>
      </c>
      <c r="AV146" s="8">
        <f t="shared" ref="AV146:AV209" si="117">IF($AQ146*1.03&gt;AV$2,$L146+T146,"")</f>
        <v>1060</v>
      </c>
      <c r="AW146" s="8">
        <f t="shared" ref="AW146:AW209" si="118">IF($AQ146*1.03&gt;AW$2,$L146+U146,"")</f>
        <v>1035</v>
      </c>
      <c r="AX146" s="8">
        <f t="shared" ref="AX146:AX209" si="119">IF($AQ146*1.03&gt;AX$2,$L146+V146,"")</f>
        <v>1020</v>
      </c>
      <c r="AY146" s="8">
        <f t="shared" ref="AY146:AY209" si="120">IF($AQ146*1.03&gt;AY$2,$L146+W146,"")</f>
        <v>1005</v>
      </c>
      <c r="AZ146" s="8">
        <f t="shared" ref="AZ146:AZ209" si="121">IF($AQ146*1.03&gt;AZ$2,$L146+X146,"")</f>
        <v>990</v>
      </c>
      <c r="BA146" s="8">
        <f t="shared" ref="BA146:BA209" si="122">IF($AQ146*1.03&gt;BA$2,$L146+Y146,"")</f>
        <v>985</v>
      </c>
      <c r="BB146" s="8">
        <f t="shared" ref="BB146:BB209" si="123">IF($AQ146*1.03&gt;BB$2,$L146+Z146,"")</f>
        <v>975</v>
      </c>
      <c r="BC146" s="8">
        <f t="shared" ref="BC146:BC209" si="124">IF($AQ146*1.03&gt;BC$2,$L146+AA146,"")</f>
        <v>965</v>
      </c>
      <c r="BD146" s="8">
        <f t="shared" ref="BD146:BD209" si="125">IF($AQ146*1.03&gt;BD$2,$L146+AB146,"")</f>
        <v>960</v>
      </c>
      <c r="BE146" s="8">
        <f t="shared" ref="BE146:BE209" si="126">IF($AQ146*1.03&gt;BE$2,$L146+AC146,"")</f>
        <v>955</v>
      </c>
      <c r="BF146" s="8" t="str">
        <f t="shared" ref="BF146:BF209" si="127">IF($AQ146*1.03&gt;BF$2,$L146+AD146,"")</f>
        <v/>
      </c>
      <c r="BG146" s="8" t="str">
        <f t="shared" ref="BG146:BG209" si="128">IF($AQ146*1.03&gt;BG$2,$L146+AE146,"")</f>
        <v/>
      </c>
      <c r="BH146" s="8" t="str">
        <f t="shared" ref="BH146:BH209" si="129">IF($AQ146*1.03&gt;BH$2,$L146+AF146,"")</f>
        <v/>
      </c>
      <c r="BI146" s="8" t="str">
        <f t="shared" ref="BI146:BI209" si="130">IF($AQ146*1.03&gt;BI$2,$L146+AG146,"")</f>
        <v/>
      </c>
      <c r="BJ146" s="8" t="str">
        <f t="shared" ref="BJ146:BJ209" si="131">IF($AQ146*1.03&gt;BJ$2,$L146+AH146,"")</f>
        <v/>
      </c>
      <c r="BK146" s="8" t="str">
        <f t="shared" ref="BK146:BK209" si="132">IF($AQ146*1.03&gt;BK$2,$L146+AI146,"")</f>
        <v/>
      </c>
      <c r="BL146" s="8" t="str">
        <f t="shared" ref="BL146:BL209" si="133">IF($AQ146*1.03&gt;BL$2,$L146+AJ146,"")</f>
        <v/>
      </c>
      <c r="BM146" s="8" t="str">
        <f t="shared" ref="BM146:BM209" si="134">IF($AQ146*1.03&gt;BM$2,$L146+AK146,"")</f>
        <v/>
      </c>
      <c r="BN146" s="8" t="str">
        <f t="shared" ref="BN146:BN209" si="135">IF($AQ146*1.03&gt;BN$2,$L146+AL146,"")</f>
        <v/>
      </c>
      <c r="BO146" s="8" t="str">
        <f t="shared" ref="BO146:BO209" si="136">IF($AQ146*1.03&gt;BO$2,$L146+AM146,"")</f>
        <v/>
      </c>
      <c r="BP146" s="8" t="str">
        <f t="shared" ref="BP146:BP209" si="137">IF($AQ146*1.03&gt;BP$2,$L146+AN146,"")</f>
        <v/>
      </c>
      <c r="BQ146" s="8" t="str">
        <f t="shared" ref="BQ146:BQ209" si="138">IF($AQ146*1.03&gt;BQ$2,$L146+AO146,"")</f>
        <v/>
      </c>
    </row>
    <row r="147" spans="1:69" x14ac:dyDescent="0.2">
      <c r="A147" s="8" t="str">
        <f>Binning!B147</f>
        <v>PCPU</v>
      </c>
      <c r="B147" s="8" t="str">
        <f>Binning!C147</f>
        <v>MP00D</v>
      </c>
      <c r="C147" s="8" t="str">
        <f>Binning!D147</f>
        <v>E1</v>
      </c>
      <c r="D147" s="8" t="str">
        <f>Binning!F147</f>
        <v>MP00D_E1</v>
      </c>
      <c r="E147" s="8" t="str">
        <f>Binning!G147</f>
        <v>Bin1</v>
      </c>
      <c r="F147" s="8">
        <f>Binning!H147</f>
        <v>1475</v>
      </c>
      <c r="G147" s="8">
        <f>Binning!I147</f>
        <v>155</v>
      </c>
      <c r="H147" s="8">
        <f>Binning!J147</f>
        <v>653.6</v>
      </c>
      <c r="J147" s="8">
        <f>Binning!L147</f>
        <v>1105</v>
      </c>
      <c r="K147" s="8">
        <f>Binning!M147</f>
        <v>875</v>
      </c>
      <c r="L147" s="8">
        <f>Binning!N147</f>
        <v>185</v>
      </c>
      <c r="M147" s="8">
        <f>Binning!Y147</f>
        <v>5</v>
      </c>
      <c r="O147" s="8">
        <f t="shared" si="110"/>
        <v>110</v>
      </c>
      <c r="P147" s="8">
        <f>Binning!AZ147</f>
        <v>594.18521581609184</v>
      </c>
      <c r="Q147" s="8" t="str">
        <f t="shared" si="111"/>
        <v>MP00D_E1</v>
      </c>
      <c r="R147" s="8">
        <f t="shared" si="109"/>
        <v>1105</v>
      </c>
      <c r="S147" s="8">
        <f t="shared" si="109"/>
        <v>1105</v>
      </c>
      <c r="T147" s="8">
        <f t="shared" si="109"/>
        <v>1105</v>
      </c>
      <c r="U147" s="8">
        <f t="shared" si="109"/>
        <v>1105</v>
      </c>
      <c r="V147" s="8">
        <f t="shared" si="109"/>
        <v>1105</v>
      </c>
      <c r="W147" s="8">
        <f t="shared" si="109"/>
        <v>1090</v>
      </c>
      <c r="X147" s="8">
        <f t="shared" si="109"/>
        <v>1075</v>
      </c>
      <c r="Y147" s="8">
        <f t="shared" si="109"/>
        <v>1065</v>
      </c>
      <c r="Z147" s="8">
        <f t="shared" si="109"/>
        <v>1060</v>
      </c>
      <c r="AA147" s="8">
        <f t="shared" si="109"/>
        <v>1050</v>
      </c>
      <c r="AB147" s="8">
        <f t="shared" si="109"/>
        <v>1045</v>
      </c>
      <c r="AC147" s="8">
        <f t="shared" si="109"/>
        <v>1035</v>
      </c>
      <c r="AD147" s="8" t="str">
        <f t="shared" si="109"/>
        <v/>
      </c>
      <c r="AE147" s="8" t="str">
        <f t="shared" si="109"/>
        <v/>
      </c>
      <c r="AF147" s="8" t="str">
        <f t="shared" si="109"/>
        <v/>
      </c>
      <c r="AG147" s="8" t="str">
        <f t="shared" si="109"/>
        <v/>
      </c>
      <c r="AH147" s="8" t="str">
        <f t="shared" si="108"/>
        <v/>
      </c>
      <c r="AI147" s="8" t="str">
        <f t="shared" si="108"/>
        <v/>
      </c>
      <c r="AJ147" s="8" t="str">
        <f t="shared" si="108"/>
        <v/>
      </c>
      <c r="AK147" s="8" t="str">
        <f t="shared" si="108"/>
        <v/>
      </c>
      <c r="AL147" s="8" t="str">
        <f t="shared" si="108"/>
        <v/>
      </c>
      <c r="AM147" s="8" t="str">
        <f t="shared" si="108"/>
        <v/>
      </c>
      <c r="AN147" s="8" t="str">
        <f t="shared" si="108"/>
        <v/>
      </c>
      <c r="AO147" s="8" t="str">
        <f t="shared" si="108"/>
        <v/>
      </c>
      <c r="AQ147" s="8">
        <f t="shared" si="112"/>
        <v>110</v>
      </c>
      <c r="AR147" s="8">
        <f t="shared" si="113"/>
        <v>594.18521581609184</v>
      </c>
      <c r="AS147" s="8" t="str">
        <f t="shared" si="114"/>
        <v>MP00D_E1</v>
      </c>
      <c r="AT147" s="8">
        <f t="shared" si="115"/>
        <v>1290</v>
      </c>
      <c r="AU147" s="8">
        <f t="shared" si="116"/>
        <v>1290</v>
      </c>
      <c r="AV147" s="8">
        <f t="shared" si="117"/>
        <v>1290</v>
      </c>
      <c r="AW147" s="8">
        <f t="shared" si="118"/>
        <v>1290</v>
      </c>
      <c r="AX147" s="8">
        <f t="shared" si="119"/>
        <v>1290</v>
      </c>
      <c r="AY147" s="8">
        <f t="shared" si="120"/>
        <v>1275</v>
      </c>
      <c r="AZ147" s="8">
        <f t="shared" si="121"/>
        <v>1260</v>
      </c>
      <c r="BA147" s="8">
        <f t="shared" si="122"/>
        <v>1250</v>
      </c>
      <c r="BB147" s="8">
        <f t="shared" si="123"/>
        <v>1245</v>
      </c>
      <c r="BC147" s="8">
        <f t="shared" si="124"/>
        <v>1235</v>
      </c>
      <c r="BD147" s="8">
        <f t="shared" si="125"/>
        <v>1230</v>
      </c>
      <c r="BE147" s="8">
        <f t="shared" si="126"/>
        <v>1220</v>
      </c>
      <c r="BF147" s="8" t="str">
        <f t="shared" si="127"/>
        <v/>
      </c>
      <c r="BG147" s="8" t="str">
        <f t="shared" si="128"/>
        <v/>
      </c>
      <c r="BH147" s="8" t="str">
        <f t="shared" si="129"/>
        <v/>
      </c>
      <c r="BI147" s="8" t="str">
        <f t="shared" si="130"/>
        <v/>
      </c>
      <c r="BJ147" s="8" t="str">
        <f t="shared" si="131"/>
        <v/>
      </c>
      <c r="BK147" s="8" t="str">
        <f t="shared" si="132"/>
        <v/>
      </c>
      <c r="BL147" s="8" t="str">
        <f t="shared" si="133"/>
        <v/>
      </c>
      <c r="BM147" s="8" t="str">
        <f t="shared" si="134"/>
        <v/>
      </c>
      <c r="BN147" s="8" t="str">
        <f t="shared" si="135"/>
        <v/>
      </c>
      <c r="BO147" s="8" t="str">
        <f t="shared" si="136"/>
        <v/>
      </c>
      <c r="BP147" s="8" t="str">
        <f t="shared" si="137"/>
        <v/>
      </c>
      <c r="BQ147" s="8" t="str">
        <f t="shared" si="138"/>
        <v/>
      </c>
    </row>
    <row r="148" spans="1:69" x14ac:dyDescent="0.2">
      <c r="A148" s="8" t="str">
        <f>Binning!B148</f>
        <v>PCPU</v>
      </c>
      <c r="B148" s="8" t="str">
        <f>Binning!C148</f>
        <v>MP00D</v>
      </c>
      <c r="C148" s="8" t="str">
        <f>Binning!D148</f>
        <v>E2</v>
      </c>
      <c r="D148" s="8" t="str">
        <f>Binning!F148</f>
        <v>MP00D_E2</v>
      </c>
      <c r="E148" s="8" t="str">
        <f>Binning!G148</f>
        <v>Bin1</v>
      </c>
      <c r="F148" s="8">
        <f>Binning!H148</f>
        <v>1460</v>
      </c>
      <c r="G148" s="8">
        <f>Binning!I148</f>
        <v>155</v>
      </c>
      <c r="H148" s="8">
        <f>Binning!J148</f>
        <v>653.6</v>
      </c>
      <c r="J148" s="8">
        <f>Binning!L148</f>
        <v>1095</v>
      </c>
      <c r="K148" s="8">
        <f>Binning!M148</f>
        <v>875</v>
      </c>
      <c r="L148" s="8">
        <f>Binning!N148</f>
        <v>185</v>
      </c>
      <c r="M148" s="8">
        <f>Binning!Y148</f>
        <v>5</v>
      </c>
      <c r="O148" s="8">
        <f t="shared" si="110"/>
        <v>110</v>
      </c>
      <c r="P148" s="8">
        <f>Binning!AZ148</f>
        <v>594.18521581609184</v>
      </c>
      <c r="Q148" s="8" t="str">
        <f t="shared" si="111"/>
        <v>MP00D_E2</v>
      </c>
      <c r="R148" s="8">
        <f t="shared" si="109"/>
        <v>1095</v>
      </c>
      <c r="S148" s="8">
        <f t="shared" si="109"/>
        <v>1095</v>
      </c>
      <c r="T148" s="8">
        <f t="shared" si="109"/>
        <v>1095</v>
      </c>
      <c r="U148" s="8">
        <f t="shared" si="109"/>
        <v>1095</v>
      </c>
      <c r="V148" s="8">
        <f t="shared" si="109"/>
        <v>1090</v>
      </c>
      <c r="W148" s="8">
        <f t="shared" si="109"/>
        <v>1075</v>
      </c>
      <c r="X148" s="8">
        <f t="shared" si="109"/>
        <v>1060</v>
      </c>
      <c r="Y148" s="8">
        <f t="shared" si="109"/>
        <v>1050</v>
      </c>
      <c r="Z148" s="8">
        <f t="shared" si="109"/>
        <v>1045</v>
      </c>
      <c r="AA148" s="8">
        <f t="shared" si="109"/>
        <v>1035</v>
      </c>
      <c r="AB148" s="8">
        <f t="shared" si="109"/>
        <v>1030</v>
      </c>
      <c r="AC148" s="8">
        <f t="shared" si="109"/>
        <v>1020</v>
      </c>
      <c r="AD148" s="8" t="str">
        <f t="shared" si="109"/>
        <v/>
      </c>
      <c r="AE148" s="8" t="str">
        <f t="shared" si="109"/>
        <v/>
      </c>
      <c r="AF148" s="8" t="str">
        <f t="shared" si="109"/>
        <v/>
      </c>
      <c r="AG148" s="8" t="str">
        <f t="shared" si="109"/>
        <v/>
      </c>
      <c r="AH148" s="8" t="str">
        <f t="shared" si="108"/>
        <v/>
      </c>
      <c r="AI148" s="8" t="str">
        <f t="shared" si="108"/>
        <v/>
      </c>
      <c r="AJ148" s="8" t="str">
        <f t="shared" si="108"/>
        <v/>
      </c>
      <c r="AK148" s="8" t="str">
        <f t="shared" si="108"/>
        <v/>
      </c>
      <c r="AL148" s="8" t="str">
        <f t="shared" si="108"/>
        <v/>
      </c>
      <c r="AM148" s="8" t="str">
        <f t="shared" si="108"/>
        <v/>
      </c>
      <c r="AN148" s="8" t="str">
        <f t="shared" si="108"/>
        <v/>
      </c>
      <c r="AO148" s="8" t="str">
        <f t="shared" si="108"/>
        <v/>
      </c>
      <c r="AQ148" s="8">
        <f t="shared" si="112"/>
        <v>110</v>
      </c>
      <c r="AR148" s="8">
        <f t="shared" si="113"/>
        <v>594.18521581609184</v>
      </c>
      <c r="AS148" s="8" t="str">
        <f t="shared" si="114"/>
        <v>MP00D_E2</v>
      </c>
      <c r="AT148" s="8">
        <f t="shared" si="115"/>
        <v>1280</v>
      </c>
      <c r="AU148" s="8">
        <f t="shared" si="116"/>
        <v>1280</v>
      </c>
      <c r="AV148" s="8">
        <f t="shared" si="117"/>
        <v>1280</v>
      </c>
      <c r="AW148" s="8">
        <f t="shared" si="118"/>
        <v>1280</v>
      </c>
      <c r="AX148" s="8">
        <f t="shared" si="119"/>
        <v>1275</v>
      </c>
      <c r="AY148" s="8">
        <f t="shared" si="120"/>
        <v>1260</v>
      </c>
      <c r="AZ148" s="8">
        <f t="shared" si="121"/>
        <v>1245</v>
      </c>
      <c r="BA148" s="8">
        <f t="shared" si="122"/>
        <v>1235</v>
      </c>
      <c r="BB148" s="8">
        <f t="shared" si="123"/>
        <v>1230</v>
      </c>
      <c r="BC148" s="8">
        <f t="shared" si="124"/>
        <v>1220</v>
      </c>
      <c r="BD148" s="8">
        <f t="shared" si="125"/>
        <v>1215</v>
      </c>
      <c r="BE148" s="8">
        <f t="shared" si="126"/>
        <v>1205</v>
      </c>
      <c r="BF148" s="8" t="str">
        <f t="shared" si="127"/>
        <v/>
      </c>
      <c r="BG148" s="8" t="str">
        <f t="shared" si="128"/>
        <v/>
      </c>
      <c r="BH148" s="8" t="str">
        <f t="shared" si="129"/>
        <v/>
      </c>
      <c r="BI148" s="8" t="str">
        <f t="shared" si="130"/>
        <v/>
      </c>
      <c r="BJ148" s="8" t="str">
        <f t="shared" si="131"/>
        <v/>
      </c>
      <c r="BK148" s="8" t="str">
        <f t="shared" si="132"/>
        <v/>
      </c>
      <c r="BL148" s="8" t="str">
        <f t="shared" si="133"/>
        <v/>
      </c>
      <c r="BM148" s="8" t="str">
        <f t="shared" si="134"/>
        <v/>
      </c>
      <c r="BN148" s="8" t="str">
        <f t="shared" si="135"/>
        <v/>
      </c>
      <c r="BO148" s="8" t="str">
        <f t="shared" si="136"/>
        <v/>
      </c>
      <c r="BP148" s="8" t="str">
        <f t="shared" si="137"/>
        <v/>
      </c>
      <c r="BQ148" s="8" t="str">
        <f t="shared" si="138"/>
        <v/>
      </c>
    </row>
    <row r="149" spans="1:69" x14ac:dyDescent="0.2">
      <c r="A149" s="8" t="str">
        <f>Binning!B149</f>
        <v>PCPU</v>
      </c>
      <c r="B149" s="8" t="str">
        <f>Binning!C149</f>
        <v>MP00D</v>
      </c>
      <c r="C149" s="8" t="str">
        <f>Binning!D149</f>
        <v>E3</v>
      </c>
      <c r="D149" s="8" t="str">
        <f>Binning!F149</f>
        <v>MP00D_E3</v>
      </c>
      <c r="E149" s="8" t="str">
        <f>Binning!G149</f>
        <v>Bin1</v>
      </c>
      <c r="F149" s="8">
        <f>Binning!H149</f>
        <v>1445</v>
      </c>
      <c r="G149" s="8">
        <f>Binning!I149</f>
        <v>155</v>
      </c>
      <c r="H149" s="8">
        <f>Binning!J149</f>
        <v>653.6</v>
      </c>
      <c r="J149" s="8">
        <f>Binning!L149</f>
        <v>1085</v>
      </c>
      <c r="K149" s="8">
        <f>Binning!M149</f>
        <v>875</v>
      </c>
      <c r="L149" s="8">
        <f>Binning!N149</f>
        <v>185</v>
      </c>
      <c r="M149" s="8">
        <f>Binning!Y149</f>
        <v>5</v>
      </c>
      <c r="O149" s="8">
        <f t="shared" si="110"/>
        <v>110</v>
      </c>
      <c r="P149" s="8">
        <f>Binning!AZ149</f>
        <v>594.18521581609184</v>
      </c>
      <c r="Q149" s="8" t="str">
        <f t="shared" si="111"/>
        <v>MP00D_E3</v>
      </c>
      <c r="R149" s="8">
        <f t="shared" si="109"/>
        <v>1085</v>
      </c>
      <c r="S149" s="8">
        <f t="shared" si="109"/>
        <v>1085</v>
      </c>
      <c r="T149" s="8">
        <f t="shared" si="109"/>
        <v>1085</v>
      </c>
      <c r="U149" s="8">
        <f t="shared" si="109"/>
        <v>1085</v>
      </c>
      <c r="V149" s="8">
        <f t="shared" si="109"/>
        <v>1075</v>
      </c>
      <c r="W149" s="8">
        <f t="shared" si="109"/>
        <v>1060</v>
      </c>
      <c r="X149" s="8">
        <f t="shared" si="109"/>
        <v>1045</v>
      </c>
      <c r="Y149" s="8">
        <f t="shared" si="109"/>
        <v>1035</v>
      </c>
      <c r="Z149" s="8">
        <f t="shared" si="109"/>
        <v>1030</v>
      </c>
      <c r="AA149" s="8">
        <f t="shared" si="109"/>
        <v>1020</v>
      </c>
      <c r="AB149" s="8">
        <f t="shared" si="109"/>
        <v>1015</v>
      </c>
      <c r="AC149" s="8">
        <f t="shared" si="109"/>
        <v>1005</v>
      </c>
      <c r="AD149" s="8" t="str">
        <f t="shared" si="109"/>
        <v/>
      </c>
      <c r="AE149" s="8" t="str">
        <f t="shared" si="109"/>
        <v/>
      </c>
      <c r="AF149" s="8" t="str">
        <f t="shared" si="109"/>
        <v/>
      </c>
      <c r="AG149" s="8" t="str">
        <f t="shared" si="109"/>
        <v/>
      </c>
      <c r="AH149" s="8" t="str">
        <f t="shared" si="108"/>
        <v/>
      </c>
      <c r="AI149" s="8" t="str">
        <f t="shared" si="108"/>
        <v/>
      </c>
      <c r="AJ149" s="8" t="str">
        <f t="shared" si="108"/>
        <v/>
      </c>
      <c r="AK149" s="8" t="str">
        <f t="shared" si="108"/>
        <v/>
      </c>
      <c r="AL149" s="8" t="str">
        <f t="shared" si="108"/>
        <v/>
      </c>
      <c r="AM149" s="8" t="str">
        <f t="shared" si="108"/>
        <v/>
      </c>
      <c r="AN149" s="8" t="str">
        <f t="shared" si="108"/>
        <v/>
      </c>
      <c r="AO149" s="8" t="str">
        <f t="shared" si="108"/>
        <v/>
      </c>
      <c r="AQ149" s="8">
        <f t="shared" si="112"/>
        <v>110</v>
      </c>
      <c r="AR149" s="8">
        <f t="shared" si="113"/>
        <v>594.18521581609184</v>
      </c>
      <c r="AS149" s="8" t="str">
        <f t="shared" si="114"/>
        <v>MP00D_E3</v>
      </c>
      <c r="AT149" s="8">
        <f t="shared" si="115"/>
        <v>1270</v>
      </c>
      <c r="AU149" s="8">
        <f t="shared" si="116"/>
        <v>1270</v>
      </c>
      <c r="AV149" s="8">
        <f t="shared" si="117"/>
        <v>1270</v>
      </c>
      <c r="AW149" s="8">
        <f t="shared" si="118"/>
        <v>1270</v>
      </c>
      <c r="AX149" s="8">
        <f t="shared" si="119"/>
        <v>1260</v>
      </c>
      <c r="AY149" s="8">
        <f t="shared" si="120"/>
        <v>1245</v>
      </c>
      <c r="AZ149" s="8">
        <f t="shared" si="121"/>
        <v>1230</v>
      </c>
      <c r="BA149" s="8">
        <f t="shared" si="122"/>
        <v>1220</v>
      </c>
      <c r="BB149" s="8">
        <f t="shared" si="123"/>
        <v>1215</v>
      </c>
      <c r="BC149" s="8">
        <f t="shared" si="124"/>
        <v>1205</v>
      </c>
      <c r="BD149" s="8">
        <f t="shared" si="125"/>
        <v>1200</v>
      </c>
      <c r="BE149" s="8">
        <f t="shared" si="126"/>
        <v>1190</v>
      </c>
      <c r="BF149" s="8" t="str">
        <f t="shared" si="127"/>
        <v/>
      </c>
      <c r="BG149" s="8" t="str">
        <f t="shared" si="128"/>
        <v/>
      </c>
      <c r="BH149" s="8" t="str">
        <f t="shared" si="129"/>
        <v/>
      </c>
      <c r="BI149" s="8" t="str">
        <f t="shared" si="130"/>
        <v/>
      </c>
      <c r="BJ149" s="8" t="str">
        <f t="shared" si="131"/>
        <v/>
      </c>
      <c r="BK149" s="8" t="str">
        <f t="shared" si="132"/>
        <v/>
      </c>
      <c r="BL149" s="8" t="str">
        <f t="shared" si="133"/>
        <v/>
      </c>
      <c r="BM149" s="8" t="str">
        <f t="shared" si="134"/>
        <v/>
      </c>
      <c r="BN149" s="8" t="str">
        <f t="shared" si="135"/>
        <v/>
      </c>
      <c r="BO149" s="8" t="str">
        <f t="shared" si="136"/>
        <v/>
      </c>
      <c r="BP149" s="8" t="str">
        <f t="shared" si="137"/>
        <v/>
      </c>
      <c r="BQ149" s="8" t="str">
        <f t="shared" si="138"/>
        <v/>
      </c>
    </row>
    <row r="150" spans="1:69" x14ac:dyDescent="0.2">
      <c r="A150" s="8" t="str">
        <f>Binning!B150</f>
        <v>PCPU</v>
      </c>
      <c r="B150" s="8" t="str">
        <f>Binning!C150</f>
        <v>MP00D</v>
      </c>
      <c r="C150" s="8" t="str">
        <f>Binning!D150</f>
        <v>E4</v>
      </c>
      <c r="D150" s="8" t="str">
        <f>Binning!F150</f>
        <v>MP00D_E4</v>
      </c>
      <c r="E150" s="8" t="str">
        <f>Binning!G150</f>
        <v>Bin1</v>
      </c>
      <c r="F150" s="8">
        <f>Binning!H150</f>
        <v>1430</v>
      </c>
      <c r="G150" s="8">
        <f>Binning!I150</f>
        <v>155</v>
      </c>
      <c r="H150" s="8">
        <f>Binning!J150</f>
        <v>653.6</v>
      </c>
      <c r="J150" s="8">
        <f>Binning!L150</f>
        <v>1085</v>
      </c>
      <c r="K150" s="8">
        <f>Binning!M150</f>
        <v>875</v>
      </c>
      <c r="L150" s="8">
        <f>Binning!N150</f>
        <v>185</v>
      </c>
      <c r="M150" s="8">
        <f>Binning!Y150</f>
        <v>5</v>
      </c>
      <c r="O150" s="8">
        <f t="shared" si="110"/>
        <v>110</v>
      </c>
      <c r="P150" s="8">
        <f>Binning!AZ150</f>
        <v>594.18521581609184</v>
      </c>
      <c r="Q150" s="8" t="str">
        <f t="shared" si="111"/>
        <v>MP00D_E4</v>
      </c>
      <c r="R150" s="8">
        <f t="shared" si="109"/>
        <v>1085</v>
      </c>
      <c r="S150" s="8">
        <f t="shared" si="109"/>
        <v>1085</v>
      </c>
      <c r="T150" s="8">
        <f t="shared" si="109"/>
        <v>1085</v>
      </c>
      <c r="U150" s="8">
        <f t="shared" si="109"/>
        <v>1080</v>
      </c>
      <c r="V150" s="8">
        <f t="shared" si="109"/>
        <v>1060</v>
      </c>
      <c r="W150" s="8">
        <f t="shared" si="109"/>
        <v>1045</v>
      </c>
      <c r="X150" s="8">
        <f t="shared" si="109"/>
        <v>1030</v>
      </c>
      <c r="Y150" s="8">
        <f t="shared" si="109"/>
        <v>1020</v>
      </c>
      <c r="Z150" s="8">
        <f t="shared" si="109"/>
        <v>1015</v>
      </c>
      <c r="AA150" s="8">
        <f t="shared" si="109"/>
        <v>1005</v>
      </c>
      <c r="AB150" s="8">
        <f t="shared" si="109"/>
        <v>1000</v>
      </c>
      <c r="AC150" s="8">
        <f t="shared" si="109"/>
        <v>990</v>
      </c>
      <c r="AD150" s="8" t="str">
        <f t="shared" si="109"/>
        <v/>
      </c>
      <c r="AE150" s="8" t="str">
        <f t="shared" si="109"/>
        <v/>
      </c>
      <c r="AF150" s="8" t="str">
        <f t="shared" si="109"/>
        <v/>
      </c>
      <c r="AG150" s="8" t="str">
        <f t="shared" si="109"/>
        <v/>
      </c>
      <c r="AH150" s="8" t="str">
        <f t="shared" si="108"/>
        <v/>
      </c>
      <c r="AI150" s="8" t="str">
        <f t="shared" si="108"/>
        <v/>
      </c>
      <c r="AJ150" s="8" t="str">
        <f t="shared" si="108"/>
        <v/>
      </c>
      <c r="AK150" s="8" t="str">
        <f t="shared" si="108"/>
        <v/>
      </c>
      <c r="AL150" s="8" t="str">
        <f t="shared" si="108"/>
        <v/>
      </c>
      <c r="AM150" s="8" t="str">
        <f t="shared" si="108"/>
        <v/>
      </c>
      <c r="AN150" s="8" t="str">
        <f t="shared" si="108"/>
        <v/>
      </c>
      <c r="AO150" s="8" t="str">
        <f t="shared" si="108"/>
        <v/>
      </c>
      <c r="AQ150" s="8">
        <f t="shared" si="112"/>
        <v>110</v>
      </c>
      <c r="AR150" s="8">
        <f t="shared" si="113"/>
        <v>594.18521581609184</v>
      </c>
      <c r="AS150" s="8" t="str">
        <f t="shared" si="114"/>
        <v>MP00D_E4</v>
      </c>
      <c r="AT150" s="8">
        <f t="shared" si="115"/>
        <v>1270</v>
      </c>
      <c r="AU150" s="8">
        <f t="shared" si="116"/>
        <v>1270</v>
      </c>
      <c r="AV150" s="8">
        <f t="shared" si="117"/>
        <v>1270</v>
      </c>
      <c r="AW150" s="8">
        <f t="shared" si="118"/>
        <v>1265</v>
      </c>
      <c r="AX150" s="8">
        <f t="shared" si="119"/>
        <v>1245</v>
      </c>
      <c r="AY150" s="8">
        <f t="shared" si="120"/>
        <v>1230</v>
      </c>
      <c r="AZ150" s="8">
        <f t="shared" si="121"/>
        <v>1215</v>
      </c>
      <c r="BA150" s="8">
        <f t="shared" si="122"/>
        <v>1205</v>
      </c>
      <c r="BB150" s="8">
        <f t="shared" si="123"/>
        <v>1200</v>
      </c>
      <c r="BC150" s="8">
        <f t="shared" si="124"/>
        <v>1190</v>
      </c>
      <c r="BD150" s="8">
        <f t="shared" si="125"/>
        <v>1185</v>
      </c>
      <c r="BE150" s="8">
        <f t="shared" si="126"/>
        <v>1175</v>
      </c>
      <c r="BF150" s="8" t="str">
        <f t="shared" si="127"/>
        <v/>
      </c>
      <c r="BG150" s="8" t="str">
        <f t="shared" si="128"/>
        <v/>
      </c>
      <c r="BH150" s="8" t="str">
        <f t="shared" si="129"/>
        <v/>
      </c>
      <c r="BI150" s="8" t="str">
        <f t="shared" si="130"/>
        <v/>
      </c>
      <c r="BJ150" s="8" t="str">
        <f t="shared" si="131"/>
        <v/>
      </c>
      <c r="BK150" s="8" t="str">
        <f t="shared" si="132"/>
        <v/>
      </c>
      <c r="BL150" s="8" t="str">
        <f t="shared" si="133"/>
        <v/>
      </c>
      <c r="BM150" s="8" t="str">
        <f t="shared" si="134"/>
        <v/>
      </c>
      <c r="BN150" s="8" t="str">
        <f t="shared" si="135"/>
        <v/>
      </c>
      <c r="BO150" s="8" t="str">
        <f t="shared" si="136"/>
        <v/>
      </c>
      <c r="BP150" s="8" t="str">
        <f t="shared" si="137"/>
        <v/>
      </c>
      <c r="BQ150" s="8" t="str">
        <f t="shared" si="138"/>
        <v/>
      </c>
    </row>
    <row r="151" spans="1:69" x14ac:dyDescent="0.2">
      <c r="A151" s="8" t="str">
        <f>Binning!B151</f>
        <v>PCPU</v>
      </c>
      <c r="B151" s="8" t="str">
        <f>Binning!C151</f>
        <v>MP00D</v>
      </c>
      <c r="C151" s="8" t="str">
        <f>Binning!D151</f>
        <v>E5</v>
      </c>
      <c r="D151" s="8" t="str">
        <f>Binning!F151</f>
        <v>MP00D_E5</v>
      </c>
      <c r="E151" s="8" t="str">
        <f>Binning!G151</f>
        <v>Bin1</v>
      </c>
      <c r="F151" s="8">
        <f>Binning!H151</f>
        <v>1415</v>
      </c>
      <c r="G151" s="8">
        <f>Binning!I151</f>
        <v>155</v>
      </c>
      <c r="H151" s="8">
        <f>Binning!J151</f>
        <v>653.6</v>
      </c>
      <c r="J151" s="8">
        <f>Binning!L151</f>
        <v>1085</v>
      </c>
      <c r="K151" s="8">
        <f>Binning!M151</f>
        <v>875</v>
      </c>
      <c r="L151" s="8">
        <f>Binning!N151</f>
        <v>185</v>
      </c>
      <c r="M151" s="8">
        <f>Binning!Y151</f>
        <v>5</v>
      </c>
      <c r="O151" s="8">
        <f t="shared" si="110"/>
        <v>110</v>
      </c>
      <c r="P151" s="8">
        <f>Binning!AZ151</f>
        <v>594.18521581609184</v>
      </c>
      <c r="Q151" s="8" t="str">
        <f t="shared" si="111"/>
        <v>MP00D_E5</v>
      </c>
      <c r="R151" s="8">
        <f t="shared" si="109"/>
        <v>1085</v>
      </c>
      <c r="S151" s="8">
        <f t="shared" si="109"/>
        <v>1085</v>
      </c>
      <c r="T151" s="8">
        <f t="shared" si="109"/>
        <v>1085</v>
      </c>
      <c r="U151" s="8">
        <f t="shared" si="109"/>
        <v>1065</v>
      </c>
      <c r="V151" s="8">
        <f t="shared" si="109"/>
        <v>1045</v>
      </c>
      <c r="W151" s="8">
        <f t="shared" si="109"/>
        <v>1030</v>
      </c>
      <c r="X151" s="8">
        <f t="shared" si="109"/>
        <v>1015</v>
      </c>
      <c r="Y151" s="8">
        <f t="shared" si="109"/>
        <v>1005</v>
      </c>
      <c r="Z151" s="8">
        <f t="shared" si="109"/>
        <v>1000</v>
      </c>
      <c r="AA151" s="8">
        <f t="shared" si="109"/>
        <v>990</v>
      </c>
      <c r="AB151" s="8">
        <f t="shared" si="109"/>
        <v>985</v>
      </c>
      <c r="AC151" s="8">
        <f t="shared" si="109"/>
        <v>975</v>
      </c>
      <c r="AD151" s="8" t="str">
        <f t="shared" si="109"/>
        <v/>
      </c>
      <c r="AE151" s="8" t="str">
        <f t="shared" si="109"/>
        <v/>
      </c>
      <c r="AF151" s="8" t="str">
        <f t="shared" si="109"/>
        <v/>
      </c>
      <c r="AG151" s="8" t="str">
        <f t="shared" si="109"/>
        <v/>
      </c>
      <c r="AH151" s="8" t="str">
        <f t="shared" si="108"/>
        <v/>
      </c>
      <c r="AI151" s="8" t="str">
        <f t="shared" si="108"/>
        <v/>
      </c>
      <c r="AJ151" s="8" t="str">
        <f t="shared" si="108"/>
        <v/>
      </c>
      <c r="AK151" s="8" t="str">
        <f t="shared" si="108"/>
        <v/>
      </c>
      <c r="AL151" s="8" t="str">
        <f t="shared" si="108"/>
        <v/>
      </c>
      <c r="AM151" s="8" t="str">
        <f t="shared" si="108"/>
        <v/>
      </c>
      <c r="AN151" s="8" t="str">
        <f t="shared" si="108"/>
        <v/>
      </c>
      <c r="AO151" s="8" t="str">
        <f t="shared" si="108"/>
        <v/>
      </c>
      <c r="AQ151" s="8">
        <f t="shared" si="112"/>
        <v>110</v>
      </c>
      <c r="AR151" s="8">
        <f t="shared" si="113"/>
        <v>594.18521581609184</v>
      </c>
      <c r="AS151" s="8" t="str">
        <f t="shared" si="114"/>
        <v>MP00D_E5</v>
      </c>
      <c r="AT151" s="8">
        <f t="shared" si="115"/>
        <v>1270</v>
      </c>
      <c r="AU151" s="8">
        <f t="shared" si="116"/>
        <v>1270</v>
      </c>
      <c r="AV151" s="8">
        <f t="shared" si="117"/>
        <v>1270</v>
      </c>
      <c r="AW151" s="8">
        <f t="shared" si="118"/>
        <v>1250</v>
      </c>
      <c r="AX151" s="8">
        <f t="shared" si="119"/>
        <v>1230</v>
      </c>
      <c r="AY151" s="8">
        <f t="shared" si="120"/>
        <v>1215</v>
      </c>
      <c r="AZ151" s="8">
        <f t="shared" si="121"/>
        <v>1200</v>
      </c>
      <c r="BA151" s="8">
        <f t="shared" si="122"/>
        <v>1190</v>
      </c>
      <c r="BB151" s="8">
        <f t="shared" si="123"/>
        <v>1185</v>
      </c>
      <c r="BC151" s="8">
        <f t="shared" si="124"/>
        <v>1175</v>
      </c>
      <c r="BD151" s="8">
        <f t="shared" si="125"/>
        <v>1170</v>
      </c>
      <c r="BE151" s="8">
        <f t="shared" si="126"/>
        <v>1160</v>
      </c>
      <c r="BF151" s="8" t="str">
        <f t="shared" si="127"/>
        <v/>
      </c>
      <c r="BG151" s="8" t="str">
        <f t="shared" si="128"/>
        <v/>
      </c>
      <c r="BH151" s="8" t="str">
        <f t="shared" si="129"/>
        <v/>
      </c>
      <c r="BI151" s="8" t="str">
        <f t="shared" si="130"/>
        <v/>
      </c>
      <c r="BJ151" s="8" t="str">
        <f t="shared" si="131"/>
        <v/>
      </c>
      <c r="BK151" s="8" t="str">
        <f t="shared" si="132"/>
        <v/>
      </c>
      <c r="BL151" s="8" t="str">
        <f t="shared" si="133"/>
        <v/>
      </c>
      <c r="BM151" s="8" t="str">
        <f t="shared" si="134"/>
        <v/>
      </c>
      <c r="BN151" s="8" t="str">
        <f t="shared" si="135"/>
        <v/>
      </c>
      <c r="BO151" s="8" t="str">
        <f t="shared" si="136"/>
        <v/>
      </c>
      <c r="BP151" s="8" t="str">
        <f t="shared" si="137"/>
        <v/>
      </c>
      <c r="BQ151" s="8" t="str">
        <f t="shared" si="138"/>
        <v/>
      </c>
    </row>
    <row r="152" spans="1:69" x14ac:dyDescent="0.2">
      <c r="A152" s="8" t="str">
        <f>Binning!B152</f>
        <v>PCPU</v>
      </c>
      <c r="B152" s="8" t="str">
        <f>Binning!C152</f>
        <v>MP00D</v>
      </c>
      <c r="C152" s="8" t="str">
        <f>Binning!D152</f>
        <v>E6</v>
      </c>
      <c r="D152" s="8" t="str">
        <f>Binning!F152</f>
        <v>MP00D_E6</v>
      </c>
      <c r="E152" s="8" t="str">
        <f>Binning!G152</f>
        <v>Bin1</v>
      </c>
      <c r="F152" s="8">
        <f>Binning!H152</f>
        <v>1400</v>
      </c>
      <c r="G152" s="8">
        <f>Binning!I152</f>
        <v>155</v>
      </c>
      <c r="H152" s="8">
        <f>Binning!J152</f>
        <v>653.6</v>
      </c>
      <c r="J152" s="8">
        <f>Binning!L152</f>
        <v>1085</v>
      </c>
      <c r="K152" s="8">
        <f>Binning!M152</f>
        <v>875</v>
      </c>
      <c r="L152" s="8">
        <f>Binning!N152</f>
        <v>185</v>
      </c>
      <c r="M152" s="8">
        <f>Binning!Y152</f>
        <v>5</v>
      </c>
      <c r="O152" s="8">
        <f t="shared" si="110"/>
        <v>110</v>
      </c>
      <c r="P152" s="8">
        <f>Binning!AZ152</f>
        <v>594.18521581609184</v>
      </c>
      <c r="Q152" s="8" t="str">
        <f t="shared" si="111"/>
        <v>MP00D_E6</v>
      </c>
      <c r="R152" s="8">
        <f t="shared" si="109"/>
        <v>1085</v>
      </c>
      <c r="S152" s="8">
        <f t="shared" si="109"/>
        <v>1085</v>
      </c>
      <c r="T152" s="8">
        <f t="shared" si="109"/>
        <v>1075</v>
      </c>
      <c r="U152" s="8">
        <f t="shared" si="109"/>
        <v>1050</v>
      </c>
      <c r="V152" s="8">
        <f t="shared" si="109"/>
        <v>1030</v>
      </c>
      <c r="W152" s="8">
        <f t="shared" si="109"/>
        <v>1015</v>
      </c>
      <c r="X152" s="8">
        <f t="shared" si="109"/>
        <v>1000</v>
      </c>
      <c r="Y152" s="8">
        <f t="shared" si="109"/>
        <v>990</v>
      </c>
      <c r="Z152" s="8">
        <f t="shared" si="109"/>
        <v>985</v>
      </c>
      <c r="AA152" s="8">
        <f t="shared" si="109"/>
        <v>975</v>
      </c>
      <c r="AB152" s="8">
        <f t="shared" si="109"/>
        <v>970</v>
      </c>
      <c r="AC152" s="8">
        <f t="shared" si="109"/>
        <v>960</v>
      </c>
      <c r="AD152" s="8" t="str">
        <f t="shared" si="109"/>
        <v/>
      </c>
      <c r="AE152" s="8" t="str">
        <f t="shared" si="109"/>
        <v/>
      </c>
      <c r="AF152" s="8" t="str">
        <f t="shared" si="109"/>
        <v/>
      </c>
      <c r="AG152" s="8" t="str">
        <f t="shared" si="109"/>
        <v/>
      </c>
      <c r="AH152" s="8" t="str">
        <f t="shared" si="108"/>
        <v/>
      </c>
      <c r="AI152" s="8" t="str">
        <f t="shared" si="108"/>
        <v/>
      </c>
      <c r="AJ152" s="8" t="str">
        <f t="shared" si="108"/>
        <v/>
      </c>
      <c r="AK152" s="8" t="str">
        <f t="shared" si="108"/>
        <v/>
      </c>
      <c r="AL152" s="8" t="str">
        <f t="shared" si="108"/>
        <v/>
      </c>
      <c r="AM152" s="8" t="str">
        <f t="shared" si="108"/>
        <v/>
      </c>
      <c r="AN152" s="8" t="str">
        <f t="shared" si="108"/>
        <v/>
      </c>
      <c r="AO152" s="8" t="str">
        <f t="shared" si="108"/>
        <v/>
      </c>
      <c r="AQ152" s="8">
        <f t="shared" si="112"/>
        <v>110</v>
      </c>
      <c r="AR152" s="8">
        <f t="shared" si="113"/>
        <v>594.18521581609184</v>
      </c>
      <c r="AS152" s="8" t="str">
        <f t="shared" si="114"/>
        <v>MP00D_E6</v>
      </c>
      <c r="AT152" s="8">
        <f t="shared" si="115"/>
        <v>1270</v>
      </c>
      <c r="AU152" s="8">
        <f t="shared" si="116"/>
        <v>1270</v>
      </c>
      <c r="AV152" s="8">
        <f t="shared" si="117"/>
        <v>1260</v>
      </c>
      <c r="AW152" s="8">
        <f t="shared" si="118"/>
        <v>1235</v>
      </c>
      <c r="AX152" s="8">
        <f t="shared" si="119"/>
        <v>1215</v>
      </c>
      <c r="AY152" s="8">
        <f t="shared" si="120"/>
        <v>1200</v>
      </c>
      <c r="AZ152" s="8">
        <f t="shared" si="121"/>
        <v>1185</v>
      </c>
      <c r="BA152" s="8">
        <f t="shared" si="122"/>
        <v>1175</v>
      </c>
      <c r="BB152" s="8">
        <f t="shared" si="123"/>
        <v>1170</v>
      </c>
      <c r="BC152" s="8">
        <f t="shared" si="124"/>
        <v>1160</v>
      </c>
      <c r="BD152" s="8">
        <f t="shared" si="125"/>
        <v>1155</v>
      </c>
      <c r="BE152" s="8">
        <f t="shared" si="126"/>
        <v>1145</v>
      </c>
      <c r="BF152" s="8" t="str">
        <f t="shared" si="127"/>
        <v/>
      </c>
      <c r="BG152" s="8" t="str">
        <f t="shared" si="128"/>
        <v/>
      </c>
      <c r="BH152" s="8" t="str">
        <f t="shared" si="129"/>
        <v/>
      </c>
      <c r="BI152" s="8" t="str">
        <f t="shared" si="130"/>
        <v/>
      </c>
      <c r="BJ152" s="8" t="str">
        <f t="shared" si="131"/>
        <v/>
      </c>
      <c r="BK152" s="8" t="str">
        <f t="shared" si="132"/>
        <v/>
      </c>
      <c r="BL152" s="8" t="str">
        <f t="shared" si="133"/>
        <v/>
      </c>
      <c r="BM152" s="8" t="str">
        <f t="shared" si="134"/>
        <v/>
      </c>
      <c r="BN152" s="8" t="str">
        <f t="shared" si="135"/>
        <v/>
      </c>
      <c r="BO152" s="8" t="str">
        <f t="shared" si="136"/>
        <v/>
      </c>
      <c r="BP152" s="8" t="str">
        <f t="shared" si="137"/>
        <v/>
      </c>
      <c r="BQ152" s="8" t="str">
        <f t="shared" si="138"/>
        <v/>
      </c>
    </row>
    <row r="153" spans="1:69" x14ac:dyDescent="0.2">
      <c r="A153" s="8" t="str">
        <f>Binning!B153</f>
        <v>PCPU</v>
      </c>
      <c r="B153" s="8" t="str">
        <f>Binning!C153</f>
        <v>MP00D</v>
      </c>
      <c r="C153" s="8" t="str">
        <f>Binning!D153</f>
        <v>E7</v>
      </c>
      <c r="D153" s="8" t="str">
        <f>Binning!F153</f>
        <v>MP00D_E7</v>
      </c>
      <c r="E153" s="8" t="str">
        <f>Binning!G153</f>
        <v>Bin1</v>
      </c>
      <c r="F153" s="8">
        <f>Binning!H153</f>
        <v>1385</v>
      </c>
      <c r="G153" s="8">
        <f>Binning!I153</f>
        <v>155</v>
      </c>
      <c r="H153" s="8">
        <f>Binning!J153</f>
        <v>653.6</v>
      </c>
      <c r="J153" s="8">
        <f>Binning!L153</f>
        <v>1085</v>
      </c>
      <c r="K153" s="8">
        <f>Binning!M153</f>
        <v>875</v>
      </c>
      <c r="L153" s="8">
        <f>Binning!N153</f>
        <v>185</v>
      </c>
      <c r="M153" s="8">
        <f>Binning!Y153</f>
        <v>5</v>
      </c>
      <c r="O153" s="8">
        <f t="shared" si="110"/>
        <v>110</v>
      </c>
      <c r="P153" s="8">
        <f>Binning!AZ153</f>
        <v>594.18521581609184</v>
      </c>
      <c r="Q153" s="8" t="str">
        <f t="shared" si="111"/>
        <v>MP00D_E7</v>
      </c>
      <c r="R153" s="8">
        <f t="shared" si="109"/>
        <v>1085</v>
      </c>
      <c r="S153" s="8">
        <f t="shared" si="109"/>
        <v>1085</v>
      </c>
      <c r="T153" s="8">
        <f t="shared" si="109"/>
        <v>1060</v>
      </c>
      <c r="U153" s="8">
        <f t="shared" si="109"/>
        <v>1035</v>
      </c>
      <c r="V153" s="8">
        <f t="shared" si="109"/>
        <v>1015</v>
      </c>
      <c r="W153" s="8">
        <f t="shared" si="109"/>
        <v>1000</v>
      </c>
      <c r="X153" s="8">
        <f t="shared" si="109"/>
        <v>985</v>
      </c>
      <c r="Y153" s="8">
        <f t="shared" si="109"/>
        <v>975</v>
      </c>
      <c r="Z153" s="8">
        <f t="shared" si="109"/>
        <v>970</v>
      </c>
      <c r="AA153" s="8">
        <f t="shared" si="109"/>
        <v>960</v>
      </c>
      <c r="AB153" s="8">
        <f t="shared" si="109"/>
        <v>955</v>
      </c>
      <c r="AC153" s="8">
        <f t="shared" si="109"/>
        <v>945</v>
      </c>
      <c r="AD153" s="8" t="str">
        <f t="shared" si="109"/>
        <v/>
      </c>
      <c r="AE153" s="8" t="str">
        <f t="shared" si="109"/>
        <v/>
      </c>
      <c r="AF153" s="8" t="str">
        <f t="shared" si="109"/>
        <v/>
      </c>
      <c r="AG153" s="8" t="str">
        <f t="shared" si="108"/>
        <v/>
      </c>
      <c r="AH153" s="8" t="str">
        <f t="shared" si="108"/>
        <v/>
      </c>
      <c r="AI153" s="8" t="str">
        <f t="shared" si="108"/>
        <v/>
      </c>
      <c r="AJ153" s="8" t="str">
        <f t="shared" si="108"/>
        <v/>
      </c>
      <c r="AK153" s="8" t="str">
        <f t="shared" si="108"/>
        <v/>
      </c>
      <c r="AL153" s="8" t="str">
        <f t="shared" si="108"/>
        <v/>
      </c>
      <c r="AM153" s="8" t="str">
        <f t="shared" si="108"/>
        <v/>
      </c>
      <c r="AN153" s="8" t="str">
        <f t="shared" si="108"/>
        <v/>
      </c>
      <c r="AO153" s="8" t="str">
        <f t="shared" si="108"/>
        <v/>
      </c>
      <c r="AQ153" s="8">
        <f t="shared" si="112"/>
        <v>110</v>
      </c>
      <c r="AR153" s="8">
        <f t="shared" si="113"/>
        <v>594.18521581609184</v>
      </c>
      <c r="AS153" s="8" t="str">
        <f t="shared" si="114"/>
        <v>MP00D_E7</v>
      </c>
      <c r="AT153" s="8">
        <f t="shared" si="115"/>
        <v>1270</v>
      </c>
      <c r="AU153" s="8">
        <f t="shared" si="116"/>
        <v>1270</v>
      </c>
      <c r="AV153" s="8">
        <f t="shared" si="117"/>
        <v>1245</v>
      </c>
      <c r="AW153" s="8">
        <f t="shared" si="118"/>
        <v>1220</v>
      </c>
      <c r="AX153" s="8">
        <f t="shared" si="119"/>
        <v>1200</v>
      </c>
      <c r="AY153" s="8">
        <f t="shared" si="120"/>
        <v>1185</v>
      </c>
      <c r="AZ153" s="8">
        <f t="shared" si="121"/>
        <v>1170</v>
      </c>
      <c r="BA153" s="8">
        <f t="shared" si="122"/>
        <v>1160</v>
      </c>
      <c r="BB153" s="8">
        <f t="shared" si="123"/>
        <v>1155</v>
      </c>
      <c r="BC153" s="8">
        <f t="shared" si="124"/>
        <v>1145</v>
      </c>
      <c r="BD153" s="8">
        <f t="shared" si="125"/>
        <v>1140</v>
      </c>
      <c r="BE153" s="8">
        <f t="shared" si="126"/>
        <v>1130</v>
      </c>
      <c r="BF153" s="8" t="str">
        <f t="shared" si="127"/>
        <v/>
      </c>
      <c r="BG153" s="8" t="str">
        <f t="shared" si="128"/>
        <v/>
      </c>
      <c r="BH153" s="8" t="str">
        <f t="shared" si="129"/>
        <v/>
      </c>
      <c r="BI153" s="8" t="str">
        <f t="shared" si="130"/>
        <v/>
      </c>
      <c r="BJ153" s="8" t="str">
        <f t="shared" si="131"/>
        <v/>
      </c>
      <c r="BK153" s="8" t="str">
        <f t="shared" si="132"/>
        <v/>
      </c>
      <c r="BL153" s="8" t="str">
        <f t="shared" si="133"/>
        <v/>
      </c>
      <c r="BM153" s="8" t="str">
        <f t="shared" si="134"/>
        <v/>
      </c>
      <c r="BN153" s="8" t="str">
        <f t="shared" si="135"/>
        <v/>
      </c>
      <c r="BO153" s="8" t="str">
        <f t="shared" si="136"/>
        <v/>
      </c>
      <c r="BP153" s="8" t="str">
        <f t="shared" si="137"/>
        <v/>
      </c>
      <c r="BQ153" s="8" t="str">
        <f t="shared" si="138"/>
        <v/>
      </c>
    </row>
    <row r="154" spans="1:69" x14ac:dyDescent="0.2">
      <c r="A154" s="8" t="str">
        <f>Binning!B154</f>
        <v>PCPU</v>
      </c>
      <c r="B154" s="8" t="str">
        <f>Binning!C154</f>
        <v>MP00D</v>
      </c>
      <c r="C154" s="8" t="str">
        <f>Binning!D154</f>
        <v>E8</v>
      </c>
      <c r="D154" s="8" t="str">
        <f>Binning!F154</f>
        <v>MP00D_E8</v>
      </c>
      <c r="E154" s="8" t="str">
        <f>Binning!G154</f>
        <v>Bin1</v>
      </c>
      <c r="F154" s="8">
        <f>Binning!H154</f>
        <v>1370</v>
      </c>
      <c r="G154" s="8">
        <f>Binning!I154</f>
        <v>155</v>
      </c>
      <c r="H154" s="8">
        <f>Binning!J154</f>
        <v>653.6</v>
      </c>
      <c r="J154" s="8">
        <f>Binning!L154</f>
        <v>1085</v>
      </c>
      <c r="K154" s="8">
        <f>Binning!M154</f>
        <v>875</v>
      </c>
      <c r="L154" s="8">
        <f>Binning!N154</f>
        <v>185</v>
      </c>
      <c r="M154" s="8">
        <f>Binning!Y154</f>
        <v>5</v>
      </c>
      <c r="O154" s="8">
        <f t="shared" si="110"/>
        <v>110</v>
      </c>
      <c r="P154" s="8">
        <f>Binning!AZ154</f>
        <v>594.18521581609184</v>
      </c>
      <c r="Q154" s="8" t="str">
        <f t="shared" si="111"/>
        <v>MP00D_E8</v>
      </c>
      <c r="R154" s="8">
        <f t="shared" si="109"/>
        <v>1085</v>
      </c>
      <c r="S154" s="8">
        <f t="shared" si="109"/>
        <v>1085</v>
      </c>
      <c r="T154" s="8">
        <f t="shared" si="109"/>
        <v>1045</v>
      </c>
      <c r="U154" s="8">
        <f t="shared" si="109"/>
        <v>1020</v>
      </c>
      <c r="V154" s="8">
        <f t="shared" si="109"/>
        <v>1000</v>
      </c>
      <c r="W154" s="8">
        <f t="shared" si="109"/>
        <v>985</v>
      </c>
      <c r="X154" s="8">
        <f t="shared" si="109"/>
        <v>970</v>
      </c>
      <c r="Y154" s="8">
        <f t="shared" si="109"/>
        <v>960</v>
      </c>
      <c r="Z154" s="8">
        <f t="shared" si="109"/>
        <v>955</v>
      </c>
      <c r="AA154" s="8">
        <f t="shared" si="109"/>
        <v>945</v>
      </c>
      <c r="AB154" s="8">
        <f t="shared" si="109"/>
        <v>940</v>
      </c>
      <c r="AC154" s="8">
        <f t="shared" si="109"/>
        <v>930</v>
      </c>
      <c r="AD154" s="8" t="str">
        <f t="shared" si="109"/>
        <v/>
      </c>
      <c r="AE154" s="8" t="str">
        <f t="shared" si="109"/>
        <v/>
      </c>
      <c r="AF154" s="8" t="str">
        <f t="shared" si="109"/>
        <v/>
      </c>
      <c r="AG154" s="8" t="str">
        <f t="shared" si="109"/>
        <v/>
      </c>
      <c r="AH154" s="8" t="str">
        <f t="shared" si="108"/>
        <v/>
      </c>
      <c r="AI154" s="8" t="str">
        <f t="shared" si="108"/>
        <v/>
      </c>
      <c r="AJ154" s="8" t="str">
        <f t="shared" si="108"/>
        <v/>
      </c>
      <c r="AK154" s="8" t="str">
        <f t="shared" si="108"/>
        <v/>
      </c>
      <c r="AL154" s="8" t="str">
        <f t="shared" si="108"/>
        <v/>
      </c>
      <c r="AM154" s="8" t="str">
        <f t="shared" si="108"/>
        <v/>
      </c>
      <c r="AN154" s="8" t="str">
        <f t="shared" si="108"/>
        <v/>
      </c>
      <c r="AO154" s="8" t="str">
        <f t="shared" si="108"/>
        <v/>
      </c>
      <c r="AQ154" s="8">
        <f t="shared" si="112"/>
        <v>110</v>
      </c>
      <c r="AR154" s="8">
        <f t="shared" si="113"/>
        <v>594.18521581609184</v>
      </c>
      <c r="AS154" s="8" t="str">
        <f t="shared" si="114"/>
        <v>MP00D_E8</v>
      </c>
      <c r="AT154" s="8">
        <f t="shared" si="115"/>
        <v>1270</v>
      </c>
      <c r="AU154" s="8">
        <f t="shared" si="116"/>
        <v>1270</v>
      </c>
      <c r="AV154" s="8">
        <f t="shared" si="117"/>
        <v>1230</v>
      </c>
      <c r="AW154" s="8">
        <f t="shared" si="118"/>
        <v>1205</v>
      </c>
      <c r="AX154" s="8">
        <f t="shared" si="119"/>
        <v>1185</v>
      </c>
      <c r="AY154" s="8">
        <f t="shared" si="120"/>
        <v>1170</v>
      </c>
      <c r="AZ154" s="8">
        <f t="shared" si="121"/>
        <v>1155</v>
      </c>
      <c r="BA154" s="8">
        <f t="shared" si="122"/>
        <v>1145</v>
      </c>
      <c r="BB154" s="8">
        <f t="shared" si="123"/>
        <v>1140</v>
      </c>
      <c r="BC154" s="8">
        <f t="shared" si="124"/>
        <v>1130</v>
      </c>
      <c r="BD154" s="8">
        <f t="shared" si="125"/>
        <v>1125</v>
      </c>
      <c r="BE154" s="8">
        <f t="shared" si="126"/>
        <v>1115</v>
      </c>
      <c r="BF154" s="8" t="str">
        <f t="shared" si="127"/>
        <v/>
      </c>
      <c r="BG154" s="8" t="str">
        <f t="shared" si="128"/>
        <v/>
      </c>
      <c r="BH154" s="8" t="str">
        <f t="shared" si="129"/>
        <v/>
      </c>
      <c r="BI154" s="8" t="str">
        <f t="shared" si="130"/>
        <v/>
      </c>
      <c r="BJ154" s="8" t="str">
        <f t="shared" si="131"/>
        <v/>
      </c>
      <c r="BK154" s="8" t="str">
        <f t="shared" si="132"/>
        <v/>
      </c>
      <c r="BL154" s="8" t="str">
        <f t="shared" si="133"/>
        <v/>
      </c>
      <c r="BM154" s="8" t="str">
        <f t="shared" si="134"/>
        <v/>
      </c>
      <c r="BN154" s="8" t="str">
        <f t="shared" si="135"/>
        <v/>
      </c>
      <c r="BO154" s="8" t="str">
        <f t="shared" si="136"/>
        <v/>
      </c>
      <c r="BP154" s="8" t="str">
        <f t="shared" si="137"/>
        <v/>
      </c>
      <c r="BQ154" s="8" t="str">
        <f t="shared" si="138"/>
        <v/>
      </c>
    </row>
    <row r="155" spans="1:69" x14ac:dyDescent="0.2">
      <c r="A155" s="8" t="str">
        <f>Binning!B155</f>
        <v>PCPU</v>
      </c>
      <c r="B155" s="8" t="str">
        <f>Binning!C155</f>
        <v>MP00D</v>
      </c>
      <c r="C155" s="8" t="str">
        <f>Binning!D155</f>
        <v>E9</v>
      </c>
      <c r="D155" s="8" t="str">
        <f>Binning!F155</f>
        <v>MP00D_E9</v>
      </c>
      <c r="E155" s="8" t="str">
        <f>Binning!G155</f>
        <v>Bin1</v>
      </c>
      <c r="F155" s="8">
        <f>Binning!H155</f>
        <v>1355</v>
      </c>
      <c r="G155" s="8">
        <f>Binning!I155</f>
        <v>155</v>
      </c>
      <c r="H155" s="8">
        <f>Binning!J155</f>
        <v>653.6</v>
      </c>
      <c r="J155" s="8">
        <f>Binning!L155</f>
        <v>1085</v>
      </c>
      <c r="K155" s="8">
        <f>Binning!M155</f>
        <v>875</v>
      </c>
      <c r="L155" s="8">
        <f>Binning!N155</f>
        <v>185</v>
      </c>
      <c r="M155" s="8">
        <f>Binning!Y155</f>
        <v>5</v>
      </c>
      <c r="O155" s="8">
        <f t="shared" si="110"/>
        <v>110</v>
      </c>
      <c r="P155" s="8">
        <f>Binning!AZ155</f>
        <v>594.18521581609184</v>
      </c>
      <c r="Q155" s="8" t="str">
        <f t="shared" si="111"/>
        <v>MP00D_E9</v>
      </c>
      <c r="R155" s="8">
        <f t="shared" si="109"/>
        <v>1085</v>
      </c>
      <c r="S155" s="8">
        <f t="shared" si="109"/>
        <v>1080</v>
      </c>
      <c r="T155" s="8">
        <f t="shared" si="109"/>
        <v>1030</v>
      </c>
      <c r="U155" s="8">
        <f t="shared" si="109"/>
        <v>1005</v>
      </c>
      <c r="V155" s="8">
        <f t="shared" si="109"/>
        <v>985</v>
      </c>
      <c r="W155" s="8">
        <f t="shared" si="109"/>
        <v>970</v>
      </c>
      <c r="X155" s="8">
        <f t="shared" si="109"/>
        <v>955</v>
      </c>
      <c r="Y155" s="8">
        <f t="shared" si="109"/>
        <v>945</v>
      </c>
      <c r="Z155" s="8">
        <f t="shared" si="109"/>
        <v>940</v>
      </c>
      <c r="AA155" s="8">
        <f t="shared" si="109"/>
        <v>930</v>
      </c>
      <c r="AB155" s="8">
        <f t="shared" si="109"/>
        <v>925</v>
      </c>
      <c r="AC155" s="8">
        <f t="shared" si="109"/>
        <v>915</v>
      </c>
      <c r="AD155" s="8" t="str">
        <f t="shared" si="109"/>
        <v/>
      </c>
      <c r="AE155" s="8" t="str">
        <f t="shared" si="109"/>
        <v/>
      </c>
      <c r="AF155" s="8" t="str">
        <f t="shared" si="109"/>
        <v/>
      </c>
      <c r="AG155" s="8" t="str">
        <f t="shared" si="109"/>
        <v/>
      </c>
      <c r="AH155" s="8" t="str">
        <f t="shared" si="108"/>
        <v/>
      </c>
      <c r="AI155" s="8" t="str">
        <f t="shared" si="108"/>
        <v/>
      </c>
      <c r="AJ155" s="8" t="str">
        <f t="shared" si="108"/>
        <v/>
      </c>
      <c r="AK155" s="8" t="str">
        <f t="shared" si="108"/>
        <v/>
      </c>
      <c r="AL155" s="8" t="str">
        <f t="shared" si="108"/>
        <v/>
      </c>
      <c r="AM155" s="8" t="str">
        <f t="shared" si="108"/>
        <v/>
      </c>
      <c r="AN155" s="8" t="str">
        <f t="shared" si="108"/>
        <v/>
      </c>
      <c r="AO155" s="8" t="str">
        <f t="shared" si="108"/>
        <v/>
      </c>
      <c r="AQ155" s="8">
        <f t="shared" si="112"/>
        <v>110</v>
      </c>
      <c r="AR155" s="8">
        <f t="shared" si="113"/>
        <v>594.18521581609184</v>
      </c>
      <c r="AS155" s="8" t="str">
        <f t="shared" si="114"/>
        <v>MP00D_E9</v>
      </c>
      <c r="AT155" s="8">
        <f t="shared" si="115"/>
        <v>1270</v>
      </c>
      <c r="AU155" s="8">
        <f t="shared" si="116"/>
        <v>1265</v>
      </c>
      <c r="AV155" s="8">
        <f t="shared" si="117"/>
        <v>1215</v>
      </c>
      <c r="AW155" s="8">
        <f t="shared" si="118"/>
        <v>1190</v>
      </c>
      <c r="AX155" s="8">
        <f t="shared" si="119"/>
        <v>1170</v>
      </c>
      <c r="AY155" s="8">
        <f t="shared" si="120"/>
        <v>1155</v>
      </c>
      <c r="AZ155" s="8">
        <f t="shared" si="121"/>
        <v>1140</v>
      </c>
      <c r="BA155" s="8">
        <f t="shared" si="122"/>
        <v>1130</v>
      </c>
      <c r="BB155" s="8">
        <f t="shared" si="123"/>
        <v>1125</v>
      </c>
      <c r="BC155" s="8">
        <f t="shared" si="124"/>
        <v>1115</v>
      </c>
      <c r="BD155" s="8">
        <f t="shared" si="125"/>
        <v>1110</v>
      </c>
      <c r="BE155" s="8">
        <f t="shared" si="126"/>
        <v>1100</v>
      </c>
      <c r="BF155" s="8" t="str">
        <f t="shared" si="127"/>
        <v/>
      </c>
      <c r="BG155" s="8" t="str">
        <f t="shared" si="128"/>
        <v/>
      </c>
      <c r="BH155" s="8" t="str">
        <f t="shared" si="129"/>
        <v/>
      </c>
      <c r="BI155" s="8" t="str">
        <f t="shared" si="130"/>
        <v/>
      </c>
      <c r="BJ155" s="8" t="str">
        <f t="shared" si="131"/>
        <v/>
      </c>
      <c r="BK155" s="8" t="str">
        <f t="shared" si="132"/>
        <v/>
      </c>
      <c r="BL155" s="8" t="str">
        <f t="shared" si="133"/>
        <v/>
      </c>
      <c r="BM155" s="8" t="str">
        <f t="shared" si="134"/>
        <v/>
      </c>
      <c r="BN155" s="8" t="str">
        <f t="shared" si="135"/>
        <v/>
      </c>
      <c r="BO155" s="8" t="str">
        <f t="shared" si="136"/>
        <v/>
      </c>
      <c r="BP155" s="8" t="str">
        <f t="shared" si="137"/>
        <v/>
      </c>
      <c r="BQ155" s="8" t="str">
        <f t="shared" si="138"/>
        <v/>
      </c>
    </row>
    <row r="156" spans="1:69" x14ac:dyDescent="0.2">
      <c r="A156" s="8" t="str">
        <f>Binning!B156</f>
        <v>PCPU</v>
      </c>
      <c r="B156" s="8" t="str">
        <f>Binning!C156</f>
        <v>MP00D</v>
      </c>
      <c r="C156" s="8" t="str">
        <f>Binning!D156</f>
        <v>E10</v>
      </c>
      <c r="D156" s="8" t="str">
        <f>Binning!F156</f>
        <v>MP00D_E10</v>
      </c>
      <c r="E156" s="8" t="str">
        <f>Binning!G156</f>
        <v>Bin1</v>
      </c>
      <c r="F156" s="8">
        <f>Binning!H156</f>
        <v>1340</v>
      </c>
      <c r="G156" s="8">
        <f>Binning!I156</f>
        <v>155</v>
      </c>
      <c r="H156" s="8">
        <f>Binning!J156</f>
        <v>653.6</v>
      </c>
      <c r="J156" s="8">
        <f>Binning!L156</f>
        <v>1085</v>
      </c>
      <c r="K156" s="8">
        <f>Binning!M156</f>
        <v>875</v>
      </c>
      <c r="L156" s="8">
        <f>Binning!N156</f>
        <v>185</v>
      </c>
      <c r="M156" s="8">
        <f>Binning!Y156</f>
        <v>5</v>
      </c>
      <c r="O156" s="8">
        <f t="shared" si="110"/>
        <v>110</v>
      </c>
      <c r="P156" s="8">
        <f>Binning!AZ156</f>
        <v>594.18521581609184</v>
      </c>
      <c r="Q156" s="8" t="str">
        <f t="shared" si="111"/>
        <v>MP00D_E10</v>
      </c>
      <c r="R156" s="8">
        <f t="shared" si="109"/>
        <v>1085</v>
      </c>
      <c r="S156" s="8">
        <f t="shared" si="109"/>
        <v>1065</v>
      </c>
      <c r="T156" s="8">
        <f t="shared" si="109"/>
        <v>1015</v>
      </c>
      <c r="U156" s="8">
        <f t="shared" si="109"/>
        <v>990</v>
      </c>
      <c r="V156" s="8">
        <f t="shared" si="109"/>
        <v>970</v>
      </c>
      <c r="W156" s="8">
        <f t="shared" si="109"/>
        <v>955</v>
      </c>
      <c r="X156" s="8">
        <f t="shared" si="109"/>
        <v>940</v>
      </c>
      <c r="Y156" s="8">
        <f t="shared" si="109"/>
        <v>930</v>
      </c>
      <c r="Z156" s="8">
        <f t="shared" si="109"/>
        <v>925</v>
      </c>
      <c r="AA156" s="8">
        <f t="shared" si="109"/>
        <v>915</v>
      </c>
      <c r="AB156" s="8">
        <f t="shared" si="109"/>
        <v>910</v>
      </c>
      <c r="AC156" s="8">
        <f t="shared" si="109"/>
        <v>900</v>
      </c>
      <c r="AD156" s="8" t="str">
        <f t="shared" si="109"/>
        <v/>
      </c>
      <c r="AE156" s="8" t="str">
        <f t="shared" si="109"/>
        <v/>
      </c>
      <c r="AF156" s="8" t="str">
        <f t="shared" si="109"/>
        <v/>
      </c>
      <c r="AG156" s="8" t="str">
        <f t="shared" si="109"/>
        <v/>
      </c>
      <c r="AH156" s="8" t="str">
        <f t="shared" si="108"/>
        <v/>
      </c>
      <c r="AI156" s="8" t="str">
        <f t="shared" si="108"/>
        <v/>
      </c>
      <c r="AJ156" s="8" t="str">
        <f t="shared" si="108"/>
        <v/>
      </c>
      <c r="AK156" s="8" t="str">
        <f t="shared" si="108"/>
        <v/>
      </c>
      <c r="AL156" s="8" t="str">
        <f t="shared" si="108"/>
        <v/>
      </c>
      <c r="AM156" s="8" t="str">
        <f t="shared" si="108"/>
        <v/>
      </c>
      <c r="AN156" s="8" t="str">
        <f t="shared" si="108"/>
        <v/>
      </c>
      <c r="AO156" s="8" t="str">
        <f t="shared" si="108"/>
        <v/>
      </c>
      <c r="AQ156" s="8">
        <f t="shared" si="112"/>
        <v>110</v>
      </c>
      <c r="AR156" s="8">
        <f t="shared" si="113"/>
        <v>594.18521581609184</v>
      </c>
      <c r="AS156" s="8" t="str">
        <f t="shared" si="114"/>
        <v>MP00D_E10</v>
      </c>
      <c r="AT156" s="8">
        <f t="shared" si="115"/>
        <v>1270</v>
      </c>
      <c r="AU156" s="8">
        <f t="shared" si="116"/>
        <v>1250</v>
      </c>
      <c r="AV156" s="8">
        <f t="shared" si="117"/>
        <v>1200</v>
      </c>
      <c r="AW156" s="8">
        <f t="shared" si="118"/>
        <v>1175</v>
      </c>
      <c r="AX156" s="8">
        <f t="shared" si="119"/>
        <v>1155</v>
      </c>
      <c r="AY156" s="8">
        <f t="shared" si="120"/>
        <v>1140</v>
      </c>
      <c r="AZ156" s="8">
        <f t="shared" si="121"/>
        <v>1125</v>
      </c>
      <c r="BA156" s="8">
        <f t="shared" si="122"/>
        <v>1115</v>
      </c>
      <c r="BB156" s="8">
        <f t="shared" si="123"/>
        <v>1110</v>
      </c>
      <c r="BC156" s="8">
        <f t="shared" si="124"/>
        <v>1100</v>
      </c>
      <c r="BD156" s="8">
        <f t="shared" si="125"/>
        <v>1095</v>
      </c>
      <c r="BE156" s="8">
        <f t="shared" si="126"/>
        <v>1085</v>
      </c>
      <c r="BF156" s="8" t="str">
        <f t="shared" si="127"/>
        <v/>
      </c>
      <c r="BG156" s="8" t="str">
        <f t="shared" si="128"/>
        <v/>
      </c>
      <c r="BH156" s="8" t="str">
        <f t="shared" si="129"/>
        <v/>
      </c>
      <c r="BI156" s="8" t="str">
        <f t="shared" si="130"/>
        <v/>
      </c>
      <c r="BJ156" s="8" t="str">
        <f t="shared" si="131"/>
        <v/>
      </c>
      <c r="BK156" s="8" t="str">
        <f t="shared" si="132"/>
        <v/>
      </c>
      <c r="BL156" s="8" t="str">
        <f t="shared" si="133"/>
        <v/>
      </c>
      <c r="BM156" s="8" t="str">
        <f t="shared" si="134"/>
        <v/>
      </c>
      <c r="BN156" s="8" t="str">
        <f t="shared" si="135"/>
        <v/>
      </c>
      <c r="BO156" s="8" t="str">
        <f t="shared" si="136"/>
        <v/>
      </c>
      <c r="BP156" s="8" t="str">
        <f t="shared" si="137"/>
        <v/>
      </c>
      <c r="BQ156" s="8" t="str">
        <f t="shared" si="138"/>
        <v/>
      </c>
    </row>
    <row r="157" spans="1:69" x14ac:dyDescent="0.2">
      <c r="A157" s="8" t="str">
        <f>Binning!B157</f>
        <v>PCPU</v>
      </c>
      <c r="B157" s="8" t="str">
        <f>Binning!C157</f>
        <v>MP00D</v>
      </c>
      <c r="C157" s="8" t="str">
        <f>Binning!D157</f>
        <v>E11</v>
      </c>
      <c r="D157" s="8" t="str">
        <f>Binning!F157</f>
        <v>MP00D_E11</v>
      </c>
      <c r="E157" s="8" t="str">
        <f>Binning!G157</f>
        <v>Bin1</v>
      </c>
      <c r="F157" s="8">
        <f>Binning!H157</f>
        <v>1325</v>
      </c>
      <c r="G157" s="8">
        <f>Binning!I157</f>
        <v>155</v>
      </c>
      <c r="H157" s="8">
        <f>Binning!J157</f>
        <v>653.6</v>
      </c>
      <c r="J157" s="8">
        <f>Binning!L157</f>
        <v>1085</v>
      </c>
      <c r="K157" s="8">
        <f>Binning!M157</f>
        <v>875</v>
      </c>
      <c r="L157" s="8">
        <f>Binning!N157</f>
        <v>185</v>
      </c>
      <c r="M157" s="8">
        <f>Binning!Y157</f>
        <v>5</v>
      </c>
      <c r="O157" s="8">
        <f t="shared" si="110"/>
        <v>110</v>
      </c>
      <c r="P157" s="8">
        <f>Binning!AZ157</f>
        <v>594.18521581609184</v>
      </c>
      <c r="Q157" s="8" t="str">
        <f t="shared" si="111"/>
        <v>MP00D_E11</v>
      </c>
      <c r="R157" s="8">
        <f t="shared" si="109"/>
        <v>1085</v>
      </c>
      <c r="S157" s="8">
        <f t="shared" si="109"/>
        <v>1050</v>
      </c>
      <c r="T157" s="8">
        <f t="shared" si="109"/>
        <v>1000</v>
      </c>
      <c r="U157" s="8">
        <f t="shared" si="109"/>
        <v>975</v>
      </c>
      <c r="V157" s="8">
        <f t="shared" si="109"/>
        <v>955</v>
      </c>
      <c r="W157" s="8">
        <f t="shared" si="109"/>
        <v>940</v>
      </c>
      <c r="X157" s="8">
        <f t="shared" si="109"/>
        <v>925</v>
      </c>
      <c r="Y157" s="8">
        <f t="shared" si="109"/>
        <v>915</v>
      </c>
      <c r="Z157" s="8">
        <f t="shared" si="109"/>
        <v>910</v>
      </c>
      <c r="AA157" s="8">
        <f t="shared" si="109"/>
        <v>900</v>
      </c>
      <c r="AB157" s="8">
        <f t="shared" si="109"/>
        <v>895</v>
      </c>
      <c r="AC157" s="8">
        <f t="shared" si="109"/>
        <v>885</v>
      </c>
      <c r="AD157" s="8" t="str">
        <f t="shared" si="109"/>
        <v/>
      </c>
      <c r="AE157" s="8" t="str">
        <f t="shared" si="109"/>
        <v/>
      </c>
      <c r="AF157" s="8" t="str">
        <f t="shared" si="109"/>
        <v/>
      </c>
      <c r="AG157" s="8" t="str">
        <f t="shared" si="109"/>
        <v/>
      </c>
      <c r="AH157" s="8" t="str">
        <f t="shared" si="108"/>
        <v/>
      </c>
      <c r="AI157" s="8" t="str">
        <f t="shared" si="108"/>
        <v/>
      </c>
      <c r="AJ157" s="8" t="str">
        <f t="shared" si="108"/>
        <v/>
      </c>
      <c r="AK157" s="8" t="str">
        <f t="shared" si="108"/>
        <v/>
      </c>
      <c r="AL157" s="8" t="str">
        <f t="shared" si="108"/>
        <v/>
      </c>
      <c r="AM157" s="8" t="str">
        <f t="shared" si="108"/>
        <v/>
      </c>
      <c r="AN157" s="8" t="str">
        <f t="shared" si="108"/>
        <v/>
      </c>
      <c r="AO157" s="8" t="str">
        <f t="shared" si="108"/>
        <v/>
      </c>
      <c r="AQ157" s="8">
        <f t="shared" si="112"/>
        <v>110</v>
      </c>
      <c r="AR157" s="8">
        <f t="shared" si="113"/>
        <v>594.18521581609184</v>
      </c>
      <c r="AS157" s="8" t="str">
        <f t="shared" si="114"/>
        <v>MP00D_E11</v>
      </c>
      <c r="AT157" s="8">
        <f t="shared" si="115"/>
        <v>1270</v>
      </c>
      <c r="AU157" s="8">
        <f t="shared" si="116"/>
        <v>1235</v>
      </c>
      <c r="AV157" s="8">
        <f t="shared" si="117"/>
        <v>1185</v>
      </c>
      <c r="AW157" s="8">
        <f t="shared" si="118"/>
        <v>1160</v>
      </c>
      <c r="AX157" s="8">
        <f t="shared" si="119"/>
        <v>1140</v>
      </c>
      <c r="AY157" s="8">
        <f t="shared" si="120"/>
        <v>1125</v>
      </c>
      <c r="AZ157" s="8">
        <f t="shared" si="121"/>
        <v>1110</v>
      </c>
      <c r="BA157" s="8">
        <f t="shared" si="122"/>
        <v>1100</v>
      </c>
      <c r="BB157" s="8">
        <f t="shared" si="123"/>
        <v>1095</v>
      </c>
      <c r="BC157" s="8">
        <f t="shared" si="124"/>
        <v>1085</v>
      </c>
      <c r="BD157" s="8">
        <f t="shared" si="125"/>
        <v>1080</v>
      </c>
      <c r="BE157" s="8">
        <f t="shared" si="126"/>
        <v>1070</v>
      </c>
      <c r="BF157" s="8" t="str">
        <f t="shared" si="127"/>
        <v/>
      </c>
      <c r="BG157" s="8" t="str">
        <f t="shared" si="128"/>
        <v/>
      </c>
      <c r="BH157" s="8" t="str">
        <f t="shared" si="129"/>
        <v/>
      </c>
      <c r="BI157" s="8" t="str">
        <f t="shared" si="130"/>
        <v/>
      </c>
      <c r="BJ157" s="8" t="str">
        <f t="shared" si="131"/>
        <v/>
      </c>
      <c r="BK157" s="8" t="str">
        <f t="shared" si="132"/>
        <v/>
      </c>
      <c r="BL157" s="8" t="str">
        <f t="shared" si="133"/>
        <v/>
      </c>
      <c r="BM157" s="8" t="str">
        <f t="shared" si="134"/>
        <v/>
      </c>
      <c r="BN157" s="8" t="str">
        <f t="shared" si="135"/>
        <v/>
      </c>
      <c r="BO157" s="8" t="str">
        <f t="shared" si="136"/>
        <v/>
      </c>
      <c r="BP157" s="8" t="str">
        <f t="shared" si="137"/>
        <v/>
      </c>
      <c r="BQ157" s="8" t="str">
        <f t="shared" si="138"/>
        <v/>
      </c>
    </row>
    <row r="158" spans="1:69" x14ac:dyDescent="0.2">
      <c r="A158" s="8" t="str">
        <f>Binning!B158</f>
        <v>PCPU</v>
      </c>
      <c r="B158" s="8" t="str">
        <f>Binning!C158</f>
        <v>MP00D</v>
      </c>
      <c r="C158" s="8" t="str">
        <f>Binning!D158</f>
        <v>E12</v>
      </c>
      <c r="D158" s="8" t="str">
        <f>Binning!F158</f>
        <v>MP00D_E12</v>
      </c>
      <c r="E158" s="8" t="str">
        <f>Binning!G158</f>
        <v>Bin1</v>
      </c>
      <c r="F158" s="8">
        <f>Binning!H158</f>
        <v>1310</v>
      </c>
      <c r="G158" s="8">
        <f>Binning!I158</f>
        <v>155</v>
      </c>
      <c r="H158" s="8">
        <f>Binning!J158</f>
        <v>653.6</v>
      </c>
      <c r="J158" s="8">
        <f>Binning!L158</f>
        <v>1085</v>
      </c>
      <c r="K158" s="8">
        <f>Binning!M158</f>
        <v>875</v>
      </c>
      <c r="L158" s="8">
        <f>Binning!N158</f>
        <v>185</v>
      </c>
      <c r="M158" s="8">
        <f>Binning!Y158</f>
        <v>5</v>
      </c>
      <c r="O158" s="8">
        <f t="shared" si="110"/>
        <v>110</v>
      </c>
      <c r="P158" s="8">
        <f>Binning!AZ158</f>
        <v>594.18521581609184</v>
      </c>
      <c r="Q158" s="8" t="str">
        <f t="shared" si="111"/>
        <v>MP00D_E12</v>
      </c>
      <c r="R158" s="8">
        <f t="shared" ref="R158:AG173" si="139">IF($O158*1.03&gt;R$2,MAX(MIN(FLOOR(($F158-$G158*LOG10($P158*R$2/100))/$M158,1)*$M158,$J158),$K158),"")</f>
        <v>1085</v>
      </c>
      <c r="S158" s="8">
        <f t="shared" si="139"/>
        <v>1035</v>
      </c>
      <c r="T158" s="8">
        <f t="shared" si="139"/>
        <v>985</v>
      </c>
      <c r="U158" s="8">
        <f t="shared" si="139"/>
        <v>960</v>
      </c>
      <c r="V158" s="8">
        <f t="shared" si="139"/>
        <v>940</v>
      </c>
      <c r="W158" s="8">
        <f t="shared" si="139"/>
        <v>925</v>
      </c>
      <c r="X158" s="8">
        <f t="shared" si="139"/>
        <v>910</v>
      </c>
      <c r="Y158" s="8">
        <f t="shared" si="139"/>
        <v>900</v>
      </c>
      <c r="Z158" s="8">
        <f t="shared" si="139"/>
        <v>895</v>
      </c>
      <c r="AA158" s="8">
        <f t="shared" si="139"/>
        <v>885</v>
      </c>
      <c r="AB158" s="8">
        <f t="shared" si="139"/>
        <v>880</v>
      </c>
      <c r="AC158" s="8">
        <f t="shared" si="139"/>
        <v>875</v>
      </c>
      <c r="AD158" s="8" t="str">
        <f t="shared" si="139"/>
        <v/>
      </c>
      <c r="AE158" s="8" t="str">
        <f t="shared" si="139"/>
        <v/>
      </c>
      <c r="AF158" s="8" t="str">
        <f t="shared" si="139"/>
        <v/>
      </c>
      <c r="AG158" s="8" t="str">
        <f t="shared" si="139"/>
        <v/>
      </c>
      <c r="AH158" s="8" t="str">
        <f t="shared" si="108"/>
        <v/>
      </c>
      <c r="AI158" s="8" t="str">
        <f t="shared" si="108"/>
        <v/>
      </c>
      <c r="AJ158" s="8" t="str">
        <f t="shared" si="108"/>
        <v/>
      </c>
      <c r="AK158" s="8" t="str">
        <f t="shared" si="108"/>
        <v/>
      </c>
      <c r="AL158" s="8" t="str">
        <f t="shared" si="108"/>
        <v/>
      </c>
      <c r="AM158" s="8" t="str">
        <f t="shared" si="108"/>
        <v/>
      </c>
      <c r="AN158" s="8" t="str">
        <f t="shared" si="108"/>
        <v/>
      </c>
      <c r="AO158" s="8" t="str">
        <f t="shared" si="108"/>
        <v/>
      </c>
      <c r="AQ158" s="8">
        <f t="shared" si="112"/>
        <v>110</v>
      </c>
      <c r="AR158" s="8">
        <f t="shared" si="113"/>
        <v>594.18521581609184</v>
      </c>
      <c r="AS158" s="8" t="str">
        <f t="shared" si="114"/>
        <v>MP00D_E12</v>
      </c>
      <c r="AT158" s="8">
        <f t="shared" si="115"/>
        <v>1270</v>
      </c>
      <c r="AU158" s="8">
        <f t="shared" si="116"/>
        <v>1220</v>
      </c>
      <c r="AV158" s="8">
        <f t="shared" si="117"/>
        <v>1170</v>
      </c>
      <c r="AW158" s="8">
        <f t="shared" si="118"/>
        <v>1145</v>
      </c>
      <c r="AX158" s="8">
        <f t="shared" si="119"/>
        <v>1125</v>
      </c>
      <c r="AY158" s="8">
        <f t="shared" si="120"/>
        <v>1110</v>
      </c>
      <c r="AZ158" s="8">
        <f t="shared" si="121"/>
        <v>1095</v>
      </c>
      <c r="BA158" s="8">
        <f t="shared" si="122"/>
        <v>1085</v>
      </c>
      <c r="BB158" s="8">
        <f t="shared" si="123"/>
        <v>1080</v>
      </c>
      <c r="BC158" s="8">
        <f t="shared" si="124"/>
        <v>1070</v>
      </c>
      <c r="BD158" s="8">
        <f t="shared" si="125"/>
        <v>1065</v>
      </c>
      <c r="BE158" s="8">
        <f t="shared" si="126"/>
        <v>1060</v>
      </c>
      <c r="BF158" s="8" t="str">
        <f t="shared" si="127"/>
        <v/>
      </c>
      <c r="BG158" s="8" t="str">
        <f t="shared" si="128"/>
        <v/>
      </c>
      <c r="BH158" s="8" t="str">
        <f t="shared" si="129"/>
        <v/>
      </c>
      <c r="BI158" s="8" t="str">
        <f t="shared" si="130"/>
        <v/>
      </c>
      <c r="BJ158" s="8" t="str">
        <f t="shared" si="131"/>
        <v/>
      </c>
      <c r="BK158" s="8" t="str">
        <f t="shared" si="132"/>
        <v/>
      </c>
      <c r="BL158" s="8" t="str">
        <f t="shared" si="133"/>
        <v/>
      </c>
      <c r="BM158" s="8" t="str">
        <f t="shared" si="134"/>
        <v/>
      </c>
      <c r="BN158" s="8" t="str">
        <f t="shared" si="135"/>
        <v/>
      </c>
      <c r="BO158" s="8" t="str">
        <f t="shared" si="136"/>
        <v/>
      </c>
      <c r="BP158" s="8" t="str">
        <f t="shared" si="137"/>
        <v/>
      </c>
      <c r="BQ158" s="8" t="str">
        <f t="shared" si="138"/>
        <v/>
      </c>
    </row>
    <row r="159" spans="1:69" x14ac:dyDescent="0.2">
      <c r="A159" s="8" t="str">
        <f>Binning!B159</f>
        <v>PCPU</v>
      </c>
      <c r="B159" s="8" t="str">
        <f>Binning!C159</f>
        <v>MP00E</v>
      </c>
      <c r="C159" s="8" t="str">
        <f>Binning!D159</f>
        <v>E1</v>
      </c>
      <c r="D159" s="8" t="str">
        <f>Binning!F159</f>
        <v>MP00E_E1</v>
      </c>
      <c r="E159" s="8" t="str">
        <f>Binning!G159</f>
        <v>Bin1</v>
      </c>
      <c r="F159" s="8">
        <f>Binning!H159</f>
        <v>1475</v>
      </c>
      <c r="G159" s="8">
        <f>Binning!I159</f>
        <v>155</v>
      </c>
      <c r="H159" s="8">
        <f>Binning!J159</f>
        <v>653.6</v>
      </c>
      <c r="J159" s="8">
        <f>Binning!L159</f>
        <v>1105</v>
      </c>
      <c r="K159" s="8">
        <f>Binning!M159</f>
        <v>875</v>
      </c>
      <c r="L159" s="8">
        <f>Binning!N159</f>
        <v>185</v>
      </c>
      <c r="M159" s="8">
        <f>Binning!Y159</f>
        <v>5</v>
      </c>
      <c r="O159" s="8">
        <f t="shared" si="110"/>
        <v>110</v>
      </c>
      <c r="P159" s="8">
        <f>Binning!AZ159</f>
        <v>594.18521581609184</v>
      </c>
      <c r="Q159" s="8" t="str">
        <f t="shared" si="111"/>
        <v>MP00E_E1</v>
      </c>
      <c r="R159" s="8">
        <f t="shared" si="139"/>
        <v>1105</v>
      </c>
      <c r="S159" s="8">
        <f t="shared" si="139"/>
        <v>1105</v>
      </c>
      <c r="T159" s="8">
        <f t="shared" si="139"/>
        <v>1105</v>
      </c>
      <c r="U159" s="8">
        <f t="shared" si="139"/>
        <v>1105</v>
      </c>
      <c r="V159" s="8">
        <f t="shared" si="139"/>
        <v>1105</v>
      </c>
      <c r="W159" s="8">
        <f t="shared" si="139"/>
        <v>1090</v>
      </c>
      <c r="X159" s="8">
        <f t="shared" si="139"/>
        <v>1075</v>
      </c>
      <c r="Y159" s="8">
        <f t="shared" si="139"/>
        <v>1065</v>
      </c>
      <c r="Z159" s="8">
        <f t="shared" si="139"/>
        <v>1060</v>
      </c>
      <c r="AA159" s="8">
        <f t="shared" si="139"/>
        <v>1050</v>
      </c>
      <c r="AB159" s="8">
        <f t="shared" si="139"/>
        <v>1045</v>
      </c>
      <c r="AC159" s="8">
        <f t="shared" si="139"/>
        <v>1035</v>
      </c>
      <c r="AD159" s="8" t="str">
        <f t="shared" si="139"/>
        <v/>
      </c>
      <c r="AE159" s="8" t="str">
        <f t="shared" si="139"/>
        <v/>
      </c>
      <c r="AF159" s="8" t="str">
        <f t="shared" si="139"/>
        <v/>
      </c>
      <c r="AG159" s="8" t="str">
        <f t="shared" si="139"/>
        <v/>
      </c>
      <c r="AH159" s="8" t="str">
        <f t="shared" si="108"/>
        <v/>
      </c>
      <c r="AI159" s="8" t="str">
        <f t="shared" si="108"/>
        <v/>
      </c>
      <c r="AJ159" s="8" t="str">
        <f t="shared" si="108"/>
        <v/>
      </c>
      <c r="AK159" s="8" t="str">
        <f t="shared" si="108"/>
        <v/>
      </c>
      <c r="AL159" s="8" t="str">
        <f t="shared" si="108"/>
        <v/>
      </c>
      <c r="AM159" s="8" t="str">
        <f t="shared" si="108"/>
        <v/>
      </c>
      <c r="AN159" s="8" t="str">
        <f t="shared" si="108"/>
        <v/>
      </c>
      <c r="AO159" s="8" t="str">
        <f t="shared" si="108"/>
        <v/>
      </c>
      <c r="AQ159" s="8">
        <f t="shared" si="112"/>
        <v>110</v>
      </c>
      <c r="AR159" s="8">
        <f t="shared" si="113"/>
        <v>594.18521581609184</v>
      </c>
      <c r="AS159" s="8" t="str">
        <f t="shared" si="114"/>
        <v>MP00E_E1</v>
      </c>
      <c r="AT159" s="8">
        <f t="shared" si="115"/>
        <v>1290</v>
      </c>
      <c r="AU159" s="8">
        <f t="shared" si="116"/>
        <v>1290</v>
      </c>
      <c r="AV159" s="8">
        <f t="shared" si="117"/>
        <v>1290</v>
      </c>
      <c r="AW159" s="8">
        <f t="shared" si="118"/>
        <v>1290</v>
      </c>
      <c r="AX159" s="8">
        <f t="shared" si="119"/>
        <v>1290</v>
      </c>
      <c r="AY159" s="8">
        <f t="shared" si="120"/>
        <v>1275</v>
      </c>
      <c r="AZ159" s="8">
        <f t="shared" si="121"/>
        <v>1260</v>
      </c>
      <c r="BA159" s="8">
        <f t="shared" si="122"/>
        <v>1250</v>
      </c>
      <c r="BB159" s="8">
        <f t="shared" si="123"/>
        <v>1245</v>
      </c>
      <c r="BC159" s="8">
        <f t="shared" si="124"/>
        <v>1235</v>
      </c>
      <c r="BD159" s="8">
        <f t="shared" si="125"/>
        <v>1230</v>
      </c>
      <c r="BE159" s="8">
        <f t="shared" si="126"/>
        <v>1220</v>
      </c>
      <c r="BF159" s="8" t="str">
        <f t="shared" si="127"/>
        <v/>
      </c>
      <c r="BG159" s="8" t="str">
        <f t="shared" si="128"/>
        <v/>
      </c>
      <c r="BH159" s="8" t="str">
        <f t="shared" si="129"/>
        <v/>
      </c>
      <c r="BI159" s="8" t="str">
        <f t="shared" si="130"/>
        <v/>
      </c>
      <c r="BJ159" s="8" t="str">
        <f t="shared" si="131"/>
        <v/>
      </c>
      <c r="BK159" s="8" t="str">
        <f t="shared" si="132"/>
        <v/>
      </c>
      <c r="BL159" s="8" t="str">
        <f t="shared" si="133"/>
        <v/>
      </c>
      <c r="BM159" s="8" t="str">
        <f t="shared" si="134"/>
        <v/>
      </c>
      <c r="BN159" s="8" t="str">
        <f t="shared" si="135"/>
        <v/>
      </c>
      <c r="BO159" s="8" t="str">
        <f t="shared" si="136"/>
        <v/>
      </c>
      <c r="BP159" s="8" t="str">
        <f t="shared" si="137"/>
        <v/>
      </c>
      <c r="BQ159" s="8" t="str">
        <f t="shared" si="138"/>
        <v/>
      </c>
    </row>
    <row r="160" spans="1:69" x14ac:dyDescent="0.2">
      <c r="A160" s="8" t="str">
        <f>Binning!B160</f>
        <v>PCPU</v>
      </c>
      <c r="B160" s="8" t="str">
        <f>Binning!C160</f>
        <v>MP00E</v>
      </c>
      <c r="C160" s="8" t="str">
        <f>Binning!D160</f>
        <v>E2</v>
      </c>
      <c r="D160" s="8" t="str">
        <f>Binning!F160</f>
        <v>MP00E_E2</v>
      </c>
      <c r="E160" s="8" t="str">
        <f>Binning!G160</f>
        <v>Bin1</v>
      </c>
      <c r="F160" s="8">
        <f>Binning!H160</f>
        <v>1460</v>
      </c>
      <c r="G160" s="8">
        <f>Binning!I160</f>
        <v>155</v>
      </c>
      <c r="H160" s="8">
        <f>Binning!J160</f>
        <v>653.6</v>
      </c>
      <c r="J160" s="8">
        <f>Binning!L160</f>
        <v>1095</v>
      </c>
      <c r="K160" s="8">
        <f>Binning!M160</f>
        <v>875</v>
      </c>
      <c r="L160" s="8">
        <f>Binning!N160</f>
        <v>185</v>
      </c>
      <c r="M160" s="8">
        <f>Binning!Y160</f>
        <v>5</v>
      </c>
      <c r="O160" s="8">
        <f t="shared" si="110"/>
        <v>110</v>
      </c>
      <c r="P160" s="8">
        <f>Binning!AZ160</f>
        <v>594.18521581609184</v>
      </c>
      <c r="Q160" s="8" t="str">
        <f t="shared" si="111"/>
        <v>MP00E_E2</v>
      </c>
      <c r="R160" s="8">
        <f t="shared" si="139"/>
        <v>1095</v>
      </c>
      <c r="S160" s="8">
        <f t="shared" si="139"/>
        <v>1095</v>
      </c>
      <c r="T160" s="8">
        <f t="shared" si="139"/>
        <v>1095</v>
      </c>
      <c r="U160" s="8">
        <f t="shared" si="139"/>
        <v>1095</v>
      </c>
      <c r="V160" s="8">
        <f t="shared" si="139"/>
        <v>1090</v>
      </c>
      <c r="W160" s="8">
        <f t="shared" si="139"/>
        <v>1075</v>
      </c>
      <c r="X160" s="8">
        <f t="shared" si="139"/>
        <v>1060</v>
      </c>
      <c r="Y160" s="8">
        <f t="shared" si="139"/>
        <v>1050</v>
      </c>
      <c r="Z160" s="8">
        <f t="shared" si="139"/>
        <v>1045</v>
      </c>
      <c r="AA160" s="8">
        <f t="shared" si="139"/>
        <v>1035</v>
      </c>
      <c r="AB160" s="8">
        <f t="shared" si="139"/>
        <v>1030</v>
      </c>
      <c r="AC160" s="8">
        <f t="shared" si="139"/>
        <v>1020</v>
      </c>
      <c r="AD160" s="8" t="str">
        <f t="shared" si="139"/>
        <v/>
      </c>
      <c r="AE160" s="8" t="str">
        <f t="shared" si="139"/>
        <v/>
      </c>
      <c r="AF160" s="8" t="str">
        <f t="shared" si="139"/>
        <v/>
      </c>
      <c r="AG160" s="8" t="str">
        <f t="shared" si="139"/>
        <v/>
      </c>
      <c r="AH160" s="8" t="str">
        <f t="shared" si="108"/>
        <v/>
      </c>
      <c r="AI160" s="8" t="str">
        <f t="shared" si="108"/>
        <v/>
      </c>
      <c r="AJ160" s="8" t="str">
        <f t="shared" si="108"/>
        <v/>
      </c>
      <c r="AK160" s="8" t="str">
        <f t="shared" si="108"/>
        <v/>
      </c>
      <c r="AL160" s="8" t="str">
        <f t="shared" si="108"/>
        <v/>
      </c>
      <c r="AM160" s="8" t="str">
        <f t="shared" si="108"/>
        <v/>
      </c>
      <c r="AN160" s="8" t="str">
        <f t="shared" si="108"/>
        <v/>
      </c>
      <c r="AO160" s="8" t="str">
        <f t="shared" si="108"/>
        <v/>
      </c>
      <c r="AQ160" s="8">
        <f t="shared" si="112"/>
        <v>110</v>
      </c>
      <c r="AR160" s="8">
        <f t="shared" si="113"/>
        <v>594.18521581609184</v>
      </c>
      <c r="AS160" s="8" t="str">
        <f t="shared" si="114"/>
        <v>MP00E_E2</v>
      </c>
      <c r="AT160" s="8">
        <f t="shared" si="115"/>
        <v>1280</v>
      </c>
      <c r="AU160" s="8">
        <f t="shared" si="116"/>
        <v>1280</v>
      </c>
      <c r="AV160" s="8">
        <f t="shared" si="117"/>
        <v>1280</v>
      </c>
      <c r="AW160" s="8">
        <f t="shared" si="118"/>
        <v>1280</v>
      </c>
      <c r="AX160" s="8">
        <f t="shared" si="119"/>
        <v>1275</v>
      </c>
      <c r="AY160" s="8">
        <f t="shared" si="120"/>
        <v>1260</v>
      </c>
      <c r="AZ160" s="8">
        <f t="shared" si="121"/>
        <v>1245</v>
      </c>
      <c r="BA160" s="8">
        <f t="shared" si="122"/>
        <v>1235</v>
      </c>
      <c r="BB160" s="8">
        <f t="shared" si="123"/>
        <v>1230</v>
      </c>
      <c r="BC160" s="8">
        <f t="shared" si="124"/>
        <v>1220</v>
      </c>
      <c r="BD160" s="8">
        <f t="shared" si="125"/>
        <v>1215</v>
      </c>
      <c r="BE160" s="8">
        <f t="shared" si="126"/>
        <v>1205</v>
      </c>
      <c r="BF160" s="8" t="str">
        <f t="shared" si="127"/>
        <v/>
      </c>
      <c r="BG160" s="8" t="str">
        <f t="shared" si="128"/>
        <v/>
      </c>
      <c r="BH160" s="8" t="str">
        <f t="shared" si="129"/>
        <v/>
      </c>
      <c r="BI160" s="8" t="str">
        <f t="shared" si="130"/>
        <v/>
      </c>
      <c r="BJ160" s="8" t="str">
        <f t="shared" si="131"/>
        <v/>
      </c>
      <c r="BK160" s="8" t="str">
        <f t="shared" si="132"/>
        <v/>
      </c>
      <c r="BL160" s="8" t="str">
        <f t="shared" si="133"/>
        <v/>
      </c>
      <c r="BM160" s="8" t="str">
        <f t="shared" si="134"/>
        <v/>
      </c>
      <c r="BN160" s="8" t="str">
        <f t="shared" si="135"/>
        <v/>
      </c>
      <c r="BO160" s="8" t="str">
        <f t="shared" si="136"/>
        <v/>
      </c>
      <c r="BP160" s="8" t="str">
        <f t="shared" si="137"/>
        <v/>
      </c>
      <c r="BQ160" s="8" t="str">
        <f t="shared" si="138"/>
        <v/>
      </c>
    </row>
    <row r="161" spans="1:69" x14ac:dyDescent="0.2">
      <c r="A161" s="8" t="str">
        <f>Binning!B161</f>
        <v>PCPU</v>
      </c>
      <c r="B161" s="8" t="str">
        <f>Binning!C161</f>
        <v>MP00E</v>
      </c>
      <c r="C161" s="8" t="str">
        <f>Binning!D161</f>
        <v>E3</v>
      </c>
      <c r="D161" s="8" t="str">
        <f>Binning!F161</f>
        <v>MP00E_E3</v>
      </c>
      <c r="E161" s="8" t="str">
        <f>Binning!G161</f>
        <v>Bin1</v>
      </c>
      <c r="F161" s="8">
        <f>Binning!H161</f>
        <v>1445</v>
      </c>
      <c r="G161" s="8">
        <f>Binning!I161</f>
        <v>155</v>
      </c>
      <c r="H161" s="8">
        <f>Binning!J161</f>
        <v>653.6</v>
      </c>
      <c r="J161" s="8">
        <f>Binning!L161</f>
        <v>1085</v>
      </c>
      <c r="K161" s="8">
        <f>Binning!M161</f>
        <v>875</v>
      </c>
      <c r="L161" s="8">
        <f>Binning!N161</f>
        <v>185</v>
      </c>
      <c r="M161" s="8">
        <f>Binning!Y161</f>
        <v>5</v>
      </c>
      <c r="O161" s="8">
        <f t="shared" si="110"/>
        <v>110</v>
      </c>
      <c r="P161" s="8">
        <f>Binning!AZ161</f>
        <v>594.18521581609184</v>
      </c>
      <c r="Q161" s="8" t="str">
        <f t="shared" si="111"/>
        <v>MP00E_E3</v>
      </c>
      <c r="R161" s="8">
        <f t="shared" si="139"/>
        <v>1085</v>
      </c>
      <c r="S161" s="8">
        <f t="shared" si="139"/>
        <v>1085</v>
      </c>
      <c r="T161" s="8">
        <f t="shared" si="139"/>
        <v>1085</v>
      </c>
      <c r="U161" s="8">
        <f t="shared" si="139"/>
        <v>1085</v>
      </c>
      <c r="V161" s="8">
        <f t="shared" si="139"/>
        <v>1075</v>
      </c>
      <c r="W161" s="8">
        <f t="shared" si="139"/>
        <v>1060</v>
      </c>
      <c r="X161" s="8">
        <f t="shared" si="139"/>
        <v>1045</v>
      </c>
      <c r="Y161" s="8">
        <f t="shared" si="139"/>
        <v>1035</v>
      </c>
      <c r="Z161" s="8">
        <f t="shared" si="139"/>
        <v>1030</v>
      </c>
      <c r="AA161" s="8">
        <f t="shared" si="139"/>
        <v>1020</v>
      </c>
      <c r="AB161" s="8">
        <f t="shared" si="139"/>
        <v>1015</v>
      </c>
      <c r="AC161" s="8">
        <f t="shared" si="139"/>
        <v>1005</v>
      </c>
      <c r="AD161" s="8" t="str">
        <f t="shared" si="139"/>
        <v/>
      </c>
      <c r="AE161" s="8" t="str">
        <f t="shared" si="139"/>
        <v/>
      </c>
      <c r="AF161" s="8" t="str">
        <f t="shared" si="139"/>
        <v/>
      </c>
      <c r="AG161" s="8" t="str">
        <f t="shared" si="139"/>
        <v/>
      </c>
      <c r="AH161" s="8" t="str">
        <f t="shared" si="108"/>
        <v/>
      </c>
      <c r="AI161" s="8" t="str">
        <f t="shared" si="108"/>
        <v/>
      </c>
      <c r="AJ161" s="8" t="str">
        <f t="shared" si="108"/>
        <v/>
      </c>
      <c r="AK161" s="8" t="str">
        <f t="shared" si="108"/>
        <v/>
      </c>
      <c r="AL161" s="8" t="str">
        <f t="shared" si="108"/>
        <v/>
      </c>
      <c r="AM161" s="8" t="str">
        <f t="shared" si="108"/>
        <v/>
      </c>
      <c r="AN161" s="8" t="str">
        <f t="shared" si="108"/>
        <v/>
      </c>
      <c r="AO161" s="8" t="str">
        <f t="shared" si="108"/>
        <v/>
      </c>
      <c r="AQ161" s="8">
        <f t="shared" si="112"/>
        <v>110</v>
      </c>
      <c r="AR161" s="8">
        <f t="shared" si="113"/>
        <v>594.18521581609184</v>
      </c>
      <c r="AS161" s="8" t="str">
        <f t="shared" si="114"/>
        <v>MP00E_E3</v>
      </c>
      <c r="AT161" s="8">
        <f t="shared" si="115"/>
        <v>1270</v>
      </c>
      <c r="AU161" s="8">
        <f t="shared" si="116"/>
        <v>1270</v>
      </c>
      <c r="AV161" s="8">
        <f t="shared" si="117"/>
        <v>1270</v>
      </c>
      <c r="AW161" s="8">
        <f t="shared" si="118"/>
        <v>1270</v>
      </c>
      <c r="AX161" s="8">
        <f t="shared" si="119"/>
        <v>1260</v>
      </c>
      <c r="AY161" s="8">
        <f t="shared" si="120"/>
        <v>1245</v>
      </c>
      <c r="AZ161" s="8">
        <f t="shared" si="121"/>
        <v>1230</v>
      </c>
      <c r="BA161" s="8">
        <f t="shared" si="122"/>
        <v>1220</v>
      </c>
      <c r="BB161" s="8">
        <f t="shared" si="123"/>
        <v>1215</v>
      </c>
      <c r="BC161" s="8">
        <f t="shared" si="124"/>
        <v>1205</v>
      </c>
      <c r="BD161" s="8">
        <f t="shared" si="125"/>
        <v>1200</v>
      </c>
      <c r="BE161" s="8">
        <f t="shared" si="126"/>
        <v>1190</v>
      </c>
      <c r="BF161" s="8" t="str">
        <f t="shared" si="127"/>
        <v/>
      </c>
      <c r="BG161" s="8" t="str">
        <f t="shared" si="128"/>
        <v/>
      </c>
      <c r="BH161" s="8" t="str">
        <f t="shared" si="129"/>
        <v/>
      </c>
      <c r="BI161" s="8" t="str">
        <f t="shared" si="130"/>
        <v/>
      </c>
      <c r="BJ161" s="8" t="str">
        <f t="shared" si="131"/>
        <v/>
      </c>
      <c r="BK161" s="8" t="str">
        <f t="shared" si="132"/>
        <v/>
      </c>
      <c r="BL161" s="8" t="str">
        <f t="shared" si="133"/>
        <v/>
      </c>
      <c r="BM161" s="8" t="str">
        <f t="shared" si="134"/>
        <v/>
      </c>
      <c r="BN161" s="8" t="str">
        <f t="shared" si="135"/>
        <v/>
      </c>
      <c r="BO161" s="8" t="str">
        <f t="shared" si="136"/>
        <v/>
      </c>
      <c r="BP161" s="8" t="str">
        <f t="shared" si="137"/>
        <v/>
      </c>
      <c r="BQ161" s="8" t="str">
        <f t="shared" si="138"/>
        <v/>
      </c>
    </row>
    <row r="162" spans="1:69" x14ac:dyDescent="0.2">
      <c r="A162" s="8" t="str">
        <f>Binning!B162</f>
        <v>PCPU</v>
      </c>
      <c r="B162" s="8" t="str">
        <f>Binning!C162</f>
        <v>MP00E</v>
      </c>
      <c r="C162" s="8" t="str">
        <f>Binning!D162</f>
        <v>E4</v>
      </c>
      <c r="D162" s="8" t="str">
        <f>Binning!F162</f>
        <v>MP00E_E4</v>
      </c>
      <c r="E162" s="8" t="str">
        <f>Binning!G162</f>
        <v>Bin1</v>
      </c>
      <c r="F162" s="8">
        <f>Binning!H162</f>
        <v>1430</v>
      </c>
      <c r="G162" s="8">
        <f>Binning!I162</f>
        <v>155</v>
      </c>
      <c r="H162" s="8">
        <f>Binning!J162</f>
        <v>653.6</v>
      </c>
      <c r="J162" s="8">
        <f>Binning!L162</f>
        <v>1085</v>
      </c>
      <c r="K162" s="8">
        <f>Binning!M162</f>
        <v>875</v>
      </c>
      <c r="L162" s="8">
        <f>Binning!N162</f>
        <v>185</v>
      </c>
      <c r="M162" s="8">
        <f>Binning!Y162</f>
        <v>5</v>
      </c>
      <c r="O162" s="8">
        <f t="shared" si="110"/>
        <v>110</v>
      </c>
      <c r="P162" s="8">
        <f>Binning!AZ162</f>
        <v>594.18521581609184</v>
      </c>
      <c r="Q162" s="8" t="str">
        <f t="shared" si="111"/>
        <v>MP00E_E4</v>
      </c>
      <c r="R162" s="8">
        <f t="shared" si="139"/>
        <v>1085</v>
      </c>
      <c r="S162" s="8">
        <f t="shared" si="139"/>
        <v>1085</v>
      </c>
      <c r="T162" s="8">
        <f t="shared" si="139"/>
        <v>1085</v>
      </c>
      <c r="U162" s="8">
        <f t="shared" si="139"/>
        <v>1080</v>
      </c>
      <c r="V162" s="8">
        <f t="shared" si="139"/>
        <v>1060</v>
      </c>
      <c r="W162" s="8">
        <f t="shared" si="139"/>
        <v>1045</v>
      </c>
      <c r="X162" s="8">
        <f t="shared" si="139"/>
        <v>1030</v>
      </c>
      <c r="Y162" s="8">
        <f t="shared" si="139"/>
        <v>1020</v>
      </c>
      <c r="Z162" s="8">
        <f t="shared" si="139"/>
        <v>1015</v>
      </c>
      <c r="AA162" s="8">
        <f t="shared" si="139"/>
        <v>1005</v>
      </c>
      <c r="AB162" s="8">
        <f t="shared" si="139"/>
        <v>1000</v>
      </c>
      <c r="AC162" s="8">
        <f t="shared" si="139"/>
        <v>990</v>
      </c>
      <c r="AD162" s="8" t="str">
        <f t="shared" si="139"/>
        <v/>
      </c>
      <c r="AE162" s="8" t="str">
        <f t="shared" si="139"/>
        <v/>
      </c>
      <c r="AF162" s="8" t="str">
        <f t="shared" si="139"/>
        <v/>
      </c>
      <c r="AG162" s="8" t="str">
        <f t="shared" si="139"/>
        <v/>
      </c>
      <c r="AH162" s="8" t="str">
        <f t="shared" si="108"/>
        <v/>
      </c>
      <c r="AI162" s="8" t="str">
        <f t="shared" si="108"/>
        <v/>
      </c>
      <c r="AJ162" s="8" t="str">
        <f t="shared" si="108"/>
        <v/>
      </c>
      <c r="AK162" s="8" t="str">
        <f t="shared" si="108"/>
        <v/>
      </c>
      <c r="AL162" s="8" t="str">
        <f t="shared" si="108"/>
        <v/>
      </c>
      <c r="AM162" s="8" t="str">
        <f t="shared" si="108"/>
        <v/>
      </c>
      <c r="AN162" s="8" t="str">
        <f t="shared" ref="AN162:AO162" si="140">IF($O162*1.03&gt;AN$2,MAX(MIN(FLOOR(($F162-$G162*LOG10($P162*AN$2/100))/$M162,1)*$M162,$J162),$K162),"")</f>
        <v/>
      </c>
      <c r="AO162" s="8" t="str">
        <f t="shared" si="140"/>
        <v/>
      </c>
      <c r="AQ162" s="8">
        <f t="shared" si="112"/>
        <v>110</v>
      </c>
      <c r="AR162" s="8">
        <f t="shared" si="113"/>
        <v>594.18521581609184</v>
      </c>
      <c r="AS162" s="8" t="str">
        <f t="shared" si="114"/>
        <v>MP00E_E4</v>
      </c>
      <c r="AT162" s="8">
        <f t="shared" si="115"/>
        <v>1270</v>
      </c>
      <c r="AU162" s="8">
        <f t="shared" si="116"/>
        <v>1270</v>
      </c>
      <c r="AV162" s="8">
        <f t="shared" si="117"/>
        <v>1270</v>
      </c>
      <c r="AW162" s="8">
        <f t="shared" si="118"/>
        <v>1265</v>
      </c>
      <c r="AX162" s="8">
        <f t="shared" si="119"/>
        <v>1245</v>
      </c>
      <c r="AY162" s="8">
        <f t="shared" si="120"/>
        <v>1230</v>
      </c>
      <c r="AZ162" s="8">
        <f t="shared" si="121"/>
        <v>1215</v>
      </c>
      <c r="BA162" s="8">
        <f t="shared" si="122"/>
        <v>1205</v>
      </c>
      <c r="BB162" s="8">
        <f t="shared" si="123"/>
        <v>1200</v>
      </c>
      <c r="BC162" s="8">
        <f t="shared" si="124"/>
        <v>1190</v>
      </c>
      <c r="BD162" s="8">
        <f t="shared" si="125"/>
        <v>1185</v>
      </c>
      <c r="BE162" s="8">
        <f t="shared" si="126"/>
        <v>1175</v>
      </c>
      <c r="BF162" s="8" t="str">
        <f t="shared" si="127"/>
        <v/>
      </c>
      <c r="BG162" s="8" t="str">
        <f t="shared" si="128"/>
        <v/>
      </c>
      <c r="BH162" s="8" t="str">
        <f t="shared" si="129"/>
        <v/>
      </c>
      <c r="BI162" s="8" t="str">
        <f t="shared" si="130"/>
        <v/>
      </c>
      <c r="BJ162" s="8" t="str">
        <f t="shared" si="131"/>
        <v/>
      </c>
      <c r="BK162" s="8" t="str">
        <f t="shared" si="132"/>
        <v/>
      </c>
      <c r="BL162" s="8" t="str">
        <f t="shared" si="133"/>
        <v/>
      </c>
      <c r="BM162" s="8" t="str">
        <f t="shared" si="134"/>
        <v/>
      </c>
      <c r="BN162" s="8" t="str">
        <f t="shared" si="135"/>
        <v/>
      </c>
      <c r="BO162" s="8" t="str">
        <f t="shared" si="136"/>
        <v/>
      </c>
      <c r="BP162" s="8" t="str">
        <f t="shared" si="137"/>
        <v/>
      </c>
      <c r="BQ162" s="8" t="str">
        <f t="shared" si="138"/>
        <v/>
      </c>
    </row>
    <row r="163" spans="1:69" x14ac:dyDescent="0.2">
      <c r="A163" s="8" t="str">
        <f>Binning!B163</f>
        <v>PCPU</v>
      </c>
      <c r="B163" s="8" t="str">
        <f>Binning!C163</f>
        <v>MP00E</v>
      </c>
      <c r="C163" s="8" t="str">
        <f>Binning!D163</f>
        <v>E5</v>
      </c>
      <c r="D163" s="8" t="str">
        <f>Binning!F163</f>
        <v>MP00E_E5</v>
      </c>
      <c r="E163" s="8" t="str">
        <f>Binning!G163</f>
        <v>Bin1</v>
      </c>
      <c r="F163" s="8">
        <f>Binning!H163</f>
        <v>1415</v>
      </c>
      <c r="G163" s="8">
        <f>Binning!I163</f>
        <v>155</v>
      </c>
      <c r="H163" s="8">
        <f>Binning!J163</f>
        <v>653.6</v>
      </c>
      <c r="J163" s="8">
        <f>Binning!L163</f>
        <v>1085</v>
      </c>
      <c r="K163" s="8">
        <f>Binning!M163</f>
        <v>875</v>
      </c>
      <c r="L163" s="8">
        <f>Binning!N163</f>
        <v>185</v>
      </c>
      <c r="M163" s="8">
        <f>Binning!Y163</f>
        <v>5</v>
      </c>
      <c r="O163" s="8">
        <f t="shared" si="110"/>
        <v>110</v>
      </c>
      <c r="P163" s="8">
        <f>Binning!AZ163</f>
        <v>594.18521581609184</v>
      </c>
      <c r="Q163" s="8" t="str">
        <f t="shared" si="111"/>
        <v>MP00E_E5</v>
      </c>
      <c r="R163" s="8">
        <f t="shared" si="139"/>
        <v>1085</v>
      </c>
      <c r="S163" s="8">
        <f t="shared" si="139"/>
        <v>1085</v>
      </c>
      <c r="T163" s="8">
        <f t="shared" si="139"/>
        <v>1085</v>
      </c>
      <c r="U163" s="8">
        <f t="shared" si="139"/>
        <v>1065</v>
      </c>
      <c r="V163" s="8">
        <f t="shared" si="139"/>
        <v>1045</v>
      </c>
      <c r="W163" s="8">
        <f t="shared" si="139"/>
        <v>1030</v>
      </c>
      <c r="X163" s="8">
        <f t="shared" si="139"/>
        <v>1015</v>
      </c>
      <c r="Y163" s="8">
        <f t="shared" si="139"/>
        <v>1005</v>
      </c>
      <c r="Z163" s="8">
        <f t="shared" si="139"/>
        <v>1000</v>
      </c>
      <c r="AA163" s="8">
        <f t="shared" si="139"/>
        <v>990</v>
      </c>
      <c r="AB163" s="8">
        <f t="shared" si="139"/>
        <v>985</v>
      </c>
      <c r="AC163" s="8">
        <f t="shared" si="139"/>
        <v>975</v>
      </c>
      <c r="AD163" s="8" t="str">
        <f t="shared" si="139"/>
        <v/>
      </c>
      <c r="AE163" s="8" t="str">
        <f t="shared" si="139"/>
        <v/>
      </c>
      <c r="AF163" s="8" t="str">
        <f t="shared" si="139"/>
        <v/>
      </c>
      <c r="AG163" s="8" t="str">
        <f t="shared" si="139"/>
        <v/>
      </c>
      <c r="AH163" s="8" t="str">
        <f t="shared" ref="AG163:AO202" si="141">IF($O163*1.03&gt;AH$2,MAX(MIN(FLOOR(($F163-$G163*LOG10($P163*AH$2/100))/$M163,1)*$M163,$J163),$K163),"")</f>
        <v/>
      </c>
      <c r="AI163" s="8" t="str">
        <f t="shared" si="141"/>
        <v/>
      </c>
      <c r="AJ163" s="8" t="str">
        <f t="shared" si="141"/>
        <v/>
      </c>
      <c r="AK163" s="8" t="str">
        <f t="shared" si="141"/>
        <v/>
      </c>
      <c r="AL163" s="8" t="str">
        <f t="shared" si="141"/>
        <v/>
      </c>
      <c r="AM163" s="8" t="str">
        <f t="shared" si="141"/>
        <v/>
      </c>
      <c r="AN163" s="8" t="str">
        <f t="shared" si="141"/>
        <v/>
      </c>
      <c r="AO163" s="8" t="str">
        <f t="shared" si="141"/>
        <v/>
      </c>
      <c r="AQ163" s="8">
        <f t="shared" si="112"/>
        <v>110</v>
      </c>
      <c r="AR163" s="8">
        <f t="shared" si="113"/>
        <v>594.18521581609184</v>
      </c>
      <c r="AS163" s="8" t="str">
        <f t="shared" si="114"/>
        <v>MP00E_E5</v>
      </c>
      <c r="AT163" s="8">
        <f t="shared" si="115"/>
        <v>1270</v>
      </c>
      <c r="AU163" s="8">
        <f t="shared" si="116"/>
        <v>1270</v>
      </c>
      <c r="AV163" s="8">
        <f t="shared" si="117"/>
        <v>1270</v>
      </c>
      <c r="AW163" s="8">
        <f t="shared" si="118"/>
        <v>1250</v>
      </c>
      <c r="AX163" s="8">
        <f t="shared" si="119"/>
        <v>1230</v>
      </c>
      <c r="AY163" s="8">
        <f t="shared" si="120"/>
        <v>1215</v>
      </c>
      <c r="AZ163" s="8">
        <f t="shared" si="121"/>
        <v>1200</v>
      </c>
      <c r="BA163" s="8">
        <f t="shared" si="122"/>
        <v>1190</v>
      </c>
      <c r="BB163" s="8">
        <f t="shared" si="123"/>
        <v>1185</v>
      </c>
      <c r="BC163" s="8">
        <f t="shared" si="124"/>
        <v>1175</v>
      </c>
      <c r="BD163" s="8">
        <f t="shared" si="125"/>
        <v>1170</v>
      </c>
      <c r="BE163" s="8">
        <f t="shared" si="126"/>
        <v>1160</v>
      </c>
      <c r="BF163" s="8" t="str">
        <f t="shared" si="127"/>
        <v/>
      </c>
      <c r="BG163" s="8" t="str">
        <f t="shared" si="128"/>
        <v/>
      </c>
      <c r="BH163" s="8" t="str">
        <f t="shared" si="129"/>
        <v/>
      </c>
      <c r="BI163" s="8" t="str">
        <f t="shared" si="130"/>
        <v/>
      </c>
      <c r="BJ163" s="8" t="str">
        <f t="shared" si="131"/>
        <v/>
      </c>
      <c r="BK163" s="8" t="str">
        <f t="shared" si="132"/>
        <v/>
      </c>
      <c r="BL163" s="8" t="str">
        <f t="shared" si="133"/>
        <v/>
      </c>
      <c r="BM163" s="8" t="str">
        <f t="shared" si="134"/>
        <v/>
      </c>
      <c r="BN163" s="8" t="str">
        <f t="shared" si="135"/>
        <v/>
      </c>
      <c r="BO163" s="8" t="str">
        <f t="shared" si="136"/>
        <v/>
      </c>
      <c r="BP163" s="8" t="str">
        <f t="shared" si="137"/>
        <v/>
      </c>
      <c r="BQ163" s="8" t="str">
        <f t="shared" si="138"/>
        <v/>
      </c>
    </row>
    <row r="164" spans="1:69" x14ac:dyDescent="0.2">
      <c r="A164" s="8" t="str">
        <f>Binning!B164</f>
        <v>PCPU</v>
      </c>
      <c r="B164" s="8" t="str">
        <f>Binning!C164</f>
        <v>MP00E</v>
      </c>
      <c r="C164" s="8" t="str">
        <f>Binning!D164</f>
        <v>E6</v>
      </c>
      <c r="D164" s="8" t="str">
        <f>Binning!F164</f>
        <v>MP00E_E6</v>
      </c>
      <c r="E164" s="8" t="str">
        <f>Binning!G164</f>
        <v>Bin1</v>
      </c>
      <c r="F164" s="8">
        <f>Binning!H164</f>
        <v>1400</v>
      </c>
      <c r="G164" s="8">
        <f>Binning!I164</f>
        <v>155</v>
      </c>
      <c r="H164" s="8">
        <f>Binning!J164</f>
        <v>653.6</v>
      </c>
      <c r="J164" s="8">
        <f>Binning!L164</f>
        <v>1085</v>
      </c>
      <c r="K164" s="8">
        <f>Binning!M164</f>
        <v>875</v>
      </c>
      <c r="L164" s="8">
        <f>Binning!N164</f>
        <v>185</v>
      </c>
      <c r="M164" s="8">
        <f>Binning!Y164</f>
        <v>5</v>
      </c>
      <c r="O164" s="8">
        <f t="shared" si="110"/>
        <v>110</v>
      </c>
      <c r="P164" s="8">
        <f>Binning!AZ164</f>
        <v>594.18521581609184</v>
      </c>
      <c r="Q164" s="8" t="str">
        <f t="shared" si="111"/>
        <v>MP00E_E6</v>
      </c>
      <c r="R164" s="8">
        <f t="shared" si="139"/>
        <v>1085</v>
      </c>
      <c r="S164" s="8">
        <f t="shared" si="139"/>
        <v>1085</v>
      </c>
      <c r="T164" s="8">
        <f t="shared" si="139"/>
        <v>1075</v>
      </c>
      <c r="U164" s="8">
        <f t="shared" si="139"/>
        <v>1050</v>
      </c>
      <c r="V164" s="8">
        <f t="shared" si="139"/>
        <v>1030</v>
      </c>
      <c r="W164" s="8">
        <f t="shared" si="139"/>
        <v>1015</v>
      </c>
      <c r="X164" s="8">
        <f t="shared" si="139"/>
        <v>1000</v>
      </c>
      <c r="Y164" s="8">
        <f t="shared" si="139"/>
        <v>990</v>
      </c>
      <c r="Z164" s="8">
        <f t="shared" si="139"/>
        <v>985</v>
      </c>
      <c r="AA164" s="8">
        <f t="shared" si="139"/>
        <v>975</v>
      </c>
      <c r="AB164" s="8">
        <f t="shared" si="139"/>
        <v>970</v>
      </c>
      <c r="AC164" s="8">
        <f t="shared" si="139"/>
        <v>960</v>
      </c>
      <c r="AD164" s="8" t="str">
        <f t="shared" si="139"/>
        <v/>
      </c>
      <c r="AE164" s="8" t="str">
        <f t="shared" si="139"/>
        <v/>
      </c>
      <c r="AF164" s="8" t="str">
        <f t="shared" si="139"/>
        <v/>
      </c>
      <c r="AG164" s="8" t="str">
        <f t="shared" si="139"/>
        <v/>
      </c>
      <c r="AH164" s="8" t="str">
        <f t="shared" si="141"/>
        <v/>
      </c>
      <c r="AI164" s="8" t="str">
        <f t="shared" si="141"/>
        <v/>
      </c>
      <c r="AJ164" s="8" t="str">
        <f t="shared" si="141"/>
        <v/>
      </c>
      <c r="AK164" s="8" t="str">
        <f t="shared" si="141"/>
        <v/>
      </c>
      <c r="AL164" s="8" t="str">
        <f t="shared" si="141"/>
        <v/>
      </c>
      <c r="AM164" s="8" t="str">
        <f t="shared" si="141"/>
        <v/>
      </c>
      <c r="AN164" s="8" t="str">
        <f t="shared" si="141"/>
        <v/>
      </c>
      <c r="AO164" s="8" t="str">
        <f t="shared" si="141"/>
        <v/>
      </c>
      <c r="AQ164" s="8">
        <f t="shared" si="112"/>
        <v>110</v>
      </c>
      <c r="AR164" s="8">
        <f t="shared" si="113"/>
        <v>594.18521581609184</v>
      </c>
      <c r="AS164" s="8" t="str">
        <f t="shared" si="114"/>
        <v>MP00E_E6</v>
      </c>
      <c r="AT164" s="8">
        <f t="shared" si="115"/>
        <v>1270</v>
      </c>
      <c r="AU164" s="8">
        <f t="shared" si="116"/>
        <v>1270</v>
      </c>
      <c r="AV164" s="8">
        <f t="shared" si="117"/>
        <v>1260</v>
      </c>
      <c r="AW164" s="8">
        <f t="shared" si="118"/>
        <v>1235</v>
      </c>
      <c r="AX164" s="8">
        <f t="shared" si="119"/>
        <v>1215</v>
      </c>
      <c r="AY164" s="8">
        <f t="shared" si="120"/>
        <v>1200</v>
      </c>
      <c r="AZ164" s="8">
        <f t="shared" si="121"/>
        <v>1185</v>
      </c>
      <c r="BA164" s="8">
        <f t="shared" si="122"/>
        <v>1175</v>
      </c>
      <c r="BB164" s="8">
        <f t="shared" si="123"/>
        <v>1170</v>
      </c>
      <c r="BC164" s="8">
        <f t="shared" si="124"/>
        <v>1160</v>
      </c>
      <c r="BD164" s="8">
        <f t="shared" si="125"/>
        <v>1155</v>
      </c>
      <c r="BE164" s="8">
        <f t="shared" si="126"/>
        <v>1145</v>
      </c>
      <c r="BF164" s="8" t="str">
        <f t="shared" si="127"/>
        <v/>
      </c>
      <c r="BG164" s="8" t="str">
        <f t="shared" si="128"/>
        <v/>
      </c>
      <c r="BH164" s="8" t="str">
        <f t="shared" si="129"/>
        <v/>
      </c>
      <c r="BI164" s="8" t="str">
        <f t="shared" si="130"/>
        <v/>
      </c>
      <c r="BJ164" s="8" t="str">
        <f t="shared" si="131"/>
        <v/>
      </c>
      <c r="BK164" s="8" t="str">
        <f t="shared" si="132"/>
        <v/>
      </c>
      <c r="BL164" s="8" t="str">
        <f t="shared" si="133"/>
        <v/>
      </c>
      <c r="BM164" s="8" t="str">
        <f t="shared" si="134"/>
        <v/>
      </c>
      <c r="BN164" s="8" t="str">
        <f t="shared" si="135"/>
        <v/>
      </c>
      <c r="BO164" s="8" t="str">
        <f t="shared" si="136"/>
        <v/>
      </c>
      <c r="BP164" s="8" t="str">
        <f t="shared" si="137"/>
        <v/>
      </c>
      <c r="BQ164" s="8" t="str">
        <f t="shared" si="138"/>
        <v/>
      </c>
    </row>
    <row r="165" spans="1:69" x14ac:dyDescent="0.2">
      <c r="A165" s="8" t="str">
        <f>Binning!B165</f>
        <v>PCPU</v>
      </c>
      <c r="B165" s="8" t="str">
        <f>Binning!C165</f>
        <v>MP00E</v>
      </c>
      <c r="C165" s="8" t="str">
        <f>Binning!D165</f>
        <v>E7</v>
      </c>
      <c r="D165" s="8" t="str">
        <f>Binning!F165</f>
        <v>MP00E_E7</v>
      </c>
      <c r="E165" s="8" t="str">
        <f>Binning!G165</f>
        <v>Bin1</v>
      </c>
      <c r="F165" s="8">
        <f>Binning!H165</f>
        <v>1385</v>
      </c>
      <c r="G165" s="8">
        <f>Binning!I165</f>
        <v>155</v>
      </c>
      <c r="H165" s="8">
        <f>Binning!J165</f>
        <v>653.6</v>
      </c>
      <c r="J165" s="8">
        <f>Binning!L165</f>
        <v>1085</v>
      </c>
      <c r="K165" s="8">
        <f>Binning!M165</f>
        <v>875</v>
      </c>
      <c r="L165" s="8">
        <f>Binning!N165</f>
        <v>185</v>
      </c>
      <c r="M165" s="8">
        <f>Binning!Y165</f>
        <v>5</v>
      </c>
      <c r="O165" s="8">
        <f t="shared" si="110"/>
        <v>110</v>
      </c>
      <c r="P165" s="8">
        <f>Binning!AZ165</f>
        <v>594.18521581609184</v>
      </c>
      <c r="Q165" s="8" t="str">
        <f t="shared" si="111"/>
        <v>MP00E_E7</v>
      </c>
      <c r="R165" s="8">
        <f t="shared" si="139"/>
        <v>1085</v>
      </c>
      <c r="S165" s="8">
        <f t="shared" si="139"/>
        <v>1085</v>
      </c>
      <c r="T165" s="8">
        <f t="shared" si="139"/>
        <v>1060</v>
      </c>
      <c r="U165" s="8">
        <f t="shared" si="139"/>
        <v>1035</v>
      </c>
      <c r="V165" s="8">
        <f t="shared" si="139"/>
        <v>1015</v>
      </c>
      <c r="W165" s="8">
        <f t="shared" si="139"/>
        <v>1000</v>
      </c>
      <c r="X165" s="8">
        <f t="shared" si="139"/>
        <v>985</v>
      </c>
      <c r="Y165" s="8">
        <f t="shared" si="139"/>
        <v>975</v>
      </c>
      <c r="Z165" s="8">
        <f t="shared" si="139"/>
        <v>970</v>
      </c>
      <c r="AA165" s="8">
        <f t="shared" si="139"/>
        <v>960</v>
      </c>
      <c r="AB165" s="8">
        <f t="shared" si="139"/>
        <v>955</v>
      </c>
      <c r="AC165" s="8">
        <f t="shared" si="139"/>
        <v>945</v>
      </c>
      <c r="AD165" s="8" t="str">
        <f t="shared" si="139"/>
        <v/>
      </c>
      <c r="AE165" s="8" t="str">
        <f t="shared" si="139"/>
        <v/>
      </c>
      <c r="AF165" s="8" t="str">
        <f t="shared" si="139"/>
        <v/>
      </c>
      <c r="AG165" s="8" t="str">
        <f t="shared" si="139"/>
        <v/>
      </c>
      <c r="AH165" s="8" t="str">
        <f t="shared" si="141"/>
        <v/>
      </c>
      <c r="AI165" s="8" t="str">
        <f t="shared" si="141"/>
        <v/>
      </c>
      <c r="AJ165" s="8" t="str">
        <f t="shared" si="141"/>
        <v/>
      </c>
      <c r="AK165" s="8" t="str">
        <f t="shared" si="141"/>
        <v/>
      </c>
      <c r="AL165" s="8" t="str">
        <f t="shared" si="141"/>
        <v/>
      </c>
      <c r="AM165" s="8" t="str">
        <f t="shared" si="141"/>
        <v/>
      </c>
      <c r="AN165" s="8" t="str">
        <f t="shared" si="141"/>
        <v/>
      </c>
      <c r="AO165" s="8" t="str">
        <f t="shared" si="141"/>
        <v/>
      </c>
      <c r="AQ165" s="8">
        <f t="shared" si="112"/>
        <v>110</v>
      </c>
      <c r="AR165" s="8">
        <f t="shared" si="113"/>
        <v>594.18521581609184</v>
      </c>
      <c r="AS165" s="8" t="str">
        <f t="shared" si="114"/>
        <v>MP00E_E7</v>
      </c>
      <c r="AT165" s="8">
        <f t="shared" si="115"/>
        <v>1270</v>
      </c>
      <c r="AU165" s="8">
        <f t="shared" si="116"/>
        <v>1270</v>
      </c>
      <c r="AV165" s="8">
        <f t="shared" si="117"/>
        <v>1245</v>
      </c>
      <c r="AW165" s="8">
        <f t="shared" si="118"/>
        <v>1220</v>
      </c>
      <c r="AX165" s="8">
        <f t="shared" si="119"/>
        <v>1200</v>
      </c>
      <c r="AY165" s="8">
        <f t="shared" si="120"/>
        <v>1185</v>
      </c>
      <c r="AZ165" s="8">
        <f t="shared" si="121"/>
        <v>1170</v>
      </c>
      <c r="BA165" s="8">
        <f t="shared" si="122"/>
        <v>1160</v>
      </c>
      <c r="BB165" s="8">
        <f t="shared" si="123"/>
        <v>1155</v>
      </c>
      <c r="BC165" s="8">
        <f t="shared" si="124"/>
        <v>1145</v>
      </c>
      <c r="BD165" s="8">
        <f t="shared" si="125"/>
        <v>1140</v>
      </c>
      <c r="BE165" s="8">
        <f t="shared" si="126"/>
        <v>1130</v>
      </c>
      <c r="BF165" s="8" t="str">
        <f t="shared" si="127"/>
        <v/>
      </c>
      <c r="BG165" s="8" t="str">
        <f t="shared" si="128"/>
        <v/>
      </c>
      <c r="BH165" s="8" t="str">
        <f t="shared" si="129"/>
        <v/>
      </c>
      <c r="BI165" s="8" t="str">
        <f t="shared" si="130"/>
        <v/>
      </c>
      <c r="BJ165" s="8" t="str">
        <f t="shared" si="131"/>
        <v/>
      </c>
      <c r="BK165" s="8" t="str">
        <f t="shared" si="132"/>
        <v/>
      </c>
      <c r="BL165" s="8" t="str">
        <f t="shared" si="133"/>
        <v/>
      </c>
      <c r="BM165" s="8" t="str">
        <f t="shared" si="134"/>
        <v/>
      </c>
      <c r="BN165" s="8" t="str">
        <f t="shared" si="135"/>
        <v/>
      </c>
      <c r="BO165" s="8" t="str">
        <f t="shared" si="136"/>
        <v/>
      </c>
      <c r="BP165" s="8" t="str">
        <f t="shared" si="137"/>
        <v/>
      </c>
      <c r="BQ165" s="8" t="str">
        <f t="shared" si="138"/>
        <v/>
      </c>
    </row>
    <row r="166" spans="1:69" x14ac:dyDescent="0.2">
      <c r="A166" s="8" t="str">
        <f>Binning!B166</f>
        <v>PCPU</v>
      </c>
      <c r="B166" s="8" t="str">
        <f>Binning!C166</f>
        <v>MP00E</v>
      </c>
      <c r="C166" s="8" t="str">
        <f>Binning!D166</f>
        <v>E8</v>
      </c>
      <c r="D166" s="8" t="str">
        <f>Binning!F166</f>
        <v>MP00E_E8</v>
      </c>
      <c r="E166" s="8" t="str">
        <f>Binning!G166</f>
        <v>Bin1</v>
      </c>
      <c r="F166" s="8">
        <f>Binning!H166</f>
        <v>1370</v>
      </c>
      <c r="G166" s="8">
        <f>Binning!I166</f>
        <v>155</v>
      </c>
      <c r="H166" s="8">
        <f>Binning!J166</f>
        <v>653.6</v>
      </c>
      <c r="J166" s="8">
        <f>Binning!L166</f>
        <v>1085</v>
      </c>
      <c r="K166" s="8">
        <f>Binning!M166</f>
        <v>875</v>
      </c>
      <c r="L166" s="8">
        <f>Binning!N166</f>
        <v>185</v>
      </c>
      <c r="M166" s="8">
        <f>Binning!Y166</f>
        <v>5</v>
      </c>
      <c r="O166" s="8">
        <f t="shared" si="110"/>
        <v>110</v>
      </c>
      <c r="P166" s="8">
        <f>Binning!AZ166</f>
        <v>594.18521581609184</v>
      </c>
      <c r="Q166" s="8" t="str">
        <f t="shared" si="111"/>
        <v>MP00E_E8</v>
      </c>
      <c r="R166" s="8">
        <f t="shared" si="139"/>
        <v>1085</v>
      </c>
      <c r="S166" s="8">
        <f t="shared" si="139"/>
        <v>1085</v>
      </c>
      <c r="T166" s="8">
        <f t="shared" si="139"/>
        <v>1045</v>
      </c>
      <c r="U166" s="8">
        <f t="shared" si="139"/>
        <v>1020</v>
      </c>
      <c r="V166" s="8">
        <f t="shared" si="139"/>
        <v>1000</v>
      </c>
      <c r="W166" s="8">
        <f t="shared" si="139"/>
        <v>985</v>
      </c>
      <c r="X166" s="8">
        <f t="shared" si="139"/>
        <v>970</v>
      </c>
      <c r="Y166" s="8">
        <f t="shared" si="139"/>
        <v>960</v>
      </c>
      <c r="Z166" s="8">
        <f t="shared" si="139"/>
        <v>955</v>
      </c>
      <c r="AA166" s="8">
        <f t="shared" si="139"/>
        <v>945</v>
      </c>
      <c r="AB166" s="8">
        <f t="shared" si="139"/>
        <v>940</v>
      </c>
      <c r="AC166" s="8">
        <f t="shared" si="139"/>
        <v>930</v>
      </c>
      <c r="AD166" s="8" t="str">
        <f t="shared" si="139"/>
        <v/>
      </c>
      <c r="AE166" s="8" t="str">
        <f t="shared" si="139"/>
        <v/>
      </c>
      <c r="AF166" s="8" t="str">
        <f t="shared" si="139"/>
        <v/>
      </c>
      <c r="AG166" s="8" t="str">
        <f t="shared" si="139"/>
        <v/>
      </c>
      <c r="AH166" s="8" t="str">
        <f t="shared" si="141"/>
        <v/>
      </c>
      <c r="AI166" s="8" t="str">
        <f t="shared" si="141"/>
        <v/>
      </c>
      <c r="AJ166" s="8" t="str">
        <f t="shared" si="141"/>
        <v/>
      </c>
      <c r="AK166" s="8" t="str">
        <f t="shared" si="141"/>
        <v/>
      </c>
      <c r="AL166" s="8" t="str">
        <f t="shared" si="141"/>
        <v/>
      </c>
      <c r="AM166" s="8" t="str">
        <f t="shared" si="141"/>
        <v/>
      </c>
      <c r="AN166" s="8" t="str">
        <f t="shared" si="141"/>
        <v/>
      </c>
      <c r="AO166" s="8" t="str">
        <f t="shared" si="141"/>
        <v/>
      </c>
      <c r="AQ166" s="8">
        <f t="shared" si="112"/>
        <v>110</v>
      </c>
      <c r="AR166" s="8">
        <f t="shared" si="113"/>
        <v>594.18521581609184</v>
      </c>
      <c r="AS166" s="8" t="str">
        <f t="shared" si="114"/>
        <v>MP00E_E8</v>
      </c>
      <c r="AT166" s="8">
        <f t="shared" si="115"/>
        <v>1270</v>
      </c>
      <c r="AU166" s="8">
        <f t="shared" si="116"/>
        <v>1270</v>
      </c>
      <c r="AV166" s="8">
        <f t="shared" si="117"/>
        <v>1230</v>
      </c>
      <c r="AW166" s="8">
        <f t="shared" si="118"/>
        <v>1205</v>
      </c>
      <c r="AX166" s="8">
        <f t="shared" si="119"/>
        <v>1185</v>
      </c>
      <c r="AY166" s="8">
        <f t="shared" si="120"/>
        <v>1170</v>
      </c>
      <c r="AZ166" s="8">
        <f t="shared" si="121"/>
        <v>1155</v>
      </c>
      <c r="BA166" s="8">
        <f t="shared" si="122"/>
        <v>1145</v>
      </c>
      <c r="BB166" s="8">
        <f t="shared" si="123"/>
        <v>1140</v>
      </c>
      <c r="BC166" s="8">
        <f t="shared" si="124"/>
        <v>1130</v>
      </c>
      <c r="BD166" s="8">
        <f t="shared" si="125"/>
        <v>1125</v>
      </c>
      <c r="BE166" s="8">
        <f t="shared" si="126"/>
        <v>1115</v>
      </c>
      <c r="BF166" s="8" t="str">
        <f t="shared" si="127"/>
        <v/>
      </c>
      <c r="BG166" s="8" t="str">
        <f t="shared" si="128"/>
        <v/>
      </c>
      <c r="BH166" s="8" t="str">
        <f t="shared" si="129"/>
        <v/>
      </c>
      <c r="BI166" s="8" t="str">
        <f t="shared" si="130"/>
        <v/>
      </c>
      <c r="BJ166" s="8" t="str">
        <f t="shared" si="131"/>
        <v/>
      </c>
      <c r="BK166" s="8" t="str">
        <f t="shared" si="132"/>
        <v/>
      </c>
      <c r="BL166" s="8" t="str">
        <f t="shared" si="133"/>
        <v/>
      </c>
      <c r="BM166" s="8" t="str">
        <f t="shared" si="134"/>
        <v/>
      </c>
      <c r="BN166" s="8" t="str">
        <f t="shared" si="135"/>
        <v/>
      </c>
      <c r="BO166" s="8" t="str">
        <f t="shared" si="136"/>
        <v/>
      </c>
      <c r="BP166" s="8" t="str">
        <f t="shared" si="137"/>
        <v/>
      </c>
      <c r="BQ166" s="8" t="str">
        <f t="shared" si="138"/>
        <v/>
      </c>
    </row>
    <row r="167" spans="1:69" x14ac:dyDescent="0.2">
      <c r="A167" s="8" t="str">
        <f>Binning!B167</f>
        <v>PCPU</v>
      </c>
      <c r="B167" s="8" t="str">
        <f>Binning!C167</f>
        <v>MP00E</v>
      </c>
      <c r="C167" s="8" t="str">
        <f>Binning!D167</f>
        <v>E9</v>
      </c>
      <c r="D167" s="8" t="str">
        <f>Binning!F167</f>
        <v>MP00E_E9</v>
      </c>
      <c r="E167" s="8" t="str">
        <f>Binning!G167</f>
        <v>Bin1</v>
      </c>
      <c r="F167" s="8">
        <f>Binning!H167</f>
        <v>1355</v>
      </c>
      <c r="G167" s="8">
        <f>Binning!I167</f>
        <v>155</v>
      </c>
      <c r="H167" s="8">
        <f>Binning!J167</f>
        <v>653.6</v>
      </c>
      <c r="J167" s="8">
        <f>Binning!L167</f>
        <v>1085</v>
      </c>
      <c r="K167" s="8">
        <f>Binning!M167</f>
        <v>875</v>
      </c>
      <c r="L167" s="8">
        <f>Binning!N167</f>
        <v>185</v>
      </c>
      <c r="M167" s="8">
        <f>Binning!Y167</f>
        <v>5</v>
      </c>
      <c r="O167" s="8">
        <f t="shared" si="110"/>
        <v>110</v>
      </c>
      <c r="P167" s="8">
        <f>Binning!AZ167</f>
        <v>594.18521581609184</v>
      </c>
      <c r="Q167" s="8" t="str">
        <f t="shared" si="111"/>
        <v>MP00E_E9</v>
      </c>
      <c r="R167" s="8">
        <f t="shared" si="139"/>
        <v>1085</v>
      </c>
      <c r="S167" s="8">
        <f t="shared" si="139"/>
        <v>1080</v>
      </c>
      <c r="T167" s="8">
        <f t="shared" si="139"/>
        <v>1030</v>
      </c>
      <c r="U167" s="8">
        <f t="shared" si="139"/>
        <v>1005</v>
      </c>
      <c r="V167" s="8">
        <f t="shared" si="139"/>
        <v>985</v>
      </c>
      <c r="W167" s="8">
        <f t="shared" si="139"/>
        <v>970</v>
      </c>
      <c r="X167" s="8">
        <f t="shared" si="139"/>
        <v>955</v>
      </c>
      <c r="Y167" s="8">
        <f t="shared" si="139"/>
        <v>945</v>
      </c>
      <c r="Z167" s="8">
        <f t="shared" si="139"/>
        <v>940</v>
      </c>
      <c r="AA167" s="8">
        <f t="shared" si="139"/>
        <v>930</v>
      </c>
      <c r="AB167" s="8">
        <f t="shared" si="139"/>
        <v>925</v>
      </c>
      <c r="AC167" s="8">
        <f t="shared" si="139"/>
        <v>915</v>
      </c>
      <c r="AD167" s="8" t="str">
        <f t="shared" si="139"/>
        <v/>
      </c>
      <c r="AE167" s="8" t="str">
        <f t="shared" si="139"/>
        <v/>
      </c>
      <c r="AF167" s="8" t="str">
        <f t="shared" si="139"/>
        <v/>
      </c>
      <c r="AG167" s="8" t="str">
        <f t="shared" si="139"/>
        <v/>
      </c>
      <c r="AH167" s="8" t="str">
        <f t="shared" si="141"/>
        <v/>
      </c>
      <c r="AI167" s="8" t="str">
        <f t="shared" si="141"/>
        <v/>
      </c>
      <c r="AJ167" s="8" t="str">
        <f t="shared" si="141"/>
        <v/>
      </c>
      <c r="AK167" s="8" t="str">
        <f t="shared" si="141"/>
        <v/>
      </c>
      <c r="AL167" s="8" t="str">
        <f t="shared" si="141"/>
        <v/>
      </c>
      <c r="AM167" s="8" t="str">
        <f t="shared" si="141"/>
        <v/>
      </c>
      <c r="AN167" s="8" t="str">
        <f t="shared" si="141"/>
        <v/>
      </c>
      <c r="AO167" s="8" t="str">
        <f t="shared" si="141"/>
        <v/>
      </c>
      <c r="AQ167" s="8">
        <f t="shared" si="112"/>
        <v>110</v>
      </c>
      <c r="AR167" s="8">
        <f t="shared" si="113"/>
        <v>594.18521581609184</v>
      </c>
      <c r="AS167" s="8" t="str">
        <f t="shared" si="114"/>
        <v>MP00E_E9</v>
      </c>
      <c r="AT167" s="8">
        <f t="shared" si="115"/>
        <v>1270</v>
      </c>
      <c r="AU167" s="8">
        <f t="shared" si="116"/>
        <v>1265</v>
      </c>
      <c r="AV167" s="8">
        <f t="shared" si="117"/>
        <v>1215</v>
      </c>
      <c r="AW167" s="8">
        <f t="shared" si="118"/>
        <v>1190</v>
      </c>
      <c r="AX167" s="8">
        <f t="shared" si="119"/>
        <v>1170</v>
      </c>
      <c r="AY167" s="8">
        <f t="shared" si="120"/>
        <v>1155</v>
      </c>
      <c r="AZ167" s="8">
        <f t="shared" si="121"/>
        <v>1140</v>
      </c>
      <c r="BA167" s="8">
        <f t="shared" si="122"/>
        <v>1130</v>
      </c>
      <c r="BB167" s="8">
        <f t="shared" si="123"/>
        <v>1125</v>
      </c>
      <c r="BC167" s="8">
        <f t="shared" si="124"/>
        <v>1115</v>
      </c>
      <c r="BD167" s="8">
        <f t="shared" si="125"/>
        <v>1110</v>
      </c>
      <c r="BE167" s="8">
        <f t="shared" si="126"/>
        <v>1100</v>
      </c>
      <c r="BF167" s="8" t="str">
        <f t="shared" si="127"/>
        <v/>
      </c>
      <c r="BG167" s="8" t="str">
        <f t="shared" si="128"/>
        <v/>
      </c>
      <c r="BH167" s="8" t="str">
        <f t="shared" si="129"/>
        <v/>
      </c>
      <c r="BI167" s="8" t="str">
        <f t="shared" si="130"/>
        <v/>
      </c>
      <c r="BJ167" s="8" t="str">
        <f t="shared" si="131"/>
        <v/>
      </c>
      <c r="BK167" s="8" t="str">
        <f t="shared" si="132"/>
        <v/>
      </c>
      <c r="BL167" s="8" t="str">
        <f t="shared" si="133"/>
        <v/>
      </c>
      <c r="BM167" s="8" t="str">
        <f t="shared" si="134"/>
        <v/>
      </c>
      <c r="BN167" s="8" t="str">
        <f t="shared" si="135"/>
        <v/>
      </c>
      <c r="BO167" s="8" t="str">
        <f t="shared" si="136"/>
        <v/>
      </c>
      <c r="BP167" s="8" t="str">
        <f t="shared" si="137"/>
        <v/>
      </c>
      <c r="BQ167" s="8" t="str">
        <f t="shared" si="138"/>
        <v/>
      </c>
    </row>
    <row r="168" spans="1:69" x14ac:dyDescent="0.2">
      <c r="A168" s="8" t="str">
        <f>Binning!B168</f>
        <v>PCPU</v>
      </c>
      <c r="B168" s="8" t="str">
        <f>Binning!C168</f>
        <v>MP00E</v>
      </c>
      <c r="C168" s="8" t="str">
        <f>Binning!D168</f>
        <v>E10</v>
      </c>
      <c r="D168" s="8" t="str">
        <f>Binning!F168</f>
        <v>MP00E_E10</v>
      </c>
      <c r="E168" s="8" t="str">
        <f>Binning!G168</f>
        <v>Bin1</v>
      </c>
      <c r="F168" s="8">
        <f>Binning!H168</f>
        <v>1340</v>
      </c>
      <c r="G168" s="8">
        <f>Binning!I168</f>
        <v>155</v>
      </c>
      <c r="H168" s="8">
        <f>Binning!J168</f>
        <v>653.6</v>
      </c>
      <c r="J168" s="8">
        <f>Binning!L168</f>
        <v>1085</v>
      </c>
      <c r="K168" s="8">
        <f>Binning!M168</f>
        <v>875</v>
      </c>
      <c r="L168" s="8">
        <f>Binning!N168</f>
        <v>185</v>
      </c>
      <c r="M168" s="8">
        <f>Binning!Y168</f>
        <v>5</v>
      </c>
      <c r="O168" s="8">
        <f t="shared" si="110"/>
        <v>110</v>
      </c>
      <c r="P168" s="8">
        <f>Binning!AZ168</f>
        <v>594.18521581609184</v>
      </c>
      <c r="Q168" s="8" t="str">
        <f t="shared" si="111"/>
        <v>MP00E_E10</v>
      </c>
      <c r="R168" s="8">
        <f t="shared" si="139"/>
        <v>1085</v>
      </c>
      <c r="S168" s="8">
        <f t="shared" si="139"/>
        <v>1065</v>
      </c>
      <c r="T168" s="8">
        <f t="shared" si="139"/>
        <v>1015</v>
      </c>
      <c r="U168" s="8">
        <f t="shared" si="139"/>
        <v>990</v>
      </c>
      <c r="V168" s="8">
        <f t="shared" si="139"/>
        <v>970</v>
      </c>
      <c r="W168" s="8">
        <f t="shared" si="139"/>
        <v>955</v>
      </c>
      <c r="X168" s="8">
        <f t="shared" si="139"/>
        <v>940</v>
      </c>
      <c r="Y168" s="8">
        <f t="shared" si="139"/>
        <v>930</v>
      </c>
      <c r="Z168" s="8">
        <f t="shared" si="139"/>
        <v>925</v>
      </c>
      <c r="AA168" s="8">
        <f t="shared" si="139"/>
        <v>915</v>
      </c>
      <c r="AB168" s="8">
        <f t="shared" si="139"/>
        <v>910</v>
      </c>
      <c r="AC168" s="8">
        <f t="shared" si="139"/>
        <v>900</v>
      </c>
      <c r="AD168" s="8" t="str">
        <f t="shared" si="139"/>
        <v/>
      </c>
      <c r="AE168" s="8" t="str">
        <f t="shared" si="139"/>
        <v/>
      </c>
      <c r="AF168" s="8" t="str">
        <f t="shared" si="139"/>
        <v/>
      </c>
      <c r="AG168" s="8" t="str">
        <f t="shared" si="139"/>
        <v/>
      </c>
      <c r="AH168" s="8" t="str">
        <f t="shared" si="141"/>
        <v/>
      </c>
      <c r="AI168" s="8" t="str">
        <f t="shared" si="141"/>
        <v/>
      </c>
      <c r="AJ168" s="8" t="str">
        <f t="shared" si="141"/>
        <v/>
      </c>
      <c r="AK168" s="8" t="str">
        <f t="shared" si="141"/>
        <v/>
      </c>
      <c r="AL168" s="8" t="str">
        <f t="shared" si="141"/>
        <v/>
      </c>
      <c r="AM168" s="8" t="str">
        <f t="shared" si="141"/>
        <v/>
      </c>
      <c r="AN168" s="8" t="str">
        <f t="shared" si="141"/>
        <v/>
      </c>
      <c r="AO168" s="8" t="str">
        <f t="shared" si="141"/>
        <v/>
      </c>
      <c r="AQ168" s="8">
        <f t="shared" si="112"/>
        <v>110</v>
      </c>
      <c r="AR168" s="8">
        <f t="shared" si="113"/>
        <v>594.18521581609184</v>
      </c>
      <c r="AS168" s="8" t="str">
        <f t="shared" si="114"/>
        <v>MP00E_E10</v>
      </c>
      <c r="AT168" s="8">
        <f t="shared" si="115"/>
        <v>1270</v>
      </c>
      <c r="AU168" s="8">
        <f t="shared" si="116"/>
        <v>1250</v>
      </c>
      <c r="AV168" s="8">
        <f t="shared" si="117"/>
        <v>1200</v>
      </c>
      <c r="AW168" s="8">
        <f t="shared" si="118"/>
        <v>1175</v>
      </c>
      <c r="AX168" s="8">
        <f t="shared" si="119"/>
        <v>1155</v>
      </c>
      <c r="AY168" s="8">
        <f t="shared" si="120"/>
        <v>1140</v>
      </c>
      <c r="AZ168" s="8">
        <f t="shared" si="121"/>
        <v>1125</v>
      </c>
      <c r="BA168" s="8">
        <f t="shared" si="122"/>
        <v>1115</v>
      </c>
      <c r="BB168" s="8">
        <f t="shared" si="123"/>
        <v>1110</v>
      </c>
      <c r="BC168" s="8">
        <f t="shared" si="124"/>
        <v>1100</v>
      </c>
      <c r="BD168" s="8">
        <f t="shared" si="125"/>
        <v>1095</v>
      </c>
      <c r="BE168" s="8">
        <f t="shared" si="126"/>
        <v>1085</v>
      </c>
      <c r="BF168" s="8" t="str">
        <f t="shared" si="127"/>
        <v/>
      </c>
      <c r="BG168" s="8" t="str">
        <f t="shared" si="128"/>
        <v/>
      </c>
      <c r="BH168" s="8" t="str">
        <f t="shared" si="129"/>
        <v/>
      </c>
      <c r="BI168" s="8" t="str">
        <f t="shared" si="130"/>
        <v/>
      </c>
      <c r="BJ168" s="8" t="str">
        <f t="shared" si="131"/>
        <v/>
      </c>
      <c r="BK168" s="8" t="str">
        <f t="shared" si="132"/>
        <v/>
      </c>
      <c r="BL168" s="8" t="str">
        <f t="shared" si="133"/>
        <v/>
      </c>
      <c r="BM168" s="8" t="str">
        <f t="shared" si="134"/>
        <v/>
      </c>
      <c r="BN168" s="8" t="str">
        <f t="shared" si="135"/>
        <v/>
      </c>
      <c r="BO168" s="8" t="str">
        <f t="shared" si="136"/>
        <v/>
      </c>
      <c r="BP168" s="8" t="str">
        <f t="shared" si="137"/>
        <v/>
      </c>
      <c r="BQ168" s="8" t="str">
        <f t="shared" si="138"/>
        <v/>
      </c>
    </row>
    <row r="169" spans="1:69" x14ac:dyDescent="0.2">
      <c r="A169" s="8" t="str">
        <f>Binning!B169</f>
        <v>PCPU</v>
      </c>
      <c r="B169" s="8" t="str">
        <f>Binning!C169</f>
        <v>MP00E</v>
      </c>
      <c r="C169" s="8" t="str">
        <f>Binning!D169</f>
        <v>E11</v>
      </c>
      <c r="D169" s="8" t="str">
        <f>Binning!F169</f>
        <v>MP00E_E11</v>
      </c>
      <c r="E169" s="8" t="str">
        <f>Binning!G169</f>
        <v>Bin1</v>
      </c>
      <c r="F169" s="8">
        <f>Binning!H169</f>
        <v>1325</v>
      </c>
      <c r="G169" s="8">
        <f>Binning!I169</f>
        <v>155</v>
      </c>
      <c r="H169" s="8">
        <f>Binning!J169</f>
        <v>653.6</v>
      </c>
      <c r="J169" s="8">
        <f>Binning!L169</f>
        <v>1085</v>
      </c>
      <c r="K169" s="8">
        <f>Binning!M169</f>
        <v>875</v>
      </c>
      <c r="L169" s="8">
        <f>Binning!N169</f>
        <v>185</v>
      </c>
      <c r="M169" s="8">
        <f>Binning!Y169</f>
        <v>5</v>
      </c>
      <c r="O169" s="8">
        <f t="shared" si="110"/>
        <v>110</v>
      </c>
      <c r="P169" s="8">
        <f>Binning!AZ169</f>
        <v>594.18521581609184</v>
      </c>
      <c r="Q169" s="8" t="str">
        <f t="shared" si="111"/>
        <v>MP00E_E11</v>
      </c>
      <c r="R169" s="8">
        <f t="shared" si="139"/>
        <v>1085</v>
      </c>
      <c r="S169" s="8">
        <f t="shared" si="139"/>
        <v>1050</v>
      </c>
      <c r="T169" s="8">
        <f t="shared" si="139"/>
        <v>1000</v>
      </c>
      <c r="U169" s="8">
        <f t="shared" si="139"/>
        <v>975</v>
      </c>
      <c r="V169" s="8">
        <f t="shared" si="139"/>
        <v>955</v>
      </c>
      <c r="W169" s="8">
        <f t="shared" si="139"/>
        <v>940</v>
      </c>
      <c r="X169" s="8">
        <f t="shared" si="139"/>
        <v>925</v>
      </c>
      <c r="Y169" s="8">
        <f t="shared" si="139"/>
        <v>915</v>
      </c>
      <c r="Z169" s="8">
        <f t="shared" si="139"/>
        <v>910</v>
      </c>
      <c r="AA169" s="8">
        <f t="shared" si="139"/>
        <v>900</v>
      </c>
      <c r="AB169" s="8">
        <f t="shared" si="139"/>
        <v>895</v>
      </c>
      <c r="AC169" s="8">
        <f t="shared" si="139"/>
        <v>885</v>
      </c>
      <c r="AD169" s="8" t="str">
        <f t="shared" si="139"/>
        <v/>
      </c>
      <c r="AE169" s="8" t="str">
        <f t="shared" si="139"/>
        <v/>
      </c>
      <c r="AF169" s="8" t="str">
        <f t="shared" si="139"/>
        <v/>
      </c>
      <c r="AG169" s="8" t="str">
        <f t="shared" si="139"/>
        <v/>
      </c>
      <c r="AH169" s="8" t="str">
        <f t="shared" si="141"/>
        <v/>
      </c>
      <c r="AI169" s="8" t="str">
        <f t="shared" si="141"/>
        <v/>
      </c>
      <c r="AJ169" s="8" t="str">
        <f t="shared" si="141"/>
        <v/>
      </c>
      <c r="AK169" s="8" t="str">
        <f t="shared" si="141"/>
        <v/>
      </c>
      <c r="AL169" s="8" t="str">
        <f t="shared" si="141"/>
        <v/>
      </c>
      <c r="AM169" s="8" t="str">
        <f t="shared" si="141"/>
        <v/>
      </c>
      <c r="AN169" s="8" t="str">
        <f t="shared" si="141"/>
        <v/>
      </c>
      <c r="AO169" s="8" t="str">
        <f t="shared" si="141"/>
        <v/>
      </c>
      <c r="AQ169" s="8">
        <f t="shared" si="112"/>
        <v>110</v>
      </c>
      <c r="AR169" s="8">
        <f t="shared" si="113"/>
        <v>594.18521581609184</v>
      </c>
      <c r="AS169" s="8" t="str">
        <f t="shared" si="114"/>
        <v>MP00E_E11</v>
      </c>
      <c r="AT169" s="8">
        <f t="shared" si="115"/>
        <v>1270</v>
      </c>
      <c r="AU169" s="8">
        <f t="shared" si="116"/>
        <v>1235</v>
      </c>
      <c r="AV169" s="8">
        <f t="shared" si="117"/>
        <v>1185</v>
      </c>
      <c r="AW169" s="8">
        <f t="shared" si="118"/>
        <v>1160</v>
      </c>
      <c r="AX169" s="8">
        <f t="shared" si="119"/>
        <v>1140</v>
      </c>
      <c r="AY169" s="8">
        <f t="shared" si="120"/>
        <v>1125</v>
      </c>
      <c r="AZ169" s="8">
        <f t="shared" si="121"/>
        <v>1110</v>
      </c>
      <c r="BA169" s="8">
        <f t="shared" si="122"/>
        <v>1100</v>
      </c>
      <c r="BB169" s="8">
        <f t="shared" si="123"/>
        <v>1095</v>
      </c>
      <c r="BC169" s="8">
        <f t="shared" si="124"/>
        <v>1085</v>
      </c>
      <c r="BD169" s="8">
        <f t="shared" si="125"/>
        <v>1080</v>
      </c>
      <c r="BE169" s="8">
        <f t="shared" si="126"/>
        <v>1070</v>
      </c>
      <c r="BF169" s="8" t="str">
        <f t="shared" si="127"/>
        <v/>
      </c>
      <c r="BG169" s="8" t="str">
        <f t="shared" si="128"/>
        <v/>
      </c>
      <c r="BH169" s="8" t="str">
        <f t="shared" si="129"/>
        <v/>
      </c>
      <c r="BI169" s="8" t="str">
        <f t="shared" si="130"/>
        <v/>
      </c>
      <c r="BJ169" s="8" t="str">
        <f t="shared" si="131"/>
        <v/>
      </c>
      <c r="BK169" s="8" t="str">
        <f t="shared" si="132"/>
        <v/>
      </c>
      <c r="BL169" s="8" t="str">
        <f t="shared" si="133"/>
        <v/>
      </c>
      <c r="BM169" s="8" t="str">
        <f t="shared" si="134"/>
        <v/>
      </c>
      <c r="BN169" s="8" t="str">
        <f t="shared" si="135"/>
        <v/>
      </c>
      <c r="BO169" s="8" t="str">
        <f t="shared" si="136"/>
        <v/>
      </c>
      <c r="BP169" s="8" t="str">
        <f t="shared" si="137"/>
        <v/>
      </c>
      <c r="BQ169" s="8" t="str">
        <f t="shared" si="138"/>
        <v/>
      </c>
    </row>
    <row r="170" spans="1:69" x14ac:dyDescent="0.2">
      <c r="A170" s="8" t="str">
        <f>Binning!B170</f>
        <v>PCPU</v>
      </c>
      <c r="B170" s="8" t="str">
        <f>Binning!C170</f>
        <v>MP00E</v>
      </c>
      <c r="C170" s="8" t="str">
        <f>Binning!D170</f>
        <v>E12</v>
      </c>
      <c r="D170" s="8" t="str">
        <f>Binning!F170</f>
        <v>MP00E_E12</v>
      </c>
      <c r="E170" s="8" t="str">
        <f>Binning!G170</f>
        <v>Bin1</v>
      </c>
      <c r="F170" s="8">
        <f>Binning!H170</f>
        <v>1310</v>
      </c>
      <c r="G170" s="8">
        <f>Binning!I170</f>
        <v>155</v>
      </c>
      <c r="H170" s="8">
        <f>Binning!J170</f>
        <v>653.6</v>
      </c>
      <c r="J170" s="8">
        <f>Binning!L170</f>
        <v>1085</v>
      </c>
      <c r="K170" s="8">
        <f>Binning!M170</f>
        <v>875</v>
      </c>
      <c r="L170" s="8">
        <f>Binning!N170</f>
        <v>185</v>
      </c>
      <c r="M170" s="8">
        <f>Binning!Y170</f>
        <v>5</v>
      </c>
      <c r="O170" s="8">
        <f t="shared" si="110"/>
        <v>110</v>
      </c>
      <c r="P170" s="8">
        <f>Binning!AZ170</f>
        <v>594.18521581609184</v>
      </c>
      <c r="Q170" s="8" t="str">
        <f t="shared" si="111"/>
        <v>MP00E_E12</v>
      </c>
      <c r="R170" s="8">
        <f t="shared" si="139"/>
        <v>1085</v>
      </c>
      <c r="S170" s="8">
        <f t="shared" si="139"/>
        <v>1035</v>
      </c>
      <c r="T170" s="8">
        <f t="shared" si="139"/>
        <v>985</v>
      </c>
      <c r="U170" s="8">
        <f t="shared" si="139"/>
        <v>960</v>
      </c>
      <c r="V170" s="8">
        <f t="shared" si="139"/>
        <v>940</v>
      </c>
      <c r="W170" s="8">
        <f t="shared" si="139"/>
        <v>925</v>
      </c>
      <c r="X170" s="8">
        <f t="shared" si="139"/>
        <v>910</v>
      </c>
      <c r="Y170" s="8">
        <f t="shared" si="139"/>
        <v>900</v>
      </c>
      <c r="Z170" s="8">
        <f t="shared" si="139"/>
        <v>895</v>
      </c>
      <c r="AA170" s="8">
        <f t="shared" si="139"/>
        <v>885</v>
      </c>
      <c r="AB170" s="8">
        <f t="shared" si="139"/>
        <v>880</v>
      </c>
      <c r="AC170" s="8">
        <f t="shared" si="139"/>
        <v>875</v>
      </c>
      <c r="AD170" s="8" t="str">
        <f t="shared" si="139"/>
        <v/>
      </c>
      <c r="AE170" s="8" t="str">
        <f t="shared" si="139"/>
        <v/>
      </c>
      <c r="AF170" s="8" t="str">
        <f t="shared" si="139"/>
        <v/>
      </c>
      <c r="AG170" s="8" t="str">
        <f t="shared" si="139"/>
        <v/>
      </c>
      <c r="AH170" s="8" t="str">
        <f t="shared" si="141"/>
        <v/>
      </c>
      <c r="AI170" s="8" t="str">
        <f t="shared" si="141"/>
        <v/>
      </c>
      <c r="AJ170" s="8" t="str">
        <f t="shared" si="141"/>
        <v/>
      </c>
      <c r="AK170" s="8" t="str">
        <f t="shared" si="141"/>
        <v/>
      </c>
      <c r="AL170" s="8" t="str">
        <f t="shared" si="141"/>
        <v/>
      </c>
      <c r="AM170" s="8" t="str">
        <f t="shared" si="141"/>
        <v/>
      </c>
      <c r="AN170" s="8" t="str">
        <f t="shared" si="141"/>
        <v/>
      </c>
      <c r="AO170" s="8" t="str">
        <f t="shared" si="141"/>
        <v/>
      </c>
      <c r="AQ170" s="8">
        <f t="shared" si="112"/>
        <v>110</v>
      </c>
      <c r="AR170" s="8">
        <f t="shared" si="113"/>
        <v>594.18521581609184</v>
      </c>
      <c r="AS170" s="8" t="str">
        <f t="shared" si="114"/>
        <v>MP00E_E12</v>
      </c>
      <c r="AT170" s="8">
        <f t="shared" si="115"/>
        <v>1270</v>
      </c>
      <c r="AU170" s="8">
        <f t="shared" si="116"/>
        <v>1220</v>
      </c>
      <c r="AV170" s="8">
        <f t="shared" si="117"/>
        <v>1170</v>
      </c>
      <c r="AW170" s="8">
        <f t="shared" si="118"/>
        <v>1145</v>
      </c>
      <c r="AX170" s="8">
        <f t="shared" si="119"/>
        <v>1125</v>
      </c>
      <c r="AY170" s="8">
        <f t="shared" si="120"/>
        <v>1110</v>
      </c>
      <c r="AZ170" s="8">
        <f t="shared" si="121"/>
        <v>1095</v>
      </c>
      <c r="BA170" s="8">
        <f t="shared" si="122"/>
        <v>1085</v>
      </c>
      <c r="BB170" s="8">
        <f t="shared" si="123"/>
        <v>1080</v>
      </c>
      <c r="BC170" s="8">
        <f t="shared" si="124"/>
        <v>1070</v>
      </c>
      <c r="BD170" s="8">
        <f t="shared" si="125"/>
        <v>1065</v>
      </c>
      <c r="BE170" s="8">
        <f t="shared" si="126"/>
        <v>1060</v>
      </c>
      <c r="BF170" s="8" t="str">
        <f t="shared" si="127"/>
        <v/>
      </c>
      <c r="BG170" s="8" t="str">
        <f t="shared" si="128"/>
        <v/>
      </c>
      <c r="BH170" s="8" t="str">
        <f t="shared" si="129"/>
        <v/>
      </c>
      <c r="BI170" s="8" t="str">
        <f t="shared" si="130"/>
        <v/>
      </c>
      <c r="BJ170" s="8" t="str">
        <f t="shared" si="131"/>
        <v/>
      </c>
      <c r="BK170" s="8" t="str">
        <f t="shared" si="132"/>
        <v/>
      </c>
      <c r="BL170" s="8" t="str">
        <f t="shared" si="133"/>
        <v/>
      </c>
      <c r="BM170" s="8" t="str">
        <f t="shared" si="134"/>
        <v/>
      </c>
      <c r="BN170" s="8" t="str">
        <f t="shared" si="135"/>
        <v/>
      </c>
      <c r="BO170" s="8" t="str">
        <f t="shared" si="136"/>
        <v/>
      </c>
      <c r="BP170" s="8" t="str">
        <f t="shared" si="137"/>
        <v/>
      </c>
      <c r="BQ170" s="8" t="str">
        <f t="shared" si="138"/>
        <v/>
      </c>
    </row>
    <row r="171" spans="1:69" x14ac:dyDescent="0.2">
      <c r="A171" s="8" t="str">
        <f>Binning!B171</f>
        <v>PCPU</v>
      </c>
      <c r="B171" s="8" t="str">
        <f>Binning!C171</f>
        <v>MP00F</v>
      </c>
      <c r="C171" s="8" t="str">
        <f>Binning!D171</f>
        <v>E1</v>
      </c>
      <c r="D171" s="8" t="str">
        <f>Binning!F171</f>
        <v>MP00F_E1</v>
      </c>
      <c r="E171" s="8" t="str">
        <f>Binning!G171</f>
        <v>Bin1</v>
      </c>
      <c r="F171" s="8">
        <f>Binning!H171</f>
        <v>1475</v>
      </c>
      <c r="G171" s="8">
        <f>Binning!I171</f>
        <v>155</v>
      </c>
      <c r="H171" s="8">
        <f>Binning!J171</f>
        <v>653.6</v>
      </c>
      <c r="J171" s="8">
        <f>Binning!L171</f>
        <v>1105</v>
      </c>
      <c r="K171" s="8">
        <f>Binning!M171</f>
        <v>875</v>
      </c>
      <c r="L171" s="8">
        <f>Binning!N171</f>
        <v>185</v>
      </c>
      <c r="M171" s="8">
        <f>Binning!Y171</f>
        <v>5</v>
      </c>
      <c r="O171" s="8">
        <f t="shared" si="110"/>
        <v>110</v>
      </c>
      <c r="P171" s="8">
        <f>Binning!AZ171</f>
        <v>594.18521581609184</v>
      </c>
      <c r="Q171" s="8" t="str">
        <f t="shared" si="111"/>
        <v>MP00F_E1</v>
      </c>
      <c r="R171" s="8">
        <f t="shared" si="139"/>
        <v>1105</v>
      </c>
      <c r="S171" s="8">
        <f t="shared" si="139"/>
        <v>1105</v>
      </c>
      <c r="T171" s="8">
        <f t="shared" si="139"/>
        <v>1105</v>
      </c>
      <c r="U171" s="8">
        <f t="shared" si="139"/>
        <v>1105</v>
      </c>
      <c r="V171" s="8">
        <f t="shared" si="139"/>
        <v>1105</v>
      </c>
      <c r="W171" s="8">
        <f t="shared" si="139"/>
        <v>1090</v>
      </c>
      <c r="X171" s="8">
        <f t="shared" si="139"/>
        <v>1075</v>
      </c>
      <c r="Y171" s="8">
        <f t="shared" si="139"/>
        <v>1065</v>
      </c>
      <c r="Z171" s="8">
        <f t="shared" si="139"/>
        <v>1060</v>
      </c>
      <c r="AA171" s="8">
        <f t="shared" si="139"/>
        <v>1050</v>
      </c>
      <c r="AB171" s="8">
        <f t="shared" si="139"/>
        <v>1045</v>
      </c>
      <c r="AC171" s="8">
        <f t="shared" si="139"/>
        <v>1035</v>
      </c>
      <c r="AD171" s="8" t="str">
        <f t="shared" si="139"/>
        <v/>
      </c>
      <c r="AE171" s="8" t="str">
        <f t="shared" si="139"/>
        <v/>
      </c>
      <c r="AF171" s="8" t="str">
        <f t="shared" si="139"/>
        <v/>
      </c>
      <c r="AG171" s="8" t="str">
        <f t="shared" si="139"/>
        <v/>
      </c>
      <c r="AH171" s="8" t="str">
        <f t="shared" si="141"/>
        <v/>
      </c>
      <c r="AI171" s="8" t="str">
        <f t="shared" si="141"/>
        <v/>
      </c>
      <c r="AJ171" s="8" t="str">
        <f t="shared" si="141"/>
        <v/>
      </c>
      <c r="AK171" s="8" t="str">
        <f t="shared" si="141"/>
        <v/>
      </c>
      <c r="AL171" s="8" t="str">
        <f t="shared" si="141"/>
        <v/>
      </c>
      <c r="AM171" s="8" t="str">
        <f t="shared" si="141"/>
        <v/>
      </c>
      <c r="AN171" s="8" t="str">
        <f t="shared" si="141"/>
        <v/>
      </c>
      <c r="AO171" s="8" t="str">
        <f t="shared" si="141"/>
        <v/>
      </c>
      <c r="AQ171" s="8">
        <f t="shared" si="112"/>
        <v>110</v>
      </c>
      <c r="AR171" s="8">
        <f t="shared" si="113"/>
        <v>594.18521581609184</v>
      </c>
      <c r="AS171" s="8" t="str">
        <f t="shared" si="114"/>
        <v>MP00F_E1</v>
      </c>
      <c r="AT171" s="8">
        <f t="shared" si="115"/>
        <v>1290</v>
      </c>
      <c r="AU171" s="8">
        <f t="shared" si="116"/>
        <v>1290</v>
      </c>
      <c r="AV171" s="8">
        <f t="shared" si="117"/>
        <v>1290</v>
      </c>
      <c r="AW171" s="8">
        <f t="shared" si="118"/>
        <v>1290</v>
      </c>
      <c r="AX171" s="8">
        <f t="shared" si="119"/>
        <v>1290</v>
      </c>
      <c r="AY171" s="8">
        <f t="shared" si="120"/>
        <v>1275</v>
      </c>
      <c r="AZ171" s="8">
        <f t="shared" si="121"/>
        <v>1260</v>
      </c>
      <c r="BA171" s="8">
        <f t="shared" si="122"/>
        <v>1250</v>
      </c>
      <c r="BB171" s="8">
        <f t="shared" si="123"/>
        <v>1245</v>
      </c>
      <c r="BC171" s="8">
        <f t="shared" si="124"/>
        <v>1235</v>
      </c>
      <c r="BD171" s="8">
        <f t="shared" si="125"/>
        <v>1230</v>
      </c>
      <c r="BE171" s="8">
        <f t="shared" si="126"/>
        <v>1220</v>
      </c>
      <c r="BF171" s="8" t="str">
        <f t="shared" si="127"/>
        <v/>
      </c>
      <c r="BG171" s="8" t="str">
        <f t="shared" si="128"/>
        <v/>
      </c>
      <c r="BH171" s="8" t="str">
        <f t="shared" si="129"/>
        <v/>
      </c>
      <c r="BI171" s="8" t="str">
        <f t="shared" si="130"/>
        <v/>
      </c>
      <c r="BJ171" s="8" t="str">
        <f t="shared" si="131"/>
        <v/>
      </c>
      <c r="BK171" s="8" t="str">
        <f t="shared" si="132"/>
        <v/>
      </c>
      <c r="BL171" s="8" t="str">
        <f t="shared" si="133"/>
        <v/>
      </c>
      <c r="BM171" s="8" t="str">
        <f t="shared" si="134"/>
        <v/>
      </c>
      <c r="BN171" s="8" t="str">
        <f t="shared" si="135"/>
        <v/>
      </c>
      <c r="BO171" s="8" t="str">
        <f t="shared" si="136"/>
        <v/>
      </c>
      <c r="BP171" s="8" t="str">
        <f t="shared" si="137"/>
        <v/>
      </c>
      <c r="BQ171" s="8" t="str">
        <f t="shared" si="138"/>
        <v/>
      </c>
    </row>
    <row r="172" spans="1:69" x14ac:dyDescent="0.2">
      <c r="A172" s="8" t="str">
        <f>Binning!B172</f>
        <v>PCPU</v>
      </c>
      <c r="B172" s="8" t="str">
        <f>Binning!C172</f>
        <v>MP00F</v>
      </c>
      <c r="C172" s="8" t="str">
        <f>Binning!D172</f>
        <v>E2</v>
      </c>
      <c r="D172" s="8" t="str">
        <f>Binning!F172</f>
        <v>MP00F_E2</v>
      </c>
      <c r="E172" s="8" t="str">
        <f>Binning!G172</f>
        <v>Bin1</v>
      </c>
      <c r="F172" s="8">
        <f>Binning!H172</f>
        <v>1460</v>
      </c>
      <c r="G172" s="8">
        <f>Binning!I172</f>
        <v>155</v>
      </c>
      <c r="H172" s="8">
        <f>Binning!J172</f>
        <v>653.6</v>
      </c>
      <c r="J172" s="8">
        <f>Binning!L172</f>
        <v>1095</v>
      </c>
      <c r="K172" s="8">
        <f>Binning!M172</f>
        <v>875</v>
      </c>
      <c r="L172" s="8">
        <f>Binning!N172</f>
        <v>185</v>
      </c>
      <c r="M172" s="8">
        <f>Binning!Y172</f>
        <v>5</v>
      </c>
      <c r="O172" s="8">
        <f t="shared" si="110"/>
        <v>110</v>
      </c>
      <c r="P172" s="8">
        <f>Binning!AZ172</f>
        <v>594.18521581609184</v>
      </c>
      <c r="Q172" s="8" t="str">
        <f t="shared" si="111"/>
        <v>MP00F_E2</v>
      </c>
      <c r="R172" s="8">
        <f t="shared" si="139"/>
        <v>1095</v>
      </c>
      <c r="S172" s="8">
        <f t="shared" si="139"/>
        <v>1095</v>
      </c>
      <c r="T172" s="8">
        <f t="shared" si="139"/>
        <v>1095</v>
      </c>
      <c r="U172" s="8">
        <f t="shared" si="139"/>
        <v>1095</v>
      </c>
      <c r="V172" s="8">
        <f t="shared" si="139"/>
        <v>1090</v>
      </c>
      <c r="W172" s="8">
        <f t="shared" si="139"/>
        <v>1075</v>
      </c>
      <c r="X172" s="8">
        <f t="shared" si="139"/>
        <v>1060</v>
      </c>
      <c r="Y172" s="8">
        <f t="shared" si="139"/>
        <v>1050</v>
      </c>
      <c r="Z172" s="8">
        <f t="shared" si="139"/>
        <v>1045</v>
      </c>
      <c r="AA172" s="8">
        <f t="shared" si="139"/>
        <v>1035</v>
      </c>
      <c r="AB172" s="8">
        <f t="shared" si="139"/>
        <v>1030</v>
      </c>
      <c r="AC172" s="8">
        <f t="shared" si="139"/>
        <v>1020</v>
      </c>
      <c r="AD172" s="8" t="str">
        <f t="shared" si="139"/>
        <v/>
      </c>
      <c r="AE172" s="8" t="str">
        <f t="shared" si="139"/>
        <v/>
      </c>
      <c r="AF172" s="8" t="str">
        <f t="shared" si="139"/>
        <v/>
      </c>
      <c r="AG172" s="8" t="str">
        <f t="shared" si="139"/>
        <v/>
      </c>
      <c r="AH172" s="8" t="str">
        <f t="shared" si="141"/>
        <v/>
      </c>
      <c r="AI172" s="8" t="str">
        <f t="shared" si="141"/>
        <v/>
      </c>
      <c r="AJ172" s="8" t="str">
        <f t="shared" si="141"/>
        <v/>
      </c>
      <c r="AK172" s="8" t="str">
        <f t="shared" si="141"/>
        <v/>
      </c>
      <c r="AL172" s="8" t="str">
        <f t="shared" si="141"/>
        <v/>
      </c>
      <c r="AM172" s="8" t="str">
        <f t="shared" si="141"/>
        <v/>
      </c>
      <c r="AN172" s="8" t="str">
        <f t="shared" si="141"/>
        <v/>
      </c>
      <c r="AO172" s="8" t="str">
        <f t="shared" si="141"/>
        <v/>
      </c>
      <c r="AQ172" s="8">
        <f t="shared" si="112"/>
        <v>110</v>
      </c>
      <c r="AR172" s="8">
        <f t="shared" si="113"/>
        <v>594.18521581609184</v>
      </c>
      <c r="AS172" s="8" t="str">
        <f t="shared" si="114"/>
        <v>MP00F_E2</v>
      </c>
      <c r="AT172" s="8">
        <f t="shared" si="115"/>
        <v>1280</v>
      </c>
      <c r="AU172" s="8">
        <f t="shared" si="116"/>
        <v>1280</v>
      </c>
      <c r="AV172" s="8">
        <f t="shared" si="117"/>
        <v>1280</v>
      </c>
      <c r="AW172" s="8">
        <f t="shared" si="118"/>
        <v>1280</v>
      </c>
      <c r="AX172" s="8">
        <f t="shared" si="119"/>
        <v>1275</v>
      </c>
      <c r="AY172" s="8">
        <f t="shared" si="120"/>
        <v>1260</v>
      </c>
      <c r="AZ172" s="8">
        <f t="shared" si="121"/>
        <v>1245</v>
      </c>
      <c r="BA172" s="8">
        <f t="shared" si="122"/>
        <v>1235</v>
      </c>
      <c r="BB172" s="8">
        <f t="shared" si="123"/>
        <v>1230</v>
      </c>
      <c r="BC172" s="8">
        <f t="shared" si="124"/>
        <v>1220</v>
      </c>
      <c r="BD172" s="8">
        <f t="shared" si="125"/>
        <v>1215</v>
      </c>
      <c r="BE172" s="8">
        <f t="shared" si="126"/>
        <v>1205</v>
      </c>
      <c r="BF172" s="8" t="str">
        <f t="shared" si="127"/>
        <v/>
      </c>
      <c r="BG172" s="8" t="str">
        <f t="shared" si="128"/>
        <v/>
      </c>
      <c r="BH172" s="8" t="str">
        <f t="shared" si="129"/>
        <v/>
      </c>
      <c r="BI172" s="8" t="str">
        <f t="shared" si="130"/>
        <v/>
      </c>
      <c r="BJ172" s="8" t="str">
        <f t="shared" si="131"/>
        <v/>
      </c>
      <c r="BK172" s="8" t="str">
        <f t="shared" si="132"/>
        <v/>
      </c>
      <c r="BL172" s="8" t="str">
        <f t="shared" si="133"/>
        <v/>
      </c>
      <c r="BM172" s="8" t="str">
        <f t="shared" si="134"/>
        <v/>
      </c>
      <c r="BN172" s="8" t="str">
        <f t="shared" si="135"/>
        <v/>
      </c>
      <c r="BO172" s="8" t="str">
        <f t="shared" si="136"/>
        <v/>
      </c>
      <c r="BP172" s="8" t="str">
        <f t="shared" si="137"/>
        <v/>
      </c>
      <c r="BQ172" s="8" t="str">
        <f t="shared" si="138"/>
        <v/>
      </c>
    </row>
    <row r="173" spans="1:69" x14ac:dyDescent="0.2">
      <c r="A173" s="8" t="str">
        <f>Binning!B173</f>
        <v>PCPU</v>
      </c>
      <c r="B173" s="8" t="str">
        <f>Binning!C173</f>
        <v>MP00F</v>
      </c>
      <c r="C173" s="8" t="str">
        <f>Binning!D173</f>
        <v>E3</v>
      </c>
      <c r="D173" s="8" t="str">
        <f>Binning!F173</f>
        <v>MP00F_E3</v>
      </c>
      <c r="E173" s="8" t="str">
        <f>Binning!G173</f>
        <v>Bin1</v>
      </c>
      <c r="F173" s="8">
        <f>Binning!H173</f>
        <v>1445</v>
      </c>
      <c r="G173" s="8">
        <f>Binning!I173</f>
        <v>155</v>
      </c>
      <c r="H173" s="8">
        <f>Binning!J173</f>
        <v>653.6</v>
      </c>
      <c r="J173" s="8">
        <f>Binning!L173</f>
        <v>1085</v>
      </c>
      <c r="K173" s="8">
        <f>Binning!M173</f>
        <v>875</v>
      </c>
      <c r="L173" s="8">
        <f>Binning!N173</f>
        <v>185</v>
      </c>
      <c r="M173" s="8">
        <f>Binning!Y173</f>
        <v>5</v>
      </c>
      <c r="O173" s="8">
        <f t="shared" si="110"/>
        <v>110</v>
      </c>
      <c r="P173" s="8">
        <f>Binning!AZ173</f>
        <v>594.18521581609184</v>
      </c>
      <c r="Q173" s="8" t="str">
        <f t="shared" si="111"/>
        <v>MP00F_E3</v>
      </c>
      <c r="R173" s="8">
        <f t="shared" si="139"/>
        <v>1085</v>
      </c>
      <c r="S173" s="8">
        <f t="shared" si="139"/>
        <v>1085</v>
      </c>
      <c r="T173" s="8">
        <f t="shared" si="139"/>
        <v>1085</v>
      </c>
      <c r="U173" s="8">
        <f t="shared" si="139"/>
        <v>1085</v>
      </c>
      <c r="V173" s="8">
        <f t="shared" si="139"/>
        <v>1075</v>
      </c>
      <c r="W173" s="8">
        <f t="shared" si="139"/>
        <v>1060</v>
      </c>
      <c r="X173" s="8">
        <f t="shared" si="139"/>
        <v>1045</v>
      </c>
      <c r="Y173" s="8">
        <f t="shared" si="139"/>
        <v>1035</v>
      </c>
      <c r="Z173" s="8">
        <f t="shared" si="139"/>
        <v>1030</v>
      </c>
      <c r="AA173" s="8">
        <f t="shared" si="139"/>
        <v>1020</v>
      </c>
      <c r="AB173" s="8">
        <f t="shared" si="139"/>
        <v>1015</v>
      </c>
      <c r="AC173" s="8">
        <f t="shared" si="139"/>
        <v>1005</v>
      </c>
      <c r="AD173" s="8" t="str">
        <f t="shared" si="139"/>
        <v/>
      </c>
      <c r="AE173" s="8" t="str">
        <f t="shared" si="139"/>
        <v/>
      </c>
      <c r="AF173" s="8" t="str">
        <f t="shared" si="139"/>
        <v/>
      </c>
      <c r="AG173" s="8" t="str">
        <f t="shared" ref="AG173:AO180" si="142">IF($O173*1.03&gt;AG$2,MAX(MIN(FLOOR(($F173-$G173*LOG10($P173*AG$2/100))/$M173,1)*$M173,$J173),$K173),"")</f>
        <v/>
      </c>
      <c r="AH173" s="8" t="str">
        <f t="shared" si="142"/>
        <v/>
      </c>
      <c r="AI173" s="8" t="str">
        <f t="shared" si="142"/>
        <v/>
      </c>
      <c r="AJ173" s="8" t="str">
        <f t="shared" si="142"/>
        <v/>
      </c>
      <c r="AK173" s="8" t="str">
        <f t="shared" si="142"/>
        <v/>
      </c>
      <c r="AL173" s="8" t="str">
        <f t="shared" si="142"/>
        <v/>
      </c>
      <c r="AM173" s="8" t="str">
        <f t="shared" si="142"/>
        <v/>
      </c>
      <c r="AN173" s="8" t="str">
        <f t="shared" si="142"/>
        <v/>
      </c>
      <c r="AO173" s="8" t="str">
        <f t="shared" si="142"/>
        <v/>
      </c>
      <c r="AQ173" s="8">
        <f t="shared" si="112"/>
        <v>110</v>
      </c>
      <c r="AR173" s="8">
        <f t="shared" si="113"/>
        <v>594.18521581609184</v>
      </c>
      <c r="AS173" s="8" t="str">
        <f t="shared" si="114"/>
        <v>MP00F_E3</v>
      </c>
      <c r="AT173" s="8">
        <f t="shared" si="115"/>
        <v>1270</v>
      </c>
      <c r="AU173" s="8">
        <f t="shared" si="116"/>
        <v>1270</v>
      </c>
      <c r="AV173" s="8">
        <f t="shared" si="117"/>
        <v>1270</v>
      </c>
      <c r="AW173" s="8">
        <f t="shared" si="118"/>
        <v>1270</v>
      </c>
      <c r="AX173" s="8">
        <f t="shared" si="119"/>
        <v>1260</v>
      </c>
      <c r="AY173" s="8">
        <f t="shared" si="120"/>
        <v>1245</v>
      </c>
      <c r="AZ173" s="8">
        <f t="shared" si="121"/>
        <v>1230</v>
      </c>
      <c r="BA173" s="8">
        <f t="shared" si="122"/>
        <v>1220</v>
      </c>
      <c r="BB173" s="8">
        <f t="shared" si="123"/>
        <v>1215</v>
      </c>
      <c r="BC173" s="8">
        <f t="shared" si="124"/>
        <v>1205</v>
      </c>
      <c r="BD173" s="8">
        <f t="shared" si="125"/>
        <v>1200</v>
      </c>
      <c r="BE173" s="8">
        <f t="shared" si="126"/>
        <v>1190</v>
      </c>
      <c r="BF173" s="8" t="str">
        <f t="shared" si="127"/>
        <v/>
      </c>
      <c r="BG173" s="8" t="str">
        <f t="shared" si="128"/>
        <v/>
      </c>
      <c r="BH173" s="8" t="str">
        <f t="shared" si="129"/>
        <v/>
      </c>
      <c r="BI173" s="8" t="str">
        <f t="shared" si="130"/>
        <v/>
      </c>
      <c r="BJ173" s="8" t="str">
        <f t="shared" si="131"/>
        <v/>
      </c>
      <c r="BK173" s="8" t="str">
        <f t="shared" si="132"/>
        <v/>
      </c>
      <c r="BL173" s="8" t="str">
        <f t="shared" si="133"/>
        <v/>
      </c>
      <c r="BM173" s="8" t="str">
        <f t="shared" si="134"/>
        <v/>
      </c>
      <c r="BN173" s="8" t="str">
        <f t="shared" si="135"/>
        <v/>
      </c>
      <c r="BO173" s="8" t="str">
        <f t="shared" si="136"/>
        <v/>
      </c>
      <c r="BP173" s="8" t="str">
        <f t="shared" si="137"/>
        <v/>
      </c>
      <c r="BQ173" s="8" t="str">
        <f t="shared" si="138"/>
        <v/>
      </c>
    </row>
    <row r="174" spans="1:69" x14ac:dyDescent="0.2">
      <c r="A174" s="8" t="str">
        <f>Binning!B174</f>
        <v>PCPU</v>
      </c>
      <c r="B174" s="8" t="str">
        <f>Binning!C174</f>
        <v>MP00F</v>
      </c>
      <c r="C174" s="8" t="str">
        <f>Binning!D174</f>
        <v>E4</v>
      </c>
      <c r="D174" s="8" t="str">
        <f>Binning!F174</f>
        <v>MP00F_E4</v>
      </c>
      <c r="E174" s="8" t="str">
        <f>Binning!G174</f>
        <v>Bin1</v>
      </c>
      <c r="F174" s="8">
        <f>Binning!H174</f>
        <v>1430</v>
      </c>
      <c r="G174" s="8">
        <f>Binning!I174</f>
        <v>155</v>
      </c>
      <c r="H174" s="8">
        <f>Binning!J174</f>
        <v>653.6</v>
      </c>
      <c r="J174" s="8">
        <f>Binning!L174</f>
        <v>1085</v>
      </c>
      <c r="K174" s="8">
        <f>Binning!M174</f>
        <v>875</v>
      </c>
      <c r="L174" s="8">
        <f>Binning!N174</f>
        <v>185</v>
      </c>
      <c r="M174" s="8">
        <f>Binning!Y174</f>
        <v>5</v>
      </c>
      <c r="O174" s="8">
        <f t="shared" si="110"/>
        <v>110</v>
      </c>
      <c r="P174" s="8">
        <f>Binning!AZ174</f>
        <v>594.18521581609184</v>
      </c>
      <c r="Q174" s="8" t="str">
        <f t="shared" si="111"/>
        <v>MP00F_E4</v>
      </c>
      <c r="R174" s="8">
        <f t="shared" ref="R174:AG189" si="143">IF($O174*1.03&gt;R$2,MAX(MIN(FLOOR(($F174-$G174*LOG10($P174*R$2/100))/$M174,1)*$M174,$J174),$K174),"")</f>
        <v>1085</v>
      </c>
      <c r="S174" s="8">
        <f t="shared" si="143"/>
        <v>1085</v>
      </c>
      <c r="T174" s="8">
        <f t="shared" si="143"/>
        <v>1085</v>
      </c>
      <c r="U174" s="8">
        <f t="shared" si="143"/>
        <v>1080</v>
      </c>
      <c r="V174" s="8">
        <f t="shared" si="143"/>
        <v>1060</v>
      </c>
      <c r="W174" s="8">
        <f t="shared" si="143"/>
        <v>1045</v>
      </c>
      <c r="X174" s="8">
        <f t="shared" si="143"/>
        <v>1030</v>
      </c>
      <c r="Y174" s="8">
        <f t="shared" si="143"/>
        <v>1020</v>
      </c>
      <c r="Z174" s="8">
        <f t="shared" si="143"/>
        <v>1015</v>
      </c>
      <c r="AA174" s="8">
        <f t="shared" si="143"/>
        <v>1005</v>
      </c>
      <c r="AB174" s="8">
        <f t="shared" si="143"/>
        <v>1000</v>
      </c>
      <c r="AC174" s="8">
        <f t="shared" si="143"/>
        <v>990</v>
      </c>
      <c r="AD174" s="8" t="str">
        <f t="shared" si="143"/>
        <v/>
      </c>
      <c r="AE174" s="8" t="str">
        <f t="shared" si="143"/>
        <v/>
      </c>
      <c r="AF174" s="8" t="str">
        <f t="shared" si="143"/>
        <v/>
      </c>
      <c r="AG174" s="8" t="str">
        <f t="shared" si="143"/>
        <v/>
      </c>
      <c r="AH174" s="8" t="str">
        <f t="shared" si="142"/>
        <v/>
      </c>
      <c r="AI174" s="8" t="str">
        <f t="shared" si="142"/>
        <v/>
      </c>
      <c r="AJ174" s="8" t="str">
        <f t="shared" si="142"/>
        <v/>
      </c>
      <c r="AK174" s="8" t="str">
        <f t="shared" si="142"/>
        <v/>
      </c>
      <c r="AL174" s="8" t="str">
        <f t="shared" si="142"/>
        <v/>
      </c>
      <c r="AM174" s="8" t="str">
        <f t="shared" si="142"/>
        <v/>
      </c>
      <c r="AN174" s="8" t="str">
        <f t="shared" si="142"/>
        <v/>
      </c>
      <c r="AO174" s="8" t="str">
        <f t="shared" si="142"/>
        <v/>
      </c>
      <c r="AQ174" s="8">
        <f t="shared" si="112"/>
        <v>110</v>
      </c>
      <c r="AR174" s="8">
        <f t="shared" si="113"/>
        <v>594.18521581609184</v>
      </c>
      <c r="AS174" s="8" t="str">
        <f t="shared" si="114"/>
        <v>MP00F_E4</v>
      </c>
      <c r="AT174" s="8">
        <f t="shared" si="115"/>
        <v>1270</v>
      </c>
      <c r="AU174" s="8">
        <f t="shared" si="116"/>
        <v>1270</v>
      </c>
      <c r="AV174" s="8">
        <f t="shared" si="117"/>
        <v>1270</v>
      </c>
      <c r="AW174" s="8">
        <f t="shared" si="118"/>
        <v>1265</v>
      </c>
      <c r="AX174" s="8">
        <f t="shared" si="119"/>
        <v>1245</v>
      </c>
      <c r="AY174" s="8">
        <f t="shared" si="120"/>
        <v>1230</v>
      </c>
      <c r="AZ174" s="8">
        <f t="shared" si="121"/>
        <v>1215</v>
      </c>
      <c r="BA174" s="8">
        <f t="shared" si="122"/>
        <v>1205</v>
      </c>
      <c r="BB174" s="8">
        <f t="shared" si="123"/>
        <v>1200</v>
      </c>
      <c r="BC174" s="8">
        <f t="shared" si="124"/>
        <v>1190</v>
      </c>
      <c r="BD174" s="8">
        <f t="shared" si="125"/>
        <v>1185</v>
      </c>
      <c r="BE174" s="8">
        <f t="shared" si="126"/>
        <v>1175</v>
      </c>
      <c r="BF174" s="8" t="str">
        <f t="shared" si="127"/>
        <v/>
      </c>
      <c r="BG174" s="8" t="str">
        <f t="shared" si="128"/>
        <v/>
      </c>
      <c r="BH174" s="8" t="str">
        <f t="shared" si="129"/>
        <v/>
      </c>
      <c r="BI174" s="8" t="str">
        <f t="shared" si="130"/>
        <v/>
      </c>
      <c r="BJ174" s="8" t="str">
        <f t="shared" si="131"/>
        <v/>
      </c>
      <c r="BK174" s="8" t="str">
        <f t="shared" si="132"/>
        <v/>
      </c>
      <c r="BL174" s="8" t="str">
        <f t="shared" si="133"/>
        <v/>
      </c>
      <c r="BM174" s="8" t="str">
        <f t="shared" si="134"/>
        <v/>
      </c>
      <c r="BN174" s="8" t="str">
        <f t="shared" si="135"/>
        <v/>
      </c>
      <c r="BO174" s="8" t="str">
        <f t="shared" si="136"/>
        <v/>
      </c>
      <c r="BP174" s="8" t="str">
        <f t="shared" si="137"/>
        <v/>
      </c>
      <c r="BQ174" s="8" t="str">
        <f t="shared" si="138"/>
        <v/>
      </c>
    </row>
    <row r="175" spans="1:69" x14ac:dyDescent="0.2">
      <c r="A175" s="8" t="str">
        <f>Binning!B175</f>
        <v>PCPU</v>
      </c>
      <c r="B175" s="8" t="str">
        <f>Binning!C175</f>
        <v>MP00F</v>
      </c>
      <c r="C175" s="8" t="str">
        <f>Binning!D175</f>
        <v>E5</v>
      </c>
      <c r="D175" s="8" t="str">
        <f>Binning!F175</f>
        <v>MP00F_E5</v>
      </c>
      <c r="E175" s="8" t="str">
        <f>Binning!G175</f>
        <v>Bin1</v>
      </c>
      <c r="F175" s="8">
        <f>Binning!H175</f>
        <v>1415</v>
      </c>
      <c r="G175" s="8">
        <f>Binning!I175</f>
        <v>155</v>
      </c>
      <c r="H175" s="8">
        <f>Binning!J175</f>
        <v>653.6</v>
      </c>
      <c r="J175" s="8">
        <f>Binning!L175</f>
        <v>1085</v>
      </c>
      <c r="K175" s="8">
        <f>Binning!M175</f>
        <v>875</v>
      </c>
      <c r="L175" s="8">
        <f>Binning!N175</f>
        <v>185</v>
      </c>
      <c r="M175" s="8">
        <f>Binning!Y175</f>
        <v>5</v>
      </c>
      <c r="O175" s="8">
        <f t="shared" si="110"/>
        <v>110</v>
      </c>
      <c r="P175" s="8">
        <f>Binning!AZ175</f>
        <v>594.18521581609184</v>
      </c>
      <c r="Q175" s="8" t="str">
        <f t="shared" si="111"/>
        <v>MP00F_E5</v>
      </c>
      <c r="R175" s="8">
        <f t="shared" si="143"/>
        <v>1085</v>
      </c>
      <c r="S175" s="8">
        <f t="shared" si="143"/>
        <v>1085</v>
      </c>
      <c r="T175" s="8">
        <f t="shared" si="143"/>
        <v>1085</v>
      </c>
      <c r="U175" s="8">
        <f t="shared" si="143"/>
        <v>1065</v>
      </c>
      <c r="V175" s="8">
        <f t="shared" si="143"/>
        <v>1045</v>
      </c>
      <c r="W175" s="8">
        <f t="shared" si="143"/>
        <v>1030</v>
      </c>
      <c r="X175" s="8">
        <f t="shared" si="143"/>
        <v>1015</v>
      </c>
      <c r="Y175" s="8">
        <f t="shared" si="143"/>
        <v>1005</v>
      </c>
      <c r="Z175" s="8">
        <f t="shared" si="143"/>
        <v>1000</v>
      </c>
      <c r="AA175" s="8">
        <f t="shared" si="143"/>
        <v>990</v>
      </c>
      <c r="AB175" s="8">
        <f t="shared" si="143"/>
        <v>985</v>
      </c>
      <c r="AC175" s="8">
        <f t="shared" si="143"/>
        <v>975</v>
      </c>
      <c r="AD175" s="8" t="str">
        <f t="shared" si="143"/>
        <v/>
      </c>
      <c r="AE175" s="8" t="str">
        <f t="shared" si="143"/>
        <v/>
      </c>
      <c r="AF175" s="8" t="str">
        <f t="shared" si="143"/>
        <v/>
      </c>
      <c r="AG175" s="8" t="str">
        <f t="shared" si="143"/>
        <v/>
      </c>
      <c r="AH175" s="8" t="str">
        <f t="shared" si="142"/>
        <v/>
      </c>
      <c r="AI175" s="8" t="str">
        <f t="shared" si="142"/>
        <v/>
      </c>
      <c r="AJ175" s="8" t="str">
        <f t="shared" si="142"/>
        <v/>
      </c>
      <c r="AK175" s="8" t="str">
        <f t="shared" si="142"/>
        <v/>
      </c>
      <c r="AL175" s="8" t="str">
        <f t="shared" si="142"/>
        <v/>
      </c>
      <c r="AM175" s="8" t="str">
        <f t="shared" si="142"/>
        <v/>
      </c>
      <c r="AN175" s="8" t="str">
        <f t="shared" si="142"/>
        <v/>
      </c>
      <c r="AO175" s="8" t="str">
        <f t="shared" si="142"/>
        <v/>
      </c>
      <c r="AQ175" s="8">
        <f t="shared" si="112"/>
        <v>110</v>
      </c>
      <c r="AR175" s="8">
        <f t="shared" si="113"/>
        <v>594.18521581609184</v>
      </c>
      <c r="AS175" s="8" t="str">
        <f t="shared" si="114"/>
        <v>MP00F_E5</v>
      </c>
      <c r="AT175" s="8">
        <f t="shared" si="115"/>
        <v>1270</v>
      </c>
      <c r="AU175" s="8">
        <f t="shared" si="116"/>
        <v>1270</v>
      </c>
      <c r="AV175" s="8">
        <f t="shared" si="117"/>
        <v>1270</v>
      </c>
      <c r="AW175" s="8">
        <f t="shared" si="118"/>
        <v>1250</v>
      </c>
      <c r="AX175" s="8">
        <f t="shared" si="119"/>
        <v>1230</v>
      </c>
      <c r="AY175" s="8">
        <f t="shared" si="120"/>
        <v>1215</v>
      </c>
      <c r="AZ175" s="8">
        <f t="shared" si="121"/>
        <v>1200</v>
      </c>
      <c r="BA175" s="8">
        <f t="shared" si="122"/>
        <v>1190</v>
      </c>
      <c r="BB175" s="8">
        <f t="shared" si="123"/>
        <v>1185</v>
      </c>
      <c r="BC175" s="8">
        <f t="shared" si="124"/>
        <v>1175</v>
      </c>
      <c r="BD175" s="8">
        <f t="shared" si="125"/>
        <v>1170</v>
      </c>
      <c r="BE175" s="8">
        <f t="shared" si="126"/>
        <v>1160</v>
      </c>
      <c r="BF175" s="8" t="str">
        <f t="shared" si="127"/>
        <v/>
      </c>
      <c r="BG175" s="8" t="str">
        <f t="shared" si="128"/>
        <v/>
      </c>
      <c r="BH175" s="8" t="str">
        <f t="shared" si="129"/>
        <v/>
      </c>
      <c r="BI175" s="8" t="str">
        <f t="shared" si="130"/>
        <v/>
      </c>
      <c r="BJ175" s="8" t="str">
        <f t="shared" si="131"/>
        <v/>
      </c>
      <c r="BK175" s="8" t="str">
        <f t="shared" si="132"/>
        <v/>
      </c>
      <c r="BL175" s="8" t="str">
        <f t="shared" si="133"/>
        <v/>
      </c>
      <c r="BM175" s="8" t="str">
        <f t="shared" si="134"/>
        <v/>
      </c>
      <c r="BN175" s="8" t="str">
        <f t="shared" si="135"/>
        <v/>
      </c>
      <c r="BO175" s="8" t="str">
        <f t="shared" si="136"/>
        <v/>
      </c>
      <c r="BP175" s="8" t="str">
        <f t="shared" si="137"/>
        <v/>
      </c>
      <c r="BQ175" s="8" t="str">
        <f t="shared" si="138"/>
        <v/>
      </c>
    </row>
    <row r="176" spans="1:69" x14ac:dyDescent="0.2">
      <c r="A176" s="8" t="str">
        <f>Binning!B176</f>
        <v>PCPU</v>
      </c>
      <c r="B176" s="8" t="str">
        <f>Binning!C176</f>
        <v>MP00F</v>
      </c>
      <c r="C176" s="8" t="str">
        <f>Binning!D176</f>
        <v>E6</v>
      </c>
      <c r="D176" s="8" t="str">
        <f>Binning!F176</f>
        <v>MP00F_E6</v>
      </c>
      <c r="E176" s="8" t="str">
        <f>Binning!G176</f>
        <v>Bin1</v>
      </c>
      <c r="F176" s="8">
        <f>Binning!H176</f>
        <v>1400</v>
      </c>
      <c r="G176" s="8">
        <f>Binning!I176</f>
        <v>155</v>
      </c>
      <c r="H176" s="8">
        <f>Binning!J176</f>
        <v>653.6</v>
      </c>
      <c r="J176" s="8">
        <f>Binning!L176</f>
        <v>1085</v>
      </c>
      <c r="K176" s="8">
        <f>Binning!M176</f>
        <v>875</v>
      </c>
      <c r="L176" s="8">
        <f>Binning!N176</f>
        <v>185</v>
      </c>
      <c r="M176" s="8">
        <f>Binning!Y176</f>
        <v>5</v>
      </c>
      <c r="O176" s="8">
        <f t="shared" si="110"/>
        <v>110</v>
      </c>
      <c r="P176" s="8">
        <f>Binning!AZ176</f>
        <v>594.18521581609184</v>
      </c>
      <c r="Q176" s="8" t="str">
        <f t="shared" si="111"/>
        <v>MP00F_E6</v>
      </c>
      <c r="R176" s="8">
        <f t="shared" si="143"/>
        <v>1085</v>
      </c>
      <c r="S176" s="8">
        <f t="shared" si="143"/>
        <v>1085</v>
      </c>
      <c r="T176" s="8">
        <f t="shared" si="143"/>
        <v>1075</v>
      </c>
      <c r="U176" s="8">
        <f t="shared" si="143"/>
        <v>1050</v>
      </c>
      <c r="V176" s="8">
        <f t="shared" si="143"/>
        <v>1030</v>
      </c>
      <c r="W176" s="8">
        <f t="shared" si="143"/>
        <v>1015</v>
      </c>
      <c r="X176" s="8">
        <f t="shared" si="143"/>
        <v>1000</v>
      </c>
      <c r="Y176" s="8">
        <f t="shared" si="143"/>
        <v>990</v>
      </c>
      <c r="Z176" s="8">
        <f t="shared" si="143"/>
        <v>985</v>
      </c>
      <c r="AA176" s="8">
        <f t="shared" si="143"/>
        <v>975</v>
      </c>
      <c r="AB176" s="8">
        <f t="shared" si="143"/>
        <v>970</v>
      </c>
      <c r="AC176" s="8">
        <f t="shared" si="143"/>
        <v>960</v>
      </c>
      <c r="AD176" s="8" t="str">
        <f t="shared" si="143"/>
        <v/>
      </c>
      <c r="AE176" s="8" t="str">
        <f t="shared" si="143"/>
        <v/>
      </c>
      <c r="AF176" s="8" t="str">
        <f t="shared" si="143"/>
        <v/>
      </c>
      <c r="AG176" s="8" t="str">
        <f t="shared" si="143"/>
        <v/>
      </c>
      <c r="AH176" s="8" t="str">
        <f t="shared" si="142"/>
        <v/>
      </c>
      <c r="AI176" s="8" t="str">
        <f t="shared" si="142"/>
        <v/>
      </c>
      <c r="AJ176" s="8" t="str">
        <f t="shared" si="142"/>
        <v/>
      </c>
      <c r="AK176" s="8" t="str">
        <f t="shared" si="142"/>
        <v/>
      </c>
      <c r="AL176" s="8" t="str">
        <f t="shared" si="142"/>
        <v/>
      </c>
      <c r="AM176" s="8" t="str">
        <f t="shared" si="142"/>
        <v/>
      </c>
      <c r="AN176" s="8" t="str">
        <f t="shared" si="142"/>
        <v/>
      </c>
      <c r="AO176" s="8" t="str">
        <f t="shared" si="142"/>
        <v/>
      </c>
      <c r="AQ176" s="8">
        <f t="shared" si="112"/>
        <v>110</v>
      </c>
      <c r="AR176" s="8">
        <f t="shared" si="113"/>
        <v>594.18521581609184</v>
      </c>
      <c r="AS176" s="8" t="str">
        <f t="shared" si="114"/>
        <v>MP00F_E6</v>
      </c>
      <c r="AT176" s="8">
        <f t="shared" si="115"/>
        <v>1270</v>
      </c>
      <c r="AU176" s="8">
        <f t="shared" si="116"/>
        <v>1270</v>
      </c>
      <c r="AV176" s="8">
        <f t="shared" si="117"/>
        <v>1260</v>
      </c>
      <c r="AW176" s="8">
        <f t="shared" si="118"/>
        <v>1235</v>
      </c>
      <c r="AX176" s="8">
        <f t="shared" si="119"/>
        <v>1215</v>
      </c>
      <c r="AY176" s="8">
        <f t="shared" si="120"/>
        <v>1200</v>
      </c>
      <c r="AZ176" s="8">
        <f t="shared" si="121"/>
        <v>1185</v>
      </c>
      <c r="BA176" s="8">
        <f t="shared" si="122"/>
        <v>1175</v>
      </c>
      <c r="BB176" s="8">
        <f t="shared" si="123"/>
        <v>1170</v>
      </c>
      <c r="BC176" s="8">
        <f t="shared" si="124"/>
        <v>1160</v>
      </c>
      <c r="BD176" s="8">
        <f t="shared" si="125"/>
        <v>1155</v>
      </c>
      <c r="BE176" s="8">
        <f t="shared" si="126"/>
        <v>1145</v>
      </c>
      <c r="BF176" s="8" t="str">
        <f t="shared" si="127"/>
        <v/>
      </c>
      <c r="BG176" s="8" t="str">
        <f t="shared" si="128"/>
        <v/>
      </c>
      <c r="BH176" s="8" t="str">
        <f t="shared" si="129"/>
        <v/>
      </c>
      <c r="BI176" s="8" t="str">
        <f t="shared" si="130"/>
        <v/>
      </c>
      <c r="BJ176" s="8" t="str">
        <f t="shared" si="131"/>
        <v/>
      </c>
      <c r="BK176" s="8" t="str">
        <f t="shared" si="132"/>
        <v/>
      </c>
      <c r="BL176" s="8" t="str">
        <f t="shared" si="133"/>
        <v/>
      </c>
      <c r="BM176" s="8" t="str">
        <f t="shared" si="134"/>
        <v/>
      </c>
      <c r="BN176" s="8" t="str">
        <f t="shared" si="135"/>
        <v/>
      </c>
      <c r="BO176" s="8" t="str">
        <f t="shared" si="136"/>
        <v/>
      </c>
      <c r="BP176" s="8" t="str">
        <f t="shared" si="137"/>
        <v/>
      </c>
      <c r="BQ176" s="8" t="str">
        <f t="shared" si="138"/>
        <v/>
      </c>
    </row>
    <row r="177" spans="1:69" x14ac:dyDescent="0.2">
      <c r="A177" s="8" t="str">
        <f>Binning!B177</f>
        <v>PCPU</v>
      </c>
      <c r="B177" s="8" t="str">
        <f>Binning!C177</f>
        <v>MP00F</v>
      </c>
      <c r="C177" s="8" t="str">
        <f>Binning!D177</f>
        <v>E7</v>
      </c>
      <c r="D177" s="8" t="str">
        <f>Binning!F177</f>
        <v>MP00F_E7</v>
      </c>
      <c r="E177" s="8" t="str">
        <f>Binning!G177</f>
        <v>Bin1</v>
      </c>
      <c r="F177" s="8">
        <f>Binning!H177</f>
        <v>1385</v>
      </c>
      <c r="G177" s="8">
        <f>Binning!I177</f>
        <v>155</v>
      </c>
      <c r="H177" s="8">
        <f>Binning!J177</f>
        <v>653.6</v>
      </c>
      <c r="J177" s="8">
        <f>Binning!L177</f>
        <v>1085</v>
      </c>
      <c r="K177" s="8">
        <f>Binning!M177</f>
        <v>875</v>
      </c>
      <c r="L177" s="8">
        <f>Binning!N177</f>
        <v>185</v>
      </c>
      <c r="M177" s="8">
        <f>Binning!Y177</f>
        <v>5</v>
      </c>
      <c r="O177" s="8">
        <f t="shared" si="110"/>
        <v>110</v>
      </c>
      <c r="P177" s="8">
        <f>Binning!AZ177</f>
        <v>594.18521581609184</v>
      </c>
      <c r="Q177" s="8" t="str">
        <f t="shared" si="111"/>
        <v>MP00F_E7</v>
      </c>
      <c r="R177" s="8">
        <f t="shared" si="143"/>
        <v>1085</v>
      </c>
      <c r="S177" s="8">
        <f t="shared" si="143"/>
        <v>1085</v>
      </c>
      <c r="T177" s="8">
        <f t="shared" si="143"/>
        <v>1060</v>
      </c>
      <c r="U177" s="8">
        <f t="shared" si="143"/>
        <v>1035</v>
      </c>
      <c r="V177" s="8">
        <f t="shared" si="143"/>
        <v>1015</v>
      </c>
      <c r="W177" s="8">
        <f t="shared" si="143"/>
        <v>1000</v>
      </c>
      <c r="X177" s="8">
        <f t="shared" si="143"/>
        <v>985</v>
      </c>
      <c r="Y177" s="8">
        <f t="shared" si="143"/>
        <v>975</v>
      </c>
      <c r="Z177" s="8">
        <f t="shared" si="143"/>
        <v>970</v>
      </c>
      <c r="AA177" s="8">
        <f t="shared" si="143"/>
        <v>960</v>
      </c>
      <c r="AB177" s="8">
        <f t="shared" si="143"/>
        <v>955</v>
      </c>
      <c r="AC177" s="8">
        <f t="shared" si="143"/>
        <v>945</v>
      </c>
      <c r="AD177" s="8" t="str">
        <f t="shared" si="143"/>
        <v/>
      </c>
      <c r="AE177" s="8" t="str">
        <f t="shared" si="143"/>
        <v/>
      </c>
      <c r="AF177" s="8" t="str">
        <f t="shared" si="143"/>
        <v/>
      </c>
      <c r="AG177" s="8" t="str">
        <f t="shared" si="143"/>
        <v/>
      </c>
      <c r="AH177" s="8" t="str">
        <f t="shared" si="142"/>
        <v/>
      </c>
      <c r="AI177" s="8" t="str">
        <f t="shared" si="142"/>
        <v/>
      </c>
      <c r="AJ177" s="8" t="str">
        <f t="shared" si="142"/>
        <v/>
      </c>
      <c r="AK177" s="8" t="str">
        <f t="shared" si="142"/>
        <v/>
      </c>
      <c r="AL177" s="8" t="str">
        <f t="shared" si="142"/>
        <v/>
      </c>
      <c r="AM177" s="8" t="str">
        <f t="shared" si="142"/>
        <v/>
      </c>
      <c r="AN177" s="8" t="str">
        <f t="shared" si="142"/>
        <v/>
      </c>
      <c r="AO177" s="8" t="str">
        <f t="shared" si="142"/>
        <v/>
      </c>
      <c r="AQ177" s="8">
        <f t="shared" si="112"/>
        <v>110</v>
      </c>
      <c r="AR177" s="8">
        <f t="shared" si="113"/>
        <v>594.18521581609184</v>
      </c>
      <c r="AS177" s="8" t="str">
        <f t="shared" si="114"/>
        <v>MP00F_E7</v>
      </c>
      <c r="AT177" s="8">
        <f t="shared" si="115"/>
        <v>1270</v>
      </c>
      <c r="AU177" s="8">
        <f t="shared" si="116"/>
        <v>1270</v>
      </c>
      <c r="AV177" s="8">
        <f t="shared" si="117"/>
        <v>1245</v>
      </c>
      <c r="AW177" s="8">
        <f t="shared" si="118"/>
        <v>1220</v>
      </c>
      <c r="AX177" s="8">
        <f t="shared" si="119"/>
        <v>1200</v>
      </c>
      <c r="AY177" s="8">
        <f t="shared" si="120"/>
        <v>1185</v>
      </c>
      <c r="AZ177" s="8">
        <f t="shared" si="121"/>
        <v>1170</v>
      </c>
      <c r="BA177" s="8">
        <f t="shared" si="122"/>
        <v>1160</v>
      </c>
      <c r="BB177" s="8">
        <f t="shared" si="123"/>
        <v>1155</v>
      </c>
      <c r="BC177" s="8">
        <f t="shared" si="124"/>
        <v>1145</v>
      </c>
      <c r="BD177" s="8">
        <f t="shared" si="125"/>
        <v>1140</v>
      </c>
      <c r="BE177" s="8">
        <f t="shared" si="126"/>
        <v>1130</v>
      </c>
      <c r="BF177" s="8" t="str">
        <f t="shared" si="127"/>
        <v/>
      </c>
      <c r="BG177" s="8" t="str">
        <f t="shared" si="128"/>
        <v/>
      </c>
      <c r="BH177" s="8" t="str">
        <f t="shared" si="129"/>
        <v/>
      </c>
      <c r="BI177" s="8" t="str">
        <f t="shared" si="130"/>
        <v/>
      </c>
      <c r="BJ177" s="8" t="str">
        <f t="shared" si="131"/>
        <v/>
      </c>
      <c r="BK177" s="8" t="str">
        <f t="shared" si="132"/>
        <v/>
      </c>
      <c r="BL177" s="8" t="str">
        <f t="shared" si="133"/>
        <v/>
      </c>
      <c r="BM177" s="8" t="str">
        <f t="shared" si="134"/>
        <v/>
      </c>
      <c r="BN177" s="8" t="str">
        <f t="shared" si="135"/>
        <v/>
      </c>
      <c r="BO177" s="8" t="str">
        <f t="shared" si="136"/>
        <v/>
      </c>
      <c r="BP177" s="8" t="str">
        <f t="shared" si="137"/>
        <v/>
      </c>
      <c r="BQ177" s="8" t="str">
        <f t="shared" si="138"/>
        <v/>
      </c>
    </row>
    <row r="178" spans="1:69" x14ac:dyDescent="0.2">
      <c r="A178" s="8" t="str">
        <f>Binning!B178</f>
        <v>PCPU</v>
      </c>
      <c r="B178" s="8" t="str">
        <f>Binning!C178</f>
        <v>MP00F</v>
      </c>
      <c r="C178" s="8" t="str">
        <f>Binning!D178</f>
        <v>E8</v>
      </c>
      <c r="D178" s="8" t="str">
        <f>Binning!F178</f>
        <v>MP00F_E8</v>
      </c>
      <c r="E178" s="8" t="str">
        <f>Binning!G178</f>
        <v>Bin1</v>
      </c>
      <c r="F178" s="8">
        <f>Binning!H178</f>
        <v>1370</v>
      </c>
      <c r="G178" s="8">
        <f>Binning!I178</f>
        <v>155</v>
      </c>
      <c r="H178" s="8">
        <f>Binning!J178</f>
        <v>653.6</v>
      </c>
      <c r="J178" s="8">
        <f>Binning!L178</f>
        <v>1085</v>
      </c>
      <c r="K178" s="8">
        <f>Binning!M178</f>
        <v>875</v>
      </c>
      <c r="L178" s="8">
        <f>Binning!N178</f>
        <v>185</v>
      </c>
      <c r="M178" s="8">
        <f>Binning!Y178</f>
        <v>5</v>
      </c>
      <c r="O178" s="8">
        <f t="shared" si="110"/>
        <v>110</v>
      </c>
      <c r="P178" s="8">
        <f>Binning!AZ178</f>
        <v>594.18521581609184</v>
      </c>
      <c r="Q178" s="8" t="str">
        <f t="shared" si="111"/>
        <v>MP00F_E8</v>
      </c>
      <c r="R178" s="8">
        <f t="shared" si="143"/>
        <v>1085</v>
      </c>
      <c r="S178" s="8">
        <f t="shared" si="143"/>
        <v>1085</v>
      </c>
      <c r="T178" s="8">
        <f t="shared" si="143"/>
        <v>1045</v>
      </c>
      <c r="U178" s="8">
        <f t="shared" si="143"/>
        <v>1020</v>
      </c>
      <c r="V178" s="8">
        <f t="shared" si="143"/>
        <v>1000</v>
      </c>
      <c r="W178" s="8">
        <f t="shared" si="143"/>
        <v>985</v>
      </c>
      <c r="X178" s="8">
        <f t="shared" si="143"/>
        <v>970</v>
      </c>
      <c r="Y178" s="8">
        <f t="shared" si="143"/>
        <v>960</v>
      </c>
      <c r="Z178" s="8">
        <f t="shared" si="143"/>
        <v>955</v>
      </c>
      <c r="AA178" s="8">
        <f t="shared" si="143"/>
        <v>945</v>
      </c>
      <c r="AB178" s="8">
        <f t="shared" si="143"/>
        <v>940</v>
      </c>
      <c r="AC178" s="8">
        <f t="shared" si="143"/>
        <v>930</v>
      </c>
      <c r="AD178" s="8" t="str">
        <f t="shared" si="143"/>
        <v/>
      </c>
      <c r="AE178" s="8" t="str">
        <f t="shared" si="143"/>
        <v/>
      </c>
      <c r="AF178" s="8" t="str">
        <f t="shared" si="143"/>
        <v/>
      </c>
      <c r="AG178" s="8" t="str">
        <f t="shared" si="143"/>
        <v/>
      </c>
      <c r="AH178" s="8" t="str">
        <f t="shared" si="142"/>
        <v/>
      </c>
      <c r="AI178" s="8" t="str">
        <f t="shared" si="142"/>
        <v/>
      </c>
      <c r="AJ178" s="8" t="str">
        <f t="shared" si="142"/>
        <v/>
      </c>
      <c r="AK178" s="8" t="str">
        <f t="shared" si="142"/>
        <v/>
      </c>
      <c r="AL178" s="8" t="str">
        <f t="shared" si="142"/>
        <v/>
      </c>
      <c r="AM178" s="8" t="str">
        <f t="shared" si="142"/>
        <v/>
      </c>
      <c r="AN178" s="8" t="str">
        <f t="shared" si="142"/>
        <v/>
      </c>
      <c r="AO178" s="8" t="str">
        <f t="shared" si="142"/>
        <v/>
      </c>
      <c r="AQ178" s="8">
        <f t="shared" si="112"/>
        <v>110</v>
      </c>
      <c r="AR178" s="8">
        <f t="shared" si="113"/>
        <v>594.18521581609184</v>
      </c>
      <c r="AS178" s="8" t="str">
        <f t="shared" si="114"/>
        <v>MP00F_E8</v>
      </c>
      <c r="AT178" s="8">
        <f t="shared" si="115"/>
        <v>1270</v>
      </c>
      <c r="AU178" s="8">
        <f t="shared" si="116"/>
        <v>1270</v>
      </c>
      <c r="AV178" s="8">
        <f t="shared" si="117"/>
        <v>1230</v>
      </c>
      <c r="AW178" s="8">
        <f t="shared" si="118"/>
        <v>1205</v>
      </c>
      <c r="AX178" s="8">
        <f t="shared" si="119"/>
        <v>1185</v>
      </c>
      <c r="AY178" s="8">
        <f t="shared" si="120"/>
        <v>1170</v>
      </c>
      <c r="AZ178" s="8">
        <f t="shared" si="121"/>
        <v>1155</v>
      </c>
      <c r="BA178" s="8">
        <f t="shared" si="122"/>
        <v>1145</v>
      </c>
      <c r="BB178" s="8">
        <f t="shared" si="123"/>
        <v>1140</v>
      </c>
      <c r="BC178" s="8">
        <f t="shared" si="124"/>
        <v>1130</v>
      </c>
      <c r="BD178" s="8">
        <f t="shared" si="125"/>
        <v>1125</v>
      </c>
      <c r="BE178" s="8">
        <f t="shared" si="126"/>
        <v>1115</v>
      </c>
      <c r="BF178" s="8" t="str">
        <f t="shared" si="127"/>
        <v/>
      </c>
      <c r="BG178" s="8" t="str">
        <f t="shared" si="128"/>
        <v/>
      </c>
      <c r="BH178" s="8" t="str">
        <f t="shared" si="129"/>
        <v/>
      </c>
      <c r="BI178" s="8" t="str">
        <f t="shared" si="130"/>
        <v/>
      </c>
      <c r="BJ178" s="8" t="str">
        <f t="shared" si="131"/>
        <v/>
      </c>
      <c r="BK178" s="8" t="str">
        <f t="shared" si="132"/>
        <v/>
      </c>
      <c r="BL178" s="8" t="str">
        <f t="shared" si="133"/>
        <v/>
      </c>
      <c r="BM178" s="8" t="str">
        <f t="shared" si="134"/>
        <v/>
      </c>
      <c r="BN178" s="8" t="str">
        <f t="shared" si="135"/>
        <v/>
      </c>
      <c r="BO178" s="8" t="str">
        <f t="shared" si="136"/>
        <v/>
      </c>
      <c r="BP178" s="8" t="str">
        <f t="shared" si="137"/>
        <v/>
      </c>
      <c r="BQ178" s="8" t="str">
        <f t="shared" si="138"/>
        <v/>
      </c>
    </row>
    <row r="179" spans="1:69" x14ac:dyDescent="0.2">
      <c r="A179" s="8" t="str">
        <f>Binning!B179</f>
        <v>PCPU</v>
      </c>
      <c r="B179" s="8" t="str">
        <f>Binning!C179</f>
        <v>MP00F</v>
      </c>
      <c r="C179" s="8" t="str">
        <f>Binning!D179</f>
        <v>E9</v>
      </c>
      <c r="D179" s="8" t="str">
        <f>Binning!F179</f>
        <v>MP00F_E9</v>
      </c>
      <c r="E179" s="8" t="str">
        <f>Binning!G179</f>
        <v>Bin1</v>
      </c>
      <c r="F179" s="8">
        <f>Binning!H179</f>
        <v>1355</v>
      </c>
      <c r="G179" s="8">
        <f>Binning!I179</f>
        <v>155</v>
      </c>
      <c r="H179" s="8">
        <f>Binning!J179</f>
        <v>653.6</v>
      </c>
      <c r="J179" s="8">
        <f>Binning!L179</f>
        <v>1085</v>
      </c>
      <c r="K179" s="8">
        <f>Binning!M179</f>
        <v>875</v>
      </c>
      <c r="L179" s="8">
        <f>Binning!N179</f>
        <v>185</v>
      </c>
      <c r="M179" s="8">
        <f>Binning!Y179</f>
        <v>5</v>
      </c>
      <c r="O179" s="8">
        <f t="shared" si="110"/>
        <v>110</v>
      </c>
      <c r="P179" s="8">
        <f>Binning!AZ179</f>
        <v>594.18521581609184</v>
      </c>
      <c r="Q179" s="8" t="str">
        <f t="shared" si="111"/>
        <v>MP00F_E9</v>
      </c>
      <c r="R179" s="8">
        <f t="shared" si="143"/>
        <v>1085</v>
      </c>
      <c r="S179" s="8">
        <f t="shared" si="143"/>
        <v>1080</v>
      </c>
      <c r="T179" s="8">
        <f t="shared" si="143"/>
        <v>1030</v>
      </c>
      <c r="U179" s="8">
        <f t="shared" si="143"/>
        <v>1005</v>
      </c>
      <c r="V179" s="8">
        <f t="shared" si="143"/>
        <v>985</v>
      </c>
      <c r="W179" s="8">
        <f t="shared" si="143"/>
        <v>970</v>
      </c>
      <c r="X179" s="8">
        <f t="shared" si="143"/>
        <v>955</v>
      </c>
      <c r="Y179" s="8">
        <f t="shared" si="143"/>
        <v>945</v>
      </c>
      <c r="Z179" s="8">
        <f t="shared" si="143"/>
        <v>940</v>
      </c>
      <c r="AA179" s="8">
        <f t="shared" si="143"/>
        <v>930</v>
      </c>
      <c r="AB179" s="8">
        <f t="shared" si="143"/>
        <v>925</v>
      </c>
      <c r="AC179" s="8">
        <f t="shared" si="143"/>
        <v>915</v>
      </c>
      <c r="AD179" s="8" t="str">
        <f t="shared" si="143"/>
        <v/>
      </c>
      <c r="AE179" s="8" t="str">
        <f t="shared" si="143"/>
        <v/>
      </c>
      <c r="AF179" s="8" t="str">
        <f t="shared" si="143"/>
        <v/>
      </c>
      <c r="AG179" s="8" t="str">
        <f t="shared" si="143"/>
        <v/>
      </c>
      <c r="AH179" s="8" t="str">
        <f t="shared" si="142"/>
        <v/>
      </c>
      <c r="AI179" s="8" t="str">
        <f t="shared" si="142"/>
        <v/>
      </c>
      <c r="AJ179" s="8" t="str">
        <f t="shared" si="142"/>
        <v/>
      </c>
      <c r="AK179" s="8" t="str">
        <f t="shared" si="142"/>
        <v/>
      </c>
      <c r="AL179" s="8" t="str">
        <f t="shared" si="142"/>
        <v/>
      </c>
      <c r="AM179" s="8" t="str">
        <f t="shared" si="142"/>
        <v/>
      </c>
      <c r="AN179" s="8" t="str">
        <f t="shared" si="142"/>
        <v/>
      </c>
      <c r="AO179" s="8" t="str">
        <f t="shared" si="142"/>
        <v/>
      </c>
      <c r="AQ179" s="8">
        <f t="shared" si="112"/>
        <v>110</v>
      </c>
      <c r="AR179" s="8">
        <f t="shared" si="113"/>
        <v>594.18521581609184</v>
      </c>
      <c r="AS179" s="8" t="str">
        <f t="shared" si="114"/>
        <v>MP00F_E9</v>
      </c>
      <c r="AT179" s="8">
        <f t="shared" si="115"/>
        <v>1270</v>
      </c>
      <c r="AU179" s="8">
        <f t="shared" si="116"/>
        <v>1265</v>
      </c>
      <c r="AV179" s="8">
        <f t="shared" si="117"/>
        <v>1215</v>
      </c>
      <c r="AW179" s="8">
        <f t="shared" si="118"/>
        <v>1190</v>
      </c>
      <c r="AX179" s="8">
        <f t="shared" si="119"/>
        <v>1170</v>
      </c>
      <c r="AY179" s="8">
        <f t="shared" si="120"/>
        <v>1155</v>
      </c>
      <c r="AZ179" s="8">
        <f t="shared" si="121"/>
        <v>1140</v>
      </c>
      <c r="BA179" s="8">
        <f t="shared" si="122"/>
        <v>1130</v>
      </c>
      <c r="BB179" s="8">
        <f t="shared" si="123"/>
        <v>1125</v>
      </c>
      <c r="BC179" s="8">
        <f t="shared" si="124"/>
        <v>1115</v>
      </c>
      <c r="BD179" s="8">
        <f t="shared" si="125"/>
        <v>1110</v>
      </c>
      <c r="BE179" s="8">
        <f t="shared" si="126"/>
        <v>1100</v>
      </c>
      <c r="BF179" s="8" t="str">
        <f t="shared" si="127"/>
        <v/>
      </c>
      <c r="BG179" s="8" t="str">
        <f t="shared" si="128"/>
        <v/>
      </c>
      <c r="BH179" s="8" t="str">
        <f t="shared" si="129"/>
        <v/>
      </c>
      <c r="BI179" s="8" t="str">
        <f t="shared" si="130"/>
        <v/>
      </c>
      <c r="BJ179" s="8" t="str">
        <f t="shared" si="131"/>
        <v/>
      </c>
      <c r="BK179" s="8" t="str">
        <f t="shared" si="132"/>
        <v/>
      </c>
      <c r="BL179" s="8" t="str">
        <f t="shared" si="133"/>
        <v/>
      </c>
      <c r="BM179" s="8" t="str">
        <f t="shared" si="134"/>
        <v/>
      </c>
      <c r="BN179" s="8" t="str">
        <f t="shared" si="135"/>
        <v/>
      </c>
      <c r="BO179" s="8" t="str">
        <f t="shared" si="136"/>
        <v/>
      </c>
      <c r="BP179" s="8" t="str">
        <f t="shared" si="137"/>
        <v/>
      </c>
      <c r="BQ179" s="8" t="str">
        <f t="shared" si="138"/>
        <v/>
      </c>
    </row>
    <row r="180" spans="1:69" x14ac:dyDescent="0.2">
      <c r="A180" s="8" t="str">
        <f>Binning!B180</f>
        <v>PCPU</v>
      </c>
      <c r="B180" s="8" t="str">
        <f>Binning!C180</f>
        <v>MP00F</v>
      </c>
      <c r="C180" s="8" t="str">
        <f>Binning!D180</f>
        <v>E10</v>
      </c>
      <c r="D180" s="8" t="str">
        <f>Binning!F180</f>
        <v>MP00F_E10</v>
      </c>
      <c r="E180" s="8" t="str">
        <f>Binning!G180</f>
        <v>Bin1</v>
      </c>
      <c r="F180" s="8">
        <f>Binning!H180</f>
        <v>1340</v>
      </c>
      <c r="G180" s="8">
        <f>Binning!I180</f>
        <v>155</v>
      </c>
      <c r="H180" s="8">
        <f>Binning!J180</f>
        <v>653.6</v>
      </c>
      <c r="J180" s="8">
        <f>Binning!L180</f>
        <v>1085</v>
      </c>
      <c r="K180" s="8">
        <f>Binning!M180</f>
        <v>875</v>
      </c>
      <c r="L180" s="8">
        <f>Binning!N180</f>
        <v>185</v>
      </c>
      <c r="M180" s="8">
        <f>Binning!Y180</f>
        <v>5</v>
      </c>
      <c r="O180" s="8">
        <f t="shared" si="110"/>
        <v>110</v>
      </c>
      <c r="P180" s="8">
        <f>Binning!AZ180</f>
        <v>594.18521581609184</v>
      </c>
      <c r="Q180" s="8" t="str">
        <f t="shared" si="111"/>
        <v>MP00F_E10</v>
      </c>
      <c r="R180" s="8">
        <f t="shared" si="143"/>
        <v>1085</v>
      </c>
      <c r="S180" s="8">
        <f t="shared" si="143"/>
        <v>1065</v>
      </c>
      <c r="T180" s="8">
        <f t="shared" si="143"/>
        <v>1015</v>
      </c>
      <c r="U180" s="8">
        <f t="shared" si="143"/>
        <v>990</v>
      </c>
      <c r="V180" s="8">
        <f t="shared" si="143"/>
        <v>970</v>
      </c>
      <c r="W180" s="8">
        <f t="shared" si="143"/>
        <v>955</v>
      </c>
      <c r="X180" s="8">
        <f t="shared" si="143"/>
        <v>940</v>
      </c>
      <c r="Y180" s="8">
        <f t="shared" si="143"/>
        <v>930</v>
      </c>
      <c r="Z180" s="8">
        <f t="shared" si="143"/>
        <v>925</v>
      </c>
      <c r="AA180" s="8">
        <f t="shared" si="143"/>
        <v>915</v>
      </c>
      <c r="AB180" s="8">
        <f t="shared" si="143"/>
        <v>910</v>
      </c>
      <c r="AC180" s="8">
        <f t="shared" si="143"/>
        <v>900</v>
      </c>
      <c r="AD180" s="8" t="str">
        <f t="shared" si="143"/>
        <v/>
      </c>
      <c r="AE180" s="8" t="str">
        <f t="shared" si="143"/>
        <v/>
      </c>
      <c r="AF180" s="8" t="str">
        <f t="shared" si="143"/>
        <v/>
      </c>
      <c r="AG180" s="8" t="str">
        <f t="shared" si="143"/>
        <v/>
      </c>
      <c r="AH180" s="8" t="str">
        <f t="shared" si="142"/>
        <v/>
      </c>
      <c r="AI180" s="8" t="str">
        <f t="shared" si="142"/>
        <v/>
      </c>
      <c r="AJ180" s="8" t="str">
        <f t="shared" si="142"/>
        <v/>
      </c>
      <c r="AK180" s="8" t="str">
        <f t="shared" si="142"/>
        <v/>
      </c>
      <c r="AL180" s="8" t="str">
        <f t="shared" si="142"/>
        <v/>
      </c>
      <c r="AM180" s="8" t="str">
        <f t="shared" si="142"/>
        <v/>
      </c>
      <c r="AN180" s="8" t="str">
        <f t="shared" si="142"/>
        <v/>
      </c>
      <c r="AO180" s="8" t="str">
        <f t="shared" si="142"/>
        <v/>
      </c>
      <c r="AQ180" s="8">
        <f t="shared" si="112"/>
        <v>110</v>
      </c>
      <c r="AR180" s="8">
        <f t="shared" si="113"/>
        <v>594.18521581609184</v>
      </c>
      <c r="AS180" s="8" t="str">
        <f t="shared" si="114"/>
        <v>MP00F_E10</v>
      </c>
      <c r="AT180" s="8">
        <f t="shared" si="115"/>
        <v>1270</v>
      </c>
      <c r="AU180" s="8">
        <f t="shared" si="116"/>
        <v>1250</v>
      </c>
      <c r="AV180" s="8">
        <f t="shared" si="117"/>
        <v>1200</v>
      </c>
      <c r="AW180" s="8">
        <f t="shared" si="118"/>
        <v>1175</v>
      </c>
      <c r="AX180" s="8">
        <f t="shared" si="119"/>
        <v>1155</v>
      </c>
      <c r="AY180" s="8">
        <f t="shared" si="120"/>
        <v>1140</v>
      </c>
      <c r="AZ180" s="8">
        <f t="shared" si="121"/>
        <v>1125</v>
      </c>
      <c r="BA180" s="8">
        <f t="shared" si="122"/>
        <v>1115</v>
      </c>
      <c r="BB180" s="8">
        <f t="shared" si="123"/>
        <v>1110</v>
      </c>
      <c r="BC180" s="8">
        <f t="shared" si="124"/>
        <v>1100</v>
      </c>
      <c r="BD180" s="8">
        <f t="shared" si="125"/>
        <v>1095</v>
      </c>
      <c r="BE180" s="8">
        <f t="shared" si="126"/>
        <v>1085</v>
      </c>
      <c r="BF180" s="8" t="str">
        <f t="shared" si="127"/>
        <v/>
      </c>
      <c r="BG180" s="8" t="str">
        <f t="shared" si="128"/>
        <v/>
      </c>
      <c r="BH180" s="8" t="str">
        <f t="shared" si="129"/>
        <v/>
      </c>
      <c r="BI180" s="8" t="str">
        <f t="shared" si="130"/>
        <v/>
      </c>
      <c r="BJ180" s="8" t="str">
        <f t="shared" si="131"/>
        <v/>
      </c>
      <c r="BK180" s="8" t="str">
        <f t="shared" si="132"/>
        <v/>
      </c>
      <c r="BL180" s="8" t="str">
        <f t="shared" si="133"/>
        <v/>
      </c>
      <c r="BM180" s="8" t="str">
        <f t="shared" si="134"/>
        <v/>
      </c>
      <c r="BN180" s="8" t="str">
        <f t="shared" si="135"/>
        <v/>
      </c>
      <c r="BO180" s="8" t="str">
        <f t="shared" si="136"/>
        <v/>
      </c>
      <c r="BP180" s="8" t="str">
        <f t="shared" si="137"/>
        <v/>
      </c>
      <c r="BQ180" s="8" t="str">
        <f t="shared" si="138"/>
        <v/>
      </c>
    </row>
    <row r="181" spans="1:69" x14ac:dyDescent="0.2">
      <c r="A181" s="8" t="str">
        <f>Binning!B181</f>
        <v>PCPU</v>
      </c>
      <c r="B181" s="8" t="str">
        <f>Binning!C181</f>
        <v>MP00F</v>
      </c>
      <c r="C181" s="8" t="str">
        <f>Binning!D181</f>
        <v>E11</v>
      </c>
      <c r="D181" s="8" t="str">
        <f>Binning!F181</f>
        <v>MP00F_E11</v>
      </c>
      <c r="E181" s="8" t="str">
        <f>Binning!G181</f>
        <v>Bin1</v>
      </c>
      <c r="F181" s="8">
        <f>Binning!H181</f>
        <v>1325</v>
      </c>
      <c r="G181" s="8">
        <f>Binning!I181</f>
        <v>155</v>
      </c>
      <c r="H181" s="8">
        <f>Binning!J181</f>
        <v>653.6</v>
      </c>
      <c r="J181" s="8">
        <f>Binning!L181</f>
        <v>1085</v>
      </c>
      <c r="K181" s="8">
        <f>Binning!M181</f>
        <v>875</v>
      </c>
      <c r="L181" s="8">
        <f>Binning!N181</f>
        <v>185</v>
      </c>
      <c r="M181" s="8">
        <f>Binning!Y181</f>
        <v>5</v>
      </c>
      <c r="O181" s="8">
        <f t="shared" si="110"/>
        <v>110</v>
      </c>
      <c r="P181" s="8">
        <f>Binning!AZ181</f>
        <v>594.18521581609184</v>
      </c>
      <c r="Q181" s="8" t="str">
        <f t="shared" si="111"/>
        <v>MP00F_E11</v>
      </c>
      <c r="R181" s="8">
        <f t="shared" si="143"/>
        <v>1085</v>
      </c>
      <c r="S181" s="8">
        <f t="shared" si="143"/>
        <v>1050</v>
      </c>
      <c r="T181" s="8">
        <f t="shared" si="143"/>
        <v>1000</v>
      </c>
      <c r="U181" s="8">
        <f t="shared" si="143"/>
        <v>975</v>
      </c>
      <c r="V181" s="8">
        <f t="shared" si="143"/>
        <v>955</v>
      </c>
      <c r="W181" s="8">
        <f t="shared" si="143"/>
        <v>940</v>
      </c>
      <c r="X181" s="8">
        <f t="shared" si="143"/>
        <v>925</v>
      </c>
      <c r="Y181" s="8">
        <f t="shared" si="143"/>
        <v>915</v>
      </c>
      <c r="Z181" s="8">
        <f t="shared" si="143"/>
        <v>910</v>
      </c>
      <c r="AA181" s="8">
        <f t="shared" si="143"/>
        <v>900</v>
      </c>
      <c r="AB181" s="8">
        <f t="shared" si="143"/>
        <v>895</v>
      </c>
      <c r="AC181" s="8">
        <f t="shared" si="143"/>
        <v>885</v>
      </c>
      <c r="AD181" s="8" t="str">
        <f t="shared" si="143"/>
        <v/>
      </c>
      <c r="AE181" s="8" t="str">
        <f t="shared" si="143"/>
        <v/>
      </c>
      <c r="AF181" s="8" t="str">
        <f t="shared" si="143"/>
        <v/>
      </c>
      <c r="AG181" s="8" t="str">
        <f t="shared" si="141"/>
        <v/>
      </c>
      <c r="AH181" s="8" t="str">
        <f t="shared" si="141"/>
        <v/>
      </c>
      <c r="AI181" s="8" t="str">
        <f t="shared" si="141"/>
        <v/>
      </c>
      <c r="AJ181" s="8" t="str">
        <f t="shared" si="141"/>
        <v/>
      </c>
      <c r="AK181" s="8" t="str">
        <f t="shared" si="141"/>
        <v/>
      </c>
      <c r="AL181" s="8" t="str">
        <f t="shared" si="141"/>
        <v/>
      </c>
      <c r="AM181" s="8" t="str">
        <f t="shared" si="141"/>
        <v/>
      </c>
      <c r="AN181" s="8" t="str">
        <f t="shared" si="141"/>
        <v/>
      </c>
      <c r="AO181" s="8" t="str">
        <f t="shared" si="141"/>
        <v/>
      </c>
      <c r="AQ181" s="8">
        <f t="shared" si="112"/>
        <v>110</v>
      </c>
      <c r="AR181" s="8">
        <f t="shared" si="113"/>
        <v>594.18521581609184</v>
      </c>
      <c r="AS181" s="8" t="str">
        <f t="shared" si="114"/>
        <v>MP00F_E11</v>
      </c>
      <c r="AT181" s="8">
        <f t="shared" si="115"/>
        <v>1270</v>
      </c>
      <c r="AU181" s="8">
        <f t="shared" si="116"/>
        <v>1235</v>
      </c>
      <c r="AV181" s="8">
        <f t="shared" si="117"/>
        <v>1185</v>
      </c>
      <c r="AW181" s="8">
        <f t="shared" si="118"/>
        <v>1160</v>
      </c>
      <c r="AX181" s="8">
        <f t="shared" si="119"/>
        <v>1140</v>
      </c>
      <c r="AY181" s="8">
        <f t="shared" si="120"/>
        <v>1125</v>
      </c>
      <c r="AZ181" s="8">
        <f t="shared" si="121"/>
        <v>1110</v>
      </c>
      <c r="BA181" s="8">
        <f t="shared" si="122"/>
        <v>1100</v>
      </c>
      <c r="BB181" s="8">
        <f t="shared" si="123"/>
        <v>1095</v>
      </c>
      <c r="BC181" s="8">
        <f t="shared" si="124"/>
        <v>1085</v>
      </c>
      <c r="BD181" s="8">
        <f t="shared" si="125"/>
        <v>1080</v>
      </c>
      <c r="BE181" s="8">
        <f t="shared" si="126"/>
        <v>1070</v>
      </c>
      <c r="BF181" s="8" t="str">
        <f t="shared" si="127"/>
        <v/>
      </c>
      <c r="BG181" s="8" t="str">
        <f t="shared" si="128"/>
        <v/>
      </c>
      <c r="BH181" s="8" t="str">
        <f t="shared" si="129"/>
        <v/>
      </c>
      <c r="BI181" s="8" t="str">
        <f t="shared" si="130"/>
        <v/>
      </c>
      <c r="BJ181" s="8" t="str">
        <f t="shared" si="131"/>
        <v/>
      </c>
      <c r="BK181" s="8" t="str">
        <f t="shared" si="132"/>
        <v/>
      </c>
      <c r="BL181" s="8" t="str">
        <f t="shared" si="133"/>
        <v/>
      </c>
      <c r="BM181" s="8" t="str">
        <f t="shared" si="134"/>
        <v/>
      </c>
      <c r="BN181" s="8" t="str">
        <f t="shared" si="135"/>
        <v/>
      </c>
      <c r="BO181" s="8" t="str">
        <f t="shared" si="136"/>
        <v/>
      </c>
      <c r="BP181" s="8" t="str">
        <f t="shared" si="137"/>
        <v/>
      </c>
      <c r="BQ181" s="8" t="str">
        <f t="shared" si="138"/>
        <v/>
      </c>
    </row>
    <row r="182" spans="1:69" x14ac:dyDescent="0.2">
      <c r="A182" s="8" t="str">
        <f>Binning!B182</f>
        <v>PCPU</v>
      </c>
      <c r="B182" s="8" t="str">
        <f>Binning!C182</f>
        <v>MP00F</v>
      </c>
      <c r="C182" s="8" t="str">
        <f>Binning!D182</f>
        <v>E12</v>
      </c>
      <c r="D182" s="8" t="str">
        <f>Binning!F182</f>
        <v>MP00F_E12</v>
      </c>
      <c r="E182" s="8" t="str">
        <f>Binning!G182</f>
        <v>Bin1</v>
      </c>
      <c r="F182" s="8">
        <f>Binning!H182</f>
        <v>1310</v>
      </c>
      <c r="G182" s="8">
        <f>Binning!I182</f>
        <v>155</v>
      </c>
      <c r="H182" s="8">
        <f>Binning!J182</f>
        <v>653.6</v>
      </c>
      <c r="J182" s="8">
        <f>Binning!L182</f>
        <v>1085</v>
      </c>
      <c r="K182" s="8">
        <f>Binning!M182</f>
        <v>875</v>
      </c>
      <c r="L182" s="8">
        <f>Binning!N182</f>
        <v>185</v>
      </c>
      <c r="M182" s="8">
        <f>Binning!Y182</f>
        <v>5</v>
      </c>
      <c r="O182" s="8">
        <f t="shared" si="110"/>
        <v>110</v>
      </c>
      <c r="P182" s="8">
        <f>Binning!AZ182</f>
        <v>594.18521581609184</v>
      </c>
      <c r="Q182" s="8" t="str">
        <f t="shared" si="111"/>
        <v>MP00F_E12</v>
      </c>
      <c r="R182" s="8">
        <f t="shared" si="143"/>
        <v>1085</v>
      </c>
      <c r="S182" s="8">
        <f t="shared" si="143"/>
        <v>1035</v>
      </c>
      <c r="T182" s="8">
        <f t="shared" si="143"/>
        <v>985</v>
      </c>
      <c r="U182" s="8">
        <f t="shared" si="143"/>
        <v>960</v>
      </c>
      <c r="V182" s="8">
        <f t="shared" si="143"/>
        <v>940</v>
      </c>
      <c r="W182" s="8">
        <f t="shared" si="143"/>
        <v>925</v>
      </c>
      <c r="X182" s="8">
        <f t="shared" si="143"/>
        <v>910</v>
      </c>
      <c r="Y182" s="8">
        <f t="shared" si="143"/>
        <v>900</v>
      </c>
      <c r="Z182" s="8">
        <f t="shared" si="143"/>
        <v>895</v>
      </c>
      <c r="AA182" s="8">
        <f t="shared" si="143"/>
        <v>885</v>
      </c>
      <c r="AB182" s="8">
        <f t="shared" si="143"/>
        <v>880</v>
      </c>
      <c r="AC182" s="8">
        <f t="shared" si="143"/>
        <v>875</v>
      </c>
      <c r="AD182" s="8" t="str">
        <f t="shared" si="143"/>
        <v/>
      </c>
      <c r="AE182" s="8" t="str">
        <f t="shared" si="143"/>
        <v/>
      </c>
      <c r="AF182" s="8" t="str">
        <f t="shared" si="143"/>
        <v/>
      </c>
      <c r="AG182" s="8" t="str">
        <f t="shared" si="143"/>
        <v/>
      </c>
      <c r="AH182" s="8" t="str">
        <f t="shared" si="141"/>
        <v/>
      </c>
      <c r="AI182" s="8" t="str">
        <f t="shared" si="141"/>
        <v/>
      </c>
      <c r="AJ182" s="8" t="str">
        <f t="shared" si="141"/>
        <v/>
      </c>
      <c r="AK182" s="8" t="str">
        <f t="shared" si="141"/>
        <v/>
      </c>
      <c r="AL182" s="8" t="str">
        <f t="shared" si="141"/>
        <v/>
      </c>
      <c r="AM182" s="8" t="str">
        <f t="shared" si="141"/>
        <v/>
      </c>
      <c r="AN182" s="8" t="str">
        <f t="shared" si="141"/>
        <v/>
      </c>
      <c r="AO182" s="8" t="str">
        <f t="shared" si="141"/>
        <v/>
      </c>
      <c r="AQ182" s="8">
        <f t="shared" si="112"/>
        <v>110</v>
      </c>
      <c r="AR182" s="8">
        <f t="shared" si="113"/>
        <v>594.18521581609184</v>
      </c>
      <c r="AS182" s="8" t="str">
        <f t="shared" si="114"/>
        <v>MP00F_E12</v>
      </c>
      <c r="AT182" s="8">
        <f t="shared" si="115"/>
        <v>1270</v>
      </c>
      <c r="AU182" s="8">
        <f t="shared" si="116"/>
        <v>1220</v>
      </c>
      <c r="AV182" s="8">
        <f t="shared" si="117"/>
        <v>1170</v>
      </c>
      <c r="AW182" s="8">
        <f t="shared" si="118"/>
        <v>1145</v>
      </c>
      <c r="AX182" s="8">
        <f t="shared" si="119"/>
        <v>1125</v>
      </c>
      <c r="AY182" s="8">
        <f t="shared" si="120"/>
        <v>1110</v>
      </c>
      <c r="AZ182" s="8">
        <f t="shared" si="121"/>
        <v>1095</v>
      </c>
      <c r="BA182" s="8">
        <f t="shared" si="122"/>
        <v>1085</v>
      </c>
      <c r="BB182" s="8">
        <f t="shared" si="123"/>
        <v>1080</v>
      </c>
      <c r="BC182" s="8">
        <f t="shared" si="124"/>
        <v>1070</v>
      </c>
      <c r="BD182" s="8">
        <f t="shared" si="125"/>
        <v>1065</v>
      </c>
      <c r="BE182" s="8">
        <f t="shared" si="126"/>
        <v>1060</v>
      </c>
      <c r="BF182" s="8" t="str">
        <f t="shared" si="127"/>
        <v/>
      </c>
      <c r="BG182" s="8" t="str">
        <f t="shared" si="128"/>
        <v/>
      </c>
      <c r="BH182" s="8" t="str">
        <f t="shared" si="129"/>
        <v/>
      </c>
      <c r="BI182" s="8" t="str">
        <f t="shared" si="130"/>
        <v/>
      </c>
      <c r="BJ182" s="8" t="str">
        <f t="shared" si="131"/>
        <v/>
      </c>
      <c r="BK182" s="8" t="str">
        <f t="shared" si="132"/>
        <v/>
      </c>
      <c r="BL182" s="8" t="str">
        <f t="shared" si="133"/>
        <v/>
      </c>
      <c r="BM182" s="8" t="str">
        <f t="shared" si="134"/>
        <v/>
      </c>
      <c r="BN182" s="8" t="str">
        <f t="shared" si="135"/>
        <v/>
      </c>
      <c r="BO182" s="8" t="str">
        <f t="shared" si="136"/>
        <v/>
      </c>
      <c r="BP182" s="8" t="str">
        <f t="shared" si="137"/>
        <v/>
      </c>
      <c r="BQ182" s="8" t="str">
        <f t="shared" si="138"/>
        <v/>
      </c>
    </row>
    <row r="183" spans="1:69" x14ac:dyDescent="0.2">
      <c r="A183" s="8" t="str">
        <f>Binning!B183</f>
        <v>PCPU</v>
      </c>
      <c r="B183" s="8" t="str">
        <f>Binning!C183</f>
        <v>MP00G</v>
      </c>
      <c r="C183" s="8" t="str">
        <f>Binning!D183</f>
        <v>E1</v>
      </c>
      <c r="D183" s="8" t="str">
        <f>Binning!F183</f>
        <v>MP00G_E1</v>
      </c>
      <c r="E183" s="8" t="str">
        <f>Binning!G183</f>
        <v>Bin1</v>
      </c>
      <c r="F183" s="8">
        <f>Binning!H183</f>
        <v>1475</v>
      </c>
      <c r="G183" s="8">
        <f>Binning!I183</f>
        <v>155</v>
      </c>
      <c r="H183" s="8">
        <f>Binning!J183</f>
        <v>653.6</v>
      </c>
      <c r="J183" s="8">
        <f>Binning!L183</f>
        <v>1105</v>
      </c>
      <c r="K183" s="8">
        <f>Binning!M183</f>
        <v>875</v>
      </c>
      <c r="L183" s="8">
        <f>Binning!N183</f>
        <v>185</v>
      </c>
      <c r="M183" s="8">
        <f>Binning!Y183</f>
        <v>5</v>
      </c>
      <c r="O183" s="8">
        <f t="shared" si="110"/>
        <v>110</v>
      </c>
      <c r="P183" s="8">
        <f>Binning!AZ183</f>
        <v>594.18521581609184</v>
      </c>
      <c r="Q183" s="8" t="str">
        <f t="shared" si="111"/>
        <v>MP00G_E1</v>
      </c>
      <c r="R183" s="8">
        <f t="shared" si="143"/>
        <v>1105</v>
      </c>
      <c r="S183" s="8">
        <f t="shared" si="143"/>
        <v>1105</v>
      </c>
      <c r="T183" s="8">
        <f t="shared" si="143"/>
        <v>1105</v>
      </c>
      <c r="U183" s="8">
        <f t="shared" si="143"/>
        <v>1105</v>
      </c>
      <c r="V183" s="8">
        <f t="shared" si="143"/>
        <v>1105</v>
      </c>
      <c r="W183" s="8">
        <f t="shared" si="143"/>
        <v>1090</v>
      </c>
      <c r="X183" s="8">
        <f t="shared" si="143"/>
        <v>1075</v>
      </c>
      <c r="Y183" s="8">
        <f t="shared" si="143"/>
        <v>1065</v>
      </c>
      <c r="Z183" s="8">
        <f t="shared" si="143"/>
        <v>1060</v>
      </c>
      <c r="AA183" s="8">
        <f t="shared" si="143"/>
        <v>1050</v>
      </c>
      <c r="AB183" s="8">
        <f t="shared" si="143"/>
        <v>1045</v>
      </c>
      <c r="AC183" s="8">
        <f t="shared" si="143"/>
        <v>1035</v>
      </c>
      <c r="AD183" s="8" t="str">
        <f t="shared" si="143"/>
        <v/>
      </c>
      <c r="AE183" s="8" t="str">
        <f t="shared" si="143"/>
        <v/>
      </c>
      <c r="AF183" s="8" t="str">
        <f t="shared" si="143"/>
        <v/>
      </c>
      <c r="AG183" s="8" t="str">
        <f t="shared" si="143"/>
        <v/>
      </c>
      <c r="AH183" s="8" t="str">
        <f t="shared" si="141"/>
        <v/>
      </c>
      <c r="AI183" s="8" t="str">
        <f t="shared" si="141"/>
        <v/>
      </c>
      <c r="AJ183" s="8" t="str">
        <f t="shared" si="141"/>
        <v/>
      </c>
      <c r="AK183" s="8" t="str">
        <f t="shared" si="141"/>
        <v/>
      </c>
      <c r="AL183" s="8" t="str">
        <f t="shared" si="141"/>
        <v/>
      </c>
      <c r="AM183" s="8" t="str">
        <f t="shared" si="141"/>
        <v/>
      </c>
      <c r="AN183" s="8" t="str">
        <f t="shared" si="141"/>
        <v/>
      </c>
      <c r="AO183" s="8" t="str">
        <f t="shared" si="141"/>
        <v/>
      </c>
      <c r="AQ183" s="8">
        <f t="shared" si="112"/>
        <v>110</v>
      </c>
      <c r="AR183" s="8">
        <f t="shared" si="113"/>
        <v>594.18521581609184</v>
      </c>
      <c r="AS183" s="8" t="str">
        <f t="shared" si="114"/>
        <v>MP00G_E1</v>
      </c>
      <c r="AT183" s="8">
        <f t="shared" si="115"/>
        <v>1290</v>
      </c>
      <c r="AU183" s="8">
        <f t="shared" si="116"/>
        <v>1290</v>
      </c>
      <c r="AV183" s="8">
        <f t="shared" si="117"/>
        <v>1290</v>
      </c>
      <c r="AW183" s="8">
        <f t="shared" si="118"/>
        <v>1290</v>
      </c>
      <c r="AX183" s="8">
        <f t="shared" si="119"/>
        <v>1290</v>
      </c>
      <c r="AY183" s="8">
        <f t="shared" si="120"/>
        <v>1275</v>
      </c>
      <c r="AZ183" s="8">
        <f t="shared" si="121"/>
        <v>1260</v>
      </c>
      <c r="BA183" s="8">
        <f t="shared" si="122"/>
        <v>1250</v>
      </c>
      <c r="BB183" s="8">
        <f t="shared" si="123"/>
        <v>1245</v>
      </c>
      <c r="BC183" s="8">
        <f t="shared" si="124"/>
        <v>1235</v>
      </c>
      <c r="BD183" s="8">
        <f t="shared" si="125"/>
        <v>1230</v>
      </c>
      <c r="BE183" s="8">
        <f t="shared" si="126"/>
        <v>1220</v>
      </c>
      <c r="BF183" s="8" t="str">
        <f t="shared" si="127"/>
        <v/>
      </c>
      <c r="BG183" s="8" t="str">
        <f t="shared" si="128"/>
        <v/>
      </c>
      <c r="BH183" s="8" t="str">
        <f t="shared" si="129"/>
        <v/>
      </c>
      <c r="BI183" s="8" t="str">
        <f t="shared" si="130"/>
        <v/>
      </c>
      <c r="BJ183" s="8" t="str">
        <f t="shared" si="131"/>
        <v/>
      </c>
      <c r="BK183" s="8" t="str">
        <f t="shared" si="132"/>
        <v/>
      </c>
      <c r="BL183" s="8" t="str">
        <f t="shared" si="133"/>
        <v/>
      </c>
      <c r="BM183" s="8" t="str">
        <f t="shared" si="134"/>
        <v/>
      </c>
      <c r="BN183" s="8" t="str">
        <f t="shared" si="135"/>
        <v/>
      </c>
      <c r="BO183" s="8" t="str">
        <f t="shared" si="136"/>
        <v/>
      </c>
      <c r="BP183" s="8" t="str">
        <f t="shared" si="137"/>
        <v/>
      </c>
      <c r="BQ183" s="8" t="str">
        <f t="shared" si="138"/>
        <v/>
      </c>
    </row>
    <row r="184" spans="1:69" x14ac:dyDescent="0.2">
      <c r="A184" s="8" t="str">
        <f>Binning!B184</f>
        <v>PCPU</v>
      </c>
      <c r="B184" s="8" t="str">
        <f>Binning!C184</f>
        <v>MP00G</v>
      </c>
      <c r="C184" s="8" t="str">
        <f>Binning!D184</f>
        <v>E2</v>
      </c>
      <c r="D184" s="8" t="str">
        <f>Binning!F184</f>
        <v>MP00G_E2</v>
      </c>
      <c r="E184" s="8" t="str">
        <f>Binning!G184</f>
        <v>Bin1</v>
      </c>
      <c r="F184" s="8">
        <f>Binning!H184</f>
        <v>1460</v>
      </c>
      <c r="G184" s="8">
        <f>Binning!I184</f>
        <v>155</v>
      </c>
      <c r="H184" s="8">
        <f>Binning!J184</f>
        <v>653.6</v>
      </c>
      <c r="J184" s="8">
        <f>Binning!L184</f>
        <v>1095</v>
      </c>
      <c r="K184" s="8">
        <f>Binning!M184</f>
        <v>875</v>
      </c>
      <c r="L184" s="8">
        <f>Binning!N184</f>
        <v>185</v>
      </c>
      <c r="M184" s="8">
        <f>Binning!Y184</f>
        <v>5</v>
      </c>
      <c r="O184" s="8">
        <f t="shared" si="110"/>
        <v>110</v>
      </c>
      <c r="P184" s="8">
        <f>Binning!AZ184</f>
        <v>594.18521581609184</v>
      </c>
      <c r="Q184" s="8" t="str">
        <f t="shared" si="111"/>
        <v>MP00G_E2</v>
      </c>
      <c r="R184" s="8">
        <f t="shared" si="143"/>
        <v>1095</v>
      </c>
      <c r="S184" s="8">
        <f t="shared" si="143"/>
        <v>1095</v>
      </c>
      <c r="T184" s="8">
        <f t="shared" si="143"/>
        <v>1095</v>
      </c>
      <c r="U184" s="8">
        <f t="shared" si="143"/>
        <v>1095</v>
      </c>
      <c r="V184" s="8">
        <f t="shared" si="143"/>
        <v>1090</v>
      </c>
      <c r="W184" s="8">
        <f t="shared" si="143"/>
        <v>1075</v>
      </c>
      <c r="X184" s="8">
        <f t="shared" si="143"/>
        <v>1060</v>
      </c>
      <c r="Y184" s="8">
        <f t="shared" si="143"/>
        <v>1050</v>
      </c>
      <c r="Z184" s="8">
        <f t="shared" si="143"/>
        <v>1045</v>
      </c>
      <c r="AA184" s="8">
        <f t="shared" si="143"/>
        <v>1035</v>
      </c>
      <c r="AB184" s="8">
        <f t="shared" si="143"/>
        <v>1030</v>
      </c>
      <c r="AC184" s="8">
        <f t="shared" si="143"/>
        <v>1020</v>
      </c>
      <c r="AD184" s="8" t="str">
        <f t="shared" si="143"/>
        <v/>
      </c>
      <c r="AE184" s="8" t="str">
        <f t="shared" si="143"/>
        <v/>
      </c>
      <c r="AF184" s="8" t="str">
        <f t="shared" si="143"/>
        <v/>
      </c>
      <c r="AG184" s="8" t="str">
        <f t="shared" si="143"/>
        <v/>
      </c>
      <c r="AH184" s="8" t="str">
        <f t="shared" si="141"/>
        <v/>
      </c>
      <c r="AI184" s="8" t="str">
        <f t="shared" si="141"/>
        <v/>
      </c>
      <c r="AJ184" s="8" t="str">
        <f t="shared" si="141"/>
        <v/>
      </c>
      <c r="AK184" s="8" t="str">
        <f t="shared" si="141"/>
        <v/>
      </c>
      <c r="AL184" s="8" t="str">
        <f t="shared" si="141"/>
        <v/>
      </c>
      <c r="AM184" s="8" t="str">
        <f t="shared" si="141"/>
        <v/>
      </c>
      <c r="AN184" s="8" t="str">
        <f t="shared" si="141"/>
        <v/>
      </c>
      <c r="AO184" s="8" t="str">
        <f t="shared" si="141"/>
        <v/>
      </c>
      <c r="AQ184" s="8">
        <f t="shared" si="112"/>
        <v>110</v>
      </c>
      <c r="AR184" s="8">
        <f t="shared" si="113"/>
        <v>594.18521581609184</v>
      </c>
      <c r="AS184" s="8" t="str">
        <f t="shared" si="114"/>
        <v>MP00G_E2</v>
      </c>
      <c r="AT184" s="8">
        <f t="shared" si="115"/>
        <v>1280</v>
      </c>
      <c r="AU184" s="8">
        <f t="shared" si="116"/>
        <v>1280</v>
      </c>
      <c r="AV184" s="8">
        <f t="shared" si="117"/>
        <v>1280</v>
      </c>
      <c r="AW184" s="8">
        <f t="shared" si="118"/>
        <v>1280</v>
      </c>
      <c r="AX184" s="8">
        <f t="shared" si="119"/>
        <v>1275</v>
      </c>
      <c r="AY184" s="8">
        <f t="shared" si="120"/>
        <v>1260</v>
      </c>
      <c r="AZ184" s="8">
        <f t="shared" si="121"/>
        <v>1245</v>
      </c>
      <c r="BA184" s="8">
        <f t="shared" si="122"/>
        <v>1235</v>
      </c>
      <c r="BB184" s="8">
        <f t="shared" si="123"/>
        <v>1230</v>
      </c>
      <c r="BC184" s="8">
        <f t="shared" si="124"/>
        <v>1220</v>
      </c>
      <c r="BD184" s="8">
        <f t="shared" si="125"/>
        <v>1215</v>
      </c>
      <c r="BE184" s="8">
        <f t="shared" si="126"/>
        <v>1205</v>
      </c>
      <c r="BF184" s="8" t="str">
        <f t="shared" si="127"/>
        <v/>
      </c>
      <c r="BG184" s="8" t="str">
        <f t="shared" si="128"/>
        <v/>
      </c>
      <c r="BH184" s="8" t="str">
        <f t="shared" si="129"/>
        <v/>
      </c>
      <c r="BI184" s="8" t="str">
        <f t="shared" si="130"/>
        <v/>
      </c>
      <c r="BJ184" s="8" t="str">
        <f t="shared" si="131"/>
        <v/>
      </c>
      <c r="BK184" s="8" t="str">
        <f t="shared" si="132"/>
        <v/>
      </c>
      <c r="BL184" s="8" t="str">
        <f t="shared" si="133"/>
        <v/>
      </c>
      <c r="BM184" s="8" t="str">
        <f t="shared" si="134"/>
        <v/>
      </c>
      <c r="BN184" s="8" t="str">
        <f t="shared" si="135"/>
        <v/>
      </c>
      <c r="BO184" s="8" t="str">
        <f t="shared" si="136"/>
        <v/>
      </c>
      <c r="BP184" s="8" t="str">
        <f t="shared" si="137"/>
        <v/>
      </c>
      <c r="BQ184" s="8" t="str">
        <f t="shared" si="138"/>
        <v/>
      </c>
    </row>
    <row r="185" spans="1:69" x14ac:dyDescent="0.2">
      <c r="A185" s="8" t="str">
        <f>Binning!B185</f>
        <v>PCPU</v>
      </c>
      <c r="B185" s="8" t="str">
        <f>Binning!C185</f>
        <v>MP00G</v>
      </c>
      <c r="C185" s="8" t="str">
        <f>Binning!D185</f>
        <v>E3</v>
      </c>
      <c r="D185" s="8" t="str">
        <f>Binning!F185</f>
        <v>MP00G_E3</v>
      </c>
      <c r="E185" s="8" t="str">
        <f>Binning!G185</f>
        <v>Bin1</v>
      </c>
      <c r="F185" s="8">
        <f>Binning!H185</f>
        <v>1445</v>
      </c>
      <c r="G185" s="8">
        <f>Binning!I185</f>
        <v>155</v>
      </c>
      <c r="H185" s="8">
        <f>Binning!J185</f>
        <v>653.6</v>
      </c>
      <c r="J185" s="8">
        <f>Binning!L185</f>
        <v>1085</v>
      </c>
      <c r="K185" s="8">
        <f>Binning!M185</f>
        <v>875</v>
      </c>
      <c r="L185" s="8">
        <f>Binning!N185</f>
        <v>185</v>
      </c>
      <c r="M185" s="8">
        <f>Binning!Y185</f>
        <v>5</v>
      </c>
      <c r="O185" s="8">
        <f t="shared" si="110"/>
        <v>110</v>
      </c>
      <c r="P185" s="8">
        <f>Binning!AZ185</f>
        <v>594.18521581609184</v>
      </c>
      <c r="Q185" s="8" t="str">
        <f t="shared" si="111"/>
        <v>MP00G_E3</v>
      </c>
      <c r="R185" s="8">
        <f t="shared" si="143"/>
        <v>1085</v>
      </c>
      <c r="S185" s="8">
        <f t="shared" si="143"/>
        <v>1085</v>
      </c>
      <c r="T185" s="8">
        <f t="shared" si="143"/>
        <v>1085</v>
      </c>
      <c r="U185" s="8">
        <f t="shared" si="143"/>
        <v>1085</v>
      </c>
      <c r="V185" s="8">
        <f t="shared" si="143"/>
        <v>1075</v>
      </c>
      <c r="W185" s="8">
        <f t="shared" si="143"/>
        <v>1060</v>
      </c>
      <c r="X185" s="8">
        <f t="shared" si="143"/>
        <v>1045</v>
      </c>
      <c r="Y185" s="8">
        <f t="shared" si="143"/>
        <v>1035</v>
      </c>
      <c r="Z185" s="8">
        <f t="shared" si="143"/>
        <v>1030</v>
      </c>
      <c r="AA185" s="8">
        <f t="shared" si="143"/>
        <v>1020</v>
      </c>
      <c r="AB185" s="8">
        <f t="shared" si="143"/>
        <v>1015</v>
      </c>
      <c r="AC185" s="8">
        <f t="shared" si="143"/>
        <v>1005</v>
      </c>
      <c r="AD185" s="8" t="str">
        <f t="shared" si="143"/>
        <v/>
      </c>
      <c r="AE185" s="8" t="str">
        <f t="shared" si="143"/>
        <v/>
      </c>
      <c r="AF185" s="8" t="str">
        <f t="shared" si="143"/>
        <v/>
      </c>
      <c r="AG185" s="8" t="str">
        <f t="shared" si="143"/>
        <v/>
      </c>
      <c r="AH185" s="8" t="str">
        <f t="shared" si="141"/>
        <v/>
      </c>
      <c r="AI185" s="8" t="str">
        <f t="shared" si="141"/>
        <v/>
      </c>
      <c r="AJ185" s="8" t="str">
        <f t="shared" si="141"/>
        <v/>
      </c>
      <c r="AK185" s="8" t="str">
        <f t="shared" si="141"/>
        <v/>
      </c>
      <c r="AL185" s="8" t="str">
        <f t="shared" si="141"/>
        <v/>
      </c>
      <c r="AM185" s="8" t="str">
        <f t="shared" si="141"/>
        <v/>
      </c>
      <c r="AN185" s="8" t="str">
        <f t="shared" si="141"/>
        <v/>
      </c>
      <c r="AO185" s="8" t="str">
        <f t="shared" si="141"/>
        <v/>
      </c>
      <c r="AQ185" s="8">
        <f t="shared" si="112"/>
        <v>110</v>
      </c>
      <c r="AR185" s="8">
        <f t="shared" si="113"/>
        <v>594.18521581609184</v>
      </c>
      <c r="AS185" s="8" t="str">
        <f t="shared" si="114"/>
        <v>MP00G_E3</v>
      </c>
      <c r="AT185" s="8">
        <f t="shared" si="115"/>
        <v>1270</v>
      </c>
      <c r="AU185" s="8">
        <f t="shared" si="116"/>
        <v>1270</v>
      </c>
      <c r="AV185" s="8">
        <f t="shared" si="117"/>
        <v>1270</v>
      </c>
      <c r="AW185" s="8">
        <f t="shared" si="118"/>
        <v>1270</v>
      </c>
      <c r="AX185" s="8">
        <f t="shared" si="119"/>
        <v>1260</v>
      </c>
      <c r="AY185" s="8">
        <f t="shared" si="120"/>
        <v>1245</v>
      </c>
      <c r="AZ185" s="8">
        <f t="shared" si="121"/>
        <v>1230</v>
      </c>
      <c r="BA185" s="8">
        <f t="shared" si="122"/>
        <v>1220</v>
      </c>
      <c r="BB185" s="8">
        <f t="shared" si="123"/>
        <v>1215</v>
      </c>
      <c r="BC185" s="8">
        <f t="shared" si="124"/>
        <v>1205</v>
      </c>
      <c r="BD185" s="8">
        <f t="shared" si="125"/>
        <v>1200</v>
      </c>
      <c r="BE185" s="8">
        <f t="shared" si="126"/>
        <v>1190</v>
      </c>
      <c r="BF185" s="8" t="str">
        <f t="shared" si="127"/>
        <v/>
      </c>
      <c r="BG185" s="8" t="str">
        <f t="shared" si="128"/>
        <v/>
      </c>
      <c r="BH185" s="8" t="str">
        <f t="shared" si="129"/>
        <v/>
      </c>
      <c r="BI185" s="8" t="str">
        <f t="shared" si="130"/>
        <v/>
      </c>
      <c r="BJ185" s="8" t="str">
        <f t="shared" si="131"/>
        <v/>
      </c>
      <c r="BK185" s="8" t="str">
        <f t="shared" si="132"/>
        <v/>
      </c>
      <c r="BL185" s="8" t="str">
        <f t="shared" si="133"/>
        <v/>
      </c>
      <c r="BM185" s="8" t="str">
        <f t="shared" si="134"/>
        <v/>
      </c>
      <c r="BN185" s="8" t="str">
        <f t="shared" si="135"/>
        <v/>
      </c>
      <c r="BO185" s="8" t="str">
        <f t="shared" si="136"/>
        <v/>
      </c>
      <c r="BP185" s="8" t="str">
        <f t="shared" si="137"/>
        <v/>
      </c>
      <c r="BQ185" s="8" t="str">
        <f t="shared" si="138"/>
        <v/>
      </c>
    </row>
    <row r="186" spans="1:69" x14ac:dyDescent="0.2">
      <c r="A186" s="8" t="str">
        <f>Binning!B186</f>
        <v>PCPU</v>
      </c>
      <c r="B186" s="8" t="str">
        <f>Binning!C186</f>
        <v>MP00G</v>
      </c>
      <c r="C186" s="8" t="str">
        <f>Binning!D186</f>
        <v>E4</v>
      </c>
      <c r="D186" s="8" t="str">
        <f>Binning!F186</f>
        <v>MP00G_E4</v>
      </c>
      <c r="E186" s="8" t="str">
        <f>Binning!G186</f>
        <v>Bin1</v>
      </c>
      <c r="F186" s="8">
        <f>Binning!H186</f>
        <v>1430</v>
      </c>
      <c r="G186" s="8">
        <f>Binning!I186</f>
        <v>155</v>
      </c>
      <c r="H186" s="8">
        <f>Binning!J186</f>
        <v>653.6</v>
      </c>
      <c r="J186" s="8">
        <f>Binning!L186</f>
        <v>1085</v>
      </c>
      <c r="K186" s="8">
        <f>Binning!M186</f>
        <v>875</v>
      </c>
      <c r="L186" s="8">
        <f>Binning!N186</f>
        <v>185</v>
      </c>
      <c r="M186" s="8">
        <f>Binning!Y186</f>
        <v>5</v>
      </c>
      <c r="O186" s="8">
        <f t="shared" si="110"/>
        <v>110</v>
      </c>
      <c r="P186" s="8">
        <f>Binning!AZ186</f>
        <v>594.18521581609184</v>
      </c>
      <c r="Q186" s="8" t="str">
        <f t="shared" si="111"/>
        <v>MP00G_E4</v>
      </c>
      <c r="R186" s="8">
        <f t="shared" si="143"/>
        <v>1085</v>
      </c>
      <c r="S186" s="8">
        <f t="shared" si="143"/>
        <v>1085</v>
      </c>
      <c r="T186" s="8">
        <f t="shared" si="143"/>
        <v>1085</v>
      </c>
      <c r="U186" s="8">
        <f t="shared" si="143"/>
        <v>1080</v>
      </c>
      <c r="V186" s="8">
        <f t="shared" si="143"/>
        <v>1060</v>
      </c>
      <c r="W186" s="8">
        <f t="shared" si="143"/>
        <v>1045</v>
      </c>
      <c r="X186" s="8">
        <f t="shared" si="143"/>
        <v>1030</v>
      </c>
      <c r="Y186" s="8">
        <f t="shared" si="143"/>
        <v>1020</v>
      </c>
      <c r="Z186" s="8">
        <f t="shared" si="143"/>
        <v>1015</v>
      </c>
      <c r="AA186" s="8">
        <f t="shared" si="143"/>
        <v>1005</v>
      </c>
      <c r="AB186" s="8">
        <f t="shared" si="143"/>
        <v>1000</v>
      </c>
      <c r="AC186" s="8">
        <f t="shared" si="143"/>
        <v>990</v>
      </c>
      <c r="AD186" s="8" t="str">
        <f t="shared" si="143"/>
        <v/>
      </c>
      <c r="AE186" s="8" t="str">
        <f t="shared" si="143"/>
        <v/>
      </c>
      <c r="AF186" s="8" t="str">
        <f t="shared" si="143"/>
        <v/>
      </c>
      <c r="AG186" s="8" t="str">
        <f t="shared" si="143"/>
        <v/>
      </c>
      <c r="AH186" s="8" t="str">
        <f t="shared" si="141"/>
        <v/>
      </c>
      <c r="AI186" s="8" t="str">
        <f t="shared" si="141"/>
        <v/>
      </c>
      <c r="AJ186" s="8" t="str">
        <f t="shared" si="141"/>
        <v/>
      </c>
      <c r="AK186" s="8" t="str">
        <f t="shared" si="141"/>
        <v/>
      </c>
      <c r="AL186" s="8" t="str">
        <f t="shared" si="141"/>
        <v/>
      </c>
      <c r="AM186" s="8" t="str">
        <f t="shared" si="141"/>
        <v/>
      </c>
      <c r="AN186" s="8" t="str">
        <f t="shared" si="141"/>
        <v/>
      </c>
      <c r="AO186" s="8" t="str">
        <f t="shared" si="141"/>
        <v/>
      </c>
      <c r="AQ186" s="8">
        <f t="shared" si="112"/>
        <v>110</v>
      </c>
      <c r="AR186" s="8">
        <f t="shared" si="113"/>
        <v>594.18521581609184</v>
      </c>
      <c r="AS186" s="8" t="str">
        <f t="shared" si="114"/>
        <v>MP00G_E4</v>
      </c>
      <c r="AT186" s="8">
        <f t="shared" si="115"/>
        <v>1270</v>
      </c>
      <c r="AU186" s="8">
        <f t="shared" si="116"/>
        <v>1270</v>
      </c>
      <c r="AV186" s="8">
        <f t="shared" si="117"/>
        <v>1270</v>
      </c>
      <c r="AW186" s="8">
        <f t="shared" si="118"/>
        <v>1265</v>
      </c>
      <c r="AX186" s="8">
        <f t="shared" si="119"/>
        <v>1245</v>
      </c>
      <c r="AY186" s="8">
        <f t="shared" si="120"/>
        <v>1230</v>
      </c>
      <c r="AZ186" s="8">
        <f t="shared" si="121"/>
        <v>1215</v>
      </c>
      <c r="BA186" s="8">
        <f t="shared" si="122"/>
        <v>1205</v>
      </c>
      <c r="BB186" s="8">
        <f t="shared" si="123"/>
        <v>1200</v>
      </c>
      <c r="BC186" s="8">
        <f t="shared" si="124"/>
        <v>1190</v>
      </c>
      <c r="BD186" s="8">
        <f t="shared" si="125"/>
        <v>1185</v>
      </c>
      <c r="BE186" s="8">
        <f t="shared" si="126"/>
        <v>1175</v>
      </c>
      <c r="BF186" s="8" t="str">
        <f t="shared" si="127"/>
        <v/>
      </c>
      <c r="BG186" s="8" t="str">
        <f t="shared" si="128"/>
        <v/>
      </c>
      <c r="BH186" s="8" t="str">
        <f t="shared" si="129"/>
        <v/>
      </c>
      <c r="BI186" s="8" t="str">
        <f t="shared" si="130"/>
        <v/>
      </c>
      <c r="BJ186" s="8" t="str">
        <f t="shared" si="131"/>
        <v/>
      </c>
      <c r="BK186" s="8" t="str">
        <f t="shared" si="132"/>
        <v/>
      </c>
      <c r="BL186" s="8" t="str">
        <f t="shared" si="133"/>
        <v/>
      </c>
      <c r="BM186" s="8" t="str">
        <f t="shared" si="134"/>
        <v/>
      </c>
      <c r="BN186" s="8" t="str">
        <f t="shared" si="135"/>
        <v/>
      </c>
      <c r="BO186" s="8" t="str">
        <f t="shared" si="136"/>
        <v/>
      </c>
      <c r="BP186" s="8" t="str">
        <f t="shared" si="137"/>
        <v/>
      </c>
      <c r="BQ186" s="8" t="str">
        <f t="shared" si="138"/>
        <v/>
      </c>
    </row>
    <row r="187" spans="1:69" x14ac:dyDescent="0.2">
      <c r="A187" s="8" t="str">
        <f>Binning!B187</f>
        <v>PCPU</v>
      </c>
      <c r="B187" s="8" t="str">
        <f>Binning!C187</f>
        <v>MP00G</v>
      </c>
      <c r="C187" s="8" t="str">
        <f>Binning!D187</f>
        <v>E5</v>
      </c>
      <c r="D187" s="8" t="str">
        <f>Binning!F187</f>
        <v>MP00G_E5</v>
      </c>
      <c r="E187" s="8" t="str">
        <f>Binning!G187</f>
        <v>Bin1</v>
      </c>
      <c r="F187" s="8">
        <f>Binning!H187</f>
        <v>1415</v>
      </c>
      <c r="G187" s="8">
        <f>Binning!I187</f>
        <v>155</v>
      </c>
      <c r="H187" s="8">
        <f>Binning!J187</f>
        <v>653.6</v>
      </c>
      <c r="J187" s="8">
        <f>Binning!L187</f>
        <v>1085</v>
      </c>
      <c r="K187" s="8">
        <f>Binning!M187</f>
        <v>875</v>
      </c>
      <c r="L187" s="8">
        <f>Binning!N187</f>
        <v>185</v>
      </c>
      <c r="M187" s="8">
        <f>Binning!Y187</f>
        <v>5</v>
      </c>
      <c r="O187" s="8">
        <f t="shared" si="110"/>
        <v>110</v>
      </c>
      <c r="P187" s="8">
        <f>Binning!AZ187</f>
        <v>594.18521581609184</v>
      </c>
      <c r="Q187" s="8" t="str">
        <f t="shared" si="111"/>
        <v>MP00G_E5</v>
      </c>
      <c r="R187" s="8">
        <f t="shared" si="143"/>
        <v>1085</v>
      </c>
      <c r="S187" s="8">
        <f t="shared" si="143"/>
        <v>1085</v>
      </c>
      <c r="T187" s="8">
        <f t="shared" si="143"/>
        <v>1085</v>
      </c>
      <c r="U187" s="8">
        <f t="shared" si="143"/>
        <v>1065</v>
      </c>
      <c r="V187" s="8">
        <f t="shared" si="143"/>
        <v>1045</v>
      </c>
      <c r="W187" s="8">
        <f t="shared" si="143"/>
        <v>1030</v>
      </c>
      <c r="X187" s="8">
        <f t="shared" si="143"/>
        <v>1015</v>
      </c>
      <c r="Y187" s="8">
        <f t="shared" si="143"/>
        <v>1005</v>
      </c>
      <c r="Z187" s="8">
        <f t="shared" si="143"/>
        <v>1000</v>
      </c>
      <c r="AA187" s="8">
        <f t="shared" si="143"/>
        <v>990</v>
      </c>
      <c r="AB187" s="8">
        <f t="shared" si="143"/>
        <v>985</v>
      </c>
      <c r="AC187" s="8">
        <f t="shared" si="143"/>
        <v>975</v>
      </c>
      <c r="AD187" s="8" t="str">
        <f t="shared" si="143"/>
        <v/>
      </c>
      <c r="AE187" s="8" t="str">
        <f t="shared" si="143"/>
        <v/>
      </c>
      <c r="AF187" s="8" t="str">
        <f t="shared" si="143"/>
        <v/>
      </c>
      <c r="AG187" s="8" t="str">
        <f t="shared" si="143"/>
        <v/>
      </c>
      <c r="AH187" s="8" t="str">
        <f t="shared" si="141"/>
        <v/>
      </c>
      <c r="AI187" s="8" t="str">
        <f t="shared" si="141"/>
        <v/>
      </c>
      <c r="AJ187" s="8" t="str">
        <f t="shared" si="141"/>
        <v/>
      </c>
      <c r="AK187" s="8" t="str">
        <f t="shared" si="141"/>
        <v/>
      </c>
      <c r="AL187" s="8" t="str">
        <f t="shared" si="141"/>
        <v/>
      </c>
      <c r="AM187" s="8" t="str">
        <f t="shared" si="141"/>
        <v/>
      </c>
      <c r="AN187" s="8" t="str">
        <f t="shared" si="141"/>
        <v/>
      </c>
      <c r="AO187" s="8" t="str">
        <f t="shared" si="141"/>
        <v/>
      </c>
      <c r="AQ187" s="8">
        <f t="shared" si="112"/>
        <v>110</v>
      </c>
      <c r="AR187" s="8">
        <f t="shared" si="113"/>
        <v>594.18521581609184</v>
      </c>
      <c r="AS187" s="8" t="str">
        <f t="shared" si="114"/>
        <v>MP00G_E5</v>
      </c>
      <c r="AT187" s="8">
        <f t="shared" si="115"/>
        <v>1270</v>
      </c>
      <c r="AU187" s="8">
        <f t="shared" si="116"/>
        <v>1270</v>
      </c>
      <c r="AV187" s="8">
        <f t="shared" si="117"/>
        <v>1270</v>
      </c>
      <c r="AW187" s="8">
        <f t="shared" si="118"/>
        <v>1250</v>
      </c>
      <c r="AX187" s="8">
        <f t="shared" si="119"/>
        <v>1230</v>
      </c>
      <c r="AY187" s="8">
        <f t="shared" si="120"/>
        <v>1215</v>
      </c>
      <c r="AZ187" s="8">
        <f t="shared" si="121"/>
        <v>1200</v>
      </c>
      <c r="BA187" s="8">
        <f t="shared" si="122"/>
        <v>1190</v>
      </c>
      <c r="BB187" s="8">
        <f t="shared" si="123"/>
        <v>1185</v>
      </c>
      <c r="BC187" s="8">
        <f t="shared" si="124"/>
        <v>1175</v>
      </c>
      <c r="BD187" s="8">
        <f t="shared" si="125"/>
        <v>1170</v>
      </c>
      <c r="BE187" s="8">
        <f t="shared" si="126"/>
        <v>1160</v>
      </c>
      <c r="BF187" s="8" t="str">
        <f t="shared" si="127"/>
        <v/>
      </c>
      <c r="BG187" s="8" t="str">
        <f t="shared" si="128"/>
        <v/>
      </c>
      <c r="BH187" s="8" t="str">
        <f t="shared" si="129"/>
        <v/>
      </c>
      <c r="BI187" s="8" t="str">
        <f t="shared" si="130"/>
        <v/>
      </c>
      <c r="BJ187" s="8" t="str">
        <f t="shared" si="131"/>
        <v/>
      </c>
      <c r="BK187" s="8" t="str">
        <f t="shared" si="132"/>
        <v/>
      </c>
      <c r="BL187" s="8" t="str">
        <f t="shared" si="133"/>
        <v/>
      </c>
      <c r="BM187" s="8" t="str">
        <f t="shared" si="134"/>
        <v/>
      </c>
      <c r="BN187" s="8" t="str">
        <f t="shared" si="135"/>
        <v/>
      </c>
      <c r="BO187" s="8" t="str">
        <f t="shared" si="136"/>
        <v/>
      </c>
      <c r="BP187" s="8" t="str">
        <f t="shared" si="137"/>
        <v/>
      </c>
      <c r="BQ187" s="8" t="str">
        <f t="shared" si="138"/>
        <v/>
      </c>
    </row>
    <row r="188" spans="1:69" x14ac:dyDescent="0.2">
      <c r="A188" s="8" t="str">
        <f>Binning!B188</f>
        <v>PCPU</v>
      </c>
      <c r="B188" s="8" t="str">
        <f>Binning!C188</f>
        <v>MP00G</v>
      </c>
      <c r="C188" s="8" t="str">
        <f>Binning!D188</f>
        <v>E6</v>
      </c>
      <c r="D188" s="8" t="str">
        <f>Binning!F188</f>
        <v>MP00G_E6</v>
      </c>
      <c r="E188" s="8" t="str">
        <f>Binning!G188</f>
        <v>Bin1</v>
      </c>
      <c r="F188" s="8">
        <f>Binning!H188</f>
        <v>1400</v>
      </c>
      <c r="G188" s="8">
        <f>Binning!I188</f>
        <v>155</v>
      </c>
      <c r="H188" s="8">
        <f>Binning!J188</f>
        <v>653.6</v>
      </c>
      <c r="J188" s="8">
        <f>Binning!L188</f>
        <v>1085</v>
      </c>
      <c r="K188" s="8">
        <f>Binning!M188</f>
        <v>875</v>
      </c>
      <c r="L188" s="8">
        <f>Binning!N188</f>
        <v>185</v>
      </c>
      <c r="M188" s="8">
        <f>Binning!Y188</f>
        <v>5</v>
      </c>
      <c r="O188" s="8">
        <f t="shared" si="110"/>
        <v>110</v>
      </c>
      <c r="P188" s="8">
        <f>Binning!AZ188</f>
        <v>594.18521581609184</v>
      </c>
      <c r="Q188" s="8" t="str">
        <f t="shared" si="111"/>
        <v>MP00G_E6</v>
      </c>
      <c r="R188" s="8">
        <f t="shared" si="143"/>
        <v>1085</v>
      </c>
      <c r="S188" s="8">
        <f t="shared" si="143"/>
        <v>1085</v>
      </c>
      <c r="T188" s="8">
        <f t="shared" si="143"/>
        <v>1075</v>
      </c>
      <c r="U188" s="8">
        <f t="shared" si="143"/>
        <v>1050</v>
      </c>
      <c r="V188" s="8">
        <f t="shared" si="143"/>
        <v>1030</v>
      </c>
      <c r="W188" s="8">
        <f t="shared" si="143"/>
        <v>1015</v>
      </c>
      <c r="X188" s="8">
        <f t="shared" si="143"/>
        <v>1000</v>
      </c>
      <c r="Y188" s="8">
        <f t="shared" si="143"/>
        <v>990</v>
      </c>
      <c r="Z188" s="8">
        <f t="shared" si="143"/>
        <v>985</v>
      </c>
      <c r="AA188" s="8">
        <f t="shared" si="143"/>
        <v>975</v>
      </c>
      <c r="AB188" s="8">
        <f t="shared" si="143"/>
        <v>970</v>
      </c>
      <c r="AC188" s="8">
        <f t="shared" si="143"/>
        <v>960</v>
      </c>
      <c r="AD188" s="8" t="str">
        <f t="shared" si="143"/>
        <v/>
      </c>
      <c r="AE188" s="8" t="str">
        <f t="shared" si="143"/>
        <v/>
      </c>
      <c r="AF188" s="8" t="str">
        <f t="shared" si="143"/>
        <v/>
      </c>
      <c r="AG188" s="8" t="str">
        <f t="shared" si="143"/>
        <v/>
      </c>
      <c r="AH188" s="8" t="str">
        <f t="shared" si="141"/>
        <v/>
      </c>
      <c r="AI188" s="8" t="str">
        <f t="shared" si="141"/>
        <v/>
      </c>
      <c r="AJ188" s="8" t="str">
        <f t="shared" si="141"/>
        <v/>
      </c>
      <c r="AK188" s="8" t="str">
        <f t="shared" si="141"/>
        <v/>
      </c>
      <c r="AL188" s="8" t="str">
        <f t="shared" si="141"/>
        <v/>
      </c>
      <c r="AM188" s="8" t="str">
        <f t="shared" si="141"/>
        <v/>
      </c>
      <c r="AN188" s="8" t="str">
        <f t="shared" si="141"/>
        <v/>
      </c>
      <c r="AO188" s="8" t="str">
        <f t="shared" si="141"/>
        <v/>
      </c>
      <c r="AQ188" s="8">
        <f t="shared" si="112"/>
        <v>110</v>
      </c>
      <c r="AR188" s="8">
        <f t="shared" si="113"/>
        <v>594.18521581609184</v>
      </c>
      <c r="AS188" s="8" t="str">
        <f t="shared" si="114"/>
        <v>MP00G_E6</v>
      </c>
      <c r="AT188" s="8">
        <f t="shared" si="115"/>
        <v>1270</v>
      </c>
      <c r="AU188" s="8">
        <f t="shared" si="116"/>
        <v>1270</v>
      </c>
      <c r="AV188" s="8">
        <f t="shared" si="117"/>
        <v>1260</v>
      </c>
      <c r="AW188" s="8">
        <f t="shared" si="118"/>
        <v>1235</v>
      </c>
      <c r="AX188" s="8">
        <f t="shared" si="119"/>
        <v>1215</v>
      </c>
      <c r="AY188" s="8">
        <f t="shared" si="120"/>
        <v>1200</v>
      </c>
      <c r="AZ188" s="8">
        <f t="shared" si="121"/>
        <v>1185</v>
      </c>
      <c r="BA188" s="8">
        <f t="shared" si="122"/>
        <v>1175</v>
      </c>
      <c r="BB188" s="8">
        <f t="shared" si="123"/>
        <v>1170</v>
      </c>
      <c r="BC188" s="8">
        <f t="shared" si="124"/>
        <v>1160</v>
      </c>
      <c r="BD188" s="8">
        <f t="shared" si="125"/>
        <v>1155</v>
      </c>
      <c r="BE188" s="8">
        <f t="shared" si="126"/>
        <v>1145</v>
      </c>
      <c r="BF188" s="8" t="str">
        <f t="shared" si="127"/>
        <v/>
      </c>
      <c r="BG188" s="8" t="str">
        <f t="shared" si="128"/>
        <v/>
      </c>
      <c r="BH188" s="8" t="str">
        <f t="shared" si="129"/>
        <v/>
      </c>
      <c r="BI188" s="8" t="str">
        <f t="shared" si="130"/>
        <v/>
      </c>
      <c r="BJ188" s="8" t="str">
        <f t="shared" si="131"/>
        <v/>
      </c>
      <c r="BK188" s="8" t="str">
        <f t="shared" si="132"/>
        <v/>
      </c>
      <c r="BL188" s="8" t="str">
        <f t="shared" si="133"/>
        <v/>
      </c>
      <c r="BM188" s="8" t="str">
        <f t="shared" si="134"/>
        <v/>
      </c>
      <c r="BN188" s="8" t="str">
        <f t="shared" si="135"/>
        <v/>
      </c>
      <c r="BO188" s="8" t="str">
        <f t="shared" si="136"/>
        <v/>
      </c>
      <c r="BP188" s="8" t="str">
        <f t="shared" si="137"/>
        <v/>
      </c>
      <c r="BQ188" s="8" t="str">
        <f t="shared" si="138"/>
        <v/>
      </c>
    </row>
    <row r="189" spans="1:69" x14ac:dyDescent="0.2">
      <c r="A189" s="8" t="str">
        <f>Binning!B189</f>
        <v>PCPU</v>
      </c>
      <c r="B189" s="8" t="str">
        <f>Binning!C189</f>
        <v>MP00G</v>
      </c>
      <c r="C189" s="8" t="str">
        <f>Binning!D189</f>
        <v>E7</v>
      </c>
      <c r="D189" s="8" t="str">
        <f>Binning!F189</f>
        <v>MP00G_E7</v>
      </c>
      <c r="E189" s="8" t="str">
        <f>Binning!G189</f>
        <v>Bin1</v>
      </c>
      <c r="F189" s="8">
        <f>Binning!H189</f>
        <v>1385</v>
      </c>
      <c r="G189" s="8">
        <f>Binning!I189</f>
        <v>155</v>
      </c>
      <c r="H189" s="8">
        <f>Binning!J189</f>
        <v>653.6</v>
      </c>
      <c r="J189" s="8">
        <f>Binning!L189</f>
        <v>1085</v>
      </c>
      <c r="K189" s="8">
        <f>Binning!M189</f>
        <v>875</v>
      </c>
      <c r="L189" s="8">
        <f>Binning!N189</f>
        <v>185</v>
      </c>
      <c r="M189" s="8">
        <f>Binning!Y189</f>
        <v>5</v>
      </c>
      <c r="O189" s="8">
        <f t="shared" si="110"/>
        <v>110</v>
      </c>
      <c r="P189" s="8">
        <f>Binning!AZ189</f>
        <v>594.18521581609184</v>
      </c>
      <c r="Q189" s="8" t="str">
        <f t="shared" si="111"/>
        <v>MP00G_E7</v>
      </c>
      <c r="R189" s="8">
        <f t="shared" si="143"/>
        <v>1085</v>
      </c>
      <c r="S189" s="8">
        <f t="shared" si="143"/>
        <v>1085</v>
      </c>
      <c r="T189" s="8">
        <f t="shared" si="143"/>
        <v>1060</v>
      </c>
      <c r="U189" s="8">
        <f t="shared" si="143"/>
        <v>1035</v>
      </c>
      <c r="V189" s="8">
        <f t="shared" si="143"/>
        <v>1015</v>
      </c>
      <c r="W189" s="8">
        <f t="shared" si="143"/>
        <v>1000</v>
      </c>
      <c r="X189" s="8">
        <f t="shared" si="143"/>
        <v>985</v>
      </c>
      <c r="Y189" s="8">
        <f t="shared" si="143"/>
        <v>975</v>
      </c>
      <c r="Z189" s="8">
        <f t="shared" si="143"/>
        <v>970</v>
      </c>
      <c r="AA189" s="8">
        <f t="shared" si="143"/>
        <v>960</v>
      </c>
      <c r="AB189" s="8">
        <f t="shared" si="143"/>
        <v>955</v>
      </c>
      <c r="AC189" s="8">
        <f t="shared" si="143"/>
        <v>945</v>
      </c>
      <c r="AD189" s="8" t="str">
        <f t="shared" si="143"/>
        <v/>
      </c>
      <c r="AE189" s="8" t="str">
        <f t="shared" si="143"/>
        <v/>
      </c>
      <c r="AF189" s="8" t="str">
        <f t="shared" si="143"/>
        <v/>
      </c>
      <c r="AG189" s="8" t="str">
        <f t="shared" si="143"/>
        <v/>
      </c>
      <c r="AH189" s="8" t="str">
        <f t="shared" si="141"/>
        <v/>
      </c>
      <c r="AI189" s="8" t="str">
        <f t="shared" si="141"/>
        <v/>
      </c>
      <c r="AJ189" s="8" t="str">
        <f t="shared" si="141"/>
        <v/>
      </c>
      <c r="AK189" s="8" t="str">
        <f t="shared" si="141"/>
        <v/>
      </c>
      <c r="AL189" s="8" t="str">
        <f t="shared" si="141"/>
        <v/>
      </c>
      <c r="AM189" s="8" t="str">
        <f t="shared" si="141"/>
        <v/>
      </c>
      <c r="AN189" s="8" t="str">
        <f t="shared" si="141"/>
        <v/>
      </c>
      <c r="AO189" s="8" t="str">
        <f t="shared" si="141"/>
        <v/>
      </c>
      <c r="AQ189" s="8">
        <f t="shared" si="112"/>
        <v>110</v>
      </c>
      <c r="AR189" s="8">
        <f t="shared" si="113"/>
        <v>594.18521581609184</v>
      </c>
      <c r="AS189" s="8" t="str">
        <f t="shared" si="114"/>
        <v>MP00G_E7</v>
      </c>
      <c r="AT189" s="8">
        <f t="shared" si="115"/>
        <v>1270</v>
      </c>
      <c r="AU189" s="8">
        <f t="shared" si="116"/>
        <v>1270</v>
      </c>
      <c r="AV189" s="8">
        <f t="shared" si="117"/>
        <v>1245</v>
      </c>
      <c r="AW189" s="8">
        <f t="shared" si="118"/>
        <v>1220</v>
      </c>
      <c r="AX189" s="8">
        <f t="shared" si="119"/>
        <v>1200</v>
      </c>
      <c r="AY189" s="8">
        <f t="shared" si="120"/>
        <v>1185</v>
      </c>
      <c r="AZ189" s="8">
        <f t="shared" si="121"/>
        <v>1170</v>
      </c>
      <c r="BA189" s="8">
        <f t="shared" si="122"/>
        <v>1160</v>
      </c>
      <c r="BB189" s="8">
        <f t="shared" si="123"/>
        <v>1155</v>
      </c>
      <c r="BC189" s="8">
        <f t="shared" si="124"/>
        <v>1145</v>
      </c>
      <c r="BD189" s="8">
        <f t="shared" si="125"/>
        <v>1140</v>
      </c>
      <c r="BE189" s="8">
        <f t="shared" si="126"/>
        <v>1130</v>
      </c>
      <c r="BF189" s="8" t="str">
        <f t="shared" si="127"/>
        <v/>
      </c>
      <c r="BG189" s="8" t="str">
        <f t="shared" si="128"/>
        <v/>
      </c>
      <c r="BH189" s="8" t="str">
        <f t="shared" si="129"/>
        <v/>
      </c>
      <c r="BI189" s="8" t="str">
        <f t="shared" si="130"/>
        <v/>
      </c>
      <c r="BJ189" s="8" t="str">
        <f t="shared" si="131"/>
        <v/>
      </c>
      <c r="BK189" s="8" t="str">
        <f t="shared" si="132"/>
        <v/>
      </c>
      <c r="BL189" s="8" t="str">
        <f t="shared" si="133"/>
        <v/>
      </c>
      <c r="BM189" s="8" t="str">
        <f t="shared" si="134"/>
        <v/>
      </c>
      <c r="BN189" s="8" t="str">
        <f t="shared" si="135"/>
        <v/>
      </c>
      <c r="BO189" s="8" t="str">
        <f t="shared" si="136"/>
        <v/>
      </c>
      <c r="BP189" s="8" t="str">
        <f t="shared" si="137"/>
        <v/>
      </c>
      <c r="BQ189" s="8" t="str">
        <f t="shared" si="138"/>
        <v/>
      </c>
    </row>
    <row r="190" spans="1:69" x14ac:dyDescent="0.2">
      <c r="A190" s="8" t="str">
        <f>Binning!B190</f>
        <v>PCPU</v>
      </c>
      <c r="B190" s="8" t="str">
        <f>Binning!C190</f>
        <v>MP00G</v>
      </c>
      <c r="C190" s="8" t="str">
        <f>Binning!D190</f>
        <v>E8</v>
      </c>
      <c r="D190" s="8" t="str">
        <f>Binning!F190</f>
        <v>MP00G_E8</v>
      </c>
      <c r="E190" s="8" t="str">
        <f>Binning!G190</f>
        <v>Bin1</v>
      </c>
      <c r="F190" s="8">
        <f>Binning!H190</f>
        <v>1370</v>
      </c>
      <c r="G190" s="8">
        <f>Binning!I190</f>
        <v>155</v>
      </c>
      <c r="H190" s="8">
        <f>Binning!J190</f>
        <v>653.6</v>
      </c>
      <c r="J190" s="8">
        <f>Binning!L190</f>
        <v>1085</v>
      </c>
      <c r="K190" s="8">
        <f>Binning!M190</f>
        <v>875</v>
      </c>
      <c r="L190" s="8">
        <f>Binning!N190</f>
        <v>185</v>
      </c>
      <c r="M190" s="8">
        <f>Binning!Y190</f>
        <v>5</v>
      </c>
      <c r="O190" s="8">
        <f t="shared" si="110"/>
        <v>110</v>
      </c>
      <c r="P190" s="8">
        <f>Binning!AZ190</f>
        <v>594.18521581609184</v>
      </c>
      <c r="Q190" s="8" t="str">
        <f t="shared" si="111"/>
        <v>MP00G_E8</v>
      </c>
      <c r="R190" s="8">
        <f t="shared" ref="R190:AG205" si="144">IF($O190*1.03&gt;R$2,MAX(MIN(FLOOR(($F190-$G190*LOG10($P190*R$2/100))/$M190,1)*$M190,$J190),$K190),"")</f>
        <v>1085</v>
      </c>
      <c r="S190" s="8">
        <f t="shared" si="144"/>
        <v>1085</v>
      </c>
      <c r="T190" s="8">
        <f t="shared" si="144"/>
        <v>1045</v>
      </c>
      <c r="U190" s="8">
        <f t="shared" si="144"/>
        <v>1020</v>
      </c>
      <c r="V190" s="8">
        <f t="shared" si="144"/>
        <v>1000</v>
      </c>
      <c r="W190" s="8">
        <f t="shared" si="144"/>
        <v>985</v>
      </c>
      <c r="X190" s="8">
        <f t="shared" si="144"/>
        <v>970</v>
      </c>
      <c r="Y190" s="8">
        <f t="shared" si="144"/>
        <v>960</v>
      </c>
      <c r="Z190" s="8">
        <f t="shared" si="144"/>
        <v>955</v>
      </c>
      <c r="AA190" s="8">
        <f t="shared" si="144"/>
        <v>945</v>
      </c>
      <c r="AB190" s="8">
        <f t="shared" si="144"/>
        <v>940</v>
      </c>
      <c r="AC190" s="8">
        <f t="shared" si="144"/>
        <v>930</v>
      </c>
      <c r="AD190" s="8" t="str">
        <f t="shared" si="144"/>
        <v/>
      </c>
      <c r="AE190" s="8" t="str">
        <f t="shared" si="144"/>
        <v/>
      </c>
      <c r="AF190" s="8" t="str">
        <f t="shared" si="144"/>
        <v/>
      </c>
      <c r="AG190" s="8" t="str">
        <f t="shared" si="144"/>
        <v/>
      </c>
      <c r="AH190" s="8" t="str">
        <f t="shared" si="141"/>
        <v/>
      </c>
      <c r="AI190" s="8" t="str">
        <f t="shared" si="141"/>
        <v/>
      </c>
      <c r="AJ190" s="8" t="str">
        <f t="shared" si="141"/>
        <v/>
      </c>
      <c r="AK190" s="8" t="str">
        <f t="shared" si="141"/>
        <v/>
      </c>
      <c r="AL190" s="8" t="str">
        <f t="shared" si="141"/>
        <v/>
      </c>
      <c r="AM190" s="8" t="str">
        <f t="shared" si="141"/>
        <v/>
      </c>
      <c r="AN190" s="8" t="str">
        <f t="shared" si="141"/>
        <v/>
      </c>
      <c r="AO190" s="8" t="str">
        <f t="shared" si="141"/>
        <v/>
      </c>
      <c r="AQ190" s="8">
        <f t="shared" si="112"/>
        <v>110</v>
      </c>
      <c r="AR190" s="8">
        <f t="shared" si="113"/>
        <v>594.18521581609184</v>
      </c>
      <c r="AS190" s="8" t="str">
        <f t="shared" si="114"/>
        <v>MP00G_E8</v>
      </c>
      <c r="AT190" s="8">
        <f t="shared" si="115"/>
        <v>1270</v>
      </c>
      <c r="AU190" s="8">
        <f t="shared" si="116"/>
        <v>1270</v>
      </c>
      <c r="AV190" s="8">
        <f t="shared" si="117"/>
        <v>1230</v>
      </c>
      <c r="AW190" s="8">
        <f t="shared" si="118"/>
        <v>1205</v>
      </c>
      <c r="AX190" s="8">
        <f t="shared" si="119"/>
        <v>1185</v>
      </c>
      <c r="AY190" s="8">
        <f t="shared" si="120"/>
        <v>1170</v>
      </c>
      <c r="AZ190" s="8">
        <f t="shared" si="121"/>
        <v>1155</v>
      </c>
      <c r="BA190" s="8">
        <f t="shared" si="122"/>
        <v>1145</v>
      </c>
      <c r="BB190" s="8">
        <f t="shared" si="123"/>
        <v>1140</v>
      </c>
      <c r="BC190" s="8">
        <f t="shared" si="124"/>
        <v>1130</v>
      </c>
      <c r="BD190" s="8">
        <f t="shared" si="125"/>
        <v>1125</v>
      </c>
      <c r="BE190" s="8">
        <f t="shared" si="126"/>
        <v>1115</v>
      </c>
      <c r="BF190" s="8" t="str">
        <f t="shared" si="127"/>
        <v/>
      </c>
      <c r="BG190" s="8" t="str">
        <f t="shared" si="128"/>
        <v/>
      </c>
      <c r="BH190" s="8" t="str">
        <f t="shared" si="129"/>
        <v/>
      </c>
      <c r="BI190" s="8" t="str">
        <f t="shared" si="130"/>
        <v/>
      </c>
      <c r="BJ190" s="8" t="str">
        <f t="shared" si="131"/>
        <v/>
      </c>
      <c r="BK190" s="8" t="str">
        <f t="shared" si="132"/>
        <v/>
      </c>
      <c r="BL190" s="8" t="str">
        <f t="shared" si="133"/>
        <v/>
      </c>
      <c r="BM190" s="8" t="str">
        <f t="shared" si="134"/>
        <v/>
      </c>
      <c r="BN190" s="8" t="str">
        <f t="shared" si="135"/>
        <v/>
      </c>
      <c r="BO190" s="8" t="str">
        <f t="shared" si="136"/>
        <v/>
      </c>
      <c r="BP190" s="8" t="str">
        <f t="shared" si="137"/>
        <v/>
      </c>
      <c r="BQ190" s="8" t="str">
        <f t="shared" si="138"/>
        <v/>
      </c>
    </row>
    <row r="191" spans="1:69" x14ac:dyDescent="0.2">
      <c r="A191" s="8" t="str">
        <f>Binning!B191</f>
        <v>PCPU</v>
      </c>
      <c r="B191" s="8" t="str">
        <f>Binning!C191</f>
        <v>MP00G</v>
      </c>
      <c r="C191" s="8" t="str">
        <f>Binning!D191</f>
        <v>E9</v>
      </c>
      <c r="D191" s="8" t="str">
        <f>Binning!F191</f>
        <v>MP00G_E9</v>
      </c>
      <c r="E191" s="8" t="str">
        <f>Binning!G191</f>
        <v>Bin1</v>
      </c>
      <c r="F191" s="8">
        <f>Binning!H191</f>
        <v>1355</v>
      </c>
      <c r="G191" s="8">
        <f>Binning!I191</f>
        <v>155</v>
      </c>
      <c r="H191" s="8">
        <f>Binning!J191</f>
        <v>653.6</v>
      </c>
      <c r="J191" s="8">
        <f>Binning!L191</f>
        <v>1085</v>
      </c>
      <c r="K191" s="8">
        <f>Binning!M191</f>
        <v>875</v>
      </c>
      <c r="L191" s="8">
        <f>Binning!N191</f>
        <v>185</v>
      </c>
      <c r="M191" s="8">
        <f>Binning!Y191</f>
        <v>5</v>
      </c>
      <c r="O191" s="8">
        <f t="shared" si="110"/>
        <v>110</v>
      </c>
      <c r="P191" s="8">
        <f>Binning!AZ191</f>
        <v>594.18521581609184</v>
      </c>
      <c r="Q191" s="8" t="str">
        <f t="shared" si="111"/>
        <v>MP00G_E9</v>
      </c>
      <c r="R191" s="8">
        <f t="shared" si="144"/>
        <v>1085</v>
      </c>
      <c r="S191" s="8">
        <f t="shared" si="144"/>
        <v>1080</v>
      </c>
      <c r="T191" s="8">
        <f t="shared" si="144"/>
        <v>1030</v>
      </c>
      <c r="U191" s="8">
        <f t="shared" si="144"/>
        <v>1005</v>
      </c>
      <c r="V191" s="8">
        <f t="shared" si="144"/>
        <v>985</v>
      </c>
      <c r="W191" s="8">
        <f t="shared" si="144"/>
        <v>970</v>
      </c>
      <c r="X191" s="8">
        <f t="shared" si="144"/>
        <v>955</v>
      </c>
      <c r="Y191" s="8">
        <f t="shared" si="144"/>
        <v>945</v>
      </c>
      <c r="Z191" s="8">
        <f t="shared" si="144"/>
        <v>940</v>
      </c>
      <c r="AA191" s="8">
        <f t="shared" si="144"/>
        <v>930</v>
      </c>
      <c r="AB191" s="8">
        <f t="shared" si="144"/>
        <v>925</v>
      </c>
      <c r="AC191" s="8">
        <f t="shared" si="144"/>
        <v>915</v>
      </c>
      <c r="AD191" s="8" t="str">
        <f t="shared" si="144"/>
        <v/>
      </c>
      <c r="AE191" s="8" t="str">
        <f t="shared" si="144"/>
        <v/>
      </c>
      <c r="AF191" s="8" t="str">
        <f t="shared" si="144"/>
        <v/>
      </c>
      <c r="AG191" s="8" t="str">
        <f t="shared" si="144"/>
        <v/>
      </c>
      <c r="AH191" s="8" t="str">
        <f t="shared" si="141"/>
        <v/>
      </c>
      <c r="AI191" s="8" t="str">
        <f t="shared" si="141"/>
        <v/>
      </c>
      <c r="AJ191" s="8" t="str">
        <f t="shared" si="141"/>
        <v/>
      </c>
      <c r="AK191" s="8" t="str">
        <f t="shared" si="141"/>
        <v/>
      </c>
      <c r="AL191" s="8" t="str">
        <f t="shared" si="141"/>
        <v/>
      </c>
      <c r="AM191" s="8" t="str">
        <f t="shared" si="141"/>
        <v/>
      </c>
      <c r="AN191" s="8" t="str">
        <f t="shared" si="141"/>
        <v/>
      </c>
      <c r="AO191" s="8" t="str">
        <f t="shared" si="141"/>
        <v/>
      </c>
      <c r="AQ191" s="8">
        <f t="shared" si="112"/>
        <v>110</v>
      </c>
      <c r="AR191" s="8">
        <f t="shared" si="113"/>
        <v>594.18521581609184</v>
      </c>
      <c r="AS191" s="8" t="str">
        <f t="shared" si="114"/>
        <v>MP00G_E9</v>
      </c>
      <c r="AT191" s="8">
        <f t="shared" si="115"/>
        <v>1270</v>
      </c>
      <c r="AU191" s="8">
        <f t="shared" si="116"/>
        <v>1265</v>
      </c>
      <c r="AV191" s="8">
        <f t="shared" si="117"/>
        <v>1215</v>
      </c>
      <c r="AW191" s="8">
        <f t="shared" si="118"/>
        <v>1190</v>
      </c>
      <c r="AX191" s="8">
        <f t="shared" si="119"/>
        <v>1170</v>
      </c>
      <c r="AY191" s="8">
        <f t="shared" si="120"/>
        <v>1155</v>
      </c>
      <c r="AZ191" s="8">
        <f t="shared" si="121"/>
        <v>1140</v>
      </c>
      <c r="BA191" s="8">
        <f t="shared" si="122"/>
        <v>1130</v>
      </c>
      <c r="BB191" s="8">
        <f t="shared" si="123"/>
        <v>1125</v>
      </c>
      <c r="BC191" s="8">
        <f t="shared" si="124"/>
        <v>1115</v>
      </c>
      <c r="BD191" s="8">
        <f t="shared" si="125"/>
        <v>1110</v>
      </c>
      <c r="BE191" s="8">
        <f t="shared" si="126"/>
        <v>1100</v>
      </c>
      <c r="BF191" s="8" t="str">
        <f t="shared" si="127"/>
        <v/>
      </c>
      <c r="BG191" s="8" t="str">
        <f t="shared" si="128"/>
        <v/>
      </c>
      <c r="BH191" s="8" t="str">
        <f t="shared" si="129"/>
        <v/>
      </c>
      <c r="BI191" s="8" t="str">
        <f t="shared" si="130"/>
        <v/>
      </c>
      <c r="BJ191" s="8" t="str">
        <f t="shared" si="131"/>
        <v/>
      </c>
      <c r="BK191" s="8" t="str">
        <f t="shared" si="132"/>
        <v/>
      </c>
      <c r="BL191" s="8" t="str">
        <f t="shared" si="133"/>
        <v/>
      </c>
      <c r="BM191" s="8" t="str">
        <f t="shared" si="134"/>
        <v/>
      </c>
      <c r="BN191" s="8" t="str">
        <f t="shared" si="135"/>
        <v/>
      </c>
      <c r="BO191" s="8" t="str">
        <f t="shared" si="136"/>
        <v/>
      </c>
      <c r="BP191" s="8" t="str">
        <f t="shared" si="137"/>
        <v/>
      </c>
      <c r="BQ191" s="8" t="str">
        <f t="shared" si="138"/>
        <v/>
      </c>
    </row>
    <row r="192" spans="1:69" x14ac:dyDescent="0.2">
      <c r="A192" s="8" t="str">
        <f>Binning!B192</f>
        <v>PCPU</v>
      </c>
      <c r="B192" s="8" t="str">
        <f>Binning!C192</f>
        <v>MP00G</v>
      </c>
      <c r="C192" s="8" t="str">
        <f>Binning!D192</f>
        <v>E10</v>
      </c>
      <c r="D192" s="8" t="str">
        <f>Binning!F192</f>
        <v>MP00G_E10</v>
      </c>
      <c r="E192" s="8" t="str">
        <f>Binning!G192</f>
        <v>Bin1</v>
      </c>
      <c r="F192" s="8">
        <f>Binning!H192</f>
        <v>1340</v>
      </c>
      <c r="G192" s="8">
        <f>Binning!I192</f>
        <v>155</v>
      </c>
      <c r="H192" s="8">
        <f>Binning!J192</f>
        <v>653.6</v>
      </c>
      <c r="J192" s="8">
        <f>Binning!L192</f>
        <v>1085</v>
      </c>
      <c r="K192" s="8">
        <f>Binning!M192</f>
        <v>875</v>
      </c>
      <c r="L192" s="8">
        <f>Binning!N192</f>
        <v>185</v>
      </c>
      <c r="M192" s="8">
        <f>Binning!Y192</f>
        <v>5</v>
      </c>
      <c r="O192" s="8">
        <f t="shared" si="110"/>
        <v>110</v>
      </c>
      <c r="P192" s="8">
        <f>Binning!AZ192</f>
        <v>594.18521581609184</v>
      </c>
      <c r="Q192" s="8" t="str">
        <f t="shared" si="111"/>
        <v>MP00G_E10</v>
      </c>
      <c r="R192" s="8">
        <f t="shared" si="144"/>
        <v>1085</v>
      </c>
      <c r="S192" s="8">
        <f t="shared" si="144"/>
        <v>1065</v>
      </c>
      <c r="T192" s="8">
        <f t="shared" si="144"/>
        <v>1015</v>
      </c>
      <c r="U192" s="8">
        <f t="shared" si="144"/>
        <v>990</v>
      </c>
      <c r="V192" s="8">
        <f t="shared" si="144"/>
        <v>970</v>
      </c>
      <c r="W192" s="8">
        <f t="shared" si="144"/>
        <v>955</v>
      </c>
      <c r="X192" s="8">
        <f t="shared" si="144"/>
        <v>940</v>
      </c>
      <c r="Y192" s="8">
        <f t="shared" si="144"/>
        <v>930</v>
      </c>
      <c r="Z192" s="8">
        <f t="shared" si="144"/>
        <v>925</v>
      </c>
      <c r="AA192" s="8">
        <f t="shared" si="144"/>
        <v>915</v>
      </c>
      <c r="AB192" s="8">
        <f t="shared" si="144"/>
        <v>910</v>
      </c>
      <c r="AC192" s="8">
        <f t="shared" si="144"/>
        <v>900</v>
      </c>
      <c r="AD192" s="8" t="str">
        <f t="shared" si="144"/>
        <v/>
      </c>
      <c r="AE192" s="8" t="str">
        <f t="shared" si="144"/>
        <v/>
      </c>
      <c r="AF192" s="8" t="str">
        <f t="shared" si="144"/>
        <v/>
      </c>
      <c r="AG192" s="8" t="str">
        <f t="shared" si="144"/>
        <v/>
      </c>
      <c r="AH192" s="8" t="str">
        <f t="shared" si="141"/>
        <v/>
      </c>
      <c r="AI192" s="8" t="str">
        <f t="shared" si="141"/>
        <v/>
      </c>
      <c r="AJ192" s="8" t="str">
        <f t="shared" si="141"/>
        <v/>
      </c>
      <c r="AK192" s="8" t="str">
        <f t="shared" si="141"/>
        <v/>
      </c>
      <c r="AL192" s="8" t="str">
        <f t="shared" si="141"/>
        <v/>
      </c>
      <c r="AM192" s="8" t="str">
        <f t="shared" si="141"/>
        <v/>
      </c>
      <c r="AN192" s="8" t="str">
        <f t="shared" si="141"/>
        <v/>
      </c>
      <c r="AO192" s="8" t="str">
        <f t="shared" si="141"/>
        <v/>
      </c>
      <c r="AQ192" s="8">
        <f t="shared" si="112"/>
        <v>110</v>
      </c>
      <c r="AR192" s="8">
        <f t="shared" si="113"/>
        <v>594.18521581609184</v>
      </c>
      <c r="AS192" s="8" t="str">
        <f t="shared" si="114"/>
        <v>MP00G_E10</v>
      </c>
      <c r="AT192" s="8">
        <f t="shared" si="115"/>
        <v>1270</v>
      </c>
      <c r="AU192" s="8">
        <f t="shared" si="116"/>
        <v>1250</v>
      </c>
      <c r="AV192" s="8">
        <f t="shared" si="117"/>
        <v>1200</v>
      </c>
      <c r="AW192" s="8">
        <f t="shared" si="118"/>
        <v>1175</v>
      </c>
      <c r="AX192" s="8">
        <f t="shared" si="119"/>
        <v>1155</v>
      </c>
      <c r="AY192" s="8">
        <f t="shared" si="120"/>
        <v>1140</v>
      </c>
      <c r="AZ192" s="8">
        <f t="shared" si="121"/>
        <v>1125</v>
      </c>
      <c r="BA192" s="8">
        <f t="shared" si="122"/>
        <v>1115</v>
      </c>
      <c r="BB192" s="8">
        <f t="shared" si="123"/>
        <v>1110</v>
      </c>
      <c r="BC192" s="8">
        <f t="shared" si="124"/>
        <v>1100</v>
      </c>
      <c r="BD192" s="8">
        <f t="shared" si="125"/>
        <v>1095</v>
      </c>
      <c r="BE192" s="8">
        <f t="shared" si="126"/>
        <v>1085</v>
      </c>
      <c r="BF192" s="8" t="str">
        <f t="shared" si="127"/>
        <v/>
      </c>
      <c r="BG192" s="8" t="str">
        <f t="shared" si="128"/>
        <v/>
      </c>
      <c r="BH192" s="8" t="str">
        <f t="shared" si="129"/>
        <v/>
      </c>
      <c r="BI192" s="8" t="str">
        <f t="shared" si="130"/>
        <v/>
      </c>
      <c r="BJ192" s="8" t="str">
        <f t="shared" si="131"/>
        <v/>
      </c>
      <c r="BK192" s="8" t="str">
        <f t="shared" si="132"/>
        <v/>
      </c>
      <c r="BL192" s="8" t="str">
        <f t="shared" si="133"/>
        <v/>
      </c>
      <c r="BM192" s="8" t="str">
        <f t="shared" si="134"/>
        <v/>
      </c>
      <c r="BN192" s="8" t="str">
        <f t="shared" si="135"/>
        <v/>
      </c>
      <c r="BO192" s="8" t="str">
        <f t="shared" si="136"/>
        <v/>
      </c>
      <c r="BP192" s="8" t="str">
        <f t="shared" si="137"/>
        <v/>
      </c>
      <c r="BQ192" s="8" t="str">
        <f t="shared" si="138"/>
        <v/>
      </c>
    </row>
    <row r="193" spans="1:69" x14ac:dyDescent="0.2">
      <c r="A193" s="8" t="str">
        <f>Binning!B193</f>
        <v>PCPU</v>
      </c>
      <c r="B193" s="8" t="str">
        <f>Binning!C193</f>
        <v>MP00G</v>
      </c>
      <c r="C193" s="8" t="str">
        <f>Binning!D193</f>
        <v>E11</v>
      </c>
      <c r="D193" s="8" t="str">
        <f>Binning!F193</f>
        <v>MP00G_E11</v>
      </c>
      <c r="E193" s="8" t="str">
        <f>Binning!G193</f>
        <v>Bin1</v>
      </c>
      <c r="F193" s="8">
        <f>Binning!H193</f>
        <v>1325</v>
      </c>
      <c r="G193" s="8">
        <f>Binning!I193</f>
        <v>155</v>
      </c>
      <c r="H193" s="8">
        <f>Binning!J193</f>
        <v>653.6</v>
      </c>
      <c r="J193" s="8">
        <f>Binning!L193</f>
        <v>1085</v>
      </c>
      <c r="K193" s="8">
        <f>Binning!M193</f>
        <v>875</v>
      </c>
      <c r="L193" s="8">
        <f>Binning!N193</f>
        <v>185</v>
      </c>
      <c r="M193" s="8">
        <f>Binning!Y193</f>
        <v>5</v>
      </c>
      <c r="O193" s="8">
        <f t="shared" si="110"/>
        <v>110</v>
      </c>
      <c r="P193" s="8">
        <f>Binning!AZ193</f>
        <v>594.18521581609184</v>
      </c>
      <c r="Q193" s="8" t="str">
        <f t="shared" si="111"/>
        <v>MP00G_E11</v>
      </c>
      <c r="R193" s="8">
        <f t="shared" si="144"/>
        <v>1085</v>
      </c>
      <c r="S193" s="8">
        <f t="shared" si="144"/>
        <v>1050</v>
      </c>
      <c r="T193" s="8">
        <f t="shared" si="144"/>
        <v>1000</v>
      </c>
      <c r="U193" s="8">
        <f t="shared" si="144"/>
        <v>975</v>
      </c>
      <c r="V193" s="8">
        <f t="shared" si="144"/>
        <v>955</v>
      </c>
      <c r="W193" s="8">
        <f t="shared" si="144"/>
        <v>940</v>
      </c>
      <c r="X193" s="8">
        <f t="shared" si="144"/>
        <v>925</v>
      </c>
      <c r="Y193" s="8">
        <f t="shared" si="144"/>
        <v>915</v>
      </c>
      <c r="Z193" s="8">
        <f t="shared" si="144"/>
        <v>910</v>
      </c>
      <c r="AA193" s="8">
        <f t="shared" si="144"/>
        <v>900</v>
      </c>
      <c r="AB193" s="8">
        <f t="shared" si="144"/>
        <v>895</v>
      </c>
      <c r="AC193" s="8">
        <f t="shared" si="144"/>
        <v>885</v>
      </c>
      <c r="AD193" s="8" t="str">
        <f t="shared" si="144"/>
        <v/>
      </c>
      <c r="AE193" s="8" t="str">
        <f t="shared" si="144"/>
        <v/>
      </c>
      <c r="AF193" s="8" t="str">
        <f t="shared" si="144"/>
        <v/>
      </c>
      <c r="AG193" s="8" t="str">
        <f t="shared" si="144"/>
        <v/>
      </c>
      <c r="AH193" s="8" t="str">
        <f t="shared" si="141"/>
        <v/>
      </c>
      <c r="AI193" s="8" t="str">
        <f t="shared" si="141"/>
        <v/>
      </c>
      <c r="AJ193" s="8" t="str">
        <f t="shared" si="141"/>
        <v/>
      </c>
      <c r="AK193" s="8" t="str">
        <f t="shared" si="141"/>
        <v/>
      </c>
      <c r="AL193" s="8" t="str">
        <f t="shared" si="141"/>
        <v/>
      </c>
      <c r="AM193" s="8" t="str">
        <f t="shared" si="141"/>
        <v/>
      </c>
      <c r="AN193" s="8" t="str">
        <f t="shared" si="141"/>
        <v/>
      </c>
      <c r="AO193" s="8" t="str">
        <f t="shared" si="141"/>
        <v/>
      </c>
      <c r="AQ193" s="8">
        <f t="shared" si="112"/>
        <v>110</v>
      </c>
      <c r="AR193" s="8">
        <f t="shared" si="113"/>
        <v>594.18521581609184</v>
      </c>
      <c r="AS193" s="8" t="str">
        <f t="shared" si="114"/>
        <v>MP00G_E11</v>
      </c>
      <c r="AT193" s="8">
        <f t="shared" si="115"/>
        <v>1270</v>
      </c>
      <c r="AU193" s="8">
        <f t="shared" si="116"/>
        <v>1235</v>
      </c>
      <c r="AV193" s="8">
        <f t="shared" si="117"/>
        <v>1185</v>
      </c>
      <c r="AW193" s="8">
        <f t="shared" si="118"/>
        <v>1160</v>
      </c>
      <c r="AX193" s="8">
        <f t="shared" si="119"/>
        <v>1140</v>
      </c>
      <c r="AY193" s="8">
        <f t="shared" si="120"/>
        <v>1125</v>
      </c>
      <c r="AZ193" s="8">
        <f t="shared" si="121"/>
        <v>1110</v>
      </c>
      <c r="BA193" s="8">
        <f t="shared" si="122"/>
        <v>1100</v>
      </c>
      <c r="BB193" s="8">
        <f t="shared" si="123"/>
        <v>1095</v>
      </c>
      <c r="BC193" s="8">
        <f t="shared" si="124"/>
        <v>1085</v>
      </c>
      <c r="BD193" s="8">
        <f t="shared" si="125"/>
        <v>1080</v>
      </c>
      <c r="BE193" s="8">
        <f t="shared" si="126"/>
        <v>1070</v>
      </c>
      <c r="BF193" s="8" t="str">
        <f t="shared" si="127"/>
        <v/>
      </c>
      <c r="BG193" s="8" t="str">
        <f t="shared" si="128"/>
        <v/>
      </c>
      <c r="BH193" s="8" t="str">
        <f t="shared" si="129"/>
        <v/>
      </c>
      <c r="BI193" s="8" t="str">
        <f t="shared" si="130"/>
        <v/>
      </c>
      <c r="BJ193" s="8" t="str">
        <f t="shared" si="131"/>
        <v/>
      </c>
      <c r="BK193" s="8" t="str">
        <f t="shared" si="132"/>
        <v/>
      </c>
      <c r="BL193" s="8" t="str">
        <f t="shared" si="133"/>
        <v/>
      </c>
      <c r="BM193" s="8" t="str">
        <f t="shared" si="134"/>
        <v/>
      </c>
      <c r="BN193" s="8" t="str">
        <f t="shared" si="135"/>
        <v/>
      </c>
      <c r="BO193" s="8" t="str">
        <f t="shared" si="136"/>
        <v/>
      </c>
      <c r="BP193" s="8" t="str">
        <f t="shared" si="137"/>
        <v/>
      </c>
      <c r="BQ193" s="8" t="str">
        <f t="shared" si="138"/>
        <v/>
      </c>
    </row>
    <row r="194" spans="1:69" x14ac:dyDescent="0.2">
      <c r="A194" s="8" t="str">
        <f>Binning!B194</f>
        <v>PCPU</v>
      </c>
      <c r="B194" s="8" t="str">
        <f>Binning!C194</f>
        <v>MP00G</v>
      </c>
      <c r="C194" s="8" t="str">
        <f>Binning!D194</f>
        <v>E12</v>
      </c>
      <c r="D194" s="8" t="str">
        <f>Binning!F194</f>
        <v>MP00G_E12</v>
      </c>
      <c r="E194" s="8" t="str">
        <f>Binning!G194</f>
        <v>Bin1</v>
      </c>
      <c r="F194" s="8">
        <f>Binning!H194</f>
        <v>1310</v>
      </c>
      <c r="G194" s="8">
        <f>Binning!I194</f>
        <v>155</v>
      </c>
      <c r="H194" s="8">
        <f>Binning!J194</f>
        <v>653.6</v>
      </c>
      <c r="J194" s="8">
        <f>Binning!L194</f>
        <v>1085</v>
      </c>
      <c r="K194" s="8">
        <f>Binning!M194</f>
        <v>875</v>
      </c>
      <c r="L194" s="8">
        <f>Binning!N194</f>
        <v>185</v>
      </c>
      <c r="M194" s="8">
        <f>Binning!Y194</f>
        <v>5</v>
      </c>
      <c r="O194" s="8">
        <f t="shared" si="110"/>
        <v>110</v>
      </c>
      <c r="P194" s="8">
        <f>Binning!AZ194</f>
        <v>594.18521581609184</v>
      </c>
      <c r="Q194" s="8" t="str">
        <f t="shared" si="111"/>
        <v>MP00G_E12</v>
      </c>
      <c r="R194" s="8">
        <f t="shared" si="144"/>
        <v>1085</v>
      </c>
      <c r="S194" s="8">
        <f t="shared" si="144"/>
        <v>1035</v>
      </c>
      <c r="T194" s="8">
        <f t="shared" si="144"/>
        <v>985</v>
      </c>
      <c r="U194" s="8">
        <f t="shared" si="144"/>
        <v>960</v>
      </c>
      <c r="V194" s="8">
        <f t="shared" si="144"/>
        <v>940</v>
      </c>
      <c r="W194" s="8">
        <f t="shared" si="144"/>
        <v>925</v>
      </c>
      <c r="X194" s="8">
        <f t="shared" si="144"/>
        <v>910</v>
      </c>
      <c r="Y194" s="8">
        <f t="shared" si="144"/>
        <v>900</v>
      </c>
      <c r="Z194" s="8">
        <f t="shared" si="144"/>
        <v>895</v>
      </c>
      <c r="AA194" s="8">
        <f t="shared" si="144"/>
        <v>885</v>
      </c>
      <c r="AB194" s="8">
        <f t="shared" si="144"/>
        <v>880</v>
      </c>
      <c r="AC194" s="8">
        <f t="shared" si="144"/>
        <v>875</v>
      </c>
      <c r="AD194" s="8" t="str">
        <f t="shared" si="144"/>
        <v/>
      </c>
      <c r="AE194" s="8" t="str">
        <f t="shared" si="144"/>
        <v/>
      </c>
      <c r="AF194" s="8" t="str">
        <f t="shared" si="144"/>
        <v/>
      </c>
      <c r="AG194" s="8" t="str">
        <f t="shared" si="144"/>
        <v/>
      </c>
      <c r="AH194" s="8" t="str">
        <f t="shared" si="141"/>
        <v/>
      </c>
      <c r="AI194" s="8" t="str">
        <f t="shared" si="141"/>
        <v/>
      </c>
      <c r="AJ194" s="8" t="str">
        <f t="shared" si="141"/>
        <v/>
      </c>
      <c r="AK194" s="8" t="str">
        <f t="shared" si="141"/>
        <v/>
      </c>
      <c r="AL194" s="8" t="str">
        <f t="shared" si="141"/>
        <v/>
      </c>
      <c r="AM194" s="8" t="str">
        <f t="shared" si="141"/>
        <v/>
      </c>
      <c r="AN194" s="8" t="str">
        <f t="shared" si="141"/>
        <v/>
      </c>
      <c r="AO194" s="8" t="str">
        <f t="shared" si="141"/>
        <v/>
      </c>
      <c r="AQ194" s="8">
        <f t="shared" si="112"/>
        <v>110</v>
      </c>
      <c r="AR194" s="8">
        <f t="shared" si="113"/>
        <v>594.18521581609184</v>
      </c>
      <c r="AS194" s="8" t="str">
        <f t="shared" si="114"/>
        <v>MP00G_E12</v>
      </c>
      <c r="AT194" s="8">
        <f t="shared" si="115"/>
        <v>1270</v>
      </c>
      <c r="AU194" s="8">
        <f t="shared" si="116"/>
        <v>1220</v>
      </c>
      <c r="AV194" s="8">
        <f t="shared" si="117"/>
        <v>1170</v>
      </c>
      <c r="AW194" s="8">
        <f t="shared" si="118"/>
        <v>1145</v>
      </c>
      <c r="AX194" s="8">
        <f t="shared" si="119"/>
        <v>1125</v>
      </c>
      <c r="AY194" s="8">
        <f t="shared" si="120"/>
        <v>1110</v>
      </c>
      <c r="AZ194" s="8">
        <f t="shared" si="121"/>
        <v>1095</v>
      </c>
      <c r="BA194" s="8">
        <f t="shared" si="122"/>
        <v>1085</v>
      </c>
      <c r="BB194" s="8">
        <f t="shared" si="123"/>
        <v>1080</v>
      </c>
      <c r="BC194" s="8">
        <f t="shared" si="124"/>
        <v>1070</v>
      </c>
      <c r="BD194" s="8">
        <f t="shared" si="125"/>
        <v>1065</v>
      </c>
      <c r="BE194" s="8">
        <f t="shared" si="126"/>
        <v>1060</v>
      </c>
      <c r="BF194" s="8" t="str">
        <f t="shared" si="127"/>
        <v/>
      </c>
      <c r="BG194" s="8" t="str">
        <f t="shared" si="128"/>
        <v/>
      </c>
      <c r="BH194" s="8" t="str">
        <f t="shared" si="129"/>
        <v/>
      </c>
      <c r="BI194" s="8" t="str">
        <f t="shared" si="130"/>
        <v/>
      </c>
      <c r="BJ194" s="8" t="str">
        <f t="shared" si="131"/>
        <v/>
      </c>
      <c r="BK194" s="8" t="str">
        <f t="shared" si="132"/>
        <v/>
      </c>
      <c r="BL194" s="8" t="str">
        <f t="shared" si="133"/>
        <v/>
      </c>
      <c r="BM194" s="8" t="str">
        <f t="shared" si="134"/>
        <v/>
      </c>
      <c r="BN194" s="8" t="str">
        <f t="shared" si="135"/>
        <v/>
      </c>
      <c r="BO194" s="8" t="str">
        <f t="shared" si="136"/>
        <v/>
      </c>
      <c r="BP194" s="8" t="str">
        <f t="shared" si="137"/>
        <v/>
      </c>
      <c r="BQ194" s="8" t="str">
        <f t="shared" si="138"/>
        <v/>
      </c>
    </row>
    <row r="195" spans="1:69" x14ac:dyDescent="0.2">
      <c r="A195" s="8" t="str">
        <f>Binning!B195</f>
        <v>PCPU</v>
      </c>
      <c r="B195" s="8" t="str">
        <f>Binning!C195</f>
        <v>MP00H</v>
      </c>
      <c r="C195" s="8" t="str">
        <f>Binning!D195</f>
        <v>E1</v>
      </c>
      <c r="D195" s="8" t="str">
        <f>Binning!F195</f>
        <v>MP00H_E1</v>
      </c>
      <c r="E195" s="8" t="str">
        <f>Binning!G195</f>
        <v>Bin1</v>
      </c>
      <c r="F195" s="8">
        <f>Binning!H195</f>
        <v>1475</v>
      </c>
      <c r="G195" s="8">
        <f>Binning!I195</f>
        <v>155</v>
      </c>
      <c r="H195" s="8">
        <f>Binning!J195</f>
        <v>653.6</v>
      </c>
      <c r="J195" s="8">
        <f>Binning!L195</f>
        <v>1105</v>
      </c>
      <c r="K195" s="8">
        <f>Binning!M195</f>
        <v>875</v>
      </c>
      <c r="L195" s="8">
        <f>Binning!N195</f>
        <v>185</v>
      </c>
      <c r="M195" s="8">
        <f>Binning!Y195</f>
        <v>5</v>
      </c>
      <c r="O195" s="8">
        <f t="shared" si="110"/>
        <v>110</v>
      </c>
      <c r="P195" s="8">
        <f>Binning!AZ195</f>
        <v>594.18521581609184</v>
      </c>
      <c r="Q195" s="8" t="str">
        <f t="shared" si="111"/>
        <v>MP00H_E1</v>
      </c>
      <c r="R195" s="8">
        <f t="shared" si="144"/>
        <v>1105</v>
      </c>
      <c r="S195" s="8">
        <f t="shared" si="144"/>
        <v>1105</v>
      </c>
      <c r="T195" s="8">
        <f t="shared" si="144"/>
        <v>1105</v>
      </c>
      <c r="U195" s="8">
        <f t="shared" si="144"/>
        <v>1105</v>
      </c>
      <c r="V195" s="8">
        <f t="shared" si="144"/>
        <v>1105</v>
      </c>
      <c r="W195" s="8">
        <f t="shared" si="144"/>
        <v>1090</v>
      </c>
      <c r="X195" s="8">
        <f t="shared" si="144"/>
        <v>1075</v>
      </c>
      <c r="Y195" s="8">
        <f t="shared" si="144"/>
        <v>1065</v>
      </c>
      <c r="Z195" s="8">
        <f t="shared" si="144"/>
        <v>1060</v>
      </c>
      <c r="AA195" s="8">
        <f t="shared" si="144"/>
        <v>1050</v>
      </c>
      <c r="AB195" s="8">
        <f t="shared" si="144"/>
        <v>1045</v>
      </c>
      <c r="AC195" s="8">
        <f t="shared" si="144"/>
        <v>1035</v>
      </c>
      <c r="AD195" s="8" t="str">
        <f t="shared" si="144"/>
        <v/>
      </c>
      <c r="AE195" s="8" t="str">
        <f t="shared" si="144"/>
        <v/>
      </c>
      <c r="AF195" s="8" t="str">
        <f t="shared" si="144"/>
        <v/>
      </c>
      <c r="AG195" s="8" t="str">
        <f t="shared" si="141"/>
        <v/>
      </c>
      <c r="AH195" s="8" t="str">
        <f t="shared" si="141"/>
        <v/>
      </c>
      <c r="AI195" s="8" t="str">
        <f t="shared" si="141"/>
        <v/>
      </c>
      <c r="AJ195" s="8" t="str">
        <f t="shared" si="141"/>
        <v/>
      </c>
      <c r="AK195" s="8" t="str">
        <f t="shared" si="141"/>
        <v/>
      </c>
      <c r="AL195" s="8" t="str">
        <f t="shared" si="141"/>
        <v/>
      </c>
      <c r="AM195" s="8" t="str">
        <f t="shared" si="141"/>
        <v/>
      </c>
      <c r="AN195" s="8" t="str">
        <f t="shared" si="141"/>
        <v/>
      </c>
      <c r="AO195" s="8" t="str">
        <f t="shared" si="141"/>
        <v/>
      </c>
      <c r="AQ195" s="8">
        <f t="shared" si="112"/>
        <v>110</v>
      </c>
      <c r="AR195" s="8">
        <f t="shared" si="113"/>
        <v>594.18521581609184</v>
      </c>
      <c r="AS195" s="8" t="str">
        <f t="shared" si="114"/>
        <v>MP00H_E1</v>
      </c>
      <c r="AT195" s="8">
        <f t="shared" si="115"/>
        <v>1290</v>
      </c>
      <c r="AU195" s="8">
        <f t="shared" si="116"/>
        <v>1290</v>
      </c>
      <c r="AV195" s="8">
        <f t="shared" si="117"/>
        <v>1290</v>
      </c>
      <c r="AW195" s="8">
        <f t="shared" si="118"/>
        <v>1290</v>
      </c>
      <c r="AX195" s="8">
        <f t="shared" si="119"/>
        <v>1290</v>
      </c>
      <c r="AY195" s="8">
        <f t="shared" si="120"/>
        <v>1275</v>
      </c>
      <c r="AZ195" s="8">
        <f t="shared" si="121"/>
        <v>1260</v>
      </c>
      <c r="BA195" s="8">
        <f t="shared" si="122"/>
        <v>1250</v>
      </c>
      <c r="BB195" s="8">
        <f t="shared" si="123"/>
        <v>1245</v>
      </c>
      <c r="BC195" s="8">
        <f t="shared" si="124"/>
        <v>1235</v>
      </c>
      <c r="BD195" s="8">
        <f t="shared" si="125"/>
        <v>1230</v>
      </c>
      <c r="BE195" s="8">
        <f t="shared" si="126"/>
        <v>1220</v>
      </c>
      <c r="BF195" s="8" t="str">
        <f t="shared" si="127"/>
        <v/>
      </c>
      <c r="BG195" s="8" t="str">
        <f t="shared" si="128"/>
        <v/>
      </c>
      <c r="BH195" s="8" t="str">
        <f t="shared" si="129"/>
        <v/>
      </c>
      <c r="BI195" s="8" t="str">
        <f t="shared" si="130"/>
        <v/>
      </c>
      <c r="BJ195" s="8" t="str">
        <f t="shared" si="131"/>
        <v/>
      </c>
      <c r="BK195" s="8" t="str">
        <f t="shared" si="132"/>
        <v/>
      </c>
      <c r="BL195" s="8" t="str">
        <f t="shared" si="133"/>
        <v/>
      </c>
      <c r="BM195" s="8" t="str">
        <f t="shared" si="134"/>
        <v/>
      </c>
      <c r="BN195" s="8" t="str">
        <f t="shared" si="135"/>
        <v/>
      </c>
      <c r="BO195" s="8" t="str">
        <f t="shared" si="136"/>
        <v/>
      </c>
      <c r="BP195" s="8" t="str">
        <f t="shared" si="137"/>
        <v/>
      </c>
      <c r="BQ195" s="8" t="str">
        <f t="shared" si="138"/>
        <v/>
      </c>
    </row>
    <row r="196" spans="1:69" x14ac:dyDescent="0.2">
      <c r="A196" s="8" t="str">
        <f>Binning!B196</f>
        <v>PCPU</v>
      </c>
      <c r="B196" s="8" t="str">
        <f>Binning!C196</f>
        <v>MP00H</v>
      </c>
      <c r="C196" s="8" t="str">
        <f>Binning!D196</f>
        <v>E2</v>
      </c>
      <c r="D196" s="8" t="str">
        <f>Binning!F196</f>
        <v>MP00H_E2</v>
      </c>
      <c r="E196" s="8" t="str">
        <f>Binning!G196</f>
        <v>Bin1</v>
      </c>
      <c r="F196" s="8">
        <f>Binning!H196</f>
        <v>1460</v>
      </c>
      <c r="G196" s="8">
        <f>Binning!I196</f>
        <v>155</v>
      </c>
      <c r="H196" s="8">
        <f>Binning!J196</f>
        <v>653.6</v>
      </c>
      <c r="J196" s="8">
        <f>Binning!L196</f>
        <v>1095</v>
      </c>
      <c r="K196" s="8">
        <f>Binning!M196</f>
        <v>875</v>
      </c>
      <c r="L196" s="8">
        <f>Binning!N196</f>
        <v>185</v>
      </c>
      <c r="M196" s="8">
        <f>Binning!Y196</f>
        <v>5</v>
      </c>
      <c r="O196" s="8">
        <f t="shared" si="110"/>
        <v>110</v>
      </c>
      <c r="P196" s="8">
        <f>Binning!AZ196</f>
        <v>594.18521581609184</v>
      </c>
      <c r="Q196" s="8" t="str">
        <f t="shared" si="111"/>
        <v>MP00H_E2</v>
      </c>
      <c r="R196" s="8">
        <f t="shared" si="144"/>
        <v>1095</v>
      </c>
      <c r="S196" s="8">
        <f t="shared" si="144"/>
        <v>1095</v>
      </c>
      <c r="T196" s="8">
        <f t="shared" si="144"/>
        <v>1095</v>
      </c>
      <c r="U196" s="8">
        <f t="shared" si="144"/>
        <v>1095</v>
      </c>
      <c r="V196" s="8">
        <f t="shared" si="144"/>
        <v>1090</v>
      </c>
      <c r="W196" s="8">
        <f t="shared" si="144"/>
        <v>1075</v>
      </c>
      <c r="X196" s="8">
        <f t="shared" si="144"/>
        <v>1060</v>
      </c>
      <c r="Y196" s="8">
        <f t="shared" si="144"/>
        <v>1050</v>
      </c>
      <c r="Z196" s="8">
        <f t="shared" si="144"/>
        <v>1045</v>
      </c>
      <c r="AA196" s="8">
        <f t="shared" si="144"/>
        <v>1035</v>
      </c>
      <c r="AB196" s="8">
        <f t="shared" si="144"/>
        <v>1030</v>
      </c>
      <c r="AC196" s="8">
        <f t="shared" si="144"/>
        <v>1020</v>
      </c>
      <c r="AD196" s="8" t="str">
        <f t="shared" si="144"/>
        <v/>
      </c>
      <c r="AE196" s="8" t="str">
        <f t="shared" si="144"/>
        <v/>
      </c>
      <c r="AF196" s="8" t="str">
        <f t="shared" si="144"/>
        <v/>
      </c>
      <c r="AG196" s="8" t="str">
        <f t="shared" si="144"/>
        <v/>
      </c>
      <c r="AH196" s="8" t="str">
        <f t="shared" si="141"/>
        <v/>
      </c>
      <c r="AI196" s="8" t="str">
        <f t="shared" si="141"/>
        <v/>
      </c>
      <c r="AJ196" s="8" t="str">
        <f t="shared" si="141"/>
        <v/>
      </c>
      <c r="AK196" s="8" t="str">
        <f t="shared" si="141"/>
        <v/>
      </c>
      <c r="AL196" s="8" t="str">
        <f t="shared" si="141"/>
        <v/>
      </c>
      <c r="AM196" s="8" t="str">
        <f t="shared" si="141"/>
        <v/>
      </c>
      <c r="AN196" s="8" t="str">
        <f t="shared" si="141"/>
        <v/>
      </c>
      <c r="AO196" s="8" t="str">
        <f t="shared" si="141"/>
        <v/>
      </c>
      <c r="AQ196" s="8">
        <f t="shared" si="112"/>
        <v>110</v>
      </c>
      <c r="AR196" s="8">
        <f t="shared" si="113"/>
        <v>594.18521581609184</v>
      </c>
      <c r="AS196" s="8" t="str">
        <f t="shared" si="114"/>
        <v>MP00H_E2</v>
      </c>
      <c r="AT196" s="8">
        <f t="shared" si="115"/>
        <v>1280</v>
      </c>
      <c r="AU196" s="8">
        <f t="shared" si="116"/>
        <v>1280</v>
      </c>
      <c r="AV196" s="8">
        <f t="shared" si="117"/>
        <v>1280</v>
      </c>
      <c r="AW196" s="8">
        <f t="shared" si="118"/>
        <v>1280</v>
      </c>
      <c r="AX196" s="8">
        <f t="shared" si="119"/>
        <v>1275</v>
      </c>
      <c r="AY196" s="8">
        <f t="shared" si="120"/>
        <v>1260</v>
      </c>
      <c r="AZ196" s="8">
        <f t="shared" si="121"/>
        <v>1245</v>
      </c>
      <c r="BA196" s="8">
        <f t="shared" si="122"/>
        <v>1235</v>
      </c>
      <c r="BB196" s="8">
        <f t="shared" si="123"/>
        <v>1230</v>
      </c>
      <c r="BC196" s="8">
        <f t="shared" si="124"/>
        <v>1220</v>
      </c>
      <c r="BD196" s="8">
        <f t="shared" si="125"/>
        <v>1215</v>
      </c>
      <c r="BE196" s="8">
        <f t="shared" si="126"/>
        <v>1205</v>
      </c>
      <c r="BF196" s="8" t="str">
        <f t="shared" si="127"/>
        <v/>
      </c>
      <c r="BG196" s="8" t="str">
        <f t="shared" si="128"/>
        <v/>
      </c>
      <c r="BH196" s="8" t="str">
        <f t="shared" si="129"/>
        <v/>
      </c>
      <c r="BI196" s="8" t="str">
        <f t="shared" si="130"/>
        <v/>
      </c>
      <c r="BJ196" s="8" t="str">
        <f t="shared" si="131"/>
        <v/>
      </c>
      <c r="BK196" s="8" t="str">
        <f t="shared" si="132"/>
        <v/>
      </c>
      <c r="BL196" s="8" t="str">
        <f t="shared" si="133"/>
        <v/>
      </c>
      <c r="BM196" s="8" t="str">
        <f t="shared" si="134"/>
        <v/>
      </c>
      <c r="BN196" s="8" t="str">
        <f t="shared" si="135"/>
        <v/>
      </c>
      <c r="BO196" s="8" t="str">
        <f t="shared" si="136"/>
        <v/>
      </c>
      <c r="BP196" s="8" t="str">
        <f t="shared" si="137"/>
        <v/>
      </c>
      <c r="BQ196" s="8" t="str">
        <f t="shared" si="138"/>
        <v/>
      </c>
    </row>
    <row r="197" spans="1:69" x14ac:dyDescent="0.2">
      <c r="A197" s="8" t="str">
        <f>Binning!B197</f>
        <v>PCPU</v>
      </c>
      <c r="B197" s="8" t="str">
        <f>Binning!C197</f>
        <v>MP00H</v>
      </c>
      <c r="C197" s="8" t="str">
        <f>Binning!D197</f>
        <v>E3</v>
      </c>
      <c r="D197" s="8" t="str">
        <f>Binning!F197</f>
        <v>MP00H_E3</v>
      </c>
      <c r="E197" s="8" t="str">
        <f>Binning!G197</f>
        <v>Bin1</v>
      </c>
      <c r="F197" s="8">
        <f>Binning!H197</f>
        <v>1445</v>
      </c>
      <c r="G197" s="8">
        <f>Binning!I197</f>
        <v>155</v>
      </c>
      <c r="H197" s="8">
        <f>Binning!J197</f>
        <v>653.6</v>
      </c>
      <c r="J197" s="8">
        <f>Binning!L197</f>
        <v>1085</v>
      </c>
      <c r="K197" s="8">
        <f>Binning!M197</f>
        <v>875</v>
      </c>
      <c r="L197" s="8">
        <f>Binning!N197</f>
        <v>185</v>
      </c>
      <c r="M197" s="8">
        <f>Binning!Y197</f>
        <v>5</v>
      </c>
      <c r="O197" s="8">
        <f t="shared" si="110"/>
        <v>110</v>
      </c>
      <c r="P197" s="8">
        <f>Binning!AZ197</f>
        <v>594.18521581609184</v>
      </c>
      <c r="Q197" s="8" t="str">
        <f t="shared" si="111"/>
        <v>MP00H_E3</v>
      </c>
      <c r="R197" s="8">
        <f t="shared" si="144"/>
        <v>1085</v>
      </c>
      <c r="S197" s="8">
        <f t="shared" si="144"/>
        <v>1085</v>
      </c>
      <c r="T197" s="8">
        <f t="shared" si="144"/>
        <v>1085</v>
      </c>
      <c r="U197" s="8">
        <f t="shared" si="144"/>
        <v>1085</v>
      </c>
      <c r="V197" s="8">
        <f t="shared" si="144"/>
        <v>1075</v>
      </c>
      <c r="W197" s="8">
        <f t="shared" si="144"/>
        <v>1060</v>
      </c>
      <c r="X197" s="8">
        <f t="shared" si="144"/>
        <v>1045</v>
      </c>
      <c r="Y197" s="8">
        <f t="shared" si="144"/>
        <v>1035</v>
      </c>
      <c r="Z197" s="8">
        <f t="shared" si="144"/>
        <v>1030</v>
      </c>
      <c r="AA197" s="8">
        <f t="shared" si="144"/>
        <v>1020</v>
      </c>
      <c r="AB197" s="8">
        <f t="shared" si="144"/>
        <v>1015</v>
      </c>
      <c r="AC197" s="8">
        <f t="shared" si="144"/>
        <v>1005</v>
      </c>
      <c r="AD197" s="8" t="str">
        <f t="shared" si="144"/>
        <v/>
      </c>
      <c r="AE197" s="8" t="str">
        <f t="shared" si="144"/>
        <v/>
      </c>
      <c r="AF197" s="8" t="str">
        <f t="shared" si="144"/>
        <v/>
      </c>
      <c r="AG197" s="8" t="str">
        <f t="shared" si="144"/>
        <v/>
      </c>
      <c r="AH197" s="8" t="str">
        <f t="shared" si="141"/>
        <v/>
      </c>
      <c r="AI197" s="8" t="str">
        <f t="shared" si="141"/>
        <v/>
      </c>
      <c r="AJ197" s="8" t="str">
        <f t="shared" si="141"/>
        <v/>
      </c>
      <c r="AK197" s="8" t="str">
        <f t="shared" si="141"/>
        <v/>
      </c>
      <c r="AL197" s="8" t="str">
        <f t="shared" si="141"/>
        <v/>
      </c>
      <c r="AM197" s="8" t="str">
        <f t="shared" si="141"/>
        <v/>
      </c>
      <c r="AN197" s="8" t="str">
        <f t="shared" si="141"/>
        <v/>
      </c>
      <c r="AO197" s="8" t="str">
        <f t="shared" si="141"/>
        <v/>
      </c>
      <c r="AQ197" s="8">
        <f t="shared" si="112"/>
        <v>110</v>
      </c>
      <c r="AR197" s="8">
        <f t="shared" si="113"/>
        <v>594.18521581609184</v>
      </c>
      <c r="AS197" s="8" t="str">
        <f t="shared" si="114"/>
        <v>MP00H_E3</v>
      </c>
      <c r="AT197" s="8">
        <f t="shared" si="115"/>
        <v>1270</v>
      </c>
      <c r="AU197" s="8">
        <f t="shared" si="116"/>
        <v>1270</v>
      </c>
      <c r="AV197" s="8">
        <f t="shared" si="117"/>
        <v>1270</v>
      </c>
      <c r="AW197" s="8">
        <f t="shared" si="118"/>
        <v>1270</v>
      </c>
      <c r="AX197" s="8">
        <f t="shared" si="119"/>
        <v>1260</v>
      </c>
      <c r="AY197" s="8">
        <f t="shared" si="120"/>
        <v>1245</v>
      </c>
      <c r="AZ197" s="8">
        <f t="shared" si="121"/>
        <v>1230</v>
      </c>
      <c r="BA197" s="8">
        <f t="shared" si="122"/>
        <v>1220</v>
      </c>
      <c r="BB197" s="8">
        <f t="shared" si="123"/>
        <v>1215</v>
      </c>
      <c r="BC197" s="8">
        <f t="shared" si="124"/>
        <v>1205</v>
      </c>
      <c r="BD197" s="8">
        <f t="shared" si="125"/>
        <v>1200</v>
      </c>
      <c r="BE197" s="8">
        <f t="shared" si="126"/>
        <v>1190</v>
      </c>
      <c r="BF197" s="8" t="str">
        <f t="shared" si="127"/>
        <v/>
      </c>
      <c r="BG197" s="8" t="str">
        <f t="shared" si="128"/>
        <v/>
      </c>
      <c r="BH197" s="8" t="str">
        <f t="shared" si="129"/>
        <v/>
      </c>
      <c r="BI197" s="8" t="str">
        <f t="shared" si="130"/>
        <v/>
      </c>
      <c r="BJ197" s="8" t="str">
        <f t="shared" si="131"/>
        <v/>
      </c>
      <c r="BK197" s="8" t="str">
        <f t="shared" si="132"/>
        <v/>
      </c>
      <c r="BL197" s="8" t="str">
        <f t="shared" si="133"/>
        <v/>
      </c>
      <c r="BM197" s="8" t="str">
        <f t="shared" si="134"/>
        <v/>
      </c>
      <c r="BN197" s="8" t="str">
        <f t="shared" si="135"/>
        <v/>
      </c>
      <c r="BO197" s="8" t="str">
        <f t="shared" si="136"/>
        <v/>
      </c>
      <c r="BP197" s="8" t="str">
        <f t="shared" si="137"/>
        <v/>
      </c>
      <c r="BQ197" s="8" t="str">
        <f t="shared" si="138"/>
        <v/>
      </c>
    </row>
    <row r="198" spans="1:69" x14ac:dyDescent="0.2">
      <c r="A198" s="8" t="str">
        <f>Binning!B198</f>
        <v>PCPU</v>
      </c>
      <c r="B198" s="8" t="str">
        <f>Binning!C198</f>
        <v>MP00H</v>
      </c>
      <c r="C198" s="8" t="str">
        <f>Binning!D198</f>
        <v>E4</v>
      </c>
      <c r="D198" s="8" t="str">
        <f>Binning!F198</f>
        <v>MP00H_E4</v>
      </c>
      <c r="E198" s="8" t="str">
        <f>Binning!G198</f>
        <v>Bin1</v>
      </c>
      <c r="F198" s="8">
        <f>Binning!H198</f>
        <v>1430</v>
      </c>
      <c r="G198" s="8">
        <f>Binning!I198</f>
        <v>155</v>
      </c>
      <c r="H198" s="8">
        <f>Binning!J198</f>
        <v>653.6</v>
      </c>
      <c r="J198" s="8">
        <f>Binning!L198</f>
        <v>1085</v>
      </c>
      <c r="K198" s="8">
        <f>Binning!M198</f>
        <v>875</v>
      </c>
      <c r="L198" s="8">
        <f>Binning!N198</f>
        <v>185</v>
      </c>
      <c r="M198" s="8">
        <f>Binning!Y198</f>
        <v>5</v>
      </c>
      <c r="O198" s="8">
        <f t="shared" si="110"/>
        <v>110</v>
      </c>
      <c r="P198" s="8">
        <f>Binning!AZ198</f>
        <v>594.18521581609184</v>
      </c>
      <c r="Q198" s="8" t="str">
        <f t="shared" si="111"/>
        <v>MP00H_E4</v>
      </c>
      <c r="R198" s="8">
        <f t="shared" si="144"/>
        <v>1085</v>
      </c>
      <c r="S198" s="8">
        <f t="shared" si="144"/>
        <v>1085</v>
      </c>
      <c r="T198" s="8">
        <f t="shared" si="144"/>
        <v>1085</v>
      </c>
      <c r="U198" s="8">
        <f t="shared" si="144"/>
        <v>1080</v>
      </c>
      <c r="V198" s="8">
        <f t="shared" si="144"/>
        <v>1060</v>
      </c>
      <c r="W198" s="8">
        <f t="shared" si="144"/>
        <v>1045</v>
      </c>
      <c r="X198" s="8">
        <f t="shared" si="144"/>
        <v>1030</v>
      </c>
      <c r="Y198" s="8">
        <f t="shared" si="144"/>
        <v>1020</v>
      </c>
      <c r="Z198" s="8">
        <f t="shared" si="144"/>
        <v>1015</v>
      </c>
      <c r="AA198" s="8">
        <f t="shared" si="144"/>
        <v>1005</v>
      </c>
      <c r="AB198" s="8">
        <f t="shared" si="144"/>
        <v>1000</v>
      </c>
      <c r="AC198" s="8">
        <f t="shared" si="144"/>
        <v>990</v>
      </c>
      <c r="AD198" s="8" t="str">
        <f t="shared" si="144"/>
        <v/>
      </c>
      <c r="AE198" s="8" t="str">
        <f t="shared" si="144"/>
        <v/>
      </c>
      <c r="AF198" s="8" t="str">
        <f t="shared" si="144"/>
        <v/>
      </c>
      <c r="AG198" s="8" t="str">
        <f t="shared" si="144"/>
        <v/>
      </c>
      <c r="AH198" s="8" t="str">
        <f t="shared" si="141"/>
        <v/>
      </c>
      <c r="AI198" s="8" t="str">
        <f t="shared" si="141"/>
        <v/>
      </c>
      <c r="AJ198" s="8" t="str">
        <f t="shared" si="141"/>
        <v/>
      </c>
      <c r="AK198" s="8" t="str">
        <f t="shared" si="141"/>
        <v/>
      </c>
      <c r="AL198" s="8" t="str">
        <f t="shared" si="141"/>
        <v/>
      </c>
      <c r="AM198" s="8" t="str">
        <f t="shared" si="141"/>
        <v/>
      </c>
      <c r="AN198" s="8" t="str">
        <f t="shared" si="141"/>
        <v/>
      </c>
      <c r="AO198" s="8" t="str">
        <f t="shared" si="141"/>
        <v/>
      </c>
      <c r="AQ198" s="8">
        <f t="shared" si="112"/>
        <v>110</v>
      </c>
      <c r="AR198" s="8">
        <f t="shared" si="113"/>
        <v>594.18521581609184</v>
      </c>
      <c r="AS198" s="8" t="str">
        <f t="shared" si="114"/>
        <v>MP00H_E4</v>
      </c>
      <c r="AT198" s="8">
        <f t="shared" si="115"/>
        <v>1270</v>
      </c>
      <c r="AU198" s="8">
        <f t="shared" si="116"/>
        <v>1270</v>
      </c>
      <c r="AV198" s="8">
        <f t="shared" si="117"/>
        <v>1270</v>
      </c>
      <c r="AW198" s="8">
        <f t="shared" si="118"/>
        <v>1265</v>
      </c>
      <c r="AX198" s="8">
        <f t="shared" si="119"/>
        <v>1245</v>
      </c>
      <c r="AY198" s="8">
        <f t="shared" si="120"/>
        <v>1230</v>
      </c>
      <c r="AZ198" s="8">
        <f t="shared" si="121"/>
        <v>1215</v>
      </c>
      <c r="BA198" s="8">
        <f t="shared" si="122"/>
        <v>1205</v>
      </c>
      <c r="BB198" s="8">
        <f t="shared" si="123"/>
        <v>1200</v>
      </c>
      <c r="BC198" s="8">
        <f t="shared" si="124"/>
        <v>1190</v>
      </c>
      <c r="BD198" s="8">
        <f t="shared" si="125"/>
        <v>1185</v>
      </c>
      <c r="BE198" s="8">
        <f t="shared" si="126"/>
        <v>1175</v>
      </c>
      <c r="BF198" s="8" t="str">
        <f t="shared" si="127"/>
        <v/>
      </c>
      <c r="BG198" s="8" t="str">
        <f t="shared" si="128"/>
        <v/>
      </c>
      <c r="BH198" s="8" t="str">
        <f t="shared" si="129"/>
        <v/>
      </c>
      <c r="BI198" s="8" t="str">
        <f t="shared" si="130"/>
        <v/>
      </c>
      <c r="BJ198" s="8" t="str">
        <f t="shared" si="131"/>
        <v/>
      </c>
      <c r="BK198" s="8" t="str">
        <f t="shared" si="132"/>
        <v/>
      </c>
      <c r="BL198" s="8" t="str">
        <f t="shared" si="133"/>
        <v/>
      </c>
      <c r="BM198" s="8" t="str">
        <f t="shared" si="134"/>
        <v/>
      </c>
      <c r="BN198" s="8" t="str">
        <f t="shared" si="135"/>
        <v/>
      </c>
      <c r="BO198" s="8" t="str">
        <f t="shared" si="136"/>
        <v/>
      </c>
      <c r="BP198" s="8" t="str">
        <f t="shared" si="137"/>
        <v/>
      </c>
      <c r="BQ198" s="8" t="str">
        <f t="shared" si="138"/>
        <v/>
      </c>
    </row>
    <row r="199" spans="1:69" x14ac:dyDescent="0.2">
      <c r="A199" s="8" t="str">
        <f>Binning!B199</f>
        <v>PCPU</v>
      </c>
      <c r="B199" s="8" t="str">
        <f>Binning!C199</f>
        <v>MP00H</v>
      </c>
      <c r="C199" s="8" t="str">
        <f>Binning!D199</f>
        <v>E5</v>
      </c>
      <c r="D199" s="8" t="str">
        <f>Binning!F199</f>
        <v>MP00H_E5</v>
      </c>
      <c r="E199" s="8" t="str">
        <f>Binning!G199</f>
        <v>Bin1</v>
      </c>
      <c r="F199" s="8">
        <f>Binning!H199</f>
        <v>1415</v>
      </c>
      <c r="G199" s="8">
        <f>Binning!I199</f>
        <v>155</v>
      </c>
      <c r="H199" s="8">
        <f>Binning!J199</f>
        <v>653.6</v>
      </c>
      <c r="J199" s="8">
        <f>Binning!L199</f>
        <v>1085</v>
      </c>
      <c r="K199" s="8">
        <f>Binning!M199</f>
        <v>875</v>
      </c>
      <c r="L199" s="8">
        <f>Binning!N199</f>
        <v>185</v>
      </c>
      <c r="M199" s="8">
        <f>Binning!Y199</f>
        <v>5</v>
      </c>
      <c r="O199" s="8">
        <f t="shared" si="110"/>
        <v>110</v>
      </c>
      <c r="P199" s="8">
        <f>Binning!AZ199</f>
        <v>594.18521581609184</v>
      </c>
      <c r="Q199" s="8" t="str">
        <f t="shared" si="111"/>
        <v>MP00H_E5</v>
      </c>
      <c r="R199" s="8">
        <f t="shared" si="144"/>
        <v>1085</v>
      </c>
      <c r="S199" s="8">
        <f t="shared" si="144"/>
        <v>1085</v>
      </c>
      <c r="T199" s="8">
        <f t="shared" si="144"/>
        <v>1085</v>
      </c>
      <c r="U199" s="8">
        <f t="shared" si="144"/>
        <v>1065</v>
      </c>
      <c r="V199" s="8">
        <f t="shared" si="144"/>
        <v>1045</v>
      </c>
      <c r="W199" s="8">
        <f t="shared" si="144"/>
        <v>1030</v>
      </c>
      <c r="X199" s="8">
        <f t="shared" si="144"/>
        <v>1015</v>
      </c>
      <c r="Y199" s="8">
        <f t="shared" si="144"/>
        <v>1005</v>
      </c>
      <c r="Z199" s="8">
        <f t="shared" si="144"/>
        <v>1000</v>
      </c>
      <c r="AA199" s="8">
        <f t="shared" si="144"/>
        <v>990</v>
      </c>
      <c r="AB199" s="8">
        <f t="shared" si="144"/>
        <v>985</v>
      </c>
      <c r="AC199" s="8">
        <f t="shared" si="144"/>
        <v>975</v>
      </c>
      <c r="AD199" s="8" t="str">
        <f t="shared" si="144"/>
        <v/>
      </c>
      <c r="AE199" s="8" t="str">
        <f t="shared" si="144"/>
        <v/>
      </c>
      <c r="AF199" s="8" t="str">
        <f t="shared" si="144"/>
        <v/>
      </c>
      <c r="AG199" s="8" t="str">
        <f t="shared" si="144"/>
        <v/>
      </c>
      <c r="AH199" s="8" t="str">
        <f t="shared" si="141"/>
        <v/>
      </c>
      <c r="AI199" s="8" t="str">
        <f t="shared" si="141"/>
        <v/>
      </c>
      <c r="AJ199" s="8" t="str">
        <f t="shared" si="141"/>
        <v/>
      </c>
      <c r="AK199" s="8" t="str">
        <f t="shared" si="141"/>
        <v/>
      </c>
      <c r="AL199" s="8" t="str">
        <f t="shared" si="141"/>
        <v/>
      </c>
      <c r="AM199" s="8" t="str">
        <f t="shared" si="141"/>
        <v/>
      </c>
      <c r="AN199" s="8" t="str">
        <f t="shared" si="141"/>
        <v/>
      </c>
      <c r="AO199" s="8" t="str">
        <f t="shared" si="141"/>
        <v/>
      </c>
      <c r="AQ199" s="8">
        <f t="shared" si="112"/>
        <v>110</v>
      </c>
      <c r="AR199" s="8">
        <f t="shared" si="113"/>
        <v>594.18521581609184</v>
      </c>
      <c r="AS199" s="8" t="str">
        <f t="shared" si="114"/>
        <v>MP00H_E5</v>
      </c>
      <c r="AT199" s="8">
        <f t="shared" si="115"/>
        <v>1270</v>
      </c>
      <c r="AU199" s="8">
        <f t="shared" si="116"/>
        <v>1270</v>
      </c>
      <c r="AV199" s="8">
        <f t="shared" si="117"/>
        <v>1270</v>
      </c>
      <c r="AW199" s="8">
        <f t="shared" si="118"/>
        <v>1250</v>
      </c>
      <c r="AX199" s="8">
        <f t="shared" si="119"/>
        <v>1230</v>
      </c>
      <c r="AY199" s="8">
        <f t="shared" si="120"/>
        <v>1215</v>
      </c>
      <c r="AZ199" s="8">
        <f t="shared" si="121"/>
        <v>1200</v>
      </c>
      <c r="BA199" s="8">
        <f t="shared" si="122"/>
        <v>1190</v>
      </c>
      <c r="BB199" s="8">
        <f t="shared" si="123"/>
        <v>1185</v>
      </c>
      <c r="BC199" s="8">
        <f t="shared" si="124"/>
        <v>1175</v>
      </c>
      <c r="BD199" s="8">
        <f t="shared" si="125"/>
        <v>1170</v>
      </c>
      <c r="BE199" s="8">
        <f t="shared" si="126"/>
        <v>1160</v>
      </c>
      <c r="BF199" s="8" t="str">
        <f t="shared" si="127"/>
        <v/>
      </c>
      <c r="BG199" s="8" t="str">
        <f t="shared" si="128"/>
        <v/>
      </c>
      <c r="BH199" s="8" t="str">
        <f t="shared" si="129"/>
        <v/>
      </c>
      <c r="BI199" s="8" t="str">
        <f t="shared" si="130"/>
        <v/>
      </c>
      <c r="BJ199" s="8" t="str">
        <f t="shared" si="131"/>
        <v/>
      </c>
      <c r="BK199" s="8" t="str">
        <f t="shared" si="132"/>
        <v/>
      </c>
      <c r="BL199" s="8" t="str">
        <f t="shared" si="133"/>
        <v/>
      </c>
      <c r="BM199" s="8" t="str">
        <f t="shared" si="134"/>
        <v/>
      </c>
      <c r="BN199" s="8" t="str">
        <f t="shared" si="135"/>
        <v/>
      </c>
      <c r="BO199" s="8" t="str">
        <f t="shared" si="136"/>
        <v/>
      </c>
      <c r="BP199" s="8" t="str">
        <f t="shared" si="137"/>
        <v/>
      </c>
      <c r="BQ199" s="8" t="str">
        <f t="shared" si="138"/>
        <v/>
      </c>
    </row>
    <row r="200" spans="1:69" x14ac:dyDescent="0.2">
      <c r="A200" s="8" t="str">
        <f>Binning!B200</f>
        <v>PCPU</v>
      </c>
      <c r="B200" s="8" t="str">
        <f>Binning!C200</f>
        <v>MP00H</v>
      </c>
      <c r="C200" s="8" t="str">
        <f>Binning!D200</f>
        <v>E6</v>
      </c>
      <c r="D200" s="8" t="str">
        <f>Binning!F200</f>
        <v>MP00H_E6</v>
      </c>
      <c r="E200" s="8" t="str">
        <f>Binning!G200</f>
        <v>Bin1</v>
      </c>
      <c r="F200" s="8">
        <f>Binning!H200</f>
        <v>1400</v>
      </c>
      <c r="G200" s="8">
        <f>Binning!I200</f>
        <v>155</v>
      </c>
      <c r="H200" s="8">
        <f>Binning!J200</f>
        <v>653.6</v>
      </c>
      <c r="J200" s="8">
        <f>Binning!L200</f>
        <v>1085</v>
      </c>
      <c r="K200" s="8">
        <f>Binning!M200</f>
        <v>875</v>
      </c>
      <c r="L200" s="8">
        <f>Binning!N200</f>
        <v>185</v>
      </c>
      <c r="M200" s="8">
        <f>Binning!Y200</f>
        <v>5</v>
      </c>
      <c r="O200" s="8">
        <f t="shared" si="110"/>
        <v>110</v>
      </c>
      <c r="P200" s="8">
        <f>Binning!AZ200</f>
        <v>594.18521581609184</v>
      </c>
      <c r="Q200" s="8" t="str">
        <f t="shared" si="111"/>
        <v>MP00H_E6</v>
      </c>
      <c r="R200" s="8">
        <f t="shared" si="144"/>
        <v>1085</v>
      </c>
      <c r="S200" s="8">
        <f t="shared" si="144"/>
        <v>1085</v>
      </c>
      <c r="T200" s="8">
        <f t="shared" si="144"/>
        <v>1075</v>
      </c>
      <c r="U200" s="8">
        <f t="shared" si="144"/>
        <v>1050</v>
      </c>
      <c r="V200" s="8">
        <f t="shared" si="144"/>
        <v>1030</v>
      </c>
      <c r="W200" s="8">
        <f t="shared" si="144"/>
        <v>1015</v>
      </c>
      <c r="X200" s="8">
        <f t="shared" si="144"/>
        <v>1000</v>
      </c>
      <c r="Y200" s="8">
        <f t="shared" si="144"/>
        <v>990</v>
      </c>
      <c r="Z200" s="8">
        <f t="shared" si="144"/>
        <v>985</v>
      </c>
      <c r="AA200" s="8">
        <f t="shared" si="144"/>
        <v>975</v>
      </c>
      <c r="AB200" s="8">
        <f t="shared" si="144"/>
        <v>970</v>
      </c>
      <c r="AC200" s="8">
        <f t="shared" si="144"/>
        <v>960</v>
      </c>
      <c r="AD200" s="8" t="str">
        <f t="shared" si="144"/>
        <v/>
      </c>
      <c r="AE200" s="8" t="str">
        <f t="shared" si="144"/>
        <v/>
      </c>
      <c r="AF200" s="8" t="str">
        <f t="shared" si="144"/>
        <v/>
      </c>
      <c r="AG200" s="8" t="str">
        <f t="shared" si="144"/>
        <v/>
      </c>
      <c r="AH200" s="8" t="str">
        <f t="shared" si="141"/>
        <v/>
      </c>
      <c r="AI200" s="8" t="str">
        <f t="shared" si="141"/>
        <v/>
      </c>
      <c r="AJ200" s="8" t="str">
        <f t="shared" si="141"/>
        <v/>
      </c>
      <c r="AK200" s="8" t="str">
        <f t="shared" si="141"/>
        <v/>
      </c>
      <c r="AL200" s="8" t="str">
        <f t="shared" si="141"/>
        <v/>
      </c>
      <c r="AM200" s="8" t="str">
        <f t="shared" si="141"/>
        <v/>
      </c>
      <c r="AN200" s="8" t="str">
        <f t="shared" si="141"/>
        <v/>
      </c>
      <c r="AO200" s="8" t="str">
        <f t="shared" si="141"/>
        <v/>
      </c>
      <c r="AQ200" s="8">
        <f t="shared" si="112"/>
        <v>110</v>
      </c>
      <c r="AR200" s="8">
        <f t="shared" si="113"/>
        <v>594.18521581609184</v>
      </c>
      <c r="AS200" s="8" t="str">
        <f t="shared" si="114"/>
        <v>MP00H_E6</v>
      </c>
      <c r="AT200" s="8">
        <f t="shared" si="115"/>
        <v>1270</v>
      </c>
      <c r="AU200" s="8">
        <f t="shared" si="116"/>
        <v>1270</v>
      </c>
      <c r="AV200" s="8">
        <f t="shared" si="117"/>
        <v>1260</v>
      </c>
      <c r="AW200" s="8">
        <f t="shared" si="118"/>
        <v>1235</v>
      </c>
      <c r="AX200" s="8">
        <f t="shared" si="119"/>
        <v>1215</v>
      </c>
      <c r="AY200" s="8">
        <f t="shared" si="120"/>
        <v>1200</v>
      </c>
      <c r="AZ200" s="8">
        <f t="shared" si="121"/>
        <v>1185</v>
      </c>
      <c r="BA200" s="8">
        <f t="shared" si="122"/>
        <v>1175</v>
      </c>
      <c r="BB200" s="8">
        <f t="shared" si="123"/>
        <v>1170</v>
      </c>
      <c r="BC200" s="8">
        <f t="shared" si="124"/>
        <v>1160</v>
      </c>
      <c r="BD200" s="8">
        <f t="shared" si="125"/>
        <v>1155</v>
      </c>
      <c r="BE200" s="8">
        <f t="shared" si="126"/>
        <v>1145</v>
      </c>
      <c r="BF200" s="8" t="str">
        <f t="shared" si="127"/>
        <v/>
      </c>
      <c r="BG200" s="8" t="str">
        <f t="shared" si="128"/>
        <v/>
      </c>
      <c r="BH200" s="8" t="str">
        <f t="shared" si="129"/>
        <v/>
      </c>
      <c r="BI200" s="8" t="str">
        <f t="shared" si="130"/>
        <v/>
      </c>
      <c r="BJ200" s="8" t="str">
        <f t="shared" si="131"/>
        <v/>
      </c>
      <c r="BK200" s="8" t="str">
        <f t="shared" si="132"/>
        <v/>
      </c>
      <c r="BL200" s="8" t="str">
        <f t="shared" si="133"/>
        <v/>
      </c>
      <c r="BM200" s="8" t="str">
        <f t="shared" si="134"/>
        <v/>
      </c>
      <c r="BN200" s="8" t="str">
        <f t="shared" si="135"/>
        <v/>
      </c>
      <c r="BO200" s="8" t="str">
        <f t="shared" si="136"/>
        <v/>
      </c>
      <c r="BP200" s="8" t="str">
        <f t="shared" si="137"/>
        <v/>
      </c>
      <c r="BQ200" s="8" t="str">
        <f t="shared" si="138"/>
        <v/>
      </c>
    </row>
    <row r="201" spans="1:69" x14ac:dyDescent="0.2">
      <c r="A201" s="8" t="str">
        <f>Binning!B201</f>
        <v>PCPU</v>
      </c>
      <c r="B201" s="8" t="str">
        <f>Binning!C201</f>
        <v>MP00H</v>
      </c>
      <c r="C201" s="8" t="str">
        <f>Binning!D201</f>
        <v>E7</v>
      </c>
      <c r="D201" s="8" t="str">
        <f>Binning!F201</f>
        <v>MP00H_E7</v>
      </c>
      <c r="E201" s="8" t="str">
        <f>Binning!G201</f>
        <v>Bin1</v>
      </c>
      <c r="F201" s="8">
        <f>Binning!H201</f>
        <v>1385</v>
      </c>
      <c r="G201" s="8">
        <f>Binning!I201</f>
        <v>155</v>
      </c>
      <c r="H201" s="8">
        <f>Binning!J201</f>
        <v>653.6</v>
      </c>
      <c r="J201" s="8">
        <f>Binning!L201</f>
        <v>1085</v>
      </c>
      <c r="K201" s="8">
        <f>Binning!M201</f>
        <v>875</v>
      </c>
      <c r="L201" s="8">
        <f>Binning!N201</f>
        <v>185</v>
      </c>
      <c r="M201" s="8">
        <f>Binning!Y201</f>
        <v>5</v>
      </c>
      <c r="O201" s="8">
        <f t="shared" si="110"/>
        <v>110</v>
      </c>
      <c r="P201" s="8">
        <f>Binning!AZ201</f>
        <v>594.18521581609184</v>
      </c>
      <c r="Q201" s="8" t="str">
        <f t="shared" si="111"/>
        <v>MP00H_E7</v>
      </c>
      <c r="R201" s="8">
        <f t="shared" si="144"/>
        <v>1085</v>
      </c>
      <c r="S201" s="8">
        <f t="shared" si="144"/>
        <v>1085</v>
      </c>
      <c r="T201" s="8">
        <f t="shared" si="144"/>
        <v>1060</v>
      </c>
      <c r="U201" s="8">
        <f t="shared" si="144"/>
        <v>1035</v>
      </c>
      <c r="V201" s="8">
        <f t="shared" si="144"/>
        <v>1015</v>
      </c>
      <c r="W201" s="8">
        <f t="shared" si="144"/>
        <v>1000</v>
      </c>
      <c r="X201" s="8">
        <f t="shared" si="144"/>
        <v>985</v>
      </c>
      <c r="Y201" s="8">
        <f t="shared" si="144"/>
        <v>975</v>
      </c>
      <c r="Z201" s="8">
        <f t="shared" si="144"/>
        <v>970</v>
      </c>
      <c r="AA201" s="8">
        <f t="shared" si="144"/>
        <v>960</v>
      </c>
      <c r="AB201" s="8">
        <f t="shared" si="144"/>
        <v>955</v>
      </c>
      <c r="AC201" s="8">
        <f t="shared" si="144"/>
        <v>945</v>
      </c>
      <c r="AD201" s="8" t="str">
        <f t="shared" si="144"/>
        <v/>
      </c>
      <c r="AE201" s="8" t="str">
        <f t="shared" si="144"/>
        <v/>
      </c>
      <c r="AF201" s="8" t="str">
        <f t="shared" si="144"/>
        <v/>
      </c>
      <c r="AG201" s="8" t="str">
        <f t="shared" si="144"/>
        <v/>
      </c>
      <c r="AH201" s="8" t="str">
        <f t="shared" si="141"/>
        <v/>
      </c>
      <c r="AI201" s="8" t="str">
        <f t="shared" si="141"/>
        <v/>
      </c>
      <c r="AJ201" s="8" t="str">
        <f t="shared" si="141"/>
        <v/>
      </c>
      <c r="AK201" s="8" t="str">
        <f t="shared" si="141"/>
        <v/>
      </c>
      <c r="AL201" s="8" t="str">
        <f t="shared" si="141"/>
        <v/>
      </c>
      <c r="AM201" s="8" t="str">
        <f t="shared" si="141"/>
        <v/>
      </c>
      <c r="AN201" s="8" t="str">
        <f t="shared" si="141"/>
        <v/>
      </c>
      <c r="AO201" s="8" t="str">
        <f t="shared" si="141"/>
        <v/>
      </c>
      <c r="AQ201" s="8">
        <f t="shared" si="112"/>
        <v>110</v>
      </c>
      <c r="AR201" s="8">
        <f t="shared" si="113"/>
        <v>594.18521581609184</v>
      </c>
      <c r="AS201" s="8" t="str">
        <f t="shared" si="114"/>
        <v>MP00H_E7</v>
      </c>
      <c r="AT201" s="8">
        <f t="shared" si="115"/>
        <v>1270</v>
      </c>
      <c r="AU201" s="8">
        <f t="shared" si="116"/>
        <v>1270</v>
      </c>
      <c r="AV201" s="8">
        <f t="shared" si="117"/>
        <v>1245</v>
      </c>
      <c r="AW201" s="8">
        <f t="shared" si="118"/>
        <v>1220</v>
      </c>
      <c r="AX201" s="8">
        <f t="shared" si="119"/>
        <v>1200</v>
      </c>
      <c r="AY201" s="8">
        <f t="shared" si="120"/>
        <v>1185</v>
      </c>
      <c r="AZ201" s="8">
        <f t="shared" si="121"/>
        <v>1170</v>
      </c>
      <c r="BA201" s="8">
        <f t="shared" si="122"/>
        <v>1160</v>
      </c>
      <c r="BB201" s="8">
        <f t="shared" si="123"/>
        <v>1155</v>
      </c>
      <c r="BC201" s="8">
        <f t="shared" si="124"/>
        <v>1145</v>
      </c>
      <c r="BD201" s="8">
        <f t="shared" si="125"/>
        <v>1140</v>
      </c>
      <c r="BE201" s="8">
        <f t="shared" si="126"/>
        <v>1130</v>
      </c>
      <c r="BF201" s="8" t="str">
        <f t="shared" si="127"/>
        <v/>
      </c>
      <c r="BG201" s="8" t="str">
        <f t="shared" si="128"/>
        <v/>
      </c>
      <c r="BH201" s="8" t="str">
        <f t="shared" si="129"/>
        <v/>
      </c>
      <c r="BI201" s="8" t="str">
        <f t="shared" si="130"/>
        <v/>
      </c>
      <c r="BJ201" s="8" t="str">
        <f t="shared" si="131"/>
        <v/>
      </c>
      <c r="BK201" s="8" t="str">
        <f t="shared" si="132"/>
        <v/>
      </c>
      <c r="BL201" s="8" t="str">
        <f t="shared" si="133"/>
        <v/>
      </c>
      <c r="BM201" s="8" t="str">
        <f t="shared" si="134"/>
        <v/>
      </c>
      <c r="BN201" s="8" t="str">
        <f t="shared" si="135"/>
        <v/>
      </c>
      <c r="BO201" s="8" t="str">
        <f t="shared" si="136"/>
        <v/>
      </c>
      <c r="BP201" s="8" t="str">
        <f t="shared" si="137"/>
        <v/>
      </c>
      <c r="BQ201" s="8" t="str">
        <f t="shared" si="138"/>
        <v/>
      </c>
    </row>
    <row r="202" spans="1:69" x14ac:dyDescent="0.2">
      <c r="A202" s="8" t="str">
        <f>Binning!B202</f>
        <v>PCPU</v>
      </c>
      <c r="B202" s="8" t="str">
        <f>Binning!C202</f>
        <v>MP00H</v>
      </c>
      <c r="C202" s="8" t="str">
        <f>Binning!D202</f>
        <v>E8</v>
      </c>
      <c r="D202" s="8" t="str">
        <f>Binning!F202</f>
        <v>MP00H_E8</v>
      </c>
      <c r="E202" s="8" t="str">
        <f>Binning!G202</f>
        <v>Bin1</v>
      </c>
      <c r="F202" s="8">
        <f>Binning!H202</f>
        <v>1370</v>
      </c>
      <c r="G202" s="8">
        <f>Binning!I202</f>
        <v>155</v>
      </c>
      <c r="H202" s="8">
        <f>Binning!J202</f>
        <v>653.6</v>
      </c>
      <c r="J202" s="8">
        <f>Binning!L202</f>
        <v>1085</v>
      </c>
      <c r="K202" s="8">
        <f>Binning!M202</f>
        <v>875</v>
      </c>
      <c r="L202" s="8">
        <f>Binning!N202</f>
        <v>185</v>
      </c>
      <c r="M202" s="8">
        <f>Binning!Y202</f>
        <v>5</v>
      </c>
      <c r="O202" s="8">
        <f t="shared" si="110"/>
        <v>110</v>
      </c>
      <c r="P202" s="8">
        <f>Binning!AZ202</f>
        <v>594.18521581609184</v>
      </c>
      <c r="Q202" s="8" t="str">
        <f t="shared" si="111"/>
        <v>MP00H_E8</v>
      </c>
      <c r="R202" s="8">
        <f t="shared" si="144"/>
        <v>1085</v>
      </c>
      <c r="S202" s="8">
        <f t="shared" si="144"/>
        <v>1085</v>
      </c>
      <c r="T202" s="8">
        <f t="shared" si="144"/>
        <v>1045</v>
      </c>
      <c r="U202" s="8">
        <f t="shared" si="144"/>
        <v>1020</v>
      </c>
      <c r="V202" s="8">
        <f t="shared" si="144"/>
        <v>1000</v>
      </c>
      <c r="W202" s="8">
        <f t="shared" si="144"/>
        <v>985</v>
      </c>
      <c r="X202" s="8">
        <f t="shared" si="144"/>
        <v>970</v>
      </c>
      <c r="Y202" s="8">
        <f t="shared" si="144"/>
        <v>960</v>
      </c>
      <c r="Z202" s="8">
        <f t="shared" si="144"/>
        <v>955</v>
      </c>
      <c r="AA202" s="8">
        <f t="shared" si="144"/>
        <v>945</v>
      </c>
      <c r="AB202" s="8">
        <f t="shared" si="144"/>
        <v>940</v>
      </c>
      <c r="AC202" s="8">
        <f t="shared" si="144"/>
        <v>930</v>
      </c>
      <c r="AD202" s="8" t="str">
        <f t="shared" si="144"/>
        <v/>
      </c>
      <c r="AE202" s="8" t="str">
        <f t="shared" si="144"/>
        <v/>
      </c>
      <c r="AF202" s="8" t="str">
        <f t="shared" si="144"/>
        <v/>
      </c>
      <c r="AG202" s="8" t="str">
        <f t="shared" si="144"/>
        <v/>
      </c>
      <c r="AH202" s="8" t="str">
        <f t="shared" si="141"/>
        <v/>
      </c>
      <c r="AI202" s="8" t="str">
        <f t="shared" si="141"/>
        <v/>
      </c>
      <c r="AJ202" s="8" t="str">
        <f t="shared" si="141"/>
        <v/>
      </c>
      <c r="AK202" s="8" t="str">
        <f t="shared" si="141"/>
        <v/>
      </c>
      <c r="AL202" s="8" t="str">
        <f t="shared" si="141"/>
        <v/>
      </c>
      <c r="AM202" s="8" t="str">
        <f t="shared" ref="AM202:AO202" si="145">IF($O202*1.03&gt;AM$2,MAX(MIN(FLOOR(($F202-$G202*LOG10($P202*AM$2/100))/$M202,1)*$M202,$J202),$K202),"")</f>
        <v/>
      </c>
      <c r="AN202" s="8" t="str">
        <f t="shared" si="145"/>
        <v/>
      </c>
      <c r="AO202" s="8" t="str">
        <f t="shared" si="145"/>
        <v/>
      </c>
      <c r="AQ202" s="8">
        <f t="shared" si="112"/>
        <v>110</v>
      </c>
      <c r="AR202" s="8">
        <f t="shared" si="113"/>
        <v>594.18521581609184</v>
      </c>
      <c r="AS202" s="8" t="str">
        <f t="shared" si="114"/>
        <v>MP00H_E8</v>
      </c>
      <c r="AT202" s="8">
        <f t="shared" si="115"/>
        <v>1270</v>
      </c>
      <c r="AU202" s="8">
        <f t="shared" si="116"/>
        <v>1270</v>
      </c>
      <c r="AV202" s="8">
        <f t="shared" si="117"/>
        <v>1230</v>
      </c>
      <c r="AW202" s="8">
        <f t="shared" si="118"/>
        <v>1205</v>
      </c>
      <c r="AX202" s="8">
        <f t="shared" si="119"/>
        <v>1185</v>
      </c>
      <c r="AY202" s="8">
        <f t="shared" si="120"/>
        <v>1170</v>
      </c>
      <c r="AZ202" s="8">
        <f t="shared" si="121"/>
        <v>1155</v>
      </c>
      <c r="BA202" s="8">
        <f t="shared" si="122"/>
        <v>1145</v>
      </c>
      <c r="BB202" s="8">
        <f t="shared" si="123"/>
        <v>1140</v>
      </c>
      <c r="BC202" s="8">
        <f t="shared" si="124"/>
        <v>1130</v>
      </c>
      <c r="BD202" s="8">
        <f t="shared" si="125"/>
        <v>1125</v>
      </c>
      <c r="BE202" s="8">
        <f t="shared" si="126"/>
        <v>1115</v>
      </c>
      <c r="BF202" s="8" t="str">
        <f t="shared" si="127"/>
        <v/>
      </c>
      <c r="BG202" s="8" t="str">
        <f t="shared" si="128"/>
        <v/>
      </c>
      <c r="BH202" s="8" t="str">
        <f t="shared" si="129"/>
        <v/>
      </c>
      <c r="BI202" s="8" t="str">
        <f t="shared" si="130"/>
        <v/>
      </c>
      <c r="BJ202" s="8" t="str">
        <f t="shared" si="131"/>
        <v/>
      </c>
      <c r="BK202" s="8" t="str">
        <f t="shared" si="132"/>
        <v/>
      </c>
      <c r="BL202" s="8" t="str">
        <f t="shared" si="133"/>
        <v/>
      </c>
      <c r="BM202" s="8" t="str">
        <f t="shared" si="134"/>
        <v/>
      </c>
      <c r="BN202" s="8" t="str">
        <f t="shared" si="135"/>
        <v/>
      </c>
      <c r="BO202" s="8" t="str">
        <f t="shared" si="136"/>
        <v/>
      </c>
      <c r="BP202" s="8" t="str">
        <f t="shared" si="137"/>
        <v/>
      </c>
      <c r="BQ202" s="8" t="str">
        <f t="shared" si="138"/>
        <v/>
      </c>
    </row>
    <row r="203" spans="1:69" x14ac:dyDescent="0.2">
      <c r="A203" s="8" t="str">
        <f>Binning!B203</f>
        <v>PCPU</v>
      </c>
      <c r="B203" s="8" t="str">
        <f>Binning!C203</f>
        <v>MP00H</v>
      </c>
      <c r="C203" s="8" t="str">
        <f>Binning!D203</f>
        <v>E9</v>
      </c>
      <c r="D203" s="8" t="str">
        <f>Binning!F203</f>
        <v>MP00H_E9</v>
      </c>
      <c r="E203" s="8" t="str">
        <f>Binning!G203</f>
        <v>Bin1</v>
      </c>
      <c r="F203" s="8">
        <f>Binning!H203</f>
        <v>1355</v>
      </c>
      <c r="G203" s="8">
        <f>Binning!I203</f>
        <v>155</v>
      </c>
      <c r="H203" s="8">
        <f>Binning!J203</f>
        <v>653.6</v>
      </c>
      <c r="J203" s="8">
        <f>Binning!L203</f>
        <v>1085</v>
      </c>
      <c r="K203" s="8">
        <f>Binning!M203</f>
        <v>875</v>
      </c>
      <c r="L203" s="8">
        <f>Binning!N203</f>
        <v>185</v>
      </c>
      <c r="M203" s="8">
        <f>Binning!Y203</f>
        <v>5</v>
      </c>
      <c r="O203" s="8">
        <f t="shared" si="110"/>
        <v>110</v>
      </c>
      <c r="P203" s="8">
        <f>Binning!AZ203</f>
        <v>594.18521581609184</v>
      </c>
      <c r="Q203" s="8" t="str">
        <f t="shared" si="111"/>
        <v>MP00H_E9</v>
      </c>
      <c r="R203" s="8">
        <f t="shared" si="144"/>
        <v>1085</v>
      </c>
      <c r="S203" s="8">
        <f t="shared" si="144"/>
        <v>1080</v>
      </c>
      <c r="T203" s="8">
        <f t="shared" si="144"/>
        <v>1030</v>
      </c>
      <c r="U203" s="8">
        <f t="shared" si="144"/>
        <v>1005</v>
      </c>
      <c r="V203" s="8">
        <f t="shared" si="144"/>
        <v>985</v>
      </c>
      <c r="W203" s="8">
        <f t="shared" si="144"/>
        <v>970</v>
      </c>
      <c r="X203" s="8">
        <f t="shared" si="144"/>
        <v>955</v>
      </c>
      <c r="Y203" s="8">
        <f t="shared" si="144"/>
        <v>945</v>
      </c>
      <c r="Z203" s="8">
        <f t="shared" si="144"/>
        <v>940</v>
      </c>
      <c r="AA203" s="8">
        <f t="shared" si="144"/>
        <v>930</v>
      </c>
      <c r="AB203" s="8">
        <f t="shared" si="144"/>
        <v>925</v>
      </c>
      <c r="AC203" s="8">
        <f t="shared" si="144"/>
        <v>915</v>
      </c>
      <c r="AD203" s="8" t="str">
        <f t="shared" si="144"/>
        <v/>
      </c>
      <c r="AE203" s="8" t="str">
        <f t="shared" si="144"/>
        <v/>
      </c>
      <c r="AF203" s="8" t="str">
        <f t="shared" si="144"/>
        <v/>
      </c>
      <c r="AG203" s="8" t="str">
        <f t="shared" si="144"/>
        <v/>
      </c>
      <c r="AH203" s="8" t="str">
        <f t="shared" ref="AG203:AO236" si="146">IF($O203*1.03&gt;AH$2,MAX(MIN(FLOOR(($F203-$G203*LOG10($P203*AH$2/100))/$M203,1)*$M203,$J203),$K203),"")</f>
        <v/>
      </c>
      <c r="AI203" s="8" t="str">
        <f t="shared" si="146"/>
        <v/>
      </c>
      <c r="AJ203" s="8" t="str">
        <f t="shared" si="146"/>
        <v/>
      </c>
      <c r="AK203" s="8" t="str">
        <f t="shared" si="146"/>
        <v/>
      </c>
      <c r="AL203" s="8" t="str">
        <f t="shared" si="146"/>
        <v/>
      </c>
      <c r="AM203" s="8" t="str">
        <f t="shared" si="146"/>
        <v/>
      </c>
      <c r="AN203" s="8" t="str">
        <f t="shared" si="146"/>
        <v/>
      </c>
      <c r="AO203" s="8" t="str">
        <f t="shared" si="146"/>
        <v/>
      </c>
      <c r="AQ203" s="8">
        <f t="shared" si="112"/>
        <v>110</v>
      </c>
      <c r="AR203" s="8">
        <f t="shared" si="113"/>
        <v>594.18521581609184</v>
      </c>
      <c r="AS203" s="8" t="str">
        <f t="shared" si="114"/>
        <v>MP00H_E9</v>
      </c>
      <c r="AT203" s="8">
        <f t="shared" si="115"/>
        <v>1270</v>
      </c>
      <c r="AU203" s="8">
        <f t="shared" si="116"/>
        <v>1265</v>
      </c>
      <c r="AV203" s="8">
        <f t="shared" si="117"/>
        <v>1215</v>
      </c>
      <c r="AW203" s="8">
        <f t="shared" si="118"/>
        <v>1190</v>
      </c>
      <c r="AX203" s="8">
        <f t="shared" si="119"/>
        <v>1170</v>
      </c>
      <c r="AY203" s="8">
        <f t="shared" si="120"/>
        <v>1155</v>
      </c>
      <c r="AZ203" s="8">
        <f t="shared" si="121"/>
        <v>1140</v>
      </c>
      <c r="BA203" s="8">
        <f t="shared" si="122"/>
        <v>1130</v>
      </c>
      <c r="BB203" s="8">
        <f t="shared" si="123"/>
        <v>1125</v>
      </c>
      <c r="BC203" s="8">
        <f t="shared" si="124"/>
        <v>1115</v>
      </c>
      <c r="BD203" s="8">
        <f t="shared" si="125"/>
        <v>1110</v>
      </c>
      <c r="BE203" s="8">
        <f t="shared" si="126"/>
        <v>1100</v>
      </c>
      <c r="BF203" s="8" t="str">
        <f t="shared" si="127"/>
        <v/>
      </c>
      <c r="BG203" s="8" t="str">
        <f t="shared" si="128"/>
        <v/>
      </c>
      <c r="BH203" s="8" t="str">
        <f t="shared" si="129"/>
        <v/>
      </c>
      <c r="BI203" s="8" t="str">
        <f t="shared" si="130"/>
        <v/>
      </c>
      <c r="BJ203" s="8" t="str">
        <f t="shared" si="131"/>
        <v/>
      </c>
      <c r="BK203" s="8" t="str">
        <f t="shared" si="132"/>
        <v/>
      </c>
      <c r="BL203" s="8" t="str">
        <f t="shared" si="133"/>
        <v/>
      </c>
      <c r="BM203" s="8" t="str">
        <f t="shared" si="134"/>
        <v/>
      </c>
      <c r="BN203" s="8" t="str">
        <f t="shared" si="135"/>
        <v/>
      </c>
      <c r="BO203" s="8" t="str">
        <f t="shared" si="136"/>
        <v/>
      </c>
      <c r="BP203" s="8" t="str">
        <f t="shared" si="137"/>
        <v/>
      </c>
      <c r="BQ203" s="8" t="str">
        <f t="shared" si="138"/>
        <v/>
      </c>
    </row>
    <row r="204" spans="1:69" x14ac:dyDescent="0.2">
      <c r="A204" s="8" t="str">
        <f>Binning!B204</f>
        <v>PCPU</v>
      </c>
      <c r="B204" s="8" t="str">
        <f>Binning!C204</f>
        <v>MP00H</v>
      </c>
      <c r="C204" s="8" t="str">
        <f>Binning!D204</f>
        <v>E10</v>
      </c>
      <c r="D204" s="8" t="str">
        <f>Binning!F204</f>
        <v>MP00H_E10</v>
      </c>
      <c r="E204" s="8" t="str">
        <f>Binning!G204</f>
        <v>Bin1</v>
      </c>
      <c r="F204" s="8">
        <f>Binning!H204</f>
        <v>1340</v>
      </c>
      <c r="G204" s="8">
        <f>Binning!I204</f>
        <v>155</v>
      </c>
      <c r="H204" s="8">
        <f>Binning!J204</f>
        <v>653.6</v>
      </c>
      <c r="J204" s="8">
        <f>Binning!L204</f>
        <v>1085</v>
      </c>
      <c r="K204" s="8">
        <f>Binning!M204</f>
        <v>875</v>
      </c>
      <c r="L204" s="8">
        <f>Binning!N204</f>
        <v>185</v>
      </c>
      <c r="M204" s="8">
        <f>Binning!Y204</f>
        <v>5</v>
      </c>
      <c r="O204" s="8">
        <f t="shared" si="110"/>
        <v>110</v>
      </c>
      <c r="P204" s="8">
        <f>Binning!AZ204</f>
        <v>594.18521581609184</v>
      </c>
      <c r="Q204" s="8" t="str">
        <f t="shared" si="111"/>
        <v>MP00H_E10</v>
      </c>
      <c r="R204" s="8">
        <f t="shared" si="144"/>
        <v>1085</v>
      </c>
      <c r="S204" s="8">
        <f t="shared" si="144"/>
        <v>1065</v>
      </c>
      <c r="T204" s="8">
        <f t="shared" si="144"/>
        <v>1015</v>
      </c>
      <c r="U204" s="8">
        <f t="shared" si="144"/>
        <v>990</v>
      </c>
      <c r="V204" s="8">
        <f t="shared" si="144"/>
        <v>970</v>
      </c>
      <c r="W204" s="8">
        <f t="shared" si="144"/>
        <v>955</v>
      </c>
      <c r="X204" s="8">
        <f t="shared" si="144"/>
        <v>940</v>
      </c>
      <c r="Y204" s="8">
        <f t="shared" si="144"/>
        <v>930</v>
      </c>
      <c r="Z204" s="8">
        <f t="shared" si="144"/>
        <v>925</v>
      </c>
      <c r="AA204" s="8">
        <f t="shared" si="144"/>
        <v>915</v>
      </c>
      <c r="AB204" s="8">
        <f t="shared" si="144"/>
        <v>910</v>
      </c>
      <c r="AC204" s="8">
        <f t="shared" si="144"/>
        <v>900</v>
      </c>
      <c r="AD204" s="8" t="str">
        <f t="shared" si="144"/>
        <v/>
      </c>
      <c r="AE204" s="8" t="str">
        <f t="shared" si="144"/>
        <v/>
      </c>
      <c r="AF204" s="8" t="str">
        <f t="shared" si="144"/>
        <v/>
      </c>
      <c r="AG204" s="8" t="str">
        <f t="shared" si="144"/>
        <v/>
      </c>
      <c r="AH204" s="8" t="str">
        <f t="shared" si="146"/>
        <v/>
      </c>
      <c r="AI204" s="8" t="str">
        <f t="shared" si="146"/>
        <v/>
      </c>
      <c r="AJ204" s="8" t="str">
        <f t="shared" si="146"/>
        <v/>
      </c>
      <c r="AK204" s="8" t="str">
        <f t="shared" si="146"/>
        <v/>
      </c>
      <c r="AL204" s="8" t="str">
        <f t="shared" si="146"/>
        <v/>
      </c>
      <c r="AM204" s="8" t="str">
        <f t="shared" si="146"/>
        <v/>
      </c>
      <c r="AN204" s="8" t="str">
        <f t="shared" si="146"/>
        <v/>
      </c>
      <c r="AO204" s="8" t="str">
        <f t="shared" si="146"/>
        <v/>
      </c>
      <c r="AQ204" s="8">
        <f t="shared" si="112"/>
        <v>110</v>
      </c>
      <c r="AR204" s="8">
        <f t="shared" si="113"/>
        <v>594.18521581609184</v>
      </c>
      <c r="AS204" s="8" t="str">
        <f t="shared" si="114"/>
        <v>MP00H_E10</v>
      </c>
      <c r="AT204" s="8">
        <f t="shared" si="115"/>
        <v>1270</v>
      </c>
      <c r="AU204" s="8">
        <f t="shared" si="116"/>
        <v>1250</v>
      </c>
      <c r="AV204" s="8">
        <f t="shared" si="117"/>
        <v>1200</v>
      </c>
      <c r="AW204" s="8">
        <f t="shared" si="118"/>
        <v>1175</v>
      </c>
      <c r="AX204" s="8">
        <f t="shared" si="119"/>
        <v>1155</v>
      </c>
      <c r="AY204" s="8">
        <f t="shared" si="120"/>
        <v>1140</v>
      </c>
      <c r="AZ204" s="8">
        <f t="shared" si="121"/>
        <v>1125</v>
      </c>
      <c r="BA204" s="8">
        <f t="shared" si="122"/>
        <v>1115</v>
      </c>
      <c r="BB204" s="8">
        <f t="shared" si="123"/>
        <v>1110</v>
      </c>
      <c r="BC204" s="8">
        <f t="shared" si="124"/>
        <v>1100</v>
      </c>
      <c r="BD204" s="8">
        <f t="shared" si="125"/>
        <v>1095</v>
      </c>
      <c r="BE204" s="8">
        <f t="shared" si="126"/>
        <v>1085</v>
      </c>
      <c r="BF204" s="8" t="str">
        <f t="shared" si="127"/>
        <v/>
      </c>
      <c r="BG204" s="8" t="str">
        <f t="shared" si="128"/>
        <v/>
      </c>
      <c r="BH204" s="8" t="str">
        <f t="shared" si="129"/>
        <v/>
      </c>
      <c r="BI204" s="8" t="str">
        <f t="shared" si="130"/>
        <v/>
      </c>
      <c r="BJ204" s="8" t="str">
        <f t="shared" si="131"/>
        <v/>
      </c>
      <c r="BK204" s="8" t="str">
        <f t="shared" si="132"/>
        <v/>
      </c>
      <c r="BL204" s="8" t="str">
        <f t="shared" si="133"/>
        <v/>
      </c>
      <c r="BM204" s="8" t="str">
        <f t="shared" si="134"/>
        <v/>
      </c>
      <c r="BN204" s="8" t="str">
        <f t="shared" si="135"/>
        <v/>
      </c>
      <c r="BO204" s="8" t="str">
        <f t="shared" si="136"/>
        <v/>
      </c>
      <c r="BP204" s="8" t="str">
        <f t="shared" si="137"/>
        <v/>
      </c>
      <c r="BQ204" s="8" t="str">
        <f t="shared" si="138"/>
        <v/>
      </c>
    </row>
    <row r="205" spans="1:69" x14ac:dyDescent="0.2">
      <c r="A205" s="8" t="str">
        <f>Binning!B205</f>
        <v>PCPU</v>
      </c>
      <c r="B205" s="8" t="str">
        <f>Binning!C205</f>
        <v>MP00H</v>
      </c>
      <c r="C205" s="8" t="str">
        <f>Binning!D205</f>
        <v>E11</v>
      </c>
      <c r="D205" s="8" t="str">
        <f>Binning!F205</f>
        <v>MP00H_E11</v>
      </c>
      <c r="E205" s="8" t="str">
        <f>Binning!G205</f>
        <v>Bin1</v>
      </c>
      <c r="F205" s="8">
        <f>Binning!H205</f>
        <v>1325</v>
      </c>
      <c r="G205" s="8">
        <f>Binning!I205</f>
        <v>155</v>
      </c>
      <c r="H205" s="8">
        <f>Binning!J205</f>
        <v>653.6</v>
      </c>
      <c r="J205" s="8">
        <f>Binning!L205</f>
        <v>1085</v>
      </c>
      <c r="K205" s="8">
        <f>Binning!M205</f>
        <v>875</v>
      </c>
      <c r="L205" s="8">
        <f>Binning!N205</f>
        <v>185</v>
      </c>
      <c r="M205" s="8">
        <f>Binning!Y205</f>
        <v>5</v>
      </c>
      <c r="O205" s="8">
        <f t="shared" si="110"/>
        <v>110</v>
      </c>
      <c r="P205" s="8">
        <f>Binning!AZ205</f>
        <v>594.18521581609184</v>
      </c>
      <c r="Q205" s="8" t="str">
        <f t="shared" si="111"/>
        <v>MP00H_E11</v>
      </c>
      <c r="R205" s="8">
        <f t="shared" si="144"/>
        <v>1085</v>
      </c>
      <c r="S205" s="8">
        <f t="shared" si="144"/>
        <v>1050</v>
      </c>
      <c r="T205" s="8">
        <f t="shared" si="144"/>
        <v>1000</v>
      </c>
      <c r="U205" s="8">
        <f t="shared" si="144"/>
        <v>975</v>
      </c>
      <c r="V205" s="8">
        <f t="shared" si="144"/>
        <v>955</v>
      </c>
      <c r="W205" s="8">
        <f t="shared" si="144"/>
        <v>940</v>
      </c>
      <c r="X205" s="8">
        <f t="shared" si="144"/>
        <v>925</v>
      </c>
      <c r="Y205" s="8">
        <f t="shared" si="144"/>
        <v>915</v>
      </c>
      <c r="Z205" s="8">
        <f t="shared" si="144"/>
        <v>910</v>
      </c>
      <c r="AA205" s="8">
        <f t="shared" si="144"/>
        <v>900</v>
      </c>
      <c r="AB205" s="8">
        <f t="shared" si="144"/>
        <v>895</v>
      </c>
      <c r="AC205" s="8">
        <f t="shared" si="144"/>
        <v>885</v>
      </c>
      <c r="AD205" s="8" t="str">
        <f t="shared" si="144"/>
        <v/>
      </c>
      <c r="AE205" s="8" t="str">
        <f t="shared" si="144"/>
        <v/>
      </c>
      <c r="AF205" s="8" t="str">
        <f t="shared" si="144"/>
        <v/>
      </c>
      <c r="AG205" s="8" t="str">
        <f t="shared" si="144"/>
        <v/>
      </c>
      <c r="AH205" s="8" t="str">
        <f t="shared" si="146"/>
        <v/>
      </c>
      <c r="AI205" s="8" t="str">
        <f t="shared" si="146"/>
        <v/>
      </c>
      <c r="AJ205" s="8" t="str">
        <f t="shared" si="146"/>
        <v/>
      </c>
      <c r="AK205" s="8" t="str">
        <f t="shared" si="146"/>
        <v/>
      </c>
      <c r="AL205" s="8" t="str">
        <f t="shared" si="146"/>
        <v/>
      </c>
      <c r="AM205" s="8" t="str">
        <f t="shared" si="146"/>
        <v/>
      </c>
      <c r="AN205" s="8" t="str">
        <f t="shared" si="146"/>
        <v/>
      </c>
      <c r="AO205" s="8" t="str">
        <f t="shared" si="146"/>
        <v/>
      </c>
      <c r="AQ205" s="8">
        <f t="shared" si="112"/>
        <v>110</v>
      </c>
      <c r="AR205" s="8">
        <f t="shared" si="113"/>
        <v>594.18521581609184</v>
      </c>
      <c r="AS205" s="8" t="str">
        <f t="shared" si="114"/>
        <v>MP00H_E11</v>
      </c>
      <c r="AT205" s="8">
        <f t="shared" si="115"/>
        <v>1270</v>
      </c>
      <c r="AU205" s="8">
        <f t="shared" si="116"/>
        <v>1235</v>
      </c>
      <c r="AV205" s="8">
        <f t="shared" si="117"/>
        <v>1185</v>
      </c>
      <c r="AW205" s="8">
        <f t="shared" si="118"/>
        <v>1160</v>
      </c>
      <c r="AX205" s="8">
        <f t="shared" si="119"/>
        <v>1140</v>
      </c>
      <c r="AY205" s="8">
        <f t="shared" si="120"/>
        <v>1125</v>
      </c>
      <c r="AZ205" s="8">
        <f t="shared" si="121"/>
        <v>1110</v>
      </c>
      <c r="BA205" s="8">
        <f t="shared" si="122"/>
        <v>1100</v>
      </c>
      <c r="BB205" s="8">
        <f t="shared" si="123"/>
        <v>1095</v>
      </c>
      <c r="BC205" s="8">
        <f t="shared" si="124"/>
        <v>1085</v>
      </c>
      <c r="BD205" s="8">
        <f t="shared" si="125"/>
        <v>1080</v>
      </c>
      <c r="BE205" s="8">
        <f t="shared" si="126"/>
        <v>1070</v>
      </c>
      <c r="BF205" s="8" t="str">
        <f t="shared" si="127"/>
        <v/>
      </c>
      <c r="BG205" s="8" t="str">
        <f t="shared" si="128"/>
        <v/>
      </c>
      <c r="BH205" s="8" t="str">
        <f t="shared" si="129"/>
        <v/>
      </c>
      <c r="BI205" s="8" t="str">
        <f t="shared" si="130"/>
        <v/>
      </c>
      <c r="BJ205" s="8" t="str">
        <f t="shared" si="131"/>
        <v/>
      </c>
      <c r="BK205" s="8" t="str">
        <f t="shared" si="132"/>
        <v/>
      </c>
      <c r="BL205" s="8" t="str">
        <f t="shared" si="133"/>
        <v/>
      </c>
      <c r="BM205" s="8" t="str">
        <f t="shared" si="134"/>
        <v/>
      </c>
      <c r="BN205" s="8" t="str">
        <f t="shared" si="135"/>
        <v/>
      </c>
      <c r="BO205" s="8" t="str">
        <f t="shared" si="136"/>
        <v/>
      </c>
      <c r="BP205" s="8" t="str">
        <f t="shared" si="137"/>
        <v/>
      </c>
      <c r="BQ205" s="8" t="str">
        <f t="shared" si="138"/>
        <v/>
      </c>
    </row>
    <row r="206" spans="1:69" x14ac:dyDescent="0.2">
      <c r="A206" s="8" t="str">
        <f>Binning!B206</f>
        <v>PCPU</v>
      </c>
      <c r="B206" s="8" t="str">
        <f>Binning!C206</f>
        <v>MP00H</v>
      </c>
      <c r="C206" s="8" t="str">
        <f>Binning!D206</f>
        <v>E12</v>
      </c>
      <c r="D206" s="8" t="str">
        <f>Binning!F206</f>
        <v>MP00H_E12</v>
      </c>
      <c r="E206" s="8" t="str">
        <f>Binning!G206</f>
        <v>Bin1</v>
      </c>
      <c r="F206" s="8">
        <f>Binning!H206</f>
        <v>1310</v>
      </c>
      <c r="G206" s="8">
        <f>Binning!I206</f>
        <v>155</v>
      </c>
      <c r="H206" s="8">
        <f>Binning!J206</f>
        <v>653.6</v>
      </c>
      <c r="J206" s="8">
        <f>Binning!L206</f>
        <v>1085</v>
      </c>
      <c r="K206" s="8">
        <f>Binning!M206</f>
        <v>875</v>
      </c>
      <c r="L206" s="8">
        <f>Binning!N206</f>
        <v>185</v>
      </c>
      <c r="M206" s="8">
        <f>Binning!Y206</f>
        <v>5</v>
      </c>
      <c r="O206" s="8">
        <f t="shared" si="110"/>
        <v>110</v>
      </c>
      <c r="P206" s="8">
        <f>Binning!AZ206</f>
        <v>594.18521581609184</v>
      </c>
      <c r="Q206" s="8" t="str">
        <f t="shared" si="111"/>
        <v>MP00H_E12</v>
      </c>
      <c r="R206" s="8">
        <f t="shared" ref="R206:AG221" si="147">IF($O206*1.03&gt;R$2,MAX(MIN(FLOOR(($F206-$G206*LOG10($P206*R$2/100))/$M206,1)*$M206,$J206),$K206),"")</f>
        <v>1085</v>
      </c>
      <c r="S206" s="8">
        <f t="shared" si="147"/>
        <v>1035</v>
      </c>
      <c r="T206" s="8">
        <f t="shared" si="147"/>
        <v>985</v>
      </c>
      <c r="U206" s="8">
        <f t="shared" si="147"/>
        <v>960</v>
      </c>
      <c r="V206" s="8">
        <f t="shared" si="147"/>
        <v>940</v>
      </c>
      <c r="W206" s="8">
        <f t="shared" si="147"/>
        <v>925</v>
      </c>
      <c r="X206" s="8">
        <f t="shared" si="147"/>
        <v>910</v>
      </c>
      <c r="Y206" s="8">
        <f t="shared" si="147"/>
        <v>900</v>
      </c>
      <c r="Z206" s="8">
        <f t="shared" si="147"/>
        <v>895</v>
      </c>
      <c r="AA206" s="8">
        <f t="shared" si="147"/>
        <v>885</v>
      </c>
      <c r="AB206" s="8">
        <f t="shared" si="147"/>
        <v>880</v>
      </c>
      <c r="AC206" s="8">
        <f t="shared" si="147"/>
        <v>875</v>
      </c>
      <c r="AD206" s="8" t="str">
        <f t="shared" si="147"/>
        <v/>
      </c>
      <c r="AE206" s="8" t="str">
        <f t="shared" si="147"/>
        <v/>
      </c>
      <c r="AF206" s="8" t="str">
        <f t="shared" si="147"/>
        <v/>
      </c>
      <c r="AG206" s="8" t="str">
        <f t="shared" si="147"/>
        <v/>
      </c>
      <c r="AH206" s="8" t="str">
        <f t="shared" si="146"/>
        <v/>
      </c>
      <c r="AI206" s="8" t="str">
        <f t="shared" si="146"/>
        <v/>
      </c>
      <c r="AJ206" s="8" t="str">
        <f t="shared" si="146"/>
        <v/>
      </c>
      <c r="AK206" s="8" t="str">
        <f t="shared" si="146"/>
        <v/>
      </c>
      <c r="AL206" s="8" t="str">
        <f t="shared" si="146"/>
        <v/>
      </c>
      <c r="AM206" s="8" t="str">
        <f t="shared" si="146"/>
        <v/>
      </c>
      <c r="AN206" s="8" t="str">
        <f t="shared" si="146"/>
        <v/>
      </c>
      <c r="AO206" s="8" t="str">
        <f t="shared" si="146"/>
        <v/>
      </c>
      <c r="AQ206" s="8">
        <f t="shared" si="112"/>
        <v>110</v>
      </c>
      <c r="AR206" s="8">
        <f t="shared" si="113"/>
        <v>594.18521581609184</v>
      </c>
      <c r="AS206" s="8" t="str">
        <f t="shared" si="114"/>
        <v>MP00H_E12</v>
      </c>
      <c r="AT206" s="8">
        <f t="shared" si="115"/>
        <v>1270</v>
      </c>
      <c r="AU206" s="8">
        <f t="shared" si="116"/>
        <v>1220</v>
      </c>
      <c r="AV206" s="8">
        <f t="shared" si="117"/>
        <v>1170</v>
      </c>
      <c r="AW206" s="8">
        <f t="shared" si="118"/>
        <v>1145</v>
      </c>
      <c r="AX206" s="8">
        <f t="shared" si="119"/>
        <v>1125</v>
      </c>
      <c r="AY206" s="8">
        <f t="shared" si="120"/>
        <v>1110</v>
      </c>
      <c r="AZ206" s="8">
        <f t="shared" si="121"/>
        <v>1095</v>
      </c>
      <c r="BA206" s="8">
        <f t="shared" si="122"/>
        <v>1085</v>
      </c>
      <c r="BB206" s="8">
        <f t="shared" si="123"/>
        <v>1080</v>
      </c>
      <c r="BC206" s="8">
        <f t="shared" si="124"/>
        <v>1070</v>
      </c>
      <c r="BD206" s="8">
        <f t="shared" si="125"/>
        <v>1065</v>
      </c>
      <c r="BE206" s="8">
        <f t="shared" si="126"/>
        <v>1060</v>
      </c>
      <c r="BF206" s="8" t="str">
        <f t="shared" si="127"/>
        <v/>
      </c>
      <c r="BG206" s="8" t="str">
        <f t="shared" si="128"/>
        <v/>
      </c>
      <c r="BH206" s="8" t="str">
        <f t="shared" si="129"/>
        <v/>
      </c>
      <c r="BI206" s="8" t="str">
        <f t="shared" si="130"/>
        <v/>
      </c>
      <c r="BJ206" s="8" t="str">
        <f t="shared" si="131"/>
        <v/>
      </c>
      <c r="BK206" s="8" t="str">
        <f t="shared" si="132"/>
        <v/>
      </c>
      <c r="BL206" s="8" t="str">
        <f t="shared" si="133"/>
        <v/>
      </c>
      <c r="BM206" s="8" t="str">
        <f t="shared" si="134"/>
        <v/>
      </c>
      <c r="BN206" s="8" t="str">
        <f t="shared" si="135"/>
        <v/>
      </c>
      <c r="BO206" s="8" t="str">
        <f t="shared" si="136"/>
        <v/>
      </c>
      <c r="BP206" s="8" t="str">
        <f t="shared" si="137"/>
        <v/>
      </c>
      <c r="BQ206" s="8" t="str">
        <f t="shared" si="138"/>
        <v/>
      </c>
    </row>
    <row r="207" spans="1:69" x14ac:dyDescent="0.2">
      <c r="A207" s="8" t="str">
        <f>Binning!B207</f>
        <v>PCPU</v>
      </c>
      <c r="B207" s="8" t="str">
        <f>Binning!C207</f>
        <v>MP00I</v>
      </c>
      <c r="C207" s="8" t="str">
        <f>Binning!D207</f>
        <v>E1</v>
      </c>
      <c r="D207" s="8" t="str">
        <f>Binning!F207</f>
        <v>MP00I_E1</v>
      </c>
      <c r="E207" s="8" t="str">
        <f>Binning!G207</f>
        <v>Bin1</v>
      </c>
      <c r="F207" s="8">
        <f>Binning!H207</f>
        <v>1475</v>
      </c>
      <c r="G207" s="8">
        <f>Binning!I207</f>
        <v>155</v>
      </c>
      <c r="H207" s="8">
        <f>Binning!J207</f>
        <v>653.6</v>
      </c>
      <c r="J207" s="8">
        <f>Binning!L207</f>
        <v>1105</v>
      </c>
      <c r="K207" s="8">
        <f>Binning!M207</f>
        <v>875</v>
      </c>
      <c r="L207" s="8">
        <f>Binning!N207</f>
        <v>185</v>
      </c>
      <c r="M207" s="8">
        <f>Binning!Y207</f>
        <v>5</v>
      </c>
      <c r="O207" s="8">
        <f t="shared" si="110"/>
        <v>110</v>
      </c>
      <c r="P207" s="8">
        <f>Binning!AZ207</f>
        <v>594.18521581609184</v>
      </c>
      <c r="Q207" s="8" t="str">
        <f t="shared" si="111"/>
        <v>MP00I_E1</v>
      </c>
      <c r="R207" s="8">
        <f t="shared" si="147"/>
        <v>1105</v>
      </c>
      <c r="S207" s="8">
        <f t="shared" si="147"/>
        <v>1105</v>
      </c>
      <c r="T207" s="8">
        <f t="shared" si="147"/>
        <v>1105</v>
      </c>
      <c r="U207" s="8">
        <f t="shared" si="147"/>
        <v>1105</v>
      </c>
      <c r="V207" s="8">
        <f t="shared" si="147"/>
        <v>1105</v>
      </c>
      <c r="W207" s="8">
        <f t="shared" si="147"/>
        <v>1090</v>
      </c>
      <c r="X207" s="8">
        <f t="shared" si="147"/>
        <v>1075</v>
      </c>
      <c r="Y207" s="8">
        <f t="shared" si="147"/>
        <v>1065</v>
      </c>
      <c r="Z207" s="8">
        <f t="shared" si="147"/>
        <v>1060</v>
      </c>
      <c r="AA207" s="8">
        <f t="shared" si="147"/>
        <v>1050</v>
      </c>
      <c r="AB207" s="8">
        <f t="shared" si="147"/>
        <v>1045</v>
      </c>
      <c r="AC207" s="8">
        <f t="shared" si="147"/>
        <v>1035</v>
      </c>
      <c r="AD207" s="8" t="str">
        <f t="shared" si="147"/>
        <v/>
      </c>
      <c r="AE207" s="8" t="str">
        <f t="shared" si="147"/>
        <v/>
      </c>
      <c r="AF207" s="8" t="str">
        <f t="shared" si="147"/>
        <v/>
      </c>
      <c r="AG207" s="8" t="str">
        <f t="shared" si="147"/>
        <v/>
      </c>
      <c r="AH207" s="8" t="str">
        <f t="shared" si="146"/>
        <v/>
      </c>
      <c r="AI207" s="8" t="str">
        <f t="shared" si="146"/>
        <v/>
      </c>
      <c r="AJ207" s="8" t="str">
        <f t="shared" si="146"/>
        <v/>
      </c>
      <c r="AK207" s="8" t="str">
        <f t="shared" si="146"/>
        <v/>
      </c>
      <c r="AL207" s="8" t="str">
        <f t="shared" si="146"/>
        <v/>
      </c>
      <c r="AM207" s="8" t="str">
        <f t="shared" si="146"/>
        <v/>
      </c>
      <c r="AN207" s="8" t="str">
        <f t="shared" si="146"/>
        <v/>
      </c>
      <c r="AO207" s="8" t="str">
        <f t="shared" si="146"/>
        <v/>
      </c>
      <c r="AQ207" s="8">
        <f t="shared" si="112"/>
        <v>110</v>
      </c>
      <c r="AR207" s="8">
        <f t="shared" si="113"/>
        <v>594.18521581609184</v>
      </c>
      <c r="AS207" s="8" t="str">
        <f t="shared" si="114"/>
        <v>MP00I_E1</v>
      </c>
      <c r="AT207" s="8">
        <f t="shared" si="115"/>
        <v>1290</v>
      </c>
      <c r="AU207" s="8">
        <f t="shared" si="116"/>
        <v>1290</v>
      </c>
      <c r="AV207" s="8">
        <f t="shared" si="117"/>
        <v>1290</v>
      </c>
      <c r="AW207" s="8">
        <f t="shared" si="118"/>
        <v>1290</v>
      </c>
      <c r="AX207" s="8">
        <f t="shared" si="119"/>
        <v>1290</v>
      </c>
      <c r="AY207" s="8">
        <f t="shared" si="120"/>
        <v>1275</v>
      </c>
      <c r="AZ207" s="8">
        <f t="shared" si="121"/>
        <v>1260</v>
      </c>
      <c r="BA207" s="8">
        <f t="shared" si="122"/>
        <v>1250</v>
      </c>
      <c r="BB207" s="8">
        <f t="shared" si="123"/>
        <v>1245</v>
      </c>
      <c r="BC207" s="8">
        <f t="shared" si="124"/>
        <v>1235</v>
      </c>
      <c r="BD207" s="8">
        <f t="shared" si="125"/>
        <v>1230</v>
      </c>
      <c r="BE207" s="8">
        <f t="shared" si="126"/>
        <v>1220</v>
      </c>
      <c r="BF207" s="8" t="str">
        <f t="shared" si="127"/>
        <v/>
      </c>
      <c r="BG207" s="8" t="str">
        <f t="shared" si="128"/>
        <v/>
      </c>
      <c r="BH207" s="8" t="str">
        <f t="shared" si="129"/>
        <v/>
      </c>
      <c r="BI207" s="8" t="str">
        <f t="shared" si="130"/>
        <v/>
      </c>
      <c r="BJ207" s="8" t="str">
        <f t="shared" si="131"/>
        <v/>
      </c>
      <c r="BK207" s="8" t="str">
        <f t="shared" si="132"/>
        <v/>
      </c>
      <c r="BL207" s="8" t="str">
        <f t="shared" si="133"/>
        <v/>
      </c>
      <c r="BM207" s="8" t="str">
        <f t="shared" si="134"/>
        <v/>
      </c>
      <c r="BN207" s="8" t="str">
        <f t="shared" si="135"/>
        <v/>
      </c>
      <c r="BO207" s="8" t="str">
        <f t="shared" si="136"/>
        <v/>
      </c>
      <c r="BP207" s="8" t="str">
        <f t="shared" si="137"/>
        <v/>
      </c>
      <c r="BQ207" s="8" t="str">
        <f t="shared" si="138"/>
        <v/>
      </c>
    </row>
    <row r="208" spans="1:69" x14ac:dyDescent="0.2">
      <c r="A208" s="8" t="str">
        <f>Binning!B208</f>
        <v>PCPU</v>
      </c>
      <c r="B208" s="8" t="str">
        <f>Binning!C208</f>
        <v>MP00I</v>
      </c>
      <c r="C208" s="8" t="str">
        <f>Binning!D208</f>
        <v>E2</v>
      </c>
      <c r="D208" s="8" t="str">
        <f>Binning!F208</f>
        <v>MP00I_E2</v>
      </c>
      <c r="E208" s="8" t="str">
        <f>Binning!G208</f>
        <v>Bin1</v>
      </c>
      <c r="F208" s="8">
        <f>Binning!H208</f>
        <v>1460</v>
      </c>
      <c r="G208" s="8">
        <f>Binning!I208</f>
        <v>155</v>
      </c>
      <c r="H208" s="8">
        <f>Binning!J208</f>
        <v>653.6</v>
      </c>
      <c r="J208" s="8">
        <f>Binning!L208</f>
        <v>1095</v>
      </c>
      <c r="K208" s="8">
        <f>Binning!M208</f>
        <v>875</v>
      </c>
      <c r="L208" s="8">
        <f>Binning!N208</f>
        <v>185</v>
      </c>
      <c r="M208" s="8">
        <f>Binning!Y208</f>
        <v>5</v>
      </c>
      <c r="O208" s="8">
        <f t="shared" si="110"/>
        <v>110</v>
      </c>
      <c r="P208" s="8">
        <f>Binning!AZ208</f>
        <v>594.18521581609184</v>
      </c>
      <c r="Q208" s="8" t="str">
        <f t="shared" si="111"/>
        <v>MP00I_E2</v>
      </c>
      <c r="R208" s="8">
        <f t="shared" si="147"/>
        <v>1095</v>
      </c>
      <c r="S208" s="8">
        <f t="shared" si="147"/>
        <v>1095</v>
      </c>
      <c r="T208" s="8">
        <f t="shared" si="147"/>
        <v>1095</v>
      </c>
      <c r="U208" s="8">
        <f t="shared" si="147"/>
        <v>1095</v>
      </c>
      <c r="V208" s="8">
        <f t="shared" si="147"/>
        <v>1090</v>
      </c>
      <c r="W208" s="8">
        <f t="shared" si="147"/>
        <v>1075</v>
      </c>
      <c r="X208" s="8">
        <f t="shared" si="147"/>
        <v>1060</v>
      </c>
      <c r="Y208" s="8">
        <f t="shared" si="147"/>
        <v>1050</v>
      </c>
      <c r="Z208" s="8">
        <f t="shared" si="147"/>
        <v>1045</v>
      </c>
      <c r="AA208" s="8">
        <f t="shared" si="147"/>
        <v>1035</v>
      </c>
      <c r="AB208" s="8">
        <f t="shared" si="147"/>
        <v>1030</v>
      </c>
      <c r="AC208" s="8">
        <f t="shared" si="147"/>
        <v>1020</v>
      </c>
      <c r="AD208" s="8" t="str">
        <f t="shared" si="147"/>
        <v/>
      </c>
      <c r="AE208" s="8" t="str">
        <f t="shared" si="147"/>
        <v/>
      </c>
      <c r="AF208" s="8" t="str">
        <f t="shared" si="147"/>
        <v/>
      </c>
      <c r="AG208" s="8" t="str">
        <f t="shared" si="147"/>
        <v/>
      </c>
      <c r="AH208" s="8" t="str">
        <f t="shared" si="146"/>
        <v/>
      </c>
      <c r="AI208" s="8" t="str">
        <f t="shared" si="146"/>
        <v/>
      </c>
      <c r="AJ208" s="8" t="str">
        <f t="shared" si="146"/>
        <v/>
      </c>
      <c r="AK208" s="8" t="str">
        <f t="shared" si="146"/>
        <v/>
      </c>
      <c r="AL208" s="8" t="str">
        <f t="shared" si="146"/>
        <v/>
      </c>
      <c r="AM208" s="8" t="str">
        <f t="shared" si="146"/>
        <v/>
      </c>
      <c r="AN208" s="8" t="str">
        <f t="shared" si="146"/>
        <v/>
      </c>
      <c r="AO208" s="8" t="str">
        <f t="shared" si="146"/>
        <v/>
      </c>
      <c r="AQ208" s="8">
        <f t="shared" si="112"/>
        <v>110</v>
      </c>
      <c r="AR208" s="8">
        <f t="shared" si="113"/>
        <v>594.18521581609184</v>
      </c>
      <c r="AS208" s="8" t="str">
        <f t="shared" si="114"/>
        <v>MP00I_E2</v>
      </c>
      <c r="AT208" s="8">
        <f t="shared" si="115"/>
        <v>1280</v>
      </c>
      <c r="AU208" s="8">
        <f t="shared" si="116"/>
        <v>1280</v>
      </c>
      <c r="AV208" s="8">
        <f t="shared" si="117"/>
        <v>1280</v>
      </c>
      <c r="AW208" s="8">
        <f t="shared" si="118"/>
        <v>1280</v>
      </c>
      <c r="AX208" s="8">
        <f t="shared" si="119"/>
        <v>1275</v>
      </c>
      <c r="AY208" s="8">
        <f t="shared" si="120"/>
        <v>1260</v>
      </c>
      <c r="AZ208" s="8">
        <f t="shared" si="121"/>
        <v>1245</v>
      </c>
      <c r="BA208" s="8">
        <f t="shared" si="122"/>
        <v>1235</v>
      </c>
      <c r="BB208" s="8">
        <f t="shared" si="123"/>
        <v>1230</v>
      </c>
      <c r="BC208" s="8">
        <f t="shared" si="124"/>
        <v>1220</v>
      </c>
      <c r="BD208" s="8">
        <f t="shared" si="125"/>
        <v>1215</v>
      </c>
      <c r="BE208" s="8">
        <f t="shared" si="126"/>
        <v>1205</v>
      </c>
      <c r="BF208" s="8" t="str">
        <f t="shared" si="127"/>
        <v/>
      </c>
      <c r="BG208" s="8" t="str">
        <f t="shared" si="128"/>
        <v/>
      </c>
      <c r="BH208" s="8" t="str">
        <f t="shared" si="129"/>
        <v/>
      </c>
      <c r="BI208" s="8" t="str">
        <f t="shared" si="130"/>
        <v/>
      </c>
      <c r="BJ208" s="8" t="str">
        <f t="shared" si="131"/>
        <v/>
      </c>
      <c r="BK208" s="8" t="str">
        <f t="shared" si="132"/>
        <v/>
      </c>
      <c r="BL208" s="8" t="str">
        <f t="shared" si="133"/>
        <v/>
      </c>
      <c r="BM208" s="8" t="str">
        <f t="shared" si="134"/>
        <v/>
      </c>
      <c r="BN208" s="8" t="str">
        <f t="shared" si="135"/>
        <v/>
      </c>
      <c r="BO208" s="8" t="str">
        <f t="shared" si="136"/>
        <v/>
      </c>
      <c r="BP208" s="8" t="str">
        <f t="shared" si="137"/>
        <v/>
      </c>
      <c r="BQ208" s="8" t="str">
        <f t="shared" si="138"/>
        <v/>
      </c>
    </row>
    <row r="209" spans="1:69" x14ac:dyDescent="0.2">
      <c r="A209" s="8" t="str">
        <f>Binning!B209</f>
        <v>PCPU</v>
      </c>
      <c r="B209" s="8" t="str">
        <f>Binning!C209</f>
        <v>MP00I</v>
      </c>
      <c r="C209" s="8" t="str">
        <f>Binning!D209</f>
        <v>E3</v>
      </c>
      <c r="D209" s="8" t="str">
        <f>Binning!F209</f>
        <v>MP00I_E3</v>
      </c>
      <c r="E209" s="8" t="str">
        <f>Binning!G209</f>
        <v>Bin1</v>
      </c>
      <c r="F209" s="8">
        <f>Binning!H209</f>
        <v>1445</v>
      </c>
      <c r="G209" s="8">
        <f>Binning!I209</f>
        <v>155</v>
      </c>
      <c r="H209" s="8">
        <f>Binning!J209</f>
        <v>653.6</v>
      </c>
      <c r="J209" s="8">
        <f>Binning!L209</f>
        <v>1085</v>
      </c>
      <c r="K209" s="8">
        <f>Binning!M209</f>
        <v>875</v>
      </c>
      <c r="L209" s="8">
        <f>Binning!N209</f>
        <v>185</v>
      </c>
      <c r="M209" s="8">
        <f>Binning!Y209</f>
        <v>5</v>
      </c>
      <c r="O209" s="8">
        <f t="shared" si="110"/>
        <v>110</v>
      </c>
      <c r="P209" s="8">
        <f>Binning!AZ209</f>
        <v>594.18521581609184</v>
      </c>
      <c r="Q209" s="8" t="str">
        <f t="shared" si="111"/>
        <v>MP00I_E3</v>
      </c>
      <c r="R209" s="8">
        <f t="shared" si="147"/>
        <v>1085</v>
      </c>
      <c r="S209" s="8">
        <f t="shared" si="147"/>
        <v>1085</v>
      </c>
      <c r="T209" s="8">
        <f t="shared" si="147"/>
        <v>1085</v>
      </c>
      <c r="U209" s="8">
        <f t="shared" si="147"/>
        <v>1085</v>
      </c>
      <c r="V209" s="8">
        <f t="shared" si="147"/>
        <v>1075</v>
      </c>
      <c r="W209" s="8">
        <f t="shared" si="147"/>
        <v>1060</v>
      </c>
      <c r="X209" s="8">
        <f t="shared" si="147"/>
        <v>1045</v>
      </c>
      <c r="Y209" s="8">
        <f t="shared" si="147"/>
        <v>1035</v>
      </c>
      <c r="Z209" s="8">
        <f t="shared" si="147"/>
        <v>1030</v>
      </c>
      <c r="AA209" s="8">
        <f t="shared" si="147"/>
        <v>1020</v>
      </c>
      <c r="AB209" s="8">
        <f t="shared" si="147"/>
        <v>1015</v>
      </c>
      <c r="AC209" s="8">
        <f t="shared" si="147"/>
        <v>1005</v>
      </c>
      <c r="AD209" s="8" t="str">
        <f t="shared" si="147"/>
        <v/>
      </c>
      <c r="AE209" s="8" t="str">
        <f t="shared" si="147"/>
        <v/>
      </c>
      <c r="AF209" s="8" t="str">
        <f t="shared" si="147"/>
        <v/>
      </c>
      <c r="AG209" s="8" t="str">
        <f t="shared" si="147"/>
        <v/>
      </c>
      <c r="AH209" s="8" t="str">
        <f t="shared" si="146"/>
        <v/>
      </c>
      <c r="AI209" s="8" t="str">
        <f t="shared" si="146"/>
        <v/>
      </c>
      <c r="AJ209" s="8" t="str">
        <f t="shared" si="146"/>
        <v/>
      </c>
      <c r="AK209" s="8" t="str">
        <f t="shared" si="146"/>
        <v/>
      </c>
      <c r="AL209" s="8" t="str">
        <f t="shared" si="146"/>
        <v/>
      </c>
      <c r="AM209" s="8" t="str">
        <f t="shared" si="146"/>
        <v/>
      </c>
      <c r="AN209" s="8" t="str">
        <f t="shared" si="146"/>
        <v/>
      </c>
      <c r="AO209" s="8" t="str">
        <f t="shared" si="146"/>
        <v/>
      </c>
      <c r="AQ209" s="8">
        <f t="shared" si="112"/>
        <v>110</v>
      </c>
      <c r="AR209" s="8">
        <f t="shared" si="113"/>
        <v>594.18521581609184</v>
      </c>
      <c r="AS209" s="8" t="str">
        <f t="shared" si="114"/>
        <v>MP00I_E3</v>
      </c>
      <c r="AT209" s="8">
        <f t="shared" si="115"/>
        <v>1270</v>
      </c>
      <c r="AU209" s="8">
        <f t="shared" si="116"/>
        <v>1270</v>
      </c>
      <c r="AV209" s="8">
        <f t="shared" si="117"/>
        <v>1270</v>
      </c>
      <c r="AW209" s="8">
        <f t="shared" si="118"/>
        <v>1270</v>
      </c>
      <c r="AX209" s="8">
        <f t="shared" si="119"/>
        <v>1260</v>
      </c>
      <c r="AY209" s="8">
        <f t="shared" si="120"/>
        <v>1245</v>
      </c>
      <c r="AZ209" s="8">
        <f t="shared" si="121"/>
        <v>1230</v>
      </c>
      <c r="BA209" s="8">
        <f t="shared" si="122"/>
        <v>1220</v>
      </c>
      <c r="BB209" s="8">
        <f t="shared" si="123"/>
        <v>1215</v>
      </c>
      <c r="BC209" s="8">
        <f t="shared" si="124"/>
        <v>1205</v>
      </c>
      <c r="BD209" s="8">
        <f t="shared" si="125"/>
        <v>1200</v>
      </c>
      <c r="BE209" s="8">
        <f t="shared" si="126"/>
        <v>1190</v>
      </c>
      <c r="BF209" s="8" t="str">
        <f t="shared" si="127"/>
        <v/>
      </c>
      <c r="BG209" s="8" t="str">
        <f t="shared" si="128"/>
        <v/>
      </c>
      <c r="BH209" s="8" t="str">
        <f t="shared" si="129"/>
        <v/>
      </c>
      <c r="BI209" s="8" t="str">
        <f t="shared" si="130"/>
        <v/>
      </c>
      <c r="BJ209" s="8" t="str">
        <f t="shared" si="131"/>
        <v/>
      </c>
      <c r="BK209" s="8" t="str">
        <f t="shared" si="132"/>
        <v/>
      </c>
      <c r="BL209" s="8" t="str">
        <f t="shared" si="133"/>
        <v/>
      </c>
      <c r="BM209" s="8" t="str">
        <f t="shared" si="134"/>
        <v/>
      </c>
      <c r="BN209" s="8" t="str">
        <f t="shared" si="135"/>
        <v/>
      </c>
      <c r="BO209" s="8" t="str">
        <f t="shared" si="136"/>
        <v/>
      </c>
      <c r="BP209" s="8" t="str">
        <f t="shared" si="137"/>
        <v/>
      </c>
      <c r="BQ209" s="8" t="str">
        <f t="shared" si="138"/>
        <v/>
      </c>
    </row>
    <row r="210" spans="1:69" x14ac:dyDescent="0.2">
      <c r="A210" s="8" t="str">
        <f>Binning!B210</f>
        <v>PCPU</v>
      </c>
      <c r="B210" s="8" t="str">
        <f>Binning!C210</f>
        <v>MP00I</v>
      </c>
      <c r="C210" s="8" t="str">
        <f>Binning!D210</f>
        <v>E4</v>
      </c>
      <c r="D210" s="8" t="str">
        <f>Binning!F210</f>
        <v>MP00I_E4</v>
      </c>
      <c r="E210" s="8" t="str">
        <f>Binning!G210</f>
        <v>Bin1</v>
      </c>
      <c r="F210" s="8">
        <f>Binning!H210</f>
        <v>1430</v>
      </c>
      <c r="G210" s="8">
        <f>Binning!I210</f>
        <v>155</v>
      </c>
      <c r="H210" s="8">
        <f>Binning!J210</f>
        <v>653.6</v>
      </c>
      <c r="J210" s="8">
        <f>Binning!L210</f>
        <v>1085</v>
      </c>
      <c r="K210" s="8">
        <f>Binning!M210</f>
        <v>875</v>
      </c>
      <c r="L210" s="8">
        <f>Binning!N210</f>
        <v>185</v>
      </c>
      <c r="M210" s="8">
        <f>Binning!Y210</f>
        <v>5</v>
      </c>
      <c r="O210" s="8">
        <f t="shared" ref="O210:O273" si="148">ROUND(100*H210/P210,0)</f>
        <v>110</v>
      </c>
      <c r="P210" s="8">
        <f>Binning!AZ210</f>
        <v>594.18521581609184</v>
      </c>
      <c r="Q210" s="8" t="str">
        <f t="shared" ref="Q210:Q273" si="149">D210</f>
        <v>MP00I_E4</v>
      </c>
      <c r="R210" s="8">
        <f t="shared" si="147"/>
        <v>1085</v>
      </c>
      <c r="S210" s="8">
        <f t="shared" si="147"/>
        <v>1085</v>
      </c>
      <c r="T210" s="8">
        <f t="shared" si="147"/>
        <v>1085</v>
      </c>
      <c r="U210" s="8">
        <f t="shared" si="147"/>
        <v>1080</v>
      </c>
      <c r="V210" s="8">
        <f t="shared" si="147"/>
        <v>1060</v>
      </c>
      <c r="W210" s="8">
        <f t="shared" si="147"/>
        <v>1045</v>
      </c>
      <c r="X210" s="8">
        <f t="shared" si="147"/>
        <v>1030</v>
      </c>
      <c r="Y210" s="8">
        <f t="shared" si="147"/>
        <v>1020</v>
      </c>
      <c r="Z210" s="8">
        <f t="shared" si="147"/>
        <v>1015</v>
      </c>
      <c r="AA210" s="8">
        <f t="shared" si="147"/>
        <v>1005</v>
      </c>
      <c r="AB210" s="8">
        <f t="shared" si="147"/>
        <v>1000</v>
      </c>
      <c r="AC210" s="8">
        <f t="shared" si="147"/>
        <v>990</v>
      </c>
      <c r="AD210" s="8" t="str">
        <f t="shared" si="147"/>
        <v/>
      </c>
      <c r="AE210" s="8" t="str">
        <f t="shared" si="147"/>
        <v/>
      </c>
      <c r="AF210" s="8" t="str">
        <f t="shared" si="147"/>
        <v/>
      </c>
      <c r="AG210" s="8" t="str">
        <f t="shared" si="147"/>
        <v/>
      </c>
      <c r="AH210" s="8" t="str">
        <f t="shared" si="146"/>
        <v/>
      </c>
      <c r="AI210" s="8" t="str">
        <f t="shared" si="146"/>
        <v/>
      </c>
      <c r="AJ210" s="8" t="str">
        <f t="shared" si="146"/>
        <v/>
      </c>
      <c r="AK210" s="8" t="str">
        <f t="shared" si="146"/>
        <v/>
      </c>
      <c r="AL210" s="8" t="str">
        <f t="shared" si="146"/>
        <v/>
      </c>
      <c r="AM210" s="8" t="str">
        <f t="shared" si="146"/>
        <v/>
      </c>
      <c r="AN210" s="8" t="str">
        <f t="shared" si="146"/>
        <v/>
      </c>
      <c r="AO210" s="8" t="str">
        <f t="shared" si="146"/>
        <v/>
      </c>
      <c r="AQ210" s="8">
        <f t="shared" ref="AQ210:AQ273" si="150">O210</f>
        <v>110</v>
      </c>
      <c r="AR210" s="8">
        <f t="shared" ref="AR210:AR273" si="151">P210</f>
        <v>594.18521581609184</v>
      </c>
      <c r="AS210" s="8" t="str">
        <f t="shared" ref="AS210:AS273" si="152">Q210</f>
        <v>MP00I_E4</v>
      </c>
      <c r="AT210" s="8">
        <f t="shared" ref="AT210:AT273" si="153">IF($AQ210*1.03&gt;AT$2,$L210+R210,"")</f>
        <v>1270</v>
      </c>
      <c r="AU210" s="8">
        <f t="shared" ref="AU210:AU273" si="154">IF($AQ210*1.03&gt;AU$2,$L210+S210,"")</f>
        <v>1270</v>
      </c>
      <c r="AV210" s="8">
        <f t="shared" ref="AV210:AV273" si="155">IF($AQ210*1.03&gt;AV$2,$L210+T210,"")</f>
        <v>1270</v>
      </c>
      <c r="AW210" s="8">
        <f t="shared" ref="AW210:AW273" si="156">IF($AQ210*1.03&gt;AW$2,$L210+U210,"")</f>
        <v>1265</v>
      </c>
      <c r="AX210" s="8">
        <f t="shared" ref="AX210:AX273" si="157">IF($AQ210*1.03&gt;AX$2,$L210+V210,"")</f>
        <v>1245</v>
      </c>
      <c r="AY210" s="8">
        <f t="shared" ref="AY210:AY273" si="158">IF($AQ210*1.03&gt;AY$2,$L210+W210,"")</f>
        <v>1230</v>
      </c>
      <c r="AZ210" s="8">
        <f t="shared" ref="AZ210:AZ273" si="159">IF($AQ210*1.03&gt;AZ$2,$L210+X210,"")</f>
        <v>1215</v>
      </c>
      <c r="BA210" s="8">
        <f t="shared" ref="BA210:BA273" si="160">IF($AQ210*1.03&gt;BA$2,$L210+Y210,"")</f>
        <v>1205</v>
      </c>
      <c r="BB210" s="8">
        <f t="shared" ref="BB210:BB273" si="161">IF($AQ210*1.03&gt;BB$2,$L210+Z210,"")</f>
        <v>1200</v>
      </c>
      <c r="BC210" s="8">
        <f t="shared" ref="BC210:BC273" si="162">IF($AQ210*1.03&gt;BC$2,$L210+AA210,"")</f>
        <v>1190</v>
      </c>
      <c r="BD210" s="8">
        <f t="shared" ref="BD210:BD273" si="163">IF($AQ210*1.03&gt;BD$2,$L210+AB210,"")</f>
        <v>1185</v>
      </c>
      <c r="BE210" s="8">
        <f t="shared" ref="BE210:BE273" si="164">IF($AQ210*1.03&gt;BE$2,$L210+AC210,"")</f>
        <v>1175</v>
      </c>
      <c r="BF210" s="8" t="str">
        <f t="shared" ref="BF210:BF273" si="165">IF($AQ210*1.03&gt;BF$2,$L210+AD210,"")</f>
        <v/>
      </c>
      <c r="BG210" s="8" t="str">
        <f t="shared" ref="BG210:BG273" si="166">IF($AQ210*1.03&gt;BG$2,$L210+AE210,"")</f>
        <v/>
      </c>
      <c r="BH210" s="8" t="str">
        <f t="shared" ref="BH210:BH273" si="167">IF($AQ210*1.03&gt;BH$2,$L210+AF210,"")</f>
        <v/>
      </c>
      <c r="BI210" s="8" t="str">
        <f t="shared" ref="BI210:BI273" si="168">IF($AQ210*1.03&gt;BI$2,$L210+AG210,"")</f>
        <v/>
      </c>
      <c r="BJ210" s="8" t="str">
        <f t="shared" ref="BJ210:BJ273" si="169">IF($AQ210*1.03&gt;BJ$2,$L210+AH210,"")</f>
        <v/>
      </c>
      <c r="BK210" s="8" t="str">
        <f t="shared" ref="BK210:BK273" si="170">IF($AQ210*1.03&gt;BK$2,$L210+AI210,"")</f>
        <v/>
      </c>
      <c r="BL210" s="8" t="str">
        <f t="shared" ref="BL210:BL273" si="171">IF($AQ210*1.03&gt;BL$2,$L210+AJ210,"")</f>
        <v/>
      </c>
      <c r="BM210" s="8" t="str">
        <f t="shared" ref="BM210:BM273" si="172">IF($AQ210*1.03&gt;BM$2,$L210+AK210,"")</f>
        <v/>
      </c>
      <c r="BN210" s="8" t="str">
        <f t="shared" ref="BN210:BN273" si="173">IF($AQ210*1.03&gt;BN$2,$L210+AL210,"")</f>
        <v/>
      </c>
      <c r="BO210" s="8" t="str">
        <f t="shared" ref="BO210:BO273" si="174">IF($AQ210*1.03&gt;BO$2,$L210+AM210,"")</f>
        <v/>
      </c>
      <c r="BP210" s="8" t="str">
        <f t="shared" ref="BP210:BP273" si="175">IF($AQ210*1.03&gt;BP$2,$L210+AN210,"")</f>
        <v/>
      </c>
      <c r="BQ210" s="8" t="str">
        <f t="shared" ref="BQ210:BQ273" si="176">IF($AQ210*1.03&gt;BQ$2,$L210+AO210,"")</f>
        <v/>
      </c>
    </row>
    <row r="211" spans="1:69" x14ac:dyDescent="0.2">
      <c r="A211" s="8" t="str">
        <f>Binning!B211</f>
        <v>PCPU</v>
      </c>
      <c r="B211" s="8" t="str">
        <f>Binning!C211</f>
        <v>MP00I</v>
      </c>
      <c r="C211" s="8" t="str">
        <f>Binning!D211</f>
        <v>E5</v>
      </c>
      <c r="D211" s="8" t="str">
        <f>Binning!F211</f>
        <v>MP00I_E5</v>
      </c>
      <c r="E211" s="8" t="str">
        <f>Binning!G211</f>
        <v>Bin1</v>
      </c>
      <c r="F211" s="8">
        <f>Binning!H211</f>
        <v>1415</v>
      </c>
      <c r="G211" s="8">
        <f>Binning!I211</f>
        <v>155</v>
      </c>
      <c r="H211" s="8">
        <f>Binning!J211</f>
        <v>653.6</v>
      </c>
      <c r="J211" s="8">
        <f>Binning!L211</f>
        <v>1085</v>
      </c>
      <c r="K211" s="8">
        <f>Binning!M211</f>
        <v>875</v>
      </c>
      <c r="L211" s="8">
        <f>Binning!N211</f>
        <v>185</v>
      </c>
      <c r="M211" s="8">
        <f>Binning!Y211</f>
        <v>5</v>
      </c>
      <c r="O211" s="8">
        <f t="shared" si="148"/>
        <v>110</v>
      </c>
      <c r="P211" s="8">
        <f>Binning!AZ211</f>
        <v>594.18521581609184</v>
      </c>
      <c r="Q211" s="8" t="str">
        <f t="shared" si="149"/>
        <v>MP00I_E5</v>
      </c>
      <c r="R211" s="8">
        <f t="shared" si="147"/>
        <v>1085</v>
      </c>
      <c r="S211" s="8">
        <f t="shared" si="147"/>
        <v>1085</v>
      </c>
      <c r="T211" s="8">
        <f t="shared" si="147"/>
        <v>1085</v>
      </c>
      <c r="U211" s="8">
        <f t="shared" si="147"/>
        <v>1065</v>
      </c>
      <c r="V211" s="8">
        <f t="shared" si="147"/>
        <v>1045</v>
      </c>
      <c r="W211" s="8">
        <f t="shared" si="147"/>
        <v>1030</v>
      </c>
      <c r="X211" s="8">
        <f t="shared" si="147"/>
        <v>1015</v>
      </c>
      <c r="Y211" s="8">
        <f t="shared" si="147"/>
        <v>1005</v>
      </c>
      <c r="Z211" s="8">
        <f t="shared" si="147"/>
        <v>1000</v>
      </c>
      <c r="AA211" s="8">
        <f t="shared" si="147"/>
        <v>990</v>
      </c>
      <c r="AB211" s="8">
        <f t="shared" si="147"/>
        <v>985</v>
      </c>
      <c r="AC211" s="8">
        <f t="shared" si="147"/>
        <v>975</v>
      </c>
      <c r="AD211" s="8" t="str">
        <f t="shared" si="147"/>
        <v/>
      </c>
      <c r="AE211" s="8" t="str">
        <f t="shared" si="147"/>
        <v/>
      </c>
      <c r="AF211" s="8" t="str">
        <f t="shared" si="147"/>
        <v/>
      </c>
      <c r="AG211" s="8" t="str">
        <f t="shared" si="147"/>
        <v/>
      </c>
      <c r="AH211" s="8" t="str">
        <f t="shared" si="146"/>
        <v/>
      </c>
      <c r="AI211" s="8" t="str">
        <f t="shared" si="146"/>
        <v/>
      </c>
      <c r="AJ211" s="8" t="str">
        <f t="shared" si="146"/>
        <v/>
      </c>
      <c r="AK211" s="8" t="str">
        <f t="shared" si="146"/>
        <v/>
      </c>
      <c r="AL211" s="8" t="str">
        <f t="shared" si="146"/>
        <v/>
      </c>
      <c r="AM211" s="8" t="str">
        <f t="shared" si="146"/>
        <v/>
      </c>
      <c r="AN211" s="8" t="str">
        <f t="shared" si="146"/>
        <v/>
      </c>
      <c r="AO211" s="8" t="str">
        <f t="shared" si="146"/>
        <v/>
      </c>
      <c r="AQ211" s="8">
        <f t="shared" si="150"/>
        <v>110</v>
      </c>
      <c r="AR211" s="8">
        <f t="shared" si="151"/>
        <v>594.18521581609184</v>
      </c>
      <c r="AS211" s="8" t="str">
        <f t="shared" si="152"/>
        <v>MP00I_E5</v>
      </c>
      <c r="AT211" s="8">
        <f t="shared" si="153"/>
        <v>1270</v>
      </c>
      <c r="AU211" s="8">
        <f t="shared" si="154"/>
        <v>1270</v>
      </c>
      <c r="AV211" s="8">
        <f t="shared" si="155"/>
        <v>1270</v>
      </c>
      <c r="AW211" s="8">
        <f t="shared" si="156"/>
        <v>1250</v>
      </c>
      <c r="AX211" s="8">
        <f t="shared" si="157"/>
        <v>1230</v>
      </c>
      <c r="AY211" s="8">
        <f t="shared" si="158"/>
        <v>1215</v>
      </c>
      <c r="AZ211" s="8">
        <f t="shared" si="159"/>
        <v>1200</v>
      </c>
      <c r="BA211" s="8">
        <f t="shared" si="160"/>
        <v>1190</v>
      </c>
      <c r="BB211" s="8">
        <f t="shared" si="161"/>
        <v>1185</v>
      </c>
      <c r="BC211" s="8">
        <f t="shared" si="162"/>
        <v>1175</v>
      </c>
      <c r="BD211" s="8">
        <f t="shared" si="163"/>
        <v>1170</v>
      </c>
      <c r="BE211" s="8">
        <f t="shared" si="164"/>
        <v>1160</v>
      </c>
      <c r="BF211" s="8" t="str">
        <f t="shared" si="165"/>
        <v/>
      </c>
      <c r="BG211" s="8" t="str">
        <f t="shared" si="166"/>
        <v/>
      </c>
      <c r="BH211" s="8" t="str">
        <f t="shared" si="167"/>
        <v/>
      </c>
      <c r="BI211" s="8" t="str">
        <f t="shared" si="168"/>
        <v/>
      </c>
      <c r="BJ211" s="8" t="str">
        <f t="shared" si="169"/>
        <v/>
      </c>
      <c r="BK211" s="8" t="str">
        <f t="shared" si="170"/>
        <v/>
      </c>
      <c r="BL211" s="8" t="str">
        <f t="shared" si="171"/>
        <v/>
      </c>
      <c r="BM211" s="8" t="str">
        <f t="shared" si="172"/>
        <v/>
      </c>
      <c r="BN211" s="8" t="str">
        <f t="shared" si="173"/>
        <v/>
      </c>
      <c r="BO211" s="8" t="str">
        <f t="shared" si="174"/>
        <v/>
      </c>
      <c r="BP211" s="8" t="str">
        <f t="shared" si="175"/>
        <v/>
      </c>
      <c r="BQ211" s="8" t="str">
        <f t="shared" si="176"/>
        <v/>
      </c>
    </row>
    <row r="212" spans="1:69" x14ac:dyDescent="0.2">
      <c r="A212" s="8" t="str">
        <f>Binning!B212</f>
        <v>PCPU</v>
      </c>
      <c r="B212" s="8" t="str">
        <f>Binning!C212</f>
        <v>MP00I</v>
      </c>
      <c r="C212" s="8" t="str">
        <f>Binning!D212</f>
        <v>E6</v>
      </c>
      <c r="D212" s="8" t="str">
        <f>Binning!F212</f>
        <v>MP00I_E6</v>
      </c>
      <c r="E212" s="8" t="str">
        <f>Binning!G212</f>
        <v>Bin1</v>
      </c>
      <c r="F212" s="8">
        <f>Binning!H212</f>
        <v>1400</v>
      </c>
      <c r="G212" s="8">
        <f>Binning!I212</f>
        <v>155</v>
      </c>
      <c r="H212" s="8">
        <f>Binning!J212</f>
        <v>653.6</v>
      </c>
      <c r="J212" s="8">
        <f>Binning!L212</f>
        <v>1085</v>
      </c>
      <c r="K212" s="8">
        <f>Binning!M212</f>
        <v>875</v>
      </c>
      <c r="L212" s="8">
        <f>Binning!N212</f>
        <v>185</v>
      </c>
      <c r="M212" s="8">
        <f>Binning!Y212</f>
        <v>5</v>
      </c>
      <c r="O212" s="8">
        <f t="shared" si="148"/>
        <v>110</v>
      </c>
      <c r="P212" s="8">
        <f>Binning!AZ212</f>
        <v>594.18521581609184</v>
      </c>
      <c r="Q212" s="8" t="str">
        <f t="shared" si="149"/>
        <v>MP00I_E6</v>
      </c>
      <c r="R212" s="8">
        <f t="shared" si="147"/>
        <v>1085</v>
      </c>
      <c r="S212" s="8">
        <f t="shared" si="147"/>
        <v>1085</v>
      </c>
      <c r="T212" s="8">
        <f t="shared" si="147"/>
        <v>1075</v>
      </c>
      <c r="U212" s="8">
        <f t="shared" si="147"/>
        <v>1050</v>
      </c>
      <c r="V212" s="8">
        <f t="shared" si="147"/>
        <v>1030</v>
      </c>
      <c r="W212" s="8">
        <f t="shared" si="147"/>
        <v>1015</v>
      </c>
      <c r="X212" s="8">
        <f t="shared" si="147"/>
        <v>1000</v>
      </c>
      <c r="Y212" s="8">
        <f t="shared" si="147"/>
        <v>990</v>
      </c>
      <c r="Z212" s="8">
        <f t="shared" si="147"/>
        <v>985</v>
      </c>
      <c r="AA212" s="8">
        <f t="shared" si="147"/>
        <v>975</v>
      </c>
      <c r="AB212" s="8">
        <f t="shared" si="147"/>
        <v>970</v>
      </c>
      <c r="AC212" s="8">
        <f t="shared" si="147"/>
        <v>960</v>
      </c>
      <c r="AD212" s="8" t="str">
        <f t="shared" si="147"/>
        <v/>
      </c>
      <c r="AE212" s="8" t="str">
        <f t="shared" si="147"/>
        <v/>
      </c>
      <c r="AF212" s="8" t="str">
        <f t="shared" si="147"/>
        <v/>
      </c>
      <c r="AG212" s="8" t="str">
        <f t="shared" si="147"/>
        <v/>
      </c>
      <c r="AH212" s="8" t="str">
        <f t="shared" si="146"/>
        <v/>
      </c>
      <c r="AI212" s="8" t="str">
        <f t="shared" si="146"/>
        <v/>
      </c>
      <c r="AJ212" s="8" t="str">
        <f t="shared" si="146"/>
        <v/>
      </c>
      <c r="AK212" s="8" t="str">
        <f t="shared" si="146"/>
        <v/>
      </c>
      <c r="AL212" s="8" t="str">
        <f t="shared" si="146"/>
        <v/>
      </c>
      <c r="AM212" s="8" t="str">
        <f t="shared" si="146"/>
        <v/>
      </c>
      <c r="AN212" s="8" t="str">
        <f t="shared" si="146"/>
        <v/>
      </c>
      <c r="AO212" s="8" t="str">
        <f t="shared" si="146"/>
        <v/>
      </c>
      <c r="AQ212" s="8">
        <f t="shared" si="150"/>
        <v>110</v>
      </c>
      <c r="AR212" s="8">
        <f t="shared" si="151"/>
        <v>594.18521581609184</v>
      </c>
      <c r="AS212" s="8" t="str">
        <f t="shared" si="152"/>
        <v>MP00I_E6</v>
      </c>
      <c r="AT212" s="8">
        <f t="shared" si="153"/>
        <v>1270</v>
      </c>
      <c r="AU212" s="8">
        <f t="shared" si="154"/>
        <v>1270</v>
      </c>
      <c r="AV212" s="8">
        <f t="shared" si="155"/>
        <v>1260</v>
      </c>
      <c r="AW212" s="8">
        <f t="shared" si="156"/>
        <v>1235</v>
      </c>
      <c r="AX212" s="8">
        <f t="shared" si="157"/>
        <v>1215</v>
      </c>
      <c r="AY212" s="8">
        <f t="shared" si="158"/>
        <v>1200</v>
      </c>
      <c r="AZ212" s="8">
        <f t="shared" si="159"/>
        <v>1185</v>
      </c>
      <c r="BA212" s="8">
        <f t="shared" si="160"/>
        <v>1175</v>
      </c>
      <c r="BB212" s="8">
        <f t="shared" si="161"/>
        <v>1170</v>
      </c>
      <c r="BC212" s="8">
        <f t="shared" si="162"/>
        <v>1160</v>
      </c>
      <c r="BD212" s="8">
        <f t="shared" si="163"/>
        <v>1155</v>
      </c>
      <c r="BE212" s="8">
        <f t="shared" si="164"/>
        <v>1145</v>
      </c>
      <c r="BF212" s="8" t="str">
        <f t="shared" si="165"/>
        <v/>
      </c>
      <c r="BG212" s="8" t="str">
        <f t="shared" si="166"/>
        <v/>
      </c>
      <c r="BH212" s="8" t="str">
        <f t="shared" si="167"/>
        <v/>
      </c>
      <c r="BI212" s="8" t="str">
        <f t="shared" si="168"/>
        <v/>
      </c>
      <c r="BJ212" s="8" t="str">
        <f t="shared" si="169"/>
        <v/>
      </c>
      <c r="BK212" s="8" t="str">
        <f t="shared" si="170"/>
        <v/>
      </c>
      <c r="BL212" s="8" t="str">
        <f t="shared" si="171"/>
        <v/>
      </c>
      <c r="BM212" s="8" t="str">
        <f t="shared" si="172"/>
        <v/>
      </c>
      <c r="BN212" s="8" t="str">
        <f t="shared" si="173"/>
        <v/>
      </c>
      <c r="BO212" s="8" t="str">
        <f t="shared" si="174"/>
        <v/>
      </c>
      <c r="BP212" s="8" t="str">
        <f t="shared" si="175"/>
        <v/>
      </c>
      <c r="BQ212" s="8" t="str">
        <f t="shared" si="176"/>
        <v/>
      </c>
    </row>
    <row r="213" spans="1:69" x14ac:dyDescent="0.2">
      <c r="A213" s="8" t="str">
        <f>Binning!B213</f>
        <v>PCPU</v>
      </c>
      <c r="B213" s="8" t="str">
        <f>Binning!C213</f>
        <v>MP00I</v>
      </c>
      <c r="C213" s="8" t="str">
        <f>Binning!D213</f>
        <v>E7</v>
      </c>
      <c r="D213" s="8" t="str">
        <f>Binning!F213</f>
        <v>MP00I_E7</v>
      </c>
      <c r="E213" s="8" t="str">
        <f>Binning!G213</f>
        <v>Bin1</v>
      </c>
      <c r="F213" s="8">
        <f>Binning!H213</f>
        <v>1385</v>
      </c>
      <c r="G213" s="8">
        <f>Binning!I213</f>
        <v>155</v>
      </c>
      <c r="H213" s="8">
        <f>Binning!J213</f>
        <v>653.6</v>
      </c>
      <c r="J213" s="8">
        <f>Binning!L213</f>
        <v>1085</v>
      </c>
      <c r="K213" s="8">
        <f>Binning!M213</f>
        <v>875</v>
      </c>
      <c r="L213" s="8">
        <f>Binning!N213</f>
        <v>185</v>
      </c>
      <c r="M213" s="8">
        <f>Binning!Y213</f>
        <v>5</v>
      </c>
      <c r="O213" s="8">
        <f t="shared" si="148"/>
        <v>110</v>
      </c>
      <c r="P213" s="8">
        <f>Binning!AZ213</f>
        <v>594.18521581609184</v>
      </c>
      <c r="Q213" s="8" t="str">
        <f t="shared" si="149"/>
        <v>MP00I_E7</v>
      </c>
      <c r="R213" s="8">
        <f t="shared" si="147"/>
        <v>1085</v>
      </c>
      <c r="S213" s="8">
        <f t="shared" si="147"/>
        <v>1085</v>
      </c>
      <c r="T213" s="8">
        <f t="shared" si="147"/>
        <v>1060</v>
      </c>
      <c r="U213" s="8">
        <f t="shared" si="147"/>
        <v>1035</v>
      </c>
      <c r="V213" s="8">
        <f t="shared" si="147"/>
        <v>1015</v>
      </c>
      <c r="W213" s="8">
        <f t="shared" si="147"/>
        <v>1000</v>
      </c>
      <c r="X213" s="8">
        <f t="shared" si="147"/>
        <v>985</v>
      </c>
      <c r="Y213" s="8">
        <f t="shared" si="147"/>
        <v>975</v>
      </c>
      <c r="Z213" s="8">
        <f t="shared" si="147"/>
        <v>970</v>
      </c>
      <c r="AA213" s="8">
        <f t="shared" si="147"/>
        <v>960</v>
      </c>
      <c r="AB213" s="8">
        <f t="shared" si="147"/>
        <v>955</v>
      </c>
      <c r="AC213" s="8">
        <f t="shared" si="147"/>
        <v>945</v>
      </c>
      <c r="AD213" s="8" t="str">
        <f t="shared" si="147"/>
        <v/>
      </c>
      <c r="AE213" s="8" t="str">
        <f t="shared" si="147"/>
        <v/>
      </c>
      <c r="AF213" s="8" t="str">
        <f t="shared" si="147"/>
        <v/>
      </c>
      <c r="AG213" s="8" t="str">
        <f t="shared" si="147"/>
        <v/>
      </c>
      <c r="AH213" s="8" t="str">
        <f t="shared" si="146"/>
        <v/>
      </c>
      <c r="AI213" s="8" t="str">
        <f t="shared" si="146"/>
        <v/>
      </c>
      <c r="AJ213" s="8" t="str">
        <f t="shared" si="146"/>
        <v/>
      </c>
      <c r="AK213" s="8" t="str">
        <f t="shared" si="146"/>
        <v/>
      </c>
      <c r="AL213" s="8" t="str">
        <f t="shared" si="146"/>
        <v/>
      </c>
      <c r="AM213" s="8" t="str">
        <f t="shared" si="146"/>
        <v/>
      </c>
      <c r="AN213" s="8" t="str">
        <f t="shared" si="146"/>
        <v/>
      </c>
      <c r="AO213" s="8" t="str">
        <f t="shared" si="146"/>
        <v/>
      </c>
      <c r="AQ213" s="8">
        <f t="shared" si="150"/>
        <v>110</v>
      </c>
      <c r="AR213" s="8">
        <f t="shared" si="151"/>
        <v>594.18521581609184</v>
      </c>
      <c r="AS213" s="8" t="str">
        <f t="shared" si="152"/>
        <v>MP00I_E7</v>
      </c>
      <c r="AT213" s="8">
        <f t="shared" si="153"/>
        <v>1270</v>
      </c>
      <c r="AU213" s="8">
        <f t="shared" si="154"/>
        <v>1270</v>
      </c>
      <c r="AV213" s="8">
        <f t="shared" si="155"/>
        <v>1245</v>
      </c>
      <c r="AW213" s="8">
        <f t="shared" si="156"/>
        <v>1220</v>
      </c>
      <c r="AX213" s="8">
        <f t="shared" si="157"/>
        <v>1200</v>
      </c>
      <c r="AY213" s="8">
        <f t="shared" si="158"/>
        <v>1185</v>
      </c>
      <c r="AZ213" s="8">
        <f t="shared" si="159"/>
        <v>1170</v>
      </c>
      <c r="BA213" s="8">
        <f t="shared" si="160"/>
        <v>1160</v>
      </c>
      <c r="BB213" s="8">
        <f t="shared" si="161"/>
        <v>1155</v>
      </c>
      <c r="BC213" s="8">
        <f t="shared" si="162"/>
        <v>1145</v>
      </c>
      <c r="BD213" s="8">
        <f t="shared" si="163"/>
        <v>1140</v>
      </c>
      <c r="BE213" s="8">
        <f t="shared" si="164"/>
        <v>1130</v>
      </c>
      <c r="BF213" s="8" t="str">
        <f t="shared" si="165"/>
        <v/>
      </c>
      <c r="BG213" s="8" t="str">
        <f t="shared" si="166"/>
        <v/>
      </c>
      <c r="BH213" s="8" t="str">
        <f t="shared" si="167"/>
        <v/>
      </c>
      <c r="BI213" s="8" t="str">
        <f t="shared" si="168"/>
        <v/>
      </c>
      <c r="BJ213" s="8" t="str">
        <f t="shared" si="169"/>
        <v/>
      </c>
      <c r="BK213" s="8" t="str">
        <f t="shared" si="170"/>
        <v/>
      </c>
      <c r="BL213" s="8" t="str">
        <f t="shared" si="171"/>
        <v/>
      </c>
      <c r="BM213" s="8" t="str">
        <f t="shared" si="172"/>
        <v/>
      </c>
      <c r="BN213" s="8" t="str">
        <f t="shared" si="173"/>
        <v/>
      </c>
      <c r="BO213" s="8" t="str">
        <f t="shared" si="174"/>
        <v/>
      </c>
      <c r="BP213" s="8" t="str">
        <f t="shared" si="175"/>
        <v/>
      </c>
      <c r="BQ213" s="8" t="str">
        <f t="shared" si="176"/>
        <v/>
      </c>
    </row>
    <row r="214" spans="1:69" x14ac:dyDescent="0.2">
      <c r="A214" s="8" t="str">
        <f>Binning!B214</f>
        <v>PCPU</v>
      </c>
      <c r="B214" s="8" t="str">
        <f>Binning!C214</f>
        <v>MP00I</v>
      </c>
      <c r="C214" s="8" t="str">
        <f>Binning!D214</f>
        <v>E8</v>
      </c>
      <c r="D214" s="8" t="str">
        <f>Binning!F214</f>
        <v>MP00I_E8</v>
      </c>
      <c r="E214" s="8" t="str">
        <f>Binning!G214</f>
        <v>Bin1</v>
      </c>
      <c r="F214" s="8">
        <f>Binning!H214</f>
        <v>1370</v>
      </c>
      <c r="G214" s="8">
        <f>Binning!I214</f>
        <v>155</v>
      </c>
      <c r="H214" s="8">
        <f>Binning!J214</f>
        <v>653.6</v>
      </c>
      <c r="J214" s="8">
        <f>Binning!L214</f>
        <v>1085</v>
      </c>
      <c r="K214" s="8">
        <f>Binning!M214</f>
        <v>875</v>
      </c>
      <c r="L214" s="8">
        <f>Binning!N214</f>
        <v>185</v>
      </c>
      <c r="M214" s="8">
        <f>Binning!Y214</f>
        <v>5</v>
      </c>
      <c r="O214" s="8">
        <f t="shared" si="148"/>
        <v>110</v>
      </c>
      <c r="P214" s="8">
        <f>Binning!AZ214</f>
        <v>594.18521581609184</v>
      </c>
      <c r="Q214" s="8" t="str">
        <f t="shared" si="149"/>
        <v>MP00I_E8</v>
      </c>
      <c r="R214" s="8">
        <f t="shared" si="147"/>
        <v>1085</v>
      </c>
      <c r="S214" s="8">
        <f t="shared" si="147"/>
        <v>1085</v>
      </c>
      <c r="T214" s="8">
        <f t="shared" si="147"/>
        <v>1045</v>
      </c>
      <c r="U214" s="8">
        <f t="shared" si="147"/>
        <v>1020</v>
      </c>
      <c r="V214" s="8">
        <f t="shared" si="147"/>
        <v>1000</v>
      </c>
      <c r="W214" s="8">
        <f t="shared" si="147"/>
        <v>985</v>
      </c>
      <c r="X214" s="8">
        <f t="shared" si="147"/>
        <v>970</v>
      </c>
      <c r="Y214" s="8">
        <f t="shared" si="147"/>
        <v>960</v>
      </c>
      <c r="Z214" s="8">
        <f t="shared" si="147"/>
        <v>955</v>
      </c>
      <c r="AA214" s="8">
        <f t="shared" si="147"/>
        <v>945</v>
      </c>
      <c r="AB214" s="8">
        <f t="shared" si="147"/>
        <v>940</v>
      </c>
      <c r="AC214" s="8">
        <f t="shared" si="147"/>
        <v>930</v>
      </c>
      <c r="AD214" s="8" t="str">
        <f t="shared" si="147"/>
        <v/>
      </c>
      <c r="AE214" s="8" t="str">
        <f t="shared" si="147"/>
        <v/>
      </c>
      <c r="AF214" s="8" t="str">
        <f t="shared" si="147"/>
        <v/>
      </c>
      <c r="AG214" s="8" t="str">
        <f t="shared" si="147"/>
        <v/>
      </c>
      <c r="AH214" s="8" t="str">
        <f t="shared" si="146"/>
        <v/>
      </c>
      <c r="AI214" s="8" t="str">
        <f t="shared" si="146"/>
        <v/>
      </c>
      <c r="AJ214" s="8" t="str">
        <f t="shared" si="146"/>
        <v/>
      </c>
      <c r="AK214" s="8" t="str">
        <f t="shared" si="146"/>
        <v/>
      </c>
      <c r="AL214" s="8" t="str">
        <f t="shared" si="146"/>
        <v/>
      </c>
      <c r="AM214" s="8" t="str">
        <f t="shared" si="146"/>
        <v/>
      </c>
      <c r="AN214" s="8" t="str">
        <f t="shared" si="146"/>
        <v/>
      </c>
      <c r="AO214" s="8" t="str">
        <f t="shared" si="146"/>
        <v/>
      </c>
      <c r="AQ214" s="8">
        <f t="shared" si="150"/>
        <v>110</v>
      </c>
      <c r="AR214" s="8">
        <f t="shared" si="151"/>
        <v>594.18521581609184</v>
      </c>
      <c r="AS214" s="8" t="str">
        <f t="shared" si="152"/>
        <v>MP00I_E8</v>
      </c>
      <c r="AT214" s="8">
        <f t="shared" si="153"/>
        <v>1270</v>
      </c>
      <c r="AU214" s="8">
        <f t="shared" si="154"/>
        <v>1270</v>
      </c>
      <c r="AV214" s="8">
        <f t="shared" si="155"/>
        <v>1230</v>
      </c>
      <c r="AW214" s="8">
        <f t="shared" si="156"/>
        <v>1205</v>
      </c>
      <c r="AX214" s="8">
        <f t="shared" si="157"/>
        <v>1185</v>
      </c>
      <c r="AY214" s="8">
        <f t="shared" si="158"/>
        <v>1170</v>
      </c>
      <c r="AZ214" s="8">
        <f t="shared" si="159"/>
        <v>1155</v>
      </c>
      <c r="BA214" s="8">
        <f t="shared" si="160"/>
        <v>1145</v>
      </c>
      <c r="BB214" s="8">
        <f t="shared" si="161"/>
        <v>1140</v>
      </c>
      <c r="BC214" s="8">
        <f t="shared" si="162"/>
        <v>1130</v>
      </c>
      <c r="BD214" s="8">
        <f t="shared" si="163"/>
        <v>1125</v>
      </c>
      <c r="BE214" s="8">
        <f t="shared" si="164"/>
        <v>1115</v>
      </c>
      <c r="BF214" s="8" t="str">
        <f t="shared" si="165"/>
        <v/>
      </c>
      <c r="BG214" s="8" t="str">
        <f t="shared" si="166"/>
        <v/>
      </c>
      <c r="BH214" s="8" t="str">
        <f t="shared" si="167"/>
        <v/>
      </c>
      <c r="BI214" s="8" t="str">
        <f t="shared" si="168"/>
        <v/>
      </c>
      <c r="BJ214" s="8" t="str">
        <f t="shared" si="169"/>
        <v/>
      </c>
      <c r="BK214" s="8" t="str">
        <f t="shared" si="170"/>
        <v/>
      </c>
      <c r="BL214" s="8" t="str">
        <f t="shared" si="171"/>
        <v/>
      </c>
      <c r="BM214" s="8" t="str">
        <f t="shared" si="172"/>
        <v/>
      </c>
      <c r="BN214" s="8" t="str">
        <f t="shared" si="173"/>
        <v/>
      </c>
      <c r="BO214" s="8" t="str">
        <f t="shared" si="174"/>
        <v/>
      </c>
      <c r="BP214" s="8" t="str">
        <f t="shared" si="175"/>
        <v/>
      </c>
      <c r="BQ214" s="8" t="str">
        <f t="shared" si="176"/>
        <v/>
      </c>
    </row>
    <row r="215" spans="1:69" x14ac:dyDescent="0.2">
      <c r="A215" s="8" t="str">
        <f>Binning!B215</f>
        <v>PCPU</v>
      </c>
      <c r="B215" s="8" t="str">
        <f>Binning!C215</f>
        <v>MP00I</v>
      </c>
      <c r="C215" s="8" t="str">
        <f>Binning!D215</f>
        <v>E9</v>
      </c>
      <c r="D215" s="8" t="str">
        <f>Binning!F215</f>
        <v>MP00I_E9</v>
      </c>
      <c r="E215" s="8" t="str">
        <f>Binning!G215</f>
        <v>Bin1</v>
      </c>
      <c r="F215" s="8">
        <f>Binning!H215</f>
        <v>1355</v>
      </c>
      <c r="G215" s="8">
        <f>Binning!I215</f>
        <v>155</v>
      </c>
      <c r="H215" s="8">
        <f>Binning!J215</f>
        <v>653.6</v>
      </c>
      <c r="J215" s="8">
        <f>Binning!L215</f>
        <v>1085</v>
      </c>
      <c r="K215" s="8">
        <f>Binning!M215</f>
        <v>875</v>
      </c>
      <c r="L215" s="8">
        <f>Binning!N215</f>
        <v>185</v>
      </c>
      <c r="M215" s="8">
        <f>Binning!Y215</f>
        <v>5</v>
      </c>
      <c r="O215" s="8">
        <f t="shared" si="148"/>
        <v>110</v>
      </c>
      <c r="P215" s="8">
        <f>Binning!AZ215</f>
        <v>594.18521581609184</v>
      </c>
      <c r="Q215" s="8" t="str">
        <f t="shared" si="149"/>
        <v>MP00I_E9</v>
      </c>
      <c r="R215" s="8">
        <f t="shared" si="147"/>
        <v>1085</v>
      </c>
      <c r="S215" s="8">
        <f t="shared" si="147"/>
        <v>1080</v>
      </c>
      <c r="T215" s="8">
        <f t="shared" si="147"/>
        <v>1030</v>
      </c>
      <c r="U215" s="8">
        <f t="shared" si="147"/>
        <v>1005</v>
      </c>
      <c r="V215" s="8">
        <f t="shared" si="147"/>
        <v>985</v>
      </c>
      <c r="W215" s="8">
        <f t="shared" si="147"/>
        <v>970</v>
      </c>
      <c r="X215" s="8">
        <f t="shared" si="147"/>
        <v>955</v>
      </c>
      <c r="Y215" s="8">
        <f t="shared" si="147"/>
        <v>945</v>
      </c>
      <c r="Z215" s="8">
        <f t="shared" si="147"/>
        <v>940</v>
      </c>
      <c r="AA215" s="8">
        <f t="shared" si="147"/>
        <v>930</v>
      </c>
      <c r="AB215" s="8">
        <f t="shared" si="147"/>
        <v>925</v>
      </c>
      <c r="AC215" s="8">
        <f t="shared" si="147"/>
        <v>915</v>
      </c>
      <c r="AD215" s="8" t="str">
        <f t="shared" si="147"/>
        <v/>
      </c>
      <c r="AE215" s="8" t="str">
        <f t="shared" si="147"/>
        <v/>
      </c>
      <c r="AF215" s="8" t="str">
        <f t="shared" si="147"/>
        <v/>
      </c>
      <c r="AG215" s="8" t="str">
        <f t="shared" si="147"/>
        <v/>
      </c>
      <c r="AH215" s="8" t="str">
        <f t="shared" si="146"/>
        <v/>
      </c>
      <c r="AI215" s="8" t="str">
        <f t="shared" si="146"/>
        <v/>
      </c>
      <c r="AJ215" s="8" t="str">
        <f t="shared" si="146"/>
        <v/>
      </c>
      <c r="AK215" s="8" t="str">
        <f t="shared" si="146"/>
        <v/>
      </c>
      <c r="AL215" s="8" t="str">
        <f t="shared" si="146"/>
        <v/>
      </c>
      <c r="AM215" s="8" t="str">
        <f t="shared" si="146"/>
        <v/>
      </c>
      <c r="AN215" s="8" t="str">
        <f t="shared" si="146"/>
        <v/>
      </c>
      <c r="AO215" s="8" t="str">
        <f t="shared" si="146"/>
        <v/>
      </c>
      <c r="AQ215" s="8">
        <f t="shared" si="150"/>
        <v>110</v>
      </c>
      <c r="AR215" s="8">
        <f t="shared" si="151"/>
        <v>594.18521581609184</v>
      </c>
      <c r="AS215" s="8" t="str">
        <f t="shared" si="152"/>
        <v>MP00I_E9</v>
      </c>
      <c r="AT215" s="8">
        <f t="shared" si="153"/>
        <v>1270</v>
      </c>
      <c r="AU215" s="8">
        <f t="shared" si="154"/>
        <v>1265</v>
      </c>
      <c r="AV215" s="8">
        <f t="shared" si="155"/>
        <v>1215</v>
      </c>
      <c r="AW215" s="8">
        <f t="shared" si="156"/>
        <v>1190</v>
      </c>
      <c r="AX215" s="8">
        <f t="shared" si="157"/>
        <v>1170</v>
      </c>
      <c r="AY215" s="8">
        <f t="shared" si="158"/>
        <v>1155</v>
      </c>
      <c r="AZ215" s="8">
        <f t="shared" si="159"/>
        <v>1140</v>
      </c>
      <c r="BA215" s="8">
        <f t="shared" si="160"/>
        <v>1130</v>
      </c>
      <c r="BB215" s="8">
        <f t="shared" si="161"/>
        <v>1125</v>
      </c>
      <c r="BC215" s="8">
        <f t="shared" si="162"/>
        <v>1115</v>
      </c>
      <c r="BD215" s="8">
        <f t="shared" si="163"/>
        <v>1110</v>
      </c>
      <c r="BE215" s="8">
        <f t="shared" si="164"/>
        <v>1100</v>
      </c>
      <c r="BF215" s="8" t="str">
        <f t="shared" si="165"/>
        <v/>
      </c>
      <c r="BG215" s="8" t="str">
        <f t="shared" si="166"/>
        <v/>
      </c>
      <c r="BH215" s="8" t="str">
        <f t="shared" si="167"/>
        <v/>
      </c>
      <c r="BI215" s="8" t="str">
        <f t="shared" si="168"/>
        <v/>
      </c>
      <c r="BJ215" s="8" t="str">
        <f t="shared" si="169"/>
        <v/>
      </c>
      <c r="BK215" s="8" t="str">
        <f t="shared" si="170"/>
        <v/>
      </c>
      <c r="BL215" s="8" t="str">
        <f t="shared" si="171"/>
        <v/>
      </c>
      <c r="BM215" s="8" t="str">
        <f t="shared" si="172"/>
        <v/>
      </c>
      <c r="BN215" s="8" t="str">
        <f t="shared" si="173"/>
        <v/>
      </c>
      <c r="BO215" s="8" t="str">
        <f t="shared" si="174"/>
        <v/>
      </c>
      <c r="BP215" s="8" t="str">
        <f t="shared" si="175"/>
        <v/>
      </c>
      <c r="BQ215" s="8" t="str">
        <f t="shared" si="176"/>
        <v/>
      </c>
    </row>
    <row r="216" spans="1:69" x14ac:dyDescent="0.2">
      <c r="A216" s="8" t="str">
        <f>Binning!B216</f>
        <v>PCPU</v>
      </c>
      <c r="B216" s="8" t="str">
        <f>Binning!C216</f>
        <v>MP00I</v>
      </c>
      <c r="C216" s="8" t="str">
        <f>Binning!D216</f>
        <v>E10</v>
      </c>
      <c r="D216" s="8" t="str">
        <f>Binning!F216</f>
        <v>MP00I_E10</v>
      </c>
      <c r="E216" s="8" t="str">
        <f>Binning!G216</f>
        <v>Bin1</v>
      </c>
      <c r="F216" s="8">
        <f>Binning!H216</f>
        <v>1340</v>
      </c>
      <c r="G216" s="8">
        <f>Binning!I216</f>
        <v>155</v>
      </c>
      <c r="H216" s="8">
        <f>Binning!J216</f>
        <v>653.6</v>
      </c>
      <c r="J216" s="8">
        <f>Binning!L216</f>
        <v>1085</v>
      </c>
      <c r="K216" s="8">
        <f>Binning!M216</f>
        <v>875</v>
      </c>
      <c r="L216" s="8">
        <f>Binning!N216</f>
        <v>185</v>
      </c>
      <c r="M216" s="8">
        <f>Binning!Y216</f>
        <v>5</v>
      </c>
      <c r="O216" s="8">
        <f t="shared" si="148"/>
        <v>110</v>
      </c>
      <c r="P216" s="8">
        <f>Binning!AZ216</f>
        <v>594.18521581609184</v>
      </c>
      <c r="Q216" s="8" t="str">
        <f t="shared" si="149"/>
        <v>MP00I_E10</v>
      </c>
      <c r="R216" s="8">
        <f t="shared" si="147"/>
        <v>1085</v>
      </c>
      <c r="S216" s="8">
        <f t="shared" si="147"/>
        <v>1065</v>
      </c>
      <c r="T216" s="8">
        <f t="shared" si="147"/>
        <v>1015</v>
      </c>
      <c r="U216" s="8">
        <f t="shared" si="147"/>
        <v>990</v>
      </c>
      <c r="V216" s="8">
        <f t="shared" si="147"/>
        <v>970</v>
      </c>
      <c r="W216" s="8">
        <f t="shared" si="147"/>
        <v>955</v>
      </c>
      <c r="X216" s="8">
        <f t="shared" si="147"/>
        <v>940</v>
      </c>
      <c r="Y216" s="8">
        <f t="shared" si="147"/>
        <v>930</v>
      </c>
      <c r="Z216" s="8">
        <f t="shared" si="147"/>
        <v>925</v>
      </c>
      <c r="AA216" s="8">
        <f t="shared" si="147"/>
        <v>915</v>
      </c>
      <c r="AB216" s="8">
        <f t="shared" si="147"/>
        <v>910</v>
      </c>
      <c r="AC216" s="8">
        <f t="shared" si="147"/>
        <v>900</v>
      </c>
      <c r="AD216" s="8" t="str">
        <f t="shared" si="147"/>
        <v/>
      </c>
      <c r="AE216" s="8" t="str">
        <f t="shared" si="147"/>
        <v/>
      </c>
      <c r="AF216" s="8" t="str">
        <f t="shared" si="147"/>
        <v/>
      </c>
      <c r="AG216" s="8" t="str">
        <f t="shared" si="147"/>
        <v/>
      </c>
      <c r="AH216" s="8" t="str">
        <f t="shared" si="146"/>
        <v/>
      </c>
      <c r="AI216" s="8" t="str">
        <f t="shared" si="146"/>
        <v/>
      </c>
      <c r="AJ216" s="8" t="str">
        <f t="shared" si="146"/>
        <v/>
      </c>
      <c r="AK216" s="8" t="str">
        <f t="shared" si="146"/>
        <v/>
      </c>
      <c r="AL216" s="8" t="str">
        <f t="shared" si="146"/>
        <v/>
      </c>
      <c r="AM216" s="8" t="str">
        <f t="shared" si="146"/>
        <v/>
      </c>
      <c r="AN216" s="8" t="str">
        <f t="shared" si="146"/>
        <v/>
      </c>
      <c r="AO216" s="8" t="str">
        <f t="shared" si="146"/>
        <v/>
      </c>
      <c r="AQ216" s="8">
        <f t="shared" si="150"/>
        <v>110</v>
      </c>
      <c r="AR216" s="8">
        <f t="shared" si="151"/>
        <v>594.18521581609184</v>
      </c>
      <c r="AS216" s="8" t="str">
        <f t="shared" si="152"/>
        <v>MP00I_E10</v>
      </c>
      <c r="AT216" s="8">
        <f t="shared" si="153"/>
        <v>1270</v>
      </c>
      <c r="AU216" s="8">
        <f t="shared" si="154"/>
        <v>1250</v>
      </c>
      <c r="AV216" s="8">
        <f t="shared" si="155"/>
        <v>1200</v>
      </c>
      <c r="AW216" s="8">
        <f t="shared" si="156"/>
        <v>1175</v>
      </c>
      <c r="AX216" s="8">
        <f t="shared" si="157"/>
        <v>1155</v>
      </c>
      <c r="AY216" s="8">
        <f t="shared" si="158"/>
        <v>1140</v>
      </c>
      <c r="AZ216" s="8">
        <f t="shared" si="159"/>
        <v>1125</v>
      </c>
      <c r="BA216" s="8">
        <f t="shared" si="160"/>
        <v>1115</v>
      </c>
      <c r="BB216" s="8">
        <f t="shared" si="161"/>
        <v>1110</v>
      </c>
      <c r="BC216" s="8">
        <f t="shared" si="162"/>
        <v>1100</v>
      </c>
      <c r="BD216" s="8">
        <f t="shared" si="163"/>
        <v>1095</v>
      </c>
      <c r="BE216" s="8">
        <f t="shared" si="164"/>
        <v>1085</v>
      </c>
      <c r="BF216" s="8" t="str">
        <f t="shared" si="165"/>
        <v/>
      </c>
      <c r="BG216" s="8" t="str">
        <f t="shared" si="166"/>
        <v/>
      </c>
      <c r="BH216" s="8" t="str">
        <f t="shared" si="167"/>
        <v/>
      </c>
      <c r="BI216" s="8" t="str">
        <f t="shared" si="168"/>
        <v/>
      </c>
      <c r="BJ216" s="8" t="str">
        <f t="shared" si="169"/>
        <v/>
      </c>
      <c r="BK216" s="8" t="str">
        <f t="shared" si="170"/>
        <v/>
      </c>
      <c r="BL216" s="8" t="str">
        <f t="shared" si="171"/>
        <v/>
      </c>
      <c r="BM216" s="8" t="str">
        <f t="shared" si="172"/>
        <v/>
      </c>
      <c r="BN216" s="8" t="str">
        <f t="shared" si="173"/>
        <v/>
      </c>
      <c r="BO216" s="8" t="str">
        <f t="shared" si="174"/>
        <v/>
      </c>
      <c r="BP216" s="8" t="str">
        <f t="shared" si="175"/>
        <v/>
      </c>
      <c r="BQ216" s="8" t="str">
        <f t="shared" si="176"/>
        <v/>
      </c>
    </row>
    <row r="217" spans="1:69" ht="17" customHeight="1" x14ac:dyDescent="0.2">
      <c r="A217" s="8" t="str">
        <f>Binning!B217</f>
        <v>PCPU</v>
      </c>
      <c r="B217" s="8" t="str">
        <f>Binning!C217</f>
        <v>MP00I</v>
      </c>
      <c r="C217" s="8" t="str">
        <f>Binning!D217</f>
        <v>E11</v>
      </c>
      <c r="D217" s="8" t="str">
        <f>Binning!F217</f>
        <v>MP00I_E11</v>
      </c>
      <c r="E217" s="8" t="str">
        <f>Binning!G217</f>
        <v>Bin1</v>
      </c>
      <c r="F217" s="8">
        <f>Binning!H217</f>
        <v>1325</v>
      </c>
      <c r="G217" s="8">
        <f>Binning!I217</f>
        <v>155</v>
      </c>
      <c r="H217" s="8">
        <f>Binning!J217</f>
        <v>653.6</v>
      </c>
      <c r="J217" s="8">
        <f>Binning!L217</f>
        <v>1085</v>
      </c>
      <c r="K217" s="8">
        <f>Binning!M217</f>
        <v>875</v>
      </c>
      <c r="L217" s="8">
        <f>Binning!N217</f>
        <v>185</v>
      </c>
      <c r="M217" s="8">
        <f>Binning!Y217</f>
        <v>5</v>
      </c>
      <c r="O217" s="8">
        <f t="shared" si="148"/>
        <v>110</v>
      </c>
      <c r="P217" s="8">
        <f>Binning!AZ217</f>
        <v>594.18521581609184</v>
      </c>
      <c r="Q217" s="8" t="str">
        <f t="shared" si="149"/>
        <v>MP00I_E11</v>
      </c>
      <c r="R217" s="8">
        <f t="shared" si="147"/>
        <v>1085</v>
      </c>
      <c r="S217" s="8">
        <f t="shared" si="147"/>
        <v>1050</v>
      </c>
      <c r="T217" s="8">
        <f t="shared" si="147"/>
        <v>1000</v>
      </c>
      <c r="U217" s="8">
        <f t="shared" si="147"/>
        <v>975</v>
      </c>
      <c r="V217" s="8">
        <f t="shared" si="147"/>
        <v>955</v>
      </c>
      <c r="W217" s="8">
        <f t="shared" si="147"/>
        <v>940</v>
      </c>
      <c r="X217" s="8">
        <f t="shared" si="147"/>
        <v>925</v>
      </c>
      <c r="Y217" s="8">
        <f t="shared" si="147"/>
        <v>915</v>
      </c>
      <c r="Z217" s="8">
        <f t="shared" si="147"/>
        <v>910</v>
      </c>
      <c r="AA217" s="8">
        <f t="shared" si="147"/>
        <v>900</v>
      </c>
      <c r="AB217" s="8">
        <f t="shared" si="147"/>
        <v>895</v>
      </c>
      <c r="AC217" s="8">
        <f t="shared" si="147"/>
        <v>885</v>
      </c>
      <c r="AD217" s="8" t="str">
        <f t="shared" si="147"/>
        <v/>
      </c>
      <c r="AE217" s="8" t="str">
        <f t="shared" si="147"/>
        <v/>
      </c>
      <c r="AF217" s="8" t="str">
        <f t="shared" si="147"/>
        <v/>
      </c>
      <c r="AG217" s="8" t="str">
        <f t="shared" si="147"/>
        <v/>
      </c>
      <c r="AH217" s="8" t="str">
        <f t="shared" si="146"/>
        <v/>
      </c>
      <c r="AI217" s="8" t="str">
        <f t="shared" si="146"/>
        <v/>
      </c>
      <c r="AJ217" s="8" t="str">
        <f t="shared" si="146"/>
        <v/>
      </c>
      <c r="AK217" s="8" t="str">
        <f t="shared" si="146"/>
        <v/>
      </c>
      <c r="AL217" s="8" t="str">
        <f t="shared" si="146"/>
        <v/>
      </c>
      <c r="AM217" s="8" t="str">
        <f t="shared" si="146"/>
        <v/>
      </c>
      <c r="AN217" s="8" t="str">
        <f t="shared" si="146"/>
        <v/>
      </c>
      <c r="AO217" s="8" t="str">
        <f t="shared" si="146"/>
        <v/>
      </c>
      <c r="AQ217" s="8">
        <f t="shared" si="150"/>
        <v>110</v>
      </c>
      <c r="AR217" s="8">
        <f t="shared" si="151"/>
        <v>594.18521581609184</v>
      </c>
      <c r="AS217" s="8" t="str">
        <f t="shared" si="152"/>
        <v>MP00I_E11</v>
      </c>
      <c r="AT217" s="8">
        <f t="shared" si="153"/>
        <v>1270</v>
      </c>
      <c r="AU217" s="8">
        <f t="shared" si="154"/>
        <v>1235</v>
      </c>
      <c r="AV217" s="8">
        <f t="shared" si="155"/>
        <v>1185</v>
      </c>
      <c r="AW217" s="8">
        <f t="shared" si="156"/>
        <v>1160</v>
      </c>
      <c r="AX217" s="8">
        <f t="shared" si="157"/>
        <v>1140</v>
      </c>
      <c r="AY217" s="8">
        <f t="shared" si="158"/>
        <v>1125</v>
      </c>
      <c r="AZ217" s="8">
        <f t="shared" si="159"/>
        <v>1110</v>
      </c>
      <c r="BA217" s="8">
        <f t="shared" si="160"/>
        <v>1100</v>
      </c>
      <c r="BB217" s="8">
        <f t="shared" si="161"/>
        <v>1095</v>
      </c>
      <c r="BC217" s="8">
        <f t="shared" si="162"/>
        <v>1085</v>
      </c>
      <c r="BD217" s="8">
        <f t="shared" si="163"/>
        <v>1080</v>
      </c>
      <c r="BE217" s="8">
        <f t="shared" si="164"/>
        <v>1070</v>
      </c>
      <c r="BF217" s="8" t="str">
        <f t="shared" si="165"/>
        <v/>
      </c>
      <c r="BG217" s="8" t="str">
        <f t="shared" si="166"/>
        <v/>
      </c>
      <c r="BH217" s="8" t="str">
        <f t="shared" si="167"/>
        <v/>
      </c>
      <c r="BI217" s="8" t="str">
        <f t="shared" si="168"/>
        <v/>
      </c>
      <c r="BJ217" s="8" t="str">
        <f t="shared" si="169"/>
        <v/>
      </c>
      <c r="BK217" s="8" t="str">
        <f t="shared" si="170"/>
        <v/>
      </c>
      <c r="BL217" s="8" t="str">
        <f t="shared" si="171"/>
        <v/>
      </c>
      <c r="BM217" s="8" t="str">
        <f t="shared" si="172"/>
        <v/>
      </c>
      <c r="BN217" s="8" t="str">
        <f t="shared" si="173"/>
        <v/>
      </c>
      <c r="BO217" s="8" t="str">
        <f t="shared" si="174"/>
        <v/>
      </c>
      <c r="BP217" s="8" t="str">
        <f t="shared" si="175"/>
        <v/>
      </c>
      <c r="BQ217" s="8" t="str">
        <f t="shared" si="176"/>
        <v/>
      </c>
    </row>
    <row r="218" spans="1:69" x14ac:dyDescent="0.2">
      <c r="A218" s="8" t="str">
        <f>Binning!B218</f>
        <v>PCPU</v>
      </c>
      <c r="B218" s="8" t="str">
        <f>Binning!C218</f>
        <v>MP00I</v>
      </c>
      <c r="C218" s="8" t="str">
        <f>Binning!D218</f>
        <v>E12</v>
      </c>
      <c r="D218" s="8" t="str">
        <f>Binning!F218</f>
        <v>MP00I_E12</v>
      </c>
      <c r="E218" s="8" t="str">
        <f>Binning!G218</f>
        <v>Bin1</v>
      </c>
      <c r="F218" s="8">
        <f>Binning!H218</f>
        <v>1310</v>
      </c>
      <c r="G218" s="8">
        <f>Binning!I218</f>
        <v>155</v>
      </c>
      <c r="H218" s="8">
        <f>Binning!J218</f>
        <v>653.6</v>
      </c>
      <c r="J218" s="8">
        <f>Binning!L218</f>
        <v>1085</v>
      </c>
      <c r="K218" s="8">
        <f>Binning!M218</f>
        <v>875</v>
      </c>
      <c r="L218" s="8">
        <f>Binning!N218</f>
        <v>185</v>
      </c>
      <c r="M218" s="8">
        <f>Binning!Y218</f>
        <v>5</v>
      </c>
      <c r="O218" s="8">
        <f t="shared" si="148"/>
        <v>110</v>
      </c>
      <c r="P218" s="8">
        <f>Binning!AZ218</f>
        <v>594.18521581609184</v>
      </c>
      <c r="Q218" s="8" t="str">
        <f t="shared" si="149"/>
        <v>MP00I_E12</v>
      </c>
      <c r="R218" s="8">
        <f t="shared" si="147"/>
        <v>1085</v>
      </c>
      <c r="S218" s="8">
        <f t="shared" si="147"/>
        <v>1035</v>
      </c>
      <c r="T218" s="8">
        <f t="shared" si="147"/>
        <v>985</v>
      </c>
      <c r="U218" s="8">
        <f t="shared" si="147"/>
        <v>960</v>
      </c>
      <c r="V218" s="8">
        <f t="shared" si="147"/>
        <v>940</v>
      </c>
      <c r="W218" s="8">
        <f t="shared" si="147"/>
        <v>925</v>
      </c>
      <c r="X218" s="8">
        <f t="shared" si="147"/>
        <v>910</v>
      </c>
      <c r="Y218" s="8">
        <f t="shared" si="147"/>
        <v>900</v>
      </c>
      <c r="Z218" s="8">
        <f t="shared" si="147"/>
        <v>895</v>
      </c>
      <c r="AA218" s="8">
        <f t="shared" si="147"/>
        <v>885</v>
      </c>
      <c r="AB218" s="8">
        <f t="shared" si="147"/>
        <v>880</v>
      </c>
      <c r="AC218" s="8">
        <f t="shared" si="147"/>
        <v>875</v>
      </c>
      <c r="AD218" s="8" t="str">
        <f t="shared" si="147"/>
        <v/>
      </c>
      <c r="AE218" s="8" t="str">
        <f t="shared" si="147"/>
        <v/>
      </c>
      <c r="AF218" s="8" t="str">
        <f t="shared" si="147"/>
        <v/>
      </c>
      <c r="AG218" s="8" t="str">
        <f t="shared" si="147"/>
        <v/>
      </c>
      <c r="AH218" s="8" t="str">
        <f t="shared" si="146"/>
        <v/>
      </c>
      <c r="AI218" s="8" t="str">
        <f t="shared" si="146"/>
        <v/>
      </c>
      <c r="AJ218" s="8" t="str">
        <f t="shared" si="146"/>
        <v/>
      </c>
      <c r="AK218" s="8" t="str">
        <f t="shared" si="146"/>
        <v/>
      </c>
      <c r="AL218" s="8" t="str">
        <f t="shared" si="146"/>
        <v/>
      </c>
      <c r="AM218" s="8" t="str">
        <f t="shared" si="146"/>
        <v/>
      </c>
      <c r="AN218" s="8" t="str">
        <f t="shared" si="146"/>
        <v/>
      </c>
      <c r="AO218" s="8" t="str">
        <f t="shared" si="146"/>
        <v/>
      </c>
      <c r="AQ218" s="8">
        <f t="shared" si="150"/>
        <v>110</v>
      </c>
      <c r="AR218" s="8">
        <f t="shared" si="151"/>
        <v>594.18521581609184</v>
      </c>
      <c r="AS218" s="8" t="str">
        <f t="shared" si="152"/>
        <v>MP00I_E12</v>
      </c>
      <c r="AT218" s="8">
        <f t="shared" si="153"/>
        <v>1270</v>
      </c>
      <c r="AU218" s="8">
        <f t="shared" si="154"/>
        <v>1220</v>
      </c>
      <c r="AV218" s="8">
        <f t="shared" si="155"/>
        <v>1170</v>
      </c>
      <c r="AW218" s="8">
        <f t="shared" si="156"/>
        <v>1145</v>
      </c>
      <c r="AX218" s="8">
        <f t="shared" si="157"/>
        <v>1125</v>
      </c>
      <c r="AY218" s="8">
        <f t="shared" si="158"/>
        <v>1110</v>
      </c>
      <c r="AZ218" s="8">
        <f t="shared" si="159"/>
        <v>1095</v>
      </c>
      <c r="BA218" s="8">
        <f t="shared" si="160"/>
        <v>1085</v>
      </c>
      <c r="BB218" s="8">
        <f t="shared" si="161"/>
        <v>1080</v>
      </c>
      <c r="BC218" s="8">
        <f t="shared" si="162"/>
        <v>1070</v>
      </c>
      <c r="BD218" s="8">
        <f t="shared" si="163"/>
        <v>1065</v>
      </c>
      <c r="BE218" s="8">
        <f t="shared" si="164"/>
        <v>1060</v>
      </c>
      <c r="BF218" s="8" t="str">
        <f t="shared" si="165"/>
        <v/>
      </c>
      <c r="BG218" s="8" t="str">
        <f t="shared" si="166"/>
        <v/>
      </c>
      <c r="BH218" s="8" t="str">
        <f t="shared" si="167"/>
        <v/>
      </c>
      <c r="BI218" s="8" t="str">
        <f t="shared" si="168"/>
        <v/>
      </c>
      <c r="BJ218" s="8" t="str">
        <f t="shared" si="169"/>
        <v/>
      </c>
      <c r="BK218" s="8" t="str">
        <f t="shared" si="170"/>
        <v/>
      </c>
      <c r="BL218" s="8" t="str">
        <f t="shared" si="171"/>
        <v/>
      </c>
      <c r="BM218" s="8" t="str">
        <f t="shared" si="172"/>
        <v/>
      </c>
      <c r="BN218" s="8" t="str">
        <f t="shared" si="173"/>
        <v/>
      </c>
      <c r="BO218" s="8" t="str">
        <f t="shared" si="174"/>
        <v/>
      </c>
      <c r="BP218" s="8" t="str">
        <f t="shared" si="175"/>
        <v/>
      </c>
      <c r="BQ218" s="8" t="str">
        <f t="shared" si="176"/>
        <v/>
      </c>
    </row>
    <row r="219" spans="1:69" x14ac:dyDescent="0.2">
      <c r="A219" s="8" t="str">
        <f>Binning!B219</f>
        <v>PCPU</v>
      </c>
      <c r="B219" s="8" t="str">
        <f>Binning!C219</f>
        <v>MP00J</v>
      </c>
      <c r="C219" s="8" t="str">
        <f>Binning!D219</f>
        <v>E1</v>
      </c>
      <c r="D219" s="8" t="str">
        <f>Binning!F219</f>
        <v>MP00J_E1</v>
      </c>
      <c r="E219" s="8" t="str">
        <f>Binning!G219</f>
        <v>Bin1</v>
      </c>
      <c r="F219" s="8">
        <f>Binning!H219</f>
        <v>1590</v>
      </c>
      <c r="G219" s="8">
        <f>Binning!I219</f>
        <v>165</v>
      </c>
      <c r="H219" s="8">
        <f>Binning!J219</f>
        <v>653.6</v>
      </c>
      <c r="J219" s="8">
        <f>Binning!L219</f>
        <v>1175</v>
      </c>
      <c r="K219" s="8">
        <f>Binning!M219</f>
        <v>900</v>
      </c>
      <c r="L219" s="8">
        <f>Binning!N219</f>
        <v>125</v>
      </c>
      <c r="M219" s="8">
        <f>Binning!Y219</f>
        <v>5</v>
      </c>
      <c r="O219" s="8">
        <f t="shared" si="148"/>
        <v>110</v>
      </c>
      <c r="P219" s="8">
        <f>Binning!AZ219</f>
        <v>594.18521581609184</v>
      </c>
      <c r="Q219" s="8" t="str">
        <f t="shared" si="149"/>
        <v>MP00J_E1</v>
      </c>
      <c r="R219" s="8">
        <f t="shared" si="147"/>
        <v>1175</v>
      </c>
      <c r="S219" s="8">
        <f t="shared" si="147"/>
        <v>1175</v>
      </c>
      <c r="T219" s="8">
        <f t="shared" si="147"/>
        <v>1175</v>
      </c>
      <c r="U219" s="8">
        <f t="shared" si="147"/>
        <v>1175</v>
      </c>
      <c r="V219" s="8">
        <f t="shared" si="147"/>
        <v>1175</v>
      </c>
      <c r="W219" s="8">
        <f t="shared" si="147"/>
        <v>1175</v>
      </c>
      <c r="X219" s="8">
        <f t="shared" si="147"/>
        <v>1165</v>
      </c>
      <c r="Y219" s="8">
        <f t="shared" si="147"/>
        <v>1155</v>
      </c>
      <c r="Z219" s="8">
        <f t="shared" si="147"/>
        <v>1145</v>
      </c>
      <c r="AA219" s="8">
        <f t="shared" si="147"/>
        <v>1135</v>
      </c>
      <c r="AB219" s="8">
        <f t="shared" si="147"/>
        <v>1130</v>
      </c>
      <c r="AC219" s="8">
        <f t="shared" si="147"/>
        <v>1125</v>
      </c>
      <c r="AD219" s="8" t="str">
        <f t="shared" si="147"/>
        <v/>
      </c>
      <c r="AE219" s="8" t="str">
        <f t="shared" si="147"/>
        <v/>
      </c>
      <c r="AF219" s="8" t="str">
        <f t="shared" si="147"/>
        <v/>
      </c>
      <c r="AG219" s="8" t="str">
        <f t="shared" si="147"/>
        <v/>
      </c>
      <c r="AH219" s="8" t="str">
        <f t="shared" si="146"/>
        <v/>
      </c>
      <c r="AI219" s="8" t="str">
        <f t="shared" si="146"/>
        <v/>
      </c>
      <c r="AJ219" s="8" t="str">
        <f t="shared" si="146"/>
        <v/>
      </c>
      <c r="AK219" s="8" t="str">
        <f t="shared" si="146"/>
        <v/>
      </c>
      <c r="AL219" s="8" t="str">
        <f t="shared" si="146"/>
        <v/>
      </c>
      <c r="AM219" s="8" t="str">
        <f t="shared" si="146"/>
        <v/>
      </c>
      <c r="AN219" s="8" t="str">
        <f t="shared" si="146"/>
        <v/>
      </c>
      <c r="AO219" s="8" t="str">
        <f t="shared" si="146"/>
        <v/>
      </c>
      <c r="AQ219" s="8">
        <f t="shared" si="150"/>
        <v>110</v>
      </c>
      <c r="AR219" s="8">
        <f t="shared" si="151"/>
        <v>594.18521581609184</v>
      </c>
      <c r="AS219" s="8" t="str">
        <f t="shared" si="152"/>
        <v>MP00J_E1</v>
      </c>
      <c r="AT219" s="8">
        <f t="shared" si="153"/>
        <v>1300</v>
      </c>
      <c r="AU219" s="8">
        <f t="shared" si="154"/>
        <v>1300</v>
      </c>
      <c r="AV219" s="8">
        <f t="shared" si="155"/>
        <v>1300</v>
      </c>
      <c r="AW219" s="8">
        <f t="shared" si="156"/>
        <v>1300</v>
      </c>
      <c r="AX219" s="8">
        <f t="shared" si="157"/>
        <v>1300</v>
      </c>
      <c r="AY219" s="8">
        <f t="shared" si="158"/>
        <v>1300</v>
      </c>
      <c r="AZ219" s="8">
        <f t="shared" si="159"/>
        <v>1290</v>
      </c>
      <c r="BA219" s="8">
        <f t="shared" si="160"/>
        <v>1280</v>
      </c>
      <c r="BB219" s="8">
        <f t="shared" si="161"/>
        <v>1270</v>
      </c>
      <c r="BC219" s="8">
        <f t="shared" si="162"/>
        <v>1260</v>
      </c>
      <c r="BD219" s="8">
        <f t="shared" si="163"/>
        <v>1255</v>
      </c>
      <c r="BE219" s="8">
        <f t="shared" si="164"/>
        <v>1250</v>
      </c>
      <c r="BF219" s="8" t="str">
        <f t="shared" si="165"/>
        <v/>
      </c>
      <c r="BG219" s="8" t="str">
        <f t="shared" si="166"/>
        <v/>
      </c>
      <c r="BH219" s="8" t="str">
        <f t="shared" si="167"/>
        <v/>
      </c>
      <c r="BI219" s="8" t="str">
        <f t="shared" si="168"/>
        <v/>
      </c>
      <c r="BJ219" s="8" t="str">
        <f t="shared" si="169"/>
        <v/>
      </c>
      <c r="BK219" s="8" t="str">
        <f t="shared" si="170"/>
        <v/>
      </c>
      <c r="BL219" s="8" t="str">
        <f t="shared" si="171"/>
        <v/>
      </c>
      <c r="BM219" s="8" t="str">
        <f t="shared" si="172"/>
        <v/>
      </c>
      <c r="BN219" s="8" t="str">
        <f t="shared" si="173"/>
        <v/>
      </c>
      <c r="BO219" s="8" t="str">
        <f t="shared" si="174"/>
        <v/>
      </c>
      <c r="BP219" s="8" t="str">
        <f t="shared" si="175"/>
        <v/>
      </c>
      <c r="BQ219" s="8" t="str">
        <f t="shared" si="176"/>
        <v/>
      </c>
    </row>
    <row r="220" spans="1:69" x14ac:dyDescent="0.2">
      <c r="A220" s="8" t="str">
        <f>Binning!B220</f>
        <v>PCPU</v>
      </c>
      <c r="B220" s="8" t="str">
        <f>Binning!C220</f>
        <v>MP00J</v>
      </c>
      <c r="C220" s="8" t="str">
        <f>Binning!D220</f>
        <v>E2</v>
      </c>
      <c r="D220" s="8" t="str">
        <f>Binning!F220</f>
        <v>MP00J_E2</v>
      </c>
      <c r="E220" s="8" t="str">
        <f>Binning!G220</f>
        <v>Bin1</v>
      </c>
      <c r="F220" s="8">
        <f>Binning!H220</f>
        <v>1575</v>
      </c>
      <c r="G220" s="8">
        <f>Binning!I220</f>
        <v>165</v>
      </c>
      <c r="H220" s="8">
        <f>Binning!J220</f>
        <v>653.6</v>
      </c>
      <c r="J220" s="8">
        <f>Binning!L220</f>
        <v>1165</v>
      </c>
      <c r="K220" s="8">
        <f>Binning!M220</f>
        <v>900</v>
      </c>
      <c r="L220" s="8">
        <f>Binning!N220</f>
        <v>125</v>
      </c>
      <c r="M220" s="8">
        <f>Binning!Y220</f>
        <v>5</v>
      </c>
      <c r="O220" s="8">
        <f t="shared" si="148"/>
        <v>110</v>
      </c>
      <c r="P220" s="8">
        <f>Binning!AZ220</f>
        <v>594.18521581609184</v>
      </c>
      <c r="Q220" s="8" t="str">
        <f t="shared" si="149"/>
        <v>MP00J_E2</v>
      </c>
      <c r="R220" s="8">
        <f t="shared" si="147"/>
        <v>1165</v>
      </c>
      <c r="S220" s="8">
        <f t="shared" si="147"/>
        <v>1165</v>
      </c>
      <c r="T220" s="8">
        <f t="shared" si="147"/>
        <v>1165</v>
      </c>
      <c r="U220" s="8">
        <f t="shared" si="147"/>
        <v>1165</v>
      </c>
      <c r="V220" s="8">
        <f t="shared" si="147"/>
        <v>1165</v>
      </c>
      <c r="W220" s="8">
        <f t="shared" si="147"/>
        <v>1165</v>
      </c>
      <c r="X220" s="8">
        <f t="shared" si="147"/>
        <v>1150</v>
      </c>
      <c r="Y220" s="8">
        <f t="shared" si="147"/>
        <v>1140</v>
      </c>
      <c r="Z220" s="8">
        <f t="shared" si="147"/>
        <v>1130</v>
      </c>
      <c r="AA220" s="8">
        <f t="shared" si="147"/>
        <v>1120</v>
      </c>
      <c r="AB220" s="8">
        <f t="shared" si="147"/>
        <v>1115</v>
      </c>
      <c r="AC220" s="8">
        <f t="shared" si="147"/>
        <v>1110</v>
      </c>
      <c r="AD220" s="8" t="str">
        <f t="shared" si="147"/>
        <v/>
      </c>
      <c r="AE220" s="8" t="str">
        <f t="shared" si="147"/>
        <v/>
      </c>
      <c r="AF220" s="8" t="str">
        <f t="shared" si="147"/>
        <v/>
      </c>
      <c r="AG220" s="8" t="str">
        <f t="shared" si="147"/>
        <v/>
      </c>
      <c r="AH220" s="8" t="str">
        <f t="shared" si="146"/>
        <v/>
      </c>
      <c r="AI220" s="8" t="str">
        <f t="shared" si="146"/>
        <v/>
      </c>
      <c r="AJ220" s="8" t="str">
        <f t="shared" si="146"/>
        <v/>
      </c>
      <c r="AK220" s="8" t="str">
        <f t="shared" si="146"/>
        <v/>
      </c>
      <c r="AL220" s="8" t="str">
        <f t="shared" si="146"/>
        <v/>
      </c>
      <c r="AM220" s="8" t="str">
        <f t="shared" si="146"/>
        <v/>
      </c>
      <c r="AN220" s="8" t="str">
        <f t="shared" si="146"/>
        <v/>
      </c>
      <c r="AO220" s="8" t="str">
        <f t="shared" si="146"/>
        <v/>
      </c>
      <c r="AQ220" s="8">
        <f t="shared" si="150"/>
        <v>110</v>
      </c>
      <c r="AR220" s="8">
        <f t="shared" si="151"/>
        <v>594.18521581609184</v>
      </c>
      <c r="AS220" s="8" t="str">
        <f t="shared" si="152"/>
        <v>MP00J_E2</v>
      </c>
      <c r="AT220" s="8">
        <f t="shared" si="153"/>
        <v>1290</v>
      </c>
      <c r="AU220" s="8">
        <f t="shared" si="154"/>
        <v>1290</v>
      </c>
      <c r="AV220" s="8">
        <f t="shared" si="155"/>
        <v>1290</v>
      </c>
      <c r="AW220" s="8">
        <f t="shared" si="156"/>
        <v>1290</v>
      </c>
      <c r="AX220" s="8">
        <f t="shared" si="157"/>
        <v>1290</v>
      </c>
      <c r="AY220" s="8">
        <f t="shared" si="158"/>
        <v>1290</v>
      </c>
      <c r="AZ220" s="8">
        <f t="shared" si="159"/>
        <v>1275</v>
      </c>
      <c r="BA220" s="8">
        <f t="shared" si="160"/>
        <v>1265</v>
      </c>
      <c r="BB220" s="8">
        <f t="shared" si="161"/>
        <v>1255</v>
      </c>
      <c r="BC220" s="8">
        <f t="shared" si="162"/>
        <v>1245</v>
      </c>
      <c r="BD220" s="8">
        <f t="shared" si="163"/>
        <v>1240</v>
      </c>
      <c r="BE220" s="8">
        <f t="shared" si="164"/>
        <v>1235</v>
      </c>
      <c r="BF220" s="8" t="str">
        <f t="shared" si="165"/>
        <v/>
      </c>
      <c r="BG220" s="8" t="str">
        <f t="shared" si="166"/>
        <v/>
      </c>
      <c r="BH220" s="8" t="str">
        <f t="shared" si="167"/>
        <v/>
      </c>
      <c r="BI220" s="8" t="str">
        <f t="shared" si="168"/>
        <v/>
      </c>
      <c r="BJ220" s="8" t="str">
        <f t="shared" si="169"/>
        <v/>
      </c>
      <c r="BK220" s="8" t="str">
        <f t="shared" si="170"/>
        <v/>
      </c>
      <c r="BL220" s="8" t="str">
        <f t="shared" si="171"/>
        <v/>
      </c>
      <c r="BM220" s="8" t="str">
        <f t="shared" si="172"/>
        <v/>
      </c>
      <c r="BN220" s="8" t="str">
        <f t="shared" si="173"/>
        <v/>
      </c>
      <c r="BO220" s="8" t="str">
        <f t="shared" si="174"/>
        <v/>
      </c>
      <c r="BP220" s="8" t="str">
        <f t="shared" si="175"/>
        <v/>
      </c>
      <c r="BQ220" s="8" t="str">
        <f t="shared" si="176"/>
        <v/>
      </c>
    </row>
    <row r="221" spans="1:69" x14ac:dyDescent="0.2">
      <c r="A221" s="8" t="str">
        <f>Binning!B221</f>
        <v>PCPU</v>
      </c>
      <c r="B221" s="8" t="str">
        <f>Binning!C221</f>
        <v>MP00J</v>
      </c>
      <c r="C221" s="8" t="str">
        <f>Binning!D221</f>
        <v>E3</v>
      </c>
      <c r="D221" s="8" t="str">
        <f>Binning!F221</f>
        <v>MP00J_E3</v>
      </c>
      <c r="E221" s="8" t="str">
        <f>Binning!G221</f>
        <v>Bin1</v>
      </c>
      <c r="F221" s="8">
        <f>Binning!H221</f>
        <v>1560</v>
      </c>
      <c r="G221" s="8">
        <f>Binning!I221</f>
        <v>165</v>
      </c>
      <c r="H221" s="8">
        <f>Binning!J221</f>
        <v>653.6</v>
      </c>
      <c r="J221" s="8">
        <f>Binning!L221</f>
        <v>1155</v>
      </c>
      <c r="K221" s="8">
        <f>Binning!M221</f>
        <v>900</v>
      </c>
      <c r="L221" s="8">
        <f>Binning!N221</f>
        <v>125</v>
      </c>
      <c r="M221" s="8">
        <f>Binning!Y221</f>
        <v>5</v>
      </c>
      <c r="O221" s="8">
        <f t="shared" si="148"/>
        <v>110</v>
      </c>
      <c r="P221" s="8">
        <f>Binning!AZ221</f>
        <v>594.18521581609184</v>
      </c>
      <c r="Q221" s="8" t="str">
        <f t="shared" si="149"/>
        <v>MP00J_E3</v>
      </c>
      <c r="R221" s="8">
        <f t="shared" si="147"/>
        <v>1155</v>
      </c>
      <c r="S221" s="8">
        <f t="shared" si="147"/>
        <v>1155</v>
      </c>
      <c r="T221" s="8">
        <f t="shared" si="147"/>
        <v>1155</v>
      </c>
      <c r="U221" s="8">
        <f t="shared" si="147"/>
        <v>1155</v>
      </c>
      <c r="V221" s="8">
        <f t="shared" si="147"/>
        <v>1155</v>
      </c>
      <c r="W221" s="8">
        <f t="shared" si="147"/>
        <v>1150</v>
      </c>
      <c r="X221" s="8">
        <f t="shared" si="147"/>
        <v>1135</v>
      </c>
      <c r="Y221" s="8">
        <f t="shared" si="147"/>
        <v>1125</v>
      </c>
      <c r="Z221" s="8">
        <f t="shared" si="147"/>
        <v>1115</v>
      </c>
      <c r="AA221" s="8">
        <f t="shared" si="147"/>
        <v>1105</v>
      </c>
      <c r="AB221" s="8">
        <f t="shared" si="147"/>
        <v>1100</v>
      </c>
      <c r="AC221" s="8">
        <f t="shared" si="147"/>
        <v>1095</v>
      </c>
      <c r="AD221" s="8" t="str">
        <f t="shared" si="147"/>
        <v/>
      </c>
      <c r="AE221" s="8" t="str">
        <f t="shared" si="147"/>
        <v/>
      </c>
      <c r="AF221" s="8" t="str">
        <f t="shared" si="147"/>
        <v/>
      </c>
      <c r="AG221" s="8" t="str">
        <f t="shared" ref="AG221:AO222" si="177">IF($O221*1.03&gt;AG$2,MAX(MIN(FLOOR(($F221-$G221*LOG10($P221*AG$2/100))/$M221,1)*$M221,$J221),$K221),"")</f>
        <v/>
      </c>
      <c r="AH221" s="8" t="str">
        <f t="shared" si="177"/>
        <v/>
      </c>
      <c r="AI221" s="8" t="str">
        <f t="shared" si="177"/>
        <v/>
      </c>
      <c r="AJ221" s="8" t="str">
        <f t="shared" si="177"/>
        <v/>
      </c>
      <c r="AK221" s="8" t="str">
        <f t="shared" si="177"/>
        <v/>
      </c>
      <c r="AL221" s="8" t="str">
        <f t="shared" si="177"/>
        <v/>
      </c>
      <c r="AM221" s="8" t="str">
        <f t="shared" si="177"/>
        <v/>
      </c>
      <c r="AN221" s="8" t="str">
        <f t="shared" si="177"/>
        <v/>
      </c>
      <c r="AO221" s="8" t="str">
        <f t="shared" si="177"/>
        <v/>
      </c>
      <c r="AQ221" s="8">
        <f t="shared" si="150"/>
        <v>110</v>
      </c>
      <c r="AR221" s="8">
        <f t="shared" si="151"/>
        <v>594.18521581609184</v>
      </c>
      <c r="AS221" s="8" t="str">
        <f t="shared" si="152"/>
        <v>MP00J_E3</v>
      </c>
      <c r="AT221" s="8">
        <f t="shared" si="153"/>
        <v>1280</v>
      </c>
      <c r="AU221" s="8">
        <f t="shared" si="154"/>
        <v>1280</v>
      </c>
      <c r="AV221" s="8">
        <f t="shared" si="155"/>
        <v>1280</v>
      </c>
      <c r="AW221" s="8">
        <f t="shared" si="156"/>
        <v>1280</v>
      </c>
      <c r="AX221" s="8">
        <f t="shared" si="157"/>
        <v>1280</v>
      </c>
      <c r="AY221" s="8">
        <f t="shared" si="158"/>
        <v>1275</v>
      </c>
      <c r="AZ221" s="8">
        <f t="shared" si="159"/>
        <v>1260</v>
      </c>
      <c r="BA221" s="8">
        <f t="shared" si="160"/>
        <v>1250</v>
      </c>
      <c r="BB221" s="8">
        <f t="shared" si="161"/>
        <v>1240</v>
      </c>
      <c r="BC221" s="8">
        <f t="shared" si="162"/>
        <v>1230</v>
      </c>
      <c r="BD221" s="8">
        <f t="shared" si="163"/>
        <v>1225</v>
      </c>
      <c r="BE221" s="8">
        <f t="shared" si="164"/>
        <v>1220</v>
      </c>
      <c r="BF221" s="8" t="str">
        <f t="shared" si="165"/>
        <v/>
      </c>
      <c r="BG221" s="8" t="str">
        <f t="shared" si="166"/>
        <v/>
      </c>
      <c r="BH221" s="8" t="str">
        <f t="shared" si="167"/>
        <v/>
      </c>
      <c r="BI221" s="8" t="str">
        <f t="shared" si="168"/>
        <v/>
      </c>
      <c r="BJ221" s="8" t="str">
        <f t="shared" si="169"/>
        <v/>
      </c>
      <c r="BK221" s="8" t="str">
        <f t="shared" si="170"/>
        <v/>
      </c>
      <c r="BL221" s="8" t="str">
        <f t="shared" si="171"/>
        <v/>
      </c>
      <c r="BM221" s="8" t="str">
        <f t="shared" si="172"/>
        <v/>
      </c>
      <c r="BN221" s="8" t="str">
        <f t="shared" si="173"/>
        <v/>
      </c>
      <c r="BO221" s="8" t="str">
        <f t="shared" si="174"/>
        <v/>
      </c>
      <c r="BP221" s="8" t="str">
        <f t="shared" si="175"/>
        <v/>
      </c>
      <c r="BQ221" s="8" t="str">
        <f t="shared" si="176"/>
        <v/>
      </c>
    </row>
    <row r="222" spans="1:69" x14ac:dyDescent="0.2">
      <c r="A222" s="8" t="str">
        <f>Binning!B222</f>
        <v>PCPU</v>
      </c>
      <c r="B222" s="8" t="str">
        <f>Binning!C222</f>
        <v>MP00J</v>
      </c>
      <c r="C222" s="8" t="str">
        <f>Binning!D222</f>
        <v>E4</v>
      </c>
      <c r="D222" s="8" t="str">
        <f>Binning!F222</f>
        <v>MP00J_E4</v>
      </c>
      <c r="E222" s="8" t="str">
        <f>Binning!G222</f>
        <v>Bin1</v>
      </c>
      <c r="F222" s="8">
        <f>Binning!H222</f>
        <v>1545</v>
      </c>
      <c r="G222" s="8">
        <f>Binning!I222</f>
        <v>165</v>
      </c>
      <c r="H222" s="8">
        <f>Binning!J222</f>
        <v>653.6</v>
      </c>
      <c r="J222" s="8">
        <f>Binning!L222</f>
        <v>1155</v>
      </c>
      <c r="K222" s="8">
        <f>Binning!M222</f>
        <v>900</v>
      </c>
      <c r="L222" s="8">
        <f>Binning!N222</f>
        <v>125</v>
      </c>
      <c r="M222" s="8">
        <f>Binning!Y222</f>
        <v>5</v>
      </c>
      <c r="O222" s="8">
        <f t="shared" si="148"/>
        <v>110</v>
      </c>
      <c r="P222" s="8">
        <f>Binning!AZ222</f>
        <v>594.18521581609184</v>
      </c>
      <c r="Q222" s="8" t="str">
        <f t="shared" si="149"/>
        <v>MP00J_E4</v>
      </c>
      <c r="R222" s="8">
        <f t="shared" ref="R222:AG237" si="178">IF($O222*1.03&gt;R$2,MAX(MIN(FLOOR(($F222-$G222*LOG10($P222*R$2/100))/$M222,1)*$M222,$J222),$K222),"")</f>
        <v>1155</v>
      </c>
      <c r="S222" s="8">
        <f t="shared" si="178"/>
        <v>1155</v>
      </c>
      <c r="T222" s="8">
        <f t="shared" si="178"/>
        <v>1155</v>
      </c>
      <c r="U222" s="8">
        <f t="shared" si="178"/>
        <v>1155</v>
      </c>
      <c r="V222" s="8">
        <f t="shared" si="178"/>
        <v>1150</v>
      </c>
      <c r="W222" s="8">
        <f t="shared" si="178"/>
        <v>1135</v>
      </c>
      <c r="X222" s="8">
        <f t="shared" si="178"/>
        <v>1120</v>
      </c>
      <c r="Y222" s="8">
        <f t="shared" si="178"/>
        <v>1110</v>
      </c>
      <c r="Z222" s="8">
        <f t="shared" si="178"/>
        <v>1100</v>
      </c>
      <c r="AA222" s="8">
        <f t="shared" si="178"/>
        <v>1090</v>
      </c>
      <c r="AB222" s="8">
        <f t="shared" si="178"/>
        <v>1085</v>
      </c>
      <c r="AC222" s="8">
        <f t="shared" si="178"/>
        <v>1080</v>
      </c>
      <c r="AD222" s="8" t="str">
        <f t="shared" si="178"/>
        <v/>
      </c>
      <c r="AE222" s="8" t="str">
        <f t="shared" si="178"/>
        <v/>
      </c>
      <c r="AF222" s="8" t="str">
        <f t="shared" si="178"/>
        <v/>
      </c>
      <c r="AG222" s="8" t="str">
        <f t="shared" si="178"/>
        <v/>
      </c>
      <c r="AH222" s="8" t="str">
        <f t="shared" si="177"/>
        <v/>
      </c>
      <c r="AI222" s="8" t="str">
        <f t="shared" si="177"/>
        <v/>
      </c>
      <c r="AJ222" s="8" t="str">
        <f t="shared" si="177"/>
        <v/>
      </c>
      <c r="AK222" s="8" t="str">
        <f t="shared" si="177"/>
        <v/>
      </c>
      <c r="AL222" s="8" t="str">
        <f t="shared" si="177"/>
        <v/>
      </c>
      <c r="AM222" s="8" t="str">
        <f t="shared" si="177"/>
        <v/>
      </c>
      <c r="AN222" s="8" t="str">
        <f t="shared" si="177"/>
        <v/>
      </c>
      <c r="AO222" s="8" t="str">
        <f t="shared" si="177"/>
        <v/>
      </c>
      <c r="AQ222" s="8">
        <f t="shared" si="150"/>
        <v>110</v>
      </c>
      <c r="AR222" s="8">
        <f t="shared" si="151"/>
        <v>594.18521581609184</v>
      </c>
      <c r="AS222" s="8" t="str">
        <f t="shared" si="152"/>
        <v>MP00J_E4</v>
      </c>
      <c r="AT222" s="8">
        <f t="shared" si="153"/>
        <v>1280</v>
      </c>
      <c r="AU222" s="8">
        <f t="shared" si="154"/>
        <v>1280</v>
      </c>
      <c r="AV222" s="8">
        <f t="shared" si="155"/>
        <v>1280</v>
      </c>
      <c r="AW222" s="8">
        <f t="shared" si="156"/>
        <v>1280</v>
      </c>
      <c r="AX222" s="8">
        <f t="shared" si="157"/>
        <v>1275</v>
      </c>
      <c r="AY222" s="8">
        <f t="shared" si="158"/>
        <v>1260</v>
      </c>
      <c r="AZ222" s="8">
        <f t="shared" si="159"/>
        <v>1245</v>
      </c>
      <c r="BA222" s="8">
        <f t="shared" si="160"/>
        <v>1235</v>
      </c>
      <c r="BB222" s="8">
        <f t="shared" si="161"/>
        <v>1225</v>
      </c>
      <c r="BC222" s="8">
        <f t="shared" si="162"/>
        <v>1215</v>
      </c>
      <c r="BD222" s="8">
        <f t="shared" si="163"/>
        <v>1210</v>
      </c>
      <c r="BE222" s="8">
        <f t="shared" si="164"/>
        <v>1205</v>
      </c>
      <c r="BF222" s="8" t="str">
        <f t="shared" si="165"/>
        <v/>
      </c>
      <c r="BG222" s="8" t="str">
        <f t="shared" si="166"/>
        <v/>
      </c>
      <c r="BH222" s="8" t="str">
        <f t="shared" si="167"/>
        <v/>
      </c>
      <c r="BI222" s="8" t="str">
        <f t="shared" si="168"/>
        <v/>
      </c>
      <c r="BJ222" s="8" t="str">
        <f t="shared" si="169"/>
        <v/>
      </c>
      <c r="BK222" s="8" t="str">
        <f t="shared" si="170"/>
        <v/>
      </c>
      <c r="BL222" s="8" t="str">
        <f t="shared" si="171"/>
        <v/>
      </c>
      <c r="BM222" s="8" t="str">
        <f t="shared" si="172"/>
        <v/>
      </c>
      <c r="BN222" s="8" t="str">
        <f t="shared" si="173"/>
        <v/>
      </c>
      <c r="BO222" s="8" t="str">
        <f t="shared" si="174"/>
        <v/>
      </c>
      <c r="BP222" s="8" t="str">
        <f t="shared" si="175"/>
        <v/>
      </c>
      <c r="BQ222" s="8" t="str">
        <f t="shared" si="176"/>
        <v/>
      </c>
    </row>
    <row r="223" spans="1:69" x14ac:dyDescent="0.2">
      <c r="A223" s="8" t="str">
        <f>Binning!B223</f>
        <v>PCPU</v>
      </c>
      <c r="B223" s="8" t="str">
        <f>Binning!C223</f>
        <v>MP00J</v>
      </c>
      <c r="C223" s="8" t="str">
        <f>Binning!D223</f>
        <v>E5</v>
      </c>
      <c r="D223" s="8" t="str">
        <f>Binning!F223</f>
        <v>MP00J_E5</v>
      </c>
      <c r="E223" s="8" t="str">
        <f>Binning!G223</f>
        <v>Bin1</v>
      </c>
      <c r="F223" s="8">
        <f>Binning!H223</f>
        <v>1530</v>
      </c>
      <c r="G223" s="8">
        <f>Binning!I223</f>
        <v>165</v>
      </c>
      <c r="H223" s="8">
        <f>Binning!J223</f>
        <v>653.6</v>
      </c>
      <c r="J223" s="8">
        <f>Binning!L223</f>
        <v>1155</v>
      </c>
      <c r="K223" s="8">
        <f>Binning!M223</f>
        <v>900</v>
      </c>
      <c r="L223" s="8">
        <f>Binning!N223</f>
        <v>125</v>
      </c>
      <c r="M223" s="8">
        <f>Binning!Y223</f>
        <v>5</v>
      </c>
      <c r="O223" s="8">
        <f t="shared" si="148"/>
        <v>110</v>
      </c>
      <c r="P223" s="8">
        <f>Binning!AZ223</f>
        <v>594.18521581609184</v>
      </c>
      <c r="Q223" s="8" t="str">
        <f t="shared" si="149"/>
        <v>MP00J_E5</v>
      </c>
      <c r="R223" s="8">
        <f t="shared" si="178"/>
        <v>1155</v>
      </c>
      <c r="S223" s="8">
        <f t="shared" si="178"/>
        <v>1155</v>
      </c>
      <c r="T223" s="8">
        <f t="shared" si="178"/>
        <v>1155</v>
      </c>
      <c r="U223" s="8">
        <f t="shared" si="178"/>
        <v>1155</v>
      </c>
      <c r="V223" s="8">
        <f t="shared" si="178"/>
        <v>1135</v>
      </c>
      <c r="W223" s="8">
        <f t="shared" si="178"/>
        <v>1120</v>
      </c>
      <c r="X223" s="8">
        <f t="shared" si="178"/>
        <v>1105</v>
      </c>
      <c r="Y223" s="8">
        <f t="shared" si="178"/>
        <v>1095</v>
      </c>
      <c r="Z223" s="8">
        <f t="shared" si="178"/>
        <v>1085</v>
      </c>
      <c r="AA223" s="8">
        <f t="shared" si="178"/>
        <v>1075</v>
      </c>
      <c r="AB223" s="8">
        <f t="shared" si="178"/>
        <v>1070</v>
      </c>
      <c r="AC223" s="8">
        <f t="shared" si="178"/>
        <v>1065</v>
      </c>
      <c r="AD223" s="8" t="str">
        <f t="shared" si="178"/>
        <v/>
      </c>
      <c r="AE223" s="8" t="str">
        <f t="shared" si="178"/>
        <v/>
      </c>
      <c r="AF223" s="8" t="str">
        <f t="shared" si="178"/>
        <v/>
      </c>
      <c r="AG223" s="8" t="str">
        <f t="shared" si="146"/>
        <v/>
      </c>
      <c r="AH223" s="8" t="str">
        <f t="shared" si="146"/>
        <v/>
      </c>
      <c r="AI223" s="8" t="str">
        <f t="shared" si="146"/>
        <v/>
      </c>
      <c r="AJ223" s="8" t="str">
        <f t="shared" si="146"/>
        <v/>
      </c>
      <c r="AK223" s="8" t="str">
        <f t="shared" si="146"/>
        <v/>
      </c>
      <c r="AL223" s="8" t="str">
        <f t="shared" si="146"/>
        <v/>
      </c>
      <c r="AM223" s="8" t="str">
        <f t="shared" si="146"/>
        <v/>
      </c>
      <c r="AN223" s="8" t="str">
        <f t="shared" si="146"/>
        <v/>
      </c>
      <c r="AO223" s="8" t="str">
        <f t="shared" si="146"/>
        <v/>
      </c>
      <c r="AQ223" s="8">
        <f t="shared" si="150"/>
        <v>110</v>
      </c>
      <c r="AR223" s="8">
        <f t="shared" si="151"/>
        <v>594.18521581609184</v>
      </c>
      <c r="AS223" s="8" t="str">
        <f t="shared" si="152"/>
        <v>MP00J_E5</v>
      </c>
      <c r="AT223" s="8">
        <f t="shared" si="153"/>
        <v>1280</v>
      </c>
      <c r="AU223" s="8">
        <f t="shared" si="154"/>
        <v>1280</v>
      </c>
      <c r="AV223" s="8">
        <f t="shared" si="155"/>
        <v>1280</v>
      </c>
      <c r="AW223" s="8">
        <f t="shared" si="156"/>
        <v>1280</v>
      </c>
      <c r="AX223" s="8">
        <f t="shared" si="157"/>
        <v>1260</v>
      </c>
      <c r="AY223" s="8">
        <f t="shared" si="158"/>
        <v>1245</v>
      </c>
      <c r="AZ223" s="8">
        <f t="shared" si="159"/>
        <v>1230</v>
      </c>
      <c r="BA223" s="8">
        <f t="shared" si="160"/>
        <v>1220</v>
      </c>
      <c r="BB223" s="8">
        <f t="shared" si="161"/>
        <v>1210</v>
      </c>
      <c r="BC223" s="8">
        <f t="shared" si="162"/>
        <v>1200</v>
      </c>
      <c r="BD223" s="8">
        <f t="shared" si="163"/>
        <v>1195</v>
      </c>
      <c r="BE223" s="8">
        <f t="shared" si="164"/>
        <v>1190</v>
      </c>
      <c r="BF223" s="8" t="str">
        <f t="shared" si="165"/>
        <v/>
      </c>
      <c r="BG223" s="8" t="str">
        <f t="shared" si="166"/>
        <v/>
      </c>
      <c r="BH223" s="8" t="str">
        <f t="shared" si="167"/>
        <v/>
      </c>
      <c r="BI223" s="8" t="str">
        <f t="shared" si="168"/>
        <v/>
      </c>
      <c r="BJ223" s="8" t="str">
        <f t="shared" si="169"/>
        <v/>
      </c>
      <c r="BK223" s="8" t="str">
        <f t="shared" si="170"/>
        <v/>
      </c>
      <c r="BL223" s="8" t="str">
        <f t="shared" si="171"/>
        <v/>
      </c>
      <c r="BM223" s="8" t="str">
        <f t="shared" si="172"/>
        <v/>
      </c>
      <c r="BN223" s="8" t="str">
        <f t="shared" si="173"/>
        <v/>
      </c>
      <c r="BO223" s="8" t="str">
        <f t="shared" si="174"/>
        <v/>
      </c>
      <c r="BP223" s="8" t="str">
        <f t="shared" si="175"/>
        <v/>
      </c>
      <c r="BQ223" s="8" t="str">
        <f t="shared" si="176"/>
        <v/>
      </c>
    </row>
    <row r="224" spans="1:69" x14ac:dyDescent="0.2">
      <c r="A224" s="8" t="str">
        <f>Binning!B224</f>
        <v>PCPU</v>
      </c>
      <c r="B224" s="8" t="str">
        <f>Binning!C224</f>
        <v>MP00J</v>
      </c>
      <c r="C224" s="8" t="str">
        <f>Binning!D224</f>
        <v>E6</v>
      </c>
      <c r="D224" s="8" t="str">
        <f>Binning!F224</f>
        <v>MP00J_E6</v>
      </c>
      <c r="E224" s="8" t="str">
        <f>Binning!G224</f>
        <v>Bin1</v>
      </c>
      <c r="F224" s="8">
        <f>Binning!H224</f>
        <v>1515</v>
      </c>
      <c r="G224" s="8">
        <f>Binning!I224</f>
        <v>165</v>
      </c>
      <c r="H224" s="8">
        <f>Binning!J224</f>
        <v>653.6</v>
      </c>
      <c r="J224" s="8">
        <f>Binning!L224</f>
        <v>1155</v>
      </c>
      <c r="K224" s="8">
        <f>Binning!M224</f>
        <v>900</v>
      </c>
      <c r="L224" s="8">
        <f>Binning!N224</f>
        <v>125</v>
      </c>
      <c r="M224" s="8">
        <f>Binning!Y224</f>
        <v>5</v>
      </c>
      <c r="O224" s="8">
        <f t="shared" si="148"/>
        <v>110</v>
      </c>
      <c r="P224" s="8">
        <f>Binning!AZ224</f>
        <v>594.18521581609184</v>
      </c>
      <c r="Q224" s="8" t="str">
        <f t="shared" si="149"/>
        <v>MP00J_E6</v>
      </c>
      <c r="R224" s="8">
        <f t="shared" si="178"/>
        <v>1155</v>
      </c>
      <c r="S224" s="8">
        <f t="shared" si="178"/>
        <v>1155</v>
      </c>
      <c r="T224" s="8">
        <f t="shared" si="178"/>
        <v>1155</v>
      </c>
      <c r="U224" s="8">
        <f t="shared" si="178"/>
        <v>1140</v>
      </c>
      <c r="V224" s="8">
        <f t="shared" si="178"/>
        <v>1120</v>
      </c>
      <c r="W224" s="8">
        <f t="shared" si="178"/>
        <v>1105</v>
      </c>
      <c r="X224" s="8">
        <f t="shared" si="178"/>
        <v>1090</v>
      </c>
      <c r="Y224" s="8">
        <f t="shared" si="178"/>
        <v>1080</v>
      </c>
      <c r="Z224" s="8">
        <f t="shared" si="178"/>
        <v>1070</v>
      </c>
      <c r="AA224" s="8">
        <f t="shared" si="178"/>
        <v>1060</v>
      </c>
      <c r="AB224" s="8">
        <f t="shared" si="178"/>
        <v>1055</v>
      </c>
      <c r="AC224" s="8">
        <f t="shared" si="178"/>
        <v>1050</v>
      </c>
      <c r="AD224" s="8" t="str">
        <f t="shared" si="178"/>
        <v/>
      </c>
      <c r="AE224" s="8" t="str">
        <f t="shared" si="178"/>
        <v/>
      </c>
      <c r="AF224" s="8" t="str">
        <f t="shared" si="178"/>
        <v/>
      </c>
      <c r="AG224" s="8" t="str">
        <f t="shared" si="178"/>
        <v/>
      </c>
      <c r="AH224" s="8" t="str">
        <f t="shared" si="146"/>
        <v/>
      </c>
      <c r="AI224" s="8" t="str">
        <f t="shared" si="146"/>
        <v/>
      </c>
      <c r="AJ224" s="8" t="str">
        <f t="shared" si="146"/>
        <v/>
      </c>
      <c r="AK224" s="8" t="str">
        <f t="shared" si="146"/>
        <v/>
      </c>
      <c r="AL224" s="8" t="str">
        <f t="shared" si="146"/>
        <v/>
      </c>
      <c r="AM224" s="8" t="str">
        <f t="shared" si="146"/>
        <v/>
      </c>
      <c r="AN224" s="8" t="str">
        <f t="shared" si="146"/>
        <v/>
      </c>
      <c r="AO224" s="8" t="str">
        <f t="shared" si="146"/>
        <v/>
      </c>
      <c r="AQ224" s="8">
        <f t="shared" si="150"/>
        <v>110</v>
      </c>
      <c r="AR224" s="8">
        <f t="shared" si="151"/>
        <v>594.18521581609184</v>
      </c>
      <c r="AS224" s="8" t="str">
        <f t="shared" si="152"/>
        <v>MP00J_E6</v>
      </c>
      <c r="AT224" s="8">
        <f t="shared" si="153"/>
        <v>1280</v>
      </c>
      <c r="AU224" s="8">
        <f t="shared" si="154"/>
        <v>1280</v>
      </c>
      <c r="AV224" s="8">
        <f t="shared" si="155"/>
        <v>1280</v>
      </c>
      <c r="AW224" s="8">
        <f t="shared" si="156"/>
        <v>1265</v>
      </c>
      <c r="AX224" s="8">
        <f t="shared" si="157"/>
        <v>1245</v>
      </c>
      <c r="AY224" s="8">
        <f t="shared" si="158"/>
        <v>1230</v>
      </c>
      <c r="AZ224" s="8">
        <f t="shared" si="159"/>
        <v>1215</v>
      </c>
      <c r="BA224" s="8">
        <f t="shared" si="160"/>
        <v>1205</v>
      </c>
      <c r="BB224" s="8">
        <f t="shared" si="161"/>
        <v>1195</v>
      </c>
      <c r="BC224" s="8">
        <f t="shared" si="162"/>
        <v>1185</v>
      </c>
      <c r="BD224" s="8">
        <f t="shared" si="163"/>
        <v>1180</v>
      </c>
      <c r="BE224" s="8">
        <f t="shared" si="164"/>
        <v>1175</v>
      </c>
      <c r="BF224" s="8" t="str">
        <f t="shared" si="165"/>
        <v/>
      </c>
      <c r="BG224" s="8" t="str">
        <f t="shared" si="166"/>
        <v/>
      </c>
      <c r="BH224" s="8" t="str">
        <f t="shared" si="167"/>
        <v/>
      </c>
      <c r="BI224" s="8" t="str">
        <f t="shared" si="168"/>
        <v/>
      </c>
      <c r="BJ224" s="8" t="str">
        <f t="shared" si="169"/>
        <v/>
      </c>
      <c r="BK224" s="8" t="str">
        <f t="shared" si="170"/>
        <v/>
      </c>
      <c r="BL224" s="8" t="str">
        <f t="shared" si="171"/>
        <v/>
      </c>
      <c r="BM224" s="8" t="str">
        <f t="shared" si="172"/>
        <v/>
      </c>
      <c r="BN224" s="8" t="str">
        <f t="shared" si="173"/>
        <v/>
      </c>
      <c r="BO224" s="8" t="str">
        <f t="shared" si="174"/>
        <v/>
      </c>
      <c r="BP224" s="8" t="str">
        <f t="shared" si="175"/>
        <v/>
      </c>
      <c r="BQ224" s="8" t="str">
        <f t="shared" si="176"/>
        <v/>
      </c>
    </row>
    <row r="225" spans="1:69" x14ac:dyDescent="0.2">
      <c r="A225" s="8" t="str">
        <f>Binning!B225</f>
        <v>PCPU</v>
      </c>
      <c r="B225" s="8" t="str">
        <f>Binning!C225</f>
        <v>MP00J</v>
      </c>
      <c r="C225" s="8" t="str">
        <f>Binning!D225</f>
        <v>E7</v>
      </c>
      <c r="D225" s="8" t="str">
        <f>Binning!F225</f>
        <v>MP00J_E7</v>
      </c>
      <c r="E225" s="8" t="str">
        <f>Binning!G225</f>
        <v>Bin1</v>
      </c>
      <c r="F225" s="8">
        <f>Binning!H225</f>
        <v>1500</v>
      </c>
      <c r="G225" s="8">
        <f>Binning!I225</f>
        <v>165</v>
      </c>
      <c r="H225" s="8">
        <f>Binning!J225</f>
        <v>653.6</v>
      </c>
      <c r="J225" s="8">
        <f>Binning!L225</f>
        <v>1155</v>
      </c>
      <c r="K225" s="8">
        <f>Binning!M225</f>
        <v>900</v>
      </c>
      <c r="L225" s="8">
        <f>Binning!N225</f>
        <v>125</v>
      </c>
      <c r="M225" s="8">
        <f>Binning!Y225</f>
        <v>5</v>
      </c>
      <c r="O225" s="8">
        <f t="shared" si="148"/>
        <v>110</v>
      </c>
      <c r="P225" s="8">
        <f>Binning!AZ225</f>
        <v>594.18521581609184</v>
      </c>
      <c r="Q225" s="8" t="str">
        <f t="shared" si="149"/>
        <v>MP00J_E7</v>
      </c>
      <c r="R225" s="8">
        <f t="shared" si="178"/>
        <v>1155</v>
      </c>
      <c r="S225" s="8">
        <f t="shared" si="178"/>
        <v>1155</v>
      </c>
      <c r="T225" s="8">
        <f t="shared" si="178"/>
        <v>1155</v>
      </c>
      <c r="U225" s="8">
        <f t="shared" si="178"/>
        <v>1125</v>
      </c>
      <c r="V225" s="8">
        <f t="shared" si="178"/>
        <v>1105</v>
      </c>
      <c r="W225" s="8">
        <f t="shared" si="178"/>
        <v>1090</v>
      </c>
      <c r="X225" s="8">
        <f t="shared" si="178"/>
        <v>1075</v>
      </c>
      <c r="Y225" s="8">
        <f t="shared" si="178"/>
        <v>1065</v>
      </c>
      <c r="Z225" s="8">
        <f t="shared" si="178"/>
        <v>1055</v>
      </c>
      <c r="AA225" s="8">
        <f t="shared" si="178"/>
        <v>1045</v>
      </c>
      <c r="AB225" s="8">
        <f t="shared" si="178"/>
        <v>1040</v>
      </c>
      <c r="AC225" s="8">
        <f t="shared" si="178"/>
        <v>1035</v>
      </c>
      <c r="AD225" s="8" t="str">
        <f t="shared" si="178"/>
        <v/>
      </c>
      <c r="AE225" s="8" t="str">
        <f t="shared" si="178"/>
        <v/>
      </c>
      <c r="AF225" s="8" t="str">
        <f t="shared" si="178"/>
        <v/>
      </c>
      <c r="AG225" s="8" t="str">
        <f t="shared" si="178"/>
        <v/>
      </c>
      <c r="AH225" s="8" t="str">
        <f t="shared" si="146"/>
        <v/>
      </c>
      <c r="AI225" s="8" t="str">
        <f t="shared" si="146"/>
        <v/>
      </c>
      <c r="AJ225" s="8" t="str">
        <f t="shared" si="146"/>
        <v/>
      </c>
      <c r="AK225" s="8" t="str">
        <f t="shared" si="146"/>
        <v/>
      </c>
      <c r="AL225" s="8" t="str">
        <f t="shared" si="146"/>
        <v/>
      </c>
      <c r="AM225" s="8" t="str">
        <f t="shared" si="146"/>
        <v/>
      </c>
      <c r="AN225" s="8" t="str">
        <f t="shared" si="146"/>
        <v/>
      </c>
      <c r="AO225" s="8" t="str">
        <f t="shared" si="146"/>
        <v/>
      </c>
      <c r="AQ225" s="8">
        <f t="shared" si="150"/>
        <v>110</v>
      </c>
      <c r="AR225" s="8">
        <f t="shared" si="151"/>
        <v>594.18521581609184</v>
      </c>
      <c r="AS225" s="8" t="str">
        <f t="shared" si="152"/>
        <v>MP00J_E7</v>
      </c>
      <c r="AT225" s="8">
        <f t="shared" si="153"/>
        <v>1280</v>
      </c>
      <c r="AU225" s="8">
        <f t="shared" si="154"/>
        <v>1280</v>
      </c>
      <c r="AV225" s="8">
        <f t="shared" si="155"/>
        <v>1280</v>
      </c>
      <c r="AW225" s="8">
        <f t="shared" si="156"/>
        <v>1250</v>
      </c>
      <c r="AX225" s="8">
        <f t="shared" si="157"/>
        <v>1230</v>
      </c>
      <c r="AY225" s="8">
        <f t="shared" si="158"/>
        <v>1215</v>
      </c>
      <c r="AZ225" s="8">
        <f t="shared" si="159"/>
        <v>1200</v>
      </c>
      <c r="BA225" s="8">
        <f t="shared" si="160"/>
        <v>1190</v>
      </c>
      <c r="BB225" s="8">
        <f t="shared" si="161"/>
        <v>1180</v>
      </c>
      <c r="BC225" s="8">
        <f t="shared" si="162"/>
        <v>1170</v>
      </c>
      <c r="BD225" s="8">
        <f t="shared" si="163"/>
        <v>1165</v>
      </c>
      <c r="BE225" s="8">
        <f t="shared" si="164"/>
        <v>1160</v>
      </c>
      <c r="BF225" s="8" t="str">
        <f t="shared" si="165"/>
        <v/>
      </c>
      <c r="BG225" s="8" t="str">
        <f t="shared" si="166"/>
        <v/>
      </c>
      <c r="BH225" s="8" t="str">
        <f t="shared" si="167"/>
        <v/>
      </c>
      <c r="BI225" s="8" t="str">
        <f t="shared" si="168"/>
        <v/>
      </c>
      <c r="BJ225" s="8" t="str">
        <f t="shared" si="169"/>
        <v/>
      </c>
      <c r="BK225" s="8" t="str">
        <f t="shared" si="170"/>
        <v/>
      </c>
      <c r="BL225" s="8" t="str">
        <f t="shared" si="171"/>
        <v/>
      </c>
      <c r="BM225" s="8" t="str">
        <f t="shared" si="172"/>
        <v/>
      </c>
      <c r="BN225" s="8" t="str">
        <f t="shared" si="173"/>
        <v/>
      </c>
      <c r="BO225" s="8" t="str">
        <f t="shared" si="174"/>
        <v/>
      </c>
      <c r="BP225" s="8" t="str">
        <f t="shared" si="175"/>
        <v/>
      </c>
      <c r="BQ225" s="8" t="str">
        <f t="shared" si="176"/>
        <v/>
      </c>
    </row>
    <row r="226" spans="1:69" x14ac:dyDescent="0.2">
      <c r="A226" s="8" t="str">
        <f>Binning!B226</f>
        <v>PCPU</v>
      </c>
      <c r="B226" s="8" t="str">
        <f>Binning!C226</f>
        <v>MP00J</v>
      </c>
      <c r="C226" s="8" t="str">
        <f>Binning!D226</f>
        <v>E8</v>
      </c>
      <c r="D226" s="8" t="str">
        <f>Binning!F226</f>
        <v>MP00J_E8</v>
      </c>
      <c r="E226" s="8" t="str">
        <f>Binning!G226</f>
        <v>Bin1</v>
      </c>
      <c r="F226" s="8">
        <f>Binning!H226</f>
        <v>1485</v>
      </c>
      <c r="G226" s="8">
        <f>Binning!I226</f>
        <v>165</v>
      </c>
      <c r="H226" s="8">
        <f>Binning!J226</f>
        <v>653.6</v>
      </c>
      <c r="J226" s="8">
        <f>Binning!L226</f>
        <v>1155</v>
      </c>
      <c r="K226" s="8">
        <f>Binning!M226</f>
        <v>900</v>
      </c>
      <c r="L226" s="8">
        <f>Binning!N226</f>
        <v>125</v>
      </c>
      <c r="M226" s="8">
        <f>Binning!Y226</f>
        <v>5</v>
      </c>
      <c r="O226" s="8">
        <f t="shared" si="148"/>
        <v>110</v>
      </c>
      <c r="P226" s="8">
        <f>Binning!AZ226</f>
        <v>594.18521581609184</v>
      </c>
      <c r="Q226" s="8" t="str">
        <f t="shared" si="149"/>
        <v>MP00J_E8</v>
      </c>
      <c r="R226" s="8">
        <f t="shared" si="178"/>
        <v>1155</v>
      </c>
      <c r="S226" s="8">
        <f t="shared" si="178"/>
        <v>1155</v>
      </c>
      <c r="T226" s="8">
        <f t="shared" si="178"/>
        <v>1140</v>
      </c>
      <c r="U226" s="8">
        <f t="shared" si="178"/>
        <v>1110</v>
      </c>
      <c r="V226" s="8">
        <f t="shared" si="178"/>
        <v>1090</v>
      </c>
      <c r="W226" s="8">
        <f t="shared" si="178"/>
        <v>1075</v>
      </c>
      <c r="X226" s="8">
        <f t="shared" si="178"/>
        <v>1060</v>
      </c>
      <c r="Y226" s="8">
        <f t="shared" si="178"/>
        <v>1050</v>
      </c>
      <c r="Z226" s="8">
        <f t="shared" si="178"/>
        <v>1040</v>
      </c>
      <c r="AA226" s="8">
        <f t="shared" si="178"/>
        <v>1030</v>
      </c>
      <c r="AB226" s="8">
        <f t="shared" si="178"/>
        <v>1025</v>
      </c>
      <c r="AC226" s="8">
        <f t="shared" si="178"/>
        <v>1020</v>
      </c>
      <c r="AD226" s="8" t="str">
        <f t="shared" si="178"/>
        <v/>
      </c>
      <c r="AE226" s="8" t="str">
        <f t="shared" si="178"/>
        <v/>
      </c>
      <c r="AF226" s="8" t="str">
        <f t="shared" si="178"/>
        <v/>
      </c>
      <c r="AG226" s="8" t="str">
        <f t="shared" si="178"/>
        <v/>
      </c>
      <c r="AH226" s="8" t="str">
        <f t="shared" si="146"/>
        <v/>
      </c>
      <c r="AI226" s="8" t="str">
        <f t="shared" si="146"/>
        <v/>
      </c>
      <c r="AJ226" s="8" t="str">
        <f t="shared" si="146"/>
        <v/>
      </c>
      <c r="AK226" s="8" t="str">
        <f t="shared" si="146"/>
        <v/>
      </c>
      <c r="AL226" s="8" t="str">
        <f t="shared" si="146"/>
        <v/>
      </c>
      <c r="AM226" s="8" t="str">
        <f t="shared" si="146"/>
        <v/>
      </c>
      <c r="AN226" s="8" t="str">
        <f t="shared" si="146"/>
        <v/>
      </c>
      <c r="AO226" s="8" t="str">
        <f t="shared" si="146"/>
        <v/>
      </c>
      <c r="AQ226" s="8">
        <f t="shared" si="150"/>
        <v>110</v>
      </c>
      <c r="AR226" s="8">
        <f t="shared" si="151"/>
        <v>594.18521581609184</v>
      </c>
      <c r="AS226" s="8" t="str">
        <f t="shared" si="152"/>
        <v>MP00J_E8</v>
      </c>
      <c r="AT226" s="8">
        <f t="shared" si="153"/>
        <v>1280</v>
      </c>
      <c r="AU226" s="8">
        <f t="shared" si="154"/>
        <v>1280</v>
      </c>
      <c r="AV226" s="8">
        <f t="shared" si="155"/>
        <v>1265</v>
      </c>
      <c r="AW226" s="8">
        <f t="shared" si="156"/>
        <v>1235</v>
      </c>
      <c r="AX226" s="8">
        <f t="shared" si="157"/>
        <v>1215</v>
      </c>
      <c r="AY226" s="8">
        <f t="shared" si="158"/>
        <v>1200</v>
      </c>
      <c r="AZ226" s="8">
        <f t="shared" si="159"/>
        <v>1185</v>
      </c>
      <c r="BA226" s="8">
        <f t="shared" si="160"/>
        <v>1175</v>
      </c>
      <c r="BB226" s="8">
        <f t="shared" si="161"/>
        <v>1165</v>
      </c>
      <c r="BC226" s="8">
        <f t="shared" si="162"/>
        <v>1155</v>
      </c>
      <c r="BD226" s="8">
        <f t="shared" si="163"/>
        <v>1150</v>
      </c>
      <c r="BE226" s="8">
        <f t="shared" si="164"/>
        <v>1145</v>
      </c>
      <c r="BF226" s="8" t="str">
        <f t="shared" si="165"/>
        <v/>
      </c>
      <c r="BG226" s="8" t="str">
        <f t="shared" si="166"/>
        <v/>
      </c>
      <c r="BH226" s="8" t="str">
        <f t="shared" si="167"/>
        <v/>
      </c>
      <c r="BI226" s="8" t="str">
        <f t="shared" si="168"/>
        <v/>
      </c>
      <c r="BJ226" s="8" t="str">
        <f t="shared" si="169"/>
        <v/>
      </c>
      <c r="BK226" s="8" t="str">
        <f t="shared" si="170"/>
        <v/>
      </c>
      <c r="BL226" s="8" t="str">
        <f t="shared" si="171"/>
        <v/>
      </c>
      <c r="BM226" s="8" t="str">
        <f t="shared" si="172"/>
        <v/>
      </c>
      <c r="BN226" s="8" t="str">
        <f t="shared" si="173"/>
        <v/>
      </c>
      <c r="BO226" s="8" t="str">
        <f t="shared" si="174"/>
        <v/>
      </c>
      <c r="BP226" s="8" t="str">
        <f t="shared" si="175"/>
        <v/>
      </c>
      <c r="BQ226" s="8" t="str">
        <f t="shared" si="176"/>
        <v/>
      </c>
    </row>
    <row r="227" spans="1:69" x14ac:dyDescent="0.2">
      <c r="A227" s="8" t="str">
        <f>Binning!B227</f>
        <v>PCPU</v>
      </c>
      <c r="B227" s="8" t="str">
        <f>Binning!C227</f>
        <v>MP00J</v>
      </c>
      <c r="C227" s="8" t="str">
        <f>Binning!D227</f>
        <v>E9</v>
      </c>
      <c r="D227" s="8" t="str">
        <f>Binning!F227</f>
        <v>MP00J_E9</v>
      </c>
      <c r="E227" s="8" t="str">
        <f>Binning!G227</f>
        <v>Bin1</v>
      </c>
      <c r="F227" s="8">
        <f>Binning!H227</f>
        <v>1470</v>
      </c>
      <c r="G227" s="8">
        <f>Binning!I227</f>
        <v>165</v>
      </c>
      <c r="H227" s="8">
        <f>Binning!J227</f>
        <v>653.6</v>
      </c>
      <c r="J227" s="8">
        <f>Binning!L227</f>
        <v>1155</v>
      </c>
      <c r="K227" s="8">
        <f>Binning!M227</f>
        <v>900</v>
      </c>
      <c r="L227" s="8">
        <f>Binning!N227</f>
        <v>125</v>
      </c>
      <c r="M227" s="8">
        <f>Binning!Y227</f>
        <v>5</v>
      </c>
      <c r="O227" s="8">
        <f t="shared" si="148"/>
        <v>110</v>
      </c>
      <c r="P227" s="8">
        <f>Binning!AZ227</f>
        <v>594.18521581609184</v>
      </c>
      <c r="Q227" s="8" t="str">
        <f t="shared" si="149"/>
        <v>MP00J_E9</v>
      </c>
      <c r="R227" s="8">
        <f t="shared" si="178"/>
        <v>1155</v>
      </c>
      <c r="S227" s="8">
        <f t="shared" si="178"/>
        <v>1155</v>
      </c>
      <c r="T227" s="8">
        <f t="shared" si="178"/>
        <v>1125</v>
      </c>
      <c r="U227" s="8">
        <f t="shared" si="178"/>
        <v>1095</v>
      </c>
      <c r="V227" s="8">
        <f t="shared" si="178"/>
        <v>1075</v>
      </c>
      <c r="W227" s="8">
        <f t="shared" si="178"/>
        <v>1060</v>
      </c>
      <c r="X227" s="8">
        <f t="shared" si="178"/>
        <v>1045</v>
      </c>
      <c r="Y227" s="8">
        <f t="shared" si="178"/>
        <v>1035</v>
      </c>
      <c r="Z227" s="8">
        <f t="shared" si="178"/>
        <v>1025</v>
      </c>
      <c r="AA227" s="8">
        <f t="shared" si="178"/>
        <v>1015</v>
      </c>
      <c r="AB227" s="8">
        <f t="shared" si="178"/>
        <v>1010</v>
      </c>
      <c r="AC227" s="8">
        <f t="shared" si="178"/>
        <v>1005</v>
      </c>
      <c r="AD227" s="8" t="str">
        <f t="shared" si="178"/>
        <v/>
      </c>
      <c r="AE227" s="8" t="str">
        <f t="shared" si="178"/>
        <v/>
      </c>
      <c r="AF227" s="8" t="str">
        <f t="shared" si="178"/>
        <v/>
      </c>
      <c r="AG227" s="8" t="str">
        <f t="shared" si="178"/>
        <v/>
      </c>
      <c r="AH227" s="8" t="str">
        <f t="shared" si="146"/>
        <v/>
      </c>
      <c r="AI227" s="8" t="str">
        <f t="shared" si="146"/>
        <v/>
      </c>
      <c r="AJ227" s="8" t="str">
        <f t="shared" si="146"/>
        <v/>
      </c>
      <c r="AK227" s="8" t="str">
        <f t="shared" si="146"/>
        <v/>
      </c>
      <c r="AL227" s="8" t="str">
        <f t="shared" si="146"/>
        <v/>
      </c>
      <c r="AM227" s="8" t="str">
        <f t="shared" si="146"/>
        <v/>
      </c>
      <c r="AN227" s="8" t="str">
        <f t="shared" si="146"/>
        <v/>
      </c>
      <c r="AO227" s="8" t="str">
        <f t="shared" si="146"/>
        <v/>
      </c>
      <c r="AQ227" s="8">
        <f t="shared" si="150"/>
        <v>110</v>
      </c>
      <c r="AR227" s="8">
        <f t="shared" si="151"/>
        <v>594.18521581609184</v>
      </c>
      <c r="AS227" s="8" t="str">
        <f t="shared" si="152"/>
        <v>MP00J_E9</v>
      </c>
      <c r="AT227" s="8">
        <f t="shared" si="153"/>
        <v>1280</v>
      </c>
      <c r="AU227" s="8">
        <f t="shared" si="154"/>
        <v>1280</v>
      </c>
      <c r="AV227" s="8">
        <f t="shared" si="155"/>
        <v>1250</v>
      </c>
      <c r="AW227" s="8">
        <f t="shared" si="156"/>
        <v>1220</v>
      </c>
      <c r="AX227" s="8">
        <f t="shared" si="157"/>
        <v>1200</v>
      </c>
      <c r="AY227" s="8">
        <f t="shared" si="158"/>
        <v>1185</v>
      </c>
      <c r="AZ227" s="8">
        <f t="shared" si="159"/>
        <v>1170</v>
      </c>
      <c r="BA227" s="8">
        <f t="shared" si="160"/>
        <v>1160</v>
      </c>
      <c r="BB227" s="8">
        <f t="shared" si="161"/>
        <v>1150</v>
      </c>
      <c r="BC227" s="8">
        <f t="shared" si="162"/>
        <v>1140</v>
      </c>
      <c r="BD227" s="8">
        <f t="shared" si="163"/>
        <v>1135</v>
      </c>
      <c r="BE227" s="8">
        <f t="shared" si="164"/>
        <v>1130</v>
      </c>
      <c r="BF227" s="8" t="str">
        <f t="shared" si="165"/>
        <v/>
      </c>
      <c r="BG227" s="8" t="str">
        <f t="shared" si="166"/>
        <v/>
      </c>
      <c r="BH227" s="8" t="str">
        <f t="shared" si="167"/>
        <v/>
      </c>
      <c r="BI227" s="8" t="str">
        <f t="shared" si="168"/>
        <v/>
      </c>
      <c r="BJ227" s="8" t="str">
        <f t="shared" si="169"/>
        <v/>
      </c>
      <c r="BK227" s="8" t="str">
        <f t="shared" si="170"/>
        <v/>
      </c>
      <c r="BL227" s="8" t="str">
        <f t="shared" si="171"/>
        <v/>
      </c>
      <c r="BM227" s="8" t="str">
        <f t="shared" si="172"/>
        <v/>
      </c>
      <c r="BN227" s="8" t="str">
        <f t="shared" si="173"/>
        <v/>
      </c>
      <c r="BO227" s="8" t="str">
        <f t="shared" si="174"/>
        <v/>
      </c>
      <c r="BP227" s="8" t="str">
        <f t="shared" si="175"/>
        <v/>
      </c>
      <c r="BQ227" s="8" t="str">
        <f t="shared" si="176"/>
        <v/>
      </c>
    </row>
    <row r="228" spans="1:69" x14ac:dyDescent="0.2">
      <c r="A228" s="8" t="str">
        <f>Binning!B228</f>
        <v>PCPU</v>
      </c>
      <c r="B228" s="8" t="str">
        <f>Binning!C228</f>
        <v>MP00J</v>
      </c>
      <c r="C228" s="8" t="str">
        <f>Binning!D228</f>
        <v>E10</v>
      </c>
      <c r="D228" s="8" t="str">
        <f>Binning!F228</f>
        <v>MP00J_E10</v>
      </c>
      <c r="E228" s="8" t="str">
        <f>Binning!G228</f>
        <v>Bin1</v>
      </c>
      <c r="F228" s="8">
        <f>Binning!H228</f>
        <v>1455</v>
      </c>
      <c r="G228" s="8">
        <f>Binning!I228</f>
        <v>165</v>
      </c>
      <c r="H228" s="8">
        <f>Binning!J228</f>
        <v>653.6</v>
      </c>
      <c r="J228" s="8">
        <f>Binning!L228</f>
        <v>1155</v>
      </c>
      <c r="K228" s="8">
        <f>Binning!M228</f>
        <v>900</v>
      </c>
      <c r="L228" s="8">
        <f>Binning!N228</f>
        <v>125</v>
      </c>
      <c r="M228" s="8">
        <f>Binning!Y228</f>
        <v>5</v>
      </c>
      <c r="O228" s="8">
        <f t="shared" si="148"/>
        <v>110</v>
      </c>
      <c r="P228" s="8">
        <f>Binning!AZ228</f>
        <v>594.18521581609184</v>
      </c>
      <c r="Q228" s="8" t="str">
        <f t="shared" si="149"/>
        <v>MP00J_E10</v>
      </c>
      <c r="R228" s="8">
        <f t="shared" si="178"/>
        <v>1155</v>
      </c>
      <c r="S228" s="8">
        <f t="shared" si="178"/>
        <v>1155</v>
      </c>
      <c r="T228" s="8">
        <f t="shared" si="178"/>
        <v>1110</v>
      </c>
      <c r="U228" s="8">
        <f t="shared" si="178"/>
        <v>1080</v>
      </c>
      <c r="V228" s="8">
        <f t="shared" si="178"/>
        <v>1060</v>
      </c>
      <c r="W228" s="8">
        <f t="shared" si="178"/>
        <v>1045</v>
      </c>
      <c r="X228" s="8">
        <f t="shared" si="178"/>
        <v>1030</v>
      </c>
      <c r="Y228" s="8">
        <f t="shared" si="178"/>
        <v>1020</v>
      </c>
      <c r="Z228" s="8">
        <f t="shared" si="178"/>
        <v>1010</v>
      </c>
      <c r="AA228" s="8">
        <f t="shared" si="178"/>
        <v>1000</v>
      </c>
      <c r="AB228" s="8">
        <f t="shared" si="178"/>
        <v>995</v>
      </c>
      <c r="AC228" s="8">
        <f t="shared" si="178"/>
        <v>990</v>
      </c>
      <c r="AD228" s="8" t="str">
        <f t="shared" si="178"/>
        <v/>
      </c>
      <c r="AE228" s="8" t="str">
        <f t="shared" si="178"/>
        <v/>
      </c>
      <c r="AF228" s="8" t="str">
        <f t="shared" si="178"/>
        <v/>
      </c>
      <c r="AG228" s="8" t="str">
        <f t="shared" si="178"/>
        <v/>
      </c>
      <c r="AH228" s="8" t="str">
        <f t="shared" si="146"/>
        <v/>
      </c>
      <c r="AI228" s="8" t="str">
        <f t="shared" si="146"/>
        <v/>
      </c>
      <c r="AJ228" s="8" t="str">
        <f t="shared" si="146"/>
        <v/>
      </c>
      <c r="AK228" s="8" t="str">
        <f t="shared" si="146"/>
        <v/>
      </c>
      <c r="AL228" s="8" t="str">
        <f t="shared" si="146"/>
        <v/>
      </c>
      <c r="AM228" s="8" t="str">
        <f t="shared" si="146"/>
        <v/>
      </c>
      <c r="AN228" s="8" t="str">
        <f t="shared" si="146"/>
        <v/>
      </c>
      <c r="AO228" s="8" t="str">
        <f t="shared" si="146"/>
        <v/>
      </c>
      <c r="AQ228" s="8">
        <f t="shared" si="150"/>
        <v>110</v>
      </c>
      <c r="AR228" s="8">
        <f t="shared" si="151"/>
        <v>594.18521581609184</v>
      </c>
      <c r="AS228" s="8" t="str">
        <f t="shared" si="152"/>
        <v>MP00J_E10</v>
      </c>
      <c r="AT228" s="8">
        <f t="shared" si="153"/>
        <v>1280</v>
      </c>
      <c r="AU228" s="8">
        <f t="shared" si="154"/>
        <v>1280</v>
      </c>
      <c r="AV228" s="8">
        <f t="shared" si="155"/>
        <v>1235</v>
      </c>
      <c r="AW228" s="8">
        <f t="shared" si="156"/>
        <v>1205</v>
      </c>
      <c r="AX228" s="8">
        <f t="shared" si="157"/>
        <v>1185</v>
      </c>
      <c r="AY228" s="8">
        <f t="shared" si="158"/>
        <v>1170</v>
      </c>
      <c r="AZ228" s="8">
        <f t="shared" si="159"/>
        <v>1155</v>
      </c>
      <c r="BA228" s="8">
        <f t="shared" si="160"/>
        <v>1145</v>
      </c>
      <c r="BB228" s="8">
        <f t="shared" si="161"/>
        <v>1135</v>
      </c>
      <c r="BC228" s="8">
        <f t="shared" si="162"/>
        <v>1125</v>
      </c>
      <c r="BD228" s="8">
        <f t="shared" si="163"/>
        <v>1120</v>
      </c>
      <c r="BE228" s="8">
        <f t="shared" si="164"/>
        <v>1115</v>
      </c>
      <c r="BF228" s="8" t="str">
        <f t="shared" si="165"/>
        <v/>
      </c>
      <c r="BG228" s="8" t="str">
        <f t="shared" si="166"/>
        <v/>
      </c>
      <c r="BH228" s="8" t="str">
        <f t="shared" si="167"/>
        <v/>
      </c>
      <c r="BI228" s="8" t="str">
        <f t="shared" si="168"/>
        <v/>
      </c>
      <c r="BJ228" s="8" t="str">
        <f t="shared" si="169"/>
        <v/>
      </c>
      <c r="BK228" s="8" t="str">
        <f t="shared" si="170"/>
        <v/>
      </c>
      <c r="BL228" s="8" t="str">
        <f t="shared" si="171"/>
        <v/>
      </c>
      <c r="BM228" s="8" t="str">
        <f t="shared" si="172"/>
        <v/>
      </c>
      <c r="BN228" s="8" t="str">
        <f t="shared" si="173"/>
        <v/>
      </c>
      <c r="BO228" s="8" t="str">
        <f t="shared" si="174"/>
        <v/>
      </c>
      <c r="BP228" s="8" t="str">
        <f t="shared" si="175"/>
        <v/>
      </c>
      <c r="BQ228" s="8" t="str">
        <f t="shared" si="176"/>
        <v/>
      </c>
    </row>
    <row r="229" spans="1:69" x14ac:dyDescent="0.2">
      <c r="A229" s="8" t="str">
        <f>Binning!B229</f>
        <v>PCPU</v>
      </c>
      <c r="B229" s="8" t="str">
        <f>Binning!C229</f>
        <v>MP00J</v>
      </c>
      <c r="C229" s="8" t="str">
        <f>Binning!D229</f>
        <v>E11</v>
      </c>
      <c r="D229" s="8" t="str">
        <f>Binning!F229</f>
        <v>MP00J_E11</v>
      </c>
      <c r="E229" s="8" t="str">
        <f>Binning!G229</f>
        <v>Bin1</v>
      </c>
      <c r="F229" s="8">
        <f>Binning!H229</f>
        <v>1440</v>
      </c>
      <c r="G229" s="8">
        <f>Binning!I229</f>
        <v>165</v>
      </c>
      <c r="H229" s="8">
        <f>Binning!J229</f>
        <v>653.6</v>
      </c>
      <c r="J229" s="8">
        <f>Binning!L229</f>
        <v>1155</v>
      </c>
      <c r="K229" s="8">
        <f>Binning!M229</f>
        <v>900</v>
      </c>
      <c r="L229" s="8">
        <f>Binning!N229</f>
        <v>125</v>
      </c>
      <c r="M229" s="8">
        <f>Binning!Y229</f>
        <v>5</v>
      </c>
      <c r="O229" s="8">
        <f t="shared" si="148"/>
        <v>110</v>
      </c>
      <c r="P229" s="8">
        <f>Binning!AZ229</f>
        <v>594.18521581609184</v>
      </c>
      <c r="Q229" s="8" t="str">
        <f t="shared" si="149"/>
        <v>MP00J_E11</v>
      </c>
      <c r="R229" s="8">
        <f t="shared" si="178"/>
        <v>1155</v>
      </c>
      <c r="S229" s="8">
        <f t="shared" si="178"/>
        <v>1145</v>
      </c>
      <c r="T229" s="8">
        <f t="shared" si="178"/>
        <v>1095</v>
      </c>
      <c r="U229" s="8">
        <f t="shared" si="178"/>
        <v>1065</v>
      </c>
      <c r="V229" s="8">
        <f t="shared" si="178"/>
        <v>1045</v>
      </c>
      <c r="W229" s="8">
        <f t="shared" si="178"/>
        <v>1030</v>
      </c>
      <c r="X229" s="8">
        <f t="shared" si="178"/>
        <v>1015</v>
      </c>
      <c r="Y229" s="8">
        <f t="shared" si="178"/>
        <v>1005</v>
      </c>
      <c r="Z229" s="8">
        <f t="shared" si="178"/>
        <v>995</v>
      </c>
      <c r="AA229" s="8">
        <f t="shared" si="178"/>
        <v>985</v>
      </c>
      <c r="AB229" s="8">
        <f t="shared" si="178"/>
        <v>980</v>
      </c>
      <c r="AC229" s="8">
        <f t="shared" si="178"/>
        <v>975</v>
      </c>
      <c r="AD229" s="8" t="str">
        <f t="shared" si="178"/>
        <v/>
      </c>
      <c r="AE229" s="8" t="str">
        <f t="shared" si="178"/>
        <v/>
      </c>
      <c r="AF229" s="8" t="str">
        <f t="shared" si="178"/>
        <v/>
      </c>
      <c r="AG229" s="8" t="str">
        <f t="shared" si="178"/>
        <v/>
      </c>
      <c r="AH229" s="8" t="str">
        <f t="shared" si="146"/>
        <v/>
      </c>
      <c r="AI229" s="8" t="str">
        <f t="shared" si="146"/>
        <v/>
      </c>
      <c r="AJ229" s="8" t="str">
        <f t="shared" si="146"/>
        <v/>
      </c>
      <c r="AK229" s="8" t="str">
        <f t="shared" si="146"/>
        <v/>
      </c>
      <c r="AL229" s="8" t="str">
        <f t="shared" si="146"/>
        <v/>
      </c>
      <c r="AM229" s="8" t="str">
        <f t="shared" si="146"/>
        <v/>
      </c>
      <c r="AN229" s="8" t="str">
        <f t="shared" si="146"/>
        <v/>
      </c>
      <c r="AO229" s="8" t="str">
        <f t="shared" si="146"/>
        <v/>
      </c>
      <c r="AQ229" s="8">
        <f t="shared" si="150"/>
        <v>110</v>
      </c>
      <c r="AR229" s="8">
        <f t="shared" si="151"/>
        <v>594.18521581609184</v>
      </c>
      <c r="AS229" s="8" t="str">
        <f t="shared" si="152"/>
        <v>MP00J_E11</v>
      </c>
      <c r="AT229" s="8">
        <f t="shared" si="153"/>
        <v>1280</v>
      </c>
      <c r="AU229" s="8">
        <f t="shared" si="154"/>
        <v>1270</v>
      </c>
      <c r="AV229" s="8">
        <f t="shared" si="155"/>
        <v>1220</v>
      </c>
      <c r="AW229" s="8">
        <f t="shared" si="156"/>
        <v>1190</v>
      </c>
      <c r="AX229" s="8">
        <f t="shared" si="157"/>
        <v>1170</v>
      </c>
      <c r="AY229" s="8">
        <f t="shared" si="158"/>
        <v>1155</v>
      </c>
      <c r="AZ229" s="8">
        <f t="shared" si="159"/>
        <v>1140</v>
      </c>
      <c r="BA229" s="8">
        <f t="shared" si="160"/>
        <v>1130</v>
      </c>
      <c r="BB229" s="8">
        <f t="shared" si="161"/>
        <v>1120</v>
      </c>
      <c r="BC229" s="8">
        <f t="shared" si="162"/>
        <v>1110</v>
      </c>
      <c r="BD229" s="8">
        <f t="shared" si="163"/>
        <v>1105</v>
      </c>
      <c r="BE229" s="8">
        <f t="shared" si="164"/>
        <v>1100</v>
      </c>
      <c r="BF229" s="8" t="str">
        <f t="shared" si="165"/>
        <v/>
      </c>
      <c r="BG229" s="8" t="str">
        <f t="shared" si="166"/>
        <v/>
      </c>
      <c r="BH229" s="8" t="str">
        <f t="shared" si="167"/>
        <v/>
      </c>
      <c r="BI229" s="8" t="str">
        <f t="shared" si="168"/>
        <v/>
      </c>
      <c r="BJ229" s="8" t="str">
        <f t="shared" si="169"/>
        <v/>
      </c>
      <c r="BK229" s="8" t="str">
        <f t="shared" si="170"/>
        <v/>
      </c>
      <c r="BL229" s="8" t="str">
        <f t="shared" si="171"/>
        <v/>
      </c>
      <c r="BM229" s="8" t="str">
        <f t="shared" si="172"/>
        <v/>
      </c>
      <c r="BN229" s="8" t="str">
        <f t="shared" si="173"/>
        <v/>
      </c>
      <c r="BO229" s="8" t="str">
        <f t="shared" si="174"/>
        <v/>
      </c>
      <c r="BP229" s="8" t="str">
        <f t="shared" si="175"/>
        <v/>
      </c>
      <c r="BQ229" s="8" t="str">
        <f t="shared" si="176"/>
        <v/>
      </c>
    </row>
    <row r="230" spans="1:69" x14ac:dyDescent="0.2">
      <c r="A230" s="8" t="str">
        <f>Binning!B230</f>
        <v>PCPU</v>
      </c>
      <c r="B230" s="8" t="str">
        <f>Binning!C230</f>
        <v>MP00J</v>
      </c>
      <c r="C230" s="8" t="str">
        <f>Binning!D230</f>
        <v>E12</v>
      </c>
      <c r="D230" s="8" t="str">
        <f>Binning!F230</f>
        <v>MP00J_E12</v>
      </c>
      <c r="E230" s="8" t="str">
        <f>Binning!G230</f>
        <v>Bin1</v>
      </c>
      <c r="F230" s="8">
        <f>Binning!H230</f>
        <v>1425</v>
      </c>
      <c r="G230" s="8">
        <f>Binning!I230</f>
        <v>165</v>
      </c>
      <c r="H230" s="8">
        <f>Binning!J230</f>
        <v>653.6</v>
      </c>
      <c r="J230" s="8">
        <f>Binning!L230</f>
        <v>1155</v>
      </c>
      <c r="K230" s="8">
        <f>Binning!M230</f>
        <v>900</v>
      </c>
      <c r="L230" s="8">
        <f>Binning!N230</f>
        <v>125</v>
      </c>
      <c r="M230" s="8">
        <f>Binning!Y230</f>
        <v>5</v>
      </c>
      <c r="O230" s="8">
        <f t="shared" si="148"/>
        <v>110</v>
      </c>
      <c r="P230" s="8">
        <f>Binning!AZ230</f>
        <v>594.18521581609184</v>
      </c>
      <c r="Q230" s="8" t="str">
        <f t="shared" si="149"/>
        <v>MP00J_E12</v>
      </c>
      <c r="R230" s="8">
        <f t="shared" si="178"/>
        <v>1155</v>
      </c>
      <c r="S230" s="8">
        <f t="shared" si="178"/>
        <v>1130</v>
      </c>
      <c r="T230" s="8">
        <f t="shared" si="178"/>
        <v>1080</v>
      </c>
      <c r="U230" s="8">
        <f t="shared" si="178"/>
        <v>1050</v>
      </c>
      <c r="V230" s="8">
        <f t="shared" si="178"/>
        <v>1030</v>
      </c>
      <c r="W230" s="8">
        <f t="shared" si="178"/>
        <v>1015</v>
      </c>
      <c r="X230" s="8">
        <f t="shared" si="178"/>
        <v>1000</v>
      </c>
      <c r="Y230" s="8">
        <f t="shared" si="178"/>
        <v>990</v>
      </c>
      <c r="Z230" s="8">
        <f t="shared" si="178"/>
        <v>980</v>
      </c>
      <c r="AA230" s="8">
        <f t="shared" si="178"/>
        <v>970</v>
      </c>
      <c r="AB230" s="8">
        <f t="shared" si="178"/>
        <v>965</v>
      </c>
      <c r="AC230" s="8">
        <f t="shared" si="178"/>
        <v>960</v>
      </c>
      <c r="AD230" s="8" t="str">
        <f t="shared" si="178"/>
        <v/>
      </c>
      <c r="AE230" s="8" t="str">
        <f t="shared" si="178"/>
        <v/>
      </c>
      <c r="AF230" s="8" t="str">
        <f t="shared" si="178"/>
        <v/>
      </c>
      <c r="AG230" s="8" t="str">
        <f t="shared" si="178"/>
        <v/>
      </c>
      <c r="AH230" s="8" t="str">
        <f t="shared" si="146"/>
        <v/>
      </c>
      <c r="AI230" s="8" t="str">
        <f t="shared" si="146"/>
        <v/>
      </c>
      <c r="AJ230" s="8" t="str">
        <f t="shared" si="146"/>
        <v/>
      </c>
      <c r="AK230" s="8" t="str">
        <f t="shared" si="146"/>
        <v/>
      </c>
      <c r="AL230" s="8" t="str">
        <f t="shared" si="146"/>
        <v/>
      </c>
      <c r="AM230" s="8" t="str">
        <f t="shared" si="146"/>
        <v/>
      </c>
      <c r="AN230" s="8" t="str">
        <f t="shared" si="146"/>
        <v/>
      </c>
      <c r="AO230" s="8" t="str">
        <f t="shared" si="146"/>
        <v/>
      </c>
      <c r="AQ230" s="8">
        <f t="shared" si="150"/>
        <v>110</v>
      </c>
      <c r="AR230" s="8">
        <f t="shared" si="151"/>
        <v>594.18521581609184</v>
      </c>
      <c r="AS230" s="8" t="str">
        <f t="shared" si="152"/>
        <v>MP00J_E12</v>
      </c>
      <c r="AT230" s="8">
        <f t="shared" si="153"/>
        <v>1280</v>
      </c>
      <c r="AU230" s="8">
        <f t="shared" si="154"/>
        <v>1255</v>
      </c>
      <c r="AV230" s="8">
        <f t="shared" si="155"/>
        <v>1205</v>
      </c>
      <c r="AW230" s="8">
        <f t="shared" si="156"/>
        <v>1175</v>
      </c>
      <c r="AX230" s="8">
        <f t="shared" si="157"/>
        <v>1155</v>
      </c>
      <c r="AY230" s="8">
        <f t="shared" si="158"/>
        <v>1140</v>
      </c>
      <c r="AZ230" s="8">
        <f t="shared" si="159"/>
        <v>1125</v>
      </c>
      <c r="BA230" s="8">
        <f t="shared" si="160"/>
        <v>1115</v>
      </c>
      <c r="BB230" s="8">
        <f t="shared" si="161"/>
        <v>1105</v>
      </c>
      <c r="BC230" s="8">
        <f t="shared" si="162"/>
        <v>1095</v>
      </c>
      <c r="BD230" s="8">
        <f t="shared" si="163"/>
        <v>1090</v>
      </c>
      <c r="BE230" s="8">
        <f t="shared" si="164"/>
        <v>1085</v>
      </c>
      <c r="BF230" s="8" t="str">
        <f t="shared" si="165"/>
        <v/>
      </c>
      <c r="BG230" s="8" t="str">
        <f t="shared" si="166"/>
        <v/>
      </c>
      <c r="BH230" s="8" t="str">
        <f t="shared" si="167"/>
        <v/>
      </c>
      <c r="BI230" s="8" t="str">
        <f t="shared" si="168"/>
        <v/>
      </c>
      <c r="BJ230" s="8" t="str">
        <f t="shared" si="169"/>
        <v/>
      </c>
      <c r="BK230" s="8" t="str">
        <f t="shared" si="170"/>
        <v/>
      </c>
      <c r="BL230" s="8" t="str">
        <f t="shared" si="171"/>
        <v/>
      </c>
      <c r="BM230" s="8" t="str">
        <f t="shared" si="172"/>
        <v/>
      </c>
      <c r="BN230" s="8" t="str">
        <f t="shared" si="173"/>
        <v/>
      </c>
      <c r="BO230" s="8" t="str">
        <f t="shared" si="174"/>
        <v/>
      </c>
      <c r="BP230" s="8" t="str">
        <f t="shared" si="175"/>
        <v/>
      </c>
      <c r="BQ230" s="8" t="str">
        <f t="shared" si="176"/>
        <v/>
      </c>
    </row>
    <row r="231" spans="1:69" x14ac:dyDescent="0.2">
      <c r="A231" s="8" t="str">
        <f>Binning!B231</f>
        <v>PCPU</v>
      </c>
      <c r="B231" s="8" t="str">
        <f>Binning!C231</f>
        <v>MP00K</v>
      </c>
      <c r="C231" s="8" t="str">
        <f>Binning!D231</f>
        <v>E1</v>
      </c>
      <c r="D231" s="8" t="str">
        <f>Binning!F231</f>
        <v>MP00K_E1</v>
      </c>
      <c r="E231" s="8" t="str">
        <f>Binning!G231</f>
        <v>Bin1</v>
      </c>
      <c r="F231" s="8">
        <f>Binning!H231</f>
        <v>1590</v>
      </c>
      <c r="G231" s="8">
        <f>Binning!I231</f>
        <v>165</v>
      </c>
      <c r="H231" s="8">
        <f>Binning!J231</f>
        <v>653.6</v>
      </c>
      <c r="J231" s="8">
        <f>Binning!L231</f>
        <v>1175</v>
      </c>
      <c r="K231" s="8">
        <f>Binning!M231</f>
        <v>900</v>
      </c>
      <c r="L231" s="8">
        <f>Binning!N231</f>
        <v>125</v>
      </c>
      <c r="M231" s="8">
        <f>Binning!Y231</f>
        <v>5</v>
      </c>
      <c r="O231" s="8">
        <f t="shared" si="148"/>
        <v>110</v>
      </c>
      <c r="P231" s="8">
        <f>Binning!AZ231</f>
        <v>594.18521581609184</v>
      </c>
      <c r="Q231" s="8" t="str">
        <f t="shared" si="149"/>
        <v>MP00K_E1</v>
      </c>
      <c r="R231" s="8">
        <f t="shared" si="178"/>
        <v>1175</v>
      </c>
      <c r="S231" s="8">
        <f t="shared" si="178"/>
        <v>1175</v>
      </c>
      <c r="T231" s="8">
        <f t="shared" si="178"/>
        <v>1175</v>
      </c>
      <c r="U231" s="8">
        <f t="shared" si="178"/>
        <v>1175</v>
      </c>
      <c r="V231" s="8">
        <f t="shared" si="178"/>
        <v>1175</v>
      </c>
      <c r="W231" s="8">
        <f t="shared" si="178"/>
        <v>1175</v>
      </c>
      <c r="X231" s="8">
        <f t="shared" si="178"/>
        <v>1165</v>
      </c>
      <c r="Y231" s="8">
        <f t="shared" si="178"/>
        <v>1155</v>
      </c>
      <c r="Z231" s="8">
        <f t="shared" si="178"/>
        <v>1145</v>
      </c>
      <c r="AA231" s="8">
        <f t="shared" si="178"/>
        <v>1135</v>
      </c>
      <c r="AB231" s="8">
        <f t="shared" si="178"/>
        <v>1130</v>
      </c>
      <c r="AC231" s="8">
        <f t="shared" si="178"/>
        <v>1125</v>
      </c>
      <c r="AD231" s="8" t="str">
        <f t="shared" si="178"/>
        <v/>
      </c>
      <c r="AE231" s="8" t="str">
        <f t="shared" si="178"/>
        <v/>
      </c>
      <c r="AF231" s="8" t="str">
        <f t="shared" si="178"/>
        <v/>
      </c>
      <c r="AG231" s="8" t="str">
        <f t="shared" si="178"/>
        <v/>
      </c>
      <c r="AH231" s="8" t="str">
        <f t="shared" si="146"/>
        <v/>
      </c>
      <c r="AI231" s="8" t="str">
        <f t="shared" si="146"/>
        <v/>
      </c>
      <c r="AJ231" s="8" t="str">
        <f t="shared" si="146"/>
        <v/>
      </c>
      <c r="AK231" s="8" t="str">
        <f t="shared" si="146"/>
        <v/>
      </c>
      <c r="AL231" s="8" t="str">
        <f t="shared" si="146"/>
        <v/>
      </c>
      <c r="AM231" s="8" t="str">
        <f t="shared" si="146"/>
        <v/>
      </c>
      <c r="AN231" s="8" t="str">
        <f t="shared" si="146"/>
        <v/>
      </c>
      <c r="AO231" s="8" t="str">
        <f t="shared" si="146"/>
        <v/>
      </c>
      <c r="AQ231" s="8">
        <f t="shared" si="150"/>
        <v>110</v>
      </c>
      <c r="AR231" s="8">
        <f t="shared" si="151"/>
        <v>594.18521581609184</v>
      </c>
      <c r="AS231" s="8" t="str">
        <f t="shared" si="152"/>
        <v>MP00K_E1</v>
      </c>
      <c r="AT231" s="8">
        <f t="shared" si="153"/>
        <v>1300</v>
      </c>
      <c r="AU231" s="8">
        <f t="shared" si="154"/>
        <v>1300</v>
      </c>
      <c r="AV231" s="8">
        <f t="shared" si="155"/>
        <v>1300</v>
      </c>
      <c r="AW231" s="8">
        <f t="shared" si="156"/>
        <v>1300</v>
      </c>
      <c r="AX231" s="8">
        <f t="shared" si="157"/>
        <v>1300</v>
      </c>
      <c r="AY231" s="8">
        <f t="shared" si="158"/>
        <v>1300</v>
      </c>
      <c r="AZ231" s="8">
        <f t="shared" si="159"/>
        <v>1290</v>
      </c>
      <c r="BA231" s="8">
        <f t="shared" si="160"/>
        <v>1280</v>
      </c>
      <c r="BB231" s="8">
        <f t="shared" si="161"/>
        <v>1270</v>
      </c>
      <c r="BC231" s="8">
        <f t="shared" si="162"/>
        <v>1260</v>
      </c>
      <c r="BD231" s="8">
        <f t="shared" si="163"/>
        <v>1255</v>
      </c>
      <c r="BE231" s="8">
        <f t="shared" si="164"/>
        <v>1250</v>
      </c>
      <c r="BF231" s="8" t="str">
        <f t="shared" si="165"/>
        <v/>
      </c>
      <c r="BG231" s="8" t="str">
        <f t="shared" si="166"/>
        <v/>
      </c>
      <c r="BH231" s="8" t="str">
        <f t="shared" si="167"/>
        <v/>
      </c>
      <c r="BI231" s="8" t="str">
        <f t="shared" si="168"/>
        <v/>
      </c>
      <c r="BJ231" s="8" t="str">
        <f t="shared" si="169"/>
        <v/>
      </c>
      <c r="BK231" s="8" t="str">
        <f t="shared" si="170"/>
        <v/>
      </c>
      <c r="BL231" s="8" t="str">
        <f t="shared" si="171"/>
        <v/>
      </c>
      <c r="BM231" s="8" t="str">
        <f t="shared" si="172"/>
        <v/>
      </c>
      <c r="BN231" s="8" t="str">
        <f t="shared" si="173"/>
        <v/>
      </c>
      <c r="BO231" s="8" t="str">
        <f t="shared" si="174"/>
        <v/>
      </c>
      <c r="BP231" s="8" t="str">
        <f t="shared" si="175"/>
        <v/>
      </c>
      <c r="BQ231" s="8" t="str">
        <f t="shared" si="176"/>
        <v/>
      </c>
    </row>
    <row r="232" spans="1:69" x14ac:dyDescent="0.2">
      <c r="A232" s="8" t="str">
        <f>Binning!B232</f>
        <v>PCPU</v>
      </c>
      <c r="B232" s="8" t="str">
        <f>Binning!C232</f>
        <v>MP00K</v>
      </c>
      <c r="C232" s="8" t="str">
        <f>Binning!D232</f>
        <v>E2</v>
      </c>
      <c r="D232" s="8" t="str">
        <f>Binning!F232</f>
        <v>MP00K_E2</v>
      </c>
      <c r="E232" s="8" t="str">
        <f>Binning!G232</f>
        <v>Bin1</v>
      </c>
      <c r="F232" s="8">
        <f>Binning!H232</f>
        <v>1575</v>
      </c>
      <c r="G232" s="8">
        <f>Binning!I232</f>
        <v>165</v>
      </c>
      <c r="H232" s="8">
        <f>Binning!J232</f>
        <v>653.6</v>
      </c>
      <c r="J232" s="8">
        <f>Binning!L232</f>
        <v>1165</v>
      </c>
      <c r="K232" s="8">
        <f>Binning!M232</f>
        <v>900</v>
      </c>
      <c r="L232" s="8">
        <f>Binning!N232</f>
        <v>125</v>
      </c>
      <c r="M232" s="8">
        <f>Binning!Y232</f>
        <v>5</v>
      </c>
      <c r="O232" s="8">
        <f t="shared" si="148"/>
        <v>110</v>
      </c>
      <c r="P232" s="8">
        <f>Binning!AZ232</f>
        <v>594.18521581609184</v>
      </c>
      <c r="Q232" s="8" t="str">
        <f t="shared" si="149"/>
        <v>MP00K_E2</v>
      </c>
      <c r="R232" s="8">
        <f t="shared" si="178"/>
        <v>1165</v>
      </c>
      <c r="S232" s="8">
        <f t="shared" si="178"/>
        <v>1165</v>
      </c>
      <c r="T232" s="8">
        <f t="shared" si="178"/>
        <v>1165</v>
      </c>
      <c r="U232" s="8">
        <f t="shared" si="178"/>
        <v>1165</v>
      </c>
      <c r="V232" s="8">
        <f t="shared" si="178"/>
        <v>1165</v>
      </c>
      <c r="W232" s="8">
        <f t="shared" si="178"/>
        <v>1165</v>
      </c>
      <c r="X232" s="8">
        <f t="shared" si="178"/>
        <v>1150</v>
      </c>
      <c r="Y232" s="8">
        <f t="shared" si="178"/>
        <v>1140</v>
      </c>
      <c r="Z232" s="8">
        <f t="shared" si="178"/>
        <v>1130</v>
      </c>
      <c r="AA232" s="8">
        <f t="shared" si="178"/>
        <v>1120</v>
      </c>
      <c r="AB232" s="8">
        <f t="shared" si="178"/>
        <v>1115</v>
      </c>
      <c r="AC232" s="8">
        <f t="shared" si="178"/>
        <v>1110</v>
      </c>
      <c r="AD232" s="8" t="str">
        <f t="shared" si="178"/>
        <v/>
      </c>
      <c r="AE232" s="8" t="str">
        <f t="shared" si="178"/>
        <v/>
      </c>
      <c r="AF232" s="8" t="str">
        <f t="shared" si="178"/>
        <v/>
      </c>
      <c r="AG232" s="8" t="str">
        <f t="shared" si="178"/>
        <v/>
      </c>
      <c r="AH232" s="8" t="str">
        <f t="shared" si="146"/>
        <v/>
      </c>
      <c r="AI232" s="8" t="str">
        <f t="shared" si="146"/>
        <v/>
      </c>
      <c r="AJ232" s="8" t="str">
        <f t="shared" si="146"/>
        <v/>
      </c>
      <c r="AK232" s="8" t="str">
        <f t="shared" si="146"/>
        <v/>
      </c>
      <c r="AL232" s="8" t="str">
        <f t="shared" si="146"/>
        <v/>
      </c>
      <c r="AM232" s="8" t="str">
        <f t="shared" si="146"/>
        <v/>
      </c>
      <c r="AN232" s="8" t="str">
        <f t="shared" si="146"/>
        <v/>
      </c>
      <c r="AO232" s="8" t="str">
        <f t="shared" si="146"/>
        <v/>
      </c>
      <c r="AQ232" s="8">
        <f t="shared" si="150"/>
        <v>110</v>
      </c>
      <c r="AR232" s="8">
        <f t="shared" si="151"/>
        <v>594.18521581609184</v>
      </c>
      <c r="AS232" s="8" t="str">
        <f t="shared" si="152"/>
        <v>MP00K_E2</v>
      </c>
      <c r="AT232" s="8">
        <f t="shared" si="153"/>
        <v>1290</v>
      </c>
      <c r="AU232" s="8">
        <f t="shared" si="154"/>
        <v>1290</v>
      </c>
      <c r="AV232" s="8">
        <f t="shared" si="155"/>
        <v>1290</v>
      </c>
      <c r="AW232" s="8">
        <f t="shared" si="156"/>
        <v>1290</v>
      </c>
      <c r="AX232" s="8">
        <f t="shared" si="157"/>
        <v>1290</v>
      </c>
      <c r="AY232" s="8">
        <f t="shared" si="158"/>
        <v>1290</v>
      </c>
      <c r="AZ232" s="8">
        <f t="shared" si="159"/>
        <v>1275</v>
      </c>
      <c r="BA232" s="8">
        <f t="shared" si="160"/>
        <v>1265</v>
      </c>
      <c r="BB232" s="8">
        <f t="shared" si="161"/>
        <v>1255</v>
      </c>
      <c r="BC232" s="8">
        <f t="shared" si="162"/>
        <v>1245</v>
      </c>
      <c r="BD232" s="8">
        <f t="shared" si="163"/>
        <v>1240</v>
      </c>
      <c r="BE232" s="8">
        <f t="shared" si="164"/>
        <v>1235</v>
      </c>
      <c r="BF232" s="8" t="str">
        <f t="shared" si="165"/>
        <v/>
      </c>
      <c r="BG232" s="8" t="str">
        <f t="shared" si="166"/>
        <v/>
      </c>
      <c r="BH232" s="8" t="str">
        <f t="shared" si="167"/>
        <v/>
      </c>
      <c r="BI232" s="8" t="str">
        <f t="shared" si="168"/>
        <v/>
      </c>
      <c r="BJ232" s="8" t="str">
        <f t="shared" si="169"/>
        <v/>
      </c>
      <c r="BK232" s="8" t="str">
        <f t="shared" si="170"/>
        <v/>
      </c>
      <c r="BL232" s="8" t="str">
        <f t="shared" si="171"/>
        <v/>
      </c>
      <c r="BM232" s="8" t="str">
        <f t="shared" si="172"/>
        <v/>
      </c>
      <c r="BN232" s="8" t="str">
        <f t="shared" si="173"/>
        <v/>
      </c>
      <c r="BO232" s="8" t="str">
        <f t="shared" si="174"/>
        <v/>
      </c>
      <c r="BP232" s="8" t="str">
        <f t="shared" si="175"/>
        <v/>
      </c>
      <c r="BQ232" s="8" t="str">
        <f t="shared" si="176"/>
        <v/>
      </c>
    </row>
    <row r="233" spans="1:69" x14ac:dyDescent="0.2">
      <c r="A233" s="8" t="str">
        <f>Binning!B233</f>
        <v>PCPU</v>
      </c>
      <c r="B233" s="8" t="str">
        <f>Binning!C233</f>
        <v>MP00K</v>
      </c>
      <c r="C233" s="8" t="str">
        <f>Binning!D233</f>
        <v>E3</v>
      </c>
      <c r="D233" s="8" t="str">
        <f>Binning!F233</f>
        <v>MP00K_E3</v>
      </c>
      <c r="E233" s="8" t="str">
        <f>Binning!G233</f>
        <v>Bin1</v>
      </c>
      <c r="F233" s="8">
        <f>Binning!H233</f>
        <v>1560</v>
      </c>
      <c r="G233" s="8">
        <f>Binning!I233</f>
        <v>165</v>
      </c>
      <c r="H233" s="8">
        <f>Binning!J233</f>
        <v>653.6</v>
      </c>
      <c r="J233" s="8">
        <f>Binning!L233</f>
        <v>1155</v>
      </c>
      <c r="K233" s="8">
        <f>Binning!M233</f>
        <v>900</v>
      </c>
      <c r="L233" s="8">
        <f>Binning!N233</f>
        <v>125</v>
      </c>
      <c r="M233" s="8">
        <f>Binning!Y233</f>
        <v>5</v>
      </c>
      <c r="O233" s="8">
        <f t="shared" si="148"/>
        <v>110</v>
      </c>
      <c r="P233" s="8">
        <f>Binning!AZ233</f>
        <v>594.18521581609184</v>
      </c>
      <c r="Q233" s="8" t="str">
        <f t="shared" si="149"/>
        <v>MP00K_E3</v>
      </c>
      <c r="R233" s="8">
        <f t="shared" si="178"/>
        <v>1155</v>
      </c>
      <c r="S233" s="8">
        <f t="shared" si="178"/>
        <v>1155</v>
      </c>
      <c r="T233" s="8">
        <f t="shared" si="178"/>
        <v>1155</v>
      </c>
      <c r="U233" s="8">
        <f t="shared" si="178"/>
        <v>1155</v>
      </c>
      <c r="V233" s="8">
        <f t="shared" si="178"/>
        <v>1155</v>
      </c>
      <c r="W233" s="8">
        <f t="shared" si="178"/>
        <v>1150</v>
      </c>
      <c r="X233" s="8">
        <f t="shared" si="178"/>
        <v>1135</v>
      </c>
      <c r="Y233" s="8">
        <f t="shared" si="178"/>
        <v>1125</v>
      </c>
      <c r="Z233" s="8">
        <f t="shared" si="178"/>
        <v>1115</v>
      </c>
      <c r="AA233" s="8">
        <f t="shared" si="178"/>
        <v>1105</v>
      </c>
      <c r="AB233" s="8">
        <f t="shared" si="178"/>
        <v>1100</v>
      </c>
      <c r="AC233" s="8">
        <f t="shared" si="178"/>
        <v>1095</v>
      </c>
      <c r="AD233" s="8" t="str">
        <f t="shared" si="178"/>
        <v/>
      </c>
      <c r="AE233" s="8" t="str">
        <f t="shared" si="178"/>
        <v/>
      </c>
      <c r="AF233" s="8" t="str">
        <f t="shared" si="178"/>
        <v/>
      </c>
      <c r="AG233" s="8" t="str">
        <f t="shared" si="178"/>
        <v/>
      </c>
      <c r="AH233" s="8" t="str">
        <f t="shared" si="146"/>
        <v/>
      </c>
      <c r="AI233" s="8" t="str">
        <f t="shared" si="146"/>
        <v/>
      </c>
      <c r="AJ233" s="8" t="str">
        <f t="shared" si="146"/>
        <v/>
      </c>
      <c r="AK233" s="8" t="str">
        <f t="shared" si="146"/>
        <v/>
      </c>
      <c r="AL233" s="8" t="str">
        <f t="shared" si="146"/>
        <v/>
      </c>
      <c r="AM233" s="8" t="str">
        <f t="shared" si="146"/>
        <v/>
      </c>
      <c r="AN233" s="8" t="str">
        <f t="shared" si="146"/>
        <v/>
      </c>
      <c r="AO233" s="8" t="str">
        <f t="shared" si="146"/>
        <v/>
      </c>
      <c r="AQ233" s="8">
        <f t="shared" si="150"/>
        <v>110</v>
      </c>
      <c r="AR233" s="8">
        <f t="shared" si="151"/>
        <v>594.18521581609184</v>
      </c>
      <c r="AS233" s="8" t="str">
        <f t="shared" si="152"/>
        <v>MP00K_E3</v>
      </c>
      <c r="AT233" s="8">
        <f t="shared" si="153"/>
        <v>1280</v>
      </c>
      <c r="AU233" s="8">
        <f t="shared" si="154"/>
        <v>1280</v>
      </c>
      <c r="AV233" s="8">
        <f t="shared" si="155"/>
        <v>1280</v>
      </c>
      <c r="AW233" s="8">
        <f t="shared" si="156"/>
        <v>1280</v>
      </c>
      <c r="AX233" s="8">
        <f t="shared" si="157"/>
        <v>1280</v>
      </c>
      <c r="AY233" s="8">
        <f t="shared" si="158"/>
        <v>1275</v>
      </c>
      <c r="AZ233" s="8">
        <f t="shared" si="159"/>
        <v>1260</v>
      </c>
      <c r="BA233" s="8">
        <f t="shared" si="160"/>
        <v>1250</v>
      </c>
      <c r="BB233" s="8">
        <f t="shared" si="161"/>
        <v>1240</v>
      </c>
      <c r="BC233" s="8">
        <f t="shared" si="162"/>
        <v>1230</v>
      </c>
      <c r="BD233" s="8">
        <f t="shared" si="163"/>
        <v>1225</v>
      </c>
      <c r="BE233" s="8">
        <f t="shared" si="164"/>
        <v>1220</v>
      </c>
      <c r="BF233" s="8" t="str">
        <f t="shared" si="165"/>
        <v/>
      </c>
      <c r="BG233" s="8" t="str">
        <f t="shared" si="166"/>
        <v/>
      </c>
      <c r="BH233" s="8" t="str">
        <f t="shared" si="167"/>
        <v/>
      </c>
      <c r="BI233" s="8" t="str">
        <f t="shared" si="168"/>
        <v/>
      </c>
      <c r="BJ233" s="8" t="str">
        <f t="shared" si="169"/>
        <v/>
      </c>
      <c r="BK233" s="8" t="str">
        <f t="shared" si="170"/>
        <v/>
      </c>
      <c r="BL233" s="8" t="str">
        <f t="shared" si="171"/>
        <v/>
      </c>
      <c r="BM233" s="8" t="str">
        <f t="shared" si="172"/>
        <v/>
      </c>
      <c r="BN233" s="8" t="str">
        <f t="shared" si="173"/>
        <v/>
      </c>
      <c r="BO233" s="8" t="str">
        <f t="shared" si="174"/>
        <v/>
      </c>
      <c r="BP233" s="8" t="str">
        <f t="shared" si="175"/>
        <v/>
      </c>
      <c r="BQ233" s="8" t="str">
        <f t="shared" si="176"/>
        <v/>
      </c>
    </row>
    <row r="234" spans="1:69" x14ac:dyDescent="0.2">
      <c r="A234" s="8" t="str">
        <f>Binning!B234</f>
        <v>PCPU</v>
      </c>
      <c r="B234" s="8" t="str">
        <f>Binning!C234</f>
        <v>MP00K</v>
      </c>
      <c r="C234" s="8" t="str">
        <f>Binning!D234</f>
        <v>E4</v>
      </c>
      <c r="D234" s="8" t="str">
        <f>Binning!F234</f>
        <v>MP00K_E4</v>
      </c>
      <c r="E234" s="8" t="str">
        <f>Binning!G234</f>
        <v>Bin1</v>
      </c>
      <c r="F234" s="8">
        <f>Binning!H234</f>
        <v>1545</v>
      </c>
      <c r="G234" s="8">
        <f>Binning!I234</f>
        <v>165</v>
      </c>
      <c r="H234" s="8">
        <f>Binning!J234</f>
        <v>653.6</v>
      </c>
      <c r="J234" s="8">
        <f>Binning!L234</f>
        <v>1155</v>
      </c>
      <c r="K234" s="8">
        <f>Binning!M234</f>
        <v>900</v>
      </c>
      <c r="L234" s="8">
        <f>Binning!N234</f>
        <v>125</v>
      </c>
      <c r="M234" s="8">
        <f>Binning!Y234</f>
        <v>5</v>
      </c>
      <c r="O234" s="8">
        <f t="shared" si="148"/>
        <v>110</v>
      </c>
      <c r="P234" s="8">
        <f>Binning!AZ234</f>
        <v>594.18521581609184</v>
      </c>
      <c r="Q234" s="8" t="str">
        <f t="shared" si="149"/>
        <v>MP00K_E4</v>
      </c>
      <c r="R234" s="8">
        <f t="shared" si="178"/>
        <v>1155</v>
      </c>
      <c r="S234" s="8">
        <f t="shared" si="178"/>
        <v>1155</v>
      </c>
      <c r="T234" s="8">
        <f t="shared" si="178"/>
        <v>1155</v>
      </c>
      <c r="U234" s="8">
        <f t="shared" si="178"/>
        <v>1155</v>
      </c>
      <c r="V234" s="8">
        <f t="shared" si="178"/>
        <v>1150</v>
      </c>
      <c r="W234" s="8">
        <f t="shared" si="178"/>
        <v>1135</v>
      </c>
      <c r="X234" s="8">
        <f t="shared" si="178"/>
        <v>1120</v>
      </c>
      <c r="Y234" s="8">
        <f t="shared" si="178"/>
        <v>1110</v>
      </c>
      <c r="Z234" s="8">
        <f t="shared" si="178"/>
        <v>1100</v>
      </c>
      <c r="AA234" s="8">
        <f t="shared" si="178"/>
        <v>1090</v>
      </c>
      <c r="AB234" s="8">
        <f t="shared" si="178"/>
        <v>1085</v>
      </c>
      <c r="AC234" s="8">
        <f t="shared" si="178"/>
        <v>1080</v>
      </c>
      <c r="AD234" s="8" t="str">
        <f t="shared" si="178"/>
        <v/>
      </c>
      <c r="AE234" s="8" t="str">
        <f t="shared" si="178"/>
        <v/>
      </c>
      <c r="AF234" s="8" t="str">
        <f t="shared" si="178"/>
        <v/>
      </c>
      <c r="AG234" s="8" t="str">
        <f t="shared" si="178"/>
        <v/>
      </c>
      <c r="AH234" s="8" t="str">
        <f t="shared" si="146"/>
        <v/>
      </c>
      <c r="AI234" s="8" t="str">
        <f t="shared" si="146"/>
        <v/>
      </c>
      <c r="AJ234" s="8" t="str">
        <f t="shared" si="146"/>
        <v/>
      </c>
      <c r="AK234" s="8" t="str">
        <f t="shared" si="146"/>
        <v/>
      </c>
      <c r="AL234" s="8" t="str">
        <f t="shared" si="146"/>
        <v/>
      </c>
      <c r="AM234" s="8" t="str">
        <f t="shared" si="146"/>
        <v/>
      </c>
      <c r="AN234" s="8" t="str">
        <f t="shared" si="146"/>
        <v/>
      </c>
      <c r="AO234" s="8" t="str">
        <f t="shared" si="146"/>
        <v/>
      </c>
      <c r="AQ234" s="8">
        <f t="shared" si="150"/>
        <v>110</v>
      </c>
      <c r="AR234" s="8">
        <f t="shared" si="151"/>
        <v>594.18521581609184</v>
      </c>
      <c r="AS234" s="8" t="str">
        <f t="shared" si="152"/>
        <v>MP00K_E4</v>
      </c>
      <c r="AT234" s="8">
        <f t="shared" si="153"/>
        <v>1280</v>
      </c>
      <c r="AU234" s="8">
        <f t="shared" si="154"/>
        <v>1280</v>
      </c>
      <c r="AV234" s="8">
        <f t="shared" si="155"/>
        <v>1280</v>
      </c>
      <c r="AW234" s="8">
        <f t="shared" si="156"/>
        <v>1280</v>
      </c>
      <c r="AX234" s="8">
        <f t="shared" si="157"/>
        <v>1275</v>
      </c>
      <c r="AY234" s="8">
        <f t="shared" si="158"/>
        <v>1260</v>
      </c>
      <c r="AZ234" s="8">
        <f t="shared" si="159"/>
        <v>1245</v>
      </c>
      <c r="BA234" s="8">
        <f t="shared" si="160"/>
        <v>1235</v>
      </c>
      <c r="BB234" s="8">
        <f t="shared" si="161"/>
        <v>1225</v>
      </c>
      <c r="BC234" s="8">
        <f t="shared" si="162"/>
        <v>1215</v>
      </c>
      <c r="BD234" s="8">
        <f t="shared" si="163"/>
        <v>1210</v>
      </c>
      <c r="BE234" s="8">
        <f t="shared" si="164"/>
        <v>1205</v>
      </c>
      <c r="BF234" s="8" t="str">
        <f t="shared" si="165"/>
        <v/>
      </c>
      <c r="BG234" s="8" t="str">
        <f t="shared" si="166"/>
        <v/>
      </c>
      <c r="BH234" s="8" t="str">
        <f t="shared" si="167"/>
        <v/>
      </c>
      <c r="BI234" s="8" t="str">
        <f t="shared" si="168"/>
        <v/>
      </c>
      <c r="BJ234" s="8" t="str">
        <f t="shared" si="169"/>
        <v/>
      </c>
      <c r="BK234" s="8" t="str">
        <f t="shared" si="170"/>
        <v/>
      </c>
      <c r="BL234" s="8" t="str">
        <f t="shared" si="171"/>
        <v/>
      </c>
      <c r="BM234" s="8" t="str">
        <f t="shared" si="172"/>
        <v/>
      </c>
      <c r="BN234" s="8" t="str">
        <f t="shared" si="173"/>
        <v/>
      </c>
      <c r="BO234" s="8" t="str">
        <f t="shared" si="174"/>
        <v/>
      </c>
      <c r="BP234" s="8" t="str">
        <f t="shared" si="175"/>
        <v/>
      </c>
      <c r="BQ234" s="8" t="str">
        <f t="shared" si="176"/>
        <v/>
      </c>
    </row>
    <row r="235" spans="1:69" x14ac:dyDescent="0.2">
      <c r="A235" s="8" t="str">
        <f>Binning!B235</f>
        <v>PCPU</v>
      </c>
      <c r="B235" s="8" t="str">
        <f>Binning!C235</f>
        <v>MP00K</v>
      </c>
      <c r="C235" s="8" t="str">
        <f>Binning!D235</f>
        <v>E5</v>
      </c>
      <c r="D235" s="8" t="str">
        <f>Binning!F235</f>
        <v>MP00K_E5</v>
      </c>
      <c r="E235" s="8" t="str">
        <f>Binning!G235</f>
        <v>Bin1</v>
      </c>
      <c r="F235" s="8">
        <f>Binning!H235</f>
        <v>1530</v>
      </c>
      <c r="G235" s="8">
        <f>Binning!I235</f>
        <v>165</v>
      </c>
      <c r="H235" s="8">
        <f>Binning!J235</f>
        <v>653.6</v>
      </c>
      <c r="J235" s="8">
        <f>Binning!L235</f>
        <v>1155</v>
      </c>
      <c r="K235" s="8">
        <f>Binning!M235</f>
        <v>900</v>
      </c>
      <c r="L235" s="8">
        <f>Binning!N235</f>
        <v>125</v>
      </c>
      <c r="M235" s="8">
        <f>Binning!Y235</f>
        <v>5</v>
      </c>
      <c r="O235" s="8">
        <f t="shared" si="148"/>
        <v>110</v>
      </c>
      <c r="P235" s="8">
        <f>Binning!AZ235</f>
        <v>594.18521581609184</v>
      </c>
      <c r="Q235" s="8" t="str">
        <f t="shared" si="149"/>
        <v>MP00K_E5</v>
      </c>
      <c r="R235" s="8">
        <f t="shared" si="178"/>
        <v>1155</v>
      </c>
      <c r="S235" s="8">
        <f t="shared" si="178"/>
        <v>1155</v>
      </c>
      <c r="T235" s="8">
        <f t="shared" si="178"/>
        <v>1155</v>
      </c>
      <c r="U235" s="8">
        <f t="shared" si="178"/>
        <v>1155</v>
      </c>
      <c r="V235" s="8">
        <f t="shared" si="178"/>
        <v>1135</v>
      </c>
      <c r="W235" s="8">
        <f t="shared" si="178"/>
        <v>1120</v>
      </c>
      <c r="X235" s="8">
        <f t="shared" si="178"/>
        <v>1105</v>
      </c>
      <c r="Y235" s="8">
        <f t="shared" si="178"/>
        <v>1095</v>
      </c>
      <c r="Z235" s="8">
        <f t="shared" si="178"/>
        <v>1085</v>
      </c>
      <c r="AA235" s="8">
        <f t="shared" si="178"/>
        <v>1075</v>
      </c>
      <c r="AB235" s="8">
        <f t="shared" si="178"/>
        <v>1070</v>
      </c>
      <c r="AC235" s="8">
        <f t="shared" si="178"/>
        <v>1065</v>
      </c>
      <c r="AD235" s="8" t="str">
        <f t="shared" si="178"/>
        <v/>
      </c>
      <c r="AE235" s="8" t="str">
        <f t="shared" si="178"/>
        <v/>
      </c>
      <c r="AF235" s="8" t="str">
        <f t="shared" si="178"/>
        <v/>
      </c>
      <c r="AG235" s="8" t="str">
        <f t="shared" si="178"/>
        <v/>
      </c>
      <c r="AH235" s="8" t="str">
        <f t="shared" si="146"/>
        <v/>
      </c>
      <c r="AI235" s="8" t="str">
        <f t="shared" si="146"/>
        <v/>
      </c>
      <c r="AJ235" s="8" t="str">
        <f t="shared" si="146"/>
        <v/>
      </c>
      <c r="AK235" s="8" t="str">
        <f t="shared" si="146"/>
        <v/>
      </c>
      <c r="AL235" s="8" t="str">
        <f t="shared" si="146"/>
        <v/>
      </c>
      <c r="AM235" s="8" t="str">
        <f t="shared" si="146"/>
        <v/>
      </c>
      <c r="AN235" s="8" t="str">
        <f t="shared" si="146"/>
        <v/>
      </c>
      <c r="AO235" s="8" t="str">
        <f t="shared" si="146"/>
        <v/>
      </c>
      <c r="AQ235" s="8">
        <f t="shared" si="150"/>
        <v>110</v>
      </c>
      <c r="AR235" s="8">
        <f t="shared" si="151"/>
        <v>594.18521581609184</v>
      </c>
      <c r="AS235" s="8" t="str">
        <f t="shared" si="152"/>
        <v>MP00K_E5</v>
      </c>
      <c r="AT235" s="8">
        <f t="shared" si="153"/>
        <v>1280</v>
      </c>
      <c r="AU235" s="8">
        <f t="shared" si="154"/>
        <v>1280</v>
      </c>
      <c r="AV235" s="8">
        <f t="shared" si="155"/>
        <v>1280</v>
      </c>
      <c r="AW235" s="8">
        <f t="shared" si="156"/>
        <v>1280</v>
      </c>
      <c r="AX235" s="8">
        <f t="shared" si="157"/>
        <v>1260</v>
      </c>
      <c r="AY235" s="8">
        <f t="shared" si="158"/>
        <v>1245</v>
      </c>
      <c r="AZ235" s="8">
        <f t="shared" si="159"/>
        <v>1230</v>
      </c>
      <c r="BA235" s="8">
        <f t="shared" si="160"/>
        <v>1220</v>
      </c>
      <c r="BB235" s="8">
        <f t="shared" si="161"/>
        <v>1210</v>
      </c>
      <c r="BC235" s="8">
        <f t="shared" si="162"/>
        <v>1200</v>
      </c>
      <c r="BD235" s="8">
        <f t="shared" si="163"/>
        <v>1195</v>
      </c>
      <c r="BE235" s="8">
        <f t="shared" si="164"/>
        <v>1190</v>
      </c>
      <c r="BF235" s="8" t="str">
        <f t="shared" si="165"/>
        <v/>
      </c>
      <c r="BG235" s="8" t="str">
        <f t="shared" si="166"/>
        <v/>
      </c>
      <c r="BH235" s="8" t="str">
        <f t="shared" si="167"/>
        <v/>
      </c>
      <c r="BI235" s="8" t="str">
        <f t="shared" si="168"/>
        <v/>
      </c>
      <c r="BJ235" s="8" t="str">
        <f t="shared" si="169"/>
        <v/>
      </c>
      <c r="BK235" s="8" t="str">
        <f t="shared" si="170"/>
        <v/>
      </c>
      <c r="BL235" s="8" t="str">
        <f t="shared" si="171"/>
        <v/>
      </c>
      <c r="BM235" s="8" t="str">
        <f t="shared" si="172"/>
        <v/>
      </c>
      <c r="BN235" s="8" t="str">
        <f t="shared" si="173"/>
        <v/>
      </c>
      <c r="BO235" s="8" t="str">
        <f t="shared" si="174"/>
        <v/>
      </c>
      <c r="BP235" s="8" t="str">
        <f t="shared" si="175"/>
        <v/>
      </c>
      <c r="BQ235" s="8" t="str">
        <f t="shared" si="176"/>
        <v/>
      </c>
    </row>
    <row r="236" spans="1:69" x14ac:dyDescent="0.2">
      <c r="A236" s="8" t="str">
        <f>Binning!B236</f>
        <v>PCPU</v>
      </c>
      <c r="B236" s="8" t="str">
        <f>Binning!C236</f>
        <v>MP00K</v>
      </c>
      <c r="C236" s="8" t="str">
        <f>Binning!D236</f>
        <v>E6</v>
      </c>
      <c r="D236" s="8" t="str">
        <f>Binning!F236</f>
        <v>MP00K_E6</v>
      </c>
      <c r="E236" s="8" t="str">
        <f>Binning!G236</f>
        <v>Bin1</v>
      </c>
      <c r="F236" s="8">
        <f>Binning!H236</f>
        <v>1515</v>
      </c>
      <c r="G236" s="8">
        <f>Binning!I236</f>
        <v>165</v>
      </c>
      <c r="H236" s="8">
        <f>Binning!J236</f>
        <v>653.6</v>
      </c>
      <c r="J236" s="8">
        <f>Binning!L236</f>
        <v>1155</v>
      </c>
      <c r="K236" s="8">
        <f>Binning!M236</f>
        <v>900</v>
      </c>
      <c r="L236" s="8">
        <f>Binning!N236</f>
        <v>125</v>
      </c>
      <c r="M236" s="8">
        <f>Binning!Y236</f>
        <v>5</v>
      </c>
      <c r="O236" s="8">
        <f t="shared" si="148"/>
        <v>110</v>
      </c>
      <c r="P236" s="8">
        <f>Binning!AZ236</f>
        <v>594.18521581609184</v>
      </c>
      <c r="Q236" s="8" t="str">
        <f t="shared" si="149"/>
        <v>MP00K_E6</v>
      </c>
      <c r="R236" s="8">
        <f t="shared" si="178"/>
        <v>1155</v>
      </c>
      <c r="S236" s="8">
        <f t="shared" si="178"/>
        <v>1155</v>
      </c>
      <c r="T236" s="8">
        <f t="shared" si="178"/>
        <v>1155</v>
      </c>
      <c r="U236" s="8">
        <f t="shared" si="178"/>
        <v>1140</v>
      </c>
      <c r="V236" s="8">
        <f t="shared" si="178"/>
        <v>1120</v>
      </c>
      <c r="W236" s="8">
        <f t="shared" si="178"/>
        <v>1105</v>
      </c>
      <c r="X236" s="8">
        <f t="shared" si="178"/>
        <v>1090</v>
      </c>
      <c r="Y236" s="8">
        <f t="shared" si="178"/>
        <v>1080</v>
      </c>
      <c r="Z236" s="8">
        <f t="shared" si="178"/>
        <v>1070</v>
      </c>
      <c r="AA236" s="8">
        <f t="shared" si="178"/>
        <v>1060</v>
      </c>
      <c r="AB236" s="8">
        <f t="shared" si="178"/>
        <v>1055</v>
      </c>
      <c r="AC236" s="8">
        <f t="shared" si="178"/>
        <v>1050</v>
      </c>
      <c r="AD236" s="8" t="str">
        <f t="shared" si="178"/>
        <v/>
      </c>
      <c r="AE236" s="8" t="str">
        <f t="shared" si="178"/>
        <v/>
      </c>
      <c r="AF236" s="8" t="str">
        <f t="shared" si="178"/>
        <v/>
      </c>
      <c r="AG236" s="8" t="str">
        <f t="shared" si="178"/>
        <v/>
      </c>
      <c r="AH236" s="8" t="str">
        <f t="shared" si="146"/>
        <v/>
      </c>
      <c r="AI236" s="8" t="str">
        <f t="shared" si="146"/>
        <v/>
      </c>
      <c r="AJ236" s="8" t="str">
        <f t="shared" si="146"/>
        <v/>
      </c>
      <c r="AK236" s="8" t="str">
        <f t="shared" si="146"/>
        <v/>
      </c>
      <c r="AL236" s="8" t="str">
        <f t="shared" si="146"/>
        <v/>
      </c>
      <c r="AM236" s="8" t="str">
        <f t="shared" si="146"/>
        <v/>
      </c>
      <c r="AN236" s="8" t="str">
        <f t="shared" ref="AN236:AO236" si="179">IF($O236*1.03&gt;AN$2,MAX(MIN(FLOOR(($F236-$G236*LOG10($P236*AN$2/100))/$M236,1)*$M236,$J236),$K236),"")</f>
        <v/>
      </c>
      <c r="AO236" s="8" t="str">
        <f t="shared" si="179"/>
        <v/>
      </c>
      <c r="AQ236" s="8">
        <f t="shared" si="150"/>
        <v>110</v>
      </c>
      <c r="AR236" s="8">
        <f t="shared" si="151"/>
        <v>594.18521581609184</v>
      </c>
      <c r="AS236" s="8" t="str">
        <f t="shared" si="152"/>
        <v>MP00K_E6</v>
      </c>
      <c r="AT236" s="8">
        <f t="shared" si="153"/>
        <v>1280</v>
      </c>
      <c r="AU236" s="8">
        <f t="shared" si="154"/>
        <v>1280</v>
      </c>
      <c r="AV236" s="8">
        <f t="shared" si="155"/>
        <v>1280</v>
      </c>
      <c r="AW236" s="8">
        <f t="shared" si="156"/>
        <v>1265</v>
      </c>
      <c r="AX236" s="8">
        <f t="shared" si="157"/>
        <v>1245</v>
      </c>
      <c r="AY236" s="8">
        <f t="shared" si="158"/>
        <v>1230</v>
      </c>
      <c r="AZ236" s="8">
        <f t="shared" si="159"/>
        <v>1215</v>
      </c>
      <c r="BA236" s="8">
        <f t="shared" si="160"/>
        <v>1205</v>
      </c>
      <c r="BB236" s="8">
        <f t="shared" si="161"/>
        <v>1195</v>
      </c>
      <c r="BC236" s="8">
        <f t="shared" si="162"/>
        <v>1185</v>
      </c>
      <c r="BD236" s="8">
        <f t="shared" si="163"/>
        <v>1180</v>
      </c>
      <c r="BE236" s="8">
        <f t="shared" si="164"/>
        <v>1175</v>
      </c>
      <c r="BF236" s="8" t="str">
        <f t="shared" si="165"/>
        <v/>
      </c>
      <c r="BG236" s="8" t="str">
        <f t="shared" si="166"/>
        <v/>
      </c>
      <c r="BH236" s="8" t="str">
        <f t="shared" si="167"/>
        <v/>
      </c>
      <c r="BI236" s="8" t="str">
        <f t="shared" si="168"/>
        <v/>
      </c>
      <c r="BJ236" s="8" t="str">
        <f t="shared" si="169"/>
        <v/>
      </c>
      <c r="BK236" s="8" t="str">
        <f t="shared" si="170"/>
        <v/>
      </c>
      <c r="BL236" s="8" t="str">
        <f t="shared" si="171"/>
        <v/>
      </c>
      <c r="BM236" s="8" t="str">
        <f t="shared" si="172"/>
        <v/>
      </c>
      <c r="BN236" s="8" t="str">
        <f t="shared" si="173"/>
        <v/>
      </c>
      <c r="BO236" s="8" t="str">
        <f t="shared" si="174"/>
        <v/>
      </c>
      <c r="BP236" s="8" t="str">
        <f t="shared" si="175"/>
        <v/>
      </c>
      <c r="BQ236" s="8" t="str">
        <f t="shared" si="176"/>
        <v/>
      </c>
    </row>
    <row r="237" spans="1:69" x14ac:dyDescent="0.2">
      <c r="A237" s="8" t="str">
        <f>Binning!B237</f>
        <v>PCPU</v>
      </c>
      <c r="B237" s="8" t="str">
        <f>Binning!C237</f>
        <v>MP00K</v>
      </c>
      <c r="C237" s="8" t="str">
        <f>Binning!D237</f>
        <v>E7</v>
      </c>
      <c r="D237" s="8" t="str">
        <f>Binning!F237</f>
        <v>MP00K_E7</v>
      </c>
      <c r="E237" s="8" t="str">
        <f>Binning!G237</f>
        <v>Bin1</v>
      </c>
      <c r="F237" s="8">
        <f>Binning!H237</f>
        <v>1500</v>
      </c>
      <c r="G237" s="8">
        <f>Binning!I237</f>
        <v>165</v>
      </c>
      <c r="H237" s="8">
        <f>Binning!J237</f>
        <v>653.6</v>
      </c>
      <c r="J237" s="8">
        <f>Binning!L237</f>
        <v>1155</v>
      </c>
      <c r="K237" s="8">
        <f>Binning!M237</f>
        <v>900</v>
      </c>
      <c r="L237" s="8">
        <f>Binning!N237</f>
        <v>125</v>
      </c>
      <c r="M237" s="8">
        <f>Binning!Y237</f>
        <v>5</v>
      </c>
      <c r="O237" s="8">
        <f t="shared" si="148"/>
        <v>110</v>
      </c>
      <c r="P237" s="8">
        <f>Binning!AZ237</f>
        <v>594.18521581609184</v>
      </c>
      <c r="Q237" s="8" t="str">
        <f t="shared" si="149"/>
        <v>MP00K_E7</v>
      </c>
      <c r="R237" s="8">
        <f t="shared" si="178"/>
        <v>1155</v>
      </c>
      <c r="S237" s="8">
        <f t="shared" si="178"/>
        <v>1155</v>
      </c>
      <c r="T237" s="8">
        <f t="shared" si="178"/>
        <v>1155</v>
      </c>
      <c r="U237" s="8">
        <f t="shared" si="178"/>
        <v>1125</v>
      </c>
      <c r="V237" s="8">
        <f t="shared" si="178"/>
        <v>1105</v>
      </c>
      <c r="W237" s="8">
        <f t="shared" si="178"/>
        <v>1090</v>
      </c>
      <c r="X237" s="8">
        <f t="shared" si="178"/>
        <v>1075</v>
      </c>
      <c r="Y237" s="8">
        <f t="shared" si="178"/>
        <v>1065</v>
      </c>
      <c r="Z237" s="8">
        <f t="shared" si="178"/>
        <v>1055</v>
      </c>
      <c r="AA237" s="8">
        <f t="shared" si="178"/>
        <v>1045</v>
      </c>
      <c r="AB237" s="8">
        <f t="shared" si="178"/>
        <v>1040</v>
      </c>
      <c r="AC237" s="8">
        <f t="shared" si="178"/>
        <v>1035</v>
      </c>
      <c r="AD237" s="8" t="str">
        <f t="shared" si="178"/>
        <v/>
      </c>
      <c r="AE237" s="8" t="str">
        <f t="shared" si="178"/>
        <v/>
      </c>
      <c r="AF237" s="8" t="str">
        <f t="shared" si="178"/>
        <v/>
      </c>
      <c r="AG237" s="8" t="str">
        <f t="shared" si="178"/>
        <v/>
      </c>
      <c r="AH237" s="8" t="str">
        <f t="shared" ref="AG237:AO268" si="180">IF($O237*1.03&gt;AH$2,MAX(MIN(FLOOR(($F237-$G237*LOG10($P237*AH$2/100))/$M237,1)*$M237,$J237),$K237),"")</f>
        <v/>
      </c>
      <c r="AI237" s="8" t="str">
        <f t="shared" si="180"/>
        <v/>
      </c>
      <c r="AJ237" s="8" t="str">
        <f t="shared" si="180"/>
        <v/>
      </c>
      <c r="AK237" s="8" t="str">
        <f t="shared" si="180"/>
        <v/>
      </c>
      <c r="AL237" s="8" t="str">
        <f t="shared" si="180"/>
        <v/>
      </c>
      <c r="AM237" s="8" t="str">
        <f t="shared" si="180"/>
        <v/>
      </c>
      <c r="AN237" s="8" t="str">
        <f t="shared" si="180"/>
        <v/>
      </c>
      <c r="AO237" s="8" t="str">
        <f t="shared" si="180"/>
        <v/>
      </c>
      <c r="AQ237" s="8">
        <f t="shared" si="150"/>
        <v>110</v>
      </c>
      <c r="AR237" s="8">
        <f t="shared" si="151"/>
        <v>594.18521581609184</v>
      </c>
      <c r="AS237" s="8" t="str">
        <f t="shared" si="152"/>
        <v>MP00K_E7</v>
      </c>
      <c r="AT237" s="8">
        <f t="shared" si="153"/>
        <v>1280</v>
      </c>
      <c r="AU237" s="8">
        <f t="shared" si="154"/>
        <v>1280</v>
      </c>
      <c r="AV237" s="8">
        <f t="shared" si="155"/>
        <v>1280</v>
      </c>
      <c r="AW237" s="8">
        <f t="shared" si="156"/>
        <v>1250</v>
      </c>
      <c r="AX237" s="8">
        <f t="shared" si="157"/>
        <v>1230</v>
      </c>
      <c r="AY237" s="8">
        <f t="shared" si="158"/>
        <v>1215</v>
      </c>
      <c r="AZ237" s="8">
        <f t="shared" si="159"/>
        <v>1200</v>
      </c>
      <c r="BA237" s="8">
        <f t="shared" si="160"/>
        <v>1190</v>
      </c>
      <c r="BB237" s="8">
        <f t="shared" si="161"/>
        <v>1180</v>
      </c>
      <c r="BC237" s="8">
        <f t="shared" si="162"/>
        <v>1170</v>
      </c>
      <c r="BD237" s="8">
        <f t="shared" si="163"/>
        <v>1165</v>
      </c>
      <c r="BE237" s="8">
        <f t="shared" si="164"/>
        <v>1160</v>
      </c>
      <c r="BF237" s="8" t="str">
        <f t="shared" si="165"/>
        <v/>
      </c>
      <c r="BG237" s="8" t="str">
        <f t="shared" si="166"/>
        <v/>
      </c>
      <c r="BH237" s="8" t="str">
        <f t="shared" si="167"/>
        <v/>
      </c>
      <c r="BI237" s="8" t="str">
        <f t="shared" si="168"/>
        <v/>
      </c>
      <c r="BJ237" s="8" t="str">
        <f t="shared" si="169"/>
        <v/>
      </c>
      <c r="BK237" s="8" t="str">
        <f t="shared" si="170"/>
        <v/>
      </c>
      <c r="BL237" s="8" t="str">
        <f t="shared" si="171"/>
        <v/>
      </c>
      <c r="BM237" s="8" t="str">
        <f t="shared" si="172"/>
        <v/>
      </c>
      <c r="BN237" s="8" t="str">
        <f t="shared" si="173"/>
        <v/>
      </c>
      <c r="BO237" s="8" t="str">
        <f t="shared" si="174"/>
        <v/>
      </c>
      <c r="BP237" s="8" t="str">
        <f t="shared" si="175"/>
        <v/>
      </c>
      <c r="BQ237" s="8" t="str">
        <f t="shared" si="176"/>
        <v/>
      </c>
    </row>
    <row r="238" spans="1:69" x14ac:dyDescent="0.2">
      <c r="A238" s="8" t="str">
        <f>Binning!B238</f>
        <v>PCPU</v>
      </c>
      <c r="B238" s="8" t="str">
        <f>Binning!C238</f>
        <v>MP00K</v>
      </c>
      <c r="C238" s="8" t="str">
        <f>Binning!D238</f>
        <v>E8</v>
      </c>
      <c r="D238" s="8" t="str">
        <f>Binning!F238</f>
        <v>MP00K_E8</v>
      </c>
      <c r="E238" s="8" t="str">
        <f>Binning!G238</f>
        <v>Bin1</v>
      </c>
      <c r="F238" s="8">
        <f>Binning!H238</f>
        <v>1485</v>
      </c>
      <c r="G238" s="8">
        <f>Binning!I238</f>
        <v>165</v>
      </c>
      <c r="H238" s="8">
        <f>Binning!J238</f>
        <v>653.6</v>
      </c>
      <c r="J238" s="8">
        <f>Binning!L238</f>
        <v>1155</v>
      </c>
      <c r="K238" s="8">
        <f>Binning!M238</f>
        <v>900</v>
      </c>
      <c r="L238" s="8">
        <f>Binning!N238</f>
        <v>125</v>
      </c>
      <c r="M238" s="8">
        <f>Binning!Y238</f>
        <v>5</v>
      </c>
      <c r="O238" s="8">
        <f t="shared" si="148"/>
        <v>110</v>
      </c>
      <c r="P238" s="8">
        <f>Binning!AZ238</f>
        <v>594.18521581609184</v>
      </c>
      <c r="Q238" s="8" t="str">
        <f t="shared" si="149"/>
        <v>MP00K_E8</v>
      </c>
      <c r="R238" s="8">
        <f t="shared" ref="R238:AG253" si="181">IF($O238*1.03&gt;R$2,MAX(MIN(FLOOR(($F238-$G238*LOG10($P238*R$2/100))/$M238,1)*$M238,$J238),$K238),"")</f>
        <v>1155</v>
      </c>
      <c r="S238" s="8">
        <f t="shared" si="181"/>
        <v>1155</v>
      </c>
      <c r="T238" s="8">
        <f t="shared" si="181"/>
        <v>1140</v>
      </c>
      <c r="U238" s="8">
        <f t="shared" si="181"/>
        <v>1110</v>
      </c>
      <c r="V238" s="8">
        <f t="shared" si="181"/>
        <v>1090</v>
      </c>
      <c r="W238" s="8">
        <f t="shared" si="181"/>
        <v>1075</v>
      </c>
      <c r="X238" s="8">
        <f t="shared" si="181"/>
        <v>1060</v>
      </c>
      <c r="Y238" s="8">
        <f t="shared" si="181"/>
        <v>1050</v>
      </c>
      <c r="Z238" s="8">
        <f t="shared" si="181"/>
        <v>1040</v>
      </c>
      <c r="AA238" s="8">
        <f t="shared" si="181"/>
        <v>1030</v>
      </c>
      <c r="AB238" s="8">
        <f t="shared" si="181"/>
        <v>1025</v>
      </c>
      <c r="AC238" s="8">
        <f t="shared" si="181"/>
        <v>1020</v>
      </c>
      <c r="AD238" s="8" t="str">
        <f t="shared" si="181"/>
        <v/>
      </c>
      <c r="AE238" s="8" t="str">
        <f t="shared" si="181"/>
        <v/>
      </c>
      <c r="AF238" s="8" t="str">
        <f t="shared" si="181"/>
        <v/>
      </c>
      <c r="AG238" s="8" t="str">
        <f t="shared" si="181"/>
        <v/>
      </c>
      <c r="AH238" s="8" t="str">
        <f t="shared" si="180"/>
        <v/>
      </c>
      <c r="AI238" s="8" t="str">
        <f t="shared" si="180"/>
        <v/>
      </c>
      <c r="AJ238" s="8" t="str">
        <f t="shared" si="180"/>
        <v/>
      </c>
      <c r="AK238" s="8" t="str">
        <f t="shared" si="180"/>
        <v/>
      </c>
      <c r="AL238" s="8" t="str">
        <f t="shared" si="180"/>
        <v/>
      </c>
      <c r="AM238" s="8" t="str">
        <f t="shared" si="180"/>
        <v/>
      </c>
      <c r="AN238" s="8" t="str">
        <f t="shared" si="180"/>
        <v/>
      </c>
      <c r="AO238" s="8" t="str">
        <f t="shared" si="180"/>
        <v/>
      </c>
      <c r="AQ238" s="8">
        <f t="shared" si="150"/>
        <v>110</v>
      </c>
      <c r="AR238" s="8">
        <f t="shared" si="151"/>
        <v>594.18521581609184</v>
      </c>
      <c r="AS238" s="8" t="str">
        <f t="shared" si="152"/>
        <v>MP00K_E8</v>
      </c>
      <c r="AT238" s="8">
        <f t="shared" si="153"/>
        <v>1280</v>
      </c>
      <c r="AU238" s="8">
        <f t="shared" si="154"/>
        <v>1280</v>
      </c>
      <c r="AV238" s="8">
        <f t="shared" si="155"/>
        <v>1265</v>
      </c>
      <c r="AW238" s="8">
        <f t="shared" si="156"/>
        <v>1235</v>
      </c>
      <c r="AX238" s="8">
        <f t="shared" si="157"/>
        <v>1215</v>
      </c>
      <c r="AY238" s="8">
        <f t="shared" si="158"/>
        <v>1200</v>
      </c>
      <c r="AZ238" s="8">
        <f t="shared" si="159"/>
        <v>1185</v>
      </c>
      <c r="BA238" s="8">
        <f t="shared" si="160"/>
        <v>1175</v>
      </c>
      <c r="BB238" s="8">
        <f t="shared" si="161"/>
        <v>1165</v>
      </c>
      <c r="BC238" s="8">
        <f t="shared" si="162"/>
        <v>1155</v>
      </c>
      <c r="BD238" s="8">
        <f t="shared" si="163"/>
        <v>1150</v>
      </c>
      <c r="BE238" s="8">
        <f t="shared" si="164"/>
        <v>1145</v>
      </c>
      <c r="BF238" s="8" t="str">
        <f t="shared" si="165"/>
        <v/>
      </c>
      <c r="BG238" s="8" t="str">
        <f t="shared" si="166"/>
        <v/>
      </c>
      <c r="BH238" s="8" t="str">
        <f t="shared" si="167"/>
        <v/>
      </c>
      <c r="BI238" s="8" t="str">
        <f t="shared" si="168"/>
        <v/>
      </c>
      <c r="BJ238" s="8" t="str">
        <f t="shared" si="169"/>
        <v/>
      </c>
      <c r="BK238" s="8" t="str">
        <f t="shared" si="170"/>
        <v/>
      </c>
      <c r="BL238" s="8" t="str">
        <f t="shared" si="171"/>
        <v/>
      </c>
      <c r="BM238" s="8" t="str">
        <f t="shared" si="172"/>
        <v/>
      </c>
      <c r="BN238" s="8" t="str">
        <f t="shared" si="173"/>
        <v/>
      </c>
      <c r="BO238" s="8" t="str">
        <f t="shared" si="174"/>
        <v/>
      </c>
      <c r="BP238" s="8" t="str">
        <f t="shared" si="175"/>
        <v/>
      </c>
      <c r="BQ238" s="8" t="str">
        <f t="shared" si="176"/>
        <v/>
      </c>
    </row>
    <row r="239" spans="1:69" x14ac:dyDescent="0.2">
      <c r="A239" s="8" t="str">
        <f>Binning!B239</f>
        <v>PCPU</v>
      </c>
      <c r="B239" s="8" t="str">
        <f>Binning!C239</f>
        <v>MP00K</v>
      </c>
      <c r="C239" s="8" t="str">
        <f>Binning!D239</f>
        <v>E9</v>
      </c>
      <c r="D239" s="8" t="str">
        <f>Binning!F239</f>
        <v>MP00K_E9</v>
      </c>
      <c r="E239" s="8" t="str">
        <f>Binning!G239</f>
        <v>Bin1</v>
      </c>
      <c r="F239" s="8">
        <f>Binning!H239</f>
        <v>1470</v>
      </c>
      <c r="G239" s="8">
        <f>Binning!I239</f>
        <v>165</v>
      </c>
      <c r="H239" s="8">
        <f>Binning!J239</f>
        <v>653.6</v>
      </c>
      <c r="J239" s="8">
        <f>Binning!L239</f>
        <v>1155</v>
      </c>
      <c r="K239" s="8">
        <f>Binning!M239</f>
        <v>900</v>
      </c>
      <c r="L239" s="8">
        <f>Binning!N239</f>
        <v>125</v>
      </c>
      <c r="M239" s="8">
        <f>Binning!Y239</f>
        <v>5</v>
      </c>
      <c r="O239" s="8">
        <f t="shared" si="148"/>
        <v>110</v>
      </c>
      <c r="P239" s="8">
        <f>Binning!AZ239</f>
        <v>594.18521581609184</v>
      </c>
      <c r="Q239" s="8" t="str">
        <f t="shared" si="149"/>
        <v>MP00K_E9</v>
      </c>
      <c r="R239" s="8">
        <f t="shared" si="181"/>
        <v>1155</v>
      </c>
      <c r="S239" s="8">
        <f t="shared" si="181"/>
        <v>1155</v>
      </c>
      <c r="T239" s="8">
        <f t="shared" si="181"/>
        <v>1125</v>
      </c>
      <c r="U239" s="8">
        <f t="shared" si="181"/>
        <v>1095</v>
      </c>
      <c r="V239" s="8">
        <f t="shared" si="181"/>
        <v>1075</v>
      </c>
      <c r="W239" s="8">
        <f t="shared" si="181"/>
        <v>1060</v>
      </c>
      <c r="X239" s="8">
        <f t="shared" si="181"/>
        <v>1045</v>
      </c>
      <c r="Y239" s="8">
        <f t="shared" si="181"/>
        <v>1035</v>
      </c>
      <c r="Z239" s="8">
        <f t="shared" si="181"/>
        <v>1025</v>
      </c>
      <c r="AA239" s="8">
        <f t="shared" si="181"/>
        <v>1015</v>
      </c>
      <c r="AB239" s="8">
        <f t="shared" si="181"/>
        <v>1010</v>
      </c>
      <c r="AC239" s="8">
        <f t="shared" si="181"/>
        <v>1005</v>
      </c>
      <c r="AD239" s="8" t="str">
        <f t="shared" si="181"/>
        <v/>
      </c>
      <c r="AE239" s="8" t="str">
        <f t="shared" si="181"/>
        <v/>
      </c>
      <c r="AF239" s="8" t="str">
        <f t="shared" si="181"/>
        <v/>
      </c>
      <c r="AG239" s="8" t="str">
        <f t="shared" si="181"/>
        <v/>
      </c>
      <c r="AH239" s="8" t="str">
        <f t="shared" si="180"/>
        <v/>
      </c>
      <c r="AI239" s="8" t="str">
        <f t="shared" si="180"/>
        <v/>
      </c>
      <c r="AJ239" s="8" t="str">
        <f t="shared" si="180"/>
        <v/>
      </c>
      <c r="AK239" s="8" t="str">
        <f t="shared" si="180"/>
        <v/>
      </c>
      <c r="AL239" s="8" t="str">
        <f t="shared" si="180"/>
        <v/>
      </c>
      <c r="AM239" s="8" t="str">
        <f t="shared" si="180"/>
        <v/>
      </c>
      <c r="AN239" s="8" t="str">
        <f t="shared" si="180"/>
        <v/>
      </c>
      <c r="AO239" s="8" t="str">
        <f t="shared" si="180"/>
        <v/>
      </c>
      <c r="AQ239" s="8">
        <f t="shared" si="150"/>
        <v>110</v>
      </c>
      <c r="AR239" s="8">
        <f t="shared" si="151"/>
        <v>594.18521581609184</v>
      </c>
      <c r="AS239" s="8" t="str">
        <f t="shared" si="152"/>
        <v>MP00K_E9</v>
      </c>
      <c r="AT239" s="8">
        <f t="shared" si="153"/>
        <v>1280</v>
      </c>
      <c r="AU239" s="8">
        <f t="shared" si="154"/>
        <v>1280</v>
      </c>
      <c r="AV239" s="8">
        <f t="shared" si="155"/>
        <v>1250</v>
      </c>
      <c r="AW239" s="8">
        <f t="shared" si="156"/>
        <v>1220</v>
      </c>
      <c r="AX239" s="8">
        <f t="shared" si="157"/>
        <v>1200</v>
      </c>
      <c r="AY239" s="8">
        <f t="shared" si="158"/>
        <v>1185</v>
      </c>
      <c r="AZ239" s="8">
        <f t="shared" si="159"/>
        <v>1170</v>
      </c>
      <c r="BA239" s="8">
        <f t="shared" si="160"/>
        <v>1160</v>
      </c>
      <c r="BB239" s="8">
        <f t="shared" si="161"/>
        <v>1150</v>
      </c>
      <c r="BC239" s="8">
        <f t="shared" si="162"/>
        <v>1140</v>
      </c>
      <c r="BD239" s="8">
        <f t="shared" si="163"/>
        <v>1135</v>
      </c>
      <c r="BE239" s="8">
        <f t="shared" si="164"/>
        <v>1130</v>
      </c>
      <c r="BF239" s="8" t="str">
        <f t="shared" si="165"/>
        <v/>
      </c>
      <c r="BG239" s="8" t="str">
        <f t="shared" si="166"/>
        <v/>
      </c>
      <c r="BH239" s="8" t="str">
        <f t="shared" si="167"/>
        <v/>
      </c>
      <c r="BI239" s="8" t="str">
        <f t="shared" si="168"/>
        <v/>
      </c>
      <c r="BJ239" s="8" t="str">
        <f t="shared" si="169"/>
        <v/>
      </c>
      <c r="BK239" s="8" t="str">
        <f t="shared" si="170"/>
        <v/>
      </c>
      <c r="BL239" s="8" t="str">
        <f t="shared" si="171"/>
        <v/>
      </c>
      <c r="BM239" s="8" t="str">
        <f t="shared" si="172"/>
        <v/>
      </c>
      <c r="BN239" s="8" t="str">
        <f t="shared" si="173"/>
        <v/>
      </c>
      <c r="BO239" s="8" t="str">
        <f t="shared" si="174"/>
        <v/>
      </c>
      <c r="BP239" s="8" t="str">
        <f t="shared" si="175"/>
        <v/>
      </c>
      <c r="BQ239" s="8" t="str">
        <f t="shared" si="176"/>
        <v/>
      </c>
    </row>
    <row r="240" spans="1:69" x14ac:dyDescent="0.2">
      <c r="A240" s="8" t="str">
        <f>Binning!B240</f>
        <v>PCPU</v>
      </c>
      <c r="B240" s="8" t="str">
        <f>Binning!C240</f>
        <v>MP00K</v>
      </c>
      <c r="C240" s="8" t="str">
        <f>Binning!D240</f>
        <v>E10</v>
      </c>
      <c r="D240" s="8" t="str">
        <f>Binning!F240</f>
        <v>MP00K_E10</v>
      </c>
      <c r="E240" s="8" t="str">
        <f>Binning!G240</f>
        <v>Bin1</v>
      </c>
      <c r="F240" s="8">
        <f>Binning!H240</f>
        <v>1455</v>
      </c>
      <c r="G240" s="8">
        <f>Binning!I240</f>
        <v>165</v>
      </c>
      <c r="H240" s="8">
        <f>Binning!J240</f>
        <v>653.6</v>
      </c>
      <c r="J240" s="8">
        <f>Binning!L240</f>
        <v>1155</v>
      </c>
      <c r="K240" s="8">
        <f>Binning!M240</f>
        <v>900</v>
      </c>
      <c r="L240" s="8">
        <f>Binning!N240</f>
        <v>125</v>
      </c>
      <c r="M240" s="8">
        <f>Binning!Y240</f>
        <v>5</v>
      </c>
      <c r="O240" s="8">
        <f t="shared" si="148"/>
        <v>110</v>
      </c>
      <c r="P240" s="8">
        <f>Binning!AZ240</f>
        <v>594.18521581609184</v>
      </c>
      <c r="Q240" s="8" t="str">
        <f t="shared" si="149"/>
        <v>MP00K_E10</v>
      </c>
      <c r="R240" s="8">
        <f t="shared" si="181"/>
        <v>1155</v>
      </c>
      <c r="S240" s="8">
        <f t="shared" si="181"/>
        <v>1155</v>
      </c>
      <c r="T240" s="8">
        <f t="shared" si="181"/>
        <v>1110</v>
      </c>
      <c r="U240" s="8">
        <f t="shared" si="181"/>
        <v>1080</v>
      </c>
      <c r="V240" s="8">
        <f t="shared" si="181"/>
        <v>1060</v>
      </c>
      <c r="W240" s="8">
        <f t="shared" si="181"/>
        <v>1045</v>
      </c>
      <c r="X240" s="8">
        <f t="shared" si="181"/>
        <v>1030</v>
      </c>
      <c r="Y240" s="8">
        <f t="shared" si="181"/>
        <v>1020</v>
      </c>
      <c r="Z240" s="8">
        <f t="shared" si="181"/>
        <v>1010</v>
      </c>
      <c r="AA240" s="8">
        <f t="shared" si="181"/>
        <v>1000</v>
      </c>
      <c r="AB240" s="8">
        <f t="shared" si="181"/>
        <v>995</v>
      </c>
      <c r="AC240" s="8">
        <f t="shared" si="181"/>
        <v>990</v>
      </c>
      <c r="AD240" s="8" t="str">
        <f t="shared" si="181"/>
        <v/>
      </c>
      <c r="AE240" s="8" t="str">
        <f t="shared" si="181"/>
        <v/>
      </c>
      <c r="AF240" s="8" t="str">
        <f t="shared" si="181"/>
        <v/>
      </c>
      <c r="AG240" s="8" t="str">
        <f t="shared" si="181"/>
        <v/>
      </c>
      <c r="AH240" s="8" t="str">
        <f t="shared" si="180"/>
        <v/>
      </c>
      <c r="AI240" s="8" t="str">
        <f t="shared" si="180"/>
        <v/>
      </c>
      <c r="AJ240" s="8" t="str">
        <f t="shared" si="180"/>
        <v/>
      </c>
      <c r="AK240" s="8" t="str">
        <f t="shared" si="180"/>
        <v/>
      </c>
      <c r="AL240" s="8" t="str">
        <f t="shared" si="180"/>
        <v/>
      </c>
      <c r="AM240" s="8" t="str">
        <f t="shared" si="180"/>
        <v/>
      </c>
      <c r="AN240" s="8" t="str">
        <f t="shared" si="180"/>
        <v/>
      </c>
      <c r="AO240" s="8" t="str">
        <f t="shared" si="180"/>
        <v/>
      </c>
      <c r="AQ240" s="8">
        <f t="shared" si="150"/>
        <v>110</v>
      </c>
      <c r="AR240" s="8">
        <f t="shared" si="151"/>
        <v>594.18521581609184</v>
      </c>
      <c r="AS240" s="8" t="str">
        <f t="shared" si="152"/>
        <v>MP00K_E10</v>
      </c>
      <c r="AT240" s="8">
        <f t="shared" si="153"/>
        <v>1280</v>
      </c>
      <c r="AU240" s="8">
        <f t="shared" si="154"/>
        <v>1280</v>
      </c>
      <c r="AV240" s="8">
        <f t="shared" si="155"/>
        <v>1235</v>
      </c>
      <c r="AW240" s="8">
        <f t="shared" si="156"/>
        <v>1205</v>
      </c>
      <c r="AX240" s="8">
        <f t="shared" si="157"/>
        <v>1185</v>
      </c>
      <c r="AY240" s="8">
        <f t="shared" si="158"/>
        <v>1170</v>
      </c>
      <c r="AZ240" s="8">
        <f t="shared" si="159"/>
        <v>1155</v>
      </c>
      <c r="BA240" s="8">
        <f t="shared" si="160"/>
        <v>1145</v>
      </c>
      <c r="BB240" s="8">
        <f t="shared" si="161"/>
        <v>1135</v>
      </c>
      <c r="BC240" s="8">
        <f t="shared" si="162"/>
        <v>1125</v>
      </c>
      <c r="BD240" s="8">
        <f t="shared" si="163"/>
        <v>1120</v>
      </c>
      <c r="BE240" s="8">
        <f t="shared" si="164"/>
        <v>1115</v>
      </c>
      <c r="BF240" s="8" t="str">
        <f t="shared" si="165"/>
        <v/>
      </c>
      <c r="BG240" s="8" t="str">
        <f t="shared" si="166"/>
        <v/>
      </c>
      <c r="BH240" s="8" t="str">
        <f t="shared" si="167"/>
        <v/>
      </c>
      <c r="BI240" s="8" t="str">
        <f t="shared" si="168"/>
        <v/>
      </c>
      <c r="BJ240" s="8" t="str">
        <f t="shared" si="169"/>
        <v/>
      </c>
      <c r="BK240" s="8" t="str">
        <f t="shared" si="170"/>
        <v/>
      </c>
      <c r="BL240" s="8" t="str">
        <f t="shared" si="171"/>
        <v/>
      </c>
      <c r="BM240" s="8" t="str">
        <f t="shared" si="172"/>
        <v/>
      </c>
      <c r="BN240" s="8" t="str">
        <f t="shared" si="173"/>
        <v/>
      </c>
      <c r="BO240" s="8" t="str">
        <f t="shared" si="174"/>
        <v/>
      </c>
      <c r="BP240" s="8" t="str">
        <f t="shared" si="175"/>
        <v/>
      </c>
      <c r="BQ240" s="8" t="str">
        <f t="shared" si="176"/>
        <v/>
      </c>
    </row>
    <row r="241" spans="1:69" x14ac:dyDescent="0.2">
      <c r="A241" s="8" t="str">
        <f>Binning!B241</f>
        <v>PCPU</v>
      </c>
      <c r="B241" s="8" t="str">
        <f>Binning!C241</f>
        <v>MP00K</v>
      </c>
      <c r="C241" s="8" t="str">
        <f>Binning!D241</f>
        <v>E11</v>
      </c>
      <c r="D241" s="8" t="str">
        <f>Binning!F241</f>
        <v>MP00K_E11</v>
      </c>
      <c r="E241" s="8" t="str">
        <f>Binning!G241</f>
        <v>Bin1</v>
      </c>
      <c r="F241" s="8">
        <f>Binning!H241</f>
        <v>1440</v>
      </c>
      <c r="G241" s="8">
        <f>Binning!I241</f>
        <v>165</v>
      </c>
      <c r="H241" s="8">
        <f>Binning!J241</f>
        <v>653.6</v>
      </c>
      <c r="J241" s="8">
        <f>Binning!L241</f>
        <v>1155</v>
      </c>
      <c r="K241" s="8">
        <f>Binning!M241</f>
        <v>900</v>
      </c>
      <c r="L241" s="8">
        <f>Binning!N241</f>
        <v>125</v>
      </c>
      <c r="M241" s="8">
        <f>Binning!Y241</f>
        <v>5</v>
      </c>
      <c r="O241" s="8">
        <f t="shared" si="148"/>
        <v>110</v>
      </c>
      <c r="P241" s="8">
        <f>Binning!AZ241</f>
        <v>594.18521581609184</v>
      </c>
      <c r="Q241" s="8" t="str">
        <f t="shared" si="149"/>
        <v>MP00K_E11</v>
      </c>
      <c r="R241" s="8">
        <f t="shared" si="181"/>
        <v>1155</v>
      </c>
      <c r="S241" s="8">
        <f t="shared" si="181"/>
        <v>1145</v>
      </c>
      <c r="T241" s="8">
        <f t="shared" si="181"/>
        <v>1095</v>
      </c>
      <c r="U241" s="8">
        <f t="shared" si="181"/>
        <v>1065</v>
      </c>
      <c r="V241" s="8">
        <f t="shared" si="181"/>
        <v>1045</v>
      </c>
      <c r="W241" s="8">
        <f t="shared" si="181"/>
        <v>1030</v>
      </c>
      <c r="X241" s="8">
        <f t="shared" si="181"/>
        <v>1015</v>
      </c>
      <c r="Y241" s="8">
        <f t="shared" si="181"/>
        <v>1005</v>
      </c>
      <c r="Z241" s="8">
        <f t="shared" si="181"/>
        <v>995</v>
      </c>
      <c r="AA241" s="8">
        <f t="shared" si="181"/>
        <v>985</v>
      </c>
      <c r="AB241" s="8">
        <f t="shared" si="181"/>
        <v>980</v>
      </c>
      <c r="AC241" s="8">
        <f t="shared" si="181"/>
        <v>975</v>
      </c>
      <c r="AD241" s="8" t="str">
        <f t="shared" si="181"/>
        <v/>
      </c>
      <c r="AE241" s="8" t="str">
        <f t="shared" si="181"/>
        <v/>
      </c>
      <c r="AF241" s="8" t="str">
        <f t="shared" si="181"/>
        <v/>
      </c>
      <c r="AG241" s="8" t="str">
        <f t="shared" si="181"/>
        <v/>
      </c>
      <c r="AH241" s="8" t="str">
        <f t="shared" si="180"/>
        <v/>
      </c>
      <c r="AI241" s="8" t="str">
        <f t="shared" si="180"/>
        <v/>
      </c>
      <c r="AJ241" s="8" t="str">
        <f t="shared" si="180"/>
        <v/>
      </c>
      <c r="AK241" s="8" t="str">
        <f t="shared" si="180"/>
        <v/>
      </c>
      <c r="AL241" s="8" t="str">
        <f t="shared" si="180"/>
        <v/>
      </c>
      <c r="AM241" s="8" t="str">
        <f t="shared" si="180"/>
        <v/>
      </c>
      <c r="AN241" s="8" t="str">
        <f t="shared" si="180"/>
        <v/>
      </c>
      <c r="AO241" s="8" t="str">
        <f t="shared" si="180"/>
        <v/>
      </c>
      <c r="AQ241" s="8">
        <f t="shared" si="150"/>
        <v>110</v>
      </c>
      <c r="AR241" s="8">
        <f t="shared" si="151"/>
        <v>594.18521581609184</v>
      </c>
      <c r="AS241" s="8" t="str">
        <f t="shared" si="152"/>
        <v>MP00K_E11</v>
      </c>
      <c r="AT241" s="8">
        <f t="shared" si="153"/>
        <v>1280</v>
      </c>
      <c r="AU241" s="8">
        <f t="shared" si="154"/>
        <v>1270</v>
      </c>
      <c r="AV241" s="8">
        <f t="shared" si="155"/>
        <v>1220</v>
      </c>
      <c r="AW241" s="8">
        <f t="shared" si="156"/>
        <v>1190</v>
      </c>
      <c r="AX241" s="8">
        <f t="shared" si="157"/>
        <v>1170</v>
      </c>
      <c r="AY241" s="8">
        <f t="shared" si="158"/>
        <v>1155</v>
      </c>
      <c r="AZ241" s="8">
        <f t="shared" si="159"/>
        <v>1140</v>
      </c>
      <c r="BA241" s="8">
        <f t="shared" si="160"/>
        <v>1130</v>
      </c>
      <c r="BB241" s="8">
        <f t="shared" si="161"/>
        <v>1120</v>
      </c>
      <c r="BC241" s="8">
        <f t="shared" si="162"/>
        <v>1110</v>
      </c>
      <c r="BD241" s="8">
        <f t="shared" si="163"/>
        <v>1105</v>
      </c>
      <c r="BE241" s="8">
        <f t="shared" si="164"/>
        <v>1100</v>
      </c>
      <c r="BF241" s="8" t="str">
        <f t="shared" si="165"/>
        <v/>
      </c>
      <c r="BG241" s="8" t="str">
        <f t="shared" si="166"/>
        <v/>
      </c>
      <c r="BH241" s="8" t="str">
        <f t="shared" si="167"/>
        <v/>
      </c>
      <c r="BI241" s="8" t="str">
        <f t="shared" si="168"/>
        <v/>
      </c>
      <c r="BJ241" s="8" t="str">
        <f t="shared" si="169"/>
        <v/>
      </c>
      <c r="BK241" s="8" t="str">
        <f t="shared" si="170"/>
        <v/>
      </c>
      <c r="BL241" s="8" t="str">
        <f t="shared" si="171"/>
        <v/>
      </c>
      <c r="BM241" s="8" t="str">
        <f t="shared" si="172"/>
        <v/>
      </c>
      <c r="BN241" s="8" t="str">
        <f t="shared" si="173"/>
        <v/>
      </c>
      <c r="BO241" s="8" t="str">
        <f t="shared" si="174"/>
        <v/>
      </c>
      <c r="BP241" s="8" t="str">
        <f t="shared" si="175"/>
        <v/>
      </c>
      <c r="BQ241" s="8" t="str">
        <f t="shared" si="176"/>
        <v/>
      </c>
    </row>
    <row r="242" spans="1:69" x14ac:dyDescent="0.2">
      <c r="A242" s="8" t="str">
        <f>Binning!B242</f>
        <v>PCPU</v>
      </c>
      <c r="B242" s="8" t="str">
        <f>Binning!C242</f>
        <v>MP00K</v>
      </c>
      <c r="C242" s="8" t="str">
        <f>Binning!D242</f>
        <v>E12</v>
      </c>
      <c r="D242" s="8" t="str">
        <f>Binning!F242</f>
        <v>MP00K_E12</v>
      </c>
      <c r="E242" s="8" t="str">
        <f>Binning!G242</f>
        <v>Bin1</v>
      </c>
      <c r="F242" s="8">
        <f>Binning!H242</f>
        <v>1425</v>
      </c>
      <c r="G242" s="8">
        <f>Binning!I242</f>
        <v>165</v>
      </c>
      <c r="H242" s="8">
        <f>Binning!J242</f>
        <v>653.6</v>
      </c>
      <c r="J242" s="8">
        <f>Binning!L242</f>
        <v>1155</v>
      </c>
      <c r="K242" s="8">
        <f>Binning!M242</f>
        <v>900</v>
      </c>
      <c r="L242" s="8">
        <f>Binning!N242</f>
        <v>125</v>
      </c>
      <c r="M242" s="8">
        <f>Binning!Y242</f>
        <v>5</v>
      </c>
      <c r="O242" s="8">
        <f t="shared" si="148"/>
        <v>110</v>
      </c>
      <c r="P242" s="8">
        <f>Binning!AZ242</f>
        <v>594.18521581609184</v>
      </c>
      <c r="Q242" s="8" t="str">
        <f t="shared" si="149"/>
        <v>MP00K_E12</v>
      </c>
      <c r="R242" s="8">
        <f t="shared" si="181"/>
        <v>1155</v>
      </c>
      <c r="S242" s="8">
        <f t="shared" si="181"/>
        <v>1130</v>
      </c>
      <c r="T242" s="8">
        <f t="shared" si="181"/>
        <v>1080</v>
      </c>
      <c r="U242" s="8">
        <f t="shared" si="181"/>
        <v>1050</v>
      </c>
      <c r="V242" s="8">
        <f t="shared" si="181"/>
        <v>1030</v>
      </c>
      <c r="W242" s="8">
        <f t="shared" si="181"/>
        <v>1015</v>
      </c>
      <c r="X242" s="8">
        <f t="shared" si="181"/>
        <v>1000</v>
      </c>
      <c r="Y242" s="8">
        <f t="shared" si="181"/>
        <v>990</v>
      </c>
      <c r="Z242" s="8">
        <f t="shared" si="181"/>
        <v>980</v>
      </c>
      <c r="AA242" s="8">
        <f t="shared" si="181"/>
        <v>970</v>
      </c>
      <c r="AB242" s="8">
        <f t="shared" si="181"/>
        <v>965</v>
      </c>
      <c r="AC242" s="8">
        <f t="shared" si="181"/>
        <v>960</v>
      </c>
      <c r="AD242" s="8" t="str">
        <f t="shared" si="181"/>
        <v/>
      </c>
      <c r="AE242" s="8" t="str">
        <f t="shared" si="181"/>
        <v/>
      </c>
      <c r="AF242" s="8" t="str">
        <f t="shared" si="181"/>
        <v/>
      </c>
      <c r="AG242" s="8" t="str">
        <f t="shared" si="181"/>
        <v/>
      </c>
      <c r="AH242" s="8" t="str">
        <f t="shared" si="180"/>
        <v/>
      </c>
      <c r="AI242" s="8" t="str">
        <f t="shared" si="180"/>
        <v/>
      </c>
      <c r="AJ242" s="8" t="str">
        <f t="shared" si="180"/>
        <v/>
      </c>
      <c r="AK242" s="8" t="str">
        <f t="shared" si="180"/>
        <v/>
      </c>
      <c r="AL242" s="8" t="str">
        <f t="shared" si="180"/>
        <v/>
      </c>
      <c r="AM242" s="8" t="str">
        <f t="shared" si="180"/>
        <v/>
      </c>
      <c r="AN242" s="8" t="str">
        <f t="shared" si="180"/>
        <v/>
      </c>
      <c r="AO242" s="8" t="str">
        <f t="shared" si="180"/>
        <v/>
      </c>
      <c r="AQ242" s="8">
        <f t="shared" si="150"/>
        <v>110</v>
      </c>
      <c r="AR242" s="8">
        <f t="shared" si="151"/>
        <v>594.18521581609184</v>
      </c>
      <c r="AS242" s="8" t="str">
        <f t="shared" si="152"/>
        <v>MP00K_E12</v>
      </c>
      <c r="AT242" s="8">
        <f t="shared" si="153"/>
        <v>1280</v>
      </c>
      <c r="AU242" s="8">
        <f t="shared" si="154"/>
        <v>1255</v>
      </c>
      <c r="AV242" s="8">
        <f t="shared" si="155"/>
        <v>1205</v>
      </c>
      <c r="AW242" s="8">
        <f t="shared" si="156"/>
        <v>1175</v>
      </c>
      <c r="AX242" s="8">
        <f t="shared" si="157"/>
        <v>1155</v>
      </c>
      <c r="AY242" s="8">
        <f t="shared" si="158"/>
        <v>1140</v>
      </c>
      <c r="AZ242" s="8">
        <f t="shared" si="159"/>
        <v>1125</v>
      </c>
      <c r="BA242" s="8">
        <f t="shared" si="160"/>
        <v>1115</v>
      </c>
      <c r="BB242" s="8">
        <f t="shared" si="161"/>
        <v>1105</v>
      </c>
      <c r="BC242" s="8">
        <f t="shared" si="162"/>
        <v>1095</v>
      </c>
      <c r="BD242" s="8">
        <f t="shared" si="163"/>
        <v>1090</v>
      </c>
      <c r="BE242" s="8">
        <f t="shared" si="164"/>
        <v>1085</v>
      </c>
      <c r="BF242" s="8" t="str">
        <f t="shared" si="165"/>
        <v/>
      </c>
      <c r="BG242" s="8" t="str">
        <f t="shared" si="166"/>
        <v/>
      </c>
      <c r="BH242" s="8" t="str">
        <f t="shared" si="167"/>
        <v/>
      </c>
      <c r="BI242" s="8" t="str">
        <f t="shared" si="168"/>
        <v/>
      </c>
      <c r="BJ242" s="8" t="str">
        <f t="shared" si="169"/>
        <v/>
      </c>
      <c r="BK242" s="8" t="str">
        <f t="shared" si="170"/>
        <v/>
      </c>
      <c r="BL242" s="8" t="str">
        <f t="shared" si="171"/>
        <v/>
      </c>
      <c r="BM242" s="8" t="str">
        <f t="shared" si="172"/>
        <v/>
      </c>
      <c r="BN242" s="8" t="str">
        <f t="shared" si="173"/>
        <v/>
      </c>
      <c r="BO242" s="8" t="str">
        <f t="shared" si="174"/>
        <v/>
      </c>
      <c r="BP242" s="8" t="str">
        <f t="shared" si="175"/>
        <v/>
      </c>
      <c r="BQ242" s="8" t="str">
        <f t="shared" si="176"/>
        <v/>
      </c>
    </row>
    <row r="243" spans="1:69" x14ac:dyDescent="0.2">
      <c r="A243" s="8" t="str">
        <f>Binning!B243</f>
        <v>ECPU</v>
      </c>
      <c r="B243" s="8" t="str">
        <f>Binning!C243</f>
        <v>ME001</v>
      </c>
      <c r="C243" s="8" t="str">
        <f>Binning!D243</f>
        <v>E1</v>
      </c>
      <c r="D243" s="8" t="str">
        <f>Binning!F243</f>
        <v>ME001_E1</v>
      </c>
      <c r="E243" s="8" t="str">
        <f>Binning!G243</f>
        <v>Bin1</v>
      </c>
      <c r="F243" s="8">
        <f>Binning!H243</f>
        <v>760</v>
      </c>
      <c r="G243" s="8">
        <f>Binning!I243</f>
        <v>80</v>
      </c>
      <c r="H243" s="8">
        <f>Binning!J243</f>
        <v>274.60000000000002</v>
      </c>
      <c r="J243" s="8">
        <f>Binning!L243</f>
        <v>605</v>
      </c>
      <c r="K243" s="8">
        <f>Binning!M243</f>
        <v>465</v>
      </c>
      <c r="L243" s="8">
        <f>Binning!N243</f>
        <v>65</v>
      </c>
      <c r="M243" s="8">
        <f>Binning!Y243</f>
        <v>5</v>
      </c>
      <c r="O243" s="8">
        <f t="shared" si="148"/>
        <v>135</v>
      </c>
      <c r="P243" s="8">
        <f>Binning!AZ243</f>
        <v>203.34644826666667</v>
      </c>
      <c r="Q243" s="8" t="str">
        <f t="shared" si="149"/>
        <v>ME001_E1</v>
      </c>
      <c r="R243" s="8">
        <f t="shared" si="181"/>
        <v>605</v>
      </c>
      <c r="S243" s="8">
        <f t="shared" si="181"/>
        <v>605</v>
      </c>
      <c r="T243" s="8">
        <f t="shared" si="181"/>
        <v>605</v>
      </c>
      <c r="U243" s="8">
        <f t="shared" si="181"/>
        <v>605</v>
      </c>
      <c r="V243" s="8">
        <f t="shared" si="181"/>
        <v>605</v>
      </c>
      <c r="W243" s="8">
        <f t="shared" si="181"/>
        <v>595</v>
      </c>
      <c r="X243" s="8">
        <f t="shared" si="181"/>
        <v>590</v>
      </c>
      <c r="Y243" s="8">
        <f t="shared" si="181"/>
        <v>585</v>
      </c>
      <c r="Z243" s="8">
        <f t="shared" si="181"/>
        <v>580</v>
      </c>
      <c r="AA243" s="8">
        <f t="shared" si="181"/>
        <v>575</v>
      </c>
      <c r="AB243" s="8">
        <f t="shared" si="181"/>
        <v>575</v>
      </c>
      <c r="AC243" s="8">
        <f t="shared" si="181"/>
        <v>570</v>
      </c>
      <c r="AD243" s="8">
        <f t="shared" si="181"/>
        <v>565</v>
      </c>
      <c r="AE243" s="8">
        <f t="shared" si="181"/>
        <v>565</v>
      </c>
      <c r="AF243" s="8" t="str">
        <f t="shared" si="181"/>
        <v/>
      </c>
      <c r="AG243" s="8" t="str">
        <f t="shared" si="181"/>
        <v/>
      </c>
      <c r="AH243" s="8" t="str">
        <f t="shared" si="180"/>
        <v/>
      </c>
      <c r="AI243" s="8" t="str">
        <f t="shared" si="180"/>
        <v/>
      </c>
      <c r="AJ243" s="8" t="str">
        <f t="shared" si="180"/>
        <v/>
      </c>
      <c r="AK243" s="8" t="str">
        <f t="shared" si="180"/>
        <v/>
      </c>
      <c r="AL243" s="8" t="str">
        <f t="shared" si="180"/>
        <v/>
      </c>
      <c r="AM243" s="8" t="str">
        <f t="shared" si="180"/>
        <v/>
      </c>
      <c r="AN243" s="8" t="str">
        <f t="shared" si="180"/>
        <v/>
      </c>
      <c r="AO243" s="8" t="str">
        <f t="shared" si="180"/>
        <v/>
      </c>
      <c r="AQ243" s="8">
        <f t="shared" si="150"/>
        <v>135</v>
      </c>
      <c r="AR243" s="8">
        <f t="shared" si="151"/>
        <v>203.34644826666667</v>
      </c>
      <c r="AS243" s="8" t="str">
        <f t="shared" si="152"/>
        <v>ME001_E1</v>
      </c>
      <c r="AT243" s="8">
        <f t="shared" si="153"/>
        <v>670</v>
      </c>
      <c r="AU243" s="8">
        <f t="shared" si="154"/>
        <v>670</v>
      </c>
      <c r="AV243" s="8">
        <f t="shared" si="155"/>
        <v>670</v>
      </c>
      <c r="AW243" s="8">
        <f t="shared" si="156"/>
        <v>670</v>
      </c>
      <c r="AX243" s="8">
        <f t="shared" si="157"/>
        <v>670</v>
      </c>
      <c r="AY243" s="8">
        <f t="shared" si="158"/>
        <v>660</v>
      </c>
      <c r="AZ243" s="8">
        <f t="shared" si="159"/>
        <v>655</v>
      </c>
      <c r="BA243" s="8">
        <f t="shared" si="160"/>
        <v>650</v>
      </c>
      <c r="BB243" s="8">
        <f t="shared" si="161"/>
        <v>645</v>
      </c>
      <c r="BC243" s="8">
        <f t="shared" si="162"/>
        <v>640</v>
      </c>
      <c r="BD243" s="8">
        <f t="shared" si="163"/>
        <v>640</v>
      </c>
      <c r="BE243" s="8">
        <f t="shared" si="164"/>
        <v>635</v>
      </c>
      <c r="BF243" s="8">
        <f t="shared" si="165"/>
        <v>630</v>
      </c>
      <c r="BG243" s="8">
        <f t="shared" si="166"/>
        <v>630</v>
      </c>
      <c r="BH243" s="8" t="str">
        <f t="shared" si="167"/>
        <v/>
      </c>
      <c r="BI243" s="8" t="str">
        <f t="shared" si="168"/>
        <v/>
      </c>
      <c r="BJ243" s="8" t="str">
        <f t="shared" si="169"/>
        <v/>
      </c>
      <c r="BK243" s="8" t="str">
        <f t="shared" si="170"/>
        <v/>
      </c>
      <c r="BL243" s="8" t="str">
        <f t="shared" si="171"/>
        <v/>
      </c>
      <c r="BM243" s="8" t="str">
        <f t="shared" si="172"/>
        <v/>
      </c>
      <c r="BN243" s="8" t="str">
        <f t="shared" si="173"/>
        <v/>
      </c>
      <c r="BO243" s="8" t="str">
        <f t="shared" si="174"/>
        <v/>
      </c>
      <c r="BP243" s="8" t="str">
        <f t="shared" si="175"/>
        <v/>
      </c>
      <c r="BQ243" s="8" t="str">
        <f t="shared" si="176"/>
        <v/>
      </c>
    </row>
    <row r="244" spans="1:69" x14ac:dyDescent="0.2">
      <c r="A244" s="8" t="str">
        <f>Binning!B244</f>
        <v>ECPU</v>
      </c>
      <c r="B244" s="8" t="str">
        <f>Binning!C244</f>
        <v>ME001</v>
      </c>
      <c r="C244" s="8" t="str">
        <f>Binning!D244</f>
        <v>E2</v>
      </c>
      <c r="D244" s="8" t="str">
        <f>Binning!F244</f>
        <v>ME001_E2</v>
      </c>
      <c r="E244" s="8" t="str">
        <f>Binning!G244</f>
        <v>Bin1</v>
      </c>
      <c r="F244" s="8">
        <f>Binning!H244</f>
        <v>745</v>
      </c>
      <c r="G244" s="8">
        <f>Binning!I244</f>
        <v>80</v>
      </c>
      <c r="H244" s="8">
        <f>Binning!J244</f>
        <v>274.60000000000002</v>
      </c>
      <c r="J244" s="8">
        <f>Binning!L244</f>
        <v>595</v>
      </c>
      <c r="K244" s="8">
        <f>Binning!M244</f>
        <v>465</v>
      </c>
      <c r="L244" s="8">
        <f>Binning!N244</f>
        <v>65</v>
      </c>
      <c r="M244" s="8">
        <f>Binning!Y244</f>
        <v>5</v>
      </c>
      <c r="O244" s="8">
        <f t="shared" si="148"/>
        <v>135</v>
      </c>
      <c r="P244" s="8">
        <f>Binning!AZ244</f>
        <v>203.34644826666667</v>
      </c>
      <c r="Q244" s="8" t="str">
        <f t="shared" si="149"/>
        <v>ME001_E2</v>
      </c>
      <c r="R244" s="8">
        <f t="shared" si="181"/>
        <v>595</v>
      </c>
      <c r="S244" s="8">
        <f t="shared" si="181"/>
        <v>595</v>
      </c>
      <c r="T244" s="8">
        <f t="shared" si="181"/>
        <v>595</v>
      </c>
      <c r="U244" s="8">
        <f t="shared" si="181"/>
        <v>595</v>
      </c>
      <c r="V244" s="8">
        <f t="shared" si="181"/>
        <v>590</v>
      </c>
      <c r="W244" s="8">
        <f t="shared" si="181"/>
        <v>580</v>
      </c>
      <c r="X244" s="8">
        <f t="shared" si="181"/>
        <v>575</v>
      </c>
      <c r="Y244" s="8">
        <f t="shared" si="181"/>
        <v>570</v>
      </c>
      <c r="Z244" s="8">
        <f t="shared" si="181"/>
        <v>565</v>
      </c>
      <c r="AA244" s="8">
        <f t="shared" si="181"/>
        <v>560</v>
      </c>
      <c r="AB244" s="8">
        <f t="shared" si="181"/>
        <v>560</v>
      </c>
      <c r="AC244" s="8">
        <f t="shared" si="181"/>
        <v>555</v>
      </c>
      <c r="AD244" s="8">
        <f t="shared" si="181"/>
        <v>550</v>
      </c>
      <c r="AE244" s="8">
        <f t="shared" si="181"/>
        <v>550</v>
      </c>
      <c r="AF244" s="8" t="str">
        <f t="shared" si="181"/>
        <v/>
      </c>
      <c r="AG244" s="8" t="str">
        <f t="shared" si="181"/>
        <v/>
      </c>
      <c r="AH244" s="8" t="str">
        <f t="shared" si="180"/>
        <v/>
      </c>
      <c r="AI244" s="8" t="str">
        <f t="shared" si="180"/>
        <v/>
      </c>
      <c r="AJ244" s="8" t="str">
        <f t="shared" si="180"/>
        <v/>
      </c>
      <c r="AK244" s="8" t="str">
        <f t="shared" si="180"/>
        <v/>
      </c>
      <c r="AL244" s="8" t="str">
        <f t="shared" si="180"/>
        <v/>
      </c>
      <c r="AM244" s="8" t="str">
        <f t="shared" si="180"/>
        <v/>
      </c>
      <c r="AN244" s="8" t="str">
        <f t="shared" si="180"/>
        <v/>
      </c>
      <c r="AO244" s="8" t="str">
        <f t="shared" si="180"/>
        <v/>
      </c>
      <c r="AQ244" s="8">
        <f t="shared" si="150"/>
        <v>135</v>
      </c>
      <c r="AR244" s="8">
        <f t="shared" si="151"/>
        <v>203.34644826666667</v>
      </c>
      <c r="AS244" s="8" t="str">
        <f t="shared" si="152"/>
        <v>ME001_E2</v>
      </c>
      <c r="AT244" s="8">
        <f t="shared" si="153"/>
        <v>660</v>
      </c>
      <c r="AU244" s="8">
        <f t="shared" si="154"/>
        <v>660</v>
      </c>
      <c r="AV244" s="8">
        <f t="shared" si="155"/>
        <v>660</v>
      </c>
      <c r="AW244" s="8">
        <f t="shared" si="156"/>
        <v>660</v>
      </c>
      <c r="AX244" s="8">
        <f t="shared" si="157"/>
        <v>655</v>
      </c>
      <c r="AY244" s="8">
        <f t="shared" si="158"/>
        <v>645</v>
      </c>
      <c r="AZ244" s="8">
        <f t="shared" si="159"/>
        <v>640</v>
      </c>
      <c r="BA244" s="8">
        <f t="shared" si="160"/>
        <v>635</v>
      </c>
      <c r="BB244" s="8">
        <f t="shared" si="161"/>
        <v>630</v>
      </c>
      <c r="BC244" s="8">
        <f t="shared" si="162"/>
        <v>625</v>
      </c>
      <c r="BD244" s="8">
        <f t="shared" si="163"/>
        <v>625</v>
      </c>
      <c r="BE244" s="8">
        <f t="shared" si="164"/>
        <v>620</v>
      </c>
      <c r="BF244" s="8">
        <f t="shared" si="165"/>
        <v>615</v>
      </c>
      <c r="BG244" s="8">
        <f t="shared" si="166"/>
        <v>615</v>
      </c>
      <c r="BH244" s="8" t="str">
        <f t="shared" si="167"/>
        <v/>
      </c>
      <c r="BI244" s="8" t="str">
        <f t="shared" si="168"/>
        <v/>
      </c>
      <c r="BJ244" s="8" t="str">
        <f t="shared" si="169"/>
        <v/>
      </c>
      <c r="BK244" s="8" t="str">
        <f t="shared" si="170"/>
        <v/>
      </c>
      <c r="BL244" s="8" t="str">
        <f t="shared" si="171"/>
        <v/>
      </c>
      <c r="BM244" s="8" t="str">
        <f t="shared" si="172"/>
        <v/>
      </c>
      <c r="BN244" s="8" t="str">
        <f t="shared" si="173"/>
        <v/>
      </c>
      <c r="BO244" s="8" t="str">
        <f t="shared" si="174"/>
        <v/>
      </c>
      <c r="BP244" s="8" t="str">
        <f t="shared" si="175"/>
        <v/>
      </c>
      <c r="BQ244" s="8" t="str">
        <f t="shared" si="176"/>
        <v/>
      </c>
    </row>
    <row r="245" spans="1:69" x14ac:dyDescent="0.2">
      <c r="A245" s="8" t="str">
        <f>Binning!B245</f>
        <v>ECPU</v>
      </c>
      <c r="B245" s="8" t="str">
        <f>Binning!C245</f>
        <v>ME001</v>
      </c>
      <c r="C245" s="8" t="str">
        <f>Binning!D245</f>
        <v>E3</v>
      </c>
      <c r="D245" s="8" t="str">
        <f>Binning!F245</f>
        <v>ME001_E3</v>
      </c>
      <c r="E245" s="8" t="str">
        <f>Binning!G245</f>
        <v>Bin1</v>
      </c>
      <c r="F245" s="8">
        <f>Binning!H245</f>
        <v>730</v>
      </c>
      <c r="G245" s="8">
        <f>Binning!I245</f>
        <v>80</v>
      </c>
      <c r="H245" s="8">
        <f>Binning!J245</f>
        <v>274.60000000000002</v>
      </c>
      <c r="J245" s="8">
        <f>Binning!L245</f>
        <v>585</v>
      </c>
      <c r="K245" s="8">
        <f>Binning!M245</f>
        <v>465</v>
      </c>
      <c r="L245" s="8">
        <f>Binning!N245</f>
        <v>65</v>
      </c>
      <c r="M245" s="8">
        <f>Binning!Y245</f>
        <v>5</v>
      </c>
      <c r="O245" s="8">
        <f t="shared" si="148"/>
        <v>135</v>
      </c>
      <c r="P245" s="8">
        <f>Binning!AZ245</f>
        <v>203.34644826666667</v>
      </c>
      <c r="Q245" s="8" t="str">
        <f t="shared" si="149"/>
        <v>ME001_E3</v>
      </c>
      <c r="R245" s="8">
        <f t="shared" si="181"/>
        <v>585</v>
      </c>
      <c r="S245" s="8">
        <f t="shared" si="181"/>
        <v>585</v>
      </c>
      <c r="T245" s="8">
        <f t="shared" si="181"/>
        <v>585</v>
      </c>
      <c r="U245" s="8">
        <f t="shared" si="181"/>
        <v>585</v>
      </c>
      <c r="V245" s="8">
        <f t="shared" si="181"/>
        <v>575</v>
      </c>
      <c r="W245" s="8">
        <f t="shared" si="181"/>
        <v>565</v>
      </c>
      <c r="X245" s="8">
        <f t="shared" si="181"/>
        <v>560</v>
      </c>
      <c r="Y245" s="8">
        <f t="shared" si="181"/>
        <v>555</v>
      </c>
      <c r="Z245" s="8">
        <f t="shared" si="181"/>
        <v>550</v>
      </c>
      <c r="AA245" s="8">
        <f t="shared" si="181"/>
        <v>545</v>
      </c>
      <c r="AB245" s="8">
        <f t="shared" si="181"/>
        <v>545</v>
      </c>
      <c r="AC245" s="8">
        <f t="shared" si="181"/>
        <v>540</v>
      </c>
      <c r="AD245" s="8">
        <f t="shared" si="181"/>
        <v>535</v>
      </c>
      <c r="AE245" s="8">
        <f t="shared" si="181"/>
        <v>535</v>
      </c>
      <c r="AF245" s="8" t="str">
        <f t="shared" si="181"/>
        <v/>
      </c>
      <c r="AG245" s="8" t="str">
        <f t="shared" si="181"/>
        <v/>
      </c>
      <c r="AH245" s="8" t="str">
        <f t="shared" si="180"/>
        <v/>
      </c>
      <c r="AI245" s="8" t="str">
        <f t="shared" si="180"/>
        <v/>
      </c>
      <c r="AJ245" s="8" t="str">
        <f t="shared" si="180"/>
        <v/>
      </c>
      <c r="AK245" s="8" t="str">
        <f t="shared" si="180"/>
        <v/>
      </c>
      <c r="AL245" s="8" t="str">
        <f t="shared" si="180"/>
        <v/>
      </c>
      <c r="AM245" s="8" t="str">
        <f t="shared" si="180"/>
        <v/>
      </c>
      <c r="AN245" s="8" t="str">
        <f t="shared" si="180"/>
        <v/>
      </c>
      <c r="AO245" s="8" t="str">
        <f t="shared" si="180"/>
        <v/>
      </c>
      <c r="AQ245" s="8">
        <f t="shared" si="150"/>
        <v>135</v>
      </c>
      <c r="AR245" s="8">
        <f t="shared" si="151"/>
        <v>203.34644826666667</v>
      </c>
      <c r="AS245" s="8" t="str">
        <f t="shared" si="152"/>
        <v>ME001_E3</v>
      </c>
      <c r="AT245" s="8">
        <f t="shared" si="153"/>
        <v>650</v>
      </c>
      <c r="AU245" s="8">
        <f t="shared" si="154"/>
        <v>650</v>
      </c>
      <c r="AV245" s="8">
        <f t="shared" si="155"/>
        <v>650</v>
      </c>
      <c r="AW245" s="8">
        <f t="shared" si="156"/>
        <v>650</v>
      </c>
      <c r="AX245" s="8">
        <f t="shared" si="157"/>
        <v>640</v>
      </c>
      <c r="AY245" s="8">
        <f t="shared" si="158"/>
        <v>630</v>
      </c>
      <c r="AZ245" s="8">
        <f t="shared" si="159"/>
        <v>625</v>
      </c>
      <c r="BA245" s="8">
        <f t="shared" si="160"/>
        <v>620</v>
      </c>
      <c r="BB245" s="8">
        <f t="shared" si="161"/>
        <v>615</v>
      </c>
      <c r="BC245" s="8">
        <f t="shared" si="162"/>
        <v>610</v>
      </c>
      <c r="BD245" s="8">
        <f t="shared" si="163"/>
        <v>610</v>
      </c>
      <c r="BE245" s="8">
        <f t="shared" si="164"/>
        <v>605</v>
      </c>
      <c r="BF245" s="8">
        <f t="shared" si="165"/>
        <v>600</v>
      </c>
      <c r="BG245" s="8">
        <f t="shared" si="166"/>
        <v>600</v>
      </c>
      <c r="BH245" s="8" t="str">
        <f t="shared" si="167"/>
        <v/>
      </c>
      <c r="BI245" s="8" t="str">
        <f t="shared" si="168"/>
        <v/>
      </c>
      <c r="BJ245" s="8" t="str">
        <f t="shared" si="169"/>
        <v/>
      </c>
      <c r="BK245" s="8" t="str">
        <f t="shared" si="170"/>
        <v/>
      </c>
      <c r="BL245" s="8" t="str">
        <f t="shared" si="171"/>
        <v/>
      </c>
      <c r="BM245" s="8" t="str">
        <f t="shared" si="172"/>
        <v/>
      </c>
      <c r="BN245" s="8" t="str">
        <f t="shared" si="173"/>
        <v/>
      </c>
      <c r="BO245" s="8" t="str">
        <f t="shared" si="174"/>
        <v/>
      </c>
      <c r="BP245" s="8" t="str">
        <f t="shared" si="175"/>
        <v/>
      </c>
      <c r="BQ245" s="8" t="str">
        <f t="shared" si="176"/>
        <v/>
      </c>
    </row>
    <row r="246" spans="1:69" x14ac:dyDescent="0.2">
      <c r="A246" s="8" t="str">
        <f>Binning!B246</f>
        <v>ECPU</v>
      </c>
      <c r="B246" s="8" t="str">
        <f>Binning!C246</f>
        <v>ME001</v>
      </c>
      <c r="C246" s="8" t="str">
        <f>Binning!D246</f>
        <v>E4</v>
      </c>
      <c r="D246" s="8" t="str">
        <f>Binning!F246</f>
        <v>ME001_E4</v>
      </c>
      <c r="E246" s="8" t="str">
        <f>Binning!G246</f>
        <v>Bin1</v>
      </c>
      <c r="F246" s="8">
        <f>Binning!H246</f>
        <v>715</v>
      </c>
      <c r="G246" s="8">
        <f>Binning!I246</f>
        <v>80</v>
      </c>
      <c r="H246" s="8">
        <f>Binning!J246</f>
        <v>274.60000000000002</v>
      </c>
      <c r="J246" s="8">
        <f>Binning!L246</f>
        <v>585</v>
      </c>
      <c r="K246" s="8">
        <f>Binning!M246</f>
        <v>465</v>
      </c>
      <c r="L246" s="8">
        <f>Binning!N246</f>
        <v>65</v>
      </c>
      <c r="M246" s="8">
        <f>Binning!Y246</f>
        <v>5</v>
      </c>
      <c r="O246" s="8">
        <f t="shared" si="148"/>
        <v>135</v>
      </c>
      <c r="P246" s="8">
        <f>Binning!AZ246</f>
        <v>203.34644826666667</v>
      </c>
      <c r="Q246" s="8" t="str">
        <f t="shared" si="149"/>
        <v>ME001_E4</v>
      </c>
      <c r="R246" s="8">
        <f t="shared" si="181"/>
        <v>585</v>
      </c>
      <c r="S246" s="8">
        <f t="shared" si="181"/>
        <v>585</v>
      </c>
      <c r="T246" s="8">
        <f t="shared" si="181"/>
        <v>585</v>
      </c>
      <c r="U246" s="8">
        <f t="shared" si="181"/>
        <v>570</v>
      </c>
      <c r="V246" s="8">
        <f t="shared" si="181"/>
        <v>560</v>
      </c>
      <c r="W246" s="8">
        <f t="shared" si="181"/>
        <v>550</v>
      </c>
      <c r="X246" s="8">
        <f t="shared" si="181"/>
        <v>545</v>
      </c>
      <c r="Y246" s="8">
        <f t="shared" si="181"/>
        <v>540</v>
      </c>
      <c r="Z246" s="8">
        <f t="shared" si="181"/>
        <v>535</v>
      </c>
      <c r="AA246" s="8">
        <f t="shared" si="181"/>
        <v>530</v>
      </c>
      <c r="AB246" s="8">
        <f t="shared" si="181"/>
        <v>530</v>
      </c>
      <c r="AC246" s="8">
        <f t="shared" si="181"/>
        <v>525</v>
      </c>
      <c r="AD246" s="8">
        <f t="shared" si="181"/>
        <v>520</v>
      </c>
      <c r="AE246" s="8">
        <f t="shared" si="181"/>
        <v>520</v>
      </c>
      <c r="AF246" s="8" t="str">
        <f t="shared" si="181"/>
        <v/>
      </c>
      <c r="AG246" s="8" t="str">
        <f t="shared" si="181"/>
        <v/>
      </c>
      <c r="AH246" s="8" t="str">
        <f t="shared" si="180"/>
        <v/>
      </c>
      <c r="AI246" s="8" t="str">
        <f t="shared" si="180"/>
        <v/>
      </c>
      <c r="AJ246" s="8" t="str">
        <f t="shared" si="180"/>
        <v/>
      </c>
      <c r="AK246" s="8" t="str">
        <f t="shared" si="180"/>
        <v/>
      </c>
      <c r="AL246" s="8" t="str">
        <f t="shared" si="180"/>
        <v/>
      </c>
      <c r="AM246" s="8" t="str">
        <f t="shared" si="180"/>
        <v/>
      </c>
      <c r="AN246" s="8" t="str">
        <f t="shared" si="180"/>
        <v/>
      </c>
      <c r="AO246" s="8" t="str">
        <f t="shared" si="180"/>
        <v/>
      </c>
      <c r="AQ246" s="8">
        <f t="shared" si="150"/>
        <v>135</v>
      </c>
      <c r="AR246" s="8">
        <f t="shared" si="151"/>
        <v>203.34644826666667</v>
      </c>
      <c r="AS246" s="8" t="str">
        <f t="shared" si="152"/>
        <v>ME001_E4</v>
      </c>
      <c r="AT246" s="8">
        <f t="shared" si="153"/>
        <v>650</v>
      </c>
      <c r="AU246" s="8">
        <f t="shared" si="154"/>
        <v>650</v>
      </c>
      <c r="AV246" s="8">
        <f t="shared" si="155"/>
        <v>650</v>
      </c>
      <c r="AW246" s="8">
        <f t="shared" si="156"/>
        <v>635</v>
      </c>
      <c r="AX246" s="8">
        <f t="shared" si="157"/>
        <v>625</v>
      </c>
      <c r="AY246" s="8">
        <f t="shared" si="158"/>
        <v>615</v>
      </c>
      <c r="AZ246" s="8">
        <f t="shared" si="159"/>
        <v>610</v>
      </c>
      <c r="BA246" s="8">
        <f t="shared" si="160"/>
        <v>605</v>
      </c>
      <c r="BB246" s="8">
        <f t="shared" si="161"/>
        <v>600</v>
      </c>
      <c r="BC246" s="8">
        <f t="shared" si="162"/>
        <v>595</v>
      </c>
      <c r="BD246" s="8">
        <f t="shared" si="163"/>
        <v>595</v>
      </c>
      <c r="BE246" s="8">
        <f t="shared" si="164"/>
        <v>590</v>
      </c>
      <c r="BF246" s="8">
        <f t="shared" si="165"/>
        <v>585</v>
      </c>
      <c r="BG246" s="8">
        <f t="shared" si="166"/>
        <v>585</v>
      </c>
      <c r="BH246" s="8" t="str">
        <f t="shared" si="167"/>
        <v/>
      </c>
      <c r="BI246" s="8" t="str">
        <f t="shared" si="168"/>
        <v/>
      </c>
      <c r="BJ246" s="8" t="str">
        <f t="shared" si="169"/>
        <v/>
      </c>
      <c r="BK246" s="8" t="str">
        <f t="shared" si="170"/>
        <v/>
      </c>
      <c r="BL246" s="8" t="str">
        <f t="shared" si="171"/>
        <v/>
      </c>
      <c r="BM246" s="8" t="str">
        <f t="shared" si="172"/>
        <v/>
      </c>
      <c r="BN246" s="8" t="str">
        <f t="shared" si="173"/>
        <v/>
      </c>
      <c r="BO246" s="8" t="str">
        <f t="shared" si="174"/>
        <v/>
      </c>
      <c r="BP246" s="8" t="str">
        <f t="shared" si="175"/>
        <v/>
      </c>
      <c r="BQ246" s="8" t="str">
        <f t="shared" si="176"/>
        <v/>
      </c>
    </row>
    <row r="247" spans="1:69" x14ac:dyDescent="0.2">
      <c r="A247" s="8" t="str">
        <f>Binning!B247</f>
        <v>ECPU</v>
      </c>
      <c r="B247" s="8" t="str">
        <f>Binning!C247</f>
        <v>ME001</v>
      </c>
      <c r="C247" s="8" t="str">
        <f>Binning!D247</f>
        <v>E5</v>
      </c>
      <c r="D247" s="8" t="str">
        <f>Binning!F247</f>
        <v>ME001_E5</v>
      </c>
      <c r="E247" s="8" t="str">
        <f>Binning!G247</f>
        <v>Bin1</v>
      </c>
      <c r="F247" s="8">
        <f>Binning!H247</f>
        <v>700</v>
      </c>
      <c r="G247" s="8">
        <f>Binning!I247</f>
        <v>80</v>
      </c>
      <c r="H247" s="8">
        <f>Binning!J247</f>
        <v>274.60000000000002</v>
      </c>
      <c r="J247" s="8">
        <f>Binning!L247</f>
        <v>585</v>
      </c>
      <c r="K247" s="8">
        <f>Binning!M247</f>
        <v>465</v>
      </c>
      <c r="L247" s="8">
        <f>Binning!N247</f>
        <v>65</v>
      </c>
      <c r="M247" s="8">
        <f>Binning!Y247</f>
        <v>5</v>
      </c>
      <c r="O247" s="8">
        <f t="shared" si="148"/>
        <v>135</v>
      </c>
      <c r="P247" s="8">
        <f>Binning!AZ247</f>
        <v>203.34644826666667</v>
      </c>
      <c r="Q247" s="8" t="str">
        <f t="shared" si="149"/>
        <v>ME001_E5</v>
      </c>
      <c r="R247" s="8">
        <f t="shared" si="181"/>
        <v>585</v>
      </c>
      <c r="S247" s="8">
        <f t="shared" si="181"/>
        <v>585</v>
      </c>
      <c r="T247" s="8">
        <f t="shared" si="181"/>
        <v>570</v>
      </c>
      <c r="U247" s="8">
        <f t="shared" si="181"/>
        <v>555</v>
      </c>
      <c r="V247" s="8">
        <f t="shared" si="181"/>
        <v>545</v>
      </c>
      <c r="W247" s="8">
        <f t="shared" si="181"/>
        <v>535</v>
      </c>
      <c r="X247" s="8">
        <f t="shared" si="181"/>
        <v>530</v>
      </c>
      <c r="Y247" s="8">
        <f t="shared" si="181"/>
        <v>525</v>
      </c>
      <c r="Z247" s="8">
        <f t="shared" si="181"/>
        <v>520</v>
      </c>
      <c r="AA247" s="8">
        <f t="shared" si="181"/>
        <v>515</v>
      </c>
      <c r="AB247" s="8">
        <f t="shared" si="181"/>
        <v>515</v>
      </c>
      <c r="AC247" s="8">
        <f t="shared" si="181"/>
        <v>510</v>
      </c>
      <c r="AD247" s="8">
        <f t="shared" si="181"/>
        <v>505</v>
      </c>
      <c r="AE247" s="8">
        <f t="shared" si="181"/>
        <v>505</v>
      </c>
      <c r="AF247" s="8" t="str">
        <f t="shared" si="181"/>
        <v/>
      </c>
      <c r="AG247" s="8" t="str">
        <f t="shared" si="181"/>
        <v/>
      </c>
      <c r="AH247" s="8" t="str">
        <f t="shared" si="180"/>
        <v/>
      </c>
      <c r="AI247" s="8" t="str">
        <f t="shared" si="180"/>
        <v/>
      </c>
      <c r="AJ247" s="8" t="str">
        <f t="shared" si="180"/>
        <v/>
      </c>
      <c r="AK247" s="8" t="str">
        <f t="shared" si="180"/>
        <v/>
      </c>
      <c r="AL247" s="8" t="str">
        <f t="shared" si="180"/>
        <v/>
      </c>
      <c r="AM247" s="8" t="str">
        <f t="shared" si="180"/>
        <v/>
      </c>
      <c r="AN247" s="8" t="str">
        <f t="shared" si="180"/>
        <v/>
      </c>
      <c r="AO247" s="8" t="str">
        <f t="shared" si="180"/>
        <v/>
      </c>
      <c r="AQ247" s="8">
        <f t="shared" si="150"/>
        <v>135</v>
      </c>
      <c r="AR247" s="8">
        <f t="shared" si="151"/>
        <v>203.34644826666667</v>
      </c>
      <c r="AS247" s="8" t="str">
        <f t="shared" si="152"/>
        <v>ME001_E5</v>
      </c>
      <c r="AT247" s="8">
        <f t="shared" si="153"/>
        <v>650</v>
      </c>
      <c r="AU247" s="8">
        <f t="shared" si="154"/>
        <v>650</v>
      </c>
      <c r="AV247" s="8">
        <f t="shared" si="155"/>
        <v>635</v>
      </c>
      <c r="AW247" s="8">
        <f t="shared" si="156"/>
        <v>620</v>
      </c>
      <c r="AX247" s="8">
        <f t="shared" si="157"/>
        <v>610</v>
      </c>
      <c r="AY247" s="8">
        <f t="shared" si="158"/>
        <v>600</v>
      </c>
      <c r="AZ247" s="8">
        <f t="shared" si="159"/>
        <v>595</v>
      </c>
      <c r="BA247" s="8">
        <f t="shared" si="160"/>
        <v>590</v>
      </c>
      <c r="BB247" s="8">
        <f t="shared" si="161"/>
        <v>585</v>
      </c>
      <c r="BC247" s="8">
        <f t="shared" si="162"/>
        <v>580</v>
      </c>
      <c r="BD247" s="8">
        <f t="shared" si="163"/>
        <v>580</v>
      </c>
      <c r="BE247" s="8">
        <f t="shared" si="164"/>
        <v>575</v>
      </c>
      <c r="BF247" s="8">
        <f t="shared" si="165"/>
        <v>570</v>
      </c>
      <c r="BG247" s="8">
        <f t="shared" si="166"/>
        <v>570</v>
      </c>
      <c r="BH247" s="8" t="str">
        <f t="shared" si="167"/>
        <v/>
      </c>
      <c r="BI247" s="8" t="str">
        <f t="shared" si="168"/>
        <v/>
      </c>
      <c r="BJ247" s="8" t="str">
        <f t="shared" si="169"/>
        <v/>
      </c>
      <c r="BK247" s="8" t="str">
        <f t="shared" si="170"/>
        <v/>
      </c>
      <c r="BL247" s="8" t="str">
        <f t="shared" si="171"/>
        <v/>
      </c>
      <c r="BM247" s="8" t="str">
        <f t="shared" si="172"/>
        <v/>
      </c>
      <c r="BN247" s="8" t="str">
        <f t="shared" si="173"/>
        <v/>
      </c>
      <c r="BO247" s="8" t="str">
        <f t="shared" si="174"/>
        <v/>
      </c>
      <c r="BP247" s="8" t="str">
        <f t="shared" si="175"/>
        <v/>
      </c>
      <c r="BQ247" s="8" t="str">
        <f t="shared" si="176"/>
        <v/>
      </c>
    </row>
    <row r="248" spans="1:69" x14ac:dyDescent="0.2">
      <c r="A248" s="8" t="str">
        <f>Binning!B248</f>
        <v>ECPU</v>
      </c>
      <c r="B248" s="8" t="str">
        <f>Binning!C248</f>
        <v>ME001</v>
      </c>
      <c r="C248" s="8" t="str">
        <f>Binning!D248</f>
        <v>E6</v>
      </c>
      <c r="D248" s="8" t="str">
        <f>Binning!F248</f>
        <v>ME001_E6</v>
      </c>
      <c r="E248" s="8" t="str">
        <f>Binning!G248</f>
        <v>Bin1</v>
      </c>
      <c r="F248" s="8">
        <f>Binning!H248</f>
        <v>685</v>
      </c>
      <c r="G248" s="8">
        <f>Binning!I248</f>
        <v>80</v>
      </c>
      <c r="H248" s="8">
        <f>Binning!J248</f>
        <v>274.60000000000002</v>
      </c>
      <c r="J248" s="8">
        <f>Binning!L248</f>
        <v>585</v>
      </c>
      <c r="K248" s="8">
        <f>Binning!M248</f>
        <v>465</v>
      </c>
      <c r="L248" s="8">
        <f>Binning!N248</f>
        <v>65</v>
      </c>
      <c r="M248" s="8">
        <f>Binning!Y248</f>
        <v>5</v>
      </c>
      <c r="O248" s="8">
        <f t="shared" si="148"/>
        <v>135</v>
      </c>
      <c r="P248" s="8">
        <f>Binning!AZ248</f>
        <v>203.34644826666667</v>
      </c>
      <c r="Q248" s="8" t="str">
        <f t="shared" si="149"/>
        <v>ME001_E6</v>
      </c>
      <c r="R248" s="8">
        <f t="shared" si="181"/>
        <v>585</v>
      </c>
      <c r="S248" s="8">
        <f t="shared" si="181"/>
        <v>580</v>
      </c>
      <c r="T248" s="8">
        <f t="shared" si="181"/>
        <v>555</v>
      </c>
      <c r="U248" s="8">
        <f t="shared" si="181"/>
        <v>540</v>
      </c>
      <c r="V248" s="8">
        <f t="shared" si="181"/>
        <v>530</v>
      </c>
      <c r="W248" s="8">
        <f t="shared" si="181"/>
        <v>520</v>
      </c>
      <c r="X248" s="8">
        <f t="shared" si="181"/>
        <v>515</v>
      </c>
      <c r="Y248" s="8">
        <f t="shared" si="181"/>
        <v>510</v>
      </c>
      <c r="Z248" s="8">
        <f t="shared" si="181"/>
        <v>505</v>
      </c>
      <c r="AA248" s="8">
        <f t="shared" si="181"/>
        <v>500</v>
      </c>
      <c r="AB248" s="8">
        <f t="shared" si="181"/>
        <v>500</v>
      </c>
      <c r="AC248" s="8">
        <f t="shared" si="181"/>
        <v>495</v>
      </c>
      <c r="AD248" s="8">
        <f t="shared" si="181"/>
        <v>490</v>
      </c>
      <c r="AE248" s="8">
        <f t="shared" si="181"/>
        <v>490</v>
      </c>
      <c r="AF248" s="8" t="str">
        <f t="shared" si="181"/>
        <v/>
      </c>
      <c r="AG248" s="8" t="str">
        <f t="shared" si="181"/>
        <v/>
      </c>
      <c r="AH248" s="8" t="str">
        <f t="shared" si="180"/>
        <v/>
      </c>
      <c r="AI248" s="8" t="str">
        <f t="shared" si="180"/>
        <v/>
      </c>
      <c r="AJ248" s="8" t="str">
        <f t="shared" si="180"/>
        <v/>
      </c>
      <c r="AK248" s="8" t="str">
        <f t="shared" si="180"/>
        <v/>
      </c>
      <c r="AL248" s="8" t="str">
        <f t="shared" si="180"/>
        <v/>
      </c>
      <c r="AM248" s="8" t="str">
        <f t="shared" si="180"/>
        <v/>
      </c>
      <c r="AN248" s="8" t="str">
        <f t="shared" si="180"/>
        <v/>
      </c>
      <c r="AO248" s="8" t="str">
        <f t="shared" si="180"/>
        <v/>
      </c>
      <c r="AQ248" s="8">
        <f t="shared" si="150"/>
        <v>135</v>
      </c>
      <c r="AR248" s="8">
        <f t="shared" si="151"/>
        <v>203.34644826666667</v>
      </c>
      <c r="AS248" s="8" t="str">
        <f t="shared" si="152"/>
        <v>ME001_E6</v>
      </c>
      <c r="AT248" s="8">
        <f t="shared" si="153"/>
        <v>650</v>
      </c>
      <c r="AU248" s="8">
        <f t="shared" si="154"/>
        <v>645</v>
      </c>
      <c r="AV248" s="8">
        <f t="shared" si="155"/>
        <v>620</v>
      </c>
      <c r="AW248" s="8">
        <f t="shared" si="156"/>
        <v>605</v>
      </c>
      <c r="AX248" s="8">
        <f t="shared" si="157"/>
        <v>595</v>
      </c>
      <c r="AY248" s="8">
        <f t="shared" si="158"/>
        <v>585</v>
      </c>
      <c r="AZ248" s="8">
        <f t="shared" si="159"/>
        <v>580</v>
      </c>
      <c r="BA248" s="8">
        <f t="shared" si="160"/>
        <v>575</v>
      </c>
      <c r="BB248" s="8">
        <f t="shared" si="161"/>
        <v>570</v>
      </c>
      <c r="BC248" s="8">
        <f t="shared" si="162"/>
        <v>565</v>
      </c>
      <c r="BD248" s="8">
        <f t="shared" si="163"/>
        <v>565</v>
      </c>
      <c r="BE248" s="8">
        <f t="shared" si="164"/>
        <v>560</v>
      </c>
      <c r="BF248" s="8">
        <f t="shared" si="165"/>
        <v>555</v>
      </c>
      <c r="BG248" s="8">
        <f t="shared" si="166"/>
        <v>555</v>
      </c>
      <c r="BH248" s="8" t="str">
        <f t="shared" si="167"/>
        <v/>
      </c>
      <c r="BI248" s="8" t="str">
        <f t="shared" si="168"/>
        <v/>
      </c>
      <c r="BJ248" s="8" t="str">
        <f t="shared" si="169"/>
        <v/>
      </c>
      <c r="BK248" s="8" t="str">
        <f t="shared" si="170"/>
        <v/>
      </c>
      <c r="BL248" s="8" t="str">
        <f t="shared" si="171"/>
        <v/>
      </c>
      <c r="BM248" s="8" t="str">
        <f t="shared" si="172"/>
        <v/>
      </c>
      <c r="BN248" s="8" t="str">
        <f t="shared" si="173"/>
        <v/>
      </c>
      <c r="BO248" s="8" t="str">
        <f t="shared" si="174"/>
        <v/>
      </c>
      <c r="BP248" s="8" t="str">
        <f t="shared" si="175"/>
        <v/>
      </c>
      <c r="BQ248" s="8" t="str">
        <f t="shared" si="176"/>
        <v/>
      </c>
    </row>
    <row r="249" spans="1:69" x14ac:dyDescent="0.2">
      <c r="A249" s="8" t="str">
        <f>Binning!B249</f>
        <v>ECPU</v>
      </c>
      <c r="B249" s="8" t="str">
        <f>Binning!C249</f>
        <v>ME001</v>
      </c>
      <c r="C249" s="8" t="str">
        <f>Binning!D249</f>
        <v>E7</v>
      </c>
      <c r="D249" s="8" t="str">
        <f>Binning!F249</f>
        <v>ME001_E7</v>
      </c>
      <c r="E249" s="8" t="str">
        <f>Binning!G249</f>
        <v>Bin1</v>
      </c>
      <c r="F249" s="8">
        <f>Binning!H249</f>
        <v>670</v>
      </c>
      <c r="G249" s="8">
        <f>Binning!I249</f>
        <v>80</v>
      </c>
      <c r="H249" s="8">
        <f>Binning!J249</f>
        <v>274.60000000000002</v>
      </c>
      <c r="J249" s="8">
        <f>Binning!L249</f>
        <v>585</v>
      </c>
      <c r="K249" s="8">
        <f>Binning!M249</f>
        <v>465</v>
      </c>
      <c r="L249" s="8">
        <f>Binning!N249</f>
        <v>65</v>
      </c>
      <c r="M249" s="8">
        <f>Binning!Y249</f>
        <v>5</v>
      </c>
      <c r="O249" s="8">
        <f t="shared" si="148"/>
        <v>135</v>
      </c>
      <c r="P249" s="8">
        <f>Binning!AZ249</f>
        <v>203.34644826666667</v>
      </c>
      <c r="Q249" s="8" t="str">
        <f t="shared" si="149"/>
        <v>ME001_E7</v>
      </c>
      <c r="R249" s="8">
        <f t="shared" si="181"/>
        <v>585</v>
      </c>
      <c r="S249" s="8">
        <f t="shared" si="181"/>
        <v>565</v>
      </c>
      <c r="T249" s="8">
        <f t="shared" si="181"/>
        <v>540</v>
      </c>
      <c r="U249" s="8">
        <f t="shared" si="181"/>
        <v>525</v>
      </c>
      <c r="V249" s="8">
        <f t="shared" si="181"/>
        <v>515</v>
      </c>
      <c r="W249" s="8">
        <f t="shared" si="181"/>
        <v>505</v>
      </c>
      <c r="X249" s="8">
        <f t="shared" si="181"/>
        <v>500</v>
      </c>
      <c r="Y249" s="8">
        <f t="shared" si="181"/>
        <v>495</v>
      </c>
      <c r="Z249" s="8">
        <f t="shared" si="181"/>
        <v>490</v>
      </c>
      <c r="AA249" s="8">
        <f t="shared" si="181"/>
        <v>485</v>
      </c>
      <c r="AB249" s="8">
        <f t="shared" si="181"/>
        <v>485</v>
      </c>
      <c r="AC249" s="8">
        <f t="shared" si="181"/>
        <v>480</v>
      </c>
      <c r="AD249" s="8">
        <f t="shared" si="181"/>
        <v>475</v>
      </c>
      <c r="AE249" s="8">
        <f t="shared" si="181"/>
        <v>475</v>
      </c>
      <c r="AF249" s="8" t="str">
        <f t="shared" si="181"/>
        <v/>
      </c>
      <c r="AG249" s="8" t="str">
        <f t="shared" si="181"/>
        <v/>
      </c>
      <c r="AH249" s="8" t="str">
        <f t="shared" si="180"/>
        <v/>
      </c>
      <c r="AI249" s="8" t="str">
        <f t="shared" si="180"/>
        <v/>
      </c>
      <c r="AJ249" s="8" t="str">
        <f t="shared" si="180"/>
        <v/>
      </c>
      <c r="AK249" s="8" t="str">
        <f t="shared" si="180"/>
        <v/>
      </c>
      <c r="AL249" s="8" t="str">
        <f t="shared" si="180"/>
        <v/>
      </c>
      <c r="AM249" s="8" t="str">
        <f t="shared" si="180"/>
        <v/>
      </c>
      <c r="AN249" s="8" t="str">
        <f t="shared" si="180"/>
        <v/>
      </c>
      <c r="AO249" s="8" t="str">
        <f t="shared" si="180"/>
        <v/>
      </c>
      <c r="AQ249" s="8">
        <f t="shared" si="150"/>
        <v>135</v>
      </c>
      <c r="AR249" s="8">
        <f t="shared" si="151"/>
        <v>203.34644826666667</v>
      </c>
      <c r="AS249" s="8" t="str">
        <f t="shared" si="152"/>
        <v>ME001_E7</v>
      </c>
      <c r="AT249" s="8">
        <f t="shared" si="153"/>
        <v>650</v>
      </c>
      <c r="AU249" s="8">
        <f t="shared" si="154"/>
        <v>630</v>
      </c>
      <c r="AV249" s="8">
        <f t="shared" si="155"/>
        <v>605</v>
      </c>
      <c r="AW249" s="8">
        <f t="shared" si="156"/>
        <v>590</v>
      </c>
      <c r="AX249" s="8">
        <f t="shared" si="157"/>
        <v>580</v>
      </c>
      <c r="AY249" s="8">
        <f t="shared" si="158"/>
        <v>570</v>
      </c>
      <c r="AZ249" s="8">
        <f t="shared" si="159"/>
        <v>565</v>
      </c>
      <c r="BA249" s="8">
        <f t="shared" si="160"/>
        <v>560</v>
      </c>
      <c r="BB249" s="8">
        <f t="shared" si="161"/>
        <v>555</v>
      </c>
      <c r="BC249" s="8">
        <f t="shared" si="162"/>
        <v>550</v>
      </c>
      <c r="BD249" s="8">
        <f t="shared" si="163"/>
        <v>550</v>
      </c>
      <c r="BE249" s="8">
        <f t="shared" si="164"/>
        <v>545</v>
      </c>
      <c r="BF249" s="8">
        <f t="shared" si="165"/>
        <v>540</v>
      </c>
      <c r="BG249" s="8">
        <f t="shared" si="166"/>
        <v>540</v>
      </c>
      <c r="BH249" s="8" t="str">
        <f t="shared" si="167"/>
        <v/>
      </c>
      <c r="BI249" s="8" t="str">
        <f t="shared" si="168"/>
        <v/>
      </c>
      <c r="BJ249" s="8" t="str">
        <f t="shared" si="169"/>
        <v/>
      </c>
      <c r="BK249" s="8" t="str">
        <f t="shared" si="170"/>
        <v/>
      </c>
      <c r="BL249" s="8" t="str">
        <f t="shared" si="171"/>
        <v/>
      </c>
      <c r="BM249" s="8" t="str">
        <f t="shared" si="172"/>
        <v/>
      </c>
      <c r="BN249" s="8" t="str">
        <f t="shared" si="173"/>
        <v/>
      </c>
      <c r="BO249" s="8" t="str">
        <f t="shared" si="174"/>
        <v/>
      </c>
      <c r="BP249" s="8" t="str">
        <f t="shared" si="175"/>
        <v/>
      </c>
      <c r="BQ249" s="8" t="str">
        <f t="shared" si="176"/>
        <v/>
      </c>
    </row>
    <row r="250" spans="1:69" x14ac:dyDescent="0.2">
      <c r="A250" s="8" t="str">
        <f>Binning!B250</f>
        <v>ECPU</v>
      </c>
      <c r="B250" s="8" t="str">
        <f>Binning!C250</f>
        <v>ME001</v>
      </c>
      <c r="C250" s="8" t="str">
        <f>Binning!D250</f>
        <v>E8</v>
      </c>
      <c r="D250" s="8" t="str">
        <f>Binning!F250</f>
        <v>ME001_E8</v>
      </c>
      <c r="E250" s="8" t="str">
        <f>Binning!G250</f>
        <v>Bin1</v>
      </c>
      <c r="F250" s="8">
        <f>Binning!H250</f>
        <v>655</v>
      </c>
      <c r="G250" s="8">
        <f>Binning!I250</f>
        <v>80</v>
      </c>
      <c r="H250" s="8">
        <f>Binning!J250</f>
        <v>274.60000000000002</v>
      </c>
      <c r="J250" s="8">
        <f>Binning!L250</f>
        <v>585</v>
      </c>
      <c r="K250" s="8">
        <f>Binning!M250</f>
        <v>465</v>
      </c>
      <c r="L250" s="8">
        <f>Binning!N250</f>
        <v>65</v>
      </c>
      <c r="M250" s="8">
        <f>Binning!Y250</f>
        <v>5</v>
      </c>
      <c r="O250" s="8">
        <f t="shared" si="148"/>
        <v>135</v>
      </c>
      <c r="P250" s="8">
        <f>Binning!AZ250</f>
        <v>203.34644826666667</v>
      </c>
      <c r="Q250" s="8" t="str">
        <f t="shared" si="149"/>
        <v>ME001_E8</v>
      </c>
      <c r="R250" s="8">
        <f t="shared" si="181"/>
        <v>585</v>
      </c>
      <c r="S250" s="8">
        <f t="shared" si="181"/>
        <v>550</v>
      </c>
      <c r="T250" s="8">
        <f t="shared" si="181"/>
        <v>525</v>
      </c>
      <c r="U250" s="8">
        <f t="shared" si="181"/>
        <v>510</v>
      </c>
      <c r="V250" s="8">
        <f t="shared" si="181"/>
        <v>500</v>
      </c>
      <c r="W250" s="8">
        <f t="shared" si="181"/>
        <v>490</v>
      </c>
      <c r="X250" s="8">
        <f t="shared" si="181"/>
        <v>485</v>
      </c>
      <c r="Y250" s="8">
        <f t="shared" si="181"/>
        <v>480</v>
      </c>
      <c r="Z250" s="8">
        <f t="shared" si="181"/>
        <v>475</v>
      </c>
      <c r="AA250" s="8">
        <f t="shared" si="181"/>
        <v>470</v>
      </c>
      <c r="AB250" s="8">
        <f t="shared" si="181"/>
        <v>470</v>
      </c>
      <c r="AC250" s="8">
        <f t="shared" si="181"/>
        <v>465</v>
      </c>
      <c r="AD250" s="8">
        <f t="shared" si="181"/>
        <v>465</v>
      </c>
      <c r="AE250" s="8">
        <f t="shared" si="181"/>
        <v>465</v>
      </c>
      <c r="AF250" s="8" t="str">
        <f t="shared" si="181"/>
        <v/>
      </c>
      <c r="AG250" s="8" t="str">
        <f t="shared" si="181"/>
        <v/>
      </c>
      <c r="AH250" s="8" t="str">
        <f t="shared" si="180"/>
        <v/>
      </c>
      <c r="AI250" s="8" t="str">
        <f t="shared" si="180"/>
        <v/>
      </c>
      <c r="AJ250" s="8" t="str">
        <f t="shared" si="180"/>
        <v/>
      </c>
      <c r="AK250" s="8" t="str">
        <f t="shared" si="180"/>
        <v/>
      </c>
      <c r="AL250" s="8" t="str">
        <f t="shared" si="180"/>
        <v/>
      </c>
      <c r="AM250" s="8" t="str">
        <f t="shared" si="180"/>
        <v/>
      </c>
      <c r="AN250" s="8" t="str">
        <f t="shared" si="180"/>
        <v/>
      </c>
      <c r="AO250" s="8" t="str">
        <f t="shared" si="180"/>
        <v/>
      </c>
      <c r="AQ250" s="8">
        <f t="shared" si="150"/>
        <v>135</v>
      </c>
      <c r="AR250" s="8">
        <f t="shared" si="151"/>
        <v>203.34644826666667</v>
      </c>
      <c r="AS250" s="8" t="str">
        <f t="shared" si="152"/>
        <v>ME001_E8</v>
      </c>
      <c r="AT250" s="8">
        <f t="shared" si="153"/>
        <v>650</v>
      </c>
      <c r="AU250" s="8">
        <f t="shared" si="154"/>
        <v>615</v>
      </c>
      <c r="AV250" s="8">
        <f t="shared" si="155"/>
        <v>590</v>
      </c>
      <c r="AW250" s="8">
        <f t="shared" si="156"/>
        <v>575</v>
      </c>
      <c r="AX250" s="8">
        <f t="shared" si="157"/>
        <v>565</v>
      </c>
      <c r="AY250" s="8">
        <f t="shared" si="158"/>
        <v>555</v>
      </c>
      <c r="AZ250" s="8">
        <f t="shared" si="159"/>
        <v>550</v>
      </c>
      <c r="BA250" s="8">
        <f t="shared" si="160"/>
        <v>545</v>
      </c>
      <c r="BB250" s="8">
        <f t="shared" si="161"/>
        <v>540</v>
      </c>
      <c r="BC250" s="8">
        <f t="shared" si="162"/>
        <v>535</v>
      </c>
      <c r="BD250" s="8">
        <f t="shared" si="163"/>
        <v>535</v>
      </c>
      <c r="BE250" s="8">
        <f t="shared" si="164"/>
        <v>530</v>
      </c>
      <c r="BF250" s="8">
        <f t="shared" si="165"/>
        <v>530</v>
      </c>
      <c r="BG250" s="8">
        <f t="shared" si="166"/>
        <v>530</v>
      </c>
      <c r="BH250" s="8" t="str">
        <f t="shared" si="167"/>
        <v/>
      </c>
      <c r="BI250" s="8" t="str">
        <f t="shared" si="168"/>
        <v/>
      </c>
      <c r="BJ250" s="8" t="str">
        <f t="shared" si="169"/>
        <v/>
      </c>
      <c r="BK250" s="8" t="str">
        <f t="shared" si="170"/>
        <v/>
      </c>
      <c r="BL250" s="8" t="str">
        <f t="shared" si="171"/>
        <v/>
      </c>
      <c r="BM250" s="8" t="str">
        <f t="shared" si="172"/>
        <v/>
      </c>
      <c r="BN250" s="8" t="str">
        <f t="shared" si="173"/>
        <v/>
      </c>
      <c r="BO250" s="8" t="str">
        <f t="shared" si="174"/>
        <v/>
      </c>
      <c r="BP250" s="8" t="str">
        <f t="shared" si="175"/>
        <v/>
      </c>
      <c r="BQ250" s="8" t="str">
        <f t="shared" si="176"/>
        <v/>
      </c>
    </row>
    <row r="251" spans="1:69" x14ac:dyDescent="0.2">
      <c r="A251" s="8" t="str">
        <f>Binning!B251</f>
        <v>ECPU</v>
      </c>
      <c r="B251" s="8" t="str">
        <f>Binning!C251</f>
        <v>ME001</v>
      </c>
      <c r="C251" s="8" t="str">
        <f>Binning!D251</f>
        <v>E9</v>
      </c>
      <c r="D251" s="8" t="str">
        <f>Binning!F251</f>
        <v>ME001_E9</v>
      </c>
      <c r="E251" s="8" t="str">
        <f>Binning!G251</f>
        <v>Bin1</v>
      </c>
      <c r="F251" s="8">
        <f>Binning!H251</f>
        <v>640</v>
      </c>
      <c r="G251" s="8">
        <f>Binning!I251</f>
        <v>80</v>
      </c>
      <c r="H251" s="8">
        <f>Binning!J251</f>
        <v>274.60000000000002</v>
      </c>
      <c r="J251" s="8">
        <f>Binning!L251</f>
        <v>585</v>
      </c>
      <c r="K251" s="8">
        <f>Binning!M251</f>
        <v>465</v>
      </c>
      <c r="L251" s="8">
        <f>Binning!N251</f>
        <v>65</v>
      </c>
      <c r="M251" s="8">
        <f>Binning!Y251</f>
        <v>5</v>
      </c>
      <c r="O251" s="8">
        <f t="shared" si="148"/>
        <v>135</v>
      </c>
      <c r="P251" s="8">
        <f>Binning!AZ251</f>
        <v>203.34644826666667</v>
      </c>
      <c r="Q251" s="8" t="str">
        <f t="shared" si="149"/>
        <v>ME001_E9</v>
      </c>
      <c r="R251" s="8">
        <f t="shared" si="181"/>
        <v>585</v>
      </c>
      <c r="S251" s="8">
        <f t="shared" si="181"/>
        <v>535</v>
      </c>
      <c r="T251" s="8">
        <f t="shared" si="181"/>
        <v>510</v>
      </c>
      <c r="U251" s="8">
        <f t="shared" si="181"/>
        <v>495</v>
      </c>
      <c r="V251" s="8">
        <f t="shared" si="181"/>
        <v>485</v>
      </c>
      <c r="W251" s="8">
        <f t="shared" si="181"/>
        <v>475</v>
      </c>
      <c r="X251" s="8">
        <f t="shared" si="181"/>
        <v>470</v>
      </c>
      <c r="Y251" s="8">
        <f t="shared" si="181"/>
        <v>465</v>
      </c>
      <c r="Z251" s="8">
        <f t="shared" si="181"/>
        <v>465</v>
      </c>
      <c r="AA251" s="8">
        <f t="shared" si="181"/>
        <v>465</v>
      </c>
      <c r="AB251" s="8">
        <f t="shared" si="181"/>
        <v>465</v>
      </c>
      <c r="AC251" s="8">
        <f t="shared" si="181"/>
        <v>465</v>
      </c>
      <c r="AD251" s="8">
        <f t="shared" si="181"/>
        <v>465</v>
      </c>
      <c r="AE251" s="8">
        <f t="shared" si="181"/>
        <v>465</v>
      </c>
      <c r="AF251" s="8" t="str">
        <f t="shared" si="181"/>
        <v/>
      </c>
      <c r="AG251" s="8" t="str">
        <f t="shared" si="180"/>
        <v/>
      </c>
      <c r="AH251" s="8" t="str">
        <f t="shared" si="180"/>
        <v/>
      </c>
      <c r="AI251" s="8" t="str">
        <f t="shared" si="180"/>
        <v/>
      </c>
      <c r="AJ251" s="8" t="str">
        <f t="shared" si="180"/>
        <v/>
      </c>
      <c r="AK251" s="8" t="str">
        <f t="shared" si="180"/>
        <v/>
      </c>
      <c r="AL251" s="8" t="str">
        <f t="shared" si="180"/>
        <v/>
      </c>
      <c r="AM251" s="8" t="str">
        <f t="shared" si="180"/>
        <v/>
      </c>
      <c r="AN251" s="8" t="str">
        <f t="shared" si="180"/>
        <v/>
      </c>
      <c r="AO251" s="8" t="str">
        <f t="shared" si="180"/>
        <v/>
      </c>
      <c r="AQ251" s="8">
        <f t="shared" si="150"/>
        <v>135</v>
      </c>
      <c r="AR251" s="8">
        <f t="shared" si="151"/>
        <v>203.34644826666667</v>
      </c>
      <c r="AS251" s="8" t="str">
        <f t="shared" si="152"/>
        <v>ME001_E9</v>
      </c>
      <c r="AT251" s="8">
        <f t="shared" si="153"/>
        <v>650</v>
      </c>
      <c r="AU251" s="8">
        <f t="shared" si="154"/>
        <v>600</v>
      </c>
      <c r="AV251" s="8">
        <f t="shared" si="155"/>
        <v>575</v>
      </c>
      <c r="AW251" s="8">
        <f t="shared" si="156"/>
        <v>560</v>
      </c>
      <c r="AX251" s="8">
        <f t="shared" si="157"/>
        <v>550</v>
      </c>
      <c r="AY251" s="8">
        <f t="shared" si="158"/>
        <v>540</v>
      </c>
      <c r="AZ251" s="8">
        <f t="shared" si="159"/>
        <v>535</v>
      </c>
      <c r="BA251" s="8">
        <f t="shared" si="160"/>
        <v>530</v>
      </c>
      <c r="BB251" s="8">
        <f t="shared" si="161"/>
        <v>530</v>
      </c>
      <c r="BC251" s="8">
        <f t="shared" si="162"/>
        <v>530</v>
      </c>
      <c r="BD251" s="8">
        <f t="shared" si="163"/>
        <v>530</v>
      </c>
      <c r="BE251" s="8">
        <f t="shared" si="164"/>
        <v>530</v>
      </c>
      <c r="BF251" s="8">
        <f t="shared" si="165"/>
        <v>530</v>
      </c>
      <c r="BG251" s="8">
        <f t="shared" si="166"/>
        <v>530</v>
      </c>
      <c r="BH251" s="8" t="str">
        <f t="shared" si="167"/>
        <v/>
      </c>
      <c r="BI251" s="8" t="str">
        <f t="shared" si="168"/>
        <v/>
      </c>
      <c r="BJ251" s="8" t="str">
        <f t="shared" si="169"/>
        <v/>
      </c>
      <c r="BK251" s="8" t="str">
        <f t="shared" si="170"/>
        <v/>
      </c>
      <c r="BL251" s="8" t="str">
        <f t="shared" si="171"/>
        <v/>
      </c>
      <c r="BM251" s="8" t="str">
        <f t="shared" si="172"/>
        <v/>
      </c>
      <c r="BN251" s="8" t="str">
        <f t="shared" si="173"/>
        <v/>
      </c>
      <c r="BO251" s="8" t="str">
        <f t="shared" si="174"/>
        <v/>
      </c>
      <c r="BP251" s="8" t="str">
        <f t="shared" si="175"/>
        <v/>
      </c>
      <c r="BQ251" s="8" t="str">
        <f t="shared" si="176"/>
        <v/>
      </c>
    </row>
    <row r="252" spans="1:69" x14ac:dyDescent="0.2">
      <c r="A252" s="8" t="str">
        <f>Binning!B252</f>
        <v>ECPU</v>
      </c>
      <c r="B252" s="8" t="str">
        <f>Binning!C252</f>
        <v>ME001</v>
      </c>
      <c r="C252" s="8" t="str">
        <f>Binning!D252</f>
        <v>E10</v>
      </c>
      <c r="D252" s="8" t="str">
        <f>Binning!F252</f>
        <v>ME001_E10</v>
      </c>
      <c r="E252" s="8" t="str">
        <f>Binning!G252</f>
        <v>Bin1</v>
      </c>
      <c r="F252" s="8">
        <f>Binning!H252</f>
        <v>625</v>
      </c>
      <c r="G252" s="8">
        <f>Binning!I252</f>
        <v>80</v>
      </c>
      <c r="H252" s="8">
        <f>Binning!J252</f>
        <v>274.60000000000002</v>
      </c>
      <c r="J252" s="8">
        <f>Binning!L252</f>
        <v>585</v>
      </c>
      <c r="K252" s="8">
        <f>Binning!M252</f>
        <v>465</v>
      </c>
      <c r="L252" s="8">
        <f>Binning!N252</f>
        <v>65</v>
      </c>
      <c r="M252" s="8">
        <f>Binning!Y252</f>
        <v>5</v>
      </c>
      <c r="O252" s="8">
        <f t="shared" si="148"/>
        <v>135</v>
      </c>
      <c r="P252" s="8">
        <f>Binning!AZ252</f>
        <v>203.34644826666667</v>
      </c>
      <c r="Q252" s="8" t="str">
        <f t="shared" si="149"/>
        <v>ME001_E10</v>
      </c>
      <c r="R252" s="8">
        <f t="shared" si="181"/>
        <v>585</v>
      </c>
      <c r="S252" s="8">
        <f t="shared" si="181"/>
        <v>520</v>
      </c>
      <c r="T252" s="8">
        <f t="shared" si="181"/>
        <v>495</v>
      </c>
      <c r="U252" s="8">
        <f t="shared" si="181"/>
        <v>480</v>
      </c>
      <c r="V252" s="8">
        <f t="shared" si="181"/>
        <v>470</v>
      </c>
      <c r="W252" s="8">
        <f t="shared" si="181"/>
        <v>465</v>
      </c>
      <c r="X252" s="8">
        <f t="shared" si="181"/>
        <v>465</v>
      </c>
      <c r="Y252" s="8">
        <f t="shared" si="181"/>
        <v>465</v>
      </c>
      <c r="Z252" s="8">
        <f t="shared" si="181"/>
        <v>465</v>
      </c>
      <c r="AA252" s="8">
        <f t="shared" si="181"/>
        <v>465</v>
      </c>
      <c r="AB252" s="8">
        <f t="shared" si="181"/>
        <v>465</v>
      </c>
      <c r="AC252" s="8">
        <f t="shared" si="181"/>
        <v>465</v>
      </c>
      <c r="AD252" s="8">
        <f t="shared" si="181"/>
        <v>465</v>
      </c>
      <c r="AE252" s="8">
        <f t="shared" si="181"/>
        <v>465</v>
      </c>
      <c r="AF252" s="8" t="str">
        <f t="shared" si="181"/>
        <v/>
      </c>
      <c r="AG252" s="8" t="str">
        <f t="shared" si="181"/>
        <v/>
      </c>
      <c r="AH252" s="8" t="str">
        <f t="shared" si="180"/>
        <v/>
      </c>
      <c r="AI252" s="8" t="str">
        <f t="shared" si="180"/>
        <v/>
      </c>
      <c r="AJ252" s="8" t="str">
        <f t="shared" si="180"/>
        <v/>
      </c>
      <c r="AK252" s="8" t="str">
        <f t="shared" si="180"/>
        <v/>
      </c>
      <c r="AL252" s="8" t="str">
        <f t="shared" si="180"/>
        <v/>
      </c>
      <c r="AM252" s="8" t="str">
        <f t="shared" si="180"/>
        <v/>
      </c>
      <c r="AN252" s="8" t="str">
        <f t="shared" si="180"/>
        <v/>
      </c>
      <c r="AO252" s="8" t="str">
        <f t="shared" si="180"/>
        <v/>
      </c>
      <c r="AQ252" s="8">
        <f t="shared" si="150"/>
        <v>135</v>
      </c>
      <c r="AR252" s="8">
        <f t="shared" si="151"/>
        <v>203.34644826666667</v>
      </c>
      <c r="AS252" s="8" t="str">
        <f t="shared" si="152"/>
        <v>ME001_E10</v>
      </c>
      <c r="AT252" s="8">
        <f t="shared" si="153"/>
        <v>650</v>
      </c>
      <c r="AU252" s="8">
        <f t="shared" si="154"/>
        <v>585</v>
      </c>
      <c r="AV252" s="8">
        <f t="shared" si="155"/>
        <v>560</v>
      </c>
      <c r="AW252" s="8">
        <f t="shared" si="156"/>
        <v>545</v>
      </c>
      <c r="AX252" s="8">
        <f t="shared" si="157"/>
        <v>535</v>
      </c>
      <c r="AY252" s="8">
        <f t="shared" si="158"/>
        <v>530</v>
      </c>
      <c r="AZ252" s="8">
        <f t="shared" si="159"/>
        <v>530</v>
      </c>
      <c r="BA252" s="8">
        <f t="shared" si="160"/>
        <v>530</v>
      </c>
      <c r="BB252" s="8">
        <f t="shared" si="161"/>
        <v>530</v>
      </c>
      <c r="BC252" s="8">
        <f t="shared" si="162"/>
        <v>530</v>
      </c>
      <c r="BD252" s="8">
        <f t="shared" si="163"/>
        <v>530</v>
      </c>
      <c r="BE252" s="8">
        <f t="shared" si="164"/>
        <v>530</v>
      </c>
      <c r="BF252" s="8">
        <f t="shared" si="165"/>
        <v>530</v>
      </c>
      <c r="BG252" s="8">
        <f t="shared" si="166"/>
        <v>530</v>
      </c>
      <c r="BH252" s="8" t="str">
        <f t="shared" si="167"/>
        <v/>
      </c>
      <c r="BI252" s="8" t="str">
        <f t="shared" si="168"/>
        <v/>
      </c>
      <c r="BJ252" s="8" t="str">
        <f t="shared" si="169"/>
        <v/>
      </c>
      <c r="BK252" s="8" t="str">
        <f t="shared" si="170"/>
        <v/>
      </c>
      <c r="BL252" s="8" t="str">
        <f t="shared" si="171"/>
        <v/>
      </c>
      <c r="BM252" s="8" t="str">
        <f t="shared" si="172"/>
        <v/>
      </c>
      <c r="BN252" s="8" t="str">
        <f t="shared" si="173"/>
        <v/>
      </c>
      <c r="BO252" s="8" t="str">
        <f t="shared" si="174"/>
        <v/>
      </c>
      <c r="BP252" s="8" t="str">
        <f t="shared" si="175"/>
        <v/>
      </c>
      <c r="BQ252" s="8" t="str">
        <f t="shared" si="176"/>
        <v/>
      </c>
    </row>
    <row r="253" spans="1:69" x14ac:dyDescent="0.2">
      <c r="A253" s="8" t="str">
        <f>Binning!B253</f>
        <v>ECPU</v>
      </c>
      <c r="B253" s="8" t="str">
        <f>Binning!C253</f>
        <v>ME001</v>
      </c>
      <c r="C253" s="8" t="str">
        <f>Binning!D253</f>
        <v>E11</v>
      </c>
      <c r="D253" s="8" t="str">
        <f>Binning!F253</f>
        <v>ME001_E11</v>
      </c>
      <c r="E253" s="8" t="str">
        <f>Binning!G253</f>
        <v>Bin1</v>
      </c>
      <c r="F253" s="8">
        <f>Binning!H253</f>
        <v>610</v>
      </c>
      <c r="G253" s="8">
        <f>Binning!I253</f>
        <v>80</v>
      </c>
      <c r="H253" s="8">
        <f>Binning!J253</f>
        <v>274.60000000000002</v>
      </c>
      <c r="J253" s="8">
        <f>Binning!L253</f>
        <v>585</v>
      </c>
      <c r="K253" s="8">
        <f>Binning!M253</f>
        <v>465</v>
      </c>
      <c r="L253" s="8">
        <f>Binning!N253</f>
        <v>65</v>
      </c>
      <c r="M253" s="8">
        <f>Binning!Y253</f>
        <v>5</v>
      </c>
      <c r="O253" s="8">
        <f t="shared" si="148"/>
        <v>135</v>
      </c>
      <c r="P253" s="8">
        <f>Binning!AZ253</f>
        <v>203.34644826666667</v>
      </c>
      <c r="Q253" s="8" t="str">
        <f t="shared" si="149"/>
        <v>ME001_E11</v>
      </c>
      <c r="R253" s="8">
        <f t="shared" si="181"/>
        <v>585</v>
      </c>
      <c r="S253" s="8">
        <f t="shared" si="181"/>
        <v>505</v>
      </c>
      <c r="T253" s="8">
        <f t="shared" si="181"/>
        <v>480</v>
      </c>
      <c r="U253" s="8">
        <f t="shared" si="181"/>
        <v>465</v>
      </c>
      <c r="V253" s="8">
        <f t="shared" si="181"/>
        <v>465</v>
      </c>
      <c r="W253" s="8">
        <f t="shared" si="181"/>
        <v>465</v>
      </c>
      <c r="X253" s="8">
        <f t="shared" si="181"/>
        <v>465</v>
      </c>
      <c r="Y253" s="8">
        <f t="shared" si="181"/>
        <v>465</v>
      </c>
      <c r="Z253" s="8">
        <f t="shared" si="181"/>
        <v>465</v>
      </c>
      <c r="AA253" s="8">
        <f t="shared" si="181"/>
        <v>465</v>
      </c>
      <c r="AB253" s="8">
        <f t="shared" si="181"/>
        <v>465</v>
      </c>
      <c r="AC253" s="8">
        <f t="shared" si="181"/>
        <v>465</v>
      </c>
      <c r="AD253" s="8">
        <f t="shared" si="181"/>
        <v>465</v>
      </c>
      <c r="AE253" s="8">
        <f t="shared" si="181"/>
        <v>465</v>
      </c>
      <c r="AF253" s="8" t="str">
        <f t="shared" si="181"/>
        <v/>
      </c>
      <c r="AG253" s="8" t="str">
        <f t="shared" si="181"/>
        <v/>
      </c>
      <c r="AH253" s="8" t="str">
        <f t="shared" si="180"/>
        <v/>
      </c>
      <c r="AI253" s="8" t="str">
        <f t="shared" si="180"/>
        <v/>
      </c>
      <c r="AJ253" s="8" t="str">
        <f t="shared" si="180"/>
        <v/>
      </c>
      <c r="AK253" s="8" t="str">
        <f t="shared" si="180"/>
        <v/>
      </c>
      <c r="AL253" s="8" t="str">
        <f t="shared" si="180"/>
        <v/>
      </c>
      <c r="AM253" s="8" t="str">
        <f t="shared" si="180"/>
        <v/>
      </c>
      <c r="AN253" s="8" t="str">
        <f t="shared" si="180"/>
        <v/>
      </c>
      <c r="AO253" s="8" t="str">
        <f t="shared" si="180"/>
        <v/>
      </c>
      <c r="AQ253" s="8">
        <f t="shared" si="150"/>
        <v>135</v>
      </c>
      <c r="AR253" s="8">
        <f t="shared" si="151"/>
        <v>203.34644826666667</v>
      </c>
      <c r="AS253" s="8" t="str">
        <f t="shared" si="152"/>
        <v>ME001_E11</v>
      </c>
      <c r="AT253" s="8">
        <f t="shared" si="153"/>
        <v>650</v>
      </c>
      <c r="AU253" s="8">
        <f t="shared" si="154"/>
        <v>570</v>
      </c>
      <c r="AV253" s="8">
        <f t="shared" si="155"/>
        <v>545</v>
      </c>
      <c r="AW253" s="8">
        <f t="shared" si="156"/>
        <v>530</v>
      </c>
      <c r="AX253" s="8">
        <f t="shared" si="157"/>
        <v>530</v>
      </c>
      <c r="AY253" s="8">
        <f t="shared" si="158"/>
        <v>530</v>
      </c>
      <c r="AZ253" s="8">
        <f t="shared" si="159"/>
        <v>530</v>
      </c>
      <c r="BA253" s="8">
        <f t="shared" si="160"/>
        <v>530</v>
      </c>
      <c r="BB253" s="8">
        <f t="shared" si="161"/>
        <v>530</v>
      </c>
      <c r="BC253" s="8">
        <f t="shared" si="162"/>
        <v>530</v>
      </c>
      <c r="BD253" s="8">
        <f t="shared" si="163"/>
        <v>530</v>
      </c>
      <c r="BE253" s="8">
        <f t="shared" si="164"/>
        <v>530</v>
      </c>
      <c r="BF253" s="8">
        <f t="shared" si="165"/>
        <v>530</v>
      </c>
      <c r="BG253" s="8">
        <f t="shared" si="166"/>
        <v>530</v>
      </c>
      <c r="BH253" s="8" t="str">
        <f t="shared" si="167"/>
        <v/>
      </c>
      <c r="BI253" s="8" t="str">
        <f t="shared" si="168"/>
        <v/>
      </c>
      <c r="BJ253" s="8" t="str">
        <f t="shared" si="169"/>
        <v/>
      </c>
      <c r="BK253" s="8" t="str">
        <f t="shared" si="170"/>
        <v/>
      </c>
      <c r="BL253" s="8" t="str">
        <f t="shared" si="171"/>
        <v/>
      </c>
      <c r="BM253" s="8" t="str">
        <f t="shared" si="172"/>
        <v/>
      </c>
      <c r="BN253" s="8" t="str">
        <f t="shared" si="173"/>
        <v/>
      </c>
      <c r="BO253" s="8" t="str">
        <f t="shared" si="174"/>
        <v/>
      </c>
      <c r="BP253" s="8" t="str">
        <f t="shared" si="175"/>
        <v/>
      </c>
      <c r="BQ253" s="8" t="str">
        <f t="shared" si="176"/>
        <v/>
      </c>
    </row>
    <row r="254" spans="1:69" x14ac:dyDescent="0.2">
      <c r="A254" s="8" t="str">
        <f>Binning!B254</f>
        <v>ECPU</v>
      </c>
      <c r="B254" s="8" t="str">
        <f>Binning!C254</f>
        <v>ME001</v>
      </c>
      <c r="C254" s="8" t="str">
        <f>Binning!D254</f>
        <v>E12</v>
      </c>
      <c r="D254" s="8" t="str">
        <f>Binning!F254</f>
        <v>ME001_E12</v>
      </c>
      <c r="E254" s="8" t="str">
        <f>Binning!G254</f>
        <v>Bin1</v>
      </c>
      <c r="F254" s="8">
        <f>Binning!H254</f>
        <v>595</v>
      </c>
      <c r="G254" s="8">
        <f>Binning!I254</f>
        <v>80</v>
      </c>
      <c r="H254" s="8">
        <f>Binning!J254</f>
        <v>274.60000000000002</v>
      </c>
      <c r="J254" s="8">
        <f>Binning!L254</f>
        <v>585</v>
      </c>
      <c r="K254" s="8">
        <f>Binning!M254</f>
        <v>465</v>
      </c>
      <c r="L254" s="8">
        <f>Binning!N254</f>
        <v>65</v>
      </c>
      <c r="M254" s="8">
        <f>Binning!Y254</f>
        <v>5</v>
      </c>
      <c r="O254" s="8">
        <f t="shared" si="148"/>
        <v>135</v>
      </c>
      <c r="P254" s="8">
        <f>Binning!AZ254</f>
        <v>203.34644826666667</v>
      </c>
      <c r="Q254" s="8" t="str">
        <f t="shared" si="149"/>
        <v>ME001_E12</v>
      </c>
      <c r="R254" s="8">
        <f t="shared" ref="R254:AG269" si="182">IF($O254*1.03&gt;R$2,MAX(MIN(FLOOR(($F254-$G254*LOG10($P254*R$2/100))/$M254,1)*$M254,$J254),$K254),"")</f>
        <v>570</v>
      </c>
      <c r="S254" s="8">
        <f t="shared" si="182"/>
        <v>490</v>
      </c>
      <c r="T254" s="8">
        <f t="shared" si="182"/>
        <v>465</v>
      </c>
      <c r="U254" s="8">
        <f t="shared" si="182"/>
        <v>465</v>
      </c>
      <c r="V254" s="8">
        <f t="shared" si="182"/>
        <v>465</v>
      </c>
      <c r="W254" s="8">
        <f t="shared" si="182"/>
        <v>465</v>
      </c>
      <c r="X254" s="8">
        <f t="shared" si="182"/>
        <v>465</v>
      </c>
      <c r="Y254" s="8">
        <f t="shared" si="182"/>
        <v>465</v>
      </c>
      <c r="Z254" s="8">
        <f t="shared" si="182"/>
        <v>465</v>
      </c>
      <c r="AA254" s="8">
        <f t="shared" si="182"/>
        <v>465</v>
      </c>
      <c r="AB254" s="8">
        <f t="shared" si="182"/>
        <v>465</v>
      </c>
      <c r="AC254" s="8">
        <f t="shared" si="182"/>
        <v>465</v>
      </c>
      <c r="AD254" s="8">
        <f t="shared" si="182"/>
        <v>465</v>
      </c>
      <c r="AE254" s="8">
        <f t="shared" si="182"/>
        <v>465</v>
      </c>
      <c r="AF254" s="8" t="str">
        <f t="shared" si="182"/>
        <v/>
      </c>
      <c r="AG254" s="8" t="str">
        <f t="shared" si="182"/>
        <v/>
      </c>
      <c r="AH254" s="8" t="str">
        <f t="shared" si="180"/>
        <v/>
      </c>
      <c r="AI254" s="8" t="str">
        <f t="shared" si="180"/>
        <v/>
      </c>
      <c r="AJ254" s="8" t="str">
        <f t="shared" si="180"/>
        <v/>
      </c>
      <c r="AK254" s="8" t="str">
        <f t="shared" si="180"/>
        <v/>
      </c>
      <c r="AL254" s="8" t="str">
        <f t="shared" si="180"/>
        <v/>
      </c>
      <c r="AM254" s="8" t="str">
        <f t="shared" si="180"/>
        <v/>
      </c>
      <c r="AN254" s="8" t="str">
        <f t="shared" si="180"/>
        <v/>
      </c>
      <c r="AO254" s="8" t="str">
        <f t="shared" si="180"/>
        <v/>
      </c>
      <c r="AQ254" s="8">
        <f t="shared" si="150"/>
        <v>135</v>
      </c>
      <c r="AR254" s="8">
        <f t="shared" si="151"/>
        <v>203.34644826666667</v>
      </c>
      <c r="AS254" s="8" t="str">
        <f t="shared" si="152"/>
        <v>ME001_E12</v>
      </c>
      <c r="AT254" s="8">
        <f t="shared" si="153"/>
        <v>635</v>
      </c>
      <c r="AU254" s="8">
        <f t="shared" si="154"/>
        <v>555</v>
      </c>
      <c r="AV254" s="8">
        <f t="shared" si="155"/>
        <v>530</v>
      </c>
      <c r="AW254" s="8">
        <f t="shared" si="156"/>
        <v>530</v>
      </c>
      <c r="AX254" s="8">
        <f t="shared" si="157"/>
        <v>530</v>
      </c>
      <c r="AY254" s="8">
        <f t="shared" si="158"/>
        <v>530</v>
      </c>
      <c r="AZ254" s="8">
        <f t="shared" si="159"/>
        <v>530</v>
      </c>
      <c r="BA254" s="8">
        <f t="shared" si="160"/>
        <v>530</v>
      </c>
      <c r="BB254" s="8">
        <f t="shared" si="161"/>
        <v>530</v>
      </c>
      <c r="BC254" s="8">
        <f t="shared" si="162"/>
        <v>530</v>
      </c>
      <c r="BD254" s="8">
        <f t="shared" si="163"/>
        <v>530</v>
      </c>
      <c r="BE254" s="8">
        <f t="shared" si="164"/>
        <v>530</v>
      </c>
      <c r="BF254" s="8">
        <f t="shared" si="165"/>
        <v>530</v>
      </c>
      <c r="BG254" s="8">
        <f t="shared" si="166"/>
        <v>530</v>
      </c>
      <c r="BH254" s="8" t="str">
        <f t="shared" si="167"/>
        <v/>
      </c>
      <c r="BI254" s="8" t="str">
        <f t="shared" si="168"/>
        <v/>
      </c>
      <c r="BJ254" s="8" t="str">
        <f t="shared" si="169"/>
        <v/>
      </c>
      <c r="BK254" s="8" t="str">
        <f t="shared" si="170"/>
        <v/>
      </c>
      <c r="BL254" s="8" t="str">
        <f t="shared" si="171"/>
        <v/>
      </c>
      <c r="BM254" s="8" t="str">
        <f t="shared" si="172"/>
        <v/>
      </c>
      <c r="BN254" s="8" t="str">
        <f t="shared" si="173"/>
        <v/>
      </c>
      <c r="BO254" s="8" t="str">
        <f t="shared" si="174"/>
        <v/>
      </c>
      <c r="BP254" s="8" t="str">
        <f t="shared" si="175"/>
        <v/>
      </c>
      <c r="BQ254" s="8" t="str">
        <f t="shared" si="176"/>
        <v/>
      </c>
    </row>
    <row r="255" spans="1:69" x14ac:dyDescent="0.2">
      <c r="A255" s="8" t="str">
        <f>Binning!B255</f>
        <v>ECPU</v>
      </c>
      <c r="B255" s="8" t="str">
        <f>Binning!C255</f>
        <v>ME002</v>
      </c>
      <c r="C255" s="8" t="str">
        <f>Binning!D255</f>
        <v>E1</v>
      </c>
      <c r="D255" s="8" t="str">
        <f>Binning!F255</f>
        <v>ME002_E1</v>
      </c>
      <c r="E255" s="8" t="str">
        <f>Binning!G255</f>
        <v>Bin1</v>
      </c>
      <c r="F255" s="8">
        <f>Binning!H255</f>
        <v>815</v>
      </c>
      <c r="G255" s="8">
        <f>Binning!I255</f>
        <v>90</v>
      </c>
      <c r="H255" s="8">
        <f>Binning!J255</f>
        <v>274.60000000000002</v>
      </c>
      <c r="J255" s="8">
        <f>Binning!L255</f>
        <v>645</v>
      </c>
      <c r="K255" s="8">
        <f>Binning!M255</f>
        <v>480</v>
      </c>
      <c r="L255" s="8">
        <f>Binning!N255</f>
        <v>65</v>
      </c>
      <c r="M255" s="8">
        <f>Binning!Y255</f>
        <v>5</v>
      </c>
      <c r="O255" s="8">
        <f t="shared" si="148"/>
        <v>135</v>
      </c>
      <c r="P255" s="8">
        <f>Binning!AZ255</f>
        <v>203.34644826666667</v>
      </c>
      <c r="Q255" s="8" t="str">
        <f t="shared" si="149"/>
        <v>ME002_E1</v>
      </c>
      <c r="R255" s="8">
        <f t="shared" si="182"/>
        <v>645</v>
      </c>
      <c r="S255" s="8">
        <f t="shared" si="182"/>
        <v>645</v>
      </c>
      <c r="T255" s="8">
        <f t="shared" si="182"/>
        <v>645</v>
      </c>
      <c r="U255" s="8">
        <f t="shared" si="182"/>
        <v>645</v>
      </c>
      <c r="V255" s="8">
        <f t="shared" si="182"/>
        <v>640</v>
      </c>
      <c r="W255" s="8">
        <f t="shared" si="182"/>
        <v>630</v>
      </c>
      <c r="X255" s="8">
        <f t="shared" si="182"/>
        <v>625</v>
      </c>
      <c r="Y255" s="8">
        <f t="shared" si="182"/>
        <v>620</v>
      </c>
      <c r="Z255" s="8">
        <f t="shared" si="182"/>
        <v>615</v>
      </c>
      <c r="AA255" s="8">
        <f t="shared" si="182"/>
        <v>610</v>
      </c>
      <c r="AB255" s="8">
        <f t="shared" si="182"/>
        <v>605</v>
      </c>
      <c r="AC255" s="8">
        <f t="shared" si="182"/>
        <v>600</v>
      </c>
      <c r="AD255" s="8">
        <f t="shared" si="182"/>
        <v>600</v>
      </c>
      <c r="AE255" s="8">
        <f t="shared" si="182"/>
        <v>595</v>
      </c>
      <c r="AF255" s="8" t="str">
        <f t="shared" si="182"/>
        <v/>
      </c>
      <c r="AG255" s="8" t="str">
        <f t="shared" si="182"/>
        <v/>
      </c>
      <c r="AH255" s="8" t="str">
        <f t="shared" si="180"/>
        <v/>
      </c>
      <c r="AI255" s="8" t="str">
        <f t="shared" si="180"/>
        <v/>
      </c>
      <c r="AJ255" s="8" t="str">
        <f t="shared" si="180"/>
        <v/>
      </c>
      <c r="AK255" s="8" t="str">
        <f t="shared" si="180"/>
        <v/>
      </c>
      <c r="AL255" s="8" t="str">
        <f t="shared" si="180"/>
        <v/>
      </c>
      <c r="AM255" s="8" t="str">
        <f t="shared" si="180"/>
        <v/>
      </c>
      <c r="AN255" s="8" t="str">
        <f t="shared" si="180"/>
        <v/>
      </c>
      <c r="AO255" s="8" t="str">
        <f t="shared" si="180"/>
        <v/>
      </c>
      <c r="AQ255" s="8">
        <f t="shared" si="150"/>
        <v>135</v>
      </c>
      <c r="AR255" s="8">
        <f t="shared" si="151"/>
        <v>203.34644826666667</v>
      </c>
      <c r="AS255" s="8" t="str">
        <f t="shared" si="152"/>
        <v>ME002_E1</v>
      </c>
      <c r="AT255" s="8">
        <f t="shared" si="153"/>
        <v>710</v>
      </c>
      <c r="AU255" s="8">
        <f t="shared" si="154"/>
        <v>710</v>
      </c>
      <c r="AV255" s="8">
        <f t="shared" si="155"/>
        <v>710</v>
      </c>
      <c r="AW255" s="8">
        <f t="shared" si="156"/>
        <v>710</v>
      </c>
      <c r="AX255" s="8">
        <f t="shared" si="157"/>
        <v>705</v>
      </c>
      <c r="AY255" s="8">
        <f t="shared" si="158"/>
        <v>695</v>
      </c>
      <c r="AZ255" s="8">
        <f t="shared" si="159"/>
        <v>690</v>
      </c>
      <c r="BA255" s="8">
        <f t="shared" si="160"/>
        <v>685</v>
      </c>
      <c r="BB255" s="8">
        <f t="shared" si="161"/>
        <v>680</v>
      </c>
      <c r="BC255" s="8">
        <f t="shared" si="162"/>
        <v>675</v>
      </c>
      <c r="BD255" s="8">
        <f t="shared" si="163"/>
        <v>670</v>
      </c>
      <c r="BE255" s="8">
        <f t="shared" si="164"/>
        <v>665</v>
      </c>
      <c r="BF255" s="8">
        <f t="shared" si="165"/>
        <v>665</v>
      </c>
      <c r="BG255" s="8">
        <f t="shared" si="166"/>
        <v>660</v>
      </c>
      <c r="BH255" s="8" t="str">
        <f t="shared" si="167"/>
        <v/>
      </c>
      <c r="BI255" s="8" t="str">
        <f t="shared" si="168"/>
        <v/>
      </c>
      <c r="BJ255" s="8" t="str">
        <f t="shared" si="169"/>
        <v/>
      </c>
      <c r="BK255" s="8" t="str">
        <f t="shared" si="170"/>
        <v/>
      </c>
      <c r="BL255" s="8" t="str">
        <f t="shared" si="171"/>
        <v/>
      </c>
      <c r="BM255" s="8" t="str">
        <f t="shared" si="172"/>
        <v/>
      </c>
      <c r="BN255" s="8" t="str">
        <f t="shared" si="173"/>
        <v/>
      </c>
      <c r="BO255" s="8" t="str">
        <f t="shared" si="174"/>
        <v/>
      </c>
      <c r="BP255" s="8" t="str">
        <f t="shared" si="175"/>
        <v/>
      </c>
      <c r="BQ255" s="8" t="str">
        <f t="shared" si="176"/>
        <v/>
      </c>
    </row>
    <row r="256" spans="1:69" x14ac:dyDescent="0.2">
      <c r="A256" s="8" t="str">
        <f>Binning!B256</f>
        <v>ECPU</v>
      </c>
      <c r="B256" s="8" t="str">
        <f>Binning!C256</f>
        <v>ME002</v>
      </c>
      <c r="C256" s="8" t="str">
        <f>Binning!D256</f>
        <v>E2</v>
      </c>
      <c r="D256" s="8" t="str">
        <f>Binning!F256</f>
        <v>ME002_E2</v>
      </c>
      <c r="E256" s="8" t="str">
        <f>Binning!G256</f>
        <v>Bin1</v>
      </c>
      <c r="F256" s="8">
        <f>Binning!H256</f>
        <v>800</v>
      </c>
      <c r="G256" s="8">
        <f>Binning!I256</f>
        <v>90</v>
      </c>
      <c r="H256" s="8">
        <f>Binning!J256</f>
        <v>274.60000000000002</v>
      </c>
      <c r="J256" s="8">
        <f>Binning!L256</f>
        <v>635</v>
      </c>
      <c r="K256" s="8">
        <f>Binning!M256</f>
        <v>480</v>
      </c>
      <c r="L256" s="8">
        <f>Binning!N256</f>
        <v>65</v>
      </c>
      <c r="M256" s="8">
        <f>Binning!Y256</f>
        <v>5</v>
      </c>
      <c r="O256" s="8">
        <f t="shared" si="148"/>
        <v>135</v>
      </c>
      <c r="P256" s="8">
        <f>Binning!AZ256</f>
        <v>203.34644826666667</v>
      </c>
      <c r="Q256" s="8" t="str">
        <f t="shared" si="149"/>
        <v>ME002_E2</v>
      </c>
      <c r="R256" s="8">
        <f t="shared" si="182"/>
        <v>635</v>
      </c>
      <c r="S256" s="8">
        <f t="shared" si="182"/>
        <v>635</v>
      </c>
      <c r="T256" s="8">
        <f t="shared" si="182"/>
        <v>635</v>
      </c>
      <c r="U256" s="8">
        <f t="shared" si="182"/>
        <v>635</v>
      </c>
      <c r="V256" s="8">
        <f t="shared" si="182"/>
        <v>625</v>
      </c>
      <c r="W256" s="8">
        <f t="shared" si="182"/>
        <v>615</v>
      </c>
      <c r="X256" s="8">
        <f t="shared" si="182"/>
        <v>610</v>
      </c>
      <c r="Y256" s="8">
        <f t="shared" si="182"/>
        <v>605</v>
      </c>
      <c r="Z256" s="8">
        <f t="shared" si="182"/>
        <v>600</v>
      </c>
      <c r="AA256" s="8">
        <f t="shared" si="182"/>
        <v>595</v>
      </c>
      <c r="AB256" s="8">
        <f t="shared" si="182"/>
        <v>590</v>
      </c>
      <c r="AC256" s="8">
        <f t="shared" si="182"/>
        <v>585</v>
      </c>
      <c r="AD256" s="8">
        <f t="shared" si="182"/>
        <v>585</v>
      </c>
      <c r="AE256" s="8">
        <f t="shared" si="182"/>
        <v>580</v>
      </c>
      <c r="AF256" s="8" t="str">
        <f t="shared" si="182"/>
        <v/>
      </c>
      <c r="AG256" s="8" t="str">
        <f t="shared" si="182"/>
        <v/>
      </c>
      <c r="AH256" s="8" t="str">
        <f t="shared" si="180"/>
        <v/>
      </c>
      <c r="AI256" s="8" t="str">
        <f t="shared" si="180"/>
        <v/>
      </c>
      <c r="AJ256" s="8" t="str">
        <f t="shared" si="180"/>
        <v/>
      </c>
      <c r="AK256" s="8" t="str">
        <f t="shared" si="180"/>
        <v/>
      </c>
      <c r="AL256" s="8" t="str">
        <f t="shared" si="180"/>
        <v/>
      </c>
      <c r="AM256" s="8" t="str">
        <f t="shared" si="180"/>
        <v/>
      </c>
      <c r="AN256" s="8" t="str">
        <f t="shared" si="180"/>
        <v/>
      </c>
      <c r="AO256" s="8" t="str">
        <f t="shared" si="180"/>
        <v/>
      </c>
      <c r="AQ256" s="8">
        <f t="shared" si="150"/>
        <v>135</v>
      </c>
      <c r="AR256" s="8">
        <f t="shared" si="151"/>
        <v>203.34644826666667</v>
      </c>
      <c r="AS256" s="8" t="str">
        <f t="shared" si="152"/>
        <v>ME002_E2</v>
      </c>
      <c r="AT256" s="8">
        <f t="shared" si="153"/>
        <v>700</v>
      </c>
      <c r="AU256" s="8">
        <f t="shared" si="154"/>
        <v>700</v>
      </c>
      <c r="AV256" s="8">
        <f t="shared" si="155"/>
        <v>700</v>
      </c>
      <c r="AW256" s="8">
        <f t="shared" si="156"/>
        <v>700</v>
      </c>
      <c r="AX256" s="8">
        <f t="shared" si="157"/>
        <v>690</v>
      </c>
      <c r="AY256" s="8">
        <f t="shared" si="158"/>
        <v>680</v>
      </c>
      <c r="AZ256" s="8">
        <f t="shared" si="159"/>
        <v>675</v>
      </c>
      <c r="BA256" s="8">
        <f t="shared" si="160"/>
        <v>670</v>
      </c>
      <c r="BB256" s="8">
        <f t="shared" si="161"/>
        <v>665</v>
      </c>
      <c r="BC256" s="8">
        <f t="shared" si="162"/>
        <v>660</v>
      </c>
      <c r="BD256" s="8">
        <f t="shared" si="163"/>
        <v>655</v>
      </c>
      <c r="BE256" s="8">
        <f t="shared" si="164"/>
        <v>650</v>
      </c>
      <c r="BF256" s="8">
        <f t="shared" si="165"/>
        <v>650</v>
      </c>
      <c r="BG256" s="8">
        <f t="shared" si="166"/>
        <v>645</v>
      </c>
      <c r="BH256" s="8" t="str">
        <f t="shared" si="167"/>
        <v/>
      </c>
      <c r="BI256" s="8" t="str">
        <f t="shared" si="168"/>
        <v/>
      </c>
      <c r="BJ256" s="8" t="str">
        <f t="shared" si="169"/>
        <v/>
      </c>
      <c r="BK256" s="8" t="str">
        <f t="shared" si="170"/>
        <v/>
      </c>
      <c r="BL256" s="8" t="str">
        <f t="shared" si="171"/>
        <v/>
      </c>
      <c r="BM256" s="8" t="str">
        <f t="shared" si="172"/>
        <v/>
      </c>
      <c r="BN256" s="8" t="str">
        <f t="shared" si="173"/>
        <v/>
      </c>
      <c r="BO256" s="8" t="str">
        <f t="shared" si="174"/>
        <v/>
      </c>
      <c r="BP256" s="8" t="str">
        <f t="shared" si="175"/>
        <v/>
      </c>
      <c r="BQ256" s="8" t="str">
        <f t="shared" si="176"/>
        <v/>
      </c>
    </row>
    <row r="257" spans="1:69" x14ac:dyDescent="0.2">
      <c r="A257" s="8" t="str">
        <f>Binning!B257</f>
        <v>ECPU</v>
      </c>
      <c r="B257" s="8" t="str">
        <f>Binning!C257</f>
        <v>ME002</v>
      </c>
      <c r="C257" s="8" t="str">
        <f>Binning!D257</f>
        <v>E3</v>
      </c>
      <c r="D257" s="8" t="str">
        <f>Binning!F257</f>
        <v>ME002_E3</v>
      </c>
      <c r="E257" s="8" t="str">
        <f>Binning!G257</f>
        <v>Bin1</v>
      </c>
      <c r="F257" s="8">
        <f>Binning!H257</f>
        <v>785</v>
      </c>
      <c r="G257" s="8">
        <f>Binning!I257</f>
        <v>90</v>
      </c>
      <c r="H257" s="8">
        <f>Binning!J257</f>
        <v>274.60000000000002</v>
      </c>
      <c r="J257" s="8">
        <f>Binning!L257</f>
        <v>625</v>
      </c>
      <c r="K257" s="8">
        <f>Binning!M257</f>
        <v>480</v>
      </c>
      <c r="L257" s="8">
        <f>Binning!N257</f>
        <v>65</v>
      </c>
      <c r="M257" s="8">
        <f>Binning!Y257</f>
        <v>5</v>
      </c>
      <c r="O257" s="8">
        <f t="shared" si="148"/>
        <v>135</v>
      </c>
      <c r="P257" s="8">
        <f>Binning!AZ257</f>
        <v>203.34644826666667</v>
      </c>
      <c r="Q257" s="8" t="str">
        <f t="shared" si="149"/>
        <v>ME002_E3</v>
      </c>
      <c r="R257" s="8">
        <f t="shared" si="182"/>
        <v>625</v>
      </c>
      <c r="S257" s="8">
        <f t="shared" si="182"/>
        <v>625</v>
      </c>
      <c r="T257" s="8">
        <f t="shared" si="182"/>
        <v>625</v>
      </c>
      <c r="U257" s="8">
        <f t="shared" si="182"/>
        <v>620</v>
      </c>
      <c r="V257" s="8">
        <f t="shared" si="182"/>
        <v>610</v>
      </c>
      <c r="W257" s="8">
        <f t="shared" si="182"/>
        <v>600</v>
      </c>
      <c r="X257" s="8">
        <f t="shared" si="182"/>
        <v>595</v>
      </c>
      <c r="Y257" s="8">
        <f t="shared" si="182"/>
        <v>590</v>
      </c>
      <c r="Z257" s="8">
        <f t="shared" si="182"/>
        <v>585</v>
      </c>
      <c r="AA257" s="8">
        <f t="shared" si="182"/>
        <v>580</v>
      </c>
      <c r="AB257" s="8">
        <f t="shared" si="182"/>
        <v>575</v>
      </c>
      <c r="AC257" s="8">
        <f t="shared" si="182"/>
        <v>570</v>
      </c>
      <c r="AD257" s="8">
        <f t="shared" si="182"/>
        <v>570</v>
      </c>
      <c r="AE257" s="8">
        <f t="shared" si="182"/>
        <v>565</v>
      </c>
      <c r="AF257" s="8" t="str">
        <f t="shared" si="182"/>
        <v/>
      </c>
      <c r="AG257" s="8" t="str">
        <f t="shared" si="182"/>
        <v/>
      </c>
      <c r="AH257" s="8" t="str">
        <f t="shared" si="180"/>
        <v/>
      </c>
      <c r="AI257" s="8" t="str">
        <f t="shared" si="180"/>
        <v/>
      </c>
      <c r="AJ257" s="8" t="str">
        <f t="shared" si="180"/>
        <v/>
      </c>
      <c r="AK257" s="8" t="str">
        <f t="shared" si="180"/>
        <v/>
      </c>
      <c r="AL257" s="8" t="str">
        <f t="shared" si="180"/>
        <v/>
      </c>
      <c r="AM257" s="8" t="str">
        <f t="shared" si="180"/>
        <v/>
      </c>
      <c r="AN257" s="8" t="str">
        <f t="shared" si="180"/>
        <v/>
      </c>
      <c r="AO257" s="8" t="str">
        <f t="shared" si="180"/>
        <v/>
      </c>
      <c r="AQ257" s="8">
        <f t="shared" si="150"/>
        <v>135</v>
      </c>
      <c r="AR257" s="8">
        <f t="shared" si="151"/>
        <v>203.34644826666667</v>
      </c>
      <c r="AS257" s="8" t="str">
        <f t="shared" si="152"/>
        <v>ME002_E3</v>
      </c>
      <c r="AT257" s="8">
        <f t="shared" si="153"/>
        <v>690</v>
      </c>
      <c r="AU257" s="8">
        <f t="shared" si="154"/>
        <v>690</v>
      </c>
      <c r="AV257" s="8">
        <f t="shared" si="155"/>
        <v>690</v>
      </c>
      <c r="AW257" s="8">
        <f t="shared" si="156"/>
        <v>685</v>
      </c>
      <c r="AX257" s="8">
        <f t="shared" si="157"/>
        <v>675</v>
      </c>
      <c r="AY257" s="8">
        <f t="shared" si="158"/>
        <v>665</v>
      </c>
      <c r="AZ257" s="8">
        <f t="shared" si="159"/>
        <v>660</v>
      </c>
      <c r="BA257" s="8">
        <f t="shared" si="160"/>
        <v>655</v>
      </c>
      <c r="BB257" s="8">
        <f t="shared" si="161"/>
        <v>650</v>
      </c>
      <c r="BC257" s="8">
        <f t="shared" si="162"/>
        <v>645</v>
      </c>
      <c r="BD257" s="8">
        <f t="shared" si="163"/>
        <v>640</v>
      </c>
      <c r="BE257" s="8">
        <f t="shared" si="164"/>
        <v>635</v>
      </c>
      <c r="BF257" s="8">
        <f t="shared" si="165"/>
        <v>635</v>
      </c>
      <c r="BG257" s="8">
        <f t="shared" si="166"/>
        <v>630</v>
      </c>
      <c r="BH257" s="8" t="str">
        <f t="shared" si="167"/>
        <v/>
      </c>
      <c r="BI257" s="8" t="str">
        <f t="shared" si="168"/>
        <v/>
      </c>
      <c r="BJ257" s="8" t="str">
        <f t="shared" si="169"/>
        <v/>
      </c>
      <c r="BK257" s="8" t="str">
        <f t="shared" si="170"/>
        <v/>
      </c>
      <c r="BL257" s="8" t="str">
        <f t="shared" si="171"/>
        <v/>
      </c>
      <c r="BM257" s="8" t="str">
        <f t="shared" si="172"/>
        <v/>
      </c>
      <c r="BN257" s="8" t="str">
        <f t="shared" si="173"/>
        <v/>
      </c>
      <c r="BO257" s="8" t="str">
        <f t="shared" si="174"/>
        <v/>
      </c>
      <c r="BP257" s="8" t="str">
        <f t="shared" si="175"/>
        <v/>
      </c>
      <c r="BQ257" s="8" t="str">
        <f t="shared" si="176"/>
        <v/>
      </c>
    </row>
    <row r="258" spans="1:69" x14ac:dyDescent="0.2">
      <c r="A258" s="8" t="str">
        <f>Binning!B258</f>
        <v>ECPU</v>
      </c>
      <c r="B258" s="8" t="str">
        <f>Binning!C258</f>
        <v>ME002</v>
      </c>
      <c r="C258" s="8" t="str">
        <f>Binning!D258</f>
        <v>E4</v>
      </c>
      <c r="D258" s="8" t="str">
        <f>Binning!F258</f>
        <v>ME002_E4</v>
      </c>
      <c r="E258" s="8" t="str">
        <f>Binning!G258</f>
        <v>Bin1</v>
      </c>
      <c r="F258" s="8">
        <f>Binning!H258</f>
        <v>770</v>
      </c>
      <c r="G258" s="8">
        <f>Binning!I258</f>
        <v>90</v>
      </c>
      <c r="H258" s="8">
        <f>Binning!J258</f>
        <v>274.60000000000002</v>
      </c>
      <c r="J258" s="8">
        <f>Binning!L258</f>
        <v>625</v>
      </c>
      <c r="K258" s="8">
        <f>Binning!M258</f>
        <v>480</v>
      </c>
      <c r="L258" s="8">
        <f>Binning!N258</f>
        <v>65</v>
      </c>
      <c r="M258" s="8">
        <f>Binning!Y258</f>
        <v>5</v>
      </c>
      <c r="O258" s="8">
        <f t="shared" si="148"/>
        <v>135</v>
      </c>
      <c r="P258" s="8">
        <f>Binning!AZ258</f>
        <v>203.34644826666667</v>
      </c>
      <c r="Q258" s="8" t="str">
        <f t="shared" si="149"/>
        <v>ME002_E4</v>
      </c>
      <c r="R258" s="8">
        <f t="shared" si="182"/>
        <v>625</v>
      </c>
      <c r="S258" s="8">
        <f t="shared" si="182"/>
        <v>625</v>
      </c>
      <c r="T258" s="8">
        <f t="shared" si="182"/>
        <v>625</v>
      </c>
      <c r="U258" s="8">
        <f t="shared" si="182"/>
        <v>605</v>
      </c>
      <c r="V258" s="8">
        <f t="shared" si="182"/>
        <v>595</v>
      </c>
      <c r="W258" s="8">
        <f t="shared" si="182"/>
        <v>585</v>
      </c>
      <c r="X258" s="8">
        <f t="shared" si="182"/>
        <v>580</v>
      </c>
      <c r="Y258" s="8">
        <f t="shared" si="182"/>
        <v>575</v>
      </c>
      <c r="Z258" s="8">
        <f t="shared" si="182"/>
        <v>570</v>
      </c>
      <c r="AA258" s="8">
        <f t="shared" si="182"/>
        <v>565</v>
      </c>
      <c r="AB258" s="8">
        <f t="shared" si="182"/>
        <v>560</v>
      </c>
      <c r="AC258" s="8">
        <f t="shared" si="182"/>
        <v>555</v>
      </c>
      <c r="AD258" s="8">
        <f t="shared" si="182"/>
        <v>555</v>
      </c>
      <c r="AE258" s="8">
        <f t="shared" si="182"/>
        <v>550</v>
      </c>
      <c r="AF258" s="8" t="str">
        <f t="shared" si="182"/>
        <v/>
      </c>
      <c r="AG258" s="8" t="str">
        <f t="shared" si="182"/>
        <v/>
      </c>
      <c r="AH258" s="8" t="str">
        <f t="shared" si="180"/>
        <v/>
      </c>
      <c r="AI258" s="8" t="str">
        <f t="shared" si="180"/>
        <v/>
      </c>
      <c r="AJ258" s="8" t="str">
        <f t="shared" si="180"/>
        <v/>
      </c>
      <c r="AK258" s="8" t="str">
        <f t="shared" si="180"/>
        <v/>
      </c>
      <c r="AL258" s="8" t="str">
        <f t="shared" si="180"/>
        <v/>
      </c>
      <c r="AM258" s="8" t="str">
        <f t="shared" si="180"/>
        <v/>
      </c>
      <c r="AN258" s="8" t="str">
        <f t="shared" si="180"/>
        <v/>
      </c>
      <c r="AO258" s="8" t="str">
        <f t="shared" si="180"/>
        <v/>
      </c>
      <c r="AQ258" s="8">
        <f t="shared" si="150"/>
        <v>135</v>
      </c>
      <c r="AR258" s="8">
        <f t="shared" si="151"/>
        <v>203.34644826666667</v>
      </c>
      <c r="AS258" s="8" t="str">
        <f t="shared" si="152"/>
        <v>ME002_E4</v>
      </c>
      <c r="AT258" s="8">
        <f t="shared" si="153"/>
        <v>690</v>
      </c>
      <c r="AU258" s="8">
        <f t="shared" si="154"/>
        <v>690</v>
      </c>
      <c r="AV258" s="8">
        <f t="shared" si="155"/>
        <v>690</v>
      </c>
      <c r="AW258" s="8">
        <f t="shared" si="156"/>
        <v>670</v>
      </c>
      <c r="AX258" s="8">
        <f t="shared" si="157"/>
        <v>660</v>
      </c>
      <c r="AY258" s="8">
        <f t="shared" si="158"/>
        <v>650</v>
      </c>
      <c r="AZ258" s="8">
        <f t="shared" si="159"/>
        <v>645</v>
      </c>
      <c r="BA258" s="8">
        <f t="shared" si="160"/>
        <v>640</v>
      </c>
      <c r="BB258" s="8">
        <f t="shared" si="161"/>
        <v>635</v>
      </c>
      <c r="BC258" s="8">
        <f t="shared" si="162"/>
        <v>630</v>
      </c>
      <c r="BD258" s="8">
        <f t="shared" si="163"/>
        <v>625</v>
      </c>
      <c r="BE258" s="8">
        <f t="shared" si="164"/>
        <v>620</v>
      </c>
      <c r="BF258" s="8">
        <f t="shared" si="165"/>
        <v>620</v>
      </c>
      <c r="BG258" s="8">
        <f t="shared" si="166"/>
        <v>615</v>
      </c>
      <c r="BH258" s="8" t="str">
        <f t="shared" si="167"/>
        <v/>
      </c>
      <c r="BI258" s="8" t="str">
        <f t="shared" si="168"/>
        <v/>
      </c>
      <c r="BJ258" s="8" t="str">
        <f t="shared" si="169"/>
        <v/>
      </c>
      <c r="BK258" s="8" t="str">
        <f t="shared" si="170"/>
        <v/>
      </c>
      <c r="BL258" s="8" t="str">
        <f t="shared" si="171"/>
        <v/>
      </c>
      <c r="BM258" s="8" t="str">
        <f t="shared" si="172"/>
        <v/>
      </c>
      <c r="BN258" s="8" t="str">
        <f t="shared" si="173"/>
        <v/>
      </c>
      <c r="BO258" s="8" t="str">
        <f t="shared" si="174"/>
        <v/>
      </c>
      <c r="BP258" s="8" t="str">
        <f t="shared" si="175"/>
        <v/>
      </c>
      <c r="BQ258" s="8" t="str">
        <f t="shared" si="176"/>
        <v/>
      </c>
    </row>
    <row r="259" spans="1:69" x14ac:dyDescent="0.2">
      <c r="A259" s="8" t="str">
        <f>Binning!B259</f>
        <v>ECPU</v>
      </c>
      <c r="B259" s="8" t="str">
        <f>Binning!C259</f>
        <v>ME002</v>
      </c>
      <c r="C259" s="8" t="str">
        <f>Binning!D259</f>
        <v>E5</v>
      </c>
      <c r="D259" s="8" t="str">
        <f>Binning!F259</f>
        <v>ME002_E5</v>
      </c>
      <c r="E259" s="8" t="str">
        <f>Binning!G259</f>
        <v>Bin1</v>
      </c>
      <c r="F259" s="8">
        <f>Binning!H259</f>
        <v>755</v>
      </c>
      <c r="G259" s="8">
        <f>Binning!I259</f>
        <v>90</v>
      </c>
      <c r="H259" s="8">
        <f>Binning!J259</f>
        <v>274.60000000000002</v>
      </c>
      <c r="J259" s="8">
        <f>Binning!L259</f>
        <v>625</v>
      </c>
      <c r="K259" s="8">
        <f>Binning!M259</f>
        <v>480</v>
      </c>
      <c r="L259" s="8">
        <f>Binning!N259</f>
        <v>65</v>
      </c>
      <c r="M259" s="8">
        <f>Binning!Y259</f>
        <v>5</v>
      </c>
      <c r="O259" s="8">
        <f t="shared" si="148"/>
        <v>135</v>
      </c>
      <c r="P259" s="8">
        <f>Binning!AZ259</f>
        <v>203.34644826666667</v>
      </c>
      <c r="Q259" s="8" t="str">
        <f t="shared" si="149"/>
        <v>ME002_E5</v>
      </c>
      <c r="R259" s="8">
        <f t="shared" si="182"/>
        <v>625</v>
      </c>
      <c r="S259" s="8">
        <f t="shared" si="182"/>
        <v>625</v>
      </c>
      <c r="T259" s="8">
        <f t="shared" si="182"/>
        <v>610</v>
      </c>
      <c r="U259" s="8">
        <f t="shared" si="182"/>
        <v>590</v>
      </c>
      <c r="V259" s="8">
        <f t="shared" si="182"/>
        <v>580</v>
      </c>
      <c r="W259" s="8">
        <f t="shared" si="182"/>
        <v>570</v>
      </c>
      <c r="X259" s="8">
        <f t="shared" si="182"/>
        <v>565</v>
      </c>
      <c r="Y259" s="8">
        <f t="shared" si="182"/>
        <v>560</v>
      </c>
      <c r="Z259" s="8">
        <f t="shared" si="182"/>
        <v>555</v>
      </c>
      <c r="AA259" s="8">
        <f t="shared" si="182"/>
        <v>550</v>
      </c>
      <c r="AB259" s="8">
        <f t="shared" si="182"/>
        <v>545</v>
      </c>
      <c r="AC259" s="8">
        <f t="shared" si="182"/>
        <v>540</v>
      </c>
      <c r="AD259" s="8">
        <f t="shared" si="182"/>
        <v>540</v>
      </c>
      <c r="AE259" s="8">
        <f t="shared" si="182"/>
        <v>535</v>
      </c>
      <c r="AF259" s="8" t="str">
        <f t="shared" si="182"/>
        <v/>
      </c>
      <c r="AG259" s="8" t="str">
        <f t="shared" si="182"/>
        <v/>
      </c>
      <c r="AH259" s="8" t="str">
        <f t="shared" si="180"/>
        <v/>
      </c>
      <c r="AI259" s="8" t="str">
        <f t="shared" si="180"/>
        <v/>
      </c>
      <c r="AJ259" s="8" t="str">
        <f t="shared" si="180"/>
        <v/>
      </c>
      <c r="AK259" s="8" t="str">
        <f t="shared" si="180"/>
        <v/>
      </c>
      <c r="AL259" s="8" t="str">
        <f t="shared" si="180"/>
        <v/>
      </c>
      <c r="AM259" s="8" t="str">
        <f t="shared" si="180"/>
        <v/>
      </c>
      <c r="AN259" s="8" t="str">
        <f t="shared" si="180"/>
        <v/>
      </c>
      <c r="AO259" s="8" t="str">
        <f t="shared" si="180"/>
        <v/>
      </c>
      <c r="AQ259" s="8">
        <f t="shared" si="150"/>
        <v>135</v>
      </c>
      <c r="AR259" s="8">
        <f t="shared" si="151"/>
        <v>203.34644826666667</v>
      </c>
      <c r="AS259" s="8" t="str">
        <f t="shared" si="152"/>
        <v>ME002_E5</v>
      </c>
      <c r="AT259" s="8">
        <f t="shared" si="153"/>
        <v>690</v>
      </c>
      <c r="AU259" s="8">
        <f t="shared" si="154"/>
        <v>690</v>
      </c>
      <c r="AV259" s="8">
        <f t="shared" si="155"/>
        <v>675</v>
      </c>
      <c r="AW259" s="8">
        <f t="shared" si="156"/>
        <v>655</v>
      </c>
      <c r="AX259" s="8">
        <f t="shared" si="157"/>
        <v>645</v>
      </c>
      <c r="AY259" s="8">
        <f t="shared" si="158"/>
        <v>635</v>
      </c>
      <c r="AZ259" s="8">
        <f t="shared" si="159"/>
        <v>630</v>
      </c>
      <c r="BA259" s="8">
        <f t="shared" si="160"/>
        <v>625</v>
      </c>
      <c r="BB259" s="8">
        <f t="shared" si="161"/>
        <v>620</v>
      </c>
      <c r="BC259" s="8">
        <f t="shared" si="162"/>
        <v>615</v>
      </c>
      <c r="BD259" s="8">
        <f t="shared" si="163"/>
        <v>610</v>
      </c>
      <c r="BE259" s="8">
        <f t="shared" si="164"/>
        <v>605</v>
      </c>
      <c r="BF259" s="8">
        <f t="shared" si="165"/>
        <v>605</v>
      </c>
      <c r="BG259" s="8">
        <f t="shared" si="166"/>
        <v>600</v>
      </c>
      <c r="BH259" s="8" t="str">
        <f t="shared" si="167"/>
        <v/>
      </c>
      <c r="BI259" s="8" t="str">
        <f t="shared" si="168"/>
        <v/>
      </c>
      <c r="BJ259" s="8" t="str">
        <f t="shared" si="169"/>
        <v/>
      </c>
      <c r="BK259" s="8" t="str">
        <f t="shared" si="170"/>
        <v/>
      </c>
      <c r="BL259" s="8" t="str">
        <f t="shared" si="171"/>
        <v/>
      </c>
      <c r="BM259" s="8" t="str">
        <f t="shared" si="172"/>
        <v/>
      </c>
      <c r="BN259" s="8" t="str">
        <f t="shared" si="173"/>
        <v/>
      </c>
      <c r="BO259" s="8" t="str">
        <f t="shared" si="174"/>
        <v/>
      </c>
      <c r="BP259" s="8" t="str">
        <f t="shared" si="175"/>
        <v/>
      </c>
      <c r="BQ259" s="8" t="str">
        <f t="shared" si="176"/>
        <v/>
      </c>
    </row>
    <row r="260" spans="1:69" x14ac:dyDescent="0.2">
      <c r="A260" s="8" t="str">
        <f>Binning!B260</f>
        <v>ECPU</v>
      </c>
      <c r="B260" s="8" t="str">
        <f>Binning!C260</f>
        <v>ME002</v>
      </c>
      <c r="C260" s="8" t="str">
        <f>Binning!D260</f>
        <v>E6</v>
      </c>
      <c r="D260" s="8" t="str">
        <f>Binning!F260</f>
        <v>ME002_E6</v>
      </c>
      <c r="E260" s="8" t="str">
        <f>Binning!G260</f>
        <v>Bin1</v>
      </c>
      <c r="F260" s="8">
        <f>Binning!H260</f>
        <v>740</v>
      </c>
      <c r="G260" s="8">
        <f>Binning!I260</f>
        <v>90</v>
      </c>
      <c r="H260" s="8">
        <f>Binning!J260</f>
        <v>274.60000000000002</v>
      </c>
      <c r="J260" s="8">
        <f>Binning!L260</f>
        <v>625</v>
      </c>
      <c r="K260" s="8">
        <f>Binning!M260</f>
        <v>480</v>
      </c>
      <c r="L260" s="8">
        <f>Binning!N260</f>
        <v>65</v>
      </c>
      <c r="M260" s="8">
        <f>Binning!Y260</f>
        <v>5</v>
      </c>
      <c r="O260" s="8">
        <f t="shared" si="148"/>
        <v>135</v>
      </c>
      <c r="P260" s="8">
        <f>Binning!AZ260</f>
        <v>203.34644826666667</v>
      </c>
      <c r="Q260" s="8" t="str">
        <f t="shared" si="149"/>
        <v>ME002_E6</v>
      </c>
      <c r="R260" s="8">
        <f t="shared" si="182"/>
        <v>625</v>
      </c>
      <c r="S260" s="8">
        <f t="shared" si="182"/>
        <v>620</v>
      </c>
      <c r="T260" s="8">
        <f t="shared" si="182"/>
        <v>595</v>
      </c>
      <c r="U260" s="8">
        <f t="shared" si="182"/>
        <v>575</v>
      </c>
      <c r="V260" s="8">
        <f t="shared" si="182"/>
        <v>565</v>
      </c>
      <c r="W260" s="8">
        <f t="shared" si="182"/>
        <v>555</v>
      </c>
      <c r="X260" s="8">
        <f t="shared" si="182"/>
        <v>550</v>
      </c>
      <c r="Y260" s="8">
        <f t="shared" si="182"/>
        <v>545</v>
      </c>
      <c r="Z260" s="8">
        <f t="shared" si="182"/>
        <v>540</v>
      </c>
      <c r="AA260" s="8">
        <f t="shared" si="182"/>
        <v>535</v>
      </c>
      <c r="AB260" s="8">
        <f t="shared" si="182"/>
        <v>530</v>
      </c>
      <c r="AC260" s="8">
        <f t="shared" si="182"/>
        <v>525</v>
      </c>
      <c r="AD260" s="8">
        <f t="shared" si="182"/>
        <v>525</v>
      </c>
      <c r="AE260" s="8">
        <f t="shared" si="182"/>
        <v>520</v>
      </c>
      <c r="AF260" s="8" t="str">
        <f t="shared" si="182"/>
        <v/>
      </c>
      <c r="AG260" s="8" t="str">
        <f t="shared" si="182"/>
        <v/>
      </c>
      <c r="AH260" s="8" t="str">
        <f t="shared" si="180"/>
        <v/>
      </c>
      <c r="AI260" s="8" t="str">
        <f t="shared" si="180"/>
        <v/>
      </c>
      <c r="AJ260" s="8" t="str">
        <f t="shared" si="180"/>
        <v/>
      </c>
      <c r="AK260" s="8" t="str">
        <f t="shared" si="180"/>
        <v/>
      </c>
      <c r="AL260" s="8" t="str">
        <f t="shared" si="180"/>
        <v/>
      </c>
      <c r="AM260" s="8" t="str">
        <f t="shared" si="180"/>
        <v/>
      </c>
      <c r="AN260" s="8" t="str">
        <f t="shared" si="180"/>
        <v/>
      </c>
      <c r="AO260" s="8" t="str">
        <f t="shared" si="180"/>
        <v/>
      </c>
      <c r="AQ260" s="8">
        <f t="shared" si="150"/>
        <v>135</v>
      </c>
      <c r="AR260" s="8">
        <f t="shared" si="151"/>
        <v>203.34644826666667</v>
      </c>
      <c r="AS260" s="8" t="str">
        <f t="shared" si="152"/>
        <v>ME002_E6</v>
      </c>
      <c r="AT260" s="8">
        <f t="shared" si="153"/>
        <v>690</v>
      </c>
      <c r="AU260" s="8">
        <f t="shared" si="154"/>
        <v>685</v>
      </c>
      <c r="AV260" s="8">
        <f t="shared" si="155"/>
        <v>660</v>
      </c>
      <c r="AW260" s="8">
        <f t="shared" si="156"/>
        <v>640</v>
      </c>
      <c r="AX260" s="8">
        <f t="shared" si="157"/>
        <v>630</v>
      </c>
      <c r="AY260" s="8">
        <f t="shared" si="158"/>
        <v>620</v>
      </c>
      <c r="AZ260" s="8">
        <f t="shared" si="159"/>
        <v>615</v>
      </c>
      <c r="BA260" s="8">
        <f t="shared" si="160"/>
        <v>610</v>
      </c>
      <c r="BB260" s="8">
        <f t="shared" si="161"/>
        <v>605</v>
      </c>
      <c r="BC260" s="8">
        <f t="shared" si="162"/>
        <v>600</v>
      </c>
      <c r="BD260" s="8">
        <f t="shared" si="163"/>
        <v>595</v>
      </c>
      <c r="BE260" s="8">
        <f t="shared" si="164"/>
        <v>590</v>
      </c>
      <c r="BF260" s="8">
        <f t="shared" si="165"/>
        <v>590</v>
      </c>
      <c r="BG260" s="8">
        <f t="shared" si="166"/>
        <v>585</v>
      </c>
      <c r="BH260" s="8" t="str">
        <f t="shared" si="167"/>
        <v/>
      </c>
      <c r="BI260" s="8" t="str">
        <f t="shared" si="168"/>
        <v/>
      </c>
      <c r="BJ260" s="8" t="str">
        <f t="shared" si="169"/>
        <v/>
      </c>
      <c r="BK260" s="8" t="str">
        <f t="shared" si="170"/>
        <v/>
      </c>
      <c r="BL260" s="8" t="str">
        <f t="shared" si="171"/>
        <v/>
      </c>
      <c r="BM260" s="8" t="str">
        <f t="shared" si="172"/>
        <v/>
      </c>
      <c r="BN260" s="8" t="str">
        <f t="shared" si="173"/>
        <v/>
      </c>
      <c r="BO260" s="8" t="str">
        <f t="shared" si="174"/>
        <v/>
      </c>
      <c r="BP260" s="8" t="str">
        <f t="shared" si="175"/>
        <v/>
      </c>
      <c r="BQ260" s="8" t="str">
        <f t="shared" si="176"/>
        <v/>
      </c>
    </row>
    <row r="261" spans="1:69" x14ac:dyDescent="0.2">
      <c r="A261" s="8" t="str">
        <f>Binning!B261</f>
        <v>ECPU</v>
      </c>
      <c r="B261" s="8" t="str">
        <f>Binning!C261</f>
        <v>ME002</v>
      </c>
      <c r="C261" s="8" t="str">
        <f>Binning!D261</f>
        <v>E7</v>
      </c>
      <c r="D261" s="8" t="str">
        <f>Binning!F261</f>
        <v>ME002_E7</v>
      </c>
      <c r="E261" s="8" t="str">
        <f>Binning!G261</f>
        <v>Bin1</v>
      </c>
      <c r="F261" s="8">
        <f>Binning!H261</f>
        <v>725</v>
      </c>
      <c r="G261" s="8">
        <f>Binning!I261</f>
        <v>90</v>
      </c>
      <c r="H261" s="8">
        <f>Binning!J261</f>
        <v>274.60000000000002</v>
      </c>
      <c r="J261" s="8">
        <f>Binning!L261</f>
        <v>625</v>
      </c>
      <c r="K261" s="8">
        <f>Binning!M261</f>
        <v>480</v>
      </c>
      <c r="L261" s="8">
        <f>Binning!N261</f>
        <v>65</v>
      </c>
      <c r="M261" s="8">
        <f>Binning!Y261</f>
        <v>5</v>
      </c>
      <c r="O261" s="8">
        <f t="shared" si="148"/>
        <v>135</v>
      </c>
      <c r="P261" s="8">
        <f>Binning!AZ261</f>
        <v>203.34644826666667</v>
      </c>
      <c r="Q261" s="8" t="str">
        <f t="shared" si="149"/>
        <v>ME002_E7</v>
      </c>
      <c r="R261" s="8">
        <f t="shared" si="182"/>
        <v>625</v>
      </c>
      <c r="S261" s="8">
        <f t="shared" si="182"/>
        <v>605</v>
      </c>
      <c r="T261" s="8">
        <f t="shared" si="182"/>
        <v>580</v>
      </c>
      <c r="U261" s="8">
        <f t="shared" si="182"/>
        <v>560</v>
      </c>
      <c r="V261" s="8">
        <f t="shared" si="182"/>
        <v>550</v>
      </c>
      <c r="W261" s="8">
        <f t="shared" si="182"/>
        <v>540</v>
      </c>
      <c r="X261" s="8">
        <f t="shared" si="182"/>
        <v>535</v>
      </c>
      <c r="Y261" s="8">
        <f t="shared" si="182"/>
        <v>530</v>
      </c>
      <c r="Z261" s="8">
        <f t="shared" si="182"/>
        <v>525</v>
      </c>
      <c r="AA261" s="8">
        <f t="shared" si="182"/>
        <v>520</v>
      </c>
      <c r="AB261" s="8">
        <f t="shared" si="182"/>
        <v>515</v>
      </c>
      <c r="AC261" s="8">
        <f t="shared" si="182"/>
        <v>510</v>
      </c>
      <c r="AD261" s="8">
        <f t="shared" si="182"/>
        <v>510</v>
      </c>
      <c r="AE261" s="8">
        <f t="shared" si="182"/>
        <v>505</v>
      </c>
      <c r="AF261" s="8" t="str">
        <f t="shared" si="182"/>
        <v/>
      </c>
      <c r="AG261" s="8" t="str">
        <f t="shared" si="182"/>
        <v/>
      </c>
      <c r="AH261" s="8" t="str">
        <f t="shared" si="180"/>
        <v/>
      </c>
      <c r="AI261" s="8" t="str">
        <f t="shared" si="180"/>
        <v/>
      </c>
      <c r="AJ261" s="8" t="str">
        <f t="shared" si="180"/>
        <v/>
      </c>
      <c r="AK261" s="8" t="str">
        <f t="shared" si="180"/>
        <v/>
      </c>
      <c r="AL261" s="8" t="str">
        <f t="shared" si="180"/>
        <v/>
      </c>
      <c r="AM261" s="8" t="str">
        <f t="shared" si="180"/>
        <v/>
      </c>
      <c r="AN261" s="8" t="str">
        <f t="shared" si="180"/>
        <v/>
      </c>
      <c r="AO261" s="8" t="str">
        <f t="shared" si="180"/>
        <v/>
      </c>
      <c r="AQ261" s="8">
        <f t="shared" si="150"/>
        <v>135</v>
      </c>
      <c r="AR261" s="8">
        <f t="shared" si="151"/>
        <v>203.34644826666667</v>
      </c>
      <c r="AS261" s="8" t="str">
        <f t="shared" si="152"/>
        <v>ME002_E7</v>
      </c>
      <c r="AT261" s="8">
        <f t="shared" si="153"/>
        <v>690</v>
      </c>
      <c r="AU261" s="8">
        <f t="shared" si="154"/>
        <v>670</v>
      </c>
      <c r="AV261" s="8">
        <f t="shared" si="155"/>
        <v>645</v>
      </c>
      <c r="AW261" s="8">
        <f t="shared" si="156"/>
        <v>625</v>
      </c>
      <c r="AX261" s="8">
        <f t="shared" si="157"/>
        <v>615</v>
      </c>
      <c r="AY261" s="8">
        <f t="shared" si="158"/>
        <v>605</v>
      </c>
      <c r="AZ261" s="8">
        <f t="shared" si="159"/>
        <v>600</v>
      </c>
      <c r="BA261" s="8">
        <f t="shared" si="160"/>
        <v>595</v>
      </c>
      <c r="BB261" s="8">
        <f t="shared" si="161"/>
        <v>590</v>
      </c>
      <c r="BC261" s="8">
        <f t="shared" si="162"/>
        <v>585</v>
      </c>
      <c r="BD261" s="8">
        <f t="shared" si="163"/>
        <v>580</v>
      </c>
      <c r="BE261" s="8">
        <f t="shared" si="164"/>
        <v>575</v>
      </c>
      <c r="BF261" s="8">
        <f t="shared" si="165"/>
        <v>575</v>
      </c>
      <c r="BG261" s="8">
        <f t="shared" si="166"/>
        <v>570</v>
      </c>
      <c r="BH261" s="8" t="str">
        <f t="shared" si="167"/>
        <v/>
      </c>
      <c r="BI261" s="8" t="str">
        <f t="shared" si="168"/>
        <v/>
      </c>
      <c r="BJ261" s="8" t="str">
        <f t="shared" si="169"/>
        <v/>
      </c>
      <c r="BK261" s="8" t="str">
        <f t="shared" si="170"/>
        <v/>
      </c>
      <c r="BL261" s="8" t="str">
        <f t="shared" si="171"/>
        <v/>
      </c>
      <c r="BM261" s="8" t="str">
        <f t="shared" si="172"/>
        <v/>
      </c>
      <c r="BN261" s="8" t="str">
        <f t="shared" si="173"/>
        <v/>
      </c>
      <c r="BO261" s="8" t="str">
        <f t="shared" si="174"/>
        <v/>
      </c>
      <c r="BP261" s="8" t="str">
        <f t="shared" si="175"/>
        <v/>
      </c>
      <c r="BQ261" s="8" t="str">
        <f t="shared" si="176"/>
        <v/>
      </c>
    </row>
    <row r="262" spans="1:69" x14ac:dyDescent="0.2">
      <c r="A262" s="8" t="str">
        <f>Binning!B262</f>
        <v>ECPU</v>
      </c>
      <c r="B262" s="8" t="str">
        <f>Binning!C262</f>
        <v>ME002</v>
      </c>
      <c r="C262" s="8" t="str">
        <f>Binning!D262</f>
        <v>E8</v>
      </c>
      <c r="D262" s="8" t="str">
        <f>Binning!F262</f>
        <v>ME002_E8</v>
      </c>
      <c r="E262" s="8" t="str">
        <f>Binning!G262</f>
        <v>Bin1</v>
      </c>
      <c r="F262" s="8">
        <f>Binning!H262</f>
        <v>710</v>
      </c>
      <c r="G262" s="8">
        <f>Binning!I262</f>
        <v>90</v>
      </c>
      <c r="H262" s="8">
        <f>Binning!J262</f>
        <v>274.60000000000002</v>
      </c>
      <c r="J262" s="8">
        <f>Binning!L262</f>
        <v>625</v>
      </c>
      <c r="K262" s="8">
        <f>Binning!M262</f>
        <v>480</v>
      </c>
      <c r="L262" s="8">
        <f>Binning!N262</f>
        <v>65</v>
      </c>
      <c r="M262" s="8">
        <f>Binning!Y262</f>
        <v>5</v>
      </c>
      <c r="O262" s="8">
        <f t="shared" si="148"/>
        <v>135</v>
      </c>
      <c r="P262" s="8">
        <f>Binning!AZ262</f>
        <v>203.34644826666667</v>
      </c>
      <c r="Q262" s="8" t="str">
        <f t="shared" si="149"/>
        <v>ME002_E8</v>
      </c>
      <c r="R262" s="8">
        <f t="shared" si="182"/>
        <v>625</v>
      </c>
      <c r="S262" s="8">
        <f t="shared" si="182"/>
        <v>590</v>
      </c>
      <c r="T262" s="8">
        <f t="shared" si="182"/>
        <v>565</v>
      </c>
      <c r="U262" s="8">
        <f t="shared" si="182"/>
        <v>545</v>
      </c>
      <c r="V262" s="8">
        <f t="shared" si="182"/>
        <v>535</v>
      </c>
      <c r="W262" s="8">
        <f t="shared" si="182"/>
        <v>525</v>
      </c>
      <c r="X262" s="8">
        <f t="shared" si="182"/>
        <v>520</v>
      </c>
      <c r="Y262" s="8">
        <f t="shared" si="182"/>
        <v>515</v>
      </c>
      <c r="Z262" s="8">
        <f t="shared" si="182"/>
        <v>510</v>
      </c>
      <c r="AA262" s="8">
        <f t="shared" si="182"/>
        <v>505</v>
      </c>
      <c r="AB262" s="8">
        <f t="shared" si="182"/>
        <v>500</v>
      </c>
      <c r="AC262" s="8">
        <f t="shared" si="182"/>
        <v>495</v>
      </c>
      <c r="AD262" s="8">
        <f t="shared" si="182"/>
        <v>495</v>
      </c>
      <c r="AE262" s="8">
        <f t="shared" si="182"/>
        <v>490</v>
      </c>
      <c r="AF262" s="8" t="str">
        <f t="shared" si="182"/>
        <v/>
      </c>
      <c r="AG262" s="8" t="str">
        <f t="shared" si="182"/>
        <v/>
      </c>
      <c r="AH262" s="8" t="str">
        <f t="shared" si="180"/>
        <v/>
      </c>
      <c r="AI262" s="8" t="str">
        <f t="shared" si="180"/>
        <v/>
      </c>
      <c r="AJ262" s="8" t="str">
        <f t="shared" si="180"/>
        <v/>
      </c>
      <c r="AK262" s="8" t="str">
        <f t="shared" si="180"/>
        <v/>
      </c>
      <c r="AL262" s="8" t="str">
        <f t="shared" si="180"/>
        <v/>
      </c>
      <c r="AM262" s="8" t="str">
        <f t="shared" si="180"/>
        <v/>
      </c>
      <c r="AN262" s="8" t="str">
        <f t="shared" si="180"/>
        <v/>
      </c>
      <c r="AO262" s="8" t="str">
        <f t="shared" si="180"/>
        <v/>
      </c>
      <c r="AQ262" s="8">
        <f t="shared" si="150"/>
        <v>135</v>
      </c>
      <c r="AR262" s="8">
        <f t="shared" si="151"/>
        <v>203.34644826666667</v>
      </c>
      <c r="AS262" s="8" t="str">
        <f t="shared" si="152"/>
        <v>ME002_E8</v>
      </c>
      <c r="AT262" s="8">
        <f t="shared" si="153"/>
        <v>690</v>
      </c>
      <c r="AU262" s="8">
        <f t="shared" si="154"/>
        <v>655</v>
      </c>
      <c r="AV262" s="8">
        <f t="shared" si="155"/>
        <v>630</v>
      </c>
      <c r="AW262" s="8">
        <f t="shared" si="156"/>
        <v>610</v>
      </c>
      <c r="AX262" s="8">
        <f t="shared" si="157"/>
        <v>600</v>
      </c>
      <c r="AY262" s="8">
        <f t="shared" si="158"/>
        <v>590</v>
      </c>
      <c r="AZ262" s="8">
        <f t="shared" si="159"/>
        <v>585</v>
      </c>
      <c r="BA262" s="8">
        <f t="shared" si="160"/>
        <v>580</v>
      </c>
      <c r="BB262" s="8">
        <f t="shared" si="161"/>
        <v>575</v>
      </c>
      <c r="BC262" s="8">
        <f t="shared" si="162"/>
        <v>570</v>
      </c>
      <c r="BD262" s="8">
        <f t="shared" si="163"/>
        <v>565</v>
      </c>
      <c r="BE262" s="8">
        <f t="shared" si="164"/>
        <v>560</v>
      </c>
      <c r="BF262" s="8">
        <f t="shared" si="165"/>
        <v>560</v>
      </c>
      <c r="BG262" s="8">
        <f t="shared" si="166"/>
        <v>555</v>
      </c>
      <c r="BH262" s="8" t="str">
        <f t="shared" si="167"/>
        <v/>
      </c>
      <c r="BI262" s="8" t="str">
        <f t="shared" si="168"/>
        <v/>
      </c>
      <c r="BJ262" s="8" t="str">
        <f t="shared" si="169"/>
        <v/>
      </c>
      <c r="BK262" s="8" t="str">
        <f t="shared" si="170"/>
        <v/>
      </c>
      <c r="BL262" s="8" t="str">
        <f t="shared" si="171"/>
        <v/>
      </c>
      <c r="BM262" s="8" t="str">
        <f t="shared" si="172"/>
        <v/>
      </c>
      <c r="BN262" s="8" t="str">
        <f t="shared" si="173"/>
        <v/>
      </c>
      <c r="BO262" s="8" t="str">
        <f t="shared" si="174"/>
        <v/>
      </c>
      <c r="BP262" s="8" t="str">
        <f t="shared" si="175"/>
        <v/>
      </c>
      <c r="BQ262" s="8" t="str">
        <f t="shared" si="176"/>
        <v/>
      </c>
    </row>
    <row r="263" spans="1:69" x14ac:dyDescent="0.2">
      <c r="A263" s="8" t="str">
        <f>Binning!B263</f>
        <v>ECPU</v>
      </c>
      <c r="B263" s="8" t="str">
        <f>Binning!C263</f>
        <v>ME002</v>
      </c>
      <c r="C263" s="8" t="str">
        <f>Binning!D263</f>
        <v>E9</v>
      </c>
      <c r="D263" s="8" t="str">
        <f>Binning!F263</f>
        <v>ME002_E9</v>
      </c>
      <c r="E263" s="8" t="str">
        <f>Binning!G263</f>
        <v>Bin1</v>
      </c>
      <c r="F263" s="8">
        <f>Binning!H263</f>
        <v>695</v>
      </c>
      <c r="G263" s="8">
        <f>Binning!I263</f>
        <v>90</v>
      </c>
      <c r="H263" s="8">
        <f>Binning!J263</f>
        <v>274.60000000000002</v>
      </c>
      <c r="J263" s="8">
        <f>Binning!L263</f>
        <v>625</v>
      </c>
      <c r="K263" s="8">
        <f>Binning!M263</f>
        <v>480</v>
      </c>
      <c r="L263" s="8">
        <f>Binning!N263</f>
        <v>65</v>
      </c>
      <c r="M263" s="8">
        <f>Binning!Y263</f>
        <v>5</v>
      </c>
      <c r="O263" s="8">
        <f t="shared" si="148"/>
        <v>135</v>
      </c>
      <c r="P263" s="8">
        <f>Binning!AZ263</f>
        <v>203.34644826666667</v>
      </c>
      <c r="Q263" s="8" t="str">
        <f t="shared" si="149"/>
        <v>ME002_E9</v>
      </c>
      <c r="R263" s="8">
        <f t="shared" si="182"/>
        <v>625</v>
      </c>
      <c r="S263" s="8">
        <f t="shared" si="182"/>
        <v>575</v>
      </c>
      <c r="T263" s="8">
        <f t="shared" si="182"/>
        <v>550</v>
      </c>
      <c r="U263" s="8">
        <f t="shared" si="182"/>
        <v>530</v>
      </c>
      <c r="V263" s="8">
        <f t="shared" si="182"/>
        <v>520</v>
      </c>
      <c r="W263" s="8">
        <f t="shared" si="182"/>
        <v>510</v>
      </c>
      <c r="X263" s="8">
        <f t="shared" si="182"/>
        <v>505</v>
      </c>
      <c r="Y263" s="8">
        <f t="shared" si="182"/>
        <v>500</v>
      </c>
      <c r="Z263" s="8">
        <f t="shared" si="182"/>
        <v>495</v>
      </c>
      <c r="AA263" s="8">
        <f t="shared" si="182"/>
        <v>490</v>
      </c>
      <c r="AB263" s="8">
        <f t="shared" si="182"/>
        <v>485</v>
      </c>
      <c r="AC263" s="8">
        <f t="shared" si="182"/>
        <v>480</v>
      </c>
      <c r="AD263" s="8">
        <f t="shared" si="182"/>
        <v>480</v>
      </c>
      <c r="AE263" s="8">
        <f t="shared" si="182"/>
        <v>480</v>
      </c>
      <c r="AF263" s="8" t="str">
        <f t="shared" si="182"/>
        <v/>
      </c>
      <c r="AG263" s="8" t="str">
        <f t="shared" si="182"/>
        <v/>
      </c>
      <c r="AH263" s="8" t="str">
        <f t="shared" si="180"/>
        <v/>
      </c>
      <c r="AI263" s="8" t="str">
        <f t="shared" si="180"/>
        <v/>
      </c>
      <c r="AJ263" s="8" t="str">
        <f t="shared" si="180"/>
        <v/>
      </c>
      <c r="AK263" s="8" t="str">
        <f t="shared" si="180"/>
        <v/>
      </c>
      <c r="AL263" s="8" t="str">
        <f t="shared" si="180"/>
        <v/>
      </c>
      <c r="AM263" s="8" t="str">
        <f t="shared" si="180"/>
        <v/>
      </c>
      <c r="AN263" s="8" t="str">
        <f t="shared" si="180"/>
        <v/>
      </c>
      <c r="AO263" s="8" t="str">
        <f t="shared" si="180"/>
        <v/>
      </c>
      <c r="AQ263" s="8">
        <f t="shared" si="150"/>
        <v>135</v>
      </c>
      <c r="AR263" s="8">
        <f t="shared" si="151"/>
        <v>203.34644826666667</v>
      </c>
      <c r="AS263" s="8" t="str">
        <f t="shared" si="152"/>
        <v>ME002_E9</v>
      </c>
      <c r="AT263" s="8">
        <f t="shared" si="153"/>
        <v>690</v>
      </c>
      <c r="AU263" s="8">
        <f t="shared" si="154"/>
        <v>640</v>
      </c>
      <c r="AV263" s="8">
        <f t="shared" si="155"/>
        <v>615</v>
      </c>
      <c r="AW263" s="8">
        <f t="shared" si="156"/>
        <v>595</v>
      </c>
      <c r="AX263" s="8">
        <f t="shared" si="157"/>
        <v>585</v>
      </c>
      <c r="AY263" s="8">
        <f t="shared" si="158"/>
        <v>575</v>
      </c>
      <c r="AZ263" s="8">
        <f t="shared" si="159"/>
        <v>570</v>
      </c>
      <c r="BA263" s="8">
        <f t="shared" si="160"/>
        <v>565</v>
      </c>
      <c r="BB263" s="8">
        <f t="shared" si="161"/>
        <v>560</v>
      </c>
      <c r="BC263" s="8">
        <f t="shared" si="162"/>
        <v>555</v>
      </c>
      <c r="BD263" s="8">
        <f t="shared" si="163"/>
        <v>550</v>
      </c>
      <c r="BE263" s="8">
        <f t="shared" si="164"/>
        <v>545</v>
      </c>
      <c r="BF263" s="8">
        <f t="shared" si="165"/>
        <v>545</v>
      </c>
      <c r="BG263" s="8">
        <f t="shared" si="166"/>
        <v>545</v>
      </c>
      <c r="BH263" s="8" t="str">
        <f t="shared" si="167"/>
        <v/>
      </c>
      <c r="BI263" s="8" t="str">
        <f t="shared" si="168"/>
        <v/>
      </c>
      <c r="BJ263" s="8" t="str">
        <f t="shared" si="169"/>
        <v/>
      </c>
      <c r="BK263" s="8" t="str">
        <f t="shared" si="170"/>
        <v/>
      </c>
      <c r="BL263" s="8" t="str">
        <f t="shared" si="171"/>
        <v/>
      </c>
      <c r="BM263" s="8" t="str">
        <f t="shared" si="172"/>
        <v/>
      </c>
      <c r="BN263" s="8" t="str">
        <f t="shared" si="173"/>
        <v/>
      </c>
      <c r="BO263" s="8" t="str">
        <f t="shared" si="174"/>
        <v/>
      </c>
      <c r="BP263" s="8" t="str">
        <f t="shared" si="175"/>
        <v/>
      </c>
      <c r="BQ263" s="8" t="str">
        <f t="shared" si="176"/>
        <v/>
      </c>
    </row>
    <row r="264" spans="1:69" x14ac:dyDescent="0.2">
      <c r="A264" s="8" t="str">
        <f>Binning!B264</f>
        <v>ECPU</v>
      </c>
      <c r="B264" s="8" t="str">
        <f>Binning!C264</f>
        <v>ME002</v>
      </c>
      <c r="C264" s="8" t="str">
        <f>Binning!D264</f>
        <v>E10</v>
      </c>
      <c r="D264" s="8" t="str">
        <f>Binning!F264</f>
        <v>ME002_E10</v>
      </c>
      <c r="E264" s="8" t="str">
        <f>Binning!G264</f>
        <v>Bin1</v>
      </c>
      <c r="F264" s="8">
        <f>Binning!H264</f>
        <v>680</v>
      </c>
      <c r="G264" s="8">
        <f>Binning!I264</f>
        <v>90</v>
      </c>
      <c r="H264" s="8">
        <f>Binning!J264</f>
        <v>274.60000000000002</v>
      </c>
      <c r="J264" s="8">
        <f>Binning!L264</f>
        <v>625</v>
      </c>
      <c r="K264" s="8">
        <f>Binning!M264</f>
        <v>480</v>
      </c>
      <c r="L264" s="8">
        <f>Binning!N264</f>
        <v>65</v>
      </c>
      <c r="M264" s="8">
        <f>Binning!Y264</f>
        <v>5</v>
      </c>
      <c r="O264" s="8">
        <f t="shared" si="148"/>
        <v>135</v>
      </c>
      <c r="P264" s="8">
        <f>Binning!AZ264</f>
        <v>203.34644826666667</v>
      </c>
      <c r="Q264" s="8" t="str">
        <f t="shared" si="149"/>
        <v>ME002_E10</v>
      </c>
      <c r="R264" s="8">
        <f t="shared" si="182"/>
        <v>625</v>
      </c>
      <c r="S264" s="8">
        <f t="shared" si="182"/>
        <v>560</v>
      </c>
      <c r="T264" s="8">
        <f t="shared" si="182"/>
        <v>535</v>
      </c>
      <c r="U264" s="8">
        <f t="shared" si="182"/>
        <v>515</v>
      </c>
      <c r="V264" s="8">
        <f t="shared" si="182"/>
        <v>505</v>
      </c>
      <c r="W264" s="8">
        <f t="shared" si="182"/>
        <v>495</v>
      </c>
      <c r="X264" s="8">
        <f t="shared" si="182"/>
        <v>490</v>
      </c>
      <c r="Y264" s="8">
        <f t="shared" si="182"/>
        <v>485</v>
      </c>
      <c r="Z264" s="8">
        <f t="shared" si="182"/>
        <v>480</v>
      </c>
      <c r="AA264" s="8">
        <f t="shared" si="182"/>
        <v>480</v>
      </c>
      <c r="AB264" s="8">
        <f t="shared" si="182"/>
        <v>480</v>
      </c>
      <c r="AC264" s="8">
        <f t="shared" si="182"/>
        <v>480</v>
      </c>
      <c r="AD264" s="8">
        <f t="shared" si="182"/>
        <v>480</v>
      </c>
      <c r="AE264" s="8">
        <f t="shared" si="182"/>
        <v>480</v>
      </c>
      <c r="AF264" s="8" t="str">
        <f t="shared" si="182"/>
        <v/>
      </c>
      <c r="AG264" s="8" t="str">
        <f t="shared" si="182"/>
        <v/>
      </c>
      <c r="AH264" s="8" t="str">
        <f t="shared" si="180"/>
        <v/>
      </c>
      <c r="AI264" s="8" t="str">
        <f t="shared" si="180"/>
        <v/>
      </c>
      <c r="AJ264" s="8" t="str">
        <f t="shared" si="180"/>
        <v/>
      </c>
      <c r="AK264" s="8" t="str">
        <f t="shared" si="180"/>
        <v/>
      </c>
      <c r="AL264" s="8" t="str">
        <f t="shared" si="180"/>
        <v/>
      </c>
      <c r="AM264" s="8" t="str">
        <f t="shared" si="180"/>
        <v/>
      </c>
      <c r="AN264" s="8" t="str">
        <f t="shared" si="180"/>
        <v/>
      </c>
      <c r="AO264" s="8" t="str">
        <f t="shared" si="180"/>
        <v/>
      </c>
      <c r="AQ264" s="8">
        <f t="shared" si="150"/>
        <v>135</v>
      </c>
      <c r="AR264" s="8">
        <f t="shared" si="151"/>
        <v>203.34644826666667</v>
      </c>
      <c r="AS264" s="8" t="str">
        <f t="shared" si="152"/>
        <v>ME002_E10</v>
      </c>
      <c r="AT264" s="8">
        <f t="shared" si="153"/>
        <v>690</v>
      </c>
      <c r="AU264" s="8">
        <f t="shared" si="154"/>
        <v>625</v>
      </c>
      <c r="AV264" s="8">
        <f t="shared" si="155"/>
        <v>600</v>
      </c>
      <c r="AW264" s="8">
        <f t="shared" si="156"/>
        <v>580</v>
      </c>
      <c r="AX264" s="8">
        <f t="shared" si="157"/>
        <v>570</v>
      </c>
      <c r="AY264" s="8">
        <f t="shared" si="158"/>
        <v>560</v>
      </c>
      <c r="AZ264" s="8">
        <f t="shared" si="159"/>
        <v>555</v>
      </c>
      <c r="BA264" s="8">
        <f t="shared" si="160"/>
        <v>550</v>
      </c>
      <c r="BB264" s="8">
        <f t="shared" si="161"/>
        <v>545</v>
      </c>
      <c r="BC264" s="8">
        <f t="shared" si="162"/>
        <v>545</v>
      </c>
      <c r="BD264" s="8">
        <f t="shared" si="163"/>
        <v>545</v>
      </c>
      <c r="BE264" s="8">
        <f t="shared" si="164"/>
        <v>545</v>
      </c>
      <c r="BF264" s="8">
        <f t="shared" si="165"/>
        <v>545</v>
      </c>
      <c r="BG264" s="8">
        <f t="shared" si="166"/>
        <v>545</v>
      </c>
      <c r="BH264" s="8" t="str">
        <f t="shared" si="167"/>
        <v/>
      </c>
      <c r="BI264" s="8" t="str">
        <f t="shared" si="168"/>
        <v/>
      </c>
      <c r="BJ264" s="8" t="str">
        <f t="shared" si="169"/>
        <v/>
      </c>
      <c r="BK264" s="8" t="str">
        <f t="shared" si="170"/>
        <v/>
      </c>
      <c r="BL264" s="8" t="str">
        <f t="shared" si="171"/>
        <v/>
      </c>
      <c r="BM264" s="8" t="str">
        <f t="shared" si="172"/>
        <v/>
      </c>
      <c r="BN264" s="8" t="str">
        <f t="shared" si="173"/>
        <v/>
      </c>
      <c r="BO264" s="8" t="str">
        <f t="shared" si="174"/>
        <v/>
      </c>
      <c r="BP264" s="8" t="str">
        <f t="shared" si="175"/>
        <v/>
      </c>
      <c r="BQ264" s="8" t="str">
        <f t="shared" si="176"/>
        <v/>
      </c>
    </row>
    <row r="265" spans="1:69" x14ac:dyDescent="0.2">
      <c r="A265" s="8" t="str">
        <f>Binning!B265</f>
        <v>ECPU</v>
      </c>
      <c r="B265" s="8" t="str">
        <f>Binning!C265</f>
        <v>ME002</v>
      </c>
      <c r="C265" s="8" t="str">
        <f>Binning!D265</f>
        <v>E11</v>
      </c>
      <c r="D265" s="8" t="str">
        <f>Binning!F265</f>
        <v>ME002_E11</v>
      </c>
      <c r="E265" s="8" t="str">
        <f>Binning!G265</f>
        <v>Bin1</v>
      </c>
      <c r="F265" s="8">
        <f>Binning!H265</f>
        <v>665</v>
      </c>
      <c r="G265" s="8">
        <f>Binning!I265</f>
        <v>90</v>
      </c>
      <c r="H265" s="8">
        <f>Binning!J265</f>
        <v>274.60000000000002</v>
      </c>
      <c r="J265" s="8">
        <f>Binning!L265</f>
        <v>625</v>
      </c>
      <c r="K265" s="8">
        <f>Binning!M265</f>
        <v>480</v>
      </c>
      <c r="L265" s="8">
        <f>Binning!N265</f>
        <v>65</v>
      </c>
      <c r="M265" s="8">
        <f>Binning!Y265</f>
        <v>5</v>
      </c>
      <c r="O265" s="8">
        <f t="shared" si="148"/>
        <v>135</v>
      </c>
      <c r="P265" s="8">
        <f>Binning!AZ265</f>
        <v>203.34644826666667</v>
      </c>
      <c r="Q265" s="8" t="str">
        <f t="shared" si="149"/>
        <v>ME002_E11</v>
      </c>
      <c r="R265" s="8">
        <f t="shared" si="182"/>
        <v>625</v>
      </c>
      <c r="S265" s="8">
        <f t="shared" si="182"/>
        <v>545</v>
      </c>
      <c r="T265" s="8">
        <f t="shared" si="182"/>
        <v>520</v>
      </c>
      <c r="U265" s="8">
        <f t="shared" si="182"/>
        <v>500</v>
      </c>
      <c r="V265" s="8">
        <f t="shared" si="182"/>
        <v>490</v>
      </c>
      <c r="W265" s="8">
        <f t="shared" si="182"/>
        <v>480</v>
      </c>
      <c r="X265" s="8">
        <f t="shared" si="182"/>
        <v>480</v>
      </c>
      <c r="Y265" s="8">
        <f t="shared" si="182"/>
        <v>480</v>
      </c>
      <c r="Z265" s="8">
        <f t="shared" si="182"/>
        <v>480</v>
      </c>
      <c r="AA265" s="8">
        <f t="shared" si="182"/>
        <v>480</v>
      </c>
      <c r="AB265" s="8">
        <f t="shared" si="182"/>
        <v>480</v>
      </c>
      <c r="AC265" s="8">
        <f t="shared" si="182"/>
        <v>480</v>
      </c>
      <c r="AD265" s="8">
        <f t="shared" si="182"/>
        <v>480</v>
      </c>
      <c r="AE265" s="8">
        <f t="shared" si="182"/>
        <v>480</v>
      </c>
      <c r="AF265" s="8" t="str">
        <f t="shared" si="182"/>
        <v/>
      </c>
      <c r="AG265" s="8" t="str">
        <f t="shared" si="180"/>
        <v/>
      </c>
      <c r="AH265" s="8" t="str">
        <f t="shared" si="180"/>
        <v/>
      </c>
      <c r="AI265" s="8" t="str">
        <f t="shared" si="180"/>
        <v/>
      </c>
      <c r="AJ265" s="8" t="str">
        <f t="shared" si="180"/>
        <v/>
      </c>
      <c r="AK265" s="8" t="str">
        <f t="shared" si="180"/>
        <v/>
      </c>
      <c r="AL265" s="8" t="str">
        <f t="shared" si="180"/>
        <v/>
      </c>
      <c r="AM265" s="8" t="str">
        <f t="shared" si="180"/>
        <v/>
      </c>
      <c r="AN265" s="8" t="str">
        <f t="shared" si="180"/>
        <v/>
      </c>
      <c r="AO265" s="8" t="str">
        <f t="shared" si="180"/>
        <v/>
      </c>
      <c r="AQ265" s="8">
        <f t="shared" si="150"/>
        <v>135</v>
      </c>
      <c r="AR265" s="8">
        <f t="shared" si="151"/>
        <v>203.34644826666667</v>
      </c>
      <c r="AS265" s="8" t="str">
        <f t="shared" si="152"/>
        <v>ME002_E11</v>
      </c>
      <c r="AT265" s="8">
        <f t="shared" si="153"/>
        <v>690</v>
      </c>
      <c r="AU265" s="8">
        <f t="shared" si="154"/>
        <v>610</v>
      </c>
      <c r="AV265" s="8">
        <f t="shared" si="155"/>
        <v>585</v>
      </c>
      <c r="AW265" s="8">
        <f t="shared" si="156"/>
        <v>565</v>
      </c>
      <c r="AX265" s="8">
        <f t="shared" si="157"/>
        <v>555</v>
      </c>
      <c r="AY265" s="8">
        <f t="shared" si="158"/>
        <v>545</v>
      </c>
      <c r="AZ265" s="8">
        <f t="shared" si="159"/>
        <v>545</v>
      </c>
      <c r="BA265" s="8">
        <f t="shared" si="160"/>
        <v>545</v>
      </c>
      <c r="BB265" s="8">
        <f t="shared" si="161"/>
        <v>545</v>
      </c>
      <c r="BC265" s="8">
        <f t="shared" si="162"/>
        <v>545</v>
      </c>
      <c r="BD265" s="8">
        <f t="shared" si="163"/>
        <v>545</v>
      </c>
      <c r="BE265" s="8">
        <f t="shared" si="164"/>
        <v>545</v>
      </c>
      <c r="BF265" s="8">
        <f t="shared" si="165"/>
        <v>545</v>
      </c>
      <c r="BG265" s="8">
        <f t="shared" si="166"/>
        <v>545</v>
      </c>
      <c r="BH265" s="8" t="str">
        <f t="shared" si="167"/>
        <v/>
      </c>
      <c r="BI265" s="8" t="str">
        <f t="shared" si="168"/>
        <v/>
      </c>
      <c r="BJ265" s="8" t="str">
        <f t="shared" si="169"/>
        <v/>
      </c>
      <c r="BK265" s="8" t="str">
        <f t="shared" si="170"/>
        <v/>
      </c>
      <c r="BL265" s="8" t="str">
        <f t="shared" si="171"/>
        <v/>
      </c>
      <c r="BM265" s="8" t="str">
        <f t="shared" si="172"/>
        <v/>
      </c>
      <c r="BN265" s="8" t="str">
        <f t="shared" si="173"/>
        <v/>
      </c>
      <c r="BO265" s="8" t="str">
        <f t="shared" si="174"/>
        <v/>
      </c>
      <c r="BP265" s="8" t="str">
        <f t="shared" si="175"/>
        <v/>
      </c>
      <c r="BQ265" s="8" t="str">
        <f t="shared" si="176"/>
        <v/>
      </c>
    </row>
    <row r="266" spans="1:69" x14ac:dyDescent="0.2">
      <c r="A266" s="8" t="str">
        <f>Binning!B266</f>
        <v>ECPU</v>
      </c>
      <c r="B266" s="8" t="str">
        <f>Binning!C266</f>
        <v>ME002</v>
      </c>
      <c r="C266" s="8" t="str">
        <f>Binning!D266</f>
        <v>E12</v>
      </c>
      <c r="D266" s="8" t="str">
        <f>Binning!F266</f>
        <v>ME002_E12</v>
      </c>
      <c r="E266" s="8" t="str">
        <f>Binning!G266</f>
        <v>Bin1</v>
      </c>
      <c r="F266" s="8">
        <f>Binning!H266</f>
        <v>650</v>
      </c>
      <c r="G266" s="8">
        <f>Binning!I266</f>
        <v>90</v>
      </c>
      <c r="H266" s="8">
        <f>Binning!J266</f>
        <v>274.60000000000002</v>
      </c>
      <c r="J266" s="8">
        <f>Binning!L266</f>
        <v>625</v>
      </c>
      <c r="K266" s="8">
        <f>Binning!M266</f>
        <v>480</v>
      </c>
      <c r="L266" s="8">
        <f>Binning!N266</f>
        <v>65</v>
      </c>
      <c r="M266" s="8">
        <f>Binning!Y266</f>
        <v>5</v>
      </c>
      <c r="O266" s="8">
        <f t="shared" si="148"/>
        <v>135</v>
      </c>
      <c r="P266" s="8">
        <f>Binning!AZ266</f>
        <v>203.34644826666667</v>
      </c>
      <c r="Q266" s="8" t="str">
        <f t="shared" si="149"/>
        <v>ME002_E12</v>
      </c>
      <c r="R266" s="8">
        <f t="shared" si="182"/>
        <v>620</v>
      </c>
      <c r="S266" s="8">
        <f t="shared" si="182"/>
        <v>530</v>
      </c>
      <c r="T266" s="8">
        <f t="shared" si="182"/>
        <v>505</v>
      </c>
      <c r="U266" s="8">
        <f t="shared" si="182"/>
        <v>485</v>
      </c>
      <c r="V266" s="8">
        <f t="shared" si="182"/>
        <v>480</v>
      </c>
      <c r="W266" s="8">
        <f t="shared" si="182"/>
        <v>480</v>
      </c>
      <c r="X266" s="8">
        <f t="shared" si="182"/>
        <v>480</v>
      </c>
      <c r="Y266" s="8">
        <f t="shared" si="182"/>
        <v>480</v>
      </c>
      <c r="Z266" s="8">
        <f t="shared" si="182"/>
        <v>480</v>
      </c>
      <c r="AA266" s="8">
        <f t="shared" si="182"/>
        <v>480</v>
      </c>
      <c r="AB266" s="8">
        <f t="shared" si="182"/>
        <v>480</v>
      </c>
      <c r="AC266" s="8">
        <f t="shared" si="182"/>
        <v>480</v>
      </c>
      <c r="AD266" s="8">
        <f t="shared" si="182"/>
        <v>480</v>
      </c>
      <c r="AE266" s="8">
        <f t="shared" si="182"/>
        <v>480</v>
      </c>
      <c r="AF266" s="8" t="str">
        <f t="shared" si="182"/>
        <v/>
      </c>
      <c r="AG266" s="8" t="str">
        <f t="shared" si="182"/>
        <v/>
      </c>
      <c r="AH266" s="8" t="str">
        <f t="shared" si="180"/>
        <v/>
      </c>
      <c r="AI266" s="8" t="str">
        <f t="shared" si="180"/>
        <v/>
      </c>
      <c r="AJ266" s="8" t="str">
        <f t="shared" si="180"/>
        <v/>
      </c>
      <c r="AK266" s="8" t="str">
        <f t="shared" si="180"/>
        <v/>
      </c>
      <c r="AL266" s="8" t="str">
        <f t="shared" si="180"/>
        <v/>
      </c>
      <c r="AM266" s="8" t="str">
        <f t="shared" si="180"/>
        <v/>
      </c>
      <c r="AN266" s="8" t="str">
        <f t="shared" si="180"/>
        <v/>
      </c>
      <c r="AO266" s="8" t="str">
        <f t="shared" si="180"/>
        <v/>
      </c>
      <c r="AQ266" s="8">
        <f t="shared" si="150"/>
        <v>135</v>
      </c>
      <c r="AR266" s="8">
        <f t="shared" si="151"/>
        <v>203.34644826666667</v>
      </c>
      <c r="AS266" s="8" t="str">
        <f t="shared" si="152"/>
        <v>ME002_E12</v>
      </c>
      <c r="AT266" s="8">
        <f t="shared" si="153"/>
        <v>685</v>
      </c>
      <c r="AU266" s="8">
        <f t="shared" si="154"/>
        <v>595</v>
      </c>
      <c r="AV266" s="8">
        <f t="shared" si="155"/>
        <v>570</v>
      </c>
      <c r="AW266" s="8">
        <f t="shared" si="156"/>
        <v>550</v>
      </c>
      <c r="AX266" s="8">
        <f t="shared" si="157"/>
        <v>545</v>
      </c>
      <c r="AY266" s="8">
        <f t="shared" si="158"/>
        <v>545</v>
      </c>
      <c r="AZ266" s="8">
        <f t="shared" si="159"/>
        <v>545</v>
      </c>
      <c r="BA266" s="8">
        <f t="shared" si="160"/>
        <v>545</v>
      </c>
      <c r="BB266" s="8">
        <f t="shared" si="161"/>
        <v>545</v>
      </c>
      <c r="BC266" s="8">
        <f t="shared" si="162"/>
        <v>545</v>
      </c>
      <c r="BD266" s="8">
        <f t="shared" si="163"/>
        <v>545</v>
      </c>
      <c r="BE266" s="8">
        <f t="shared" si="164"/>
        <v>545</v>
      </c>
      <c r="BF266" s="8">
        <f t="shared" si="165"/>
        <v>545</v>
      </c>
      <c r="BG266" s="8">
        <f t="shared" si="166"/>
        <v>545</v>
      </c>
      <c r="BH266" s="8" t="str">
        <f t="shared" si="167"/>
        <v/>
      </c>
      <c r="BI266" s="8" t="str">
        <f t="shared" si="168"/>
        <v/>
      </c>
      <c r="BJ266" s="8" t="str">
        <f t="shared" si="169"/>
        <v/>
      </c>
      <c r="BK266" s="8" t="str">
        <f t="shared" si="170"/>
        <v/>
      </c>
      <c r="BL266" s="8" t="str">
        <f t="shared" si="171"/>
        <v/>
      </c>
      <c r="BM266" s="8" t="str">
        <f t="shared" si="172"/>
        <v/>
      </c>
      <c r="BN266" s="8" t="str">
        <f t="shared" si="173"/>
        <v/>
      </c>
      <c r="BO266" s="8" t="str">
        <f t="shared" si="174"/>
        <v/>
      </c>
      <c r="BP266" s="8" t="str">
        <f t="shared" si="175"/>
        <v/>
      </c>
      <c r="BQ266" s="8" t="str">
        <f t="shared" si="176"/>
        <v/>
      </c>
    </row>
    <row r="267" spans="1:69" x14ac:dyDescent="0.2">
      <c r="A267" s="8" t="str">
        <f>Binning!B267</f>
        <v>ECPU</v>
      </c>
      <c r="B267" s="8" t="str">
        <f>Binning!C267</f>
        <v>ME003</v>
      </c>
      <c r="C267" s="8" t="str">
        <f>Binning!D267</f>
        <v>E1</v>
      </c>
      <c r="D267" s="8" t="str">
        <f>Binning!F267</f>
        <v>ME003_E1</v>
      </c>
      <c r="E267" s="8" t="str">
        <f>Binning!G267</f>
        <v>Bin1</v>
      </c>
      <c r="F267" s="8">
        <f>Binning!H267</f>
        <v>870</v>
      </c>
      <c r="G267" s="8">
        <f>Binning!I267</f>
        <v>105</v>
      </c>
      <c r="H267" s="8">
        <f>Binning!J267</f>
        <v>274.60000000000002</v>
      </c>
      <c r="J267" s="8">
        <f>Binning!L267</f>
        <v>665</v>
      </c>
      <c r="K267" s="8">
        <f>Binning!M267</f>
        <v>515</v>
      </c>
      <c r="L267" s="8">
        <f>Binning!N267</f>
        <v>85</v>
      </c>
      <c r="M267" s="8">
        <f>Binning!Y267</f>
        <v>5</v>
      </c>
      <c r="O267" s="8">
        <f t="shared" si="148"/>
        <v>135</v>
      </c>
      <c r="P267" s="8">
        <f>Binning!AZ267</f>
        <v>203.34644826666667</v>
      </c>
      <c r="Q267" s="8" t="str">
        <f t="shared" si="149"/>
        <v>ME003_E1</v>
      </c>
      <c r="R267" s="8">
        <f t="shared" si="182"/>
        <v>665</v>
      </c>
      <c r="S267" s="8">
        <f t="shared" si="182"/>
        <v>665</v>
      </c>
      <c r="T267" s="8">
        <f t="shared" si="182"/>
        <v>665</v>
      </c>
      <c r="U267" s="8">
        <f t="shared" si="182"/>
        <v>665</v>
      </c>
      <c r="V267" s="8">
        <f t="shared" si="182"/>
        <v>665</v>
      </c>
      <c r="W267" s="8">
        <f t="shared" si="182"/>
        <v>655</v>
      </c>
      <c r="X267" s="8">
        <f t="shared" si="182"/>
        <v>650</v>
      </c>
      <c r="Y267" s="8">
        <f t="shared" si="182"/>
        <v>640</v>
      </c>
      <c r="Z267" s="8">
        <f t="shared" si="182"/>
        <v>635</v>
      </c>
      <c r="AA267" s="8">
        <f t="shared" si="182"/>
        <v>630</v>
      </c>
      <c r="AB267" s="8">
        <f t="shared" si="182"/>
        <v>625</v>
      </c>
      <c r="AC267" s="8">
        <f t="shared" si="182"/>
        <v>620</v>
      </c>
      <c r="AD267" s="8">
        <f t="shared" si="182"/>
        <v>615</v>
      </c>
      <c r="AE267" s="8">
        <f t="shared" si="182"/>
        <v>615</v>
      </c>
      <c r="AF267" s="8" t="str">
        <f t="shared" si="182"/>
        <v/>
      </c>
      <c r="AG267" s="8" t="str">
        <f t="shared" si="182"/>
        <v/>
      </c>
      <c r="AH267" s="8" t="str">
        <f t="shared" si="180"/>
        <v/>
      </c>
      <c r="AI267" s="8" t="str">
        <f t="shared" si="180"/>
        <v/>
      </c>
      <c r="AJ267" s="8" t="str">
        <f t="shared" si="180"/>
        <v/>
      </c>
      <c r="AK267" s="8" t="str">
        <f t="shared" si="180"/>
        <v/>
      </c>
      <c r="AL267" s="8" t="str">
        <f t="shared" si="180"/>
        <v/>
      </c>
      <c r="AM267" s="8" t="str">
        <f t="shared" si="180"/>
        <v/>
      </c>
      <c r="AN267" s="8" t="str">
        <f t="shared" si="180"/>
        <v/>
      </c>
      <c r="AO267" s="8" t="str">
        <f t="shared" si="180"/>
        <v/>
      </c>
      <c r="AQ267" s="8">
        <f t="shared" si="150"/>
        <v>135</v>
      </c>
      <c r="AR267" s="8">
        <f t="shared" si="151"/>
        <v>203.34644826666667</v>
      </c>
      <c r="AS267" s="8" t="str">
        <f t="shared" si="152"/>
        <v>ME003_E1</v>
      </c>
      <c r="AT267" s="8">
        <f t="shared" si="153"/>
        <v>750</v>
      </c>
      <c r="AU267" s="8">
        <f t="shared" si="154"/>
        <v>750</v>
      </c>
      <c r="AV267" s="8">
        <f t="shared" si="155"/>
        <v>750</v>
      </c>
      <c r="AW267" s="8">
        <f t="shared" si="156"/>
        <v>750</v>
      </c>
      <c r="AX267" s="8">
        <f t="shared" si="157"/>
        <v>750</v>
      </c>
      <c r="AY267" s="8">
        <f t="shared" si="158"/>
        <v>740</v>
      </c>
      <c r="AZ267" s="8">
        <f t="shared" si="159"/>
        <v>735</v>
      </c>
      <c r="BA267" s="8">
        <f t="shared" si="160"/>
        <v>725</v>
      </c>
      <c r="BB267" s="8">
        <f t="shared" si="161"/>
        <v>720</v>
      </c>
      <c r="BC267" s="8">
        <f t="shared" si="162"/>
        <v>715</v>
      </c>
      <c r="BD267" s="8">
        <f t="shared" si="163"/>
        <v>710</v>
      </c>
      <c r="BE267" s="8">
        <f t="shared" si="164"/>
        <v>705</v>
      </c>
      <c r="BF267" s="8">
        <f t="shared" si="165"/>
        <v>700</v>
      </c>
      <c r="BG267" s="8">
        <f t="shared" si="166"/>
        <v>700</v>
      </c>
      <c r="BH267" s="8" t="str">
        <f t="shared" si="167"/>
        <v/>
      </c>
      <c r="BI267" s="8" t="str">
        <f t="shared" si="168"/>
        <v/>
      </c>
      <c r="BJ267" s="8" t="str">
        <f t="shared" si="169"/>
        <v/>
      </c>
      <c r="BK267" s="8" t="str">
        <f t="shared" si="170"/>
        <v/>
      </c>
      <c r="BL267" s="8" t="str">
        <f t="shared" si="171"/>
        <v/>
      </c>
      <c r="BM267" s="8" t="str">
        <f t="shared" si="172"/>
        <v/>
      </c>
      <c r="BN267" s="8" t="str">
        <f t="shared" si="173"/>
        <v/>
      </c>
      <c r="BO267" s="8" t="str">
        <f t="shared" si="174"/>
        <v/>
      </c>
      <c r="BP267" s="8" t="str">
        <f t="shared" si="175"/>
        <v/>
      </c>
      <c r="BQ267" s="8" t="str">
        <f t="shared" si="176"/>
        <v/>
      </c>
    </row>
    <row r="268" spans="1:69" x14ac:dyDescent="0.2">
      <c r="A268" s="8" t="str">
        <f>Binning!B268</f>
        <v>ECPU</v>
      </c>
      <c r="B268" s="8" t="str">
        <f>Binning!C268</f>
        <v>ME003</v>
      </c>
      <c r="C268" s="8" t="str">
        <f>Binning!D268</f>
        <v>E2</v>
      </c>
      <c r="D268" s="8" t="str">
        <f>Binning!F268</f>
        <v>ME003_E2</v>
      </c>
      <c r="E268" s="8" t="str">
        <f>Binning!G268</f>
        <v>Bin1</v>
      </c>
      <c r="F268" s="8">
        <f>Binning!H268</f>
        <v>855</v>
      </c>
      <c r="G268" s="8">
        <f>Binning!I268</f>
        <v>105</v>
      </c>
      <c r="H268" s="8">
        <f>Binning!J268</f>
        <v>274.60000000000002</v>
      </c>
      <c r="J268" s="8">
        <f>Binning!L268</f>
        <v>655</v>
      </c>
      <c r="K268" s="8">
        <f>Binning!M268</f>
        <v>515</v>
      </c>
      <c r="L268" s="8">
        <f>Binning!N268</f>
        <v>85</v>
      </c>
      <c r="M268" s="8">
        <f>Binning!Y268</f>
        <v>5</v>
      </c>
      <c r="O268" s="8">
        <f t="shared" si="148"/>
        <v>135</v>
      </c>
      <c r="P268" s="8">
        <f>Binning!AZ268</f>
        <v>203.34644826666667</v>
      </c>
      <c r="Q268" s="8" t="str">
        <f t="shared" si="149"/>
        <v>ME003_E2</v>
      </c>
      <c r="R268" s="8">
        <f t="shared" si="182"/>
        <v>655</v>
      </c>
      <c r="S268" s="8">
        <f t="shared" si="182"/>
        <v>655</v>
      </c>
      <c r="T268" s="8">
        <f t="shared" si="182"/>
        <v>655</v>
      </c>
      <c r="U268" s="8">
        <f t="shared" si="182"/>
        <v>655</v>
      </c>
      <c r="V268" s="8">
        <f t="shared" si="182"/>
        <v>650</v>
      </c>
      <c r="W268" s="8">
        <f t="shared" si="182"/>
        <v>640</v>
      </c>
      <c r="X268" s="8">
        <f t="shared" si="182"/>
        <v>635</v>
      </c>
      <c r="Y268" s="8">
        <f t="shared" si="182"/>
        <v>625</v>
      </c>
      <c r="Z268" s="8">
        <f t="shared" si="182"/>
        <v>620</v>
      </c>
      <c r="AA268" s="8">
        <f t="shared" si="182"/>
        <v>615</v>
      </c>
      <c r="AB268" s="8">
        <f t="shared" si="182"/>
        <v>610</v>
      </c>
      <c r="AC268" s="8">
        <f t="shared" si="182"/>
        <v>605</v>
      </c>
      <c r="AD268" s="8">
        <f t="shared" si="182"/>
        <v>600</v>
      </c>
      <c r="AE268" s="8">
        <f t="shared" si="182"/>
        <v>600</v>
      </c>
      <c r="AF268" s="8" t="str">
        <f t="shared" si="182"/>
        <v/>
      </c>
      <c r="AG268" s="8" t="str">
        <f t="shared" si="182"/>
        <v/>
      </c>
      <c r="AH268" s="8" t="str">
        <f t="shared" si="180"/>
        <v/>
      </c>
      <c r="AI268" s="8" t="str">
        <f t="shared" si="180"/>
        <v/>
      </c>
      <c r="AJ268" s="8" t="str">
        <f t="shared" si="180"/>
        <v/>
      </c>
      <c r="AK268" s="8" t="str">
        <f t="shared" si="180"/>
        <v/>
      </c>
      <c r="AL268" s="8" t="str">
        <f t="shared" si="180"/>
        <v/>
      </c>
      <c r="AM268" s="8" t="str">
        <f t="shared" ref="AG268:AO310" si="183">IF($O268*1.03&gt;AM$2,MAX(MIN(FLOOR(($F268-$G268*LOG10($P268*AM$2/100))/$M268,1)*$M268,$J268),$K268),"")</f>
        <v/>
      </c>
      <c r="AN268" s="8" t="str">
        <f t="shared" si="183"/>
        <v/>
      </c>
      <c r="AO268" s="8" t="str">
        <f t="shared" si="183"/>
        <v/>
      </c>
      <c r="AQ268" s="8">
        <f t="shared" si="150"/>
        <v>135</v>
      </c>
      <c r="AR268" s="8">
        <f t="shared" si="151"/>
        <v>203.34644826666667</v>
      </c>
      <c r="AS268" s="8" t="str">
        <f t="shared" si="152"/>
        <v>ME003_E2</v>
      </c>
      <c r="AT268" s="8">
        <f t="shared" si="153"/>
        <v>740</v>
      </c>
      <c r="AU268" s="8">
        <f t="shared" si="154"/>
        <v>740</v>
      </c>
      <c r="AV268" s="8">
        <f t="shared" si="155"/>
        <v>740</v>
      </c>
      <c r="AW268" s="8">
        <f t="shared" si="156"/>
        <v>740</v>
      </c>
      <c r="AX268" s="8">
        <f t="shared" si="157"/>
        <v>735</v>
      </c>
      <c r="AY268" s="8">
        <f t="shared" si="158"/>
        <v>725</v>
      </c>
      <c r="AZ268" s="8">
        <f t="shared" si="159"/>
        <v>720</v>
      </c>
      <c r="BA268" s="8">
        <f t="shared" si="160"/>
        <v>710</v>
      </c>
      <c r="BB268" s="8">
        <f t="shared" si="161"/>
        <v>705</v>
      </c>
      <c r="BC268" s="8">
        <f t="shared" si="162"/>
        <v>700</v>
      </c>
      <c r="BD268" s="8">
        <f t="shared" si="163"/>
        <v>695</v>
      </c>
      <c r="BE268" s="8">
        <f t="shared" si="164"/>
        <v>690</v>
      </c>
      <c r="BF268" s="8">
        <f t="shared" si="165"/>
        <v>685</v>
      </c>
      <c r="BG268" s="8">
        <f t="shared" si="166"/>
        <v>685</v>
      </c>
      <c r="BH268" s="8" t="str">
        <f t="shared" si="167"/>
        <v/>
      </c>
      <c r="BI268" s="8" t="str">
        <f t="shared" si="168"/>
        <v/>
      </c>
      <c r="BJ268" s="8" t="str">
        <f t="shared" si="169"/>
        <v/>
      </c>
      <c r="BK268" s="8" t="str">
        <f t="shared" si="170"/>
        <v/>
      </c>
      <c r="BL268" s="8" t="str">
        <f t="shared" si="171"/>
        <v/>
      </c>
      <c r="BM268" s="8" t="str">
        <f t="shared" si="172"/>
        <v/>
      </c>
      <c r="BN268" s="8" t="str">
        <f t="shared" si="173"/>
        <v/>
      </c>
      <c r="BO268" s="8" t="str">
        <f t="shared" si="174"/>
        <v/>
      </c>
      <c r="BP268" s="8" t="str">
        <f t="shared" si="175"/>
        <v/>
      </c>
      <c r="BQ268" s="8" t="str">
        <f t="shared" si="176"/>
        <v/>
      </c>
    </row>
    <row r="269" spans="1:69" x14ac:dyDescent="0.2">
      <c r="A269" s="8" t="str">
        <f>Binning!B269</f>
        <v>ECPU</v>
      </c>
      <c r="B269" s="8" t="str">
        <f>Binning!C269</f>
        <v>ME003</v>
      </c>
      <c r="C269" s="8" t="str">
        <f>Binning!D269</f>
        <v>E3</v>
      </c>
      <c r="D269" s="8" t="str">
        <f>Binning!F269</f>
        <v>ME003_E3</v>
      </c>
      <c r="E269" s="8" t="str">
        <f>Binning!G269</f>
        <v>Bin1</v>
      </c>
      <c r="F269" s="8">
        <f>Binning!H269</f>
        <v>840</v>
      </c>
      <c r="G269" s="8">
        <f>Binning!I269</f>
        <v>105</v>
      </c>
      <c r="H269" s="8">
        <f>Binning!J269</f>
        <v>274.60000000000002</v>
      </c>
      <c r="J269" s="8">
        <f>Binning!L269</f>
        <v>645</v>
      </c>
      <c r="K269" s="8">
        <f>Binning!M269</f>
        <v>515</v>
      </c>
      <c r="L269" s="8">
        <f>Binning!N269</f>
        <v>85</v>
      </c>
      <c r="M269" s="8">
        <f>Binning!Y269</f>
        <v>5</v>
      </c>
      <c r="O269" s="8">
        <f t="shared" si="148"/>
        <v>135</v>
      </c>
      <c r="P269" s="8">
        <f>Binning!AZ269</f>
        <v>203.34644826666667</v>
      </c>
      <c r="Q269" s="8" t="str">
        <f t="shared" si="149"/>
        <v>ME003_E3</v>
      </c>
      <c r="R269" s="8">
        <f t="shared" si="182"/>
        <v>645</v>
      </c>
      <c r="S269" s="8">
        <f t="shared" si="182"/>
        <v>645</v>
      </c>
      <c r="T269" s="8">
        <f t="shared" si="182"/>
        <v>645</v>
      </c>
      <c r="U269" s="8">
        <f t="shared" si="182"/>
        <v>645</v>
      </c>
      <c r="V269" s="8">
        <f t="shared" si="182"/>
        <v>635</v>
      </c>
      <c r="W269" s="8">
        <f t="shared" si="182"/>
        <v>625</v>
      </c>
      <c r="X269" s="8">
        <f t="shared" si="182"/>
        <v>620</v>
      </c>
      <c r="Y269" s="8">
        <f t="shared" si="182"/>
        <v>610</v>
      </c>
      <c r="Z269" s="8">
        <f t="shared" si="182"/>
        <v>605</v>
      </c>
      <c r="AA269" s="8">
        <f t="shared" si="182"/>
        <v>600</v>
      </c>
      <c r="AB269" s="8">
        <f t="shared" si="182"/>
        <v>595</v>
      </c>
      <c r="AC269" s="8">
        <f t="shared" si="182"/>
        <v>590</v>
      </c>
      <c r="AD269" s="8">
        <f t="shared" si="182"/>
        <v>585</v>
      </c>
      <c r="AE269" s="8">
        <f t="shared" si="182"/>
        <v>585</v>
      </c>
      <c r="AF269" s="8" t="str">
        <f t="shared" si="182"/>
        <v/>
      </c>
      <c r="AG269" s="8" t="str">
        <f t="shared" si="182"/>
        <v/>
      </c>
      <c r="AH269" s="8" t="str">
        <f t="shared" ref="AH269:AO278" si="184">IF($O269*1.03&gt;AH$2,MAX(MIN(FLOOR(($F269-$G269*LOG10($P269*AH$2/100))/$M269,1)*$M269,$J269),$K269),"")</f>
        <v/>
      </c>
      <c r="AI269" s="8" t="str">
        <f t="shared" si="184"/>
        <v/>
      </c>
      <c r="AJ269" s="8" t="str">
        <f t="shared" si="184"/>
        <v/>
      </c>
      <c r="AK269" s="8" t="str">
        <f t="shared" si="184"/>
        <v/>
      </c>
      <c r="AL269" s="8" t="str">
        <f t="shared" si="184"/>
        <v/>
      </c>
      <c r="AM269" s="8" t="str">
        <f t="shared" si="184"/>
        <v/>
      </c>
      <c r="AN269" s="8" t="str">
        <f t="shared" si="184"/>
        <v/>
      </c>
      <c r="AO269" s="8" t="str">
        <f t="shared" si="184"/>
        <v/>
      </c>
      <c r="AQ269" s="8">
        <f t="shared" si="150"/>
        <v>135</v>
      </c>
      <c r="AR269" s="8">
        <f t="shared" si="151"/>
        <v>203.34644826666667</v>
      </c>
      <c r="AS269" s="8" t="str">
        <f t="shared" si="152"/>
        <v>ME003_E3</v>
      </c>
      <c r="AT269" s="8">
        <f t="shared" si="153"/>
        <v>730</v>
      </c>
      <c r="AU269" s="8">
        <f t="shared" si="154"/>
        <v>730</v>
      </c>
      <c r="AV269" s="8">
        <f t="shared" si="155"/>
        <v>730</v>
      </c>
      <c r="AW269" s="8">
        <f t="shared" si="156"/>
        <v>730</v>
      </c>
      <c r="AX269" s="8">
        <f t="shared" si="157"/>
        <v>720</v>
      </c>
      <c r="AY269" s="8">
        <f t="shared" si="158"/>
        <v>710</v>
      </c>
      <c r="AZ269" s="8">
        <f t="shared" si="159"/>
        <v>705</v>
      </c>
      <c r="BA269" s="8">
        <f t="shared" si="160"/>
        <v>695</v>
      </c>
      <c r="BB269" s="8">
        <f t="shared" si="161"/>
        <v>690</v>
      </c>
      <c r="BC269" s="8">
        <f t="shared" si="162"/>
        <v>685</v>
      </c>
      <c r="BD269" s="8">
        <f t="shared" si="163"/>
        <v>680</v>
      </c>
      <c r="BE269" s="8">
        <f t="shared" si="164"/>
        <v>675</v>
      </c>
      <c r="BF269" s="8">
        <f t="shared" si="165"/>
        <v>670</v>
      </c>
      <c r="BG269" s="8">
        <f t="shared" si="166"/>
        <v>670</v>
      </c>
      <c r="BH269" s="8" t="str">
        <f t="shared" si="167"/>
        <v/>
      </c>
      <c r="BI269" s="8" t="str">
        <f t="shared" si="168"/>
        <v/>
      </c>
      <c r="BJ269" s="8" t="str">
        <f t="shared" si="169"/>
        <v/>
      </c>
      <c r="BK269" s="8" t="str">
        <f t="shared" si="170"/>
        <v/>
      </c>
      <c r="BL269" s="8" t="str">
        <f t="shared" si="171"/>
        <v/>
      </c>
      <c r="BM269" s="8" t="str">
        <f t="shared" si="172"/>
        <v/>
      </c>
      <c r="BN269" s="8" t="str">
        <f t="shared" si="173"/>
        <v/>
      </c>
      <c r="BO269" s="8" t="str">
        <f t="shared" si="174"/>
        <v/>
      </c>
      <c r="BP269" s="8" t="str">
        <f t="shared" si="175"/>
        <v/>
      </c>
      <c r="BQ269" s="8" t="str">
        <f t="shared" si="176"/>
        <v/>
      </c>
    </row>
    <row r="270" spans="1:69" x14ac:dyDescent="0.2">
      <c r="A270" s="8" t="str">
        <f>Binning!B270</f>
        <v>ECPU</v>
      </c>
      <c r="B270" s="8" t="str">
        <f>Binning!C270</f>
        <v>ME003</v>
      </c>
      <c r="C270" s="8" t="str">
        <f>Binning!D270</f>
        <v>E4</v>
      </c>
      <c r="D270" s="8" t="str">
        <f>Binning!F270</f>
        <v>ME003_E4</v>
      </c>
      <c r="E270" s="8" t="str">
        <f>Binning!G270</f>
        <v>Bin1</v>
      </c>
      <c r="F270" s="8">
        <f>Binning!H270</f>
        <v>825</v>
      </c>
      <c r="G270" s="8">
        <f>Binning!I270</f>
        <v>105</v>
      </c>
      <c r="H270" s="8">
        <f>Binning!J270</f>
        <v>274.60000000000002</v>
      </c>
      <c r="J270" s="8">
        <f>Binning!L270</f>
        <v>645</v>
      </c>
      <c r="K270" s="8">
        <f>Binning!M270</f>
        <v>515</v>
      </c>
      <c r="L270" s="8">
        <f>Binning!N270</f>
        <v>85</v>
      </c>
      <c r="M270" s="8">
        <f>Binning!Y270</f>
        <v>5</v>
      </c>
      <c r="O270" s="8">
        <f t="shared" si="148"/>
        <v>135</v>
      </c>
      <c r="P270" s="8">
        <f>Binning!AZ270</f>
        <v>203.34644826666667</v>
      </c>
      <c r="Q270" s="8" t="str">
        <f t="shared" si="149"/>
        <v>ME003_E4</v>
      </c>
      <c r="R270" s="8">
        <f t="shared" ref="R270:AG285" si="185">IF($O270*1.03&gt;R$2,MAX(MIN(FLOOR(($F270-$G270*LOG10($P270*R$2/100))/$M270,1)*$M270,$J270),$K270),"")</f>
        <v>645</v>
      </c>
      <c r="S270" s="8">
        <f t="shared" si="185"/>
        <v>645</v>
      </c>
      <c r="T270" s="8">
        <f t="shared" si="185"/>
        <v>645</v>
      </c>
      <c r="U270" s="8">
        <f t="shared" si="185"/>
        <v>635</v>
      </c>
      <c r="V270" s="8">
        <f t="shared" si="185"/>
        <v>620</v>
      </c>
      <c r="W270" s="8">
        <f t="shared" si="185"/>
        <v>610</v>
      </c>
      <c r="X270" s="8">
        <f t="shared" si="185"/>
        <v>605</v>
      </c>
      <c r="Y270" s="8">
        <f t="shared" si="185"/>
        <v>595</v>
      </c>
      <c r="Z270" s="8">
        <f t="shared" si="185"/>
        <v>590</v>
      </c>
      <c r="AA270" s="8">
        <f t="shared" si="185"/>
        <v>585</v>
      </c>
      <c r="AB270" s="8">
        <f t="shared" si="185"/>
        <v>580</v>
      </c>
      <c r="AC270" s="8">
        <f t="shared" si="185"/>
        <v>575</v>
      </c>
      <c r="AD270" s="8">
        <f t="shared" si="185"/>
        <v>570</v>
      </c>
      <c r="AE270" s="8">
        <f t="shared" si="185"/>
        <v>570</v>
      </c>
      <c r="AF270" s="8" t="str">
        <f t="shared" si="185"/>
        <v/>
      </c>
      <c r="AG270" s="8" t="str">
        <f t="shared" si="185"/>
        <v/>
      </c>
      <c r="AH270" s="8" t="str">
        <f t="shared" si="184"/>
        <v/>
      </c>
      <c r="AI270" s="8" t="str">
        <f t="shared" si="184"/>
        <v/>
      </c>
      <c r="AJ270" s="8" t="str">
        <f t="shared" si="184"/>
        <v/>
      </c>
      <c r="AK270" s="8" t="str">
        <f t="shared" si="184"/>
        <v/>
      </c>
      <c r="AL270" s="8" t="str">
        <f t="shared" si="184"/>
        <v/>
      </c>
      <c r="AM270" s="8" t="str">
        <f t="shared" si="184"/>
        <v/>
      </c>
      <c r="AN270" s="8" t="str">
        <f t="shared" si="184"/>
        <v/>
      </c>
      <c r="AO270" s="8" t="str">
        <f t="shared" si="184"/>
        <v/>
      </c>
      <c r="AQ270" s="8">
        <f t="shared" si="150"/>
        <v>135</v>
      </c>
      <c r="AR270" s="8">
        <f t="shared" si="151"/>
        <v>203.34644826666667</v>
      </c>
      <c r="AS270" s="8" t="str">
        <f t="shared" si="152"/>
        <v>ME003_E4</v>
      </c>
      <c r="AT270" s="8">
        <f t="shared" si="153"/>
        <v>730</v>
      </c>
      <c r="AU270" s="8">
        <f t="shared" si="154"/>
        <v>730</v>
      </c>
      <c r="AV270" s="8">
        <f t="shared" si="155"/>
        <v>730</v>
      </c>
      <c r="AW270" s="8">
        <f t="shared" si="156"/>
        <v>720</v>
      </c>
      <c r="AX270" s="8">
        <f t="shared" si="157"/>
        <v>705</v>
      </c>
      <c r="AY270" s="8">
        <f t="shared" si="158"/>
        <v>695</v>
      </c>
      <c r="AZ270" s="8">
        <f t="shared" si="159"/>
        <v>690</v>
      </c>
      <c r="BA270" s="8">
        <f t="shared" si="160"/>
        <v>680</v>
      </c>
      <c r="BB270" s="8">
        <f t="shared" si="161"/>
        <v>675</v>
      </c>
      <c r="BC270" s="8">
        <f t="shared" si="162"/>
        <v>670</v>
      </c>
      <c r="BD270" s="8">
        <f t="shared" si="163"/>
        <v>665</v>
      </c>
      <c r="BE270" s="8">
        <f t="shared" si="164"/>
        <v>660</v>
      </c>
      <c r="BF270" s="8">
        <f t="shared" si="165"/>
        <v>655</v>
      </c>
      <c r="BG270" s="8">
        <f t="shared" si="166"/>
        <v>655</v>
      </c>
      <c r="BH270" s="8" t="str">
        <f t="shared" si="167"/>
        <v/>
      </c>
      <c r="BI270" s="8" t="str">
        <f t="shared" si="168"/>
        <v/>
      </c>
      <c r="BJ270" s="8" t="str">
        <f t="shared" si="169"/>
        <v/>
      </c>
      <c r="BK270" s="8" t="str">
        <f t="shared" si="170"/>
        <v/>
      </c>
      <c r="BL270" s="8" t="str">
        <f t="shared" si="171"/>
        <v/>
      </c>
      <c r="BM270" s="8" t="str">
        <f t="shared" si="172"/>
        <v/>
      </c>
      <c r="BN270" s="8" t="str">
        <f t="shared" si="173"/>
        <v/>
      </c>
      <c r="BO270" s="8" t="str">
        <f t="shared" si="174"/>
        <v/>
      </c>
      <c r="BP270" s="8" t="str">
        <f t="shared" si="175"/>
        <v/>
      </c>
      <c r="BQ270" s="8" t="str">
        <f t="shared" si="176"/>
        <v/>
      </c>
    </row>
    <row r="271" spans="1:69" x14ac:dyDescent="0.2">
      <c r="A271" s="8" t="str">
        <f>Binning!B271</f>
        <v>ECPU</v>
      </c>
      <c r="B271" s="8" t="str">
        <f>Binning!C271</f>
        <v>ME003</v>
      </c>
      <c r="C271" s="8" t="str">
        <f>Binning!D271</f>
        <v>E5</v>
      </c>
      <c r="D271" s="8" t="str">
        <f>Binning!F271</f>
        <v>ME003_E5</v>
      </c>
      <c r="E271" s="8" t="str">
        <f>Binning!G271</f>
        <v>Bin1</v>
      </c>
      <c r="F271" s="8">
        <f>Binning!H271</f>
        <v>810</v>
      </c>
      <c r="G271" s="8">
        <f>Binning!I271</f>
        <v>105</v>
      </c>
      <c r="H271" s="8">
        <f>Binning!J271</f>
        <v>274.60000000000002</v>
      </c>
      <c r="J271" s="8">
        <f>Binning!L271</f>
        <v>645</v>
      </c>
      <c r="K271" s="8">
        <f>Binning!M271</f>
        <v>515</v>
      </c>
      <c r="L271" s="8">
        <f>Binning!N271</f>
        <v>85</v>
      </c>
      <c r="M271" s="8">
        <f>Binning!Y271</f>
        <v>5</v>
      </c>
      <c r="O271" s="8">
        <f t="shared" si="148"/>
        <v>135</v>
      </c>
      <c r="P271" s="8">
        <f>Binning!AZ271</f>
        <v>203.34644826666667</v>
      </c>
      <c r="Q271" s="8" t="str">
        <f t="shared" si="149"/>
        <v>ME003_E5</v>
      </c>
      <c r="R271" s="8">
        <f t="shared" si="185"/>
        <v>645</v>
      </c>
      <c r="S271" s="8">
        <f t="shared" si="185"/>
        <v>645</v>
      </c>
      <c r="T271" s="8">
        <f t="shared" si="185"/>
        <v>640</v>
      </c>
      <c r="U271" s="8">
        <f t="shared" si="185"/>
        <v>620</v>
      </c>
      <c r="V271" s="8">
        <f t="shared" si="185"/>
        <v>605</v>
      </c>
      <c r="W271" s="8">
        <f t="shared" si="185"/>
        <v>595</v>
      </c>
      <c r="X271" s="8">
        <f t="shared" si="185"/>
        <v>590</v>
      </c>
      <c r="Y271" s="8">
        <f t="shared" si="185"/>
        <v>580</v>
      </c>
      <c r="Z271" s="8">
        <f t="shared" si="185"/>
        <v>575</v>
      </c>
      <c r="AA271" s="8">
        <f t="shared" si="185"/>
        <v>570</v>
      </c>
      <c r="AB271" s="8">
        <f t="shared" si="185"/>
        <v>565</v>
      </c>
      <c r="AC271" s="8">
        <f t="shared" si="185"/>
        <v>560</v>
      </c>
      <c r="AD271" s="8">
        <f t="shared" si="185"/>
        <v>555</v>
      </c>
      <c r="AE271" s="8">
        <f t="shared" si="185"/>
        <v>555</v>
      </c>
      <c r="AF271" s="8" t="str">
        <f t="shared" si="185"/>
        <v/>
      </c>
      <c r="AG271" s="8" t="str">
        <f t="shared" si="185"/>
        <v/>
      </c>
      <c r="AH271" s="8" t="str">
        <f t="shared" si="184"/>
        <v/>
      </c>
      <c r="AI271" s="8" t="str">
        <f t="shared" si="184"/>
        <v/>
      </c>
      <c r="AJ271" s="8" t="str">
        <f t="shared" si="184"/>
        <v/>
      </c>
      <c r="AK271" s="8" t="str">
        <f t="shared" si="184"/>
        <v/>
      </c>
      <c r="AL271" s="8" t="str">
        <f t="shared" si="184"/>
        <v/>
      </c>
      <c r="AM271" s="8" t="str">
        <f t="shared" si="184"/>
        <v/>
      </c>
      <c r="AN271" s="8" t="str">
        <f t="shared" si="184"/>
        <v/>
      </c>
      <c r="AO271" s="8" t="str">
        <f t="shared" si="184"/>
        <v/>
      </c>
      <c r="AQ271" s="8">
        <f t="shared" si="150"/>
        <v>135</v>
      </c>
      <c r="AR271" s="8">
        <f t="shared" si="151"/>
        <v>203.34644826666667</v>
      </c>
      <c r="AS271" s="8" t="str">
        <f t="shared" si="152"/>
        <v>ME003_E5</v>
      </c>
      <c r="AT271" s="8">
        <f t="shared" si="153"/>
        <v>730</v>
      </c>
      <c r="AU271" s="8">
        <f t="shared" si="154"/>
        <v>730</v>
      </c>
      <c r="AV271" s="8">
        <f t="shared" si="155"/>
        <v>725</v>
      </c>
      <c r="AW271" s="8">
        <f t="shared" si="156"/>
        <v>705</v>
      </c>
      <c r="AX271" s="8">
        <f t="shared" si="157"/>
        <v>690</v>
      </c>
      <c r="AY271" s="8">
        <f t="shared" si="158"/>
        <v>680</v>
      </c>
      <c r="AZ271" s="8">
        <f t="shared" si="159"/>
        <v>675</v>
      </c>
      <c r="BA271" s="8">
        <f t="shared" si="160"/>
        <v>665</v>
      </c>
      <c r="BB271" s="8">
        <f t="shared" si="161"/>
        <v>660</v>
      </c>
      <c r="BC271" s="8">
        <f t="shared" si="162"/>
        <v>655</v>
      </c>
      <c r="BD271" s="8">
        <f t="shared" si="163"/>
        <v>650</v>
      </c>
      <c r="BE271" s="8">
        <f t="shared" si="164"/>
        <v>645</v>
      </c>
      <c r="BF271" s="8">
        <f t="shared" si="165"/>
        <v>640</v>
      </c>
      <c r="BG271" s="8">
        <f t="shared" si="166"/>
        <v>640</v>
      </c>
      <c r="BH271" s="8" t="str">
        <f t="shared" si="167"/>
        <v/>
      </c>
      <c r="BI271" s="8" t="str">
        <f t="shared" si="168"/>
        <v/>
      </c>
      <c r="BJ271" s="8" t="str">
        <f t="shared" si="169"/>
        <v/>
      </c>
      <c r="BK271" s="8" t="str">
        <f t="shared" si="170"/>
        <v/>
      </c>
      <c r="BL271" s="8" t="str">
        <f t="shared" si="171"/>
        <v/>
      </c>
      <c r="BM271" s="8" t="str">
        <f t="shared" si="172"/>
        <v/>
      </c>
      <c r="BN271" s="8" t="str">
        <f t="shared" si="173"/>
        <v/>
      </c>
      <c r="BO271" s="8" t="str">
        <f t="shared" si="174"/>
        <v/>
      </c>
      <c r="BP271" s="8" t="str">
        <f t="shared" si="175"/>
        <v/>
      </c>
      <c r="BQ271" s="8" t="str">
        <f t="shared" si="176"/>
        <v/>
      </c>
    </row>
    <row r="272" spans="1:69" x14ac:dyDescent="0.2">
      <c r="A272" s="8" t="str">
        <f>Binning!B272</f>
        <v>ECPU</v>
      </c>
      <c r="B272" s="8" t="str">
        <f>Binning!C272</f>
        <v>ME003</v>
      </c>
      <c r="C272" s="8" t="str">
        <f>Binning!D272</f>
        <v>E6</v>
      </c>
      <c r="D272" s="8" t="str">
        <f>Binning!F272</f>
        <v>ME003_E6</v>
      </c>
      <c r="E272" s="8" t="str">
        <f>Binning!G272</f>
        <v>Bin1</v>
      </c>
      <c r="F272" s="8">
        <f>Binning!H272</f>
        <v>795</v>
      </c>
      <c r="G272" s="8">
        <f>Binning!I272</f>
        <v>105</v>
      </c>
      <c r="H272" s="8">
        <f>Binning!J272</f>
        <v>274.60000000000002</v>
      </c>
      <c r="J272" s="8">
        <f>Binning!L272</f>
        <v>645</v>
      </c>
      <c r="K272" s="8">
        <f>Binning!M272</f>
        <v>515</v>
      </c>
      <c r="L272" s="8">
        <f>Binning!N272</f>
        <v>85</v>
      </c>
      <c r="M272" s="8">
        <f>Binning!Y272</f>
        <v>5</v>
      </c>
      <c r="O272" s="8">
        <f t="shared" si="148"/>
        <v>135</v>
      </c>
      <c r="P272" s="8">
        <f>Binning!AZ272</f>
        <v>203.34644826666667</v>
      </c>
      <c r="Q272" s="8" t="str">
        <f t="shared" si="149"/>
        <v>ME003_E6</v>
      </c>
      <c r="R272" s="8">
        <f t="shared" si="185"/>
        <v>645</v>
      </c>
      <c r="S272" s="8">
        <f t="shared" si="185"/>
        <v>645</v>
      </c>
      <c r="T272" s="8">
        <f t="shared" si="185"/>
        <v>625</v>
      </c>
      <c r="U272" s="8">
        <f t="shared" si="185"/>
        <v>605</v>
      </c>
      <c r="V272" s="8">
        <f t="shared" si="185"/>
        <v>590</v>
      </c>
      <c r="W272" s="8">
        <f t="shared" si="185"/>
        <v>580</v>
      </c>
      <c r="X272" s="8">
        <f t="shared" si="185"/>
        <v>575</v>
      </c>
      <c r="Y272" s="8">
        <f t="shared" si="185"/>
        <v>565</v>
      </c>
      <c r="Z272" s="8">
        <f t="shared" si="185"/>
        <v>560</v>
      </c>
      <c r="AA272" s="8">
        <f t="shared" si="185"/>
        <v>555</v>
      </c>
      <c r="AB272" s="8">
        <f t="shared" si="185"/>
        <v>550</v>
      </c>
      <c r="AC272" s="8">
        <f t="shared" si="185"/>
        <v>545</v>
      </c>
      <c r="AD272" s="8">
        <f t="shared" si="185"/>
        <v>540</v>
      </c>
      <c r="AE272" s="8">
        <f t="shared" si="185"/>
        <v>540</v>
      </c>
      <c r="AF272" s="8" t="str">
        <f t="shared" si="185"/>
        <v/>
      </c>
      <c r="AG272" s="8" t="str">
        <f t="shared" si="185"/>
        <v/>
      </c>
      <c r="AH272" s="8" t="str">
        <f t="shared" si="184"/>
        <v/>
      </c>
      <c r="AI272" s="8" t="str">
        <f t="shared" si="184"/>
        <v/>
      </c>
      <c r="AJ272" s="8" t="str">
        <f t="shared" si="184"/>
        <v/>
      </c>
      <c r="AK272" s="8" t="str">
        <f t="shared" si="184"/>
        <v/>
      </c>
      <c r="AL272" s="8" t="str">
        <f t="shared" si="184"/>
        <v/>
      </c>
      <c r="AM272" s="8" t="str">
        <f t="shared" si="184"/>
        <v/>
      </c>
      <c r="AN272" s="8" t="str">
        <f t="shared" si="184"/>
        <v/>
      </c>
      <c r="AO272" s="8" t="str">
        <f t="shared" si="184"/>
        <v/>
      </c>
      <c r="AQ272" s="8">
        <f t="shared" si="150"/>
        <v>135</v>
      </c>
      <c r="AR272" s="8">
        <f t="shared" si="151"/>
        <v>203.34644826666667</v>
      </c>
      <c r="AS272" s="8" t="str">
        <f t="shared" si="152"/>
        <v>ME003_E6</v>
      </c>
      <c r="AT272" s="8">
        <f t="shared" si="153"/>
        <v>730</v>
      </c>
      <c r="AU272" s="8">
        <f t="shared" si="154"/>
        <v>730</v>
      </c>
      <c r="AV272" s="8">
        <f t="shared" si="155"/>
        <v>710</v>
      </c>
      <c r="AW272" s="8">
        <f t="shared" si="156"/>
        <v>690</v>
      </c>
      <c r="AX272" s="8">
        <f t="shared" si="157"/>
        <v>675</v>
      </c>
      <c r="AY272" s="8">
        <f t="shared" si="158"/>
        <v>665</v>
      </c>
      <c r="AZ272" s="8">
        <f t="shared" si="159"/>
        <v>660</v>
      </c>
      <c r="BA272" s="8">
        <f t="shared" si="160"/>
        <v>650</v>
      </c>
      <c r="BB272" s="8">
        <f t="shared" si="161"/>
        <v>645</v>
      </c>
      <c r="BC272" s="8">
        <f t="shared" si="162"/>
        <v>640</v>
      </c>
      <c r="BD272" s="8">
        <f t="shared" si="163"/>
        <v>635</v>
      </c>
      <c r="BE272" s="8">
        <f t="shared" si="164"/>
        <v>630</v>
      </c>
      <c r="BF272" s="8">
        <f t="shared" si="165"/>
        <v>625</v>
      </c>
      <c r="BG272" s="8">
        <f t="shared" si="166"/>
        <v>625</v>
      </c>
      <c r="BH272" s="8" t="str">
        <f t="shared" si="167"/>
        <v/>
      </c>
      <c r="BI272" s="8" t="str">
        <f t="shared" si="168"/>
        <v/>
      </c>
      <c r="BJ272" s="8" t="str">
        <f t="shared" si="169"/>
        <v/>
      </c>
      <c r="BK272" s="8" t="str">
        <f t="shared" si="170"/>
        <v/>
      </c>
      <c r="BL272" s="8" t="str">
        <f t="shared" si="171"/>
        <v/>
      </c>
      <c r="BM272" s="8" t="str">
        <f t="shared" si="172"/>
        <v/>
      </c>
      <c r="BN272" s="8" t="str">
        <f t="shared" si="173"/>
        <v/>
      </c>
      <c r="BO272" s="8" t="str">
        <f t="shared" si="174"/>
        <v/>
      </c>
      <c r="BP272" s="8" t="str">
        <f t="shared" si="175"/>
        <v/>
      </c>
      <c r="BQ272" s="8" t="str">
        <f t="shared" si="176"/>
        <v/>
      </c>
    </row>
    <row r="273" spans="1:69" x14ac:dyDescent="0.2">
      <c r="A273" s="8" t="str">
        <f>Binning!B273</f>
        <v>ECPU</v>
      </c>
      <c r="B273" s="8" t="str">
        <f>Binning!C273</f>
        <v>ME003</v>
      </c>
      <c r="C273" s="8" t="str">
        <f>Binning!D273</f>
        <v>E7</v>
      </c>
      <c r="D273" s="8" t="str">
        <f>Binning!F273</f>
        <v>ME003_E7</v>
      </c>
      <c r="E273" s="8" t="str">
        <f>Binning!G273</f>
        <v>Bin1</v>
      </c>
      <c r="F273" s="8">
        <f>Binning!H273</f>
        <v>780</v>
      </c>
      <c r="G273" s="8">
        <f>Binning!I273</f>
        <v>105</v>
      </c>
      <c r="H273" s="8">
        <f>Binning!J273</f>
        <v>274.60000000000002</v>
      </c>
      <c r="J273" s="8">
        <f>Binning!L273</f>
        <v>645</v>
      </c>
      <c r="K273" s="8">
        <f>Binning!M273</f>
        <v>515</v>
      </c>
      <c r="L273" s="8">
        <f>Binning!N273</f>
        <v>85</v>
      </c>
      <c r="M273" s="8">
        <f>Binning!Y273</f>
        <v>5</v>
      </c>
      <c r="O273" s="8">
        <f t="shared" si="148"/>
        <v>135</v>
      </c>
      <c r="P273" s="8">
        <f>Binning!AZ273</f>
        <v>203.34644826666667</v>
      </c>
      <c r="Q273" s="8" t="str">
        <f t="shared" si="149"/>
        <v>ME003_E7</v>
      </c>
      <c r="R273" s="8">
        <f t="shared" si="185"/>
        <v>645</v>
      </c>
      <c r="S273" s="8">
        <f t="shared" si="185"/>
        <v>640</v>
      </c>
      <c r="T273" s="8">
        <f t="shared" si="185"/>
        <v>610</v>
      </c>
      <c r="U273" s="8">
        <f t="shared" si="185"/>
        <v>590</v>
      </c>
      <c r="V273" s="8">
        <f t="shared" si="185"/>
        <v>575</v>
      </c>
      <c r="W273" s="8">
        <f t="shared" si="185"/>
        <v>565</v>
      </c>
      <c r="X273" s="8">
        <f t="shared" si="185"/>
        <v>560</v>
      </c>
      <c r="Y273" s="8">
        <f t="shared" si="185"/>
        <v>550</v>
      </c>
      <c r="Z273" s="8">
        <f t="shared" si="185"/>
        <v>545</v>
      </c>
      <c r="AA273" s="8">
        <f t="shared" si="185"/>
        <v>540</v>
      </c>
      <c r="AB273" s="8">
        <f t="shared" si="185"/>
        <v>535</v>
      </c>
      <c r="AC273" s="8">
        <f t="shared" si="185"/>
        <v>530</v>
      </c>
      <c r="AD273" s="8">
        <f t="shared" si="185"/>
        <v>525</v>
      </c>
      <c r="AE273" s="8">
        <f t="shared" si="185"/>
        <v>525</v>
      </c>
      <c r="AF273" s="8" t="str">
        <f t="shared" si="185"/>
        <v/>
      </c>
      <c r="AG273" s="8" t="str">
        <f t="shared" si="185"/>
        <v/>
      </c>
      <c r="AH273" s="8" t="str">
        <f t="shared" si="184"/>
        <v/>
      </c>
      <c r="AI273" s="8" t="str">
        <f t="shared" si="184"/>
        <v/>
      </c>
      <c r="AJ273" s="8" t="str">
        <f t="shared" si="184"/>
        <v/>
      </c>
      <c r="AK273" s="8" t="str">
        <f t="shared" si="184"/>
        <v/>
      </c>
      <c r="AL273" s="8" t="str">
        <f t="shared" si="184"/>
        <v/>
      </c>
      <c r="AM273" s="8" t="str">
        <f t="shared" si="184"/>
        <v/>
      </c>
      <c r="AN273" s="8" t="str">
        <f t="shared" si="184"/>
        <v/>
      </c>
      <c r="AO273" s="8" t="str">
        <f t="shared" si="184"/>
        <v/>
      </c>
      <c r="AQ273" s="8">
        <f t="shared" si="150"/>
        <v>135</v>
      </c>
      <c r="AR273" s="8">
        <f t="shared" si="151"/>
        <v>203.34644826666667</v>
      </c>
      <c r="AS273" s="8" t="str">
        <f t="shared" si="152"/>
        <v>ME003_E7</v>
      </c>
      <c r="AT273" s="8">
        <f t="shared" si="153"/>
        <v>730</v>
      </c>
      <c r="AU273" s="8">
        <f t="shared" si="154"/>
        <v>725</v>
      </c>
      <c r="AV273" s="8">
        <f t="shared" si="155"/>
        <v>695</v>
      </c>
      <c r="AW273" s="8">
        <f t="shared" si="156"/>
        <v>675</v>
      </c>
      <c r="AX273" s="8">
        <f t="shared" si="157"/>
        <v>660</v>
      </c>
      <c r="AY273" s="8">
        <f t="shared" si="158"/>
        <v>650</v>
      </c>
      <c r="AZ273" s="8">
        <f t="shared" si="159"/>
        <v>645</v>
      </c>
      <c r="BA273" s="8">
        <f t="shared" si="160"/>
        <v>635</v>
      </c>
      <c r="BB273" s="8">
        <f t="shared" si="161"/>
        <v>630</v>
      </c>
      <c r="BC273" s="8">
        <f t="shared" si="162"/>
        <v>625</v>
      </c>
      <c r="BD273" s="8">
        <f t="shared" si="163"/>
        <v>620</v>
      </c>
      <c r="BE273" s="8">
        <f t="shared" si="164"/>
        <v>615</v>
      </c>
      <c r="BF273" s="8">
        <f t="shared" si="165"/>
        <v>610</v>
      </c>
      <c r="BG273" s="8">
        <f t="shared" si="166"/>
        <v>610</v>
      </c>
      <c r="BH273" s="8" t="str">
        <f t="shared" si="167"/>
        <v/>
      </c>
      <c r="BI273" s="8" t="str">
        <f t="shared" si="168"/>
        <v/>
      </c>
      <c r="BJ273" s="8" t="str">
        <f t="shared" si="169"/>
        <v/>
      </c>
      <c r="BK273" s="8" t="str">
        <f t="shared" si="170"/>
        <v/>
      </c>
      <c r="BL273" s="8" t="str">
        <f t="shared" si="171"/>
        <v/>
      </c>
      <c r="BM273" s="8" t="str">
        <f t="shared" si="172"/>
        <v/>
      </c>
      <c r="BN273" s="8" t="str">
        <f t="shared" si="173"/>
        <v/>
      </c>
      <c r="BO273" s="8" t="str">
        <f t="shared" si="174"/>
        <v/>
      </c>
      <c r="BP273" s="8" t="str">
        <f t="shared" si="175"/>
        <v/>
      </c>
      <c r="BQ273" s="8" t="str">
        <f t="shared" si="176"/>
        <v/>
      </c>
    </row>
    <row r="274" spans="1:69" x14ac:dyDescent="0.2">
      <c r="A274" s="8" t="str">
        <f>Binning!B274</f>
        <v>ECPU</v>
      </c>
      <c r="B274" s="8" t="str">
        <f>Binning!C274</f>
        <v>ME003</v>
      </c>
      <c r="C274" s="8" t="str">
        <f>Binning!D274</f>
        <v>E8</v>
      </c>
      <c r="D274" s="8" t="str">
        <f>Binning!F274</f>
        <v>ME003_E8</v>
      </c>
      <c r="E274" s="8" t="str">
        <f>Binning!G274</f>
        <v>Bin1</v>
      </c>
      <c r="F274" s="8">
        <f>Binning!H274</f>
        <v>765</v>
      </c>
      <c r="G274" s="8">
        <f>Binning!I274</f>
        <v>105</v>
      </c>
      <c r="H274" s="8">
        <f>Binning!J274</f>
        <v>274.60000000000002</v>
      </c>
      <c r="J274" s="8">
        <f>Binning!L274</f>
        <v>645</v>
      </c>
      <c r="K274" s="8">
        <f>Binning!M274</f>
        <v>515</v>
      </c>
      <c r="L274" s="8">
        <f>Binning!N274</f>
        <v>85</v>
      </c>
      <c r="M274" s="8">
        <f>Binning!Y274</f>
        <v>5</v>
      </c>
      <c r="O274" s="8">
        <f t="shared" ref="O274:O337" si="186">ROUND(100*H274/P274,0)</f>
        <v>135</v>
      </c>
      <c r="P274" s="8">
        <f>Binning!AZ274</f>
        <v>203.34644826666667</v>
      </c>
      <c r="Q274" s="8" t="str">
        <f t="shared" ref="Q274:Q337" si="187">D274</f>
        <v>ME003_E8</v>
      </c>
      <c r="R274" s="8">
        <f t="shared" si="185"/>
        <v>645</v>
      </c>
      <c r="S274" s="8">
        <f t="shared" si="185"/>
        <v>625</v>
      </c>
      <c r="T274" s="8">
        <f t="shared" si="185"/>
        <v>595</v>
      </c>
      <c r="U274" s="8">
        <f t="shared" si="185"/>
        <v>575</v>
      </c>
      <c r="V274" s="8">
        <f t="shared" si="185"/>
        <v>560</v>
      </c>
      <c r="W274" s="8">
        <f t="shared" si="185"/>
        <v>550</v>
      </c>
      <c r="X274" s="8">
        <f t="shared" si="185"/>
        <v>545</v>
      </c>
      <c r="Y274" s="8">
        <f t="shared" si="185"/>
        <v>535</v>
      </c>
      <c r="Z274" s="8">
        <f t="shared" si="185"/>
        <v>530</v>
      </c>
      <c r="AA274" s="8">
        <f t="shared" si="185"/>
        <v>525</v>
      </c>
      <c r="AB274" s="8">
        <f t="shared" si="185"/>
        <v>520</v>
      </c>
      <c r="AC274" s="8">
        <f t="shared" si="185"/>
        <v>515</v>
      </c>
      <c r="AD274" s="8">
        <f t="shared" si="185"/>
        <v>515</v>
      </c>
      <c r="AE274" s="8">
        <f t="shared" si="185"/>
        <v>515</v>
      </c>
      <c r="AF274" s="8" t="str">
        <f t="shared" si="185"/>
        <v/>
      </c>
      <c r="AG274" s="8" t="str">
        <f t="shared" si="185"/>
        <v/>
      </c>
      <c r="AH274" s="8" t="str">
        <f t="shared" si="184"/>
        <v/>
      </c>
      <c r="AI274" s="8" t="str">
        <f t="shared" si="184"/>
        <v/>
      </c>
      <c r="AJ274" s="8" t="str">
        <f t="shared" si="184"/>
        <v/>
      </c>
      <c r="AK274" s="8" t="str">
        <f t="shared" si="184"/>
        <v/>
      </c>
      <c r="AL274" s="8" t="str">
        <f t="shared" si="184"/>
        <v/>
      </c>
      <c r="AM274" s="8" t="str">
        <f t="shared" si="184"/>
        <v/>
      </c>
      <c r="AN274" s="8" t="str">
        <f t="shared" si="184"/>
        <v/>
      </c>
      <c r="AO274" s="8" t="str">
        <f t="shared" si="184"/>
        <v/>
      </c>
      <c r="AQ274" s="8">
        <f t="shared" ref="AQ274:AQ337" si="188">O274</f>
        <v>135</v>
      </c>
      <c r="AR274" s="8">
        <f t="shared" ref="AR274:AR337" si="189">P274</f>
        <v>203.34644826666667</v>
      </c>
      <c r="AS274" s="8" t="str">
        <f t="shared" ref="AS274:AS337" si="190">Q274</f>
        <v>ME003_E8</v>
      </c>
      <c r="AT274" s="8">
        <f t="shared" ref="AT274:AT337" si="191">IF($AQ274*1.03&gt;AT$2,$L274+R274,"")</f>
        <v>730</v>
      </c>
      <c r="AU274" s="8">
        <f t="shared" ref="AU274:AU337" si="192">IF($AQ274*1.03&gt;AU$2,$L274+S274,"")</f>
        <v>710</v>
      </c>
      <c r="AV274" s="8">
        <f t="shared" ref="AV274:AV337" si="193">IF($AQ274*1.03&gt;AV$2,$L274+T274,"")</f>
        <v>680</v>
      </c>
      <c r="AW274" s="8">
        <f t="shared" ref="AW274:AW337" si="194">IF($AQ274*1.03&gt;AW$2,$L274+U274,"")</f>
        <v>660</v>
      </c>
      <c r="AX274" s="8">
        <f t="shared" ref="AX274:AX337" si="195">IF($AQ274*1.03&gt;AX$2,$L274+V274,"")</f>
        <v>645</v>
      </c>
      <c r="AY274" s="8">
        <f t="shared" ref="AY274:AY337" si="196">IF($AQ274*1.03&gt;AY$2,$L274+W274,"")</f>
        <v>635</v>
      </c>
      <c r="AZ274" s="8">
        <f t="shared" ref="AZ274:AZ337" si="197">IF($AQ274*1.03&gt;AZ$2,$L274+X274,"")</f>
        <v>630</v>
      </c>
      <c r="BA274" s="8">
        <f t="shared" ref="BA274:BA337" si="198">IF($AQ274*1.03&gt;BA$2,$L274+Y274,"")</f>
        <v>620</v>
      </c>
      <c r="BB274" s="8">
        <f t="shared" ref="BB274:BB337" si="199">IF($AQ274*1.03&gt;BB$2,$L274+Z274,"")</f>
        <v>615</v>
      </c>
      <c r="BC274" s="8">
        <f t="shared" ref="BC274:BC337" si="200">IF($AQ274*1.03&gt;BC$2,$L274+AA274,"")</f>
        <v>610</v>
      </c>
      <c r="BD274" s="8">
        <f t="shared" ref="BD274:BD337" si="201">IF($AQ274*1.03&gt;BD$2,$L274+AB274,"")</f>
        <v>605</v>
      </c>
      <c r="BE274" s="8">
        <f t="shared" ref="BE274:BE337" si="202">IF($AQ274*1.03&gt;BE$2,$L274+AC274,"")</f>
        <v>600</v>
      </c>
      <c r="BF274" s="8">
        <f t="shared" ref="BF274:BF337" si="203">IF($AQ274*1.03&gt;BF$2,$L274+AD274,"")</f>
        <v>600</v>
      </c>
      <c r="BG274" s="8">
        <f t="shared" ref="BG274:BG337" si="204">IF($AQ274*1.03&gt;BG$2,$L274+AE274,"")</f>
        <v>600</v>
      </c>
      <c r="BH274" s="8" t="str">
        <f t="shared" ref="BH274:BH337" si="205">IF($AQ274*1.03&gt;BH$2,$L274+AF274,"")</f>
        <v/>
      </c>
      <c r="BI274" s="8" t="str">
        <f t="shared" ref="BI274:BI337" si="206">IF($AQ274*1.03&gt;BI$2,$L274+AG274,"")</f>
        <v/>
      </c>
      <c r="BJ274" s="8" t="str">
        <f t="shared" ref="BJ274:BJ337" si="207">IF($AQ274*1.03&gt;BJ$2,$L274+AH274,"")</f>
        <v/>
      </c>
      <c r="BK274" s="8" t="str">
        <f t="shared" ref="BK274:BK337" si="208">IF($AQ274*1.03&gt;BK$2,$L274+AI274,"")</f>
        <v/>
      </c>
      <c r="BL274" s="8" t="str">
        <f t="shared" ref="BL274:BL337" si="209">IF($AQ274*1.03&gt;BL$2,$L274+AJ274,"")</f>
        <v/>
      </c>
      <c r="BM274" s="8" t="str">
        <f t="shared" ref="BM274:BM337" si="210">IF($AQ274*1.03&gt;BM$2,$L274+AK274,"")</f>
        <v/>
      </c>
      <c r="BN274" s="8" t="str">
        <f t="shared" ref="BN274:BN337" si="211">IF($AQ274*1.03&gt;BN$2,$L274+AL274,"")</f>
        <v/>
      </c>
      <c r="BO274" s="8" t="str">
        <f t="shared" ref="BO274:BO337" si="212">IF($AQ274*1.03&gt;BO$2,$L274+AM274,"")</f>
        <v/>
      </c>
      <c r="BP274" s="8" t="str">
        <f t="shared" ref="BP274:BP337" si="213">IF($AQ274*1.03&gt;BP$2,$L274+AN274,"")</f>
        <v/>
      </c>
      <c r="BQ274" s="8" t="str">
        <f t="shared" ref="BQ274:BQ337" si="214">IF($AQ274*1.03&gt;BQ$2,$L274+AO274,"")</f>
        <v/>
      </c>
    </row>
    <row r="275" spans="1:69" x14ac:dyDescent="0.2">
      <c r="A275" s="8" t="str">
        <f>Binning!B275</f>
        <v>ECPU</v>
      </c>
      <c r="B275" s="8" t="str">
        <f>Binning!C275</f>
        <v>ME003</v>
      </c>
      <c r="C275" s="8" t="str">
        <f>Binning!D275</f>
        <v>E9</v>
      </c>
      <c r="D275" s="8" t="str">
        <f>Binning!F275</f>
        <v>ME003_E9</v>
      </c>
      <c r="E275" s="8" t="str">
        <f>Binning!G275</f>
        <v>Bin1</v>
      </c>
      <c r="F275" s="8">
        <f>Binning!H275</f>
        <v>750</v>
      </c>
      <c r="G275" s="8">
        <f>Binning!I275</f>
        <v>105</v>
      </c>
      <c r="H275" s="8">
        <f>Binning!J275</f>
        <v>274.60000000000002</v>
      </c>
      <c r="J275" s="8">
        <f>Binning!L275</f>
        <v>645</v>
      </c>
      <c r="K275" s="8">
        <f>Binning!M275</f>
        <v>515</v>
      </c>
      <c r="L275" s="8">
        <f>Binning!N275</f>
        <v>85</v>
      </c>
      <c r="M275" s="8">
        <f>Binning!Y275</f>
        <v>5</v>
      </c>
      <c r="O275" s="8">
        <f t="shared" si="186"/>
        <v>135</v>
      </c>
      <c r="P275" s="8">
        <f>Binning!AZ275</f>
        <v>203.34644826666667</v>
      </c>
      <c r="Q275" s="8" t="str">
        <f t="shared" si="187"/>
        <v>ME003_E9</v>
      </c>
      <c r="R275" s="8">
        <f t="shared" si="185"/>
        <v>645</v>
      </c>
      <c r="S275" s="8">
        <f t="shared" si="185"/>
        <v>610</v>
      </c>
      <c r="T275" s="8">
        <f t="shared" si="185"/>
        <v>580</v>
      </c>
      <c r="U275" s="8">
        <f t="shared" si="185"/>
        <v>560</v>
      </c>
      <c r="V275" s="8">
        <f t="shared" si="185"/>
        <v>545</v>
      </c>
      <c r="W275" s="8">
        <f t="shared" si="185"/>
        <v>535</v>
      </c>
      <c r="X275" s="8">
        <f t="shared" si="185"/>
        <v>530</v>
      </c>
      <c r="Y275" s="8">
        <f t="shared" si="185"/>
        <v>520</v>
      </c>
      <c r="Z275" s="8">
        <f t="shared" si="185"/>
        <v>515</v>
      </c>
      <c r="AA275" s="8">
        <f t="shared" si="185"/>
        <v>515</v>
      </c>
      <c r="AB275" s="8">
        <f t="shared" si="185"/>
        <v>515</v>
      </c>
      <c r="AC275" s="8">
        <f t="shared" si="185"/>
        <v>515</v>
      </c>
      <c r="AD275" s="8">
        <f t="shared" si="185"/>
        <v>515</v>
      </c>
      <c r="AE275" s="8">
        <f t="shared" si="185"/>
        <v>515</v>
      </c>
      <c r="AF275" s="8" t="str">
        <f t="shared" si="185"/>
        <v/>
      </c>
      <c r="AG275" s="8" t="str">
        <f t="shared" si="185"/>
        <v/>
      </c>
      <c r="AH275" s="8" t="str">
        <f t="shared" si="184"/>
        <v/>
      </c>
      <c r="AI275" s="8" t="str">
        <f t="shared" si="184"/>
        <v/>
      </c>
      <c r="AJ275" s="8" t="str">
        <f t="shared" si="184"/>
        <v/>
      </c>
      <c r="AK275" s="8" t="str">
        <f t="shared" si="184"/>
        <v/>
      </c>
      <c r="AL275" s="8" t="str">
        <f t="shared" si="184"/>
        <v/>
      </c>
      <c r="AM275" s="8" t="str">
        <f t="shared" si="184"/>
        <v/>
      </c>
      <c r="AN275" s="8" t="str">
        <f t="shared" si="184"/>
        <v/>
      </c>
      <c r="AO275" s="8" t="str">
        <f t="shared" si="184"/>
        <v/>
      </c>
      <c r="AQ275" s="8">
        <f t="shared" si="188"/>
        <v>135</v>
      </c>
      <c r="AR275" s="8">
        <f t="shared" si="189"/>
        <v>203.34644826666667</v>
      </c>
      <c r="AS275" s="8" t="str">
        <f t="shared" si="190"/>
        <v>ME003_E9</v>
      </c>
      <c r="AT275" s="8">
        <f t="shared" si="191"/>
        <v>730</v>
      </c>
      <c r="AU275" s="8">
        <f t="shared" si="192"/>
        <v>695</v>
      </c>
      <c r="AV275" s="8">
        <f t="shared" si="193"/>
        <v>665</v>
      </c>
      <c r="AW275" s="8">
        <f t="shared" si="194"/>
        <v>645</v>
      </c>
      <c r="AX275" s="8">
        <f t="shared" si="195"/>
        <v>630</v>
      </c>
      <c r="AY275" s="8">
        <f t="shared" si="196"/>
        <v>620</v>
      </c>
      <c r="AZ275" s="8">
        <f t="shared" si="197"/>
        <v>615</v>
      </c>
      <c r="BA275" s="8">
        <f t="shared" si="198"/>
        <v>605</v>
      </c>
      <c r="BB275" s="8">
        <f t="shared" si="199"/>
        <v>600</v>
      </c>
      <c r="BC275" s="8">
        <f t="shared" si="200"/>
        <v>600</v>
      </c>
      <c r="BD275" s="8">
        <f t="shared" si="201"/>
        <v>600</v>
      </c>
      <c r="BE275" s="8">
        <f t="shared" si="202"/>
        <v>600</v>
      </c>
      <c r="BF275" s="8">
        <f t="shared" si="203"/>
        <v>600</v>
      </c>
      <c r="BG275" s="8">
        <f t="shared" si="204"/>
        <v>600</v>
      </c>
      <c r="BH275" s="8" t="str">
        <f t="shared" si="205"/>
        <v/>
      </c>
      <c r="BI275" s="8" t="str">
        <f t="shared" si="206"/>
        <v/>
      </c>
      <c r="BJ275" s="8" t="str">
        <f t="shared" si="207"/>
        <v/>
      </c>
      <c r="BK275" s="8" t="str">
        <f t="shared" si="208"/>
        <v/>
      </c>
      <c r="BL275" s="8" t="str">
        <f t="shared" si="209"/>
        <v/>
      </c>
      <c r="BM275" s="8" t="str">
        <f t="shared" si="210"/>
        <v/>
      </c>
      <c r="BN275" s="8" t="str">
        <f t="shared" si="211"/>
        <v/>
      </c>
      <c r="BO275" s="8" t="str">
        <f t="shared" si="212"/>
        <v/>
      </c>
      <c r="BP275" s="8" t="str">
        <f t="shared" si="213"/>
        <v/>
      </c>
      <c r="BQ275" s="8" t="str">
        <f t="shared" si="214"/>
        <v/>
      </c>
    </row>
    <row r="276" spans="1:69" x14ac:dyDescent="0.2">
      <c r="A276" s="8" t="str">
        <f>Binning!B276</f>
        <v>ECPU</v>
      </c>
      <c r="B276" s="8" t="str">
        <f>Binning!C276</f>
        <v>ME003</v>
      </c>
      <c r="C276" s="8" t="str">
        <f>Binning!D276</f>
        <v>E10</v>
      </c>
      <c r="D276" s="8" t="str">
        <f>Binning!F276</f>
        <v>ME003_E10</v>
      </c>
      <c r="E276" s="8" t="str">
        <f>Binning!G276</f>
        <v>Bin1</v>
      </c>
      <c r="F276" s="8">
        <f>Binning!H276</f>
        <v>735</v>
      </c>
      <c r="G276" s="8">
        <f>Binning!I276</f>
        <v>105</v>
      </c>
      <c r="H276" s="8">
        <f>Binning!J276</f>
        <v>274.60000000000002</v>
      </c>
      <c r="J276" s="8">
        <f>Binning!L276</f>
        <v>645</v>
      </c>
      <c r="K276" s="8">
        <f>Binning!M276</f>
        <v>515</v>
      </c>
      <c r="L276" s="8">
        <f>Binning!N276</f>
        <v>85</v>
      </c>
      <c r="M276" s="8">
        <f>Binning!Y276</f>
        <v>5</v>
      </c>
      <c r="O276" s="8">
        <f t="shared" si="186"/>
        <v>135</v>
      </c>
      <c r="P276" s="8">
        <f>Binning!AZ276</f>
        <v>203.34644826666667</v>
      </c>
      <c r="Q276" s="8" t="str">
        <f t="shared" si="187"/>
        <v>ME003_E10</v>
      </c>
      <c r="R276" s="8">
        <f t="shared" si="185"/>
        <v>645</v>
      </c>
      <c r="S276" s="8">
        <f t="shared" si="185"/>
        <v>595</v>
      </c>
      <c r="T276" s="8">
        <f t="shared" si="185"/>
        <v>565</v>
      </c>
      <c r="U276" s="8">
        <f t="shared" si="185"/>
        <v>545</v>
      </c>
      <c r="V276" s="8">
        <f t="shared" si="185"/>
        <v>530</v>
      </c>
      <c r="W276" s="8">
        <f t="shared" si="185"/>
        <v>520</v>
      </c>
      <c r="X276" s="8">
        <f t="shared" si="185"/>
        <v>515</v>
      </c>
      <c r="Y276" s="8">
        <f t="shared" si="185"/>
        <v>515</v>
      </c>
      <c r="Z276" s="8">
        <f t="shared" si="185"/>
        <v>515</v>
      </c>
      <c r="AA276" s="8">
        <f t="shared" si="185"/>
        <v>515</v>
      </c>
      <c r="AB276" s="8">
        <f t="shared" si="185"/>
        <v>515</v>
      </c>
      <c r="AC276" s="8">
        <f t="shared" si="185"/>
        <v>515</v>
      </c>
      <c r="AD276" s="8">
        <f t="shared" si="185"/>
        <v>515</v>
      </c>
      <c r="AE276" s="8">
        <f t="shared" si="185"/>
        <v>515</v>
      </c>
      <c r="AF276" s="8" t="str">
        <f t="shared" si="185"/>
        <v/>
      </c>
      <c r="AG276" s="8" t="str">
        <f t="shared" si="185"/>
        <v/>
      </c>
      <c r="AH276" s="8" t="str">
        <f t="shared" si="184"/>
        <v/>
      </c>
      <c r="AI276" s="8" t="str">
        <f t="shared" si="184"/>
        <v/>
      </c>
      <c r="AJ276" s="8" t="str">
        <f t="shared" si="184"/>
        <v/>
      </c>
      <c r="AK276" s="8" t="str">
        <f t="shared" si="184"/>
        <v/>
      </c>
      <c r="AL276" s="8" t="str">
        <f t="shared" si="184"/>
        <v/>
      </c>
      <c r="AM276" s="8" t="str">
        <f t="shared" si="184"/>
        <v/>
      </c>
      <c r="AN276" s="8" t="str">
        <f t="shared" si="184"/>
        <v/>
      </c>
      <c r="AO276" s="8" t="str">
        <f t="shared" si="184"/>
        <v/>
      </c>
      <c r="AQ276" s="8">
        <f t="shared" si="188"/>
        <v>135</v>
      </c>
      <c r="AR276" s="8">
        <f t="shared" si="189"/>
        <v>203.34644826666667</v>
      </c>
      <c r="AS276" s="8" t="str">
        <f t="shared" si="190"/>
        <v>ME003_E10</v>
      </c>
      <c r="AT276" s="8">
        <f t="shared" si="191"/>
        <v>730</v>
      </c>
      <c r="AU276" s="8">
        <f t="shared" si="192"/>
        <v>680</v>
      </c>
      <c r="AV276" s="8">
        <f t="shared" si="193"/>
        <v>650</v>
      </c>
      <c r="AW276" s="8">
        <f t="shared" si="194"/>
        <v>630</v>
      </c>
      <c r="AX276" s="8">
        <f t="shared" si="195"/>
        <v>615</v>
      </c>
      <c r="AY276" s="8">
        <f t="shared" si="196"/>
        <v>605</v>
      </c>
      <c r="AZ276" s="8">
        <f t="shared" si="197"/>
        <v>600</v>
      </c>
      <c r="BA276" s="8">
        <f t="shared" si="198"/>
        <v>600</v>
      </c>
      <c r="BB276" s="8">
        <f t="shared" si="199"/>
        <v>600</v>
      </c>
      <c r="BC276" s="8">
        <f t="shared" si="200"/>
        <v>600</v>
      </c>
      <c r="BD276" s="8">
        <f t="shared" si="201"/>
        <v>600</v>
      </c>
      <c r="BE276" s="8">
        <f t="shared" si="202"/>
        <v>600</v>
      </c>
      <c r="BF276" s="8">
        <f t="shared" si="203"/>
        <v>600</v>
      </c>
      <c r="BG276" s="8">
        <f t="shared" si="204"/>
        <v>600</v>
      </c>
      <c r="BH276" s="8" t="str">
        <f t="shared" si="205"/>
        <v/>
      </c>
      <c r="BI276" s="8" t="str">
        <f t="shared" si="206"/>
        <v/>
      </c>
      <c r="BJ276" s="8" t="str">
        <f t="shared" si="207"/>
        <v/>
      </c>
      <c r="BK276" s="8" t="str">
        <f t="shared" si="208"/>
        <v/>
      </c>
      <c r="BL276" s="8" t="str">
        <f t="shared" si="209"/>
        <v/>
      </c>
      <c r="BM276" s="8" t="str">
        <f t="shared" si="210"/>
        <v/>
      </c>
      <c r="BN276" s="8" t="str">
        <f t="shared" si="211"/>
        <v/>
      </c>
      <c r="BO276" s="8" t="str">
        <f t="shared" si="212"/>
        <v/>
      </c>
      <c r="BP276" s="8" t="str">
        <f t="shared" si="213"/>
        <v/>
      </c>
      <c r="BQ276" s="8" t="str">
        <f t="shared" si="214"/>
        <v/>
      </c>
    </row>
    <row r="277" spans="1:69" x14ac:dyDescent="0.2">
      <c r="A277" s="8" t="str">
        <f>Binning!B277</f>
        <v>ECPU</v>
      </c>
      <c r="B277" s="8" t="str">
        <f>Binning!C277</f>
        <v>ME003</v>
      </c>
      <c r="C277" s="8" t="str">
        <f>Binning!D277</f>
        <v>E11</v>
      </c>
      <c r="D277" s="8" t="str">
        <f>Binning!F277</f>
        <v>ME003_E11</v>
      </c>
      <c r="E277" s="8" t="str">
        <f>Binning!G277</f>
        <v>Bin1</v>
      </c>
      <c r="F277" s="8">
        <f>Binning!H277</f>
        <v>720</v>
      </c>
      <c r="G277" s="8">
        <f>Binning!I277</f>
        <v>105</v>
      </c>
      <c r="H277" s="8">
        <f>Binning!J277</f>
        <v>274.60000000000002</v>
      </c>
      <c r="J277" s="8">
        <f>Binning!L277</f>
        <v>645</v>
      </c>
      <c r="K277" s="8">
        <f>Binning!M277</f>
        <v>515</v>
      </c>
      <c r="L277" s="8">
        <f>Binning!N277</f>
        <v>85</v>
      </c>
      <c r="M277" s="8">
        <f>Binning!Y277</f>
        <v>5</v>
      </c>
      <c r="O277" s="8">
        <f t="shared" si="186"/>
        <v>135</v>
      </c>
      <c r="P277" s="8">
        <f>Binning!AZ277</f>
        <v>203.34644826666667</v>
      </c>
      <c r="Q277" s="8" t="str">
        <f t="shared" si="187"/>
        <v>ME003_E11</v>
      </c>
      <c r="R277" s="8">
        <f t="shared" si="185"/>
        <v>645</v>
      </c>
      <c r="S277" s="8">
        <f t="shared" si="185"/>
        <v>580</v>
      </c>
      <c r="T277" s="8">
        <f t="shared" si="185"/>
        <v>550</v>
      </c>
      <c r="U277" s="8">
        <f t="shared" si="185"/>
        <v>530</v>
      </c>
      <c r="V277" s="8">
        <f t="shared" si="185"/>
        <v>515</v>
      </c>
      <c r="W277" s="8">
        <f t="shared" si="185"/>
        <v>515</v>
      </c>
      <c r="X277" s="8">
        <f t="shared" si="185"/>
        <v>515</v>
      </c>
      <c r="Y277" s="8">
        <f t="shared" si="185"/>
        <v>515</v>
      </c>
      <c r="Z277" s="8">
        <f t="shared" si="185"/>
        <v>515</v>
      </c>
      <c r="AA277" s="8">
        <f t="shared" si="185"/>
        <v>515</v>
      </c>
      <c r="AB277" s="8">
        <f t="shared" si="185"/>
        <v>515</v>
      </c>
      <c r="AC277" s="8">
        <f t="shared" si="185"/>
        <v>515</v>
      </c>
      <c r="AD277" s="8">
        <f t="shared" si="185"/>
        <v>515</v>
      </c>
      <c r="AE277" s="8">
        <f t="shared" si="185"/>
        <v>515</v>
      </c>
      <c r="AF277" s="8" t="str">
        <f t="shared" si="185"/>
        <v/>
      </c>
      <c r="AG277" s="8" t="str">
        <f t="shared" si="185"/>
        <v/>
      </c>
      <c r="AH277" s="8" t="str">
        <f t="shared" si="184"/>
        <v/>
      </c>
      <c r="AI277" s="8" t="str">
        <f t="shared" si="184"/>
        <v/>
      </c>
      <c r="AJ277" s="8" t="str">
        <f t="shared" si="184"/>
        <v/>
      </c>
      <c r="AK277" s="8" t="str">
        <f t="shared" si="184"/>
        <v/>
      </c>
      <c r="AL277" s="8" t="str">
        <f t="shared" si="184"/>
        <v/>
      </c>
      <c r="AM277" s="8" t="str">
        <f t="shared" si="184"/>
        <v/>
      </c>
      <c r="AN277" s="8" t="str">
        <f t="shared" si="184"/>
        <v/>
      </c>
      <c r="AO277" s="8" t="str">
        <f t="shared" si="184"/>
        <v/>
      </c>
      <c r="AQ277" s="8">
        <f t="shared" si="188"/>
        <v>135</v>
      </c>
      <c r="AR277" s="8">
        <f t="shared" si="189"/>
        <v>203.34644826666667</v>
      </c>
      <c r="AS277" s="8" t="str">
        <f t="shared" si="190"/>
        <v>ME003_E11</v>
      </c>
      <c r="AT277" s="8">
        <f t="shared" si="191"/>
        <v>730</v>
      </c>
      <c r="AU277" s="8">
        <f t="shared" si="192"/>
        <v>665</v>
      </c>
      <c r="AV277" s="8">
        <f t="shared" si="193"/>
        <v>635</v>
      </c>
      <c r="AW277" s="8">
        <f t="shared" si="194"/>
        <v>615</v>
      </c>
      <c r="AX277" s="8">
        <f t="shared" si="195"/>
        <v>600</v>
      </c>
      <c r="AY277" s="8">
        <f t="shared" si="196"/>
        <v>600</v>
      </c>
      <c r="AZ277" s="8">
        <f t="shared" si="197"/>
        <v>600</v>
      </c>
      <c r="BA277" s="8">
        <f t="shared" si="198"/>
        <v>600</v>
      </c>
      <c r="BB277" s="8">
        <f t="shared" si="199"/>
        <v>600</v>
      </c>
      <c r="BC277" s="8">
        <f t="shared" si="200"/>
        <v>600</v>
      </c>
      <c r="BD277" s="8">
        <f t="shared" si="201"/>
        <v>600</v>
      </c>
      <c r="BE277" s="8">
        <f t="shared" si="202"/>
        <v>600</v>
      </c>
      <c r="BF277" s="8">
        <f t="shared" si="203"/>
        <v>600</v>
      </c>
      <c r="BG277" s="8">
        <f t="shared" si="204"/>
        <v>600</v>
      </c>
      <c r="BH277" s="8" t="str">
        <f t="shared" si="205"/>
        <v/>
      </c>
      <c r="BI277" s="8" t="str">
        <f t="shared" si="206"/>
        <v/>
      </c>
      <c r="BJ277" s="8" t="str">
        <f t="shared" si="207"/>
        <v/>
      </c>
      <c r="BK277" s="8" t="str">
        <f t="shared" si="208"/>
        <v/>
      </c>
      <c r="BL277" s="8" t="str">
        <f t="shared" si="209"/>
        <v/>
      </c>
      <c r="BM277" s="8" t="str">
        <f t="shared" si="210"/>
        <v/>
      </c>
      <c r="BN277" s="8" t="str">
        <f t="shared" si="211"/>
        <v/>
      </c>
      <c r="BO277" s="8" t="str">
        <f t="shared" si="212"/>
        <v/>
      </c>
      <c r="BP277" s="8" t="str">
        <f t="shared" si="213"/>
        <v/>
      </c>
      <c r="BQ277" s="8" t="str">
        <f t="shared" si="214"/>
        <v/>
      </c>
    </row>
    <row r="278" spans="1:69" x14ac:dyDescent="0.2">
      <c r="A278" s="8" t="str">
        <f>Binning!B278</f>
        <v>ECPU</v>
      </c>
      <c r="B278" s="8" t="str">
        <f>Binning!C278</f>
        <v>ME003</v>
      </c>
      <c r="C278" s="8" t="str">
        <f>Binning!D278</f>
        <v>E12</v>
      </c>
      <c r="D278" s="8" t="str">
        <f>Binning!F278</f>
        <v>ME003_E12</v>
      </c>
      <c r="E278" s="8" t="str">
        <f>Binning!G278</f>
        <v>Bin1</v>
      </c>
      <c r="F278" s="8">
        <f>Binning!H278</f>
        <v>705</v>
      </c>
      <c r="G278" s="8">
        <f>Binning!I278</f>
        <v>105</v>
      </c>
      <c r="H278" s="8">
        <f>Binning!J278</f>
        <v>274.60000000000002</v>
      </c>
      <c r="J278" s="8">
        <f>Binning!L278</f>
        <v>645</v>
      </c>
      <c r="K278" s="8">
        <f>Binning!M278</f>
        <v>515</v>
      </c>
      <c r="L278" s="8">
        <f>Binning!N278</f>
        <v>85</v>
      </c>
      <c r="M278" s="8">
        <f>Binning!Y278</f>
        <v>5</v>
      </c>
      <c r="O278" s="8">
        <f t="shared" si="186"/>
        <v>135</v>
      </c>
      <c r="P278" s="8">
        <f>Binning!AZ278</f>
        <v>203.34644826666667</v>
      </c>
      <c r="Q278" s="8" t="str">
        <f t="shared" si="187"/>
        <v>ME003_E12</v>
      </c>
      <c r="R278" s="8">
        <f t="shared" si="185"/>
        <v>645</v>
      </c>
      <c r="S278" s="8">
        <f t="shared" si="185"/>
        <v>565</v>
      </c>
      <c r="T278" s="8">
        <f t="shared" si="185"/>
        <v>535</v>
      </c>
      <c r="U278" s="8">
        <f t="shared" si="185"/>
        <v>515</v>
      </c>
      <c r="V278" s="8">
        <f t="shared" si="185"/>
        <v>515</v>
      </c>
      <c r="W278" s="8">
        <f t="shared" si="185"/>
        <v>515</v>
      </c>
      <c r="X278" s="8">
        <f t="shared" si="185"/>
        <v>515</v>
      </c>
      <c r="Y278" s="8">
        <f t="shared" si="185"/>
        <v>515</v>
      </c>
      <c r="Z278" s="8">
        <f t="shared" si="185"/>
        <v>515</v>
      </c>
      <c r="AA278" s="8">
        <f t="shared" si="185"/>
        <v>515</v>
      </c>
      <c r="AB278" s="8">
        <f t="shared" si="185"/>
        <v>515</v>
      </c>
      <c r="AC278" s="8">
        <f t="shared" si="185"/>
        <v>515</v>
      </c>
      <c r="AD278" s="8">
        <f t="shared" si="185"/>
        <v>515</v>
      </c>
      <c r="AE278" s="8">
        <f t="shared" si="185"/>
        <v>515</v>
      </c>
      <c r="AF278" s="8" t="str">
        <f t="shared" si="185"/>
        <v/>
      </c>
      <c r="AG278" s="8" t="str">
        <f t="shared" si="185"/>
        <v/>
      </c>
      <c r="AH278" s="8" t="str">
        <f t="shared" si="184"/>
        <v/>
      </c>
      <c r="AI278" s="8" t="str">
        <f t="shared" si="184"/>
        <v/>
      </c>
      <c r="AJ278" s="8" t="str">
        <f t="shared" si="184"/>
        <v/>
      </c>
      <c r="AK278" s="8" t="str">
        <f t="shared" si="184"/>
        <v/>
      </c>
      <c r="AL278" s="8" t="str">
        <f t="shared" si="184"/>
        <v/>
      </c>
      <c r="AM278" s="8" t="str">
        <f t="shared" si="184"/>
        <v/>
      </c>
      <c r="AN278" s="8" t="str">
        <f t="shared" si="184"/>
        <v/>
      </c>
      <c r="AO278" s="8" t="str">
        <f t="shared" si="184"/>
        <v/>
      </c>
      <c r="AQ278" s="8">
        <f t="shared" si="188"/>
        <v>135</v>
      </c>
      <c r="AR278" s="8">
        <f t="shared" si="189"/>
        <v>203.34644826666667</v>
      </c>
      <c r="AS278" s="8" t="str">
        <f t="shared" si="190"/>
        <v>ME003_E12</v>
      </c>
      <c r="AT278" s="8">
        <f t="shared" si="191"/>
        <v>730</v>
      </c>
      <c r="AU278" s="8">
        <f t="shared" si="192"/>
        <v>650</v>
      </c>
      <c r="AV278" s="8">
        <f t="shared" si="193"/>
        <v>620</v>
      </c>
      <c r="AW278" s="8">
        <f t="shared" si="194"/>
        <v>600</v>
      </c>
      <c r="AX278" s="8">
        <f t="shared" si="195"/>
        <v>600</v>
      </c>
      <c r="AY278" s="8">
        <f t="shared" si="196"/>
        <v>600</v>
      </c>
      <c r="AZ278" s="8">
        <f t="shared" si="197"/>
        <v>600</v>
      </c>
      <c r="BA278" s="8">
        <f t="shared" si="198"/>
        <v>600</v>
      </c>
      <c r="BB278" s="8">
        <f t="shared" si="199"/>
        <v>600</v>
      </c>
      <c r="BC278" s="8">
        <f t="shared" si="200"/>
        <v>600</v>
      </c>
      <c r="BD278" s="8">
        <f t="shared" si="201"/>
        <v>600</v>
      </c>
      <c r="BE278" s="8">
        <f t="shared" si="202"/>
        <v>600</v>
      </c>
      <c r="BF278" s="8">
        <f t="shared" si="203"/>
        <v>600</v>
      </c>
      <c r="BG278" s="8">
        <f t="shared" si="204"/>
        <v>600</v>
      </c>
      <c r="BH278" s="8" t="str">
        <f t="shared" si="205"/>
        <v/>
      </c>
      <c r="BI278" s="8" t="str">
        <f t="shared" si="206"/>
        <v/>
      </c>
      <c r="BJ278" s="8" t="str">
        <f t="shared" si="207"/>
        <v/>
      </c>
      <c r="BK278" s="8" t="str">
        <f t="shared" si="208"/>
        <v/>
      </c>
      <c r="BL278" s="8" t="str">
        <f t="shared" si="209"/>
        <v/>
      </c>
      <c r="BM278" s="8" t="str">
        <f t="shared" si="210"/>
        <v/>
      </c>
      <c r="BN278" s="8" t="str">
        <f t="shared" si="211"/>
        <v/>
      </c>
      <c r="BO278" s="8" t="str">
        <f t="shared" si="212"/>
        <v/>
      </c>
      <c r="BP278" s="8" t="str">
        <f t="shared" si="213"/>
        <v/>
      </c>
      <c r="BQ278" s="8" t="str">
        <f t="shared" si="214"/>
        <v/>
      </c>
    </row>
    <row r="279" spans="1:69" x14ac:dyDescent="0.2">
      <c r="A279" s="8" t="str">
        <f>Binning!B279</f>
        <v>ECPU</v>
      </c>
      <c r="B279" s="8" t="str">
        <f>Binning!C279</f>
        <v>ME004</v>
      </c>
      <c r="C279" s="8" t="str">
        <f>Binning!D279</f>
        <v>E1</v>
      </c>
      <c r="D279" s="8" t="str">
        <f>Binning!F279</f>
        <v>ME004_E1</v>
      </c>
      <c r="E279" s="8" t="str">
        <f>Binning!G279</f>
        <v>Bin1</v>
      </c>
      <c r="F279" s="8">
        <f>Binning!H279</f>
        <v>935</v>
      </c>
      <c r="G279" s="8">
        <f>Binning!I279</f>
        <v>120</v>
      </c>
      <c r="H279" s="8">
        <f>Binning!J279</f>
        <v>274.60000000000002</v>
      </c>
      <c r="J279" s="8">
        <f>Binning!L279</f>
        <v>710</v>
      </c>
      <c r="K279" s="8">
        <f>Binning!M279</f>
        <v>565</v>
      </c>
      <c r="L279" s="8">
        <f>Binning!N279</f>
        <v>90</v>
      </c>
      <c r="M279" s="8">
        <f>Binning!Y279</f>
        <v>5</v>
      </c>
      <c r="O279" s="8">
        <f t="shared" si="186"/>
        <v>135</v>
      </c>
      <c r="P279" s="8">
        <f>Binning!AZ279</f>
        <v>203.34644826666667</v>
      </c>
      <c r="Q279" s="8" t="str">
        <f t="shared" si="187"/>
        <v>ME004_E1</v>
      </c>
      <c r="R279" s="8">
        <f t="shared" si="185"/>
        <v>710</v>
      </c>
      <c r="S279" s="8">
        <f t="shared" si="185"/>
        <v>710</v>
      </c>
      <c r="T279" s="8">
        <f t="shared" si="185"/>
        <v>710</v>
      </c>
      <c r="U279" s="8">
        <f t="shared" si="185"/>
        <v>710</v>
      </c>
      <c r="V279" s="8">
        <f t="shared" si="185"/>
        <v>705</v>
      </c>
      <c r="W279" s="8">
        <f t="shared" si="185"/>
        <v>690</v>
      </c>
      <c r="X279" s="8">
        <f t="shared" si="185"/>
        <v>680</v>
      </c>
      <c r="Y279" s="8">
        <f t="shared" si="185"/>
        <v>675</v>
      </c>
      <c r="Z279" s="8">
        <f t="shared" si="185"/>
        <v>665</v>
      </c>
      <c r="AA279" s="8">
        <f t="shared" si="185"/>
        <v>660</v>
      </c>
      <c r="AB279" s="8">
        <f t="shared" si="185"/>
        <v>655</v>
      </c>
      <c r="AC279" s="8">
        <f t="shared" si="185"/>
        <v>650</v>
      </c>
      <c r="AD279" s="8">
        <f t="shared" si="185"/>
        <v>645</v>
      </c>
      <c r="AE279" s="8">
        <f t="shared" si="185"/>
        <v>640</v>
      </c>
      <c r="AF279" s="8" t="str">
        <f t="shared" si="185"/>
        <v/>
      </c>
      <c r="AG279" s="8" t="str">
        <f t="shared" si="183"/>
        <v/>
      </c>
      <c r="AH279" s="8" t="str">
        <f t="shared" si="183"/>
        <v/>
      </c>
      <c r="AI279" s="8" t="str">
        <f t="shared" si="183"/>
        <v/>
      </c>
      <c r="AJ279" s="8" t="str">
        <f t="shared" si="183"/>
        <v/>
      </c>
      <c r="AK279" s="8" t="str">
        <f t="shared" si="183"/>
        <v/>
      </c>
      <c r="AL279" s="8" t="str">
        <f t="shared" si="183"/>
        <v/>
      </c>
      <c r="AM279" s="8" t="str">
        <f t="shared" si="183"/>
        <v/>
      </c>
      <c r="AN279" s="8" t="str">
        <f t="shared" si="183"/>
        <v/>
      </c>
      <c r="AO279" s="8" t="str">
        <f t="shared" si="183"/>
        <v/>
      </c>
      <c r="AQ279" s="8">
        <f t="shared" si="188"/>
        <v>135</v>
      </c>
      <c r="AR279" s="8">
        <f t="shared" si="189"/>
        <v>203.34644826666667</v>
      </c>
      <c r="AS279" s="8" t="str">
        <f t="shared" si="190"/>
        <v>ME004_E1</v>
      </c>
      <c r="AT279" s="8">
        <f t="shared" si="191"/>
        <v>800</v>
      </c>
      <c r="AU279" s="8">
        <f t="shared" si="192"/>
        <v>800</v>
      </c>
      <c r="AV279" s="8">
        <f t="shared" si="193"/>
        <v>800</v>
      </c>
      <c r="AW279" s="8">
        <f t="shared" si="194"/>
        <v>800</v>
      </c>
      <c r="AX279" s="8">
        <f t="shared" si="195"/>
        <v>795</v>
      </c>
      <c r="AY279" s="8">
        <f t="shared" si="196"/>
        <v>780</v>
      </c>
      <c r="AZ279" s="8">
        <f t="shared" si="197"/>
        <v>770</v>
      </c>
      <c r="BA279" s="8">
        <f t="shared" si="198"/>
        <v>765</v>
      </c>
      <c r="BB279" s="8">
        <f t="shared" si="199"/>
        <v>755</v>
      </c>
      <c r="BC279" s="8">
        <f t="shared" si="200"/>
        <v>750</v>
      </c>
      <c r="BD279" s="8">
        <f t="shared" si="201"/>
        <v>745</v>
      </c>
      <c r="BE279" s="8">
        <f t="shared" si="202"/>
        <v>740</v>
      </c>
      <c r="BF279" s="8">
        <f t="shared" si="203"/>
        <v>735</v>
      </c>
      <c r="BG279" s="8">
        <f t="shared" si="204"/>
        <v>730</v>
      </c>
      <c r="BH279" s="8" t="str">
        <f t="shared" si="205"/>
        <v/>
      </c>
      <c r="BI279" s="8" t="str">
        <f t="shared" si="206"/>
        <v/>
      </c>
      <c r="BJ279" s="8" t="str">
        <f t="shared" si="207"/>
        <v/>
      </c>
      <c r="BK279" s="8" t="str">
        <f t="shared" si="208"/>
        <v/>
      </c>
      <c r="BL279" s="8" t="str">
        <f t="shared" si="209"/>
        <v/>
      </c>
      <c r="BM279" s="8" t="str">
        <f t="shared" si="210"/>
        <v/>
      </c>
      <c r="BN279" s="8" t="str">
        <f t="shared" si="211"/>
        <v/>
      </c>
      <c r="BO279" s="8" t="str">
        <f t="shared" si="212"/>
        <v/>
      </c>
      <c r="BP279" s="8" t="str">
        <f t="shared" si="213"/>
        <v/>
      </c>
      <c r="BQ279" s="8" t="str">
        <f t="shared" si="214"/>
        <v/>
      </c>
    </row>
    <row r="280" spans="1:69" x14ac:dyDescent="0.2">
      <c r="A280" s="8" t="str">
        <f>Binning!B280</f>
        <v>ECPU</v>
      </c>
      <c r="B280" s="8" t="str">
        <f>Binning!C280</f>
        <v>ME004</v>
      </c>
      <c r="C280" s="8" t="str">
        <f>Binning!D280</f>
        <v>E2</v>
      </c>
      <c r="D280" s="8" t="str">
        <f>Binning!F280</f>
        <v>ME004_E2</v>
      </c>
      <c r="E280" s="8" t="str">
        <f>Binning!G280</f>
        <v>Bin1</v>
      </c>
      <c r="F280" s="8">
        <f>Binning!H280</f>
        <v>920</v>
      </c>
      <c r="G280" s="8">
        <f>Binning!I280</f>
        <v>120</v>
      </c>
      <c r="H280" s="8">
        <f>Binning!J280</f>
        <v>274.60000000000002</v>
      </c>
      <c r="J280" s="8">
        <f>Binning!L280</f>
        <v>700</v>
      </c>
      <c r="K280" s="8">
        <f>Binning!M280</f>
        <v>565</v>
      </c>
      <c r="L280" s="8">
        <f>Binning!N280</f>
        <v>90</v>
      </c>
      <c r="M280" s="8">
        <f>Binning!Y280</f>
        <v>5</v>
      </c>
      <c r="O280" s="8">
        <f t="shared" si="186"/>
        <v>135</v>
      </c>
      <c r="P280" s="8">
        <f>Binning!AZ280</f>
        <v>203.34644826666667</v>
      </c>
      <c r="Q280" s="8" t="str">
        <f t="shared" si="187"/>
        <v>ME004_E2</v>
      </c>
      <c r="R280" s="8">
        <f t="shared" si="185"/>
        <v>700</v>
      </c>
      <c r="S280" s="8">
        <f t="shared" si="185"/>
        <v>700</v>
      </c>
      <c r="T280" s="8">
        <f t="shared" si="185"/>
        <v>700</v>
      </c>
      <c r="U280" s="8">
        <f t="shared" si="185"/>
        <v>700</v>
      </c>
      <c r="V280" s="8">
        <f t="shared" si="185"/>
        <v>690</v>
      </c>
      <c r="W280" s="8">
        <f t="shared" si="185"/>
        <v>675</v>
      </c>
      <c r="X280" s="8">
        <f t="shared" si="185"/>
        <v>665</v>
      </c>
      <c r="Y280" s="8">
        <f t="shared" si="185"/>
        <v>660</v>
      </c>
      <c r="Z280" s="8">
        <f t="shared" si="185"/>
        <v>650</v>
      </c>
      <c r="AA280" s="8">
        <f t="shared" si="185"/>
        <v>645</v>
      </c>
      <c r="AB280" s="8">
        <f t="shared" si="185"/>
        <v>640</v>
      </c>
      <c r="AC280" s="8">
        <f t="shared" si="185"/>
        <v>635</v>
      </c>
      <c r="AD280" s="8">
        <f t="shared" si="185"/>
        <v>630</v>
      </c>
      <c r="AE280" s="8">
        <f t="shared" si="185"/>
        <v>625</v>
      </c>
      <c r="AF280" s="8" t="str">
        <f t="shared" si="185"/>
        <v/>
      </c>
      <c r="AG280" s="8" t="str">
        <f t="shared" si="185"/>
        <v/>
      </c>
      <c r="AH280" s="8" t="str">
        <f t="shared" si="183"/>
        <v/>
      </c>
      <c r="AI280" s="8" t="str">
        <f t="shared" si="183"/>
        <v/>
      </c>
      <c r="AJ280" s="8" t="str">
        <f t="shared" si="183"/>
        <v/>
      </c>
      <c r="AK280" s="8" t="str">
        <f t="shared" si="183"/>
        <v/>
      </c>
      <c r="AL280" s="8" t="str">
        <f t="shared" si="183"/>
        <v/>
      </c>
      <c r="AM280" s="8" t="str">
        <f t="shared" si="183"/>
        <v/>
      </c>
      <c r="AN280" s="8" t="str">
        <f t="shared" si="183"/>
        <v/>
      </c>
      <c r="AO280" s="8" t="str">
        <f t="shared" si="183"/>
        <v/>
      </c>
      <c r="AQ280" s="8">
        <f t="shared" si="188"/>
        <v>135</v>
      </c>
      <c r="AR280" s="8">
        <f t="shared" si="189"/>
        <v>203.34644826666667</v>
      </c>
      <c r="AS280" s="8" t="str">
        <f t="shared" si="190"/>
        <v>ME004_E2</v>
      </c>
      <c r="AT280" s="8">
        <f t="shared" si="191"/>
        <v>790</v>
      </c>
      <c r="AU280" s="8">
        <f t="shared" si="192"/>
        <v>790</v>
      </c>
      <c r="AV280" s="8">
        <f t="shared" si="193"/>
        <v>790</v>
      </c>
      <c r="AW280" s="8">
        <f t="shared" si="194"/>
        <v>790</v>
      </c>
      <c r="AX280" s="8">
        <f t="shared" si="195"/>
        <v>780</v>
      </c>
      <c r="AY280" s="8">
        <f t="shared" si="196"/>
        <v>765</v>
      </c>
      <c r="AZ280" s="8">
        <f t="shared" si="197"/>
        <v>755</v>
      </c>
      <c r="BA280" s="8">
        <f t="shared" si="198"/>
        <v>750</v>
      </c>
      <c r="BB280" s="8">
        <f t="shared" si="199"/>
        <v>740</v>
      </c>
      <c r="BC280" s="8">
        <f t="shared" si="200"/>
        <v>735</v>
      </c>
      <c r="BD280" s="8">
        <f t="shared" si="201"/>
        <v>730</v>
      </c>
      <c r="BE280" s="8">
        <f t="shared" si="202"/>
        <v>725</v>
      </c>
      <c r="BF280" s="8">
        <f t="shared" si="203"/>
        <v>720</v>
      </c>
      <c r="BG280" s="8">
        <f t="shared" si="204"/>
        <v>715</v>
      </c>
      <c r="BH280" s="8" t="str">
        <f t="shared" si="205"/>
        <v/>
      </c>
      <c r="BI280" s="8" t="str">
        <f t="shared" si="206"/>
        <v/>
      </c>
      <c r="BJ280" s="8" t="str">
        <f t="shared" si="207"/>
        <v/>
      </c>
      <c r="BK280" s="8" t="str">
        <f t="shared" si="208"/>
        <v/>
      </c>
      <c r="BL280" s="8" t="str">
        <f t="shared" si="209"/>
        <v/>
      </c>
      <c r="BM280" s="8" t="str">
        <f t="shared" si="210"/>
        <v/>
      </c>
      <c r="BN280" s="8" t="str">
        <f t="shared" si="211"/>
        <v/>
      </c>
      <c r="BO280" s="8" t="str">
        <f t="shared" si="212"/>
        <v/>
      </c>
      <c r="BP280" s="8" t="str">
        <f t="shared" si="213"/>
        <v/>
      </c>
      <c r="BQ280" s="8" t="str">
        <f t="shared" si="214"/>
        <v/>
      </c>
    </row>
    <row r="281" spans="1:69" x14ac:dyDescent="0.2">
      <c r="A281" s="8" t="str">
        <f>Binning!B281</f>
        <v>ECPU</v>
      </c>
      <c r="B281" s="8" t="str">
        <f>Binning!C281</f>
        <v>ME004</v>
      </c>
      <c r="C281" s="8" t="str">
        <f>Binning!D281</f>
        <v>E3</v>
      </c>
      <c r="D281" s="8" t="str">
        <f>Binning!F281</f>
        <v>ME004_E3</v>
      </c>
      <c r="E281" s="8" t="str">
        <f>Binning!G281</f>
        <v>Bin1</v>
      </c>
      <c r="F281" s="8">
        <f>Binning!H281</f>
        <v>905</v>
      </c>
      <c r="G281" s="8">
        <f>Binning!I281</f>
        <v>120</v>
      </c>
      <c r="H281" s="8">
        <f>Binning!J281</f>
        <v>274.60000000000002</v>
      </c>
      <c r="J281" s="8">
        <f>Binning!L281</f>
        <v>690</v>
      </c>
      <c r="K281" s="8">
        <f>Binning!M281</f>
        <v>565</v>
      </c>
      <c r="L281" s="8">
        <f>Binning!N281</f>
        <v>90</v>
      </c>
      <c r="M281" s="8">
        <f>Binning!Y281</f>
        <v>5</v>
      </c>
      <c r="O281" s="8">
        <f t="shared" si="186"/>
        <v>135</v>
      </c>
      <c r="P281" s="8">
        <f>Binning!AZ281</f>
        <v>203.34644826666667</v>
      </c>
      <c r="Q281" s="8" t="str">
        <f t="shared" si="187"/>
        <v>ME004_E3</v>
      </c>
      <c r="R281" s="8">
        <f t="shared" si="185"/>
        <v>690</v>
      </c>
      <c r="S281" s="8">
        <f t="shared" si="185"/>
        <v>690</v>
      </c>
      <c r="T281" s="8">
        <f t="shared" si="185"/>
        <v>690</v>
      </c>
      <c r="U281" s="8">
        <f t="shared" si="185"/>
        <v>690</v>
      </c>
      <c r="V281" s="8">
        <f t="shared" si="185"/>
        <v>675</v>
      </c>
      <c r="W281" s="8">
        <f t="shared" si="185"/>
        <v>660</v>
      </c>
      <c r="X281" s="8">
        <f t="shared" si="185"/>
        <v>650</v>
      </c>
      <c r="Y281" s="8">
        <f t="shared" si="185"/>
        <v>645</v>
      </c>
      <c r="Z281" s="8">
        <f t="shared" si="185"/>
        <v>635</v>
      </c>
      <c r="AA281" s="8">
        <f t="shared" si="185"/>
        <v>630</v>
      </c>
      <c r="AB281" s="8">
        <f t="shared" si="185"/>
        <v>625</v>
      </c>
      <c r="AC281" s="8">
        <f t="shared" si="185"/>
        <v>620</v>
      </c>
      <c r="AD281" s="8">
        <f t="shared" si="185"/>
        <v>615</v>
      </c>
      <c r="AE281" s="8">
        <f t="shared" si="185"/>
        <v>610</v>
      </c>
      <c r="AF281" s="8" t="str">
        <f t="shared" si="185"/>
        <v/>
      </c>
      <c r="AG281" s="8" t="str">
        <f t="shared" si="185"/>
        <v/>
      </c>
      <c r="AH281" s="8" t="str">
        <f t="shared" si="183"/>
        <v/>
      </c>
      <c r="AI281" s="8" t="str">
        <f t="shared" si="183"/>
        <v/>
      </c>
      <c r="AJ281" s="8" t="str">
        <f t="shared" si="183"/>
        <v/>
      </c>
      <c r="AK281" s="8" t="str">
        <f t="shared" si="183"/>
        <v/>
      </c>
      <c r="AL281" s="8" t="str">
        <f t="shared" si="183"/>
        <v/>
      </c>
      <c r="AM281" s="8" t="str">
        <f t="shared" si="183"/>
        <v/>
      </c>
      <c r="AN281" s="8" t="str">
        <f t="shared" si="183"/>
        <v/>
      </c>
      <c r="AO281" s="8" t="str">
        <f t="shared" si="183"/>
        <v/>
      </c>
      <c r="AQ281" s="8">
        <f t="shared" si="188"/>
        <v>135</v>
      </c>
      <c r="AR281" s="8">
        <f t="shared" si="189"/>
        <v>203.34644826666667</v>
      </c>
      <c r="AS281" s="8" t="str">
        <f t="shared" si="190"/>
        <v>ME004_E3</v>
      </c>
      <c r="AT281" s="8">
        <f t="shared" si="191"/>
        <v>780</v>
      </c>
      <c r="AU281" s="8">
        <f t="shared" si="192"/>
        <v>780</v>
      </c>
      <c r="AV281" s="8">
        <f t="shared" si="193"/>
        <v>780</v>
      </c>
      <c r="AW281" s="8">
        <f t="shared" si="194"/>
        <v>780</v>
      </c>
      <c r="AX281" s="8">
        <f t="shared" si="195"/>
        <v>765</v>
      </c>
      <c r="AY281" s="8">
        <f t="shared" si="196"/>
        <v>750</v>
      </c>
      <c r="AZ281" s="8">
        <f t="shared" si="197"/>
        <v>740</v>
      </c>
      <c r="BA281" s="8">
        <f t="shared" si="198"/>
        <v>735</v>
      </c>
      <c r="BB281" s="8">
        <f t="shared" si="199"/>
        <v>725</v>
      </c>
      <c r="BC281" s="8">
        <f t="shared" si="200"/>
        <v>720</v>
      </c>
      <c r="BD281" s="8">
        <f t="shared" si="201"/>
        <v>715</v>
      </c>
      <c r="BE281" s="8">
        <f t="shared" si="202"/>
        <v>710</v>
      </c>
      <c r="BF281" s="8">
        <f t="shared" si="203"/>
        <v>705</v>
      </c>
      <c r="BG281" s="8">
        <f t="shared" si="204"/>
        <v>700</v>
      </c>
      <c r="BH281" s="8" t="str">
        <f t="shared" si="205"/>
        <v/>
      </c>
      <c r="BI281" s="8" t="str">
        <f t="shared" si="206"/>
        <v/>
      </c>
      <c r="BJ281" s="8" t="str">
        <f t="shared" si="207"/>
        <v/>
      </c>
      <c r="BK281" s="8" t="str">
        <f t="shared" si="208"/>
        <v/>
      </c>
      <c r="BL281" s="8" t="str">
        <f t="shared" si="209"/>
        <v/>
      </c>
      <c r="BM281" s="8" t="str">
        <f t="shared" si="210"/>
        <v/>
      </c>
      <c r="BN281" s="8" t="str">
        <f t="shared" si="211"/>
        <v/>
      </c>
      <c r="BO281" s="8" t="str">
        <f t="shared" si="212"/>
        <v/>
      </c>
      <c r="BP281" s="8" t="str">
        <f t="shared" si="213"/>
        <v/>
      </c>
      <c r="BQ281" s="8" t="str">
        <f t="shared" si="214"/>
        <v/>
      </c>
    </row>
    <row r="282" spans="1:69" x14ac:dyDescent="0.2">
      <c r="A282" s="8" t="str">
        <f>Binning!B282</f>
        <v>ECPU</v>
      </c>
      <c r="B282" s="8" t="str">
        <f>Binning!C282</f>
        <v>ME004</v>
      </c>
      <c r="C282" s="8" t="str">
        <f>Binning!D282</f>
        <v>E4</v>
      </c>
      <c r="D282" s="8" t="str">
        <f>Binning!F282</f>
        <v>ME004_E4</v>
      </c>
      <c r="E282" s="8" t="str">
        <f>Binning!G282</f>
        <v>Bin1</v>
      </c>
      <c r="F282" s="8">
        <f>Binning!H282</f>
        <v>890</v>
      </c>
      <c r="G282" s="8">
        <f>Binning!I282</f>
        <v>120</v>
      </c>
      <c r="H282" s="8">
        <f>Binning!J282</f>
        <v>274.60000000000002</v>
      </c>
      <c r="J282" s="8">
        <f>Binning!L282</f>
        <v>690</v>
      </c>
      <c r="K282" s="8">
        <f>Binning!M282</f>
        <v>565</v>
      </c>
      <c r="L282" s="8">
        <f>Binning!N282</f>
        <v>90</v>
      </c>
      <c r="M282" s="8">
        <f>Binning!Y282</f>
        <v>5</v>
      </c>
      <c r="O282" s="8">
        <f t="shared" si="186"/>
        <v>135</v>
      </c>
      <c r="P282" s="8">
        <f>Binning!AZ282</f>
        <v>203.34644826666667</v>
      </c>
      <c r="Q282" s="8" t="str">
        <f t="shared" si="187"/>
        <v>ME004_E4</v>
      </c>
      <c r="R282" s="8">
        <f t="shared" si="185"/>
        <v>690</v>
      </c>
      <c r="S282" s="8">
        <f t="shared" si="185"/>
        <v>690</v>
      </c>
      <c r="T282" s="8">
        <f t="shared" si="185"/>
        <v>690</v>
      </c>
      <c r="U282" s="8">
        <f t="shared" si="185"/>
        <v>675</v>
      </c>
      <c r="V282" s="8">
        <f t="shared" si="185"/>
        <v>660</v>
      </c>
      <c r="W282" s="8">
        <f t="shared" si="185"/>
        <v>645</v>
      </c>
      <c r="X282" s="8">
        <f t="shared" si="185"/>
        <v>635</v>
      </c>
      <c r="Y282" s="8">
        <f t="shared" si="185"/>
        <v>630</v>
      </c>
      <c r="Z282" s="8">
        <f t="shared" si="185"/>
        <v>620</v>
      </c>
      <c r="AA282" s="8">
        <f t="shared" si="185"/>
        <v>615</v>
      </c>
      <c r="AB282" s="8">
        <f t="shared" si="185"/>
        <v>610</v>
      </c>
      <c r="AC282" s="8">
        <f t="shared" si="185"/>
        <v>605</v>
      </c>
      <c r="AD282" s="8">
        <f t="shared" si="185"/>
        <v>600</v>
      </c>
      <c r="AE282" s="8">
        <f t="shared" si="185"/>
        <v>595</v>
      </c>
      <c r="AF282" s="8" t="str">
        <f t="shared" si="185"/>
        <v/>
      </c>
      <c r="AG282" s="8" t="str">
        <f t="shared" si="185"/>
        <v/>
      </c>
      <c r="AH282" s="8" t="str">
        <f t="shared" si="183"/>
        <v/>
      </c>
      <c r="AI282" s="8" t="str">
        <f t="shared" si="183"/>
        <v/>
      </c>
      <c r="AJ282" s="8" t="str">
        <f t="shared" si="183"/>
        <v/>
      </c>
      <c r="AK282" s="8" t="str">
        <f t="shared" si="183"/>
        <v/>
      </c>
      <c r="AL282" s="8" t="str">
        <f t="shared" si="183"/>
        <v/>
      </c>
      <c r="AM282" s="8" t="str">
        <f t="shared" si="183"/>
        <v/>
      </c>
      <c r="AN282" s="8" t="str">
        <f t="shared" si="183"/>
        <v/>
      </c>
      <c r="AO282" s="8" t="str">
        <f t="shared" si="183"/>
        <v/>
      </c>
      <c r="AQ282" s="8">
        <f t="shared" si="188"/>
        <v>135</v>
      </c>
      <c r="AR282" s="8">
        <f t="shared" si="189"/>
        <v>203.34644826666667</v>
      </c>
      <c r="AS282" s="8" t="str">
        <f t="shared" si="190"/>
        <v>ME004_E4</v>
      </c>
      <c r="AT282" s="8">
        <f t="shared" si="191"/>
        <v>780</v>
      </c>
      <c r="AU282" s="8">
        <f t="shared" si="192"/>
        <v>780</v>
      </c>
      <c r="AV282" s="8">
        <f t="shared" si="193"/>
        <v>780</v>
      </c>
      <c r="AW282" s="8">
        <f t="shared" si="194"/>
        <v>765</v>
      </c>
      <c r="AX282" s="8">
        <f t="shared" si="195"/>
        <v>750</v>
      </c>
      <c r="AY282" s="8">
        <f t="shared" si="196"/>
        <v>735</v>
      </c>
      <c r="AZ282" s="8">
        <f t="shared" si="197"/>
        <v>725</v>
      </c>
      <c r="BA282" s="8">
        <f t="shared" si="198"/>
        <v>720</v>
      </c>
      <c r="BB282" s="8">
        <f t="shared" si="199"/>
        <v>710</v>
      </c>
      <c r="BC282" s="8">
        <f t="shared" si="200"/>
        <v>705</v>
      </c>
      <c r="BD282" s="8">
        <f t="shared" si="201"/>
        <v>700</v>
      </c>
      <c r="BE282" s="8">
        <f t="shared" si="202"/>
        <v>695</v>
      </c>
      <c r="BF282" s="8">
        <f t="shared" si="203"/>
        <v>690</v>
      </c>
      <c r="BG282" s="8">
        <f t="shared" si="204"/>
        <v>685</v>
      </c>
      <c r="BH282" s="8" t="str">
        <f t="shared" si="205"/>
        <v/>
      </c>
      <c r="BI282" s="8" t="str">
        <f t="shared" si="206"/>
        <v/>
      </c>
      <c r="BJ282" s="8" t="str">
        <f t="shared" si="207"/>
        <v/>
      </c>
      <c r="BK282" s="8" t="str">
        <f t="shared" si="208"/>
        <v/>
      </c>
      <c r="BL282" s="8" t="str">
        <f t="shared" si="209"/>
        <v/>
      </c>
      <c r="BM282" s="8" t="str">
        <f t="shared" si="210"/>
        <v/>
      </c>
      <c r="BN282" s="8" t="str">
        <f t="shared" si="211"/>
        <v/>
      </c>
      <c r="BO282" s="8" t="str">
        <f t="shared" si="212"/>
        <v/>
      </c>
      <c r="BP282" s="8" t="str">
        <f t="shared" si="213"/>
        <v/>
      </c>
      <c r="BQ282" s="8" t="str">
        <f t="shared" si="214"/>
        <v/>
      </c>
    </row>
    <row r="283" spans="1:69" x14ac:dyDescent="0.2">
      <c r="A283" s="8" t="str">
        <f>Binning!B283</f>
        <v>ECPU</v>
      </c>
      <c r="B283" s="8" t="str">
        <f>Binning!C283</f>
        <v>ME004</v>
      </c>
      <c r="C283" s="8" t="str">
        <f>Binning!D283</f>
        <v>E5</v>
      </c>
      <c r="D283" s="8" t="str">
        <f>Binning!F283</f>
        <v>ME004_E5</v>
      </c>
      <c r="E283" s="8" t="str">
        <f>Binning!G283</f>
        <v>Bin1</v>
      </c>
      <c r="F283" s="8">
        <f>Binning!H283</f>
        <v>875</v>
      </c>
      <c r="G283" s="8">
        <f>Binning!I283</f>
        <v>120</v>
      </c>
      <c r="H283" s="8">
        <f>Binning!J283</f>
        <v>274.60000000000002</v>
      </c>
      <c r="J283" s="8">
        <f>Binning!L283</f>
        <v>690</v>
      </c>
      <c r="K283" s="8">
        <f>Binning!M283</f>
        <v>565</v>
      </c>
      <c r="L283" s="8">
        <f>Binning!N283</f>
        <v>90</v>
      </c>
      <c r="M283" s="8">
        <f>Binning!Y283</f>
        <v>5</v>
      </c>
      <c r="O283" s="8">
        <f t="shared" si="186"/>
        <v>135</v>
      </c>
      <c r="P283" s="8">
        <f>Binning!AZ283</f>
        <v>203.34644826666667</v>
      </c>
      <c r="Q283" s="8" t="str">
        <f t="shared" si="187"/>
        <v>ME004_E5</v>
      </c>
      <c r="R283" s="8">
        <f t="shared" si="185"/>
        <v>690</v>
      </c>
      <c r="S283" s="8">
        <f t="shared" si="185"/>
        <v>690</v>
      </c>
      <c r="T283" s="8">
        <f t="shared" si="185"/>
        <v>680</v>
      </c>
      <c r="U283" s="8">
        <f t="shared" si="185"/>
        <v>660</v>
      </c>
      <c r="V283" s="8">
        <f t="shared" si="185"/>
        <v>645</v>
      </c>
      <c r="W283" s="8">
        <f t="shared" si="185"/>
        <v>630</v>
      </c>
      <c r="X283" s="8">
        <f t="shared" si="185"/>
        <v>620</v>
      </c>
      <c r="Y283" s="8">
        <f t="shared" si="185"/>
        <v>615</v>
      </c>
      <c r="Z283" s="8">
        <f t="shared" si="185"/>
        <v>605</v>
      </c>
      <c r="AA283" s="8">
        <f t="shared" si="185"/>
        <v>600</v>
      </c>
      <c r="AB283" s="8">
        <f t="shared" si="185"/>
        <v>595</v>
      </c>
      <c r="AC283" s="8">
        <f t="shared" si="185"/>
        <v>590</v>
      </c>
      <c r="AD283" s="8">
        <f t="shared" si="185"/>
        <v>585</v>
      </c>
      <c r="AE283" s="8">
        <f t="shared" si="185"/>
        <v>580</v>
      </c>
      <c r="AF283" s="8" t="str">
        <f t="shared" si="185"/>
        <v/>
      </c>
      <c r="AG283" s="8" t="str">
        <f t="shared" si="185"/>
        <v/>
      </c>
      <c r="AH283" s="8" t="str">
        <f t="shared" si="183"/>
        <v/>
      </c>
      <c r="AI283" s="8" t="str">
        <f t="shared" si="183"/>
        <v/>
      </c>
      <c r="AJ283" s="8" t="str">
        <f t="shared" si="183"/>
        <v/>
      </c>
      <c r="AK283" s="8" t="str">
        <f t="shared" si="183"/>
        <v/>
      </c>
      <c r="AL283" s="8" t="str">
        <f t="shared" si="183"/>
        <v/>
      </c>
      <c r="AM283" s="8" t="str">
        <f t="shared" si="183"/>
        <v/>
      </c>
      <c r="AN283" s="8" t="str">
        <f t="shared" si="183"/>
        <v/>
      </c>
      <c r="AO283" s="8" t="str">
        <f t="shared" si="183"/>
        <v/>
      </c>
      <c r="AQ283" s="8">
        <f t="shared" si="188"/>
        <v>135</v>
      </c>
      <c r="AR283" s="8">
        <f t="shared" si="189"/>
        <v>203.34644826666667</v>
      </c>
      <c r="AS283" s="8" t="str">
        <f t="shared" si="190"/>
        <v>ME004_E5</v>
      </c>
      <c r="AT283" s="8">
        <f t="shared" si="191"/>
        <v>780</v>
      </c>
      <c r="AU283" s="8">
        <f t="shared" si="192"/>
        <v>780</v>
      </c>
      <c r="AV283" s="8">
        <f t="shared" si="193"/>
        <v>770</v>
      </c>
      <c r="AW283" s="8">
        <f t="shared" si="194"/>
        <v>750</v>
      </c>
      <c r="AX283" s="8">
        <f t="shared" si="195"/>
        <v>735</v>
      </c>
      <c r="AY283" s="8">
        <f t="shared" si="196"/>
        <v>720</v>
      </c>
      <c r="AZ283" s="8">
        <f t="shared" si="197"/>
        <v>710</v>
      </c>
      <c r="BA283" s="8">
        <f t="shared" si="198"/>
        <v>705</v>
      </c>
      <c r="BB283" s="8">
        <f t="shared" si="199"/>
        <v>695</v>
      </c>
      <c r="BC283" s="8">
        <f t="shared" si="200"/>
        <v>690</v>
      </c>
      <c r="BD283" s="8">
        <f t="shared" si="201"/>
        <v>685</v>
      </c>
      <c r="BE283" s="8">
        <f t="shared" si="202"/>
        <v>680</v>
      </c>
      <c r="BF283" s="8">
        <f t="shared" si="203"/>
        <v>675</v>
      </c>
      <c r="BG283" s="8">
        <f t="shared" si="204"/>
        <v>670</v>
      </c>
      <c r="BH283" s="8" t="str">
        <f t="shared" si="205"/>
        <v/>
      </c>
      <c r="BI283" s="8" t="str">
        <f t="shared" si="206"/>
        <v/>
      </c>
      <c r="BJ283" s="8" t="str">
        <f t="shared" si="207"/>
        <v/>
      </c>
      <c r="BK283" s="8" t="str">
        <f t="shared" si="208"/>
        <v/>
      </c>
      <c r="BL283" s="8" t="str">
        <f t="shared" si="209"/>
        <v/>
      </c>
      <c r="BM283" s="8" t="str">
        <f t="shared" si="210"/>
        <v/>
      </c>
      <c r="BN283" s="8" t="str">
        <f t="shared" si="211"/>
        <v/>
      </c>
      <c r="BO283" s="8" t="str">
        <f t="shared" si="212"/>
        <v/>
      </c>
      <c r="BP283" s="8" t="str">
        <f t="shared" si="213"/>
        <v/>
      </c>
      <c r="BQ283" s="8" t="str">
        <f t="shared" si="214"/>
        <v/>
      </c>
    </row>
    <row r="284" spans="1:69" x14ac:dyDescent="0.2">
      <c r="A284" s="8" t="str">
        <f>Binning!B284</f>
        <v>ECPU</v>
      </c>
      <c r="B284" s="8" t="str">
        <f>Binning!C284</f>
        <v>ME004</v>
      </c>
      <c r="C284" s="8" t="str">
        <f>Binning!D284</f>
        <v>E6</v>
      </c>
      <c r="D284" s="8" t="str">
        <f>Binning!F284</f>
        <v>ME004_E6</v>
      </c>
      <c r="E284" s="8" t="str">
        <f>Binning!G284</f>
        <v>Bin1</v>
      </c>
      <c r="F284" s="8">
        <f>Binning!H284</f>
        <v>860</v>
      </c>
      <c r="G284" s="8">
        <f>Binning!I284</f>
        <v>120</v>
      </c>
      <c r="H284" s="8">
        <f>Binning!J284</f>
        <v>274.60000000000002</v>
      </c>
      <c r="J284" s="8">
        <f>Binning!L284</f>
        <v>690</v>
      </c>
      <c r="K284" s="8">
        <f>Binning!M284</f>
        <v>565</v>
      </c>
      <c r="L284" s="8">
        <f>Binning!N284</f>
        <v>90</v>
      </c>
      <c r="M284" s="8">
        <f>Binning!Y284</f>
        <v>5</v>
      </c>
      <c r="O284" s="8">
        <f t="shared" si="186"/>
        <v>135</v>
      </c>
      <c r="P284" s="8">
        <f>Binning!AZ284</f>
        <v>203.34644826666667</v>
      </c>
      <c r="Q284" s="8" t="str">
        <f t="shared" si="187"/>
        <v>ME004_E6</v>
      </c>
      <c r="R284" s="8">
        <f t="shared" si="185"/>
        <v>690</v>
      </c>
      <c r="S284" s="8">
        <f t="shared" si="185"/>
        <v>690</v>
      </c>
      <c r="T284" s="8">
        <f t="shared" si="185"/>
        <v>665</v>
      </c>
      <c r="U284" s="8">
        <f t="shared" si="185"/>
        <v>645</v>
      </c>
      <c r="V284" s="8">
        <f t="shared" si="185"/>
        <v>630</v>
      </c>
      <c r="W284" s="8">
        <f t="shared" si="185"/>
        <v>615</v>
      </c>
      <c r="X284" s="8">
        <f t="shared" si="185"/>
        <v>605</v>
      </c>
      <c r="Y284" s="8">
        <f t="shared" si="185"/>
        <v>600</v>
      </c>
      <c r="Z284" s="8">
        <f t="shared" si="185"/>
        <v>590</v>
      </c>
      <c r="AA284" s="8">
        <f t="shared" si="185"/>
        <v>585</v>
      </c>
      <c r="AB284" s="8">
        <f t="shared" si="185"/>
        <v>580</v>
      </c>
      <c r="AC284" s="8">
        <f t="shared" si="185"/>
        <v>575</v>
      </c>
      <c r="AD284" s="8">
        <f t="shared" si="185"/>
        <v>570</v>
      </c>
      <c r="AE284" s="8">
        <f t="shared" si="185"/>
        <v>565</v>
      </c>
      <c r="AF284" s="8" t="str">
        <f t="shared" si="185"/>
        <v/>
      </c>
      <c r="AG284" s="8" t="str">
        <f t="shared" si="185"/>
        <v/>
      </c>
      <c r="AH284" s="8" t="str">
        <f t="shared" si="183"/>
        <v/>
      </c>
      <c r="AI284" s="8" t="str">
        <f t="shared" si="183"/>
        <v/>
      </c>
      <c r="AJ284" s="8" t="str">
        <f t="shared" si="183"/>
        <v/>
      </c>
      <c r="AK284" s="8" t="str">
        <f t="shared" si="183"/>
        <v/>
      </c>
      <c r="AL284" s="8" t="str">
        <f t="shared" si="183"/>
        <v/>
      </c>
      <c r="AM284" s="8" t="str">
        <f t="shared" si="183"/>
        <v/>
      </c>
      <c r="AN284" s="8" t="str">
        <f t="shared" si="183"/>
        <v/>
      </c>
      <c r="AO284" s="8" t="str">
        <f t="shared" si="183"/>
        <v/>
      </c>
      <c r="AQ284" s="8">
        <f t="shared" si="188"/>
        <v>135</v>
      </c>
      <c r="AR284" s="8">
        <f t="shared" si="189"/>
        <v>203.34644826666667</v>
      </c>
      <c r="AS284" s="8" t="str">
        <f t="shared" si="190"/>
        <v>ME004_E6</v>
      </c>
      <c r="AT284" s="8">
        <f t="shared" si="191"/>
        <v>780</v>
      </c>
      <c r="AU284" s="8">
        <f t="shared" si="192"/>
        <v>780</v>
      </c>
      <c r="AV284" s="8">
        <f t="shared" si="193"/>
        <v>755</v>
      </c>
      <c r="AW284" s="8">
        <f t="shared" si="194"/>
        <v>735</v>
      </c>
      <c r="AX284" s="8">
        <f t="shared" si="195"/>
        <v>720</v>
      </c>
      <c r="AY284" s="8">
        <f t="shared" si="196"/>
        <v>705</v>
      </c>
      <c r="AZ284" s="8">
        <f t="shared" si="197"/>
        <v>695</v>
      </c>
      <c r="BA284" s="8">
        <f t="shared" si="198"/>
        <v>690</v>
      </c>
      <c r="BB284" s="8">
        <f t="shared" si="199"/>
        <v>680</v>
      </c>
      <c r="BC284" s="8">
        <f t="shared" si="200"/>
        <v>675</v>
      </c>
      <c r="BD284" s="8">
        <f t="shared" si="201"/>
        <v>670</v>
      </c>
      <c r="BE284" s="8">
        <f t="shared" si="202"/>
        <v>665</v>
      </c>
      <c r="BF284" s="8">
        <f t="shared" si="203"/>
        <v>660</v>
      </c>
      <c r="BG284" s="8">
        <f t="shared" si="204"/>
        <v>655</v>
      </c>
      <c r="BH284" s="8" t="str">
        <f t="shared" si="205"/>
        <v/>
      </c>
      <c r="BI284" s="8" t="str">
        <f t="shared" si="206"/>
        <v/>
      </c>
      <c r="BJ284" s="8" t="str">
        <f t="shared" si="207"/>
        <v/>
      </c>
      <c r="BK284" s="8" t="str">
        <f t="shared" si="208"/>
        <v/>
      </c>
      <c r="BL284" s="8" t="str">
        <f t="shared" si="209"/>
        <v/>
      </c>
      <c r="BM284" s="8" t="str">
        <f t="shared" si="210"/>
        <v/>
      </c>
      <c r="BN284" s="8" t="str">
        <f t="shared" si="211"/>
        <v/>
      </c>
      <c r="BO284" s="8" t="str">
        <f t="shared" si="212"/>
        <v/>
      </c>
      <c r="BP284" s="8" t="str">
        <f t="shared" si="213"/>
        <v/>
      </c>
      <c r="BQ284" s="8" t="str">
        <f t="shared" si="214"/>
        <v/>
      </c>
    </row>
    <row r="285" spans="1:69" x14ac:dyDescent="0.2">
      <c r="A285" s="8" t="str">
        <f>Binning!B285</f>
        <v>ECPU</v>
      </c>
      <c r="B285" s="8" t="str">
        <f>Binning!C285</f>
        <v>ME004</v>
      </c>
      <c r="C285" s="8" t="str">
        <f>Binning!D285</f>
        <v>E7</v>
      </c>
      <c r="D285" s="8" t="str">
        <f>Binning!F285</f>
        <v>ME004_E7</v>
      </c>
      <c r="E285" s="8" t="str">
        <f>Binning!G285</f>
        <v>Bin1</v>
      </c>
      <c r="F285" s="8">
        <f>Binning!H285</f>
        <v>845</v>
      </c>
      <c r="G285" s="8">
        <f>Binning!I285</f>
        <v>120</v>
      </c>
      <c r="H285" s="8">
        <f>Binning!J285</f>
        <v>274.60000000000002</v>
      </c>
      <c r="J285" s="8">
        <f>Binning!L285</f>
        <v>690</v>
      </c>
      <c r="K285" s="8">
        <f>Binning!M285</f>
        <v>565</v>
      </c>
      <c r="L285" s="8">
        <f>Binning!N285</f>
        <v>90</v>
      </c>
      <c r="M285" s="8">
        <f>Binning!Y285</f>
        <v>5</v>
      </c>
      <c r="O285" s="8">
        <f t="shared" si="186"/>
        <v>135</v>
      </c>
      <c r="P285" s="8">
        <f>Binning!AZ285</f>
        <v>203.34644826666667</v>
      </c>
      <c r="Q285" s="8" t="str">
        <f t="shared" si="187"/>
        <v>ME004_E7</v>
      </c>
      <c r="R285" s="8">
        <f t="shared" si="185"/>
        <v>690</v>
      </c>
      <c r="S285" s="8">
        <f t="shared" si="185"/>
        <v>685</v>
      </c>
      <c r="T285" s="8">
        <f t="shared" si="185"/>
        <v>650</v>
      </c>
      <c r="U285" s="8">
        <f t="shared" si="185"/>
        <v>630</v>
      </c>
      <c r="V285" s="8">
        <f t="shared" si="185"/>
        <v>615</v>
      </c>
      <c r="W285" s="8">
        <f t="shared" si="185"/>
        <v>600</v>
      </c>
      <c r="X285" s="8">
        <f t="shared" si="185"/>
        <v>590</v>
      </c>
      <c r="Y285" s="8">
        <f t="shared" si="185"/>
        <v>585</v>
      </c>
      <c r="Z285" s="8">
        <f t="shared" si="185"/>
        <v>575</v>
      </c>
      <c r="AA285" s="8">
        <f t="shared" si="185"/>
        <v>570</v>
      </c>
      <c r="AB285" s="8">
        <f t="shared" si="185"/>
        <v>565</v>
      </c>
      <c r="AC285" s="8">
        <f t="shared" si="185"/>
        <v>565</v>
      </c>
      <c r="AD285" s="8">
        <f t="shared" si="185"/>
        <v>565</v>
      </c>
      <c r="AE285" s="8">
        <f t="shared" si="185"/>
        <v>565</v>
      </c>
      <c r="AF285" s="8" t="str">
        <f t="shared" si="185"/>
        <v/>
      </c>
      <c r="AG285" s="8" t="str">
        <f t="shared" si="185"/>
        <v/>
      </c>
      <c r="AH285" s="8" t="str">
        <f t="shared" si="183"/>
        <v/>
      </c>
      <c r="AI285" s="8" t="str">
        <f t="shared" si="183"/>
        <v/>
      </c>
      <c r="AJ285" s="8" t="str">
        <f t="shared" si="183"/>
        <v/>
      </c>
      <c r="AK285" s="8" t="str">
        <f t="shared" si="183"/>
        <v/>
      </c>
      <c r="AL285" s="8" t="str">
        <f t="shared" si="183"/>
        <v/>
      </c>
      <c r="AM285" s="8" t="str">
        <f t="shared" si="183"/>
        <v/>
      </c>
      <c r="AN285" s="8" t="str">
        <f t="shared" si="183"/>
        <v/>
      </c>
      <c r="AO285" s="8" t="str">
        <f t="shared" si="183"/>
        <v/>
      </c>
      <c r="AQ285" s="8">
        <f t="shared" si="188"/>
        <v>135</v>
      </c>
      <c r="AR285" s="8">
        <f t="shared" si="189"/>
        <v>203.34644826666667</v>
      </c>
      <c r="AS285" s="8" t="str">
        <f t="shared" si="190"/>
        <v>ME004_E7</v>
      </c>
      <c r="AT285" s="8">
        <f t="shared" si="191"/>
        <v>780</v>
      </c>
      <c r="AU285" s="8">
        <f t="shared" si="192"/>
        <v>775</v>
      </c>
      <c r="AV285" s="8">
        <f t="shared" si="193"/>
        <v>740</v>
      </c>
      <c r="AW285" s="8">
        <f t="shared" si="194"/>
        <v>720</v>
      </c>
      <c r="AX285" s="8">
        <f t="shared" si="195"/>
        <v>705</v>
      </c>
      <c r="AY285" s="8">
        <f t="shared" si="196"/>
        <v>690</v>
      </c>
      <c r="AZ285" s="8">
        <f t="shared" si="197"/>
        <v>680</v>
      </c>
      <c r="BA285" s="8">
        <f t="shared" si="198"/>
        <v>675</v>
      </c>
      <c r="BB285" s="8">
        <f t="shared" si="199"/>
        <v>665</v>
      </c>
      <c r="BC285" s="8">
        <f t="shared" si="200"/>
        <v>660</v>
      </c>
      <c r="BD285" s="8">
        <f t="shared" si="201"/>
        <v>655</v>
      </c>
      <c r="BE285" s="8">
        <f t="shared" si="202"/>
        <v>655</v>
      </c>
      <c r="BF285" s="8">
        <f t="shared" si="203"/>
        <v>655</v>
      </c>
      <c r="BG285" s="8">
        <f t="shared" si="204"/>
        <v>655</v>
      </c>
      <c r="BH285" s="8" t="str">
        <f t="shared" si="205"/>
        <v/>
      </c>
      <c r="BI285" s="8" t="str">
        <f t="shared" si="206"/>
        <v/>
      </c>
      <c r="BJ285" s="8" t="str">
        <f t="shared" si="207"/>
        <v/>
      </c>
      <c r="BK285" s="8" t="str">
        <f t="shared" si="208"/>
        <v/>
      </c>
      <c r="BL285" s="8" t="str">
        <f t="shared" si="209"/>
        <v/>
      </c>
      <c r="BM285" s="8" t="str">
        <f t="shared" si="210"/>
        <v/>
      </c>
      <c r="BN285" s="8" t="str">
        <f t="shared" si="211"/>
        <v/>
      </c>
      <c r="BO285" s="8" t="str">
        <f t="shared" si="212"/>
        <v/>
      </c>
      <c r="BP285" s="8" t="str">
        <f t="shared" si="213"/>
        <v/>
      </c>
      <c r="BQ285" s="8" t="str">
        <f t="shared" si="214"/>
        <v/>
      </c>
    </row>
    <row r="286" spans="1:69" x14ac:dyDescent="0.2">
      <c r="A286" s="8" t="str">
        <f>Binning!B286</f>
        <v>ECPU</v>
      </c>
      <c r="B286" s="8" t="str">
        <f>Binning!C286</f>
        <v>ME004</v>
      </c>
      <c r="C286" s="8" t="str">
        <f>Binning!D286</f>
        <v>E8</v>
      </c>
      <c r="D286" s="8" t="str">
        <f>Binning!F286</f>
        <v>ME004_E8</v>
      </c>
      <c r="E286" s="8" t="str">
        <f>Binning!G286</f>
        <v>Bin1</v>
      </c>
      <c r="F286" s="8">
        <f>Binning!H286</f>
        <v>830</v>
      </c>
      <c r="G286" s="8">
        <f>Binning!I286</f>
        <v>120</v>
      </c>
      <c r="H286" s="8">
        <f>Binning!J286</f>
        <v>274.60000000000002</v>
      </c>
      <c r="J286" s="8">
        <f>Binning!L286</f>
        <v>690</v>
      </c>
      <c r="K286" s="8">
        <f>Binning!M286</f>
        <v>565</v>
      </c>
      <c r="L286" s="8">
        <f>Binning!N286</f>
        <v>90</v>
      </c>
      <c r="M286" s="8">
        <f>Binning!Y286</f>
        <v>5</v>
      </c>
      <c r="O286" s="8">
        <f t="shared" si="186"/>
        <v>135</v>
      </c>
      <c r="P286" s="8">
        <f>Binning!AZ286</f>
        <v>203.34644826666667</v>
      </c>
      <c r="Q286" s="8" t="str">
        <f t="shared" si="187"/>
        <v>ME004_E8</v>
      </c>
      <c r="R286" s="8">
        <f t="shared" ref="R286:AG301" si="215">IF($O286*1.03&gt;R$2,MAX(MIN(FLOOR(($F286-$G286*LOG10($P286*R$2/100))/$M286,1)*$M286,$J286),$K286),"")</f>
        <v>690</v>
      </c>
      <c r="S286" s="8">
        <f t="shared" si="215"/>
        <v>670</v>
      </c>
      <c r="T286" s="8">
        <f t="shared" si="215"/>
        <v>635</v>
      </c>
      <c r="U286" s="8">
        <f t="shared" si="215"/>
        <v>615</v>
      </c>
      <c r="V286" s="8">
        <f t="shared" si="215"/>
        <v>600</v>
      </c>
      <c r="W286" s="8">
        <f t="shared" si="215"/>
        <v>585</v>
      </c>
      <c r="X286" s="8">
        <f t="shared" si="215"/>
        <v>575</v>
      </c>
      <c r="Y286" s="8">
        <f t="shared" si="215"/>
        <v>570</v>
      </c>
      <c r="Z286" s="8">
        <f t="shared" si="215"/>
        <v>565</v>
      </c>
      <c r="AA286" s="8">
        <f t="shared" si="215"/>
        <v>565</v>
      </c>
      <c r="AB286" s="8">
        <f t="shared" si="215"/>
        <v>565</v>
      </c>
      <c r="AC286" s="8">
        <f t="shared" si="215"/>
        <v>565</v>
      </c>
      <c r="AD286" s="8">
        <f t="shared" si="215"/>
        <v>565</v>
      </c>
      <c r="AE286" s="8">
        <f t="shared" si="215"/>
        <v>565</v>
      </c>
      <c r="AF286" s="8" t="str">
        <f t="shared" si="215"/>
        <v/>
      </c>
      <c r="AG286" s="8" t="str">
        <f t="shared" si="215"/>
        <v/>
      </c>
      <c r="AH286" s="8" t="str">
        <f t="shared" si="183"/>
        <v/>
      </c>
      <c r="AI286" s="8" t="str">
        <f t="shared" si="183"/>
        <v/>
      </c>
      <c r="AJ286" s="8" t="str">
        <f t="shared" si="183"/>
        <v/>
      </c>
      <c r="AK286" s="8" t="str">
        <f t="shared" si="183"/>
        <v/>
      </c>
      <c r="AL286" s="8" t="str">
        <f t="shared" si="183"/>
        <v/>
      </c>
      <c r="AM286" s="8" t="str">
        <f t="shared" si="183"/>
        <v/>
      </c>
      <c r="AN286" s="8" t="str">
        <f t="shared" si="183"/>
        <v/>
      </c>
      <c r="AO286" s="8" t="str">
        <f t="shared" si="183"/>
        <v/>
      </c>
      <c r="AQ286" s="8">
        <f t="shared" si="188"/>
        <v>135</v>
      </c>
      <c r="AR286" s="8">
        <f t="shared" si="189"/>
        <v>203.34644826666667</v>
      </c>
      <c r="AS286" s="8" t="str">
        <f t="shared" si="190"/>
        <v>ME004_E8</v>
      </c>
      <c r="AT286" s="8">
        <f t="shared" si="191"/>
        <v>780</v>
      </c>
      <c r="AU286" s="8">
        <f t="shared" si="192"/>
        <v>760</v>
      </c>
      <c r="AV286" s="8">
        <f t="shared" si="193"/>
        <v>725</v>
      </c>
      <c r="AW286" s="8">
        <f t="shared" si="194"/>
        <v>705</v>
      </c>
      <c r="AX286" s="8">
        <f t="shared" si="195"/>
        <v>690</v>
      </c>
      <c r="AY286" s="8">
        <f t="shared" si="196"/>
        <v>675</v>
      </c>
      <c r="AZ286" s="8">
        <f t="shared" si="197"/>
        <v>665</v>
      </c>
      <c r="BA286" s="8">
        <f t="shared" si="198"/>
        <v>660</v>
      </c>
      <c r="BB286" s="8">
        <f t="shared" si="199"/>
        <v>655</v>
      </c>
      <c r="BC286" s="8">
        <f t="shared" si="200"/>
        <v>655</v>
      </c>
      <c r="BD286" s="8">
        <f t="shared" si="201"/>
        <v>655</v>
      </c>
      <c r="BE286" s="8">
        <f t="shared" si="202"/>
        <v>655</v>
      </c>
      <c r="BF286" s="8">
        <f t="shared" si="203"/>
        <v>655</v>
      </c>
      <c r="BG286" s="8">
        <f t="shared" si="204"/>
        <v>655</v>
      </c>
      <c r="BH286" s="8" t="str">
        <f t="shared" si="205"/>
        <v/>
      </c>
      <c r="BI286" s="8" t="str">
        <f t="shared" si="206"/>
        <v/>
      </c>
      <c r="BJ286" s="8" t="str">
        <f t="shared" si="207"/>
        <v/>
      </c>
      <c r="BK286" s="8" t="str">
        <f t="shared" si="208"/>
        <v/>
      </c>
      <c r="BL286" s="8" t="str">
        <f t="shared" si="209"/>
        <v/>
      </c>
      <c r="BM286" s="8" t="str">
        <f t="shared" si="210"/>
        <v/>
      </c>
      <c r="BN286" s="8" t="str">
        <f t="shared" si="211"/>
        <v/>
      </c>
      <c r="BO286" s="8" t="str">
        <f t="shared" si="212"/>
        <v/>
      </c>
      <c r="BP286" s="8" t="str">
        <f t="shared" si="213"/>
        <v/>
      </c>
      <c r="BQ286" s="8" t="str">
        <f t="shared" si="214"/>
        <v/>
      </c>
    </row>
    <row r="287" spans="1:69" x14ac:dyDescent="0.2">
      <c r="A287" s="8" t="str">
        <f>Binning!B287</f>
        <v>ECPU</v>
      </c>
      <c r="B287" s="8" t="str">
        <f>Binning!C287</f>
        <v>ME004</v>
      </c>
      <c r="C287" s="8" t="str">
        <f>Binning!D287</f>
        <v>E9</v>
      </c>
      <c r="D287" s="8" t="str">
        <f>Binning!F287</f>
        <v>ME004_E9</v>
      </c>
      <c r="E287" s="8" t="str">
        <f>Binning!G287</f>
        <v>Bin1</v>
      </c>
      <c r="F287" s="8">
        <f>Binning!H287</f>
        <v>815</v>
      </c>
      <c r="G287" s="8">
        <f>Binning!I287</f>
        <v>120</v>
      </c>
      <c r="H287" s="8">
        <f>Binning!J287</f>
        <v>274.60000000000002</v>
      </c>
      <c r="J287" s="8">
        <f>Binning!L287</f>
        <v>690</v>
      </c>
      <c r="K287" s="8">
        <f>Binning!M287</f>
        <v>565</v>
      </c>
      <c r="L287" s="8">
        <f>Binning!N287</f>
        <v>90</v>
      </c>
      <c r="M287" s="8">
        <f>Binning!Y287</f>
        <v>5</v>
      </c>
      <c r="O287" s="8">
        <f t="shared" si="186"/>
        <v>135</v>
      </c>
      <c r="P287" s="8">
        <f>Binning!AZ287</f>
        <v>203.34644826666667</v>
      </c>
      <c r="Q287" s="8" t="str">
        <f t="shared" si="187"/>
        <v>ME004_E9</v>
      </c>
      <c r="R287" s="8">
        <f t="shared" si="215"/>
        <v>690</v>
      </c>
      <c r="S287" s="8">
        <f t="shared" si="215"/>
        <v>655</v>
      </c>
      <c r="T287" s="8">
        <f t="shared" si="215"/>
        <v>620</v>
      </c>
      <c r="U287" s="8">
        <f t="shared" si="215"/>
        <v>600</v>
      </c>
      <c r="V287" s="8">
        <f t="shared" si="215"/>
        <v>585</v>
      </c>
      <c r="W287" s="8">
        <f t="shared" si="215"/>
        <v>570</v>
      </c>
      <c r="X287" s="8">
        <f t="shared" si="215"/>
        <v>565</v>
      </c>
      <c r="Y287" s="8">
        <f t="shared" si="215"/>
        <v>565</v>
      </c>
      <c r="Z287" s="8">
        <f t="shared" si="215"/>
        <v>565</v>
      </c>
      <c r="AA287" s="8">
        <f t="shared" si="215"/>
        <v>565</v>
      </c>
      <c r="AB287" s="8">
        <f t="shared" si="215"/>
        <v>565</v>
      </c>
      <c r="AC287" s="8">
        <f t="shared" si="215"/>
        <v>565</v>
      </c>
      <c r="AD287" s="8">
        <f t="shared" si="215"/>
        <v>565</v>
      </c>
      <c r="AE287" s="8">
        <f t="shared" si="215"/>
        <v>565</v>
      </c>
      <c r="AF287" s="8" t="str">
        <f t="shared" si="215"/>
        <v/>
      </c>
      <c r="AG287" s="8" t="str">
        <f t="shared" si="215"/>
        <v/>
      </c>
      <c r="AH287" s="8" t="str">
        <f t="shared" si="183"/>
        <v/>
      </c>
      <c r="AI287" s="8" t="str">
        <f t="shared" si="183"/>
        <v/>
      </c>
      <c r="AJ287" s="8" t="str">
        <f t="shared" si="183"/>
        <v/>
      </c>
      <c r="AK287" s="8" t="str">
        <f t="shared" si="183"/>
        <v/>
      </c>
      <c r="AL287" s="8" t="str">
        <f t="shared" si="183"/>
        <v/>
      </c>
      <c r="AM287" s="8" t="str">
        <f t="shared" si="183"/>
        <v/>
      </c>
      <c r="AN287" s="8" t="str">
        <f t="shared" si="183"/>
        <v/>
      </c>
      <c r="AO287" s="8" t="str">
        <f t="shared" si="183"/>
        <v/>
      </c>
      <c r="AQ287" s="8">
        <f t="shared" si="188"/>
        <v>135</v>
      </c>
      <c r="AR287" s="8">
        <f t="shared" si="189"/>
        <v>203.34644826666667</v>
      </c>
      <c r="AS287" s="8" t="str">
        <f t="shared" si="190"/>
        <v>ME004_E9</v>
      </c>
      <c r="AT287" s="8">
        <f t="shared" si="191"/>
        <v>780</v>
      </c>
      <c r="AU287" s="8">
        <f t="shared" si="192"/>
        <v>745</v>
      </c>
      <c r="AV287" s="8">
        <f t="shared" si="193"/>
        <v>710</v>
      </c>
      <c r="AW287" s="8">
        <f t="shared" si="194"/>
        <v>690</v>
      </c>
      <c r="AX287" s="8">
        <f t="shared" si="195"/>
        <v>675</v>
      </c>
      <c r="AY287" s="8">
        <f t="shared" si="196"/>
        <v>660</v>
      </c>
      <c r="AZ287" s="8">
        <f t="shared" si="197"/>
        <v>655</v>
      </c>
      <c r="BA287" s="8">
        <f t="shared" si="198"/>
        <v>655</v>
      </c>
      <c r="BB287" s="8">
        <f t="shared" si="199"/>
        <v>655</v>
      </c>
      <c r="BC287" s="8">
        <f t="shared" si="200"/>
        <v>655</v>
      </c>
      <c r="BD287" s="8">
        <f t="shared" si="201"/>
        <v>655</v>
      </c>
      <c r="BE287" s="8">
        <f t="shared" si="202"/>
        <v>655</v>
      </c>
      <c r="BF287" s="8">
        <f t="shared" si="203"/>
        <v>655</v>
      </c>
      <c r="BG287" s="8">
        <f t="shared" si="204"/>
        <v>655</v>
      </c>
      <c r="BH287" s="8" t="str">
        <f t="shared" si="205"/>
        <v/>
      </c>
      <c r="BI287" s="8" t="str">
        <f t="shared" si="206"/>
        <v/>
      </c>
      <c r="BJ287" s="8" t="str">
        <f t="shared" si="207"/>
        <v/>
      </c>
      <c r="BK287" s="8" t="str">
        <f t="shared" si="208"/>
        <v/>
      </c>
      <c r="BL287" s="8" t="str">
        <f t="shared" si="209"/>
        <v/>
      </c>
      <c r="BM287" s="8" t="str">
        <f t="shared" si="210"/>
        <v/>
      </c>
      <c r="BN287" s="8" t="str">
        <f t="shared" si="211"/>
        <v/>
      </c>
      <c r="BO287" s="8" t="str">
        <f t="shared" si="212"/>
        <v/>
      </c>
      <c r="BP287" s="8" t="str">
        <f t="shared" si="213"/>
        <v/>
      </c>
      <c r="BQ287" s="8" t="str">
        <f t="shared" si="214"/>
        <v/>
      </c>
    </row>
    <row r="288" spans="1:69" x14ac:dyDescent="0.2">
      <c r="A288" s="8" t="str">
        <f>Binning!B288</f>
        <v>ECPU</v>
      </c>
      <c r="B288" s="8" t="str">
        <f>Binning!C288</f>
        <v>ME004</v>
      </c>
      <c r="C288" s="8" t="str">
        <f>Binning!D288</f>
        <v>E10</v>
      </c>
      <c r="D288" s="8" t="str">
        <f>Binning!F288</f>
        <v>ME004_E10</v>
      </c>
      <c r="E288" s="8" t="str">
        <f>Binning!G288</f>
        <v>Bin1</v>
      </c>
      <c r="F288" s="8">
        <f>Binning!H288</f>
        <v>800</v>
      </c>
      <c r="G288" s="8">
        <f>Binning!I288</f>
        <v>120</v>
      </c>
      <c r="H288" s="8">
        <f>Binning!J288</f>
        <v>274.60000000000002</v>
      </c>
      <c r="J288" s="8">
        <f>Binning!L288</f>
        <v>690</v>
      </c>
      <c r="K288" s="8">
        <f>Binning!M288</f>
        <v>565</v>
      </c>
      <c r="L288" s="8">
        <f>Binning!N288</f>
        <v>90</v>
      </c>
      <c r="M288" s="8">
        <f>Binning!Y288</f>
        <v>5</v>
      </c>
      <c r="O288" s="8">
        <f t="shared" si="186"/>
        <v>135</v>
      </c>
      <c r="P288" s="8">
        <f>Binning!AZ288</f>
        <v>203.34644826666667</v>
      </c>
      <c r="Q288" s="8" t="str">
        <f t="shared" si="187"/>
        <v>ME004_E10</v>
      </c>
      <c r="R288" s="8">
        <f t="shared" si="215"/>
        <v>690</v>
      </c>
      <c r="S288" s="8">
        <f t="shared" si="215"/>
        <v>640</v>
      </c>
      <c r="T288" s="8">
        <f t="shared" si="215"/>
        <v>605</v>
      </c>
      <c r="U288" s="8">
        <f t="shared" si="215"/>
        <v>585</v>
      </c>
      <c r="V288" s="8">
        <f t="shared" si="215"/>
        <v>570</v>
      </c>
      <c r="W288" s="8">
        <f t="shared" si="215"/>
        <v>565</v>
      </c>
      <c r="X288" s="8">
        <f t="shared" si="215"/>
        <v>565</v>
      </c>
      <c r="Y288" s="8">
        <f t="shared" si="215"/>
        <v>565</v>
      </c>
      <c r="Z288" s="8">
        <f t="shared" si="215"/>
        <v>565</v>
      </c>
      <c r="AA288" s="8">
        <f t="shared" si="215"/>
        <v>565</v>
      </c>
      <c r="AB288" s="8">
        <f t="shared" si="215"/>
        <v>565</v>
      </c>
      <c r="AC288" s="8">
        <f t="shared" si="215"/>
        <v>565</v>
      </c>
      <c r="AD288" s="8">
        <f t="shared" si="215"/>
        <v>565</v>
      </c>
      <c r="AE288" s="8">
        <f t="shared" si="215"/>
        <v>565</v>
      </c>
      <c r="AF288" s="8" t="str">
        <f t="shared" si="215"/>
        <v/>
      </c>
      <c r="AG288" s="8" t="str">
        <f t="shared" si="215"/>
        <v/>
      </c>
      <c r="AH288" s="8" t="str">
        <f t="shared" si="183"/>
        <v/>
      </c>
      <c r="AI288" s="8" t="str">
        <f t="shared" si="183"/>
        <v/>
      </c>
      <c r="AJ288" s="8" t="str">
        <f t="shared" si="183"/>
        <v/>
      </c>
      <c r="AK288" s="8" t="str">
        <f t="shared" si="183"/>
        <v/>
      </c>
      <c r="AL288" s="8" t="str">
        <f t="shared" si="183"/>
        <v/>
      </c>
      <c r="AM288" s="8" t="str">
        <f t="shared" si="183"/>
        <v/>
      </c>
      <c r="AN288" s="8" t="str">
        <f t="shared" si="183"/>
        <v/>
      </c>
      <c r="AO288" s="8" t="str">
        <f t="shared" si="183"/>
        <v/>
      </c>
      <c r="AQ288" s="8">
        <f t="shared" si="188"/>
        <v>135</v>
      </c>
      <c r="AR288" s="8">
        <f t="shared" si="189"/>
        <v>203.34644826666667</v>
      </c>
      <c r="AS288" s="8" t="str">
        <f t="shared" si="190"/>
        <v>ME004_E10</v>
      </c>
      <c r="AT288" s="8">
        <f t="shared" si="191"/>
        <v>780</v>
      </c>
      <c r="AU288" s="8">
        <f t="shared" si="192"/>
        <v>730</v>
      </c>
      <c r="AV288" s="8">
        <f t="shared" si="193"/>
        <v>695</v>
      </c>
      <c r="AW288" s="8">
        <f t="shared" si="194"/>
        <v>675</v>
      </c>
      <c r="AX288" s="8">
        <f t="shared" si="195"/>
        <v>660</v>
      </c>
      <c r="AY288" s="8">
        <f t="shared" si="196"/>
        <v>655</v>
      </c>
      <c r="AZ288" s="8">
        <f t="shared" si="197"/>
        <v>655</v>
      </c>
      <c r="BA288" s="8">
        <f t="shared" si="198"/>
        <v>655</v>
      </c>
      <c r="BB288" s="8">
        <f t="shared" si="199"/>
        <v>655</v>
      </c>
      <c r="BC288" s="8">
        <f t="shared" si="200"/>
        <v>655</v>
      </c>
      <c r="BD288" s="8">
        <f t="shared" si="201"/>
        <v>655</v>
      </c>
      <c r="BE288" s="8">
        <f t="shared" si="202"/>
        <v>655</v>
      </c>
      <c r="BF288" s="8">
        <f t="shared" si="203"/>
        <v>655</v>
      </c>
      <c r="BG288" s="8">
        <f t="shared" si="204"/>
        <v>655</v>
      </c>
      <c r="BH288" s="8" t="str">
        <f t="shared" si="205"/>
        <v/>
      </c>
      <c r="BI288" s="8" t="str">
        <f t="shared" si="206"/>
        <v/>
      </c>
      <c r="BJ288" s="8" t="str">
        <f t="shared" si="207"/>
        <v/>
      </c>
      <c r="BK288" s="8" t="str">
        <f t="shared" si="208"/>
        <v/>
      </c>
      <c r="BL288" s="8" t="str">
        <f t="shared" si="209"/>
        <v/>
      </c>
      <c r="BM288" s="8" t="str">
        <f t="shared" si="210"/>
        <v/>
      </c>
      <c r="BN288" s="8" t="str">
        <f t="shared" si="211"/>
        <v/>
      </c>
      <c r="BO288" s="8" t="str">
        <f t="shared" si="212"/>
        <v/>
      </c>
      <c r="BP288" s="8" t="str">
        <f t="shared" si="213"/>
        <v/>
      </c>
      <c r="BQ288" s="8" t="str">
        <f t="shared" si="214"/>
        <v/>
      </c>
    </row>
    <row r="289" spans="1:69" x14ac:dyDescent="0.2">
      <c r="A289" s="8" t="str">
        <f>Binning!B289</f>
        <v>ECPU</v>
      </c>
      <c r="B289" s="8" t="str">
        <f>Binning!C289</f>
        <v>ME004</v>
      </c>
      <c r="C289" s="8" t="str">
        <f>Binning!D289</f>
        <v>E11</v>
      </c>
      <c r="D289" s="8" t="str">
        <f>Binning!F289</f>
        <v>ME004_E11</v>
      </c>
      <c r="E289" s="8" t="str">
        <f>Binning!G289</f>
        <v>Bin1</v>
      </c>
      <c r="F289" s="8">
        <f>Binning!H289</f>
        <v>785</v>
      </c>
      <c r="G289" s="8">
        <f>Binning!I289</f>
        <v>120</v>
      </c>
      <c r="H289" s="8">
        <f>Binning!J289</f>
        <v>274.60000000000002</v>
      </c>
      <c r="J289" s="8">
        <f>Binning!L289</f>
        <v>690</v>
      </c>
      <c r="K289" s="8">
        <f>Binning!M289</f>
        <v>565</v>
      </c>
      <c r="L289" s="8">
        <f>Binning!N289</f>
        <v>90</v>
      </c>
      <c r="M289" s="8">
        <f>Binning!Y289</f>
        <v>5</v>
      </c>
      <c r="O289" s="8">
        <f t="shared" si="186"/>
        <v>135</v>
      </c>
      <c r="P289" s="8">
        <f>Binning!AZ289</f>
        <v>203.34644826666667</v>
      </c>
      <c r="Q289" s="8" t="str">
        <f t="shared" si="187"/>
        <v>ME004_E11</v>
      </c>
      <c r="R289" s="8">
        <f t="shared" si="215"/>
        <v>690</v>
      </c>
      <c r="S289" s="8">
        <f t="shared" si="215"/>
        <v>625</v>
      </c>
      <c r="T289" s="8">
        <f t="shared" si="215"/>
        <v>590</v>
      </c>
      <c r="U289" s="8">
        <f t="shared" si="215"/>
        <v>570</v>
      </c>
      <c r="V289" s="8">
        <f t="shared" si="215"/>
        <v>565</v>
      </c>
      <c r="W289" s="8">
        <f t="shared" si="215"/>
        <v>565</v>
      </c>
      <c r="X289" s="8">
        <f t="shared" si="215"/>
        <v>565</v>
      </c>
      <c r="Y289" s="8">
        <f t="shared" si="215"/>
        <v>565</v>
      </c>
      <c r="Z289" s="8">
        <f t="shared" si="215"/>
        <v>565</v>
      </c>
      <c r="AA289" s="8">
        <f t="shared" si="215"/>
        <v>565</v>
      </c>
      <c r="AB289" s="8">
        <f t="shared" si="215"/>
        <v>565</v>
      </c>
      <c r="AC289" s="8">
        <f t="shared" si="215"/>
        <v>565</v>
      </c>
      <c r="AD289" s="8">
        <f t="shared" si="215"/>
        <v>565</v>
      </c>
      <c r="AE289" s="8">
        <f t="shared" si="215"/>
        <v>565</v>
      </c>
      <c r="AF289" s="8" t="str">
        <f t="shared" si="215"/>
        <v/>
      </c>
      <c r="AG289" s="8" t="str">
        <f t="shared" si="215"/>
        <v/>
      </c>
      <c r="AH289" s="8" t="str">
        <f t="shared" si="183"/>
        <v/>
      </c>
      <c r="AI289" s="8" t="str">
        <f t="shared" si="183"/>
        <v/>
      </c>
      <c r="AJ289" s="8" t="str">
        <f t="shared" si="183"/>
        <v/>
      </c>
      <c r="AK289" s="8" t="str">
        <f t="shared" si="183"/>
        <v/>
      </c>
      <c r="AL289" s="8" t="str">
        <f t="shared" si="183"/>
        <v/>
      </c>
      <c r="AM289" s="8" t="str">
        <f t="shared" si="183"/>
        <v/>
      </c>
      <c r="AN289" s="8" t="str">
        <f t="shared" si="183"/>
        <v/>
      </c>
      <c r="AO289" s="8" t="str">
        <f t="shared" si="183"/>
        <v/>
      </c>
      <c r="AQ289" s="8">
        <f t="shared" si="188"/>
        <v>135</v>
      </c>
      <c r="AR289" s="8">
        <f t="shared" si="189"/>
        <v>203.34644826666667</v>
      </c>
      <c r="AS289" s="8" t="str">
        <f t="shared" si="190"/>
        <v>ME004_E11</v>
      </c>
      <c r="AT289" s="8">
        <f t="shared" si="191"/>
        <v>780</v>
      </c>
      <c r="AU289" s="8">
        <f t="shared" si="192"/>
        <v>715</v>
      </c>
      <c r="AV289" s="8">
        <f t="shared" si="193"/>
        <v>680</v>
      </c>
      <c r="AW289" s="8">
        <f t="shared" si="194"/>
        <v>660</v>
      </c>
      <c r="AX289" s="8">
        <f t="shared" si="195"/>
        <v>655</v>
      </c>
      <c r="AY289" s="8">
        <f t="shared" si="196"/>
        <v>655</v>
      </c>
      <c r="AZ289" s="8">
        <f t="shared" si="197"/>
        <v>655</v>
      </c>
      <c r="BA289" s="8">
        <f t="shared" si="198"/>
        <v>655</v>
      </c>
      <c r="BB289" s="8">
        <f t="shared" si="199"/>
        <v>655</v>
      </c>
      <c r="BC289" s="8">
        <f t="shared" si="200"/>
        <v>655</v>
      </c>
      <c r="BD289" s="8">
        <f t="shared" si="201"/>
        <v>655</v>
      </c>
      <c r="BE289" s="8">
        <f t="shared" si="202"/>
        <v>655</v>
      </c>
      <c r="BF289" s="8">
        <f t="shared" si="203"/>
        <v>655</v>
      </c>
      <c r="BG289" s="8">
        <f t="shared" si="204"/>
        <v>655</v>
      </c>
      <c r="BH289" s="8" t="str">
        <f t="shared" si="205"/>
        <v/>
      </c>
      <c r="BI289" s="8" t="str">
        <f t="shared" si="206"/>
        <v/>
      </c>
      <c r="BJ289" s="8" t="str">
        <f t="shared" si="207"/>
        <v/>
      </c>
      <c r="BK289" s="8" t="str">
        <f t="shared" si="208"/>
        <v/>
      </c>
      <c r="BL289" s="8" t="str">
        <f t="shared" si="209"/>
        <v/>
      </c>
      <c r="BM289" s="8" t="str">
        <f t="shared" si="210"/>
        <v/>
      </c>
      <c r="BN289" s="8" t="str">
        <f t="shared" si="211"/>
        <v/>
      </c>
      <c r="BO289" s="8" t="str">
        <f t="shared" si="212"/>
        <v/>
      </c>
      <c r="BP289" s="8" t="str">
        <f t="shared" si="213"/>
        <v/>
      </c>
      <c r="BQ289" s="8" t="str">
        <f t="shared" si="214"/>
        <v/>
      </c>
    </row>
    <row r="290" spans="1:69" x14ac:dyDescent="0.2">
      <c r="A290" s="8" t="str">
        <f>Binning!B290</f>
        <v>ECPU</v>
      </c>
      <c r="B290" s="8" t="str">
        <f>Binning!C290</f>
        <v>ME004</v>
      </c>
      <c r="C290" s="8" t="str">
        <f>Binning!D290</f>
        <v>E12</v>
      </c>
      <c r="D290" s="8" t="str">
        <f>Binning!F290</f>
        <v>ME004_E12</v>
      </c>
      <c r="E290" s="8" t="str">
        <f>Binning!G290</f>
        <v>Bin1</v>
      </c>
      <c r="F290" s="8">
        <f>Binning!H290</f>
        <v>770</v>
      </c>
      <c r="G290" s="8">
        <f>Binning!I290</f>
        <v>120</v>
      </c>
      <c r="H290" s="8">
        <f>Binning!J290</f>
        <v>274.60000000000002</v>
      </c>
      <c r="J290" s="8">
        <f>Binning!L290</f>
        <v>690</v>
      </c>
      <c r="K290" s="8">
        <f>Binning!M290</f>
        <v>565</v>
      </c>
      <c r="L290" s="8">
        <f>Binning!N290</f>
        <v>90</v>
      </c>
      <c r="M290" s="8">
        <f>Binning!Y290</f>
        <v>5</v>
      </c>
      <c r="O290" s="8">
        <f t="shared" si="186"/>
        <v>135</v>
      </c>
      <c r="P290" s="8">
        <f>Binning!AZ290</f>
        <v>203.34644826666667</v>
      </c>
      <c r="Q290" s="8" t="str">
        <f t="shared" si="187"/>
        <v>ME004_E12</v>
      </c>
      <c r="R290" s="8">
        <f t="shared" si="215"/>
        <v>690</v>
      </c>
      <c r="S290" s="8">
        <f t="shared" si="215"/>
        <v>610</v>
      </c>
      <c r="T290" s="8">
        <f t="shared" si="215"/>
        <v>575</v>
      </c>
      <c r="U290" s="8">
        <f t="shared" si="215"/>
        <v>565</v>
      </c>
      <c r="V290" s="8">
        <f t="shared" si="215"/>
        <v>565</v>
      </c>
      <c r="W290" s="8">
        <f t="shared" si="215"/>
        <v>565</v>
      </c>
      <c r="X290" s="8">
        <f t="shared" si="215"/>
        <v>565</v>
      </c>
      <c r="Y290" s="8">
        <f t="shared" si="215"/>
        <v>565</v>
      </c>
      <c r="Z290" s="8">
        <f t="shared" si="215"/>
        <v>565</v>
      </c>
      <c r="AA290" s="8">
        <f t="shared" si="215"/>
        <v>565</v>
      </c>
      <c r="AB290" s="8">
        <f t="shared" si="215"/>
        <v>565</v>
      </c>
      <c r="AC290" s="8">
        <f t="shared" si="215"/>
        <v>565</v>
      </c>
      <c r="AD290" s="8">
        <f t="shared" si="215"/>
        <v>565</v>
      </c>
      <c r="AE290" s="8">
        <f t="shared" si="215"/>
        <v>565</v>
      </c>
      <c r="AF290" s="8" t="str">
        <f t="shared" si="215"/>
        <v/>
      </c>
      <c r="AG290" s="8" t="str">
        <f t="shared" si="215"/>
        <v/>
      </c>
      <c r="AH290" s="8" t="str">
        <f t="shared" si="183"/>
        <v/>
      </c>
      <c r="AI290" s="8" t="str">
        <f t="shared" si="183"/>
        <v/>
      </c>
      <c r="AJ290" s="8" t="str">
        <f t="shared" si="183"/>
        <v/>
      </c>
      <c r="AK290" s="8" t="str">
        <f t="shared" si="183"/>
        <v/>
      </c>
      <c r="AL290" s="8" t="str">
        <f t="shared" si="183"/>
        <v/>
      </c>
      <c r="AM290" s="8" t="str">
        <f t="shared" si="183"/>
        <v/>
      </c>
      <c r="AN290" s="8" t="str">
        <f t="shared" si="183"/>
        <v/>
      </c>
      <c r="AO290" s="8" t="str">
        <f t="shared" si="183"/>
        <v/>
      </c>
      <c r="AQ290" s="8">
        <f t="shared" si="188"/>
        <v>135</v>
      </c>
      <c r="AR290" s="8">
        <f t="shared" si="189"/>
        <v>203.34644826666667</v>
      </c>
      <c r="AS290" s="8" t="str">
        <f t="shared" si="190"/>
        <v>ME004_E12</v>
      </c>
      <c r="AT290" s="8">
        <f t="shared" si="191"/>
        <v>780</v>
      </c>
      <c r="AU290" s="8">
        <f t="shared" si="192"/>
        <v>700</v>
      </c>
      <c r="AV290" s="8">
        <f t="shared" si="193"/>
        <v>665</v>
      </c>
      <c r="AW290" s="8">
        <f t="shared" si="194"/>
        <v>655</v>
      </c>
      <c r="AX290" s="8">
        <f t="shared" si="195"/>
        <v>655</v>
      </c>
      <c r="AY290" s="8">
        <f t="shared" si="196"/>
        <v>655</v>
      </c>
      <c r="AZ290" s="8">
        <f t="shared" si="197"/>
        <v>655</v>
      </c>
      <c r="BA290" s="8">
        <f t="shared" si="198"/>
        <v>655</v>
      </c>
      <c r="BB290" s="8">
        <f t="shared" si="199"/>
        <v>655</v>
      </c>
      <c r="BC290" s="8">
        <f t="shared" si="200"/>
        <v>655</v>
      </c>
      <c r="BD290" s="8">
        <f t="shared" si="201"/>
        <v>655</v>
      </c>
      <c r="BE290" s="8">
        <f t="shared" si="202"/>
        <v>655</v>
      </c>
      <c r="BF290" s="8">
        <f t="shared" si="203"/>
        <v>655</v>
      </c>
      <c r="BG290" s="8">
        <f t="shared" si="204"/>
        <v>655</v>
      </c>
      <c r="BH290" s="8" t="str">
        <f t="shared" si="205"/>
        <v/>
      </c>
      <c r="BI290" s="8" t="str">
        <f t="shared" si="206"/>
        <v/>
      </c>
      <c r="BJ290" s="8" t="str">
        <f t="shared" si="207"/>
        <v/>
      </c>
      <c r="BK290" s="8" t="str">
        <f t="shared" si="208"/>
        <v/>
      </c>
      <c r="BL290" s="8" t="str">
        <f t="shared" si="209"/>
        <v/>
      </c>
      <c r="BM290" s="8" t="str">
        <f t="shared" si="210"/>
        <v/>
      </c>
      <c r="BN290" s="8" t="str">
        <f t="shared" si="211"/>
        <v/>
      </c>
      <c r="BO290" s="8" t="str">
        <f t="shared" si="212"/>
        <v/>
      </c>
      <c r="BP290" s="8" t="str">
        <f t="shared" si="213"/>
        <v/>
      </c>
      <c r="BQ290" s="8" t="str">
        <f t="shared" si="214"/>
        <v/>
      </c>
    </row>
    <row r="291" spans="1:69" x14ac:dyDescent="0.2">
      <c r="A291" s="8" t="str">
        <f>Binning!B291</f>
        <v>ECPU</v>
      </c>
      <c r="B291" s="8" t="str">
        <f>Binning!C291</f>
        <v>ME005</v>
      </c>
      <c r="C291" s="8" t="str">
        <f>Binning!D291</f>
        <v>E1</v>
      </c>
      <c r="D291" s="8" t="str">
        <f>Binning!F291</f>
        <v>ME005_E1</v>
      </c>
      <c r="E291" s="8" t="str">
        <f>Binning!G291</f>
        <v>Bin1</v>
      </c>
      <c r="F291" s="8">
        <f>Binning!H291</f>
        <v>1015</v>
      </c>
      <c r="G291" s="8">
        <f>Binning!I291</f>
        <v>135</v>
      </c>
      <c r="H291" s="8">
        <f>Binning!J291</f>
        <v>274.60000000000002</v>
      </c>
      <c r="J291" s="8">
        <f>Binning!L291</f>
        <v>760</v>
      </c>
      <c r="K291" s="8">
        <f>Binning!M291</f>
        <v>590</v>
      </c>
      <c r="L291" s="8">
        <f>Binning!N291</f>
        <v>90</v>
      </c>
      <c r="M291" s="8">
        <f>Binning!Y291</f>
        <v>5</v>
      </c>
      <c r="O291" s="8">
        <f t="shared" si="186"/>
        <v>135</v>
      </c>
      <c r="P291" s="8">
        <f>Binning!AZ291</f>
        <v>203.34644826666667</v>
      </c>
      <c r="Q291" s="8" t="str">
        <f t="shared" si="187"/>
        <v>ME005_E1</v>
      </c>
      <c r="R291" s="8">
        <f t="shared" si="215"/>
        <v>760</v>
      </c>
      <c r="S291" s="8">
        <f t="shared" si="215"/>
        <v>760</v>
      </c>
      <c r="T291" s="8">
        <f t="shared" si="215"/>
        <v>760</v>
      </c>
      <c r="U291" s="8">
        <f t="shared" si="215"/>
        <v>760</v>
      </c>
      <c r="V291" s="8">
        <f t="shared" si="215"/>
        <v>755</v>
      </c>
      <c r="W291" s="8">
        <f t="shared" si="215"/>
        <v>740</v>
      </c>
      <c r="X291" s="8">
        <f t="shared" si="215"/>
        <v>730</v>
      </c>
      <c r="Y291" s="8">
        <f t="shared" si="215"/>
        <v>720</v>
      </c>
      <c r="Z291" s="8">
        <f t="shared" si="215"/>
        <v>715</v>
      </c>
      <c r="AA291" s="8">
        <f t="shared" si="215"/>
        <v>705</v>
      </c>
      <c r="AB291" s="8">
        <f t="shared" si="215"/>
        <v>700</v>
      </c>
      <c r="AC291" s="8">
        <f t="shared" si="215"/>
        <v>695</v>
      </c>
      <c r="AD291" s="8">
        <f t="shared" si="215"/>
        <v>690</v>
      </c>
      <c r="AE291" s="8">
        <f t="shared" si="215"/>
        <v>685</v>
      </c>
      <c r="AF291" s="8" t="str">
        <f t="shared" si="215"/>
        <v/>
      </c>
      <c r="AG291" s="8" t="str">
        <f t="shared" si="215"/>
        <v/>
      </c>
      <c r="AH291" s="8" t="str">
        <f t="shared" si="183"/>
        <v/>
      </c>
      <c r="AI291" s="8" t="str">
        <f t="shared" si="183"/>
        <v/>
      </c>
      <c r="AJ291" s="8" t="str">
        <f t="shared" si="183"/>
        <v/>
      </c>
      <c r="AK291" s="8" t="str">
        <f t="shared" si="183"/>
        <v/>
      </c>
      <c r="AL291" s="8" t="str">
        <f t="shared" si="183"/>
        <v/>
      </c>
      <c r="AM291" s="8" t="str">
        <f t="shared" si="183"/>
        <v/>
      </c>
      <c r="AN291" s="8" t="str">
        <f t="shared" si="183"/>
        <v/>
      </c>
      <c r="AO291" s="8" t="str">
        <f t="shared" si="183"/>
        <v/>
      </c>
      <c r="AQ291" s="8">
        <f t="shared" si="188"/>
        <v>135</v>
      </c>
      <c r="AR291" s="8">
        <f t="shared" si="189"/>
        <v>203.34644826666667</v>
      </c>
      <c r="AS291" s="8" t="str">
        <f t="shared" si="190"/>
        <v>ME005_E1</v>
      </c>
      <c r="AT291" s="8">
        <f t="shared" si="191"/>
        <v>850</v>
      </c>
      <c r="AU291" s="8">
        <f t="shared" si="192"/>
        <v>850</v>
      </c>
      <c r="AV291" s="8">
        <f t="shared" si="193"/>
        <v>850</v>
      </c>
      <c r="AW291" s="8">
        <f t="shared" si="194"/>
        <v>850</v>
      </c>
      <c r="AX291" s="8">
        <f t="shared" si="195"/>
        <v>845</v>
      </c>
      <c r="AY291" s="8">
        <f t="shared" si="196"/>
        <v>830</v>
      </c>
      <c r="AZ291" s="8">
        <f t="shared" si="197"/>
        <v>820</v>
      </c>
      <c r="BA291" s="8">
        <f t="shared" si="198"/>
        <v>810</v>
      </c>
      <c r="BB291" s="8">
        <f t="shared" si="199"/>
        <v>805</v>
      </c>
      <c r="BC291" s="8">
        <f t="shared" si="200"/>
        <v>795</v>
      </c>
      <c r="BD291" s="8">
        <f t="shared" si="201"/>
        <v>790</v>
      </c>
      <c r="BE291" s="8">
        <f t="shared" si="202"/>
        <v>785</v>
      </c>
      <c r="BF291" s="8">
        <f t="shared" si="203"/>
        <v>780</v>
      </c>
      <c r="BG291" s="8">
        <f t="shared" si="204"/>
        <v>775</v>
      </c>
      <c r="BH291" s="8" t="str">
        <f t="shared" si="205"/>
        <v/>
      </c>
      <c r="BI291" s="8" t="str">
        <f t="shared" si="206"/>
        <v/>
      </c>
      <c r="BJ291" s="8" t="str">
        <f t="shared" si="207"/>
        <v/>
      </c>
      <c r="BK291" s="8" t="str">
        <f t="shared" si="208"/>
        <v/>
      </c>
      <c r="BL291" s="8" t="str">
        <f t="shared" si="209"/>
        <v/>
      </c>
      <c r="BM291" s="8" t="str">
        <f t="shared" si="210"/>
        <v/>
      </c>
      <c r="BN291" s="8" t="str">
        <f t="shared" si="211"/>
        <v/>
      </c>
      <c r="BO291" s="8" t="str">
        <f t="shared" si="212"/>
        <v/>
      </c>
      <c r="BP291" s="8" t="str">
        <f t="shared" si="213"/>
        <v/>
      </c>
      <c r="BQ291" s="8" t="str">
        <f t="shared" si="214"/>
        <v/>
      </c>
    </row>
    <row r="292" spans="1:69" x14ac:dyDescent="0.2">
      <c r="A292" s="8" t="str">
        <f>Binning!B292</f>
        <v>ECPU</v>
      </c>
      <c r="B292" s="8" t="str">
        <f>Binning!C292</f>
        <v>ME005</v>
      </c>
      <c r="C292" s="8" t="str">
        <f>Binning!D292</f>
        <v>E2</v>
      </c>
      <c r="D292" s="8" t="str">
        <f>Binning!F292</f>
        <v>ME005_E2</v>
      </c>
      <c r="E292" s="8" t="str">
        <f>Binning!G292</f>
        <v>Bin1</v>
      </c>
      <c r="F292" s="8">
        <f>Binning!H292</f>
        <v>1000</v>
      </c>
      <c r="G292" s="8">
        <f>Binning!I292</f>
        <v>135</v>
      </c>
      <c r="H292" s="8">
        <f>Binning!J292</f>
        <v>274.60000000000002</v>
      </c>
      <c r="J292" s="8">
        <f>Binning!L292</f>
        <v>750</v>
      </c>
      <c r="K292" s="8">
        <f>Binning!M292</f>
        <v>590</v>
      </c>
      <c r="L292" s="8">
        <f>Binning!N292</f>
        <v>90</v>
      </c>
      <c r="M292" s="8">
        <f>Binning!Y292</f>
        <v>5</v>
      </c>
      <c r="O292" s="8">
        <f t="shared" si="186"/>
        <v>135</v>
      </c>
      <c r="P292" s="8">
        <f>Binning!AZ292</f>
        <v>203.34644826666667</v>
      </c>
      <c r="Q292" s="8" t="str">
        <f t="shared" si="187"/>
        <v>ME005_E2</v>
      </c>
      <c r="R292" s="8">
        <f t="shared" si="215"/>
        <v>750</v>
      </c>
      <c r="S292" s="8">
        <f t="shared" si="215"/>
        <v>750</v>
      </c>
      <c r="T292" s="8">
        <f t="shared" si="215"/>
        <v>750</v>
      </c>
      <c r="U292" s="8">
        <f t="shared" si="215"/>
        <v>750</v>
      </c>
      <c r="V292" s="8">
        <f t="shared" si="215"/>
        <v>740</v>
      </c>
      <c r="W292" s="8">
        <f t="shared" si="215"/>
        <v>725</v>
      </c>
      <c r="X292" s="8">
        <f t="shared" si="215"/>
        <v>715</v>
      </c>
      <c r="Y292" s="8">
        <f t="shared" si="215"/>
        <v>705</v>
      </c>
      <c r="Z292" s="8">
        <f t="shared" si="215"/>
        <v>700</v>
      </c>
      <c r="AA292" s="8">
        <f t="shared" si="215"/>
        <v>690</v>
      </c>
      <c r="AB292" s="8">
        <f t="shared" si="215"/>
        <v>685</v>
      </c>
      <c r="AC292" s="8">
        <f t="shared" si="215"/>
        <v>680</v>
      </c>
      <c r="AD292" s="8">
        <f t="shared" si="215"/>
        <v>675</v>
      </c>
      <c r="AE292" s="8">
        <f t="shared" si="215"/>
        <v>670</v>
      </c>
      <c r="AF292" s="8" t="str">
        <f t="shared" si="215"/>
        <v/>
      </c>
      <c r="AG292" s="8" t="str">
        <f t="shared" si="215"/>
        <v/>
      </c>
      <c r="AH292" s="8" t="str">
        <f t="shared" si="183"/>
        <v/>
      </c>
      <c r="AI292" s="8" t="str">
        <f t="shared" si="183"/>
        <v/>
      </c>
      <c r="AJ292" s="8" t="str">
        <f t="shared" si="183"/>
        <v/>
      </c>
      <c r="AK292" s="8" t="str">
        <f t="shared" si="183"/>
        <v/>
      </c>
      <c r="AL292" s="8" t="str">
        <f t="shared" si="183"/>
        <v/>
      </c>
      <c r="AM292" s="8" t="str">
        <f t="shared" si="183"/>
        <v/>
      </c>
      <c r="AN292" s="8" t="str">
        <f t="shared" si="183"/>
        <v/>
      </c>
      <c r="AO292" s="8" t="str">
        <f t="shared" si="183"/>
        <v/>
      </c>
      <c r="AQ292" s="8">
        <f t="shared" si="188"/>
        <v>135</v>
      </c>
      <c r="AR292" s="8">
        <f t="shared" si="189"/>
        <v>203.34644826666667</v>
      </c>
      <c r="AS292" s="8" t="str">
        <f t="shared" si="190"/>
        <v>ME005_E2</v>
      </c>
      <c r="AT292" s="8">
        <f t="shared" si="191"/>
        <v>840</v>
      </c>
      <c r="AU292" s="8">
        <f t="shared" si="192"/>
        <v>840</v>
      </c>
      <c r="AV292" s="8">
        <f t="shared" si="193"/>
        <v>840</v>
      </c>
      <c r="AW292" s="8">
        <f t="shared" si="194"/>
        <v>840</v>
      </c>
      <c r="AX292" s="8">
        <f t="shared" si="195"/>
        <v>830</v>
      </c>
      <c r="AY292" s="8">
        <f t="shared" si="196"/>
        <v>815</v>
      </c>
      <c r="AZ292" s="8">
        <f t="shared" si="197"/>
        <v>805</v>
      </c>
      <c r="BA292" s="8">
        <f t="shared" si="198"/>
        <v>795</v>
      </c>
      <c r="BB292" s="8">
        <f t="shared" si="199"/>
        <v>790</v>
      </c>
      <c r="BC292" s="8">
        <f t="shared" si="200"/>
        <v>780</v>
      </c>
      <c r="BD292" s="8">
        <f t="shared" si="201"/>
        <v>775</v>
      </c>
      <c r="BE292" s="8">
        <f t="shared" si="202"/>
        <v>770</v>
      </c>
      <c r="BF292" s="8">
        <f t="shared" si="203"/>
        <v>765</v>
      </c>
      <c r="BG292" s="8">
        <f t="shared" si="204"/>
        <v>760</v>
      </c>
      <c r="BH292" s="8" t="str">
        <f t="shared" si="205"/>
        <v/>
      </c>
      <c r="BI292" s="8" t="str">
        <f t="shared" si="206"/>
        <v/>
      </c>
      <c r="BJ292" s="8" t="str">
        <f t="shared" si="207"/>
        <v/>
      </c>
      <c r="BK292" s="8" t="str">
        <f t="shared" si="208"/>
        <v/>
      </c>
      <c r="BL292" s="8" t="str">
        <f t="shared" si="209"/>
        <v/>
      </c>
      <c r="BM292" s="8" t="str">
        <f t="shared" si="210"/>
        <v/>
      </c>
      <c r="BN292" s="8" t="str">
        <f t="shared" si="211"/>
        <v/>
      </c>
      <c r="BO292" s="8" t="str">
        <f t="shared" si="212"/>
        <v/>
      </c>
      <c r="BP292" s="8" t="str">
        <f t="shared" si="213"/>
        <v/>
      </c>
      <c r="BQ292" s="8" t="str">
        <f t="shared" si="214"/>
        <v/>
      </c>
    </row>
    <row r="293" spans="1:69" x14ac:dyDescent="0.2">
      <c r="A293" s="8" t="str">
        <f>Binning!B293</f>
        <v>ECPU</v>
      </c>
      <c r="B293" s="8" t="str">
        <f>Binning!C293</f>
        <v>ME005</v>
      </c>
      <c r="C293" s="8" t="str">
        <f>Binning!D293</f>
        <v>E3</v>
      </c>
      <c r="D293" s="8" t="str">
        <f>Binning!F293</f>
        <v>ME005_E3</v>
      </c>
      <c r="E293" s="8" t="str">
        <f>Binning!G293</f>
        <v>Bin1</v>
      </c>
      <c r="F293" s="8">
        <f>Binning!H293</f>
        <v>985</v>
      </c>
      <c r="G293" s="8">
        <f>Binning!I293</f>
        <v>135</v>
      </c>
      <c r="H293" s="8">
        <f>Binning!J293</f>
        <v>274.60000000000002</v>
      </c>
      <c r="J293" s="8">
        <f>Binning!L293</f>
        <v>740</v>
      </c>
      <c r="K293" s="8">
        <f>Binning!M293</f>
        <v>590</v>
      </c>
      <c r="L293" s="8">
        <f>Binning!N293</f>
        <v>90</v>
      </c>
      <c r="M293" s="8">
        <f>Binning!Y293</f>
        <v>5</v>
      </c>
      <c r="O293" s="8">
        <f t="shared" si="186"/>
        <v>135</v>
      </c>
      <c r="P293" s="8">
        <f>Binning!AZ293</f>
        <v>203.34644826666667</v>
      </c>
      <c r="Q293" s="8" t="str">
        <f t="shared" si="187"/>
        <v>ME005_E3</v>
      </c>
      <c r="R293" s="8">
        <f t="shared" si="215"/>
        <v>740</v>
      </c>
      <c r="S293" s="8">
        <f t="shared" si="215"/>
        <v>740</v>
      </c>
      <c r="T293" s="8">
        <f t="shared" si="215"/>
        <v>740</v>
      </c>
      <c r="U293" s="8">
        <f t="shared" si="215"/>
        <v>740</v>
      </c>
      <c r="V293" s="8">
        <f t="shared" si="215"/>
        <v>725</v>
      </c>
      <c r="W293" s="8">
        <f t="shared" si="215"/>
        <v>710</v>
      </c>
      <c r="X293" s="8">
        <f t="shared" si="215"/>
        <v>700</v>
      </c>
      <c r="Y293" s="8">
        <f t="shared" si="215"/>
        <v>690</v>
      </c>
      <c r="Z293" s="8">
        <f t="shared" si="215"/>
        <v>685</v>
      </c>
      <c r="AA293" s="8">
        <f t="shared" si="215"/>
        <v>675</v>
      </c>
      <c r="AB293" s="8">
        <f t="shared" si="215"/>
        <v>670</v>
      </c>
      <c r="AC293" s="8">
        <f t="shared" si="215"/>
        <v>665</v>
      </c>
      <c r="AD293" s="8">
        <f t="shared" si="215"/>
        <v>660</v>
      </c>
      <c r="AE293" s="8">
        <f t="shared" si="215"/>
        <v>655</v>
      </c>
      <c r="AF293" s="8" t="str">
        <f t="shared" si="215"/>
        <v/>
      </c>
      <c r="AG293" s="8" t="str">
        <f t="shared" si="183"/>
        <v/>
      </c>
      <c r="AH293" s="8" t="str">
        <f t="shared" si="183"/>
        <v/>
      </c>
      <c r="AI293" s="8" t="str">
        <f t="shared" si="183"/>
        <v/>
      </c>
      <c r="AJ293" s="8" t="str">
        <f t="shared" si="183"/>
        <v/>
      </c>
      <c r="AK293" s="8" t="str">
        <f t="shared" si="183"/>
        <v/>
      </c>
      <c r="AL293" s="8" t="str">
        <f t="shared" si="183"/>
        <v/>
      </c>
      <c r="AM293" s="8" t="str">
        <f t="shared" si="183"/>
        <v/>
      </c>
      <c r="AN293" s="8" t="str">
        <f t="shared" si="183"/>
        <v/>
      </c>
      <c r="AO293" s="8" t="str">
        <f t="shared" si="183"/>
        <v/>
      </c>
      <c r="AQ293" s="8">
        <f t="shared" si="188"/>
        <v>135</v>
      </c>
      <c r="AR293" s="8">
        <f t="shared" si="189"/>
        <v>203.34644826666667</v>
      </c>
      <c r="AS293" s="8" t="str">
        <f t="shared" si="190"/>
        <v>ME005_E3</v>
      </c>
      <c r="AT293" s="8">
        <f t="shared" si="191"/>
        <v>830</v>
      </c>
      <c r="AU293" s="8">
        <f t="shared" si="192"/>
        <v>830</v>
      </c>
      <c r="AV293" s="8">
        <f t="shared" si="193"/>
        <v>830</v>
      </c>
      <c r="AW293" s="8">
        <f t="shared" si="194"/>
        <v>830</v>
      </c>
      <c r="AX293" s="8">
        <f t="shared" si="195"/>
        <v>815</v>
      </c>
      <c r="AY293" s="8">
        <f t="shared" si="196"/>
        <v>800</v>
      </c>
      <c r="AZ293" s="8">
        <f t="shared" si="197"/>
        <v>790</v>
      </c>
      <c r="BA293" s="8">
        <f t="shared" si="198"/>
        <v>780</v>
      </c>
      <c r="BB293" s="8">
        <f t="shared" si="199"/>
        <v>775</v>
      </c>
      <c r="BC293" s="8">
        <f t="shared" si="200"/>
        <v>765</v>
      </c>
      <c r="BD293" s="8">
        <f t="shared" si="201"/>
        <v>760</v>
      </c>
      <c r="BE293" s="8">
        <f t="shared" si="202"/>
        <v>755</v>
      </c>
      <c r="BF293" s="8">
        <f t="shared" si="203"/>
        <v>750</v>
      </c>
      <c r="BG293" s="8">
        <f t="shared" si="204"/>
        <v>745</v>
      </c>
      <c r="BH293" s="8" t="str">
        <f t="shared" si="205"/>
        <v/>
      </c>
      <c r="BI293" s="8" t="str">
        <f t="shared" si="206"/>
        <v/>
      </c>
      <c r="BJ293" s="8" t="str">
        <f t="shared" si="207"/>
        <v/>
      </c>
      <c r="BK293" s="8" t="str">
        <f t="shared" si="208"/>
        <v/>
      </c>
      <c r="BL293" s="8" t="str">
        <f t="shared" si="209"/>
        <v/>
      </c>
      <c r="BM293" s="8" t="str">
        <f t="shared" si="210"/>
        <v/>
      </c>
      <c r="BN293" s="8" t="str">
        <f t="shared" si="211"/>
        <v/>
      </c>
      <c r="BO293" s="8" t="str">
        <f t="shared" si="212"/>
        <v/>
      </c>
      <c r="BP293" s="8" t="str">
        <f t="shared" si="213"/>
        <v/>
      </c>
      <c r="BQ293" s="8" t="str">
        <f t="shared" si="214"/>
        <v/>
      </c>
    </row>
    <row r="294" spans="1:69" x14ac:dyDescent="0.2">
      <c r="A294" s="8" t="str">
        <f>Binning!B294</f>
        <v>ECPU</v>
      </c>
      <c r="B294" s="8" t="str">
        <f>Binning!C294</f>
        <v>ME005</v>
      </c>
      <c r="C294" s="8" t="str">
        <f>Binning!D294</f>
        <v>E4</v>
      </c>
      <c r="D294" s="8" t="str">
        <f>Binning!F294</f>
        <v>ME005_E4</v>
      </c>
      <c r="E294" s="8" t="str">
        <f>Binning!G294</f>
        <v>Bin1</v>
      </c>
      <c r="F294" s="8">
        <f>Binning!H294</f>
        <v>970</v>
      </c>
      <c r="G294" s="8">
        <f>Binning!I294</f>
        <v>135</v>
      </c>
      <c r="H294" s="8">
        <f>Binning!J294</f>
        <v>274.60000000000002</v>
      </c>
      <c r="J294" s="8">
        <f>Binning!L294</f>
        <v>740</v>
      </c>
      <c r="K294" s="8">
        <f>Binning!M294</f>
        <v>590</v>
      </c>
      <c r="L294" s="8">
        <f>Binning!N294</f>
        <v>90</v>
      </c>
      <c r="M294" s="8">
        <f>Binning!Y294</f>
        <v>5</v>
      </c>
      <c r="O294" s="8">
        <f t="shared" si="186"/>
        <v>135</v>
      </c>
      <c r="P294" s="8">
        <f>Binning!AZ294</f>
        <v>203.34644826666667</v>
      </c>
      <c r="Q294" s="8" t="str">
        <f t="shared" si="187"/>
        <v>ME005_E4</v>
      </c>
      <c r="R294" s="8">
        <f t="shared" si="215"/>
        <v>740</v>
      </c>
      <c r="S294" s="8">
        <f t="shared" si="215"/>
        <v>740</v>
      </c>
      <c r="T294" s="8">
        <f t="shared" si="215"/>
        <v>740</v>
      </c>
      <c r="U294" s="8">
        <f t="shared" si="215"/>
        <v>725</v>
      </c>
      <c r="V294" s="8">
        <f t="shared" si="215"/>
        <v>710</v>
      </c>
      <c r="W294" s="8">
        <f t="shared" si="215"/>
        <v>695</v>
      </c>
      <c r="X294" s="8">
        <f t="shared" si="215"/>
        <v>685</v>
      </c>
      <c r="Y294" s="8">
        <f t="shared" si="215"/>
        <v>675</v>
      </c>
      <c r="Z294" s="8">
        <f t="shared" si="215"/>
        <v>670</v>
      </c>
      <c r="AA294" s="8">
        <f t="shared" si="215"/>
        <v>660</v>
      </c>
      <c r="AB294" s="8">
        <f t="shared" si="215"/>
        <v>655</v>
      </c>
      <c r="AC294" s="8">
        <f t="shared" si="215"/>
        <v>650</v>
      </c>
      <c r="AD294" s="8">
        <f t="shared" si="215"/>
        <v>645</v>
      </c>
      <c r="AE294" s="8">
        <f t="shared" si="215"/>
        <v>640</v>
      </c>
      <c r="AF294" s="8" t="str">
        <f t="shared" si="215"/>
        <v/>
      </c>
      <c r="AG294" s="8" t="str">
        <f t="shared" si="215"/>
        <v/>
      </c>
      <c r="AH294" s="8" t="str">
        <f t="shared" si="183"/>
        <v/>
      </c>
      <c r="AI294" s="8" t="str">
        <f t="shared" si="183"/>
        <v/>
      </c>
      <c r="AJ294" s="8" t="str">
        <f t="shared" si="183"/>
        <v/>
      </c>
      <c r="AK294" s="8" t="str">
        <f t="shared" si="183"/>
        <v/>
      </c>
      <c r="AL294" s="8" t="str">
        <f t="shared" si="183"/>
        <v/>
      </c>
      <c r="AM294" s="8" t="str">
        <f t="shared" si="183"/>
        <v/>
      </c>
      <c r="AN294" s="8" t="str">
        <f t="shared" si="183"/>
        <v/>
      </c>
      <c r="AO294" s="8" t="str">
        <f t="shared" si="183"/>
        <v/>
      </c>
      <c r="AQ294" s="8">
        <f t="shared" si="188"/>
        <v>135</v>
      </c>
      <c r="AR294" s="8">
        <f t="shared" si="189"/>
        <v>203.34644826666667</v>
      </c>
      <c r="AS294" s="8" t="str">
        <f t="shared" si="190"/>
        <v>ME005_E4</v>
      </c>
      <c r="AT294" s="8">
        <f t="shared" si="191"/>
        <v>830</v>
      </c>
      <c r="AU294" s="8">
        <f t="shared" si="192"/>
        <v>830</v>
      </c>
      <c r="AV294" s="8">
        <f t="shared" si="193"/>
        <v>830</v>
      </c>
      <c r="AW294" s="8">
        <f t="shared" si="194"/>
        <v>815</v>
      </c>
      <c r="AX294" s="8">
        <f t="shared" si="195"/>
        <v>800</v>
      </c>
      <c r="AY294" s="8">
        <f t="shared" si="196"/>
        <v>785</v>
      </c>
      <c r="AZ294" s="8">
        <f t="shared" si="197"/>
        <v>775</v>
      </c>
      <c r="BA294" s="8">
        <f t="shared" si="198"/>
        <v>765</v>
      </c>
      <c r="BB294" s="8">
        <f t="shared" si="199"/>
        <v>760</v>
      </c>
      <c r="BC294" s="8">
        <f t="shared" si="200"/>
        <v>750</v>
      </c>
      <c r="BD294" s="8">
        <f t="shared" si="201"/>
        <v>745</v>
      </c>
      <c r="BE294" s="8">
        <f t="shared" si="202"/>
        <v>740</v>
      </c>
      <c r="BF294" s="8">
        <f t="shared" si="203"/>
        <v>735</v>
      </c>
      <c r="BG294" s="8">
        <f t="shared" si="204"/>
        <v>730</v>
      </c>
      <c r="BH294" s="8" t="str">
        <f t="shared" si="205"/>
        <v/>
      </c>
      <c r="BI294" s="8" t="str">
        <f t="shared" si="206"/>
        <v/>
      </c>
      <c r="BJ294" s="8" t="str">
        <f t="shared" si="207"/>
        <v/>
      </c>
      <c r="BK294" s="8" t="str">
        <f t="shared" si="208"/>
        <v/>
      </c>
      <c r="BL294" s="8" t="str">
        <f t="shared" si="209"/>
        <v/>
      </c>
      <c r="BM294" s="8" t="str">
        <f t="shared" si="210"/>
        <v/>
      </c>
      <c r="BN294" s="8" t="str">
        <f t="shared" si="211"/>
        <v/>
      </c>
      <c r="BO294" s="8" t="str">
        <f t="shared" si="212"/>
        <v/>
      </c>
      <c r="BP294" s="8" t="str">
        <f t="shared" si="213"/>
        <v/>
      </c>
      <c r="BQ294" s="8" t="str">
        <f t="shared" si="214"/>
        <v/>
      </c>
    </row>
    <row r="295" spans="1:69" x14ac:dyDescent="0.2">
      <c r="A295" s="8" t="str">
        <f>Binning!B295</f>
        <v>ECPU</v>
      </c>
      <c r="B295" s="8" t="str">
        <f>Binning!C295</f>
        <v>ME005</v>
      </c>
      <c r="C295" s="8" t="str">
        <f>Binning!D295</f>
        <v>E5</v>
      </c>
      <c r="D295" s="8" t="str">
        <f>Binning!F295</f>
        <v>ME005_E5</v>
      </c>
      <c r="E295" s="8" t="str">
        <f>Binning!G295</f>
        <v>Bin1</v>
      </c>
      <c r="F295" s="8">
        <f>Binning!H295</f>
        <v>955</v>
      </c>
      <c r="G295" s="8">
        <f>Binning!I295</f>
        <v>135</v>
      </c>
      <c r="H295" s="8">
        <f>Binning!J295</f>
        <v>274.60000000000002</v>
      </c>
      <c r="J295" s="8">
        <f>Binning!L295</f>
        <v>740</v>
      </c>
      <c r="K295" s="8">
        <f>Binning!M295</f>
        <v>590</v>
      </c>
      <c r="L295" s="8">
        <f>Binning!N295</f>
        <v>90</v>
      </c>
      <c r="M295" s="8">
        <f>Binning!Y295</f>
        <v>5</v>
      </c>
      <c r="O295" s="8">
        <f t="shared" si="186"/>
        <v>135</v>
      </c>
      <c r="P295" s="8">
        <f>Binning!AZ295</f>
        <v>203.34644826666667</v>
      </c>
      <c r="Q295" s="8" t="str">
        <f t="shared" si="187"/>
        <v>ME005_E5</v>
      </c>
      <c r="R295" s="8">
        <f t="shared" si="215"/>
        <v>740</v>
      </c>
      <c r="S295" s="8">
        <f t="shared" si="215"/>
        <v>740</v>
      </c>
      <c r="T295" s="8">
        <f t="shared" si="215"/>
        <v>735</v>
      </c>
      <c r="U295" s="8">
        <f t="shared" si="215"/>
        <v>710</v>
      </c>
      <c r="V295" s="8">
        <f t="shared" si="215"/>
        <v>695</v>
      </c>
      <c r="W295" s="8">
        <f t="shared" si="215"/>
        <v>680</v>
      </c>
      <c r="X295" s="8">
        <f t="shared" si="215"/>
        <v>670</v>
      </c>
      <c r="Y295" s="8">
        <f t="shared" si="215"/>
        <v>660</v>
      </c>
      <c r="Z295" s="8">
        <f t="shared" si="215"/>
        <v>655</v>
      </c>
      <c r="AA295" s="8">
        <f t="shared" si="215"/>
        <v>645</v>
      </c>
      <c r="AB295" s="8">
        <f t="shared" si="215"/>
        <v>640</v>
      </c>
      <c r="AC295" s="8">
        <f t="shared" si="215"/>
        <v>635</v>
      </c>
      <c r="AD295" s="8">
        <f t="shared" si="215"/>
        <v>630</v>
      </c>
      <c r="AE295" s="8">
        <f t="shared" si="215"/>
        <v>625</v>
      </c>
      <c r="AF295" s="8" t="str">
        <f t="shared" si="215"/>
        <v/>
      </c>
      <c r="AG295" s="8" t="str">
        <f t="shared" si="215"/>
        <v/>
      </c>
      <c r="AH295" s="8" t="str">
        <f t="shared" si="183"/>
        <v/>
      </c>
      <c r="AI295" s="8" t="str">
        <f t="shared" si="183"/>
        <v/>
      </c>
      <c r="AJ295" s="8" t="str">
        <f t="shared" si="183"/>
        <v/>
      </c>
      <c r="AK295" s="8" t="str">
        <f t="shared" si="183"/>
        <v/>
      </c>
      <c r="AL295" s="8" t="str">
        <f t="shared" si="183"/>
        <v/>
      </c>
      <c r="AM295" s="8" t="str">
        <f t="shared" si="183"/>
        <v/>
      </c>
      <c r="AN295" s="8" t="str">
        <f t="shared" si="183"/>
        <v/>
      </c>
      <c r="AO295" s="8" t="str">
        <f t="shared" si="183"/>
        <v/>
      </c>
      <c r="AQ295" s="8">
        <f t="shared" si="188"/>
        <v>135</v>
      </c>
      <c r="AR295" s="8">
        <f t="shared" si="189"/>
        <v>203.34644826666667</v>
      </c>
      <c r="AS295" s="8" t="str">
        <f t="shared" si="190"/>
        <v>ME005_E5</v>
      </c>
      <c r="AT295" s="8">
        <f t="shared" si="191"/>
        <v>830</v>
      </c>
      <c r="AU295" s="8">
        <f t="shared" si="192"/>
        <v>830</v>
      </c>
      <c r="AV295" s="8">
        <f t="shared" si="193"/>
        <v>825</v>
      </c>
      <c r="AW295" s="8">
        <f t="shared" si="194"/>
        <v>800</v>
      </c>
      <c r="AX295" s="8">
        <f t="shared" si="195"/>
        <v>785</v>
      </c>
      <c r="AY295" s="8">
        <f t="shared" si="196"/>
        <v>770</v>
      </c>
      <c r="AZ295" s="8">
        <f t="shared" si="197"/>
        <v>760</v>
      </c>
      <c r="BA295" s="8">
        <f t="shared" si="198"/>
        <v>750</v>
      </c>
      <c r="BB295" s="8">
        <f t="shared" si="199"/>
        <v>745</v>
      </c>
      <c r="BC295" s="8">
        <f t="shared" si="200"/>
        <v>735</v>
      </c>
      <c r="BD295" s="8">
        <f t="shared" si="201"/>
        <v>730</v>
      </c>
      <c r="BE295" s="8">
        <f t="shared" si="202"/>
        <v>725</v>
      </c>
      <c r="BF295" s="8">
        <f t="shared" si="203"/>
        <v>720</v>
      </c>
      <c r="BG295" s="8">
        <f t="shared" si="204"/>
        <v>715</v>
      </c>
      <c r="BH295" s="8" t="str">
        <f t="shared" si="205"/>
        <v/>
      </c>
      <c r="BI295" s="8" t="str">
        <f t="shared" si="206"/>
        <v/>
      </c>
      <c r="BJ295" s="8" t="str">
        <f t="shared" si="207"/>
        <v/>
      </c>
      <c r="BK295" s="8" t="str">
        <f t="shared" si="208"/>
        <v/>
      </c>
      <c r="BL295" s="8" t="str">
        <f t="shared" si="209"/>
        <v/>
      </c>
      <c r="BM295" s="8" t="str">
        <f t="shared" si="210"/>
        <v/>
      </c>
      <c r="BN295" s="8" t="str">
        <f t="shared" si="211"/>
        <v/>
      </c>
      <c r="BO295" s="8" t="str">
        <f t="shared" si="212"/>
        <v/>
      </c>
      <c r="BP295" s="8" t="str">
        <f t="shared" si="213"/>
        <v/>
      </c>
      <c r="BQ295" s="8" t="str">
        <f t="shared" si="214"/>
        <v/>
      </c>
    </row>
    <row r="296" spans="1:69" x14ac:dyDescent="0.2">
      <c r="A296" s="8" t="str">
        <f>Binning!B296</f>
        <v>ECPU</v>
      </c>
      <c r="B296" s="8" t="str">
        <f>Binning!C296</f>
        <v>ME005</v>
      </c>
      <c r="C296" s="8" t="str">
        <f>Binning!D296</f>
        <v>E6</v>
      </c>
      <c r="D296" s="8" t="str">
        <f>Binning!F296</f>
        <v>ME005_E6</v>
      </c>
      <c r="E296" s="8" t="str">
        <f>Binning!G296</f>
        <v>Bin1</v>
      </c>
      <c r="F296" s="8">
        <f>Binning!H296</f>
        <v>940</v>
      </c>
      <c r="G296" s="8">
        <f>Binning!I296</f>
        <v>135</v>
      </c>
      <c r="H296" s="8">
        <f>Binning!J296</f>
        <v>274.60000000000002</v>
      </c>
      <c r="J296" s="8">
        <f>Binning!L296</f>
        <v>740</v>
      </c>
      <c r="K296" s="8">
        <f>Binning!M296</f>
        <v>590</v>
      </c>
      <c r="L296" s="8">
        <f>Binning!N296</f>
        <v>90</v>
      </c>
      <c r="M296" s="8">
        <f>Binning!Y296</f>
        <v>5</v>
      </c>
      <c r="O296" s="8">
        <f t="shared" si="186"/>
        <v>135</v>
      </c>
      <c r="P296" s="8">
        <f>Binning!AZ296</f>
        <v>203.34644826666667</v>
      </c>
      <c r="Q296" s="8" t="str">
        <f t="shared" si="187"/>
        <v>ME005_E6</v>
      </c>
      <c r="R296" s="8">
        <f t="shared" si="215"/>
        <v>740</v>
      </c>
      <c r="S296" s="8">
        <f t="shared" si="215"/>
        <v>740</v>
      </c>
      <c r="T296" s="8">
        <f t="shared" si="215"/>
        <v>720</v>
      </c>
      <c r="U296" s="8">
        <f t="shared" si="215"/>
        <v>695</v>
      </c>
      <c r="V296" s="8">
        <f t="shared" si="215"/>
        <v>680</v>
      </c>
      <c r="W296" s="8">
        <f t="shared" si="215"/>
        <v>665</v>
      </c>
      <c r="X296" s="8">
        <f t="shared" si="215"/>
        <v>655</v>
      </c>
      <c r="Y296" s="8">
        <f t="shared" si="215"/>
        <v>645</v>
      </c>
      <c r="Z296" s="8">
        <f t="shared" si="215"/>
        <v>640</v>
      </c>
      <c r="AA296" s="8">
        <f t="shared" si="215"/>
        <v>630</v>
      </c>
      <c r="AB296" s="8">
        <f t="shared" si="215"/>
        <v>625</v>
      </c>
      <c r="AC296" s="8">
        <f t="shared" si="215"/>
        <v>620</v>
      </c>
      <c r="AD296" s="8">
        <f t="shared" si="215"/>
        <v>615</v>
      </c>
      <c r="AE296" s="8">
        <f t="shared" si="215"/>
        <v>610</v>
      </c>
      <c r="AF296" s="8" t="str">
        <f t="shared" si="215"/>
        <v/>
      </c>
      <c r="AG296" s="8" t="str">
        <f t="shared" si="215"/>
        <v/>
      </c>
      <c r="AH296" s="8" t="str">
        <f t="shared" si="183"/>
        <v/>
      </c>
      <c r="AI296" s="8" t="str">
        <f t="shared" si="183"/>
        <v/>
      </c>
      <c r="AJ296" s="8" t="str">
        <f t="shared" si="183"/>
        <v/>
      </c>
      <c r="AK296" s="8" t="str">
        <f t="shared" si="183"/>
        <v/>
      </c>
      <c r="AL296" s="8" t="str">
        <f t="shared" si="183"/>
        <v/>
      </c>
      <c r="AM296" s="8" t="str">
        <f t="shared" si="183"/>
        <v/>
      </c>
      <c r="AN296" s="8" t="str">
        <f t="shared" si="183"/>
        <v/>
      </c>
      <c r="AO296" s="8" t="str">
        <f t="shared" si="183"/>
        <v/>
      </c>
      <c r="AQ296" s="8">
        <f t="shared" si="188"/>
        <v>135</v>
      </c>
      <c r="AR296" s="8">
        <f t="shared" si="189"/>
        <v>203.34644826666667</v>
      </c>
      <c r="AS296" s="8" t="str">
        <f t="shared" si="190"/>
        <v>ME005_E6</v>
      </c>
      <c r="AT296" s="8">
        <f t="shared" si="191"/>
        <v>830</v>
      </c>
      <c r="AU296" s="8">
        <f t="shared" si="192"/>
        <v>830</v>
      </c>
      <c r="AV296" s="8">
        <f t="shared" si="193"/>
        <v>810</v>
      </c>
      <c r="AW296" s="8">
        <f t="shared" si="194"/>
        <v>785</v>
      </c>
      <c r="AX296" s="8">
        <f t="shared" si="195"/>
        <v>770</v>
      </c>
      <c r="AY296" s="8">
        <f t="shared" si="196"/>
        <v>755</v>
      </c>
      <c r="AZ296" s="8">
        <f t="shared" si="197"/>
        <v>745</v>
      </c>
      <c r="BA296" s="8">
        <f t="shared" si="198"/>
        <v>735</v>
      </c>
      <c r="BB296" s="8">
        <f t="shared" si="199"/>
        <v>730</v>
      </c>
      <c r="BC296" s="8">
        <f t="shared" si="200"/>
        <v>720</v>
      </c>
      <c r="BD296" s="8">
        <f t="shared" si="201"/>
        <v>715</v>
      </c>
      <c r="BE296" s="8">
        <f t="shared" si="202"/>
        <v>710</v>
      </c>
      <c r="BF296" s="8">
        <f t="shared" si="203"/>
        <v>705</v>
      </c>
      <c r="BG296" s="8">
        <f t="shared" si="204"/>
        <v>700</v>
      </c>
      <c r="BH296" s="8" t="str">
        <f t="shared" si="205"/>
        <v/>
      </c>
      <c r="BI296" s="8" t="str">
        <f t="shared" si="206"/>
        <v/>
      </c>
      <c r="BJ296" s="8" t="str">
        <f t="shared" si="207"/>
        <v/>
      </c>
      <c r="BK296" s="8" t="str">
        <f t="shared" si="208"/>
        <v/>
      </c>
      <c r="BL296" s="8" t="str">
        <f t="shared" si="209"/>
        <v/>
      </c>
      <c r="BM296" s="8" t="str">
        <f t="shared" si="210"/>
        <v/>
      </c>
      <c r="BN296" s="8" t="str">
        <f t="shared" si="211"/>
        <v/>
      </c>
      <c r="BO296" s="8" t="str">
        <f t="shared" si="212"/>
        <v/>
      </c>
      <c r="BP296" s="8" t="str">
        <f t="shared" si="213"/>
        <v/>
      </c>
      <c r="BQ296" s="8" t="str">
        <f t="shared" si="214"/>
        <v/>
      </c>
    </row>
    <row r="297" spans="1:69" x14ac:dyDescent="0.2">
      <c r="A297" s="8" t="str">
        <f>Binning!B297</f>
        <v>ECPU</v>
      </c>
      <c r="B297" s="8" t="str">
        <f>Binning!C297</f>
        <v>ME005</v>
      </c>
      <c r="C297" s="8" t="str">
        <f>Binning!D297</f>
        <v>E7</v>
      </c>
      <c r="D297" s="8" t="str">
        <f>Binning!F297</f>
        <v>ME005_E7</v>
      </c>
      <c r="E297" s="8" t="str">
        <f>Binning!G297</f>
        <v>Bin1</v>
      </c>
      <c r="F297" s="8">
        <f>Binning!H297</f>
        <v>925</v>
      </c>
      <c r="G297" s="8">
        <f>Binning!I297</f>
        <v>135</v>
      </c>
      <c r="H297" s="8">
        <f>Binning!J297</f>
        <v>274.60000000000002</v>
      </c>
      <c r="J297" s="8">
        <f>Binning!L297</f>
        <v>740</v>
      </c>
      <c r="K297" s="8">
        <f>Binning!M297</f>
        <v>590</v>
      </c>
      <c r="L297" s="8">
        <f>Binning!N297</f>
        <v>90</v>
      </c>
      <c r="M297" s="8">
        <f>Binning!Y297</f>
        <v>5</v>
      </c>
      <c r="O297" s="8">
        <f t="shared" si="186"/>
        <v>135</v>
      </c>
      <c r="P297" s="8">
        <f>Binning!AZ297</f>
        <v>203.34644826666667</v>
      </c>
      <c r="Q297" s="8" t="str">
        <f t="shared" si="187"/>
        <v>ME005_E7</v>
      </c>
      <c r="R297" s="8">
        <f t="shared" si="215"/>
        <v>740</v>
      </c>
      <c r="S297" s="8">
        <f t="shared" si="215"/>
        <v>740</v>
      </c>
      <c r="T297" s="8">
        <f t="shared" si="215"/>
        <v>705</v>
      </c>
      <c r="U297" s="8">
        <f t="shared" si="215"/>
        <v>680</v>
      </c>
      <c r="V297" s="8">
        <f t="shared" si="215"/>
        <v>665</v>
      </c>
      <c r="W297" s="8">
        <f t="shared" si="215"/>
        <v>650</v>
      </c>
      <c r="X297" s="8">
        <f t="shared" si="215"/>
        <v>640</v>
      </c>
      <c r="Y297" s="8">
        <f t="shared" si="215"/>
        <v>630</v>
      </c>
      <c r="Z297" s="8">
        <f t="shared" si="215"/>
        <v>625</v>
      </c>
      <c r="AA297" s="8">
        <f t="shared" si="215"/>
        <v>615</v>
      </c>
      <c r="AB297" s="8">
        <f t="shared" si="215"/>
        <v>610</v>
      </c>
      <c r="AC297" s="8">
        <f t="shared" si="215"/>
        <v>605</v>
      </c>
      <c r="AD297" s="8">
        <f t="shared" si="215"/>
        <v>600</v>
      </c>
      <c r="AE297" s="8">
        <f t="shared" si="215"/>
        <v>595</v>
      </c>
      <c r="AF297" s="8" t="str">
        <f t="shared" si="215"/>
        <v/>
      </c>
      <c r="AG297" s="8" t="str">
        <f t="shared" si="215"/>
        <v/>
      </c>
      <c r="AH297" s="8" t="str">
        <f t="shared" si="183"/>
        <v/>
      </c>
      <c r="AI297" s="8" t="str">
        <f t="shared" si="183"/>
        <v/>
      </c>
      <c r="AJ297" s="8" t="str">
        <f t="shared" si="183"/>
        <v/>
      </c>
      <c r="AK297" s="8" t="str">
        <f t="shared" si="183"/>
        <v/>
      </c>
      <c r="AL297" s="8" t="str">
        <f t="shared" si="183"/>
        <v/>
      </c>
      <c r="AM297" s="8" t="str">
        <f t="shared" si="183"/>
        <v/>
      </c>
      <c r="AN297" s="8" t="str">
        <f t="shared" si="183"/>
        <v/>
      </c>
      <c r="AO297" s="8" t="str">
        <f t="shared" si="183"/>
        <v/>
      </c>
      <c r="AQ297" s="8">
        <f t="shared" si="188"/>
        <v>135</v>
      </c>
      <c r="AR297" s="8">
        <f t="shared" si="189"/>
        <v>203.34644826666667</v>
      </c>
      <c r="AS297" s="8" t="str">
        <f t="shared" si="190"/>
        <v>ME005_E7</v>
      </c>
      <c r="AT297" s="8">
        <f t="shared" si="191"/>
        <v>830</v>
      </c>
      <c r="AU297" s="8">
        <f t="shared" si="192"/>
        <v>830</v>
      </c>
      <c r="AV297" s="8">
        <f t="shared" si="193"/>
        <v>795</v>
      </c>
      <c r="AW297" s="8">
        <f t="shared" si="194"/>
        <v>770</v>
      </c>
      <c r="AX297" s="8">
        <f t="shared" si="195"/>
        <v>755</v>
      </c>
      <c r="AY297" s="8">
        <f t="shared" si="196"/>
        <v>740</v>
      </c>
      <c r="AZ297" s="8">
        <f t="shared" si="197"/>
        <v>730</v>
      </c>
      <c r="BA297" s="8">
        <f t="shared" si="198"/>
        <v>720</v>
      </c>
      <c r="BB297" s="8">
        <f t="shared" si="199"/>
        <v>715</v>
      </c>
      <c r="BC297" s="8">
        <f t="shared" si="200"/>
        <v>705</v>
      </c>
      <c r="BD297" s="8">
        <f t="shared" si="201"/>
        <v>700</v>
      </c>
      <c r="BE297" s="8">
        <f t="shared" si="202"/>
        <v>695</v>
      </c>
      <c r="BF297" s="8">
        <f t="shared" si="203"/>
        <v>690</v>
      </c>
      <c r="BG297" s="8">
        <f t="shared" si="204"/>
        <v>685</v>
      </c>
      <c r="BH297" s="8" t="str">
        <f t="shared" si="205"/>
        <v/>
      </c>
      <c r="BI297" s="8" t="str">
        <f t="shared" si="206"/>
        <v/>
      </c>
      <c r="BJ297" s="8" t="str">
        <f t="shared" si="207"/>
        <v/>
      </c>
      <c r="BK297" s="8" t="str">
        <f t="shared" si="208"/>
        <v/>
      </c>
      <c r="BL297" s="8" t="str">
        <f t="shared" si="209"/>
        <v/>
      </c>
      <c r="BM297" s="8" t="str">
        <f t="shared" si="210"/>
        <v/>
      </c>
      <c r="BN297" s="8" t="str">
        <f t="shared" si="211"/>
        <v/>
      </c>
      <c r="BO297" s="8" t="str">
        <f t="shared" si="212"/>
        <v/>
      </c>
      <c r="BP297" s="8" t="str">
        <f t="shared" si="213"/>
        <v/>
      </c>
      <c r="BQ297" s="8" t="str">
        <f t="shared" si="214"/>
        <v/>
      </c>
    </row>
    <row r="298" spans="1:69" x14ac:dyDescent="0.2">
      <c r="A298" s="8" t="str">
        <f>Binning!B298</f>
        <v>ECPU</v>
      </c>
      <c r="B298" s="8" t="str">
        <f>Binning!C298</f>
        <v>ME005</v>
      </c>
      <c r="C298" s="8" t="str">
        <f>Binning!D298</f>
        <v>E8</v>
      </c>
      <c r="D298" s="8" t="str">
        <f>Binning!F298</f>
        <v>ME005_E8</v>
      </c>
      <c r="E298" s="8" t="str">
        <f>Binning!G298</f>
        <v>Bin1</v>
      </c>
      <c r="F298" s="8">
        <f>Binning!H298</f>
        <v>910</v>
      </c>
      <c r="G298" s="8">
        <f>Binning!I298</f>
        <v>135</v>
      </c>
      <c r="H298" s="8">
        <f>Binning!J298</f>
        <v>274.60000000000002</v>
      </c>
      <c r="J298" s="8">
        <f>Binning!L298</f>
        <v>740</v>
      </c>
      <c r="K298" s="8">
        <f>Binning!M298</f>
        <v>590</v>
      </c>
      <c r="L298" s="8">
        <f>Binning!N298</f>
        <v>90</v>
      </c>
      <c r="M298" s="8">
        <f>Binning!Y298</f>
        <v>5</v>
      </c>
      <c r="O298" s="8">
        <f t="shared" si="186"/>
        <v>135</v>
      </c>
      <c r="P298" s="8">
        <f>Binning!AZ298</f>
        <v>203.34644826666667</v>
      </c>
      <c r="Q298" s="8" t="str">
        <f t="shared" si="187"/>
        <v>ME005_E8</v>
      </c>
      <c r="R298" s="8">
        <f t="shared" si="215"/>
        <v>740</v>
      </c>
      <c r="S298" s="8">
        <f t="shared" si="215"/>
        <v>730</v>
      </c>
      <c r="T298" s="8">
        <f t="shared" si="215"/>
        <v>690</v>
      </c>
      <c r="U298" s="8">
        <f t="shared" si="215"/>
        <v>665</v>
      </c>
      <c r="V298" s="8">
        <f t="shared" si="215"/>
        <v>650</v>
      </c>
      <c r="W298" s="8">
        <f t="shared" si="215"/>
        <v>635</v>
      </c>
      <c r="X298" s="8">
        <f t="shared" si="215"/>
        <v>625</v>
      </c>
      <c r="Y298" s="8">
        <f t="shared" si="215"/>
        <v>615</v>
      </c>
      <c r="Z298" s="8">
        <f t="shared" si="215"/>
        <v>610</v>
      </c>
      <c r="AA298" s="8">
        <f t="shared" si="215"/>
        <v>600</v>
      </c>
      <c r="AB298" s="8">
        <f t="shared" si="215"/>
        <v>595</v>
      </c>
      <c r="AC298" s="8">
        <f t="shared" si="215"/>
        <v>590</v>
      </c>
      <c r="AD298" s="8">
        <f t="shared" si="215"/>
        <v>590</v>
      </c>
      <c r="AE298" s="8">
        <f t="shared" si="215"/>
        <v>590</v>
      </c>
      <c r="AF298" s="8" t="str">
        <f t="shared" si="215"/>
        <v/>
      </c>
      <c r="AG298" s="8" t="str">
        <f t="shared" si="215"/>
        <v/>
      </c>
      <c r="AH298" s="8" t="str">
        <f t="shared" si="183"/>
        <v/>
      </c>
      <c r="AI298" s="8" t="str">
        <f t="shared" si="183"/>
        <v/>
      </c>
      <c r="AJ298" s="8" t="str">
        <f t="shared" si="183"/>
        <v/>
      </c>
      <c r="AK298" s="8" t="str">
        <f t="shared" si="183"/>
        <v/>
      </c>
      <c r="AL298" s="8" t="str">
        <f t="shared" si="183"/>
        <v/>
      </c>
      <c r="AM298" s="8" t="str">
        <f t="shared" si="183"/>
        <v/>
      </c>
      <c r="AN298" s="8" t="str">
        <f t="shared" si="183"/>
        <v/>
      </c>
      <c r="AO298" s="8" t="str">
        <f t="shared" si="183"/>
        <v/>
      </c>
      <c r="AQ298" s="8">
        <f t="shared" si="188"/>
        <v>135</v>
      </c>
      <c r="AR298" s="8">
        <f t="shared" si="189"/>
        <v>203.34644826666667</v>
      </c>
      <c r="AS298" s="8" t="str">
        <f t="shared" si="190"/>
        <v>ME005_E8</v>
      </c>
      <c r="AT298" s="8">
        <f t="shared" si="191"/>
        <v>830</v>
      </c>
      <c r="AU298" s="8">
        <f t="shared" si="192"/>
        <v>820</v>
      </c>
      <c r="AV298" s="8">
        <f t="shared" si="193"/>
        <v>780</v>
      </c>
      <c r="AW298" s="8">
        <f t="shared" si="194"/>
        <v>755</v>
      </c>
      <c r="AX298" s="8">
        <f t="shared" si="195"/>
        <v>740</v>
      </c>
      <c r="AY298" s="8">
        <f t="shared" si="196"/>
        <v>725</v>
      </c>
      <c r="AZ298" s="8">
        <f t="shared" si="197"/>
        <v>715</v>
      </c>
      <c r="BA298" s="8">
        <f t="shared" si="198"/>
        <v>705</v>
      </c>
      <c r="BB298" s="8">
        <f t="shared" si="199"/>
        <v>700</v>
      </c>
      <c r="BC298" s="8">
        <f t="shared" si="200"/>
        <v>690</v>
      </c>
      <c r="BD298" s="8">
        <f t="shared" si="201"/>
        <v>685</v>
      </c>
      <c r="BE298" s="8">
        <f t="shared" si="202"/>
        <v>680</v>
      </c>
      <c r="BF298" s="8">
        <f t="shared" si="203"/>
        <v>680</v>
      </c>
      <c r="BG298" s="8">
        <f t="shared" si="204"/>
        <v>680</v>
      </c>
      <c r="BH298" s="8" t="str">
        <f t="shared" si="205"/>
        <v/>
      </c>
      <c r="BI298" s="8" t="str">
        <f t="shared" si="206"/>
        <v/>
      </c>
      <c r="BJ298" s="8" t="str">
        <f t="shared" si="207"/>
        <v/>
      </c>
      <c r="BK298" s="8" t="str">
        <f t="shared" si="208"/>
        <v/>
      </c>
      <c r="BL298" s="8" t="str">
        <f t="shared" si="209"/>
        <v/>
      </c>
      <c r="BM298" s="8" t="str">
        <f t="shared" si="210"/>
        <v/>
      </c>
      <c r="BN298" s="8" t="str">
        <f t="shared" si="211"/>
        <v/>
      </c>
      <c r="BO298" s="8" t="str">
        <f t="shared" si="212"/>
        <v/>
      </c>
      <c r="BP298" s="8" t="str">
        <f t="shared" si="213"/>
        <v/>
      </c>
      <c r="BQ298" s="8" t="str">
        <f t="shared" si="214"/>
        <v/>
      </c>
    </row>
    <row r="299" spans="1:69" x14ac:dyDescent="0.2">
      <c r="A299" s="8" t="str">
        <f>Binning!B299</f>
        <v>ECPU</v>
      </c>
      <c r="B299" s="8" t="str">
        <f>Binning!C299</f>
        <v>ME005</v>
      </c>
      <c r="C299" s="8" t="str">
        <f>Binning!D299</f>
        <v>E9</v>
      </c>
      <c r="D299" s="8" t="str">
        <f>Binning!F299</f>
        <v>ME005_E9</v>
      </c>
      <c r="E299" s="8" t="str">
        <f>Binning!G299</f>
        <v>Bin1</v>
      </c>
      <c r="F299" s="8">
        <f>Binning!H299</f>
        <v>895</v>
      </c>
      <c r="G299" s="8">
        <f>Binning!I299</f>
        <v>135</v>
      </c>
      <c r="H299" s="8">
        <f>Binning!J299</f>
        <v>274.60000000000002</v>
      </c>
      <c r="J299" s="8">
        <f>Binning!L299</f>
        <v>740</v>
      </c>
      <c r="K299" s="8">
        <f>Binning!M299</f>
        <v>590</v>
      </c>
      <c r="L299" s="8">
        <f>Binning!N299</f>
        <v>90</v>
      </c>
      <c r="M299" s="8">
        <f>Binning!Y299</f>
        <v>5</v>
      </c>
      <c r="O299" s="8">
        <f t="shared" si="186"/>
        <v>135</v>
      </c>
      <c r="P299" s="8">
        <f>Binning!AZ299</f>
        <v>203.34644826666667</v>
      </c>
      <c r="Q299" s="8" t="str">
        <f t="shared" si="187"/>
        <v>ME005_E9</v>
      </c>
      <c r="R299" s="8">
        <f t="shared" si="215"/>
        <v>740</v>
      </c>
      <c r="S299" s="8">
        <f t="shared" si="215"/>
        <v>715</v>
      </c>
      <c r="T299" s="8">
        <f t="shared" si="215"/>
        <v>675</v>
      </c>
      <c r="U299" s="8">
        <f t="shared" si="215"/>
        <v>650</v>
      </c>
      <c r="V299" s="8">
        <f t="shared" si="215"/>
        <v>635</v>
      </c>
      <c r="W299" s="8">
        <f t="shared" si="215"/>
        <v>620</v>
      </c>
      <c r="X299" s="8">
        <f t="shared" si="215"/>
        <v>610</v>
      </c>
      <c r="Y299" s="8">
        <f t="shared" si="215"/>
        <v>600</v>
      </c>
      <c r="Z299" s="8">
        <f t="shared" si="215"/>
        <v>595</v>
      </c>
      <c r="AA299" s="8">
        <f t="shared" si="215"/>
        <v>590</v>
      </c>
      <c r="AB299" s="8">
        <f t="shared" si="215"/>
        <v>590</v>
      </c>
      <c r="AC299" s="8">
        <f t="shared" si="215"/>
        <v>590</v>
      </c>
      <c r="AD299" s="8">
        <f t="shared" si="215"/>
        <v>590</v>
      </c>
      <c r="AE299" s="8">
        <f t="shared" si="215"/>
        <v>590</v>
      </c>
      <c r="AF299" s="8" t="str">
        <f t="shared" si="215"/>
        <v/>
      </c>
      <c r="AG299" s="8" t="str">
        <f t="shared" si="215"/>
        <v/>
      </c>
      <c r="AH299" s="8" t="str">
        <f t="shared" si="183"/>
        <v/>
      </c>
      <c r="AI299" s="8" t="str">
        <f t="shared" si="183"/>
        <v/>
      </c>
      <c r="AJ299" s="8" t="str">
        <f t="shared" si="183"/>
        <v/>
      </c>
      <c r="AK299" s="8" t="str">
        <f t="shared" si="183"/>
        <v/>
      </c>
      <c r="AL299" s="8" t="str">
        <f t="shared" si="183"/>
        <v/>
      </c>
      <c r="AM299" s="8" t="str">
        <f t="shared" si="183"/>
        <v/>
      </c>
      <c r="AN299" s="8" t="str">
        <f t="shared" si="183"/>
        <v/>
      </c>
      <c r="AO299" s="8" t="str">
        <f t="shared" si="183"/>
        <v/>
      </c>
      <c r="AQ299" s="8">
        <f t="shared" si="188"/>
        <v>135</v>
      </c>
      <c r="AR299" s="8">
        <f t="shared" si="189"/>
        <v>203.34644826666667</v>
      </c>
      <c r="AS299" s="8" t="str">
        <f t="shared" si="190"/>
        <v>ME005_E9</v>
      </c>
      <c r="AT299" s="8">
        <f t="shared" si="191"/>
        <v>830</v>
      </c>
      <c r="AU299" s="8">
        <f t="shared" si="192"/>
        <v>805</v>
      </c>
      <c r="AV299" s="8">
        <f t="shared" si="193"/>
        <v>765</v>
      </c>
      <c r="AW299" s="8">
        <f t="shared" si="194"/>
        <v>740</v>
      </c>
      <c r="AX299" s="8">
        <f t="shared" si="195"/>
        <v>725</v>
      </c>
      <c r="AY299" s="8">
        <f t="shared" si="196"/>
        <v>710</v>
      </c>
      <c r="AZ299" s="8">
        <f t="shared" si="197"/>
        <v>700</v>
      </c>
      <c r="BA299" s="8">
        <f t="shared" si="198"/>
        <v>690</v>
      </c>
      <c r="BB299" s="8">
        <f t="shared" si="199"/>
        <v>685</v>
      </c>
      <c r="BC299" s="8">
        <f t="shared" si="200"/>
        <v>680</v>
      </c>
      <c r="BD299" s="8">
        <f t="shared" si="201"/>
        <v>680</v>
      </c>
      <c r="BE299" s="8">
        <f t="shared" si="202"/>
        <v>680</v>
      </c>
      <c r="BF299" s="8">
        <f t="shared" si="203"/>
        <v>680</v>
      </c>
      <c r="BG299" s="8">
        <f t="shared" si="204"/>
        <v>680</v>
      </c>
      <c r="BH299" s="8" t="str">
        <f t="shared" si="205"/>
        <v/>
      </c>
      <c r="BI299" s="8" t="str">
        <f t="shared" si="206"/>
        <v/>
      </c>
      <c r="BJ299" s="8" t="str">
        <f t="shared" si="207"/>
        <v/>
      </c>
      <c r="BK299" s="8" t="str">
        <f t="shared" si="208"/>
        <v/>
      </c>
      <c r="BL299" s="8" t="str">
        <f t="shared" si="209"/>
        <v/>
      </c>
      <c r="BM299" s="8" t="str">
        <f t="shared" si="210"/>
        <v/>
      </c>
      <c r="BN299" s="8" t="str">
        <f t="shared" si="211"/>
        <v/>
      </c>
      <c r="BO299" s="8" t="str">
        <f t="shared" si="212"/>
        <v/>
      </c>
      <c r="BP299" s="8" t="str">
        <f t="shared" si="213"/>
        <v/>
      </c>
      <c r="BQ299" s="8" t="str">
        <f t="shared" si="214"/>
        <v/>
      </c>
    </row>
    <row r="300" spans="1:69" x14ac:dyDescent="0.2">
      <c r="A300" s="8" t="str">
        <f>Binning!B300</f>
        <v>ECPU</v>
      </c>
      <c r="B300" s="8" t="str">
        <f>Binning!C300</f>
        <v>ME005</v>
      </c>
      <c r="C300" s="8" t="str">
        <f>Binning!D300</f>
        <v>E10</v>
      </c>
      <c r="D300" s="8" t="str">
        <f>Binning!F300</f>
        <v>ME005_E10</v>
      </c>
      <c r="E300" s="8" t="str">
        <f>Binning!G300</f>
        <v>Bin1</v>
      </c>
      <c r="F300" s="8">
        <f>Binning!H300</f>
        <v>880</v>
      </c>
      <c r="G300" s="8">
        <f>Binning!I300</f>
        <v>135</v>
      </c>
      <c r="H300" s="8">
        <f>Binning!J300</f>
        <v>274.60000000000002</v>
      </c>
      <c r="J300" s="8">
        <f>Binning!L300</f>
        <v>740</v>
      </c>
      <c r="K300" s="8">
        <f>Binning!M300</f>
        <v>590</v>
      </c>
      <c r="L300" s="8">
        <f>Binning!N300</f>
        <v>90</v>
      </c>
      <c r="M300" s="8">
        <f>Binning!Y300</f>
        <v>5</v>
      </c>
      <c r="O300" s="8">
        <f t="shared" si="186"/>
        <v>135</v>
      </c>
      <c r="P300" s="8">
        <f>Binning!AZ300</f>
        <v>203.34644826666667</v>
      </c>
      <c r="Q300" s="8" t="str">
        <f t="shared" si="187"/>
        <v>ME005_E10</v>
      </c>
      <c r="R300" s="8">
        <f t="shared" si="215"/>
        <v>740</v>
      </c>
      <c r="S300" s="8">
        <f t="shared" si="215"/>
        <v>700</v>
      </c>
      <c r="T300" s="8">
        <f t="shared" si="215"/>
        <v>660</v>
      </c>
      <c r="U300" s="8">
        <f t="shared" si="215"/>
        <v>635</v>
      </c>
      <c r="V300" s="8">
        <f t="shared" si="215"/>
        <v>620</v>
      </c>
      <c r="W300" s="8">
        <f t="shared" si="215"/>
        <v>605</v>
      </c>
      <c r="X300" s="8">
        <f t="shared" si="215"/>
        <v>595</v>
      </c>
      <c r="Y300" s="8">
        <f t="shared" si="215"/>
        <v>590</v>
      </c>
      <c r="Z300" s="8">
        <f t="shared" si="215"/>
        <v>590</v>
      </c>
      <c r="AA300" s="8">
        <f t="shared" si="215"/>
        <v>590</v>
      </c>
      <c r="AB300" s="8">
        <f t="shared" si="215"/>
        <v>590</v>
      </c>
      <c r="AC300" s="8">
        <f t="shared" si="215"/>
        <v>590</v>
      </c>
      <c r="AD300" s="8">
        <f t="shared" si="215"/>
        <v>590</v>
      </c>
      <c r="AE300" s="8">
        <f t="shared" si="215"/>
        <v>590</v>
      </c>
      <c r="AF300" s="8" t="str">
        <f t="shared" si="215"/>
        <v/>
      </c>
      <c r="AG300" s="8" t="str">
        <f t="shared" si="215"/>
        <v/>
      </c>
      <c r="AH300" s="8" t="str">
        <f t="shared" si="183"/>
        <v/>
      </c>
      <c r="AI300" s="8" t="str">
        <f t="shared" si="183"/>
        <v/>
      </c>
      <c r="AJ300" s="8" t="str">
        <f t="shared" si="183"/>
        <v/>
      </c>
      <c r="AK300" s="8" t="str">
        <f t="shared" si="183"/>
        <v/>
      </c>
      <c r="AL300" s="8" t="str">
        <f t="shared" si="183"/>
        <v/>
      </c>
      <c r="AM300" s="8" t="str">
        <f t="shared" si="183"/>
        <v/>
      </c>
      <c r="AN300" s="8" t="str">
        <f t="shared" si="183"/>
        <v/>
      </c>
      <c r="AO300" s="8" t="str">
        <f t="shared" si="183"/>
        <v/>
      </c>
      <c r="AQ300" s="8">
        <f t="shared" si="188"/>
        <v>135</v>
      </c>
      <c r="AR300" s="8">
        <f t="shared" si="189"/>
        <v>203.34644826666667</v>
      </c>
      <c r="AS300" s="8" t="str">
        <f t="shared" si="190"/>
        <v>ME005_E10</v>
      </c>
      <c r="AT300" s="8">
        <f t="shared" si="191"/>
        <v>830</v>
      </c>
      <c r="AU300" s="8">
        <f t="shared" si="192"/>
        <v>790</v>
      </c>
      <c r="AV300" s="8">
        <f t="shared" si="193"/>
        <v>750</v>
      </c>
      <c r="AW300" s="8">
        <f t="shared" si="194"/>
        <v>725</v>
      </c>
      <c r="AX300" s="8">
        <f t="shared" si="195"/>
        <v>710</v>
      </c>
      <c r="AY300" s="8">
        <f t="shared" si="196"/>
        <v>695</v>
      </c>
      <c r="AZ300" s="8">
        <f t="shared" si="197"/>
        <v>685</v>
      </c>
      <c r="BA300" s="8">
        <f t="shared" si="198"/>
        <v>680</v>
      </c>
      <c r="BB300" s="8">
        <f t="shared" si="199"/>
        <v>680</v>
      </c>
      <c r="BC300" s="8">
        <f t="shared" si="200"/>
        <v>680</v>
      </c>
      <c r="BD300" s="8">
        <f t="shared" si="201"/>
        <v>680</v>
      </c>
      <c r="BE300" s="8">
        <f t="shared" si="202"/>
        <v>680</v>
      </c>
      <c r="BF300" s="8">
        <f t="shared" si="203"/>
        <v>680</v>
      </c>
      <c r="BG300" s="8">
        <f t="shared" si="204"/>
        <v>680</v>
      </c>
      <c r="BH300" s="8" t="str">
        <f t="shared" si="205"/>
        <v/>
      </c>
      <c r="BI300" s="8" t="str">
        <f t="shared" si="206"/>
        <v/>
      </c>
      <c r="BJ300" s="8" t="str">
        <f t="shared" si="207"/>
        <v/>
      </c>
      <c r="BK300" s="8" t="str">
        <f t="shared" si="208"/>
        <v/>
      </c>
      <c r="BL300" s="8" t="str">
        <f t="shared" si="209"/>
        <v/>
      </c>
      <c r="BM300" s="8" t="str">
        <f t="shared" si="210"/>
        <v/>
      </c>
      <c r="BN300" s="8" t="str">
        <f t="shared" si="211"/>
        <v/>
      </c>
      <c r="BO300" s="8" t="str">
        <f t="shared" si="212"/>
        <v/>
      </c>
      <c r="BP300" s="8" t="str">
        <f t="shared" si="213"/>
        <v/>
      </c>
      <c r="BQ300" s="8" t="str">
        <f t="shared" si="214"/>
        <v/>
      </c>
    </row>
    <row r="301" spans="1:69" x14ac:dyDescent="0.2">
      <c r="A301" s="8" t="str">
        <f>Binning!B301</f>
        <v>ECPU</v>
      </c>
      <c r="B301" s="8" t="str">
        <f>Binning!C301</f>
        <v>ME005</v>
      </c>
      <c r="C301" s="8" t="str">
        <f>Binning!D301</f>
        <v>E11</v>
      </c>
      <c r="D301" s="8" t="str">
        <f>Binning!F301</f>
        <v>ME005_E11</v>
      </c>
      <c r="E301" s="8" t="str">
        <f>Binning!G301</f>
        <v>Bin1</v>
      </c>
      <c r="F301" s="8">
        <f>Binning!H301</f>
        <v>865</v>
      </c>
      <c r="G301" s="8">
        <f>Binning!I301</f>
        <v>135</v>
      </c>
      <c r="H301" s="8">
        <f>Binning!J301</f>
        <v>274.60000000000002</v>
      </c>
      <c r="J301" s="8">
        <f>Binning!L301</f>
        <v>740</v>
      </c>
      <c r="K301" s="8">
        <f>Binning!M301</f>
        <v>590</v>
      </c>
      <c r="L301" s="8">
        <f>Binning!N301</f>
        <v>90</v>
      </c>
      <c r="M301" s="8">
        <f>Binning!Y301</f>
        <v>5</v>
      </c>
      <c r="O301" s="8">
        <f t="shared" si="186"/>
        <v>135</v>
      </c>
      <c r="P301" s="8">
        <f>Binning!AZ301</f>
        <v>203.34644826666667</v>
      </c>
      <c r="Q301" s="8" t="str">
        <f t="shared" si="187"/>
        <v>ME005_E11</v>
      </c>
      <c r="R301" s="8">
        <f t="shared" si="215"/>
        <v>740</v>
      </c>
      <c r="S301" s="8">
        <f t="shared" si="215"/>
        <v>685</v>
      </c>
      <c r="T301" s="8">
        <f t="shared" si="215"/>
        <v>645</v>
      </c>
      <c r="U301" s="8">
        <f t="shared" si="215"/>
        <v>620</v>
      </c>
      <c r="V301" s="8">
        <f t="shared" si="215"/>
        <v>605</v>
      </c>
      <c r="W301" s="8">
        <f t="shared" si="215"/>
        <v>590</v>
      </c>
      <c r="X301" s="8">
        <f t="shared" si="215"/>
        <v>590</v>
      </c>
      <c r="Y301" s="8">
        <f t="shared" si="215"/>
        <v>590</v>
      </c>
      <c r="Z301" s="8">
        <f t="shared" si="215"/>
        <v>590</v>
      </c>
      <c r="AA301" s="8">
        <f t="shared" si="215"/>
        <v>590</v>
      </c>
      <c r="AB301" s="8">
        <f t="shared" si="215"/>
        <v>590</v>
      </c>
      <c r="AC301" s="8">
        <f t="shared" si="215"/>
        <v>590</v>
      </c>
      <c r="AD301" s="8">
        <f t="shared" si="215"/>
        <v>590</v>
      </c>
      <c r="AE301" s="8">
        <f t="shared" si="215"/>
        <v>590</v>
      </c>
      <c r="AF301" s="8" t="str">
        <f t="shared" si="215"/>
        <v/>
      </c>
      <c r="AG301" s="8" t="str">
        <f t="shared" si="215"/>
        <v/>
      </c>
      <c r="AH301" s="8" t="str">
        <f t="shared" si="183"/>
        <v/>
      </c>
      <c r="AI301" s="8" t="str">
        <f t="shared" si="183"/>
        <v/>
      </c>
      <c r="AJ301" s="8" t="str">
        <f t="shared" si="183"/>
        <v/>
      </c>
      <c r="AK301" s="8" t="str">
        <f t="shared" si="183"/>
        <v/>
      </c>
      <c r="AL301" s="8" t="str">
        <f t="shared" si="183"/>
        <v/>
      </c>
      <c r="AM301" s="8" t="str">
        <f t="shared" si="183"/>
        <v/>
      </c>
      <c r="AN301" s="8" t="str">
        <f t="shared" si="183"/>
        <v/>
      </c>
      <c r="AO301" s="8" t="str">
        <f t="shared" si="183"/>
        <v/>
      </c>
      <c r="AQ301" s="8">
        <f t="shared" si="188"/>
        <v>135</v>
      </c>
      <c r="AR301" s="8">
        <f t="shared" si="189"/>
        <v>203.34644826666667</v>
      </c>
      <c r="AS301" s="8" t="str">
        <f t="shared" si="190"/>
        <v>ME005_E11</v>
      </c>
      <c r="AT301" s="8">
        <f t="shared" si="191"/>
        <v>830</v>
      </c>
      <c r="AU301" s="8">
        <f t="shared" si="192"/>
        <v>775</v>
      </c>
      <c r="AV301" s="8">
        <f t="shared" si="193"/>
        <v>735</v>
      </c>
      <c r="AW301" s="8">
        <f t="shared" si="194"/>
        <v>710</v>
      </c>
      <c r="AX301" s="8">
        <f t="shared" si="195"/>
        <v>695</v>
      </c>
      <c r="AY301" s="8">
        <f t="shared" si="196"/>
        <v>680</v>
      </c>
      <c r="AZ301" s="8">
        <f t="shared" si="197"/>
        <v>680</v>
      </c>
      <c r="BA301" s="8">
        <f t="shared" si="198"/>
        <v>680</v>
      </c>
      <c r="BB301" s="8">
        <f t="shared" si="199"/>
        <v>680</v>
      </c>
      <c r="BC301" s="8">
        <f t="shared" si="200"/>
        <v>680</v>
      </c>
      <c r="BD301" s="8">
        <f t="shared" si="201"/>
        <v>680</v>
      </c>
      <c r="BE301" s="8">
        <f t="shared" si="202"/>
        <v>680</v>
      </c>
      <c r="BF301" s="8">
        <f t="shared" si="203"/>
        <v>680</v>
      </c>
      <c r="BG301" s="8">
        <f t="shared" si="204"/>
        <v>680</v>
      </c>
      <c r="BH301" s="8" t="str">
        <f t="shared" si="205"/>
        <v/>
      </c>
      <c r="BI301" s="8" t="str">
        <f t="shared" si="206"/>
        <v/>
      </c>
      <c r="BJ301" s="8" t="str">
        <f t="shared" si="207"/>
        <v/>
      </c>
      <c r="BK301" s="8" t="str">
        <f t="shared" si="208"/>
        <v/>
      </c>
      <c r="BL301" s="8" t="str">
        <f t="shared" si="209"/>
        <v/>
      </c>
      <c r="BM301" s="8" t="str">
        <f t="shared" si="210"/>
        <v/>
      </c>
      <c r="BN301" s="8" t="str">
        <f t="shared" si="211"/>
        <v/>
      </c>
      <c r="BO301" s="8" t="str">
        <f t="shared" si="212"/>
        <v/>
      </c>
      <c r="BP301" s="8" t="str">
        <f t="shared" si="213"/>
        <v/>
      </c>
      <c r="BQ301" s="8" t="str">
        <f t="shared" si="214"/>
        <v/>
      </c>
    </row>
    <row r="302" spans="1:69" x14ac:dyDescent="0.2">
      <c r="A302" s="8" t="str">
        <f>Binning!B302</f>
        <v>ECPU</v>
      </c>
      <c r="B302" s="8" t="str">
        <f>Binning!C302</f>
        <v>ME005</v>
      </c>
      <c r="C302" s="8" t="str">
        <f>Binning!D302</f>
        <v>E12</v>
      </c>
      <c r="D302" s="8" t="str">
        <f>Binning!F302</f>
        <v>ME005_E12</v>
      </c>
      <c r="E302" s="8" t="str">
        <f>Binning!G302</f>
        <v>Bin1</v>
      </c>
      <c r="F302" s="8">
        <f>Binning!H302</f>
        <v>850</v>
      </c>
      <c r="G302" s="8">
        <f>Binning!I302</f>
        <v>135</v>
      </c>
      <c r="H302" s="8">
        <f>Binning!J302</f>
        <v>274.60000000000002</v>
      </c>
      <c r="J302" s="8">
        <f>Binning!L302</f>
        <v>740</v>
      </c>
      <c r="K302" s="8">
        <f>Binning!M302</f>
        <v>590</v>
      </c>
      <c r="L302" s="8">
        <f>Binning!N302</f>
        <v>90</v>
      </c>
      <c r="M302" s="8">
        <f>Binning!Y302</f>
        <v>5</v>
      </c>
      <c r="O302" s="8">
        <f t="shared" si="186"/>
        <v>135</v>
      </c>
      <c r="P302" s="8">
        <f>Binning!AZ302</f>
        <v>203.34644826666667</v>
      </c>
      <c r="Q302" s="8" t="str">
        <f t="shared" si="187"/>
        <v>ME005_E12</v>
      </c>
      <c r="R302" s="8">
        <f t="shared" ref="R302:AG317" si="216">IF($O302*1.03&gt;R$2,MAX(MIN(FLOOR(($F302-$G302*LOG10($P302*R$2/100))/$M302,1)*$M302,$J302),$K302),"")</f>
        <v>740</v>
      </c>
      <c r="S302" s="8">
        <f t="shared" si="216"/>
        <v>670</v>
      </c>
      <c r="T302" s="8">
        <f t="shared" si="216"/>
        <v>630</v>
      </c>
      <c r="U302" s="8">
        <f t="shared" si="216"/>
        <v>605</v>
      </c>
      <c r="V302" s="8">
        <f t="shared" si="216"/>
        <v>590</v>
      </c>
      <c r="W302" s="8">
        <f t="shared" si="216"/>
        <v>590</v>
      </c>
      <c r="X302" s="8">
        <f t="shared" si="216"/>
        <v>590</v>
      </c>
      <c r="Y302" s="8">
        <f t="shared" si="216"/>
        <v>590</v>
      </c>
      <c r="Z302" s="8">
        <f t="shared" si="216"/>
        <v>590</v>
      </c>
      <c r="AA302" s="8">
        <f t="shared" si="216"/>
        <v>590</v>
      </c>
      <c r="AB302" s="8">
        <f t="shared" si="216"/>
        <v>590</v>
      </c>
      <c r="AC302" s="8">
        <f t="shared" si="216"/>
        <v>590</v>
      </c>
      <c r="AD302" s="8">
        <f t="shared" si="216"/>
        <v>590</v>
      </c>
      <c r="AE302" s="8">
        <f t="shared" si="216"/>
        <v>590</v>
      </c>
      <c r="AF302" s="8" t="str">
        <f t="shared" si="216"/>
        <v/>
      </c>
      <c r="AG302" s="8" t="str">
        <f t="shared" si="216"/>
        <v/>
      </c>
      <c r="AH302" s="8" t="str">
        <f t="shared" si="183"/>
        <v/>
      </c>
      <c r="AI302" s="8" t="str">
        <f t="shared" si="183"/>
        <v/>
      </c>
      <c r="AJ302" s="8" t="str">
        <f t="shared" si="183"/>
        <v/>
      </c>
      <c r="AK302" s="8" t="str">
        <f t="shared" si="183"/>
        <v/>
      </c>
      <c r="AL302" s="8" t="str">
        <f t="shared" si="183"/>
        <v/>
      </c>
      <c r="AM302" s="8" t="str">
        <f t="shared" si="183"/>
        <v/>
      </c>
      <c r="AN302" s="8" t="str">
        <f t="shared" si="183"/>
        <v/>
      </c>
      <c r="AO302" s="8" t="str">
        <f t="shared" si="183"/>
        <v/>
      </c>
      <c r="AQ302" s="8">
        <f t="shared" si="188"/>
        <v>135</v>
      </c>
      <c r="AR302" s="8">
        <f t="shared" si="189"/>
        <v>203.34644826666667</v>
      </c>
      <c r="AS302" s="8" t="str">
        <f t="shared" si="190"/>
        <v>ME005_E12</v>
      </c>
      <c r="AT302" s="8">
        <f t="shared" si="191"/>
        <v>830</v>
      </c>
      <c r="AU302" s="8">
        <f t="shared" si="192"/>
        <v>760</v>
      </c>
      <c r="AV302" s="8">
        <f t="shared" si="193"/>
        <v>720</v>
      </c>
      <c r="AW302" s="8">
        <f t="shared" si="194"/>
        <v>695</v>
      </c>
      <c r="AX302" s="8">
        <f t="shared" si="195"/>
        <v>680</v>
      </c>
      <c r="AY302" s="8">
        <f t="shared" si="196"/>
        <v>680</v>
      </c>
      <c r="AZ302" s="8">
        <f t="shared" si="197"/>
        <v>680</v>
      </c>
      <c r="BA302" s="8">
        <f t="shared" si="198"/>
        <v>680</v>
      </c>
      <c r="BB302" s="8">
        <f t="shared" si="199"/>
        <v>680</v>
      </c>
      <c r="BC302" s="8">
        <f t="shared" si="200"/>
        <v>680</v>
      </c>
      <c r="BD302" s="8">
        <f t="shared" si="201"/>
        <v>680</v>
      </c>
      <c r="BE302" s="8">
        <f t="shared" si="202"/>
        <v>680</v>
      </c>
      <c r="BF302" s="8">
        <f t="shared" si="203"/>
        <v>680</v>
      </c>
      <c r="BG302" s="8">
        <f t="shared" si="204"/>
        <v>680</v>
      </c>
      <c r="BH302" s="8" t="str">
        <f t="shared" si="205"/>
        <v/>
      </c>
      <c r="BI302" s="8" t="str">
        <f t="shared" si="206"/>
        <v/>
      </c>
      <c r="BJ302" s="8" t="str">
        <f t="shared" si="207"/>
        <v/>
      </c>
      <c r="BK302" s="8" t="str">
        <f t="shared" si="208"/>
        <v/>
      </c>
      <c r="BL302" s="8" t="str">
        <f t="shared" si="209"/>
        <v/>
      </c>
      <c r="BM302" s="8" t="str">
        <f t="shared" si="210"/>
        <v/>
      </c>
      <c r="BN302" s="8" t="str">
        <f t="shared" si="211"/>
        <v/>
      </c>
      <c r="BO302" s="8" t="str">
        <f t="shared" si="212"/>
        <v/>
      </c>
      <c r="BP302" s="8" t="str">
        <f t="shared" si="213"/>
        <v/>
      </c>
      <c r="BQ302" s="8" t="str">
        <f t="shared" si="214"/>
        <v/>
      </c>
    </row>
    <row r="303" spans="1:69" x14ac:dyDescent="0.2">
      <c r="A303" s="8" t="str">
        <f>Binning!B303</f>
        <v>ECPU</v>
      </c>
      <c r="B303" s="8" t="str">
        <f>Binning!C303</f>
        <v>ME006</v>
      </c>
      <c r="C303" s="8" t="str">
        <f>Binning!D303</f>
        <v>E1</v>
      </c>
      <c r="D303" s="8" t="str">
        <f>Binning!F303</f>
        <v>ME006_E1</v>
      </c>
      <c r="E303" s="8" t="str">
        <f>Binning!G303</f>
        <v>Bin1</v>
      </c>
      <c r="F303" s="8">
        <f>Binning!H303</f>
        <v>1085</v>
      </c>
      <c r="G303" s="8">
        <f>Binning!I303</f>
        <v>140</v>
      </c>
      <c r="H303" s="8">
        <f>Binning!J303</f>
        <v>274.60000000000002</v>
      </c>
      <c r="J303" s="8">
        <f>Binning!L303</f>
        <v>825</v>
      </c>
      <c r="K303" s="8">
        <f>Binning!M303</f>
        <v>680</v>
      </c>
      <c r="L303" s="8">
        <f>Binning!N303</f>
        <v>105</v>
      </c>
      <c r="M303" s="8">
        <f>Binning!Y303</f>
        <v>5</v>
      </c>
      <c r="O303" s="8">
        <f t="shared" si="186"/>
        <v>135</v>
      </c>
      <c r="P303" s="8">
        <f>Binning!AZ303</f>
        <v>203.34644826666667</v>
      </c>
      <c r="Q303" s="8" t="str">
        <f t="shared" si="187"/>
        <v>ME006_E1</v>
      </c>
      <c r="R303" s="8">
        <f t="shared" si="216"/>
        <v>825</v>
      </c>
      <c r="S303" s="8">
        <f t="shared" si="216"/>
        <v>825</v>
      </c>
      <c r="T303" s="8">
        <f t="shared" si="216"/>
        <v>825</v>
      </c>
      <c r="U303" s="8">
        <f t="shared" si="216"/>
        <v>825</v>
      </c>
      <c r="V303" s="8">
        <f t="shared" si="216"/>
        <v>815</v>
      </c>
      <c r="W303" s="8">
        <f t="shared" si="216"/>
        <v>800</v>
      </c>
      <c r="X303" s="8">
        <f t="shared" si="216"/>
        <v>790</v>
      </c>
      <c r="Y303" s="8">
        <f t="shared" si="216"/>
        <v>780</v>
      </c>
      <c r="Z303" s="8">
        <f t="shared" si="216"/>
        <v>775</v>
      </c>
      <c r="AA303" s="8">
        <f t="shared" si="216"/>
        <v>765</v>
      </c>
      <c r="AB303" s="8">
        <f t="shared" si="216"/>
        <v>760</v>
      </c>
      <c r="AC303" s="8">
        <f t="shared" si="216"/>
        <v>755</v>
      </c>
      <c r="AD303" s="8">
        <f t="shared" si="216"/>
        <v>750</v>
      </c>
      <c r="AE303" s="8">
        <f t="shared" si="216"/>
        <v>745</v>
      </c>
      <c r="AF303" s="8" t="str">
        <f t="shared" si="216"/>
        <v/>
      </c>
      <c r="AG303" s="8" t="str">
        <f t="shared" si="216"/>
        <v/>
      </c>
      <c r="AH303" s="8" t="str">
        <f t="shared" si="183"/>
        <v/>
      </c>
      <c r="AI303" s="8" t="str">
        <f t="shared" si="183"/>
        <v/>
      </c>
      <c r="AJ303" s="8" t="str">
        <f t="shared" si="183"/>
        <v/>
      </c>
      <c r="AK303" s="8" t="str">
        <f t="shared" si="183"/>
        <v/>
      </c>
      <c r="AL303" s="8" t="str">
        <f t="shared" si="183"/>
        <v/>
      </c>
      <c r="AM303" s="8" t="str">
        <f t="shared" si="183"/>
        <v/>
      </c>
      <c r="AN303" s="8" t="str">
        <f t="shared" si="183"/>
        <v/>
      </c>
      <c r="AO303" s="8" t="str">
        <f t="shared" si="183"/>
        <v/>
      </c>
      <c r="AQ303" s="8">
        <f t="shared" si="188"/>
        <v>135</v>
      </c>
      <c r="AR303" s="8">
        <f t="shared" si="189"/>
        <v>203.34644826666667</v>
      </c>
      <c r="AS303" s="8" t="str">
        <f t="shared" si="190"/>
        <v>ME006_E1</v>
      </c>
      <c r="AT303" s="8">
        <f t="shared" si="191"/>
        <v>930</v>
      </c>
      <c r="AU303" s="8">
        <f t="shared" si="192"/>
        <v>930</v>
      </c>
      <c r="AV303" s="8">
        <f t="shared" si="193"/>
        <v>930</v>
      </c>
      <c r="AW303" s="8">
        <f t="shared" si="194"/>
        <v>930</v>
      </c>
      <c r="AX303" s="8">
        <f t="shared" si="195"/>
        <v>920</v>
      </c>
      <c r="AY303" s="8">
        <f t="shared" si="196"/>
        <v>905</v>
      </c>
      <c r="AZ303" s="8">
        <f t="shared" si="197"/>
        <v>895</v>
      </c>
      <c r="BA303" s="8">
        <f t="shared" si="198"/>
        <v>885</v>
      </c>
      <c r="BB303" s="8">
        <f t="shared" si="199"/>
        <v>880</v>
      </c>
      <c r="BC303" s="8">
        <f t="shared" si="200"/>
        <v>870</v>
      </c>
      <c r="BD303" s="8">
        <f t="shared" si="201"/>
        <v>865</v>
      </c>
      <c r="BE303" s="8">
        <f t="shared" si="202"/>
        <v>860</v>
      </c>
      <c r="BF303" s="8">
        <f t="shared" si="203"/>
        <v>855</v>
      </c>
      <c r="BG303" s="8">
        <f t="shared" si="204"/>
        <v>850</v>
      </c>
      <c r="BH303" s="8" t="str">
        <f t="shared" si="205"/>
        <v/>
      </c>
      <c r="BI303" s="8" t="str">
        <f t="shared" si="206"/>
        <v/>
      </c>
      <c r="BJ303" s="8" t="str">
        <f t="shared" si="207"/>
        <v/>
      </c>
      <c r="BK303" s="8" t="str">
        <f t="shared" si="208"/>
        <v/>
      </c>
      <c r="BL303" s="8" t="str">
        <f t="shared" si="209"/>
        <v/>
      </c>
      <c r="BM303" s="8" t="str">
        <f t="shared" si="210"/>
        <v/>
      </c>
      <c r="BN303" s="8" t="str">
        <f t="shared" si="211"/>
        <v/>
      </c>
      <c r="BO303" s="8" t="str">
        <f t="shared" si="212"/>
        <v/>
      </c>
      <c r="BP303" s="8" t="str">
        <f t="shared" si="213"/>
        <v/>
      </c>
      <c r="BQ303" s="8" t="str">
        <f t="shared" si="214"/>
        <v/>
      </c>
    </row>
    <row r="304" spans="1:69" x14ac:dyDescent="0.2">
      <c r="A304" s="8" t="str">
        <f>Binning!B304</f>
        <v>ECPU</v>
      </c>
      <c r="B304" s="8" t="str">
        <f>Binning!C304</f>
        <v>ME006</v>
      </c>
      <c r="C304" s="8" t="str">
        <f>Binning!D304</f>
        <v>E2</v>
      </c>
      <c r="D304" s="8" t="str">
        <f>Binning!F304</f>
        <v>ME006_E2</v>
      </c>
      <c r="E304" s="8" t="str">
        <f>Binning!G304</f>
        <v>Bin1</v>
      </c>
      <c r="F304" s="8">
        <f>Binning!H304</f>
        <v>1070</v>
      </c>
      <c r="G304" s="8">
        <f>Binning!I304</f>
        <v>140</v>
      </c>
      <c r="H304" s="8">
        <f>Binning!J304</f>
        <v>274.60000000000002</v>
      </c>
      <c r="J304" s="8">
        <f>Binning!L304</f>
        <v>815</v>
      </c>
      <c r="K304" s="8">
        <f>Binning!M304</f>
        <v>680</v>
      </c>
      <c r="L304" s="8">
        <f>Binning!N304</f>
        <v>105</v>
      </c>
      <c r="M304" s="8">
        <f>Binning!Y304</f>
        <v>5</v>
      </c>
      <c r="O304" s="8">
        <f t="shared" si="186"/>
        <v>135</v>
      </c>
      <c r="P304" s="8">
        <f>Binning!AZ304</f>
        <v>203.34644826666667</v>
      </c>
      <c r="Q304" s="8" t="str">
        <f t="shared" si="187"/>
        <v>ME006_E2</v>
      </c>
      <c r="R304" s="8">
        <f t="shared" si="216"/>
        <v>815</v>
      </c>
      <c r="S304" s="8">
        <f t="shared" si="216"/>
        <v>815</v>
      </c>
      <c r="T304" s="8">
        <f t="shared" si="216"/>
        <v>815</v>
      </c>
      <c r="U304" s="8">
        <f t="shared" si="216"/>
        <v>815</v>
      </c>
      <c r="V304" s="8">
        <f t="shared" si="216"/>
        <v>800</v>
      </c>
      <c r="W304" s="8">
        <f t="shared" si="216"/>
        <v>785</v>
      </c>
      <c r="X304" s="8">
        <f t="shared" si="216"/>
        <v>775</v>
      </c>
      <c r="Y304" s="8">
        <f t="shared" si="216"/>
        <v>765</v>
      </c>
      <c r="Z304" s="8">
        <f t="shared" si="216"/>
        <v>760</v>
      </c>
      <c r="AA304" s="8">
        <f t="shared" si="216"/>
        <v>750</v>
      </c>
      <c r="AB304" s="8">
        <f t="shared" si="216"/>
        <v>745</v>
      </c>
      <c r="AC304" s="8">
        <f t="shared" si="216"/>
        <v>740</v>
      </c>
      <c r="AD304" s="8">
        <f t="shared" si="216"/>
        <v>735</v>
      </c>
      <c r="AE304" s="8">
        <f t="shared" si="216"/>
        <v>730</v>
      </c>
      <c r="AF304" s="8" t="str">
        <f t="shared" si="216"/>
        <v/>
      </c>
      <c r="AG304" s="8" t="str">
        <f t="shared" si="216"/>
        <v/>
      </c>
      <c r="AH304" s="8" t="str">
        <f t="shared" si="183"/>
        <v/>
      </c>
      <c r="AI304" s="8" t="str">
        <f t="shared" si="183"/>
        <v/>
      </c>
      <c r="AJ304" s="8" t="str">
        <f t="shared" si="183"/>
        <v/>
      </c>
      <c r="AK304" s="8" t="str">
        <f t="shared" si="183"/>
        <v/>
      </c>
      <c r="AL304" s="8" t="str">
        <f t="shared" si="183"/>
        <v/>
      </c>
      <c r="AM304" s="8" t="str">
        <f t="shared" si="183"/>
        <v/>
      </c>
      <c r="AN304" s="8" t="str">
        <f t="shared" si="183"/>
        <v/>
      </c>
      <c r="AO304" s="8" t="str">
        <f t="shared" si="183"/>
        <v/>
      </c>
      <c r="AQ304" s="8">
        <f t="shared" si="188"/>
        <v>135</v>
      </c>
      <c r="AR304" s="8">
        <f t="shared" si="189"/>
        <v>203.34644826666667</v>
      </c>
      <c r="AS304" s="8" t="str">
        <f t="shared" si="190"/>
        <v>ME006_E2</v>
      </c>
      <c r="AT304" s="8">
        <f t="shared" si="191"/>
        <v>920</v>
      </c>
      <c r="AU304" s="8">
        <f t="shared" si="192"/>
        <v>920</v>
      </c>
      <c r="AV304" s="8">
        <f t="shared" si="193"/>
        <v>920</v>
      </c>
      <c r="AW304" s="8">
        <f t="shared" si="194"/>
        <v>920</v>
      </c>
      <c r="AX304" s="8">
        <f t="shared" si="195"/>
        <v>905</v>
      </c>
      <c r="AY304" s="8">
        <f t="shared" si="196"/>
        <v>890</v>
      </c>
      <c r="AZ304" s="8">
        <f t="shared" si="197"/>
        <v>880</v>
      </c>
      <c r="BA304" s="8">
        <f t="shared" si="198"/>
        <v>870</v>
      </c>
      <c r="BB304" s="8">
        <f t="shared" si="199"/>
        <v>865</v>
      </c>
      <c r="BC304" s="8">
        <f t="shared" si="200"/>
        <v>855</v>
      </c>
      <c r="BD304" s="8">
        <f t="shared" si="201"/>
        <v>850</v>
      </c>
      <c r="BE304" s="8">
        <f t="shared" si="202"/>
        <v>845</v>
      </c>
      <c r="BF304" s="8">
        <f t="shared" si="203"/>
        <v>840</v>
      </c>
      <c r="BG304" s="8">
        <f t="shared" si="204"/>
        <v>835</v>
      </c>
      <c r="BH304" s="8" t="str">
        <f t="shared" si="205"/>
        <v/>
      </c>
      <c r="BI304" s="8" t="str">
        <f t="shared" si="206"/>
        <v/>
      </c>
      <c r="BJ304" s="8" t="str">
        <f t="shared" si="207"/>
        <v/>
      </c>
      <c r="BK304" s="8" t="str">
        <f t="shared" si="208"/>
        <v/>
      </c>
      <c r="BL304" s="8" t="str">
        <f t="shared" si="209"/>
        <v/>
      </c>
      <c r="BM304" s="8" t="str">
        <f t="shared" si="210"/>
        <v/>
      </c>
      <c r="BN304" s="8" t="str">
        <f t="shared" si="211"/>
        <v/>
      </c>
      <c r="BO304" s="8" t="str">
        <f t="shared" si="212"/>
        <v/>
      </c>
      <c r="BP304" s="8" t="str">
        <f t="shared" si="213"/>
        <v/>
      </c>
      <c r="BQ304" s="8" t="str">
        <f t="shared" si="214"/>
        <v/>
      </c>
    </row>
    <row r="305" spans="1:69" x14ac:dyDescent="0.2">
      <c r="A305" s="8" t="str">
        <f>Binning!B305</f>
        <v>ECPU</v>
      </c>
      <c r="B305" s="8" t="str">
        <f>Binning!C305</f>
        <v>ME006</v>
      </c>
      <c r="C305" s="8" t="str">
        <f>Binning!D305</f>
        <v>E3</v>
      </c>
      <c r="D305" s="8" t="str">
        <f>Binning!F305</f>
        <v>ME006_E3</v>
      </c>
      <c r="E305" s="8" t="str">
        <f>Binning!G305</f>
        <v>Bin1</v>
      </c>
      <c r="F305" s="8">
        <f>Binning!H305</f>
        <v>1055</v>
      </c>
      <c r="G305" s="8">
        <f>Binning!I305</f>
        <v>140</v>
      </c>
      <c r="H305" s="8">
        <f>Binning!J305</f>
        <v>274.60000000000002</v>
      </c>
      <c r="J305" s="8">
        <f>Binning!L305</f>
        <v>805</v>
      </c>
      <c r="K305" s="8">
        <f>Binning!M305</f>
        <v>680</v>
      </c>
      <c r="L305" s="8">
        <f>Binning!N305</f>
        <v>105</v>
      </c>
      <c r="M305" s="8">
        <f>Binning!Y305</f>
        <v>5</v>
      </c>
      <c r="O305" s="8">
        <f t="shared" si="186"/>
        <v>135</v>
      </c>
      <c r="P305" s="8">
        <f>Binning!AZ305</f>
        <v>203.34644826666667</v>
      </c>
      <c r="Q305" s="8" t="str">
        <f t="shared" si="187"/>
        <v>ME006_E3</v>
      </c>
      <c r="R305" s="8">
        <f t="shared" si="216"/>
        <v>805</v>
      </c>
      <c r="S305" s="8">
        <f t="shared" si="216"/>
        <v>805</v>
      </c>
      <c r="T305" s="8">
        <f t="shared" si="216"/>
        <v>805</v>
      </c>
      <c r="U305" s="8">
        <f t="shared" si="216"/>
        <v>805</v>
      </c>
      <c r="V305" s="8">
        <f t="shared" si="216"/>
        <v>785</v>
      </c>
      <c r="W305" s="8">
        <f t="shared" si="216"/>
        <v>770</v>
      </c>
      <c r="X305" s="8">
        <f t="shared" si="216"/>
        <v>760</v>
      </c>
      <c r="Y305" s="8">
        <f t="shared" si="216"/>
        <v>750</v>
      </c>
      <c r="Z305" s="8">
        <f t="shared" si="216"/>
        <v>745</v>
      </c>
      <c r="AA305" s="8">
        <f t="shared" si="216"/>
        <v>735</v>
      </c>
      <c r="AB305" s="8">
        <f t="shared" si="216"/>
        <v>730</v>
      </c>
      <c r="AC305" s="8">
        <f t="shared" si="216"/>
        <v>725</v>
      </c>
      <c r="AD305" s="8">
        <f t="shared" si="216"/>
        <v>720</v>
      </c>
      <c r="AE305" s="8">
        <f t="shared" si="216"/>
        <v>715</v>
      </c>
      <c r="AF305" s="8" t="str">
        <f t="shared" si="216"/>
        <v/>
      </c>
      <c r="AG305" s="8" t="str">
        <f t="shared" si="216"/>
        <v/>
      </c>
      <c r="AH305" s="8" t="str">
        <f t="shared" si="183"/>
        <v/>
      </c>
      <c r="AI305" s="8" t="str">
        <f t="shared" si="183"/>
        <v/>
      </c>
      <c r="AJ305" s="8" t="str">
        <f t="shared" si="183"/>
        <v/>
      </c>
      <c r="AK305" s="8" t="str">
        <f t="shared" si="183"/>
        <v/>
      </c>
      <c r="AL305" s="8" t="str">
        <f t="shared" si="183"/>
        <v/>
      </c>
      <c r="AM305" s="8" t="str">
        <f t="shared" si="183"/>
        <v/>
      </c>
      <c r="AN305" s="8" t="str">
        <f t="shared" si="183"/>
        <v/>
      </c>
      <c r="AO305" s="8" t="str">
        <f t="shared" si="183"/>
        <v/>
      </c>
      <c r="AQ305" s="8">
        <f t="shared" si="188"/>
        <v>135</v>
      </c>
      <c r="AR305" s="8">
        <f t="shared" si="189"/>
        <v>203.34644826666667</v>
      </c>
      <c r="AS305" s="8" t="str">
        <f t="shared" si="190"/>
        <v>ME006_E3</v>
      </c>
      <c r="AT305" s="8">
        <f t="shared" si="191"/>
        <v>910</v>
      </c>
      <c r="AU305" s="8">
        <f t="shared" si="192"/>
        <v>910</v>
      </c>
      <c r="AV305" s="8">
        <f t="shared" si="193"/>
        <v>910</v>
      </c>
      <c r="AW305" s="8">
        <f t="shared" si="194"/>
        <v>910</v>
      </c>
      <c r="AX305" s="8">
        <f t="shared" si="195"/>
        <v>890</v>
      </c>
      <c r="AY305" s="8">
        <f t="shared" si="196"/>
        <v>875</v>
      </c>
      <c r="AZ305" s="8">
        <f t="shared" si="197"/>
        <v>865</v>
      </c>
      <c r="BA305" s="8">
        <f t="shared" si="198"/>
        <v>855</v>
      </c>
      <c r="BB305" s="8">
        <f t="shared" si="199"/>
        <v>850</v>
      </c>
      <c r="BC305" s="8">
        <f t="shared" si="200"/>
        <v>840</v>
      </c>
      <c r="BD305" s="8">
        <f t="shared" si="201"/>
        <v>835</v>
      </c>
      <c r="BE305" s="8">
        <f t="shared" si="202"/>
        <v>830</v>
      </c>
      <c r="BF305" s="8">
        <f t="shared" si="203"/>
        <v>825</v>
      </c>
      <c r="BG305" s="8">
        <f t="shared" si="204"/>
        <v>820</v>
      </c>
      <c r="BH305" s="8" t="str">
        <f t="shared" si="205"/>
        <v/>
      </c>
      <c r="BI305" s="8" t="str">
        <f t="shared" si="206"/>
        <v/>
      </c>
      <c r="BJ305" s="8" t="str">
        <f t="shared" si="207"/>
        <v/>
      </c>
      <c r="BK305" s="8" t="str">
        <f t="shared" si="208"/>
        <v/>
      </c>
      <c r="BL305" s="8" t="str">
        <f t="shared" si="209"/>
        <v/>
      </c>
      <c r="BM305" s="8" t="str">
        <f t="shared" si="210"/>
        <v/>
      </c>
      <c r="BN305" s="8" t="str">
        <f t="shared" si="211"/>
        <v/>
      </c>
      <c r="BO305" s="8" t="str">
        <f t="shared" si="212"/>
        <v/>
      </c>
      <c r="BP305" s="8" t="str">
        <f t="shared" si="213"/>
        <v/>
      </c>
      <c r="BQ305" s="8" t="str">
        <f t="shared" si="214"/>
        <v/>
      </c>
    </row>
    <row r="306" spans="1:69" x14ac:dyDescent="0.2">
      <c r="A306" s="8" t="str">
        <f>Binning!B306</f>
        <v>ECPU</v>
      </c>
      <c r="B306" s="8" t="str">
        <f>Binning!C306</f>
        <v>ME006</v>
      </c>
      <c r="C306" s="8" t="str">
        <f>Binning!D306</f>
        <v>E4</v>
      </c>
      <c r="D306" s="8" t="str">
        <f>Binning!F306</f>
        <v>ME006_E4</v>
      </c>
      <c r="E306" s="8" t="str">
        <f>Binning!G306</f>
        <v>Bin1</v>
      </c>
      <c r="F306" s="8">
        <f>Binning!H306</f>
        <v>1040</v>
      </c>
      <c r="G306" s="8">
        <f>Binning!I306</f>
        <v>140</v>
      </c>
      <c r="H306" s="8">
        <f>Binning!J306</f>
        <v>274.60000000000002</v>
      </c>
      <c r="J306" s="8">
        <f>Binning!L306</f>
        <v>805</v>
      </c>
      <c r="K306" s="8">
        <f>Binning!M306</f>
        <v>680</v>
      </c>
      <c r="L306" s="8">
        <f>Binning!N306</f>
        <v>105</v>
      </c>
      <c r="M306" s="8">
        <f>Binning!Y306</f>
        <v>5</v>
      </c>
      <c r="O306" s="8">
        <f t="shared" si="186"/>
        <v>135</v>
      </c>
      <c r="P306" s="8">
        <f>Binning!AZ306</f>
        <v>203.34644826666667</v>
      </c>
      <c r="Q306" s="8" t="str">
        <f t="shared" si="187"/>
        <v>ME006_E4</v>
      </c>
      <c r="R306" s="8">
        <f t="shared" si="216"/>
        <v>805</v>
      </c>
      <c r="S306" s="8">
        <f t="shared" si="216"/>
        <v>805</v>
      </c>
      <c r="T306" s="8">
        <f t="shared" si="216"/>
        <v>805</v>
      </c>
      <c r="U306" s="8">
        <f t="shared" si="216"/>
        <v>790</v>
      </c>
      <c r="V306" s="8">
        <f t="shared" si="216"/>
        <v>770</v>
      </c>
      <c r="W306" s="8">
        <f t="shared" si="216"/>
        <v>755</v>
      </c>
      <c r="X306" s="8">
        <f t="shared" si="216"/>
        <v>745</v>
      </c>
      <c r="Y306" s="8">
        <f t="shared" si="216"/>
        <v>735</v>
      </c>
      <c r="Z306" s="8">
        <f t="shared" si="216"/>
        <v>730</v>
      </c>
      <c r="AA306" s="8">
        <f t="shared" si="216"/>
        <v>720</v>
      </c>
      <c r="AB306" s="8">
        <f t="shared" si="216"/>
        <v>715</v>
      </c>
      <c r="AC306" s="8">
        <f t="shared" si="216"/>
        <v>710</v>
      </c>
      <c r="AD306" s="8">
        <f t="shared" si="216"/>
        <v>705</v>
      </c>
      <c r="AE306" s="8">
        <f t="shared" si="216"/>
        <v>700</v>
      </c>
      <c r="AF306" s="8" t="str">
        <f t="shared" si="216"/>
        <v/>
      </c>
      <c r="AG306" s="8" t="str">
        <f t="shared" si="216"/>
        <v/>
      </c>
      <c r="AH306" s="8" t="str">
        <f t="shared" si="183"/>
        <v/>
      </c>
      <c r="AI306" s="8" t="str">
        <f t="shared" si="183"/>
        <v/>
      </c>
      <c r="AJ306" s="8" t="str">
        <f t="shared" si="183"/>
        <v/>
      </c>
      <c r="AK306" s="8" t="str">
        <f t="shared" si="183"/>
        <v/>
      </c>
      <c r="AL306" s="8" t="str">
        <f t="shared" si="183"/>
        <v/>
      </c>
      <c r="AM306" s="8" t="str">
        <f t="shared" si="183"/>
        <v/>
      </c>
      <c r="AN306" s="8" t="str">
        <f t="shared" si="183"/>
        <v/>
      </c>
      <c r="AO306" s="8" t="str">
        <f t="shared" si="183"/>
        <v/>
      </c>
      <c r="AQ306" s="8">
        <f t="shared" si="188"/>
        <v>135</v>
      </c>
      <c r="AR306" s="8">
        <f t="shared" si="189"/>
        <v>203.34644826666667</v>
      </c>
      <c r="AS306" s="8" t="str">
        <f t="shared" si="190"/>
        <v>ME006_E4</v>
      </c>
      <c r="AT306" s="8">
        <f t="shared" si="191"/>
        <v>910</v>
      </c>
      <c r="AU306" s="8">
        <f t="shared" si="192"/>
        <v>910</v>
      </c>
      <c r="AV306" s="8">
        <f t="shared" si="193"/>
        <v>910</v>
      </c>
      <c r="AW306" s="8">
        <f t="shared" si="194"/>
        <v>895</v>
      </c>
      <c r="AX306" s="8">
        <f t="shared" si="195"/>
        <v>875</v>
      </c>
      <c r="AY306" s="8">
        <f t="shared" si="196"/>
        <v>860</v>
      </c>
      <c r="AZ306" s="8">
        <f t="shared" si="197"/>
        <v>850</v>
      </c>
      <c r="BA306" s="8">
        <f t="shared" si="198"/>
        <v>840</v>
      </c>
      <c r="BB306" s="8">
        <f t="shared" si="199"/>
        <v>835</v>
      </c>
      <c r="BC306" s="8">
        <f t="shared" si="200"/>
        <v>825</v>
      </c>
      <c r="BD306" s="8">
        <f t="shared" si="201"/>
        <v>820</v>
      </c>
      <c r="BE306" s="8">
        <f t="shared" si="202"/>
        <v>815</v>
      </c>
      <c r="BF306" s="8">
        <f t="shared" si="203"/>
        <v>810</v>
      </c>
      <c r="BG306" s="8">
        <f t="shared" si="204"/>
        <v>805</v>
      </c>
      <c r="BH306" s="8" t="str">
        <f t="shared" si="205"/>
        <v/>
      </c>
      <c r="BI306" s="8" t="str">
        <f t="shared" si="206"/>
        <v/>
      </c>
      <c r="BJ306" s="8" t="str">
        <f t="shared" si="207"/>
        <v/>
      </c>
      <c r="BK306" s="8" t="str">
        <f t="shared" si="208"/>
        <v/>
      </c>
      <c r="BL306" s="8" t="str">
        <f t="shared" si="209"/>
        <v/>
      </c>
      <c r="BM306" s="8" t="str">
        <f t="shared" si="210"/>
        <v/>
      </c>
      <c r="BN306" s="8" t="str">
        <f t="shared" si="211"/>
        <v/>
      </c>
      <c r="BO306" s="8" t="str">
        <f t="shared" si="212"/>
        <v/>
      </c>
      <c r="BP306" s="8" t="str">
        <f t="shared" si="213"/>
        <v/>
      </c>
      <c r="BQ306" s="8" t="str">
        <f t="shared" si="214"/>
        <v/>
      </c>
    </row>
    <row r="307" spans="1:69" x14ac:dyDescent="0.2">
      <c r="A307" s="8" t="str">
        <f>Binning!B307</f>
        <v>ECPU</v>
      </c>
      <c r="B307" s="8" t="str">
        <f>Binning!C307</f>
        <v>ME006</v>
      </c>
      <c r="C307" s="8" t="str">
        <f>Binning!D307</f>
        <v>E5</v>
      </c>
      <c r="D307" s="8" t="str">
        <f>Binning!F307</f>
        <v>ME006_E5</v>
      </c>
      <c r="E307" s="8" t="str">
        <f>Binning!G307</f>
        <v>Bin1</v>
      </c>
      <c r="F307" s="8">
        <f>Binning!H307</f>
        <v>1025</v>
      </c>
      <c r="G307" s="8">
        <f>Binning!I307</f>
        <v>140</v>
      </c>
      <c r="H307" s="8">
        <f>Binning!J307</f>
        <v>274.60000000000002</v>
      </c>
      <c r="J307" s="8">
        <f>Binning!L307</f>
        <v>805</v>
      </c>
      <c r="K307" s="8">
        <f>Binning!M307</f>
        <v>680</v>
      </c>
      <c r="L307" s="8">
        <f>Binning!N307</f>
        <v>105</v>
      </c>
      <c r="M307" s="8">
        <f>Binning!Y307</f>
        <v>5</v>
      </c>
      <c r="O307" s="8">
        <f t="shared" si="186"/>
        <v>135</v>
      </c>
      <c r="P307" s="8">
        <f>Binning!AZ307</f>
        <v>203.34644826666667</v>
      </c>
      <c r="Q307" s="8" t="str">
        <f t="shared" si="187"/>
        <v>ME006_E5</v>
      </c>
      <c r="R307" s="8">
        <f t="shared" si="216"/>
        <v>805</v>
      </c>
      <c r="S307" s="8">
        <f t="shared" si="216"/>
        <v>805</v>
      </c>
      <c r="T307" s="8">
        <f t="shared" si="216"/>
        <v>795</v>
      </c>
      <c r="U307" s="8">
        <f t="shared" si="216"/>
        <v>775</v>
      </c>
      <c r="V307" s="8">
        <f t="shared" si="216"/>
        <v>755</v>
      </c>
      <c r="W307" s="8">
        <f t="shared" si="216"/>
        <v>740</v>
      </c>
      <c r="X307" s="8">
        <f t="shared" si="216"/>
        <v>730</v>
      </c>
      <c r="Y307" s="8">
        <f t="shared" si="216"/>
        <v>720</v>
      </c>
      <c r="Z307" s="8">
        <f t="shared" si="216"/>
        <v>715</v>
      </c>
      <c r="AA307" s="8">
        <f t="shared" si="216"/>
        <v>705</v>
      </c>
      <c r="AB307" s="8">
        <f t="shared" si="216"/>
        <v>700</v>
      </c>
      <c r="AC307" s="8">
        <f t="shared" si="216"/>
        <v>695</v>
      </c>
      <c r="AD307" s="8">
        <f t="shared" si="216"/>
        <v>690</v>
      </c>
      <c r="AE307" s="8">
        <f t="shared" si="216"/>
        <v>685</v>
      </c>
      <c r="AF307" s="8" t="str">
        <f t="shared" si="216"/>
        <v/>
      </c>
      <c r="AG307" s="8" t="str">
        <f t="shared" si="183"/>
        <v/>
      </c>
      <c r="AH307" s="8" t="str">
        <f t="shared" si="183"/>
        <v/>
      </c>
      <c r="AI307" s="8" t="str">
        <f t="shared" si="183"/>
        <v/>
      </c>
      <c r="AJ307" s="8" t="str">
        <f t="shared" si="183"/>
        <v/>
      </c>
      <c r="AK307" s="8" t="str">
        <f t="shared" si="183"/>
        <v/>
      </c>
      <c r="AL307" s="8" t="str">
        <f t="shared" si="183"/>
        <v/>
      </c>
      <c r="AM307" s="8" t="str">
        <f t="shared" si="183"/>
        <v/>
      </c>
      <c r="AN307" s="8" t="str">
        <f t="shared" si="183"/>
        <v/>
      </c>
      <c r="AO307" s="8" t="str">
        <f t="shared" si="183"/>
        <v/>
      </c>
      <c r="AQ307" s="8">
        <f t="shared" si="188"/>
        <v>135</v>
      </c>
      <c r="AR307" s="8">
        <f t="shared" si="189"/>
        <v>203.34644826666667</v>
      </c>
      <c r="AS307" s="8" t="str">
        <f t="shared" si="190"/>
        <v>ME006_E5</v>
      </c>
      <c r="AT307" s="8">
        <f t="shared" si="191"/>
        <v>910</v>
      </c>
      <c r="AU307" s="8">
        <f t="shared" si="192"/>
        <v>910</v>
      </c>
      <c r="AV307" s="8">
        <f t="shared" si="193"/>
        <v>900</v>
      </c>
      <c r="AW307" s="8">
        <f t="shared" si="194"/>
        <v>880</v>
      </c>
      <c r="AX307" s="8">
        <f t="shared" si="195"/>
        <v>860</v>
      </c>
      <c r="AY307" s="8">
        <f t="shared" si="196"/>
        <v>845</v>
      </c>
      <c r="AZ307" s="8">
        <f t="shared" si="197"/>
        <v>835</v>
      </c>
      <c r="BA307" s="8">
        <f t="shared" si="198"/>
        <v>825</v>
      </c>
      <c r="BB307" s="8">
        <f t="shared" si="199"/>
        <v>820</v>
      </c>
      <c r="BC307" s="8">
        <f t="shared" si="200"/>
        <v>810</v>
      </c>
      <c r="BD307" s="8">
        <f t="shared" si="201"/>
        <v>805</v>
      </c>
      <c r="BE307" s="8">
        <f t="shared" si="202"/>
        <v>800</v>
      </c>
      <c r="BF307" s="8">
        <f t="shared" si="203"/>
        <v>795</v>
      </c>
      <c r="BG307" s="8">
        <f t="shared" si="204"/>
        <v>790</v>
      </c>
      <c r="BH307" s="8" t="str">
        <f t="shared" si="205"/>
        <v/>
      </c>
      <c r="BI307" s="8" t="str">
        <f t="shared" si="206"/>
        <v/>
      </c>
      <c r="BJ307" s="8" t="str">
        <f t="shared" si="207"/>
        <v/>
      </c>
      <c r="BK307" s="8" t="str">
        <f t="shared" si="208"/>
        <v/>
      </c>
      <c r="BL307" s="8" t="str">
        <f t="shared" si="209"/>
        <v/>
      </c>
      <c r="BM307" s="8" t="str">
        <f t="shared" si="210"/>
        <v/>
      </c>
      <c r="BN307" s="8" t="str">
        <f t="shared" si="211"/>
        <v/>
      </c>
      <c r="BO307" s="8" t="str">
        <f t="shared" si="212"/>
        <v/>
      </c>
      <c r="BP307" s="8" t="str">
        <f t="shared" si="213"/>
        <v/>
      </c>
      <c r="BQ307" s="8" t="str">
        <f t="shared" si="214"/>
        <v/>
      </c>
    </row>
    <row r="308" spans="1:69" x14ac:dyDescent="0.2">
      <c r="A308" s="8" t="str">
        <f>Binning!B308</f>
        <v>ECPU</v>
      </c>
      <c r="B308" s="8" t="str">
        <f>Binning!C308</f>
        <v>ME006</v>
      </c>
      <c r="C308" s="8" t="str">
        <f>Binning!D308</f>
        <v>E6</v>
      </c>
      <c r="D308" s="8" t="str">
        <f>Binning!F308</f>
        <v>ME006_E6</v>
      </c>
      <c r="E308" s="8" t="str">
        <f>Binning!G308</f>
        <v>Bin1</v>
      </c>
      <c r="F308" s="8">
        <f>Binning!H308</f>
        <v>1010</v>
      </c>
      <c r="G308" s="8">
        <f>Binning!I308</f>
        <v>140</v>
      </c>
      <c r="H308" s="8">
        <f>Binning!J308</f>
        <v>274.60000000000002</v>
      </c>
      <c r="J308" s="8">
        <f>Binning!L308</f>
        <v>805</v>
      </c>
      <c r="K308" s="8">
        <f>Binning!M308</f>
        <v>680</v>
      </c>
      <c r="L308" s="8">
        <f>Binning!N308</f>
        <v>105</v>
      </c>
      <c r="M308" s="8">
        <f>Binning!Y308</f>
        <v>5</v>
      </c>
      <c r="O308" s="8">
        <f t="shared" si="186"/>
        <v>135</v>
      </c>
      <c r="P308" s="8">
        <f>Binning!AZ308</f>
        <v>203.34644826666667</v>
      </c>
      <c r="Q308" s="8" t="str">
        <f t="shared" si="187"/>
        <v>ME006_E6</v>
      </c>
      <c r="R308" s="8">
        <f t="shared" si="216"/>
        <v>805</v>
      </c>
      <c r="S308" s="8">
        <f t="shared" si="216"/>
        <v>805</v>
      </c>
      <c r="T308" s="8">
        <f t="shared" si="216"/>
        <v>780</v>
      </c>
      <c r="U308" s="8">
        <f t="shared" si="216"/>
        <v>760</v>
      </c>
      <c r="V308" s="8">
        <f t="shared" si="216"/>
        <v>740</v>
      </c>
      <c r="W308" s="8">
        <f t="shared" si="216"/>
        <v>725</v>
      </c>
      <c r="X308" s="8">
        <f t="shared" si="216"/>
        <v>715</v>
      </c>
      <c r="Y308" s="8">
        <f t="shared" si="216"/>
        <v>705</v>
      </c>
      <c r="Z308" s="8">
        <f t="shared" si="216"/>
        <v>700</v>
      </c>
      <c r="AA308" s="8">
        <f t="shared" si="216"/>
        <v>690</v>
      </c>
      <c r="AB308" s="8">
        <f t="shared" si="216"/>
        <v>685</v>
      </c>
      <c r="AC308" s="8">
        <f t="shared" si="216"/>
        <v>680</v>
      </c>
      <c r="AD308" s="8">
        <f t="shared" si="216"/>
        <v>680</v>
      </c>
      <c r="AE308" s="8">
        <f t="shared" si="216"/>
        <v>680</v>
      </c>
      <c r="AF308" s="8" t="str">
        <f t="shared" si="216"/>
        <v/>
      </c>
      <c r="AG308" s="8" t="str">
        <f t="shared" si="216"/>
        <v/>
      </c>
      <c r="AH308" s="8" t="str">
        <f t="shared" si="183"/>
        <v/>
      </c>
      <c r="AI308" s="8" t="str">
        <f t="shared" si="183"/>
        <v/>
      </c>
      <c r="AJ308" s="8" t="str">
        <f t="shared" si="183"/>
        <v/>
      </c>
      <c r="AK308" s="8" t="str">
        <f t="shared" si="183"/>
        <v/>
      </c>
      <c r="AL308" s="8" t="str">
        <f t="shared" si="183"/>
        <v/>
      </c>
      <c r="AM308" s="8" t="str">
        <f t="shared" si="183"/>
        <v/>
      </c>
      <c r="AN308" s="8" t="str">
        <f t="shared" si="183"/>
        <v/>
      </c>
      <c r="AO308" s="8" t="str">
        <f t="shared" si="183"/>
        <v/>
      </c>
      <c r="AQ308" s="8">
        <f t="shared" si="188"/>
        <v>135</v>
      </c>
      <c r="AR308" s="8">
        <f t="shared" si="189"/>
        <v>203.34644826666667</v>
      </c>
      <c r="AS308" s="8" t="str">
        <f t="shared" si="190"/>
        <v>ME006_E6</v>
      </c>
      <c r="AT308" s="8">
        <f t="shared" si="191"/>
        <v>910</v>
      </c>
      <c r="AU308" s="8">
        <f t="shared" si="192"/>
        <v>910</v>
      </c>
      <c r="AV308" s="8">
        <f t="shared" si="193"/>
        <v>885</v>
      </c>
      <c r="AW308" s="8">
        <f t="shared" si="194"/>
        <v>865</v>
      </c>
      <c r="AX308" s="8">
        <f t="shared" si="195"/>
        <v>845</v>
      </c>
      <c r="AY308" s="8">
        <f t="shared" si="196"/>
        <v>830</v>
      </c>
      <c r="AZ308" s="8">
        <f t="shared" si="197"/>
        <v>820</v>
      </c>
      <c r="BA308" s="8">
        <f t="shared" si="198"/>
        <v>810</v>
      </c>
      <c r="BB308" s="8">
        <f t="shared" si="199"/>
        <v>805</v>
      </c>
      <c r="BC308" s="8">
        <f t="shared" si="200"/>
        <v>795</v>
      </c>
      <c r="BD308" s="8">
        <f t="shared" si="201"/>
        <v>790</v>
      </c>
      <c r="BE308" s="8">
        <f t="shared" si="202"/>
        <v>785</v>
      </c>
      <c r="BF308" s="8">
        <f t="shared" si="203"/>
        <v>785</v>
      </c>
      <c r="BG308" s="8">
        <f t="shared" si="204"/>
        <v>785</v>
      </c>
      <c r="BH308" s="8" t="str">
        <f t="shared" si="205"/>
        <v/>
      </c>
      <c r="BI308" s="8" t="str">
        <f t="shared" si="206"/>
        <v/>
      </c>
      <c r="BJ308" s="8" t="str">
        <f t="shared" si="207"/>
        <v/>
      </c>
      <c r="BK308" s="8" t="str">
        <f t="shared" si="208"/>
        <v/>
      </c>
      <c r="BL308" s="8" t="str">
        <f t="shared" si="209"/>
        <v/>
      </c>
      <c r="BM308" s="8" t="str">
        <f t="shared" si="210"/>
        <v/>
      </c>
      <c r="BN308" s="8" t="str">
        <f t="shared" si="211"/>
        <v/>
      </c>
      <c r="BO308" s="8" t="str">
        <f t="shared" si="212"/>
        <v/>
      </c>
      <c r="BP308" s="8" t="str">
        <f t="shared" si="213"/>
        <v/>
      </c>
      <c r="BQ308" s="8" t="str">
        <f t="shared" si="214"/>
        <v/>
      </c>
    </row>
    <row r="309" spans="1:69" x14ac:dyDescent="0.2">
      <c r="A309" s="8" t="str">
        <f>Binning!B309</f>
        <v>ECPU</v>
      </c>
      <c r="B309" s="8" t="str">
        <f>Binning!C309</f>
        <v>ME006</v>
      </c>
      <c r="C309" s="8" t="str">
        <f>Binning!D309</f>
        <v>E7</v>
      </c>
      <c r="D309" s="8" t="str">
        <f>Binning!F309</f>
        <v>ME006_E7</v>
      </c>
      <c r="E309" s="8" t="str">
        <f>Binning!G309</f>
        <v>Bin1</v>
      </c>
      <c r="F309" s="8">
        <f>Binning!H309</f>
        <v>995</v>
      </c>
      <c r="G309" s="8">
        <f>Binning!I309</f>
        <v>140</v>
      </c>
      <c r="H309" s="8">
        <f>Binning!J309</f>
        <v>274.60000000000002</v>
      </c>
      <c r="J309" s="8">
        <f>Binning!L309</f>
        <v>805</v>
      </c>
      <c r="K309" s="8">
        <f>Binning!M309</f>
        <v>680</v>
      </c>
      <c r="L309" s="8">
        <f>Binning!N309</f>
        <v>105</v>
      </c>
      <c r="M309" s="8">
        <f>Binning!Y309</f>
        <v>5</v>
      </c>
      <c r="O309" s="8">
        <f t="shared" si="186"/>
        <v>135</v>
      </c>
      <c r="P309" s="8">
        <f>Binning!AZ309</f>
        <v>203.34644826666667</v>
      </c>
      <c r="Q309" s="8" t="str">
        <f t="shared" si="187"/>
        <v>ME006_E7</v>
      </c>
      <c r="R309" s="8">
        <f t="shared" si="216"/>
        <v>805</v>
      </c>
      <c r="S309" s="8">
        <f t="shared" si="216"/>
        <v>805</v>
      </c>
      <c r="T309" s="8">
        <f t="shared" si="216"/>
        <v>765</v>
      </c>
      <c r="U309" s="8">
        <f t="shared" si="216"/>
        <v>745</v>
      </c>
      <c r="V309" s="8">
        <f t="shared" si="216"/>
        <v>725</v>
      </c>
      <c r="W309" s="8">
        <f t="shared" si="216"/>
        <v>710</v>
      </c>
      <c r="X309" s="8">
        <f t="shared" si="216"/>
        <v>700</v>
      </c>
      <c r="Y309" s="8">
        <f t="shared" si="216"/>
        <v>690</v>
      </c>
      <c r="Z309" s="8">
        <f t="shared" si="216"/>
        <v>685</v>
      </c>
      <c r="AA309" s="8">
        <f t="shared" si="216"/>
        <v>680</v>
      </c>
      <c r="AB309" s="8">
        <f t="shared" si="216"/>
        <v>680</v>
      </c>
      <c r="AC309" s="8">
        <f t="shared" si="216"/>
        <v>680</v>
      </c>
      <c r="AD309" s="8">
        <f t="shared" si="216"/>
        <v>680</v>
      </c>
      <c r="AE309" s="8">
        <f t="shared" si="216"/>
        <v>680</v>
      </c>
      <c r="AF309" s="8" t="str">
        <f t="shared" si="216"/>
        <v/>
      </c>
      <c r="AG309" s="8" t="str">
        <f t="shared" si="216"/>
        <v/>
      </c>
      <c r="AH309" s="8" t="str">
        <f t="shared" si="183"/>
        <v/>
      </c>
      <c r="AI309" s="8" t="str">
        <f t="shared" si="183"/>
        <v/>
      </c>
      <c r="AJ309" s="8" t="str">
        <f t="shared" si="183"/>
        <v/>
      </c>
      <c r="AK309" s="8" t="str">
        <f t="shared" si="183"/>
        <v/>
      </c>
      <c r="AL309" s="8" t="str">
        <f t="shared" si="183"/>
        <v/>
      </c>
      <c r="AM309" s="8" t="str">
        <f t="shared" si="183"/>
        <v/>
      </c>
      <c r="AN309" s="8" t="str">
        <f t="shared" si="183"/>
        <v/>
      </c>
      <c r="AO309" s="8" t="str">
        <f t="shared" si="183"/>
        <v/>
      </c>
      <c r="AQ309" s="8">
        <f t="shared" si="188"/>
        <v>135</v>
      </c>
      <c r="AR309" s="8">
        <f t="shared" si="189"/>
        <v>203.34644826666667</v>
      </c>
      <c r="AS309" s="8" t="str">
        <f t="shared" si="190"/>
        <v>ME006_E7</v>
      </c>
      <c r="AT309" s="8">
        <f t="shared" si="191"/>
        <v>910</v>
      </c>
      <c r="AU309" s="8">
        <f t="shared" si="192"/>
        <v>910</v>
      </c>
      <c r="AV309" s="8">
        <f t="shared" si="193"/>
        <v>870</v>
      </c>
      <c r="AW309" s="8">
        <f t="shared" si="194"/>
        <v>850</v>
      </c>
      <c r="AX309" s="8">
        <f t="shared" si="195"/>
        <v>830</v>
      </c>
      <c r="AY309" s="8">
        <f t="shared" si="196"/>
        <v>815</v>
      </c>
      <c r="AZ309" s="8">
        <f t="shared" si="197"/>
        <v>805</v>
      </c>
      <c r="BA309" s="8">
        <f t="shared" si="198"/>
        <v>795</v>
      </c>
      <c r="BB309" s="8">
        <f t="shared" si="199"/>
        <v>790</v>
      </c>
      <c r="BC309" s="8">
        <f t="shared" si="200"/>
        <v>785</v>
      </c>
      <c r="BD309" s="8">
        <f t="shared" si="201"/>
        <v>785</v>
      </c>
      <c r="BE309" s="8">
        <f t="shared" si="202"/>
        <v>785</v>
      </c>
      <c r="BF309" s="8">
        <f t="shared" si="203"/>
        <v>785</v>
      </c>
      <c r="BG309" s="8">
        <f t="shared" si="204"/>
        <v>785</v>
      </c>
      <c r="BH309" s="8" t="str">
        <f t="shared" si="205"/>
        <v/>
      </c>
      <c r="BI309" s="8" t="str">
        <f t="shared" si="206"/>
        <v/>
      </c>
      <c r="BJ309" s="8" t="str">
        <f t="shared" si="207"/>
        <v/>
      </c>
      <c r="BK309" s="8" t="str">
        <f t="shared" si="208"/>
        <v/>
      </c>
      <c r="BL309" s="8" t="str">
        <f t="shared" si="209"/>
        <v/>
      </c>
      <c r="BM309" s="8" t="str">
        <f t="shared" si="210"/>
        <v/>
      </c>
      <c r="BN309" s="8" t="str">
        <f t="shared" si="211"/>
        <v/>
      </c>
      <c r="BO309" s="8" t="str">
        <f t="shared" si="212"/>
        <v/>
      </c>
      <c r="BP309" s="8" t="str">
        <f t="shared" si="213"/>
        <v/>
      </c>
      <c r="BQ309" s="8" t="str">
        <f t="shared" si="214"/>
        <v/>
      </c>
    </row>
    <row r="310" spans="1:69" x14ac:dyDescent="0.2">
      <c r="A310" s="8" t="str">
        <f>Binning!B310</f>
        <v>ECPU</v>
      </c>
      <c r="B310" s="8" t="str">
        <f>Binning!C310</f>
        <v>ME006</v>
      </c>
      <c r="C310" s="8" t="str">
        <f>Binning!D310</f>
        <v>E8</v>
      </c>
      <c r="D310" s="8" t="str">
        <f>Binning!F310</f>
        <v>ME006_E8</v>
      </c>
      <c r="E310" s="8" t="str">
        <f>Binning!G310</f>
        <v>Bin1</v>
      </c>
      <c r="F310" s="8">
        <f>Binning!H310</f>
        <v>980</v>
      </c>
      <c r="G310" s="8">
        <f>Binning!I310</f>
        <v>140</v>
      </c>
      <c r="H310" s="8">
        <f>Binning!J310</f>
        <v>274.60000000000002</v>
      </c>
      <c r="J310" s="8">
        <f>Binning!L310</f>
        <v>805</v>
      </c>
      <c r="K310" s="8">
        <f>Binning!M310</f>
        <v>680</v>
      </c>
      <c r="L310" s="8">
        <f>Binning!N310</f>
        <v>105</v>
      </c>
      <c r="M310" s="8">
        <f>Binning!Y310</f>
        <v>5</v>
      </c>
      <c r="O310" s="8">
        <f t="shared" si="186"/>
        <v>135</v>
      </c>
      <c r="P310" s="8">
        <f>Binning!AZ310</f>
        <v>203.34644826666667</v>
      </c>
      <c r="Q310" s="8" t="str">
        <f t="shared" si="187"/>
        <v>ME006_E8</v>
      </c>
      <c r="R310" s="8">
        <f t="shared" si="216"/>
        <v>805</v>
      </c>
      <c r="S310" s="8">
        <f t="shared" si="216"/>
        <v>795</v>
      </c>
      <c r="T310" s="8">
        <f t="shared" si="216"/>
        <v>750</v>
      </c>
      <c r="U310" s="8">
        <f t="shared" si="216"/>
        <v>730</v>
      </c>
      <c r="V310" s="8">
        <f t="shared" si="216"/>
        <v>710</v>
      </c>
      <c r="W310" s="8">
        <f t="shared" si="216"/>
        <v>695</v>
      </c>
      <c r="X310" s="8">
        <f t="shared" si="216"/>
        <v>685</v>
      </c>
      <c r="Y310" s="8">
        <f t="shared" si="216"/>
        <v>680</v>
      </c>
      <c r="Z310" s="8">
        <f t="shared" si="216"/>
        <v>680</v>
      </c>
      <c r="AA310" s="8">
        <f t="shared" si="216"/>
        <v>680</v>
      </c>
      <c r="AB310" s="8">
        <f t="shared" si="216"/>
        <v>680</v>
      </c>
      <c r="AC310" s="8">
        <f t="shared" si="216"/>
        <v>680</v>
      </c>
      <c r="AD310" s="8">
        <f t="shared" si="216"/>
        <v>680</v>
      </c>
      <c r="AE310" s="8">
        <f t="shared" si="216"/>
        <v>680</v>
      </c>
      <c r="AF310" s="8" t="str">
        <f t="shared" si="216"/>
        <v/>
      </c>
      <c r="AG310" s="8" t="str">
        <f t="shared" si="216"/>
        <v/>
      </c>
      <c r="AH310" s="8" t="str">
        <f t="shared" si="183"/>
        <v/>
      </c>
      <c r="AI310" s="8" t="str">
        <f t="shared" ref="AG310:AO351" si="217">IF($O310*1.03&gt;AI$2,MAX(MIN(FLOOR(($F310-$G310*LOG10($P310*AI$2/100))/$M310,1)*$M310,$J310),$K310),"")</f>
        <v/>
      </c>
      <c r="AJ310" s="8" t="str">
        <f t="shared" si="217"/>
        <v/>
      </c>
      <c r="AK310" s="8" t="str">
        <f t="shared" si="217"/>
        <v/>
      </c>
      <c r="AL310" s="8" t="str">
        <f t="shared" si="217"/>
        <v/>
      </c>
      <c r="AM310" s="8" t="str">
        <f t="shared" si="217"/>
        <v/>
      </c>
      <c r="AN310" s="8" t="str">
        <f t="shared" si="217"/>
        <v/>
      </c>
      <c r="AO310" s="8" t="str">
        <f t="shared" si="217"/>
        <v/>
      </c>
      <c r="AQ310" s="8">
        <f t="shared" si="188"/>
        <v>135</v>
      </c>
      <c r="AR310" s="8">
        <f t="shared" si="189"/>
        <v>203.34644826666667</v>
      </c>
      <c r="AS310" s="8" t="str">
        <f t="shared" si="190"/>
        <v>ME006_E8</v>
      </c>
      <c r="AT310" s="8">
        <f t="shared" si="191"/>
        <v>910</v>
      </c>
      <c r="AU310" s="8">
        <f t="shared" si="192"/>
        <v>900</v>
      </c>
      <c r="AV310" s="8">
        <f t="shared" si="193"/>
        <v>855</v>
      </c>
      <c r="AW310" s="8">
        <f t="shared" si="194"/>
        <v>835</v>
      </c>
      <c r="AX310" s="8">
        <f t="shared" si="195"/>
        <v>815</v>
      </c>
      <c r="AY310" s="8">
        <f t="shared" si="196"/>
        <v>800</v>
      </c>
      <c r="AZ310" s="8">
        <f t="shared" si="197"/>
        <v>790</v>
      </c>
      <c r="BA310" s="8">
        <f t="shared" si="198"/>
        <v>785</v>
      </c>
      <c r="BB310" s="8">
        <f t="shared" si="199"/>
        <v>785</v>
      </c>
      <c r="BC310" s="8">
        <f t="shared" si="200"/>
        <v>785</v>
      </c>
      <c r="BD310" s="8">
        <f t="shared" si="201"/>
        <v>785</v>
      </c>
      <c r="BE310" s="8">
        <f t="shared" si="202"/>
        <v>785</v>
      </c>
      <c r="BF310" s="8">
        <f t="shared" si="203"/>
        <v>785</v>
      </c>
      <c r="BG310" s="8">
        <f t="shared" si="204"/>
        <v>785</v>
      </c>
      <c r="BH310" s="8" t="str">
        <f t="shared" si="205"/>
        <v/>
      </c>
      <c r="BI310" s="8" t="str">
        <f t="shared" si="206"/>
        <v/>
      </c>
      <c r="BJ310" s="8" t="str">
        <f t="shared" si="207"/>
        <v/>
      </c>
      <c r="BK310" s="8" t="str">
        <f t="shared" si="208"/>
        <v/>
      </c>
      <c r="BL310" s="8" t="str">
        <f t="shared" si="209"/>
        <v/>
      </c>
      <c r="BM310" s="8" t="str">
        <f t="shared" si="210"/>
        <v/>
      </c>
      <c r="BN310" s="8" t="str">
        <f t="shared" si="211"/>
        <v/>
      </c>
      <c r="BO310" s="8" t="str">
        <f t="shared" si="212"/>
        <v/>
      </c>
      <c r="BP310" s="8" t="str">
        <f t="shared" si="213"/>
        <v/>
      </c>
      <c r="BQ310" s="8" t="str">
        <f t="shared" si="214"/>
        <v/>
      </c>
    </row>
    <row r="311" spans="1:69" x14ac:dyDescent="0.2">
      <c r="A311" s="8" t="str">
        <f>Binning!B311</f>
        <v>ECPU</v>
      </c>
      <c r="B311" s="8" t="str">
        <f>Binning!C311</f>
        <v>ME006</v>
      </c>
      <c r="C311" s="8" t="str">
        <f>Binning!D311</f>
        <v>E9</v>
      </c>
      <c r="D311" s="8" t="str">
        <f>Binning!F311</f>
        <v>ME006_E9</v>
      </c>
      <c r="E311" s="8" t="str">
        <f>Binning!G311</f>
        <v>Bin1</v>
      </c>
      <c r="F311" s="8">
        <f>Binning!H311</f>
        <v>965</v>
      </c>
      <c r="G311" s="8">
        <f>Binning!I311</f>
        <v>140</v>
      </c>
      <c r="H311" s="8">
        <f>Binning!J311</f>
        <v>274.60000000000002</v>
      </c>
      <c r="J311" s="8">
        <f>Binning!L311</f>
        <v>805</v>
      </c>
      <c r="K311" s="8">
        <f>Binning!M311</f>
        <v>680</v>
      </c>
      <c r="L311" s="8">
        <f>Binning!N311</f>
        <v>105</v>
      </c>
      <c r="M311" s="8">
        <f>Binning!Y311</f>
        <v>5</v>
      </c>
      <c r="O311" s="8">
        <f t="shared" si="186"/>
        <v>135</v>
      </c>
      <c r="P311" s="8">
        <f>Binning!AZ311</f>
        <v>203.34644826666667</v>
      </c>
      <c r="Q311" s="8" t="str">
        <f t="shared" si="187"/>
        <v>ME006_E9</v>
      </c>
      <c r="R311" s="8">
        <f t="shared" si="216"/>
        <v>805</v>
      </c>
      <c r="S311" s="8">
        <f t="shared" si="216"/>
        <v>780</v>
      </c>
      <c r="T311" s="8">
        <f t="shared" si="216"/>
        <v>735</v>
      </c>
      <c r="U311" s="8">
        <f t="shared" si="216"/>
        <v>715</v>
      </c>
      <c r="V311" s="8">
        <f t="shared" si="216"/>
        <v>695</v>
      </c>
      <c r="W311" s="8">
        <f t="shared" si="216"/>
        <v>680</v>
      </c>
      <c r="X311" s="8">
        <f t="shared" si="216"/>
        <v>680</v>
      </c>
      <c r="Y311" s="8">
        <f t="shared" si="216"/>
        <v>680</v>
      </c>
      <c r="Z311" s="8">
        <f t="shared" si="216"/>
        <v>680</v>
      </c>
      <c r="AA311" s="8">
        <f t="shared" si="216"/>
        <v>680</v>
      </c>
      <c r="AB311" s="8">
        <f t="shared" si="216"/>
        <v>680</v>
      </c>
      <c r="AC311" s="8">
        <f t="shared" si="216"/>
        <v>680</v>
      </c>
      <c r="AD311" s="8">
        <f t="shared" si="216"/>
        <v>680</v>
      </c>
      <c r="AE311" s="8">
        <f t="shared" si="216"/>
        <v>680</v>
      </c>
      <c r="AF311" s="8" t="str">
        <f t="shared" si="216"/>
        <v/>
      </c>
      <c r="AG311" s="8" t="str">
        <f t="shared" si="216"/>
        <v/>
      </c>
      <c r="AH311" s="8" t="str">
        <f t="shared" ref="AH311:AO320" si="218">IF($O311*1.03&gt;AH$2,MAX(MIN(FLOOR(($F311-$G311*LOG10($P311*AH$2/100))/$M311,1)*$M311,$J311),$K311),"")</f>
        <v/>
      </c>
      <c r="AI311" s="8" t="str">
        <f t="shared" si="218"/>
        <v/>
      </c>
      <c r="AJ311" s="8" t="str">
        <f t="shared" si="218"/>
        <v/>
      </c>
      <c r="AK311" s="8" t="str">
        <f t="shared" si="218"/>
        <v/>
      </c>
      <c r="AL311" s="8" t="str">
        <f t="shared" si="218"/>
        <v/>
      </c>
      <c r="AM311" s="8" t="str">
        <f t="shared" si="218"/>
        <v/>
      </c>
      <c r="AN311" s="8" t="str">
        <f t="shared" si="218"/>
        <v/>
      </c>
      <c r="AO311" s="8" t="str">
        <f t="shared" si="218"/>
        <v/>
      </c>
      <c r="AQ311" s="8">
        <f t="shared" si="188"/>
        <v>135</v>
      </c>
      <c r="AR311" s="8">
        <f t="shared" si="189"/>
        <v>203.34644826666667</v>
      </c>
      <c r="AS311" s="8" t="str">
        <f t="shared" si="190"/>
        <v>ME006_E9</v>
      </c>
      <c r="AT311" s="8">
        <f t="shared" si="191"/>
        <v>910</v>
      </c>
      <c r="AU311" s="8">
        <f t="shared" si="192"/>
        <v>885</v>
      </c>
      <c r="AV311" s="8">
        <f t="shared" si="193"/>
        <v>840</v>
      </c>
      <c r="AW311" s="8">
        <f t="shared" si="194"/>
        <v>820</v>
      </c>
      <c r="AX311" s="8">
        <f t="shared" si="195"/>
        <v>800</v>
      </c>
      <c r="AY311" s="8">
        <f t="shared" si="196"/>
        <v>785</v>
      </c>
      <c r="AZ311" s="8">
        <f t="shared" si="197"/>
        <v>785</v>
      </c>
      <c r="BA311" s="8">
        <f t="shared" si="198"/>
        <v>785</v>
      </c>
      <c r="BB311" s="8">
        <f t="shared" si="199"/>
        <v>785</v>
      </c>
      <c r="BC311" s="8">
        <f t="shared" si="200"/>
        <v>785</v>
      </c>
      <c r="BD311" s="8">
        <f t="shared" si="201"/>
        <v>785</v>
      </c>
      <c r="BE311" s="8">
        <f t="shared" si="202"/>
        <v>785</v>
      </c>
      <c r="BF311" s="8">
        <f t="shared" si="203"/>
        <v>785</v>
      </c>
      <c r="BG311" s="8">
        <f t="shared" si="204"/>
        <v>785</v>
      </c>
      <c r="BH311" s="8" t="str">
        <f t="shared" si="205"/>
        <v/>
      </c>
      <c r="BI311" s="8" t="str">
        <f t="shared" si="206"/>
        <v/>
      </c>
      <c r="BJ311" s="8" t="str">
        <f t="shared" si="207"/>
        <v/>
      </c>
      <c r="BK311" s="8" t="str">
        <f t="shared" si="208"/>
        <v/>
      </c>
      <c r="BL311" s="8" t="str">
        <f t="shared" si="209"/>
        <v/>
      </c>
      <c r="BM311" s="8" t="str">
        <f t="shared" si="210"/>
        <v/>
      </c>
      <c r="BN311" s="8" t="str">
        <f t="shared" si="211"/>
        <v/>
      </c>
      <c r="BO311" s="8" t="str">
        <f t="shared" si="212"/>
        <v/>
      </c>
      <c r="BP311" s="8" t="str">
        <f t="shared" si="213"/>
        <v/>
      </c>
      <c r="BQ311" s="8" t="str">
        <f t="shared" si="214"/>
        <v/>
      </c>
    </row>
    <row r="312" spans="1:69" x14ac:dyDescent="0.2">
      <c r="A312" s="8" t="str">
        <f>Binning!B312</f>
        <v>ECPU</v>
      </c>
      <c r="B312" s="8" t="str">
        <f>Binning!C312</f>
        <v>ME006</v>
      </c>
      <c r="C312" s="8" t="str">
        <f>Binning!D312</f>
        <v>E10</v>
      </c>
      <c r="D312" s="8" t="str">
        <f>Binning!F312</f>
        <v>ME006_E10</v>
      </c>
      <c r="E312" s="8" t="str">
        <f>Binning!G312</f>
        <v>Bin1</v>
      </c>
      <c r="F312" s="8">
        <f>Binning!H312</f>
        <v>950</v>
      </c>
      <c r="G312" s="8">
        <f>Binning!I312</f>
        <v>140</v>
      </c>
      <c r="H312" s="8">
        <f>Binning!J312</f>
        <v>274.60000000000002</v>
      </c>
      <c r="J312" s="8">
        <f>Binning!L312</f>
        <v>805</v>
      </c>
      <c r="K312" s="8">
        <f>Binning!M312</f>
        <v>680</v>
      </c>
      <c r="L312" s="8">
        <f>Binning!N312</f>
        <v>105</v>
      </c>
      <c r="M312" s="8">
        <f>Binning!Y312</f>
        <v>5</v>
      </c>
      <c r="O312" s="8">
        <f t="shared" si="186"/>
        <v>135</v>
      </c>
      <c r="P312" s="8">
        <f>Binning!AZ312</f>
        <v>203.34644826666667</v>
      </c>
      <c r="Q312" s="8" t="str">
        <f t="shared" si="187"/>
        <v>ME006_E10</v>
      </c>
      <c r="R312" s="8">
        <f t="shared" si="216"/>
        <v>805</v>
      </c>
      <c r="S312" s="8">
        <f t="shared" si="216"/>
        <v>765</v>
      </c>
      <c r="T312" s="8">
        <f t="shared" si="216"/>
        <v>720</v>
      </c>
      <c r="U312" s="8">
        <f t="shared" si="216"/>
        <v>700</v>
      </c>
      <c r="V312" s="8">
        <f t="shared" si="216"/>
        <v>680</v>
      </c>
      <c r="W312" s="8">
        <f t="shared" si="216"/>
        <v>680</v>
      </c>
      <c r="X312" s="8">
        <f t="shared" si="216"/>
        <v>680</v>
      </c>
      <c r="Y312" s="8">
        <f t="shared" si="216"/>
        <v>680</v>
      </c>
      <c r="Z312" s="8">
        <f t="shared" si="216"/>
        <v>680</v>
      </c>
      <c r="AA312" s="8">
        <f t="shared" si="216"/>
        <v>680</v>
      </c>
      <c r="AB312" s="8">
        <f t="shared" si="216"/>
        <v>680</v>
      </c>
      <c r="AC312" s="8">
        <f t="shared" si="216"/>
        <v>680</v>
      </c>
      <c r="AD312" s="8">
        <f t="shared" si="216"/>
        <v>680</v>
      </c>
      <c r="AE312" s="8">
        <f t="shared" si="216"/>
        <v>680</v>
      </c>
      <c r="AF312" s="8" t="str">
        <f t="shared" si="216"/>
        <v/>
      </c>
      <c r="AG312" s="8" t="str">
        <f t="shared" si="216"/>
        <v/>
      </c>
      <c r="AH312" s="8" t="str">
        <f t="shared" si="218"/>
        <v/>
      </c>
      <c r="AI312" s="8" t="str">
        <f t="shared" si="218"/>
        <v/>
      </c>
      <c r="AJ312" s="8" t="str">
        <f t="shared" si="218"/>
        <v/>
      </c>
      <c r="AK312" s="8" t="str">
        <f t="shared" si="218"/>
        <v/>
      </c>
      <c r="AL312" s="8" t="str">
        <f t="shared" si="218"/>
        <v/>
      </c>
      <c r="AM312" s="8" t="str">
        <f t="shared" si="218"/>
        <v/>
      </c>
      <c r="AN312" s="8" t="str">
        <f t="shared" si="218"/>
        <v/>
      </c>
      <c r="AO312" s="8" t="str">
        <f t="shared" si="218"/>
        <v/>
      </c>
      <c r="AQ312" s="8">
        <f t="shared" si="188"/>
        <v>135</v>
      </c>
      <c r="AR312" s="8">
        <f t="shared" si="189"/>
        <v>203.34644826666667</v>
      </c>
      <c r="AS312" s="8" t="str">
        <f t="shared" si="190"/>
        <v>ME006_E10</v>
      </c>
      <c r="AT312" s="8">
        <f t="shared" si="191"/>
        <v>910</v>
      </c>
      <c r="AU312" s="8">
        <f t="shared" si="192"/>
        <v>870</v>
      </c>
      <c r="AV312" s="8">
        <f t="shared" si="193"/>
        <v>825</v>
      </c>
      <c r="AW312" s="8">
        <f t="shared" si="194"/>
        <v>805</v>
      </c>
      <c r="AX312" s="8">
        <f t="shared" si="195"/>
        <v>785</v>
      </c>
      <c r="AY312" s="8">
        <f t="shared" si="196"/>
        <v>785</v>
      </c>
      <c r="AZ312" s="8">
        <f t="shared" si="197"/>
        <v>785</v>
      </c>
      <c r="BA312" s="8">
        <f t="shared" si="198"/>
        <v>785</v>
      </c>
      <c r="BB312" s="8">
        <f t="shared" si="199"/>
        <v>785</v>
      </c>
      <c r="BC312" s="8">
        <f t="shared" si="200"/>
        <v>785</v>
      </c>
      <c r="BD312" s="8">
        <f t="shared" si="201"/>
        <v>785</v>
      </c>
      <c r="BE312" s="8">
        <f t="shared" si="202"/>
        <v>785</v>
      </c>
      <c r="BF312" s="8">
        <f t="shared" si="203"/>
        <v>785</v>
      </c>
      <c r="BG312" s="8">
        <f t="shared" si="204"/>
        <v>785</v>
      </c>
      <c r="BH312" s="8" t="str">
        <f t="shared" si="205"/>
        <v/>
      </c>
      <c r="BI312" s="8" t="str">
        <f t="shared" si="206"/>
        <v/>
      </c>
      <c r="BJ312" s="8" t="str">
        <f t="shared" si="207"/>
        <v/>
      </c>
      <c r="BK312" s="8" t="str">
        <f t="shared" si="208"/>
        <v/>
      </c>
      <c r="BL312" s="8" t="str">
        <f t="shared" si="209"/>
        <v/>
      </c>
      <c r="BM312" s="8" t="str">
        <f t="shared" si="210"/>
        <v/>
      </c>
      <c r="BN312" s="8" t="str">
        <f t="shared" si="211"/>
        <v/>
      </c>
      <c r="BO312" s="8" t="str">
        <f t="shared" si="212"/>
        <v/>
      </c>
      <c r="BP312" s="8" t="str">
        <f t="shared" si="213"/>
        <v/>
      </c>
      <c r="BQ312" s="8" t="str">
        <f t="shared" si="214"/>
        <v/>
      </c>
    </row>
    <row r="313" spans="1:69" x14ac:dyDescent="0.2">
      <c r="A313" s="8" t="str">
        <f>Binning!B313</f>
        <v>ECPU</v>
      </c>
      <c r="B313" s="8" t="str">
        <f>Binning!C313</f>
        <v>ME006</v>
      </c>
      <c r="C313" s="8" t="str">
        <f>Binning!D313</f>
        <v>E11</v>
      </c>
      <c r="D313" s="8" t="str">
        <f>Binning!F313</f>
        <v>ME006_E11</v>
      </c>
      <c r="E313" s="8" t="str">
        <f>Binning!G313</f>
        <v>Bin1</v>
      </c>
      <c r="F313" s="8">
        <f>Binning!H313</f>
        <v>935</v>
      </c>
      <c r="G313" s="8">
        <f>Binning!I313</f>
        <v>140</v>
      </c>
      <c r="H313" s="8">
        <f>Binning!J313</f>
        <v>274.60000000000002</v>
      </c>
      <c r="J313" s="8">
        <f>Binning!L313</f>
        <v>805</v>
      </c>
      <c r="K313" s="8">
        <f>Binning!M313</f>
        <v>680</v>
      </c>
      <c r="L313" s="8">
        <f>Binning!N313</f>
        <v>105</v>
      </c>
      <c r="M313" s="8">
        <f>Binning!Y313</f>
        <v>5</v>
      </c>
      <c r="O313" s="8">
        <f t="shared" si="186"/>
        <v>135</v>
      </c>
      <c r="P313" s="8">
        <f>Binning!AZ313</f>
        <v>203.34644826666667</v>
      </c>
      <c r="Q313" s="8" t="str">
        <f t="shared" si="187"/>
        <v>ME006_E11</v>
      </c>
      <c r="R313" s="8">
        <f t="shared" si="216"/>
        <v>805</v>
      </c>
      <c r="S313" s="8">
        <f t="shared" si="216"/>
        <v>750</v>
      </c>
      <c r="T313" s="8">
        <f t="shared" si="216"/>
        <v>705</v>
      </c>
      <c r="U313" s="8">
        <f t="shared" si="216"/>
        <v>685</v>
      </c>
      <c r="V313" s="8">
        <f t="shared" si="216"/>
        <v>680</v>
      </c>
      <c r="W313" s="8">
        <f t="shared" si="216"/>
        <v>680</v>
      </c>
      <c r="X313" s="8">
        <f t="shared" si="216"/>
        <v>680</v>
      </c>
      <c r="Y313" s="8">
        <f t="shared" si="216"/>
        <v>680</v>
      </c>
      <c r="Z313" s="8">
        <f t="shared" si="216"/>
        <v>680</v>
      </c>
      <c r="AA313" s="8">
        <f t="shared" si="216"/>
        <v>680</v>
      </c>
      <c r="AB313" s="8">
        <f t="shared" si="216"/>
        <v>680</v>
      </c>
      <c r="AC313" s="8">
        <f t="shared" si="216"/>
        <v>680</v>
      </c>
      <c r="AD313" s="8">
        <f t="shared" si="216"/>
        <v>680</v>
      </c>
      <c r="AE313" s="8">
        <f t="shared" si="216"/>
        <v>680</v>
      </c>
      <c r="AF313" s="8" t="str">
        <f t="shared" si="216"/>
        <v/>
      </c>
      <c r="AG313" s="8" t="str">
        <f t="shared" si="216"/>
        <v/>
      </c>
      <c r="AH313" s="8" t="str">
        <f t="shared" si="218"/>
        <v/>
      </c>
      <c r="AI313" s="8" t="str">
        <f t="shared" si="218"/>
        <v/>
      </c>
      <c r="AJ313" s="8" t="str">
        <f t="shared" si="218"/>
        <v/>
      </c>
      <c r="AK313" s="8" t="str">
        <f t="shared" si="218"/>
        <v/>
      </c>
      <c r="AL313" s="8" t="str">
        <f t="shared" si="218"/>
        <v/>
      </c>
      <c r="AM313" s="8" t="str">
        <f t="shared" si="218"/>
        <v/>
      </c>
      <c r="AN313" s="8" t="str">
        <f t="shared" si="218"/>
        <v/>
      </c>
      <c r="AO313" s="8" t="str">
        <f t="shared" si="218"/>
        <v/>
      </c>
      <c r="AQ313" s="8">
        <f t="shared" si="188"/>
        <v>135</v>
      </c>
      <c r="AR313" s="8">
        <f t="shared" si="189"/>
        <v>203.34644826666667</v>
      </c>
      <c r="AS313" s="8" t="str">
        <f t="shared" si="190"/>
        <v>ME006_E11</v>
      </c>
      <c r="AT313" s="8">
        <f t="shared" si="191"/>
        <v>910</v>
      </c>
      <c r="AU313" s="8">
        <f t="shared" si="192"/>
        <v>855</v>
      </c>
      <c r="AV313" s="8">
        <f t="shared" si="193"/>
        <v>810</v>
      </c>
      <c r="AW313" s="8">
        <f t="shared" si="194"/>
        <v>790</v>
      </c>
      <c r="AX313" s="8">
        <f t="shared" si="195"/>
        <v>785</v>
      </c>
      <c r="AY313" s="8">
        <f t="shared" si="196"/>
        <v>785</v>
      </c>
      <c r="AZ313" s="8">
        <f t="shared" si="197"/>
        <v>785</v>
      </c>
      <c r="BA313" s="8">
        <f t="shared" si="198"/>
        <v>785</v>
      </c>
      <c r="BB313" s="8">
        <f t="shared" si="199"/>
        <v>785</v>
      </c>
      <c r="BC313" s="8">
        <f t="shared" si="200"/>
        <v>785</v>
      </c>
      <c r="BD313" s="8">
        <f t="shared" si="201"/>
        <v>785</v>
      </c>
      <c r="BE313" s="8">
        <f t="shared" si="202"/>
        <v>785</v>
      </c>
      <c r="BF313" s="8">
        <f t="shared" si="203"/>
        <v>785</v>
      </c>
      <c r="BG313" s="8">
        <f t="shared" si="204"/>
        <v>785</v>
      </c>
      <c r="BH313" s="8" t="str">
        <f t="shared" si="205"/>
        <v/>
      </c>
      <c r="BI313" s="8" t="str">
        <f t="shared" si="206"/>
        <v/>
      </c>
      <c r="BJ313" s="8" t="str">
        <f t="shared" si="207"/>
        <v/>
      </c>
      <c r="BK313" s="8" t="str">
        <f t="shared" si="208"/>
        <v/>
      </c>
      <c r="BL313" s="8" t="str">
        <f t="shared" si="209"/>
        <v/>
      </c>
      <c r="BM313" s="8" t="str">
        <f t="shared" si="210"/>
        <v/>
      </c>
      <c r="BN313" s="8" t="str">
        <f t="shared" si="211"/>
        <v/>
      </c>
      <c r="BO313" s="8" t="str">
        <f t="shared" si="212"/>
        <v/>
      </c>
      <c r="BP313" s="8" t="str">
        <f t="shared" si="213"/>
        <v/>
      </c>
      <c r="BQ313" s="8" t="str">
        <f t="shared" si="214"/>
        <v/>
      </c>
    </row>
    <row r="314" spans="1:69" x14ac:dyDescent="0.2">
      <c r="A314" s="8" t="str">
        <f>Binning!B314</f>
        <v>ECPU</v>
      </c>
      <c r="B314" s="8" t="str">
        <f>Binning!C314</f>
        <v>ME006</v>
      </c>
      <c r="C314" s="8" t="str">
        <f>Binning!D314</f>
        <v>E12</v>
      </c>
      <c r="D314" s="8" t="str">
        <f>Binning!F314</f>
        <v>ME006_E12</v>
      </c>
      <c r="E314" s="8" t="str">
        <f>Binning!G314</f>
        <v>Bin1</v>
      </c>
      <c r="F314" s="8">
        <f>Binning!H314</f>
        <v>920</v>
      </c>
      <c r="G314" s="8">
        <f>Binning!I314</f>
        <v>140</v>
      </c>
      <c r="H314" s="8">
        <f>Binning!J314</f>
        <v>274.60000000000002</v>
      </c>
      <c r="J314" s="8">
        <f>Binning!L314</f>
        <v>805</v>
      </c>
      <c r="K314" s="8">
        <f>Binning!M314</f>
        <v>680</v>
      </c>
      <c r="L314" s="8">
        <f>Binning!N314</f>
        <v>105</v>
      </c>
      <c r="M314" s="8">
        <f>Binning!Y314</f>
        <v>5</v>
      </c>
      <c r="O314" s="8">
        <f t="shared" si="186"/>
        <v>135</v>
      </c>
      <c r="P314" s="8">
        <f>Binning!AZ314</f>
        <v>203.34644826666667</v>
      </c>
      <c r="Q314" s="8" t="str">
        <f t="shared" si="187"/>
        <v>ME006_E12</v>
      </c>
      <c r="R314" s="8">
        <f t="shared" si="216"/>
        <v>805</v>
      </c>
      <c r="S314" s="8">
        <f t="shared" si="216"/>
        <v>735</v>
      </c>
      <c r="T314" s="8">
        <f t="shared" si="216"/>
        <v>690</v>
      </c>
      <c r="U314" s="8">
        <f t="shared" si="216"/>
        <v>680</v>
      </c>
      <c r="V314" s="8">
        <f t="shared" si="216"/>
        <v>680</v>
      </c>
      <c r="W314" s="8">
        <f t="shared" si="216"/>
        <v>680</v>
      </c>
      <c r="X314" s="8">
        <f t="shared" si="216"/>
        <v>680</v>
      </c>
      <c r="Y314" s="8">
        <f t="shared" si="216"/>
        <v>680</v>
      </c>
      <c r="Z314" s="8">
        <f t="shared" si="216"/>
        <v>680</v>
      </c>
      <c r="AA314" s="8">
        <f t="shared" si="216"/>
        <v>680</v>
      </c>
      <c r="AB314" s="8">
        <f t="shared" si="216"/>
        <v>680</v>
      </c>
      <c r="AC314" s="8">
        <f t="shared" si="216"/>
        <v>680</v>
      </c>
      <c r="AD314" s="8">
        <f t="shared" si="216"/>
        <v>680</v>
      </c>
      <c r="AE314" s="8">
        <f t="shared" si="216"/>
        <v>680</v>
      </c>
      <c r="AF314" s="8" t="str">
        <f t="shared" si="216"/>
        <v/>
      </c>
      <c r="AG314" s="8" t="str">
        <f t="shared" si="216"/>
        <v/>
      </c>
      <c r="AH314" s="8" t="str">
        <f t="shared" si="218"/>
        <v/>
      </c>
      <c r="AI314" s="8" t="str">
        <f t="shared" si="218"/>
        <v/>
      </c>
      <c r="AJ314" s="8" t="str">
        <f t="shared" si="218"/>
        <v/>
      </c>
      <c r="AK314" s="8" t="str">
        <f t="shared" si="218"/>
        <v/>
      </c>
      <c r="AL314" s="8" t="str">
        <f t="shared" si="218"/>
        <v/>
      </c>
      <c r="AM314" s="8" t="str">
        <f t="shared" si="218"/>
        <v/>
      </c>
      <c r="AN314" s="8" t="str">
        <f t="shared" si="218"/>
        <v/>
      </c>
      <c r="AO314" s="8" t="str">
        <f t="shared" si="218"/>
        <v/>
      </c>
      <c r="AQ314" s="8">
        <f t="shared" si="188"/>
        <v>135</v>
      </c>
      <c r="AR314" s="8">
        <f t="shared" si="189"/>
        <v>203.34644826666667</v>
      </c>
      <c r="AS314" s="8" t="str">
        <f t="shared" si="190"/>
        <v>ME006_E12</v>
      </c>
      <c r="AT314" s="8">
        <f t="shared" si="191"/>
        <v>910</v>
      </c>
      <c r="AU314" s="8">
        <f t="shared" si="192"/>
        <v>840</v>
      </c>
      <c r="AV314" s="8">
        <f t="shared" si="193"/>
        <v>795</v>
      </c>
      <c r="AW314" s="8">
        <f t="shared" si="194"/>
        <v>785</v>
      </c>
      <c r="AX314" s="8">
        <f t="shared" si="195"/>
        <v>785</v>
      </c>
      <c r="AY314" s="8">
        <f t="shared" si="196"/>
        <v>785</v>
      </c>
      <c r="AZ314" s="8">
        <f t="shared" si="197"/>
        <v>785</v>
      </c>
      <c r="BA314" s="8">
        <f t="shared" si="198"/>
        <v>785</v>
      </c>
      <c r="BB314" s="8">
        <f t="shared" si="199"/>
        <v>785</v>
      </c>
      <c r="BC314" s="8">
        <f t="shared" si="200"/>
        <v>785</v>
      </c>
      <c r="BD314" s="8">
        <f t="shared" si="201"/>
        <v>785</v>
      </c>
      <c r="BE314" s="8">
        <f t="shared" si="202"/>
        <v>785</v>
      </c>
      <c r="BF314" s="8">
        <f t="shared" si="203"/>
        <v>785</v>
      </c>
      <c r="BG314" s="8">
        <f t="shared" si="204"/>
        <v>785</v>
      </c>
      <c r="BH314" s="8" t="str">
        <f t="shared" si="205"/>
        <v/>
      </c>
      <c r="BI314" s="8" t="str">
        <f t="shared" si="206"/>
        <v/>
      </c>
      <c r="BJ314" s="8" t="str">
        <f t="shared" si="207"/>
        <v/>
      </c>
      <c r="BK314" s="8" t="str">
        <f t="shared" si="208"/>
        <v/>
      </c>
      <c r="BL314" s="8" t="str">
        <f t="shared" si="209"/>
        <v/>
      </c>
      <c r="BM314" s="8" t="str">
        <f t="shared" si="210"/>
        <v/>
      </c>
      <c r="BN314" s="8" t="str">
        <f t="shared" si="211"/>
        <v/>
      </c>
      <c r="BO314" s="8" t="str">
        <f t="shared" si="212"/>
        <v/>
      </c>
      <c r="BP314" s="8" t="str">
        <f t="shared" si="213"/>
        <v/>
      </c>
      <c r="BQ314" s="8" t="str">
        <f t="shared" si="214"/>
        <v/>
      </c>
    </row>
    <row r="315" spans="1:69" x14ac:dyDescent="0.2">
      <c r="A315" s="8" t="str">
        <f>Binning!B315</f>
        <v>ECPU</v>
      </c>
      <c r="B315" s="8" t="str">
        <f>Binning!C315</f>
        <v>ME007</v>
      </c>
      <c r="C315" s="8" t="str">
        <f>Binning!D315</f>
        <v>E1</v>
      </c>
      <c r="D315" s="8" t="str">
        <f>Binning!F315</f>
        <v>ME007_E1</v>
      </c>
      <c r="E315" s="8" t="str">
        <f>Binning!G315</f>
        <v>Bin1</v>
      </c>
      <c r="F315" s="8">
        <f>Binning!H315</f>
        <v>1175</v>
      </c>
      <c r="G315" s="8">
        <f>Binning!I315</f>
        <v>145</v>
      </c>
      <c r="H315" s="8">
        <f>Binning!J315</f>
        <v>274.60000000000002</v>
      </c>
      <c r="J315" s="8">
        <f>Binning!L315</f>
        <v>905</v>
      </c>
      <c r="K315" s="8">
        <f>Binning!M315</f>
        <v>730</v>
      </c>
      <c r="L315" s="8">
        <f>Binning!N315</f>
        <v>95</v>
      </c>
      <c r="M315" s="8">
        <f>Binning!Y315</f>
        <v>5</v>
      </c>
      <c r="O315" s="8">
        <f t="shared" si="186"/>
        <v>135</v>
      </c>
      <c r="P315" s="8">
        <f>Binning!AZ315</f>
        <v>203.34644826666667</v>
      </c>
      <c r="Q315" s="8" t="str">
        <f t="shared" si="187"/>
        <v>ME007_E1</v>
      </c>
      <c r="R315" s="8">
        <f t="shared" si="216"/>
        <v>905</v>
      </c>
      <c r="S315" s="8">
        <f t="shared" si="216"/>
        <v>905</v>
      </c>
      <c r="T315" s="8">
        <f t="shared" si="216"/>
        <v>905</v>
      </c>
      <c r="U315" s="8">
        <f t="shared" si="216"/>
        <v>905</v>
      </c>
      <c r="V315" s="8">
        <f t="shared" si="216"/>
        <v>895</v>
      </c>
      <c r="W315" s="8">
        <f t="shared" si="216"/>
        <v>880</v>
      </c>
      <c r="X315" s="8">
        <f t="shared" si="216"/>
        <v>870</v>
      </c>
      <c r="Y315" s="8">
        <f t="shared" si="216"/>
        <v>860</v>
      </c>
      <c r="Z315" s="8">
        <f t="shared" si="216"/>
        <v>850</v>
      </c>
      <c r="AA315" s="8">
        <f t="shared" si="216"/>
        <v>845</v>
      </c>
      <c r="AB315" s="8">
        <f t="shared" si="216"/>
        <v>840</v>
      </c>
      <c r="AC315" s="8">
        <f t="shared" si="216"/>
        <v>830</v>
      </c>
      <c r="AD315" s="8">
        <f t="shared" si="216"/>
        <v>825</v>
      </c>
      <c r="AE315" s="8">
        <f t="shared" si="216"/>
        <v>820</v>
      </c>
      <c r="AF315" s="8" t="str">
        <f t="shared" si="216"/>
        <v/>
      </c>
      <c r="AG315" s="8" t="str">
        <f t="shared" si="216"/>
        <v/>
      </c>
      <c r="AH315" s="8" t="str">
        <f t="shared" si="218"/>
        <v/>
      </c>
      <c r="AI315" s="8" t="str">
        <f t="shared" si="218"/>
        <v/>
      </c>
      <c r="AJ315" s="8" t="str">
        <f t="shared" si="218"/>
        <v/>
      </c>
      <c r="AK315" s="8" t="str">
        <f t="shared" si="218"/>
        <v/>
      </c>
      <c r="AL315" s="8" t="str">
        <f t="shared" si="218"/>
        <v/>
      </c>
      <c r="AM315" s="8" t="str">
        <f t="shared" si="218"/>
        <v/>
      </c>
      <c r="AN315" s="8" t="str">
        <f t="shared" si="218"/>
        <v/>
      </c>
      <c r="AO315" s="8" t="str">
        <f t="shared" si="218"/>
        <v/>
      </c>
      <c r="AQ315" s="8">
        <f t="shared" si="188"/>
        <v>135</v>
      </c>
      <c r="AR315" s="8">
        <f t="shared" si="189"/>
        <v>203.34644826666667</v>
      </c>
      <c r="AS315" s="8" t="str">
        <f t="shared" si="190"/>
        <v>ME007_E1</v>
      </c>
      <c r="AT315" s="8">
        <f t="shared" si="191"/>
        <v>1000</v>
      </c>
      <c r="AU315" s="8">
        <f t="shared" si="192"/>
        <v>1000</v>
      </c>
      <c r="AV315" s="8">
        <f t="shared" si="193"/>
        <v>1000</v>
      </c>
      <c r="AW315" s="8">
        <f t="shared" si="194"/>
        <v>1000</v>
      </c>
      <c r="AX315" s="8">
        <f t="shared" si="195"/>
        <v>990</v>
      </c>
      <c r="AY315" s="8">
        <f t="shared" si="196"/>
        <v>975</v>
      </c>
      <c r="AZ315" s="8">
        <f t="shared" si="197"/>
        <v>965</v>
      </c>
      <c r="BA315" s="8">
        <f t="shared" si="198"/>
        <v>955</v>
      </c>
      <c r="BB315" s="8">
        <f t="shared" si="199"/>
        <v>945</v>
      </c>
      <c r="BC315" s="8">
        <f t="shared" si="200"/>
        <v>940</v>
      </c>
      <c r="BD315" s="8">
        <f t="shared" si="201"/>
        <v>935</v>
      </c>
      <c r="BE315" s="8">
        <f t="shared" si="202"/>
        <v>925</v>
      </c>
      <c r="BF315" s="8">
        <f t="shared" si="203"/>
        <v>920</v>
      </c>
      <c r="BG315" s="8">
        <f t="shared" si="204"/>
        <v>915</v>
      </c>
      <c r="BH315" s="8" t="str">
        <f t="shared" si="205"/>
        <v/>
      </c>
      <c r="BI315" s="8" t="str">
        <f t="shared" si="206"/>
        <v/>
      </c>
      <c r="BJ315" s="8" t="str">
        <f t="shared" si="207"/>
        <v/>
      </c>
      <c r="BK315" s="8" t="str">
        <f t="shared" si="208"/>
        <v/>
      </c>
      <c r="BL315" s="8" t="str">
        <f t="shared" si="209"/>
        <v/>
      </c>
      <c r="BM315" s="8" t="str">
        <f t="shared" si="210"/>
        <v/>
      </c>
      <c r="BN315" s="8" t="str">
        <f t="shared" si="211"/>
        <v/>
      </c>
      <c r="BO315" s="8" t="str">
        <f t="shared" si="212"/>
        <v/>
      </c>
      <c r="BP315" s="8" t="str">
        <f t="shared" si="213"/>
        <v/>
      </c>
      <c r="BQ315" s="8" t="str">
        <f t="shared" si="214"/>
        <v/>
      </c>
    </row>
    <row r="316" spans="1:69" x14ac:dyDescent="0.2">
      <c r="A316" s="8" t="str">
        <f>Binning!B316</f>
        <v>ECPU</v>
      </c>
      <c r="B316" s="8" t="str">
        <f>Binning!C316</f>
        <v>ME007</v>
      </c>
      <c r="C316" s="8" t="str">
        <f>Binning!D316</f>
        <v>E2</v>
      </c>
      <c r="D316" s="8" t="str">
        <f>Binning!F316</f>
        <v>ME007_E2</v>
      </c>
      <c r="E316" s="8" t="str">
        <f>Binning!G316</f>
        <v>Bin1</v>
      </c>
      <c r="F316" s="8">
        <f>Binning!H316</f>
        <v>1160</v>
      </c>
      <c r="G316" s="8">
        <f>Binning!I316</f>
        <v>145</v>
      </c>
      <c r="H316" s="8">
        <f>Binning!J316</f>
        <v>274.60000000000002</v>
      </c>
      <c r="J316" s="8">
        <f>Binning!L316</f>
        <v>895</v>
      </c>
      <c r="K316" s="8">
        <f>Binning!M316</f>
        <v>730</v>
      </c>
      <c r="L316" s="8">
        <f>Binning!N316</f>
        <v>95</v>
      </c>
      <c r="M316" s="8">
        <f>Binning!Y316</f>
        <v>5</v>
      </c>
      <c r="O316" s="8">
        <f t="shared" si="186"/>
        <v>135</v>
      </c>
      <c r="P316" s="8">
        <f>Binning!AZ316</f>
        <v>203.34644826666667</v>
      </c>
      <c r="Q316" s="8" t="str">
        <f t="shared" si="187"/>
        <v>ME007_E2</v>
      </c>
      <c r="R316" s="8">
        <f t="shared" si="216"/>
        <v>895</v>
      </c>
      <c r="S316" s="8">
        <f t="shared" si="216"/>
        <v>895</v>
      </c>
      <c r="T316" s="8">
        <f t="shared" si="216"/>
        <v>895</v>
      </c>
      <c r="U316" s="8">
        <f t="shared" si="216"/>
        <v>895</v>
      </c>
      <c r="V316" s="8">
        <f t="shared" si="216"/>
        <v>880</v>
      </c>
      <c r="W316" s="8">
        <f t="shared" si="216"/>
        <v>865</v>
      </c>
      <c r="X316" s="8">
        <f t="shared" si="216"/>
        <v>855</v>
      </c>
      <c r="Y316" s="8">
        <f t="shared" si="216"/>
        <v>845</v>
      </c>
      <c r="Z316" s="8">
        <f t="shared" si="216"/>
        <v>835</v>
      </c>
      <c r="AA316" s="8">
        <f t="shared" si="216"/>
        <v>830</v>
      </c>
      <c r="AB316" s="8">
        <f t="shared" si="216"/>
        <v>825</v>
      </c>
      <c r="AC316" s="8">
        <f t="shared" si="216"/>
        <v>815</v>
      </c>
      <c r="AD316" s="8">
        <f t="shared" si="216"/>
        <v>810</v>
      </c>
      <c r="AE316" s="8">
        <f t="shared" si="216"/>
        <v>805</v>
      </c>
      <c r="AF316" s="8" t="str">
        <f t="shared" si="216"/>
        <v/>
      </c>
      <c r="AG316" s="8" t="str">
        <f t="shared" si="216"/>
        <v/>
      </c>
      <c r="AH316" s="8" t="str">
        <f t="shared" si="218"/>
        <v/>
      </c>
      <c r="AI316" s="8" t="str">
        <f t="shared" si="218"/>
        <v/>
      </c>
      <c r="AJ316" s="8" t="str">
        <f t="shared" si="218"/>
        <v/>
      </c>
      <c r="AK316" s="8" t="str">
        <f t="shared" si="218"/>
        <v/>
      </c>
      <c r="AL316" s="8" t="str">
        <f t="shared" si="218"/>
        <v/>
      </c>
      <c r="AM316" s="8" t="str">
        <f t="shared" si="218"/>
        <v/>
      </c>
      <c r="AN316" s="8" t="str">
        <f t="shared" si="218"/>
        <v/>
      </c>
      <c r="AO316" s="8" t="str">
        <f t="shared" si="218"/>
        <v/>
      </c>
      <c r="AQ316" s="8">
        <f t="shared" si="188"/>
        <v>135</v>
      </c>
      <c r="AR316" s="8">
        <f t="shared" si="189"/>
        <v>203.34644826666667</v>
      </c>
      <c r="AS316" s="8" t="str">
        <f t="shared" si="190"/>
        <v>ME007_E2</v>
      </c>
      <c r="AT316" s="8">
        <f t="shared" si="191"/>
        <v>990</v>
      </c>
      <c r="AU316" s="8">
        <f t="shared" si="192"/>
        <v>990</v>
      </c>
      <c r="AV316" s="8">
        <f t="shared" si="193"/>
        <v>990</v>
      </c>
      <c r="AW316" s="8">
        <f t="shared" si="194"/>
        <v>990</v>
      </c>
      <c r="AX316" s="8">
        <f t="shared" si="195"/>
        <v>975</v>
      </c>
      <c r="AY316" s="8">
        <f t="shared" si="196"/>
        <v>960</v>
      </c>
      <c r="AZ316" s="8">
        <f t="shared" si="197"/>
        <v>950</v>
      </c>
      <c r="BA316" s="8">
        <f t="shared" si="198"/>
        <v>940</v>
      </c>
      <c r="BB316" s="8">
        <f t="shared" si="199"/>
        <v>930</v>
      </c>
      <c r="BC316" s="8">
        <f t="shared" si="200"/>
        <v>925</v>
      </c>
      <c r="BD316" s="8">
        <f t="shared" si="201"/>
        <v>920</v>
      </c>
      <c r="BE316" s="8">
        <f t="shared" si="202"/>
        <v>910</v>
      </c>
      <c r="BF316" s="8">
        <f t="shared" si="203"/>
        <v>905</v>
      </c>
      <c r="BG316" s="8">
        <f t="shared" si="204"/>
        <v>900</v>
      </c>
      <c r="BH316" s="8" t="str">
        <f t="shared" si="205"/>
        <v/>
      </c>
      <c r="BI316" s="8" t="str">
        <f t="shared" si="206"/>
        <v/>
      </c>
      <c r="BJ316" s="8" t="str">
        <f t="shared" si="207"/>
        <v/>
      </c>
      <c r="BK316" s="8" t="str">
        <f t="shared" si="208"/>
        <v/>
      </c>
      <c r="BL316" s="8" t="str">
        <f t="shared" si="209"/>
        <v/>
      </c>
      <c r="BM316" s="8" t="str">
        <f t="shared" si="210"/>
        <v/>
      </c>
      <c r="BN316" s="8" t="str">
        <f t="shared" si="211"/>
        <v/>
      </c>
      <c r="BO316" s="8" t="str">
        <f t="shared" si="212"/>
        <v/>
      </c>
      <c r="BP316" s="8" t="str">
        <f t="shared" si="213"/>
        <v/>
      </c>
      <c r="BQ316" s="8" t="str">
        <f t="shared" si="214"/>
        <v/>
      </c>
    </row>
    <row r="317" spans="1:69" x14ac:dyDescent="0.2">
      <c r="A317" s="8" t="str">
        <f>Binning!B317</f>
        <v>ECPU</v>
      </c>
      <c r="B317" s="8" t="str">
        <f>Binning!C317</f>
        <v>ME007</v>
      </c>
      <c r="C317" s="8" t="str">
        <f>Binning!D317</f>
        <v>E3</v>
      </c>
      <c r="D317" s="8" t="str">
        <f>Binning!F317</f>
        <v>ME007_E3</v>
      </c>
      <c r="E317" s="8" t="str">
        <f>Binning!G317</f>
        <v>Bin1</v>
      </c>
      <c r="F317" s="8">
        <f>Binning!H317</f>
        <v>1145</v>
      </c>
      <c r="G317" s="8">
        <f>Binning!I317</f>
        <v>145</v>
      </c>
      <c r="H317" s="8">
        <f>Binning!J317</f>
        <v>274.60000000000002</v>
      </c>
      <c r="J317" s="8">
        <f>Binning!L317</f>
        <v>885</v>
      </c>
      <c r="K317" s="8">
        <f>Binning!M317</f>
        <v>730</v>
      </c>
      <c r="L317" s="8">
        <f>Binning!N317</f>
        <v>95</v>
      </c>
      <c r="M317" s="8">
        <f>Binning!Y317</f>
        <v>5</v>
      </c>
      <c r="O317" s="8">
        <f t="shared" si="186"/>
        <v>135</v>
      </c>
      <c r="P317" s="8">
        <f>Binning!AZ317</f>
        <v>203.34644826666667</v>
      </c>
      <c r="Q317" s="8" t="str">
        <f t="shared" si="187"/>
        <v>ME007_E3</v>
      </c>
      <c r="R317" s="8">
        <f t="shared" si="216"/>
        <v>885</v>
      </c>
      <c r="S317" s="8">
        <f t="shared" si="216"/>
        <v>885</v>
      </c>
      <c r="T317" s="8">
        <f t="shared" si="216"/>
        <v>885</v>
      </c>
      <c r="U317" s="8">
        <f t="shared" si="216"/>
        <v>885</v>
      </c>
      <c r="V317" s="8">
        <f t="shared" si="216"/>
        <v>865</v>
      </c>
      <c r="W317" s="8">
        <f t="shared" si="216"/>
        <v>850</v>
      </c>
      <c r="X317" s="8">
        <f t="shared" si="216"/>
        <v>840</v>
      </c>
      <c r="Y317" s="8">
        <f t="shared" si="216"/>
        <v>830</v>
      </c>
      <c r="Z317" s="8">
        <f t="shared" si="216"/>
        <v>820</v>
      </c>
      <c r="AA317" s="8">
        <f t="shared" si="216"/>
        <v>815</v>
      </c>
      <c r="AB317" s="8">
        <f t="shared" si="216"/>
        <v>810</v>
      </c>
      <c r="AC317" s="8">
        <f t="shared" si="216"/>
        <v>800</v>
      </c>
      <c r="AD317" s="8">
        <f t="shared" si="216"/>
        <v>795</v>
      </c>
      <c r="AE317" s="8">
        <f t="shared" si="216"/>
        <v>790</v>
      </c>
      <c r="AF317" s="8" t="str">
        <f t="shared" si="216"/>
        <v/>
      </c>
      <c r="AG317" s="8" t="str">
        <f t="shared" si="216"/>
        <v/>
      </c>
      <c r="AH317" s="8" t="str">
        <f t="shared" si="218"/>
        <v/>
      </c>
      <c r="AI317" s="8" t="str">
        <f t="shared" si="218"/>
        <v/>
      </c>
      <c r="AJ317" s="8" t="str">
        <f t="shared" si="218"/>
        <v/>
      </c>
      <c r="AK317" s="8" t="str">
        <f t="shared" si="218"/>
        <v/>
      </c>
      <c r="AL317" s="8" t="str">
        <f t="shared" si="218"/>
        <v/>
      </c>
      <c r="AM317" s="8" t="str">
        <f t="shared" si="218"/>
        <v/>
      </c>
      <c r="AN317" s="8" t="str">
        <f t="shared" si="218"/>
        <v/>
      </c>
      <c r="AO317" s="8" t="str">
        <f t="shared" si="218"/>
        <v/>
      </c>
      <c r="AQ317" s="8">
        <f t="shared" si="188"/>
        <v>135</v>
      </c>
      <c r="AR317" s="8">
        <f t="shared" si="189"/>
        <v>203.34644826666667</v>
      </c>
      <c r="AS317" s="8" t="str">
        <f t="shared" si="190"/>
        <v>ME007_E3</v>
      </c>
      <c r="AT317" s="8">
        <f t="shared" si="191"/>
        <v>980</v>
      </c>
      <c r="AU317" s="8">
        <f t="shared" si="192"/>
        <v>980</v>
      </c>
      <c r="AV317" s="8">
        <f t="shared" si="193"/>
        <v>980</v>
      </c>
      <c r="AW317" s="8">
        <f t="shared" si="194"/>
        <v>980</v>
      </c>
      <c r="AX317" s="8">
        <f t="shared" si="195"/>
        <v>960</v>
      </c>
      <c r="AY317" s="8">
        <f t="shared" si="196"/>
        <v>945</v>
      </c>
      <c r="AZ317" s="8">
        <f t="shared" si="197"/>
        <v>935</v>
      </c>
      <c r="BA317" s="8">
        <f t="shared" si="198"/>
        <v>925</v>
      </c>
      <c r="BB317" s="8">
        <f t="shared" si="199"/>
        <v>915</v>
      </c>
      <c r="BC317" s="8">
        <f t="shared" si="200"/>
        <v>910</v>
      </c>
      <c r="BD317" s="8">
        <f t="shared" si="201"/>
        <v>905</v>
      </c>
      <c r="BE317" s="8">
        <f t="shared" si="202"/>
        <v>895</v>
      </c>
      <c r="BF317" s="8">
        <f t="shared" si="203"/>
        <v>890</v>
      </c>
      <c r="BG317" s="8">
        <f t="shared" si="204"/>
        <v>885</v>
      </c>
      <c r="BH317" s="8" t="str">
        <f t="shared" si="205"/>
        <v/>
      </c>
      <c r="BI317" s="8" t="str">
        <f t="shared" si="206"/>
        <v/>
      </c>
      <c r="BJ317" s="8" t="str">
        <f t="shared" si="207"/>
        <v/>
      </c>
      <c r="BK317" s="8" t="str">
        <f t="shared" si="208"/>
        <v/>
      </c>
      <c r="BL317" s="8" t="str">
        <f t="shared" si="209"/>
        <v/>
      </c>
      <c r="BM317" s="8" t="str">
        <f t="shared" si="210"/>
        <v/>
      </c>
      <c r="BN317" s="8" t="str">
        <f t="shared" si="211"/>
        <v/>
      </c>
      <c r="BO317" s="8" t="str">
        <f t="shared" si="212"/>
        <v/>
      </c>
      <c r="BP317" s="8" t="str">
        <f t="shared" si="213"/>
        <v/>
      </c>
      <c r="BQ317" s="8" t="str">
        <f t="shared" si="214"/>
        <v/>
      </c>
    </row>
    <row r="318" spans="1:69" x14ac:dyDescent="0.2">
      <c r="A318" s="8" t="str">
        <f>Binning!B318</f>
        <v>ECPU</v>
      </c>
      <c r="B318" s="8" t="str">
        <f>Binning!C318</f>
        <v>ME007</v>
      </c>
      <c r="C318" s="8" t="str">
        <f>Binning!D318</f>
        <v>E4</v>
      </c>
      <c r="D318" s="8" t="str">
        <f>Binning!F318</f>
        <v>ME007_E4</v>
      </c>
      <c r="E318" s="8" t="str">
        <f>Binning!G318</f>
        <v>Bin1</v>
      </c>
      <c r="F318" s="8">
        <f>Binning!H318</f>
        <v>1130</v>
      </c>
      <c r="G318" s="8">
        <f>Binning!I318</f>
        <v>145</v>
      </c>
      <c r="H318" s="8">
        <f>Binning!J318</f>
        <v>274.60000000000002</v>
      </c>
      <c r="J318" s="8">
        <f>Binning!L318</f>
        <v>885</v>
      </c>
      <c r="K318" s="8">
        <f>Binning!M318</f>
        <v>730</v>
      </c>
      <c r="L318" s="8">
        <f>Binning!N318</f>
        <v>95</v>
      </c>
      <c r="M318" s="8">
        <f>Binning!Y318</f>
        <v>5</v>
      </c>
      <c r="O318" s="8">
        <f t="shared" si="186"/>
        <v>135</v>
      </c>
      <c r="P318" s="8">
        <f>Binning!AZ318</f>
        <v>203.34644826666667</v>
      </c>
      <c r="Q318" s="8" t="str">
        <f t="shared" si="187"/>
        <v>ME007_E4</v>
      </c>
      <c r="R318" s="8">
        <f t="shared" ref="R318:AG333" si="219">IF($O318*1.03&gt;R$2,MAX(MIN(FLOOR(($F318-$G318*LOG10($P318*R$2/100))/$M318,1)*$M318,$J318),$K318),"")</f>
        <v>885</v>
      </c>
      <c r="S318" s="8">
        <f t="shared" si="219"/>
        <v>885</v>
      </c>
      <c r="T318" s="8">
        <f t="shared" si="219"/>
        <v>885</v>
      </c>
      <c r="U318" s="8">
        <f t="shared" si="219"/>
        <v>870</v>
      </c>
      <c r="V318" s="8">
        <f t="shared" si="219"/>
        <v>850</v>
      </c>
      <c r="W318" s="8">
        <f t="shared" si="219"/>
        <v>835</v>
      </c>
      <c r="X318" s="8">
        <f t="shared" si="219"/>
        <v>825</v>
      </c>
      <c r="Y318" s="8">
        <f t="shared" si="219"/>
        <v>815</v>
      </c>
      <c r="Z318" s="8">
        <f t="shared" si="219"/>
        <v>805</v>
      </c>
      <c r="AA318" s="8">
        <f t="shared" si="219"/>
        <v>800</v>
      </c>
      <c r="AB318" s="8">
        <f t="shared" si="219"/>
        <v>795</v>
      </c>
      <c r="AC318" s="8">
        <f t="shared" si="219"/>
        <v>785</v>
      </c>
      <c r="AD318" s="8">
        <f t="shared" si="219"/>
        <v>780</v>
      </c>
      <c r="AE318" s="8">
        <f t="shared" si="219"/>
        <v>775</v>
      </c>
      <c r="AF318" s="8" t="str">
        <f t="shared" si="219"/>
        <v/>
      </c>
      <c r="AG318" s="8" t="str">
        <f t="shared" si="219"/>
        <v/>
      </c>
      <c r="AH318" s="8" t="str">
        <f t="shared" si="218"/>
        <v/>
      </c>
      <c r="AI318" s="8" t="str">
        <f t="shared" si="218"/>
        <v/>
      </c>
      <c r="AJ318" s="8" t="str">
        <f t="shared" si="218"/>
        <v/>
      </c>
      <c r="AK318" s="8" t="str">
        <f t="shared" si="218"/>
        <v/>
      </c>
      <c r="AL318" s="8" t="str">
        <f t="shared" si="218"/>
        <v/>
      </c>
      <c r="AM318" s="8" t="str">
        <f t="shared" si="218"/>
        <v/>
      </c>
      <c r="AN318" s="8" t="str">
        <f t="shared" si="218"/>
        <v/>
      </c>
      <c r="AO318" s="8" t="str">
        <f t="shared" si="218"/>
        <v/>
      </c>
      <c r="AQ318" s="8">
        <f t="shared" si="188"/>
        <v>135</v>
      </c>
      <c r="AR318" s="8">
        <f t="shared" si="189"/>
        <v>203.34644826666667</v>
      </c>
      <c r="AS318" s="8" t="str">
        <f t="shared" si="190"/>
        <v>ME007_E4</v>
      </c>
      <c r="AT318" s="8">
        <f t="shared" si="191"/>
        <v>980</v>
      </c>
      <c r="AU318" s="8">
        <f t="shared" si="192"/>
        <v>980</v>
      </c>
      <c r="AV318" s="8">
        <f t="shared" si="193"/>
        <v>980</v>
      </c>
      <c r="AW318" s="8">
        <f t="shared" si="194"/>
        <v>965</v>
      </c>
      <c r="AX318" s="8">
        <f t="shared" si="195"/>
        <v>945</v>
      </c>
      <c r="AY318" s="8">
        <f t="shared" si="196"/>
        <v>930</v>
      </c>
      <c r="AZ318" s="8">
        <f t="shared" si="197"/>
        <v>920</v>
      </c>
      <c r="BA318" s="8">
        <f t="shared" si="198"/>
        <v>910</v>
      </c>
      <c r="BB318" s="8">
        <f t="shared" si="199"/>
        <v>900</v>
      </c>
      <c r="BC318" s="8">
        <f t="shared" si="200"/>
        <v>895</v>
      </c>
      <c r="BD318" s="8">
        <f t="shared" si="201"/>
        <v>890</v>
      </c>
      <c r="BE318" s="8">
        <f t="shared" si="202"/>
        <v>880</v>
      </c>
      <c r="BF318" s="8">
        <f t="shared" si="203"/>
        <v>875</v>
      </c>
      <c r="BG318" s="8">
        <f t="shared" si="204"/>
        <v>870</v>
      </c>
      <c r="BH318" s="8" t="str">
        <f t="shared" si="205"/>
        <v/>
      </c>
      <c r="BI318" s="8" t="str">
        <f t="shared" si="206"/>
        <v/>
      </c>
      <c r="BJ318" s="8" t="str">
        <f t="shared" si="207"/>
        <v/>
      </c>
      <c r="BK318" s="8" t="str">
        <f t="shared" si="208"/>
        <v/>
      </c>
      <c r="BL318" s="8" t="str">
        <f t="shared" si="209"/>
        <v/>
      </c>
      <c r="BM318" s="8" t="str">
        <f t="shared" si="210"/>
        <v/>
      </c>
      <c r="BN318" s="8" t="str">
        <f t="shared" si="211"/>
        <v/>
      </c>
      <c r="BO318" s="8" t="str">
        <f t="shared" si="212"/>
        <v/>
      </c>
      <c r="BP318" s="8" t="str">
        <f t="shared" si="213"/>
        <v/>
      </c>
      <c r="BQ318" s="8" t="str">
        <f t="shared" si="214"/>
        <v/>
      </c>
    </row>
    <row r="319" spans="1:69" x14ac:dyDescent="0.2">
      <c r="A319" s="8" t="str">
        <f>Binning!B319</f>
        <v>ECPU</v>
      </c>
      <c r="B319" s="8" t="str">
        <f>Binning!C319</f>
        <v>ME007</v>
      </c>
      <c r="C319" s="8" t="str">
        <f>Binning!D319</f>
        <v>E5</v>
      </c>
      <c r="D319" s="8" t="str">
        <f>Binning!F319</f>
        <v>ME007_E5</v>
      </c>
      <c r="E319" s="8" t="str">
        <f>Binning!G319</f>
        <v>Bin1</v>
      </c>
      <c r="F319" s="8">
        <f>Binning!H319</f>
        <v>1115</v>
      </c>
      <c r="G319" s="8">
        <f>Binning!I319</f>
        <v>145</v>
      </c>
      <c r="H319" s="8">
        <f>Binning!J319</f>
        <v>274.60000000000002</v>
      </c>
      <c r="J319" s="8">
        <f>Binning!L319</f>
        <v>885</v>
      </c>
      <c r="K319" s="8">
        <f>Binning!M319</f>
        <v>730</v>
      </c>
      <c r="L319" s="8">
        <f>Binning!N319</f>
        <v>95</v>
      </c>
      <c r="M319" s="8">
        <f>Binning!Y319</f>
        <v>5</v>
      </c>
      <c r="O319" s="8">
        <f t="shared" si="186"/>
        <v>135</v>
      </c>
      <c r="P319" s="8">
        <f>Binning!AZ319</f>
        <v>203.34644826666667</v>
      </c>
      <c r="Q319" s="8" t="str">
        <f t="shared" si="187"/>
        <v>ME007_E5</v>
      </c>
      <c r="R319" s="8">
        <f t="shared" si="219"/>
        <v>885</v>
      </c>
      <c r="S319" s="8">
        <f t="shared" si="219"/>
        <v>885</v>
      </c>
      <c r="T319" s="8">
        <f t="shared" si="219"/>
        <v>880</v>
      </c>
      <c r="U319" s="8">
        <f t="shared" si="219"/>
        <v>855</v>
      </c>
      <c r="V319" s="8">
        <f t="shared" si="219"/>
        <v>835</v>
      </c>
      <c r="W319" s="8">
        <f t="shared" si="219"/>
        <v>820</v>
      </c>
      <c r="X319" s="8">
        <f t="shared" si="219"/>
        <v>810</v>
      </c>
      <c r="Y319" s="8">
        <f t="shared" si="219"/>
        <v>800</v>
      </c>
      <c r="Z319" s="8">
        <f t="shared" si="219"/>
        <v>790</v>
      </c>
      <c r="AA319" s="8">
        <f t="shared" si="219"/>
        <v>785</v>
      </c>
      <c r="AB319" s="8">
        <f t="shared" si="219"/>
        <v>780</v>
      </c>
      <c r="AC319" s="8">
        <f t="shared" si="219"/>
        <v>770</v>
      </c>
      <c r="AD319" s="8">
        <f t="shared" si="219"/>
        <v>765</v>
      </c>
      <c r="AE319" s="8">
        <f t="shared" si="219"/>
        <v>760</v>
      </c>
      <c r="AF319" s="8" t="str">
        <f t="shared" si="219"/>
        <v/>
      </c>
      <c r="AG319" s="8" t="str">
        <f t="shared" si="219"/>
        <v/>
      </c>
      <c r="AH319" s="8" t="str">
        <f t="shared" si="218"/>
        <v/>
      </c>
      <c r="AI319" s="8" t="str">
        <f t="shared" si="218"/>
        <v/>
      </c>
      <c r="AJ319" s="8" t="str">
        <f t="shared" si="218"/>
        <v/>
      </c>
      <c r="AK319" s="8" t="str">
        <f t="shared" si="218"/>
        <v/>
      </c>
      <c r="AL319" s="8" t="str">
        <f t="shared" si="218"/>
        <v/>
      </c>
      <c r="AM319" s="8" t="str">
        <f t="shared" si="218"/>
        <v/>
      </c>
      <c r="AN319" s="8" t="str">
        <f t="shared" si="218"/>
        <v/>
      </c>
      <c r="AO319" s="8" t="str">
        <f t="shared" si="218"/>
        <v/>
      </c>
      <c r="AQ319" s="8">
        <f t="shared" si="188"/>
        <v>135</v>
      </c>
      <c r="AR319" s="8">
        <f t="shared" si="189"/>
        <v>203.34644826666667</v>
      </c>
      <c r="AS319" s="8" t="str">
        <f t="shared" si="190"/>
        <v>ME007_E5</v>
      </c>
      <c r="AT319" s="8">
        <f t="shared" si="191"/>
        <v>980</v>
      </c>
      <c r="AU319" s="8">
        <f t="shared" si="192"/>
        <v>980</v>
      </c>
      <c r="AV319" s="8">
        <f t="shared" si="193"/>
        <v>975</v>
      </c>
      <c r="AW319" s="8">
        <f t="shared" si="194"/>
        <v>950</v>
      </c>
      <c r="AX319" s="8">
        <f t="shared" si="195"/>
        <v>930</v>
      </c>
      <c r="AY319" s="8">
        <f t="shared" si="196"/>
        <v>915</v>
      </c>
      <c r="AZ319" s="8">
        <f t="shared" si="197"/>
        <v>905</v>
      </c>
      <c r="BA319" s="8">
        <f t="shared" si="198"/>
        <v>895</v>
      </c>
      <c r="BB319" s="8">
        <f t="shared" si="199"/>
        <v>885</v>
      </c>
      <c r="BC319" s="8">
        <f t="shared" si="200"/>
        <v>880</v>
      </c>
      <c r="BD319" s="8">
        <f t="shared" si="201"/>
        <v>875</v>
      </c>
      <c r="BE319" s="8">
        <f t="shared" si="202"/>
        <v>865</v>
      </c>
      <c r="BF319" s="8">
        <f t="shared" si="203"/>
        <v>860</v>
      </c>
      <c r="BG319" s="8">
        <f t="shared" si="204"/>
        <v>855</v>
      </c>
      <c r="BH319" s="8" t="str">
        <f t="shared" si="205"/>
        <v/>
      </c>
      <c r="BI319" s="8" t="str">
        <f t="shared" si="206"/>
        <v/>
      </c>
      <c r="BJ319" s="8" t="str">
        <f t="shared" si="207"/>
        <v/>
      </c>
      <c r="BK319" s="8" t="str">
        <f t="shared" si="208"/>
        <v/>
      </c>
      <c r="BL319" s="8" t="str">
        <f t="shared" si="209"/>
        <v/>
      </c>
      <c r="BM319" s="8" t="str">
        <f t="shared" si="210"/>
        <v/>
      </c>
      <c r="BN319" s="8" t="str">
        <f t="shared" si="211"/>
        <v/>
      </c>
      <c r="BO319" s="8" t="str">
        <f t="shared" si="212"/>
        <v/>
      </c>
      <c r="BP319" s="8" t="str">
        <f t="shared" si="213"/>
        <v/>
      </c>
      <c r="BQ319" s="8" t="str">
        <f t="shared" si="214"/>
        <v/>
      </c>
    </row>
    <row r="320" spans="1:69" x14ac:dyDescent="0.2">
      <c r="A320" s="8" t="str">
        <f>Binning!B320</f>
        <v>ECPU</v>
      </c>
      <c r="B320" s="8" t="str">
        <f>Binning!C320</f>
        <v>ME007</v>
      </c>
      <c r="C320" s="8" t="str">
        <f>Binning!D320</f>
        <v>E6</v>
      </c>
      <c r="D320" s="8" t="str">
        <f>Binning!F320</f>
        <v>ME007_E6</v>
      </c>
      <c r="E320" s="8" t="str">
        <f>Binning!G320</f>
        <v>Bin1</v>
      </c>
      <c r="F320" s="8">
        <f>Binning!H320</f>
        <v>1100</v>
      </c>
      <c r="G320" s="8">
        <f>Binning!I320</f>
        <v>145</v>
      </c>
      <c r="H320" s="8">
        <f>Binning!J320</f>
        <v>274.60000000000002</v>
      </c>
      <c r="J320" s="8">
        <f>Binning!L320</f>
        <v>885</v>
      </c>
      <c r="K320" s="8">
        <f>Binning!M320</f>
        <v>730</v>
      </c>
      <c r="L320" s="8">
        <f>Binning!N320</f>
        <v>95</v>
      </c>
      <c r="M320" s="8">
        <f>Binning!Y320</f>
        <v>5</v>
      </c>
      <c r="O320" s="8">
        <f t="shared" si="186"/>
        <v>135</v>
      </c>
      <c r="P320" s="8">
        <f>Binning!AZ320</f>
        <v>203.34644826666667</v>
      </c>
      <c r="Q320" s="8" t="str">
        <f t="shared" si="187"/>
        <v>ME007_E6</v>
      </c>
      <c r="R320" s="8">
        <f t="shared" si="219"/>
        <v>885</v>
      </c>
      <c r="S320" s="8">
        <f t="shared" si="219"/>
        <v>885</v>
      </c>
      <c r="T320" s="8">
        <f t="shared" si="219"/>
        <v>865</v>
      </c>
      <c r="U320" s="8">
        <f t="shared" si="219"/>
        <v>840</v>
      </c>
      <c r="V320" s="8">
        <f t="shared" si="219"/>
        <v>820</v>
      </c>
      <c r="W320" s="8">
        <f t="shared" si="219"/>
        <v>805</v>
      </c>
      <c r="X320" s="8">
        <f t="shared" si="219"/>
        <v>795</v>
      </c>
      <c r="Y320" s="8">
        <f t="shared" si="219"/>
        <v>785</v>
      </c>
      <c r="Z320" s="8">
        <f t="shared" si="219"/>
        <v>775</v>
      </c>
      <c r="AA320" s="8">
        <f t="shared" si="219"/>
        <v>770</v>
      </c>
      <c r="AB320" s="8">
        <f t="shared" si="219"/>
        <v>765</v>
      </c>
      <c r="AC320" s="8">
        <f t="shared" si="219"/>
        <v>755</v>
      </c>
      <c r="AD320" s="8">
        <f t="shared" si="219"/>
        <v>750</v>
      </c>
      <c r="AE320" s="8">
        <f t="shared" si="219"/>
        <v>745</v>
      </c>
      <c r="AF320" s="8" t="str">
        <f t="shared" si="219"/>
        <v/>
      </c>
      <c r="AG320" s="8" t="str">
        <f t="shared" si="219"/>
        <v/>
      </c>
      <c r="AH320" s="8" t="str">
        <f t="shared" si="218"/>
        <v/>
      </c>
      <c r="AI320" s="8" t="str">
        <f t="shared" si="218"/>
        <v/>
      </c>
      <c r="AJ320" s="8" t="str">
        <f t="shared" si="218"/>
        <v/>
      </c>
      <c r="AK320" s="8" t="str">
        <f t="shared" si="218"/>
        <v/>
      </c>
      <c r="AL320" s="8" t="str">
        <f t="shared" si="218"/>
        <v/>
      </c>
      <c r="AM320" s="8" t="str">
        <f t="shared" si="218"/>
        <v/>
      </c>
      <c r="AN320" s="8" t="str">
        <f t="shared" si="218"/>
        <v/>
      </c>
      <c r="AO320" s="8" t="str">
        <f t="shared" si="218"/>
        <v/>
      </c>
      <c r="AQ320" s="8">
        <f t="shared" si="188"/>
        <v>135</v>
      </c>
      <c r="AR320" s="8">
        <f t="shared" si="189"/>
        <v>203.34644826666667</v>
      </c>
      <c r="AS320" s="8" t="str">
        <f t="shared" si="190"/>
        <v>ME007_E6</v>
      </c>
      <c r="AT320" s="8">
        <f t="shared" si="191"/>
        <v>980</v>
      </c>
      <c r="AU320" s="8">
        <f t="shared" si="192"/>
        <v>980</v>
      </c>
      <c r="AV320" s="8">
        <f t="shared" si="193"/>
        <v>960</v>
      </c>
      <c r="AW320" s="8">
        <f t="shared" si="194"/>
        <v>935</v>
      </c>
      <c r="AX320" s="8">
        <f t="shared" si="195"/>
        <v>915</v>
      </c>
      <c r="AY320" s="8">
        <f t="shared" si="196"/>
        <v>900</v>
      </c>
      <c r="AZ320" s="8">
        <f t="shared" si="197"/>
        <v>890</v>
      </c>
      <c r="BA320" s="8">
        <f t="shared" si="198"/>
        <v>880</v>
      </c>
      <c r="BB320" s="8">
        <f t="shared" si="199"/>
        <v>870</v>
      </c>
      <c r="BC320" s="8">
        <f t="shared" si="200"/>
        <v>865</v>
      </c>
      <c r="BD320" s="8">
        <f t="shared" si="201"/>
        <v>860</v>
      </c>
      <c r="BE320" s="8">
        <f t="shared" si="202"/>
        <v>850</v>
      </c>
      <c r="BF320" s="8">
        <f t="shared" si="203"/>
        <v>845</v>
      </c>
      <c r="BG320" s="8">
        <f t="shared" si="204"/>
        <v>840</v>
      </c>
      <c r="BH320" s="8" t="str">
        <f t="shared" si="205"/>
        <v/>
      </c>
      <c r="BI320" s="8" t="str">
        <f t="shared" si="206"/>
        <v/>
      </c>
      <c r="BJ320" s="8" t="str">
        <f t="shared" si="207"/>
        <v/>
      </c>
      <c r="BK320" s="8" t="str">
        <f t="shared" si="208"/>
        <v/>
      </c>
      <c r="BL320" s="8" t="str">
        <f t="shared" si="209"/>
        <v/>
      </c>
      <c r="BM320" s="8" t="str">
        <f t="shared" si="210"/>
        <v/>
      </c>
      <c r="BN320" s="8" t="str">
        <f t="shared" si="211"/>
        <v/>
      </c>
      <c r="BO320" s="8" t="str">
        <f t="shared" si="212"/>
        <v/>
      </c>
      <c r="BP320" s="8" t="str">
        <f t="shared" si="213"/>
        <v/>
      </c>
      <c r="BQ320" s="8" t="str">
        <f t="shared" si="214"/>
        <v/>
      </c>
    </row>
    <row r="321" spans="1:69" x14ac:dyDescent="0.2">
      <c r="A321" s="8" t="str">
        <f>Binning!B321</f>
        <v>ECPU</v>
      </c>
      <c r="B321" s="8" t="str">
        <f>Binning!C321</f>
        <v>ME007</v>
      </c>
      <c r="C321" s="8" t="str">
        <f>Binning!D321</f>
        <v>E7</v>
      </c>
      <c r="D321" s="8" t="str">
        <f>Binning!F321</f>
        <v>ME007_E7</v>
      </c>
      <c r="E321" s="8" t="str">
        <f>Binning!G321</f>
        <v>Bin1</v>
      </c>
      <c r="F321" s="8">
        <f>Binning!H321</f>
        <v>1085</v>
      </c>
      <c r="G321" s="8">
        <f>Binning!I321</f>
        <v>145</v>
      </c>
      <c r="H321" s="8">
        <f>Binning!J321</f>
        <v>274.60000000000002</v>
      </c>
      <c r="J321" s="8">
        <f>Binning!L321</f>
        <v>885</v>
      </c>
      <c r="K321" s="8">
        <f>Binning!M321</f>
        <v>730</v>
      </c>
      <c r="L321" s="8">
        <f>Binning!N321</f>
        <v>95</v>
      </c>
      <c r="M321" s="8">
        <f>Binning!Y321</f>
        <v>5</v>
      </c>
      <c r="O321" s="8">
        <f t="shared" si="186"/>
        <v>135</v>
      </c>
      <c r="P321" s="8">
        <f>Binning!AZ321</f>
        <v>203.34644826666667</v>
      </c>
      <c r="Q321" s="8" t="str">
        <f t="shared" si="187"/>
        <v>ME007_E7</v>
      </c>
      <c r="R321" s="8">
        <f t="shared" si="219"/>
        <v>885</v>
      </c>
      <c r="S321" s="8">
        <f t="shared" si="219"/>
        <v>885</v>
      </c>
      <c r="T321" s="8">
        <f t="shared" si="219"/>
        <v>850</v>
      </c>
      <c r="U321" s="8">
        <f t="shared" si="219"/>
        <v>825</v>
      </c>
      <c r="V321" s="8">
        <f t="shared" si="219"/>
        <v>805</v>
      </c>
      <c r="W321" s="8">
        <f t="shared" si="219"/>
        <v>790</v>
      </c>
      <c r="X321" s="8">
        <f t="shared" si="219"/>
        <v>780</v>
      </c>
      <c r="Y321" s="8">
        <f t="shared" si="219"/>
        <v>770</v>
      </c>
      <c r="Z321" s="8">
        <f t="shared" si="219"/>
        <v>760</v>
      </c>
      <c r="AA321" s="8">
        <f t="shared" si="219"/>
        <v>755</v>
      </c>
      <c r="AB321" s="8">
        <f t="shared" si="219"/>
        <v>750</v>
      </c>
      <c r="AC321" s="8">
        <f t="shared" si="219"/>
        <v>740</v>
      </c>
      <c r="AD321" s="8">
        <f t="shared" si="219"/>
        <v>735</v>
      </c>
      <c r="AE321" s="8">
        <f t="shared" si="219"/>
        <v>730</v>
      </c>
      <c r="AF321" s="8" t="str">
        <f t="shared" si="219"/>
        <v/>
      </c>
      <c r="AG321" s="8" t="str">
        <f t="shared" si="217"/>
        <v/>
      </c>
      <c r="AH321" s="8" t="str">
        <f t="shared" si="217"/>
        <v/>
      </c>
      <c r="AI321" s="8" t="str">
        <f t="shared" si="217"/>
        <v/>
      </c>
      <c r="AJ321" s="8" t="str">
        <f t="shared" si="217"/>
        <v/>
      </c>
      <c r="AK321" s="8" t="str">
        <f t="shared" si="217"/>
        <v/>
      </c>
      <c r="AL321" s="8" t="str">
        <f t="shared" si="217"/>
        <v/>
      </c>
      <c r="AM321" s="8" t="str">
        <f t="shared" si="217"/>
        <v/>
      </c>
      <c r="AN321" s="8" t="str">
        <f t="shared" si="217"/>
        <v/>
      </c>
      <c r="AO321" s="8" t="str">
        <f t="shared" si="217"/>
        <v/>
      </c>
      <c r="AQ321" s="8">
        <f t="shared" si="188"/>
        <v>135</v>
      </c>
      <c r="AR321" s="8">
        <f t="shared" si="189"/>
        <v>203.34644826666667</v>
      </c>
      <c r="AS321" s="8" t="str">
        <f t="shared" si="190"/>
        <v>ME007_E7</v>
      </c>
      <c r="AT321" s="8">
        <f t="shared" si="191"/>
        <v>980</v>
      </c>
      <c r="AU321" s="8">
        <f t="shared" si="192"/>
        <v>980</v>
      </c>
      <c r="AV321" s="8">
        <f t="shared" si="193"/>
        <v>945</v>
      </c>
      <c r="AW321" s="8">
        <f t="shared" si="194"/>
        <v>920</v>
      </c>
      <c r="AX321" s="8">
        <f t="shared" si="195"/>
        <v>900</v>
      </c>
      <c r="AY321" s="8">
        <f t="shared" si="196"/>
        <v>885</v>
      </c>
      <c r="AZ321" s="8">
        <f t="shared" si="197"/>
        <v>875</v>
      </c>
      <c r="BA321" s="8">
        <f t="shared" si="198"/>
        <v>865</v>
      </c>
      <c r="BB321" s="8">
        <f t="shared" si="199"/>
        <v>855</v>
      </c>
      <c r="BC321" s="8">
        <f t="shared" si="200"/>
        <v>850</v>
      </c>
      <c r="BD321" s="8">
        <f t="shared" si="201"/>
        <v>845</v>
      </c>
      <c r="BE321" s="8">
        <f t="shared" si="202"/>
        <v>835</v>
      </c>
      <c r="BF321" s="8">
        <f t="shared" si="203"/>
        <v>830</v>
      </c>
      <c r="BG321" s="8">
        <f t="shared" si="204"/>
        <v>825</v>
      </c>
      <c r="BH321" s="8" t="str">
        <f t="shared" si="205"/>
        <v/>
      </c>
      <c r="BI321" s="8" t="str">
        <f t="shared" si="206"/>
        <v/>
      </c>
      <c r="BJ321" s="8" t="str">
        <f t="shared" si="207"/>
        <v/>
      </c>
      <c r="BK321" s="8" t="str">
        <f t="shared" si="208"/>
        <v/>
      </c>
      <c r="BL321" s="8" t="str">
        <f t="shared" si="209"/>
        <v/>
      </c>
      <c r="BM321" s="8" t="str">
        <f t="shared" si="210"/>
        <v/>
      </c>
      <c r="BN321" s="8" t="str">
        <f t="shared" si="211"/>
        <v/>
      </c>
      <c r="BO321" s="8" t="str">
        <f t="shared" si="212"/>
        <v/>
      </c>
      <c r="BP321" s="8" t="str">
        <f t="shared" si="213"/>
        <v/>
      </c>
      <c r="BQ321" s="8" t="str">
        <f t="shared" si="214"/>
        <v/>
      </c>
    </row>
    <row r="322" spans="1:69" x14ac:dyDescent="0.2">
      <c r="A322" s="8" t="str">
        <f>Binning!B322</f>
        <v>ECPU</v>
      </c>
      <c r="B322" s="8" t="str">
        <f>Binning!C322</f>
        <v>ME007</v>
      </c>
      <c r="C322" s="8" t="str">
        <f>Binning!D322</f>
        <v>E8</v>
      </c>
      <c r="D322" s="8" t="str">
        <f>Binning!F322</f>
        <v>ME007_E8</v>
      </c>
      <c r="E322" s="8" t="str">
        <f>Binning!G322</f>
        <v>Bin1</v>
      </c>
      <c r="F322" s="8">
        <f>Binning!H322</f>
        <v>1070</v>
      </c>
      <c r="G322" s="8">
        <f>Binning!I322</f>
        <v>145</v>
      </c>
      <c r="H322" s="8">
        <f>Binning!J322</f>
        <v>274.60000000000002</v>
      </c>
      <c r="J322" s="8">
        <f>Binning!L322</f>
        <v>885</v>
      </c>
      <c r="K322" s="8">
        <f>Binning!M322</f>
        <v>730</v>
      </c>
      <c r="L322" s="8">
        <f>Binning!N322</f>
        <v>95</v>
      </c>
      <c r="M322" s="8">
        <f>Binning!Y322</f>
        <v>5</v>
      </c>
      <c r="O322" s="8">
        <f t="shared" si="186"/>
        <v>135</v>
      </c>
      <c r="P322" s="8">
        <f>Binning!AZ322</f>
        <v>203.34644826666667</v>
      </c>
      <c r="Q322" s="8" t="str">
        <f t="shared" si="187"/>
        <v>ME007_E8</v>
      </c>
      <c r="R322" s="8">
        <f t="shared" si="219"/>
        <v>885</v>
      </c>
      <c r="S322" s="8">
        <f t="shared" si="219"/>
        <v>880</v>
      </c>
      <c r="T322" s="8">
        <f t="shared" si="219"/>
        <v>835</v>
      </c>
      <c r="U322" s="8">
        <f t="shared" si="219"/>
        <v>810</v>
      </c>
      <c r="V322" s="8">
        <f t="shared" si="219"/>
        <v>790</v>
      </c>
      <c r="W322" s="8">
        <f t="shared" si="219"/>
        <v>775</v>
      </c>
      <c r="X322" s="8">
        <f t="shared" si="219"/>
        <v>765</v>
      </c>
      <c r="Y322" s="8">
        <f t="shared" si="219"/>
        <v>755</v>
      </c>
      <c r="Z322" s="8">
        <f t="shared" si="219"/>
        <v>745</v>
      </c>
      <c r="AA322" s="8">
        <f t="shared" si="219"/>
        <v>740</v>
      </c>
      <c r="AB322" s="8">
        <f t="shared" si="219"/>
        <v>735</v>
      </c>
      <c r="AC322" s="8">
        <f t="shared" si="219"/>
        <v>730</v>
      </c>
      <c r="AD322" s="8">
        <f t="shared" si="219"/>
        <v>730</v>
      </c>
      <c r="AE322" s="8">
        <f t="shared" si="219"/>
        <v>730</v>
      </c>
      <c r="AF322" s="8" t="str">
        <f t="shared" si="219"/>
        <v/>
      </c>
      <c r="AG322" s="8" t="str">
        <f t="shared" si="219"/>
        <v/>
      </c>
      <c r="AH322" s="8" t="str">
        <f t="shared" si="217"/>
        <v/>
      </c>
      <c r="AI322" s="8" t="str">
        <f t="shared" si="217"/>
        <v/>
      </c>
      <c r="AJ322" s="8" t="str">
        <f t="shared" si="217"/>
        <v/>
      </c>
      <c r="AK322" s="8" t="str">
        <f t="shared" si="217"/>
        <v/>
      </c>
      <c r="AL322" s="8" t="str">
        <f t="shared" si="217"/>
        <v/>
      </c>
      <c r="AM322" s="8" t="str">
        <f t="shared" si="217"/>
        <v/>
      </c>
      <c r="AN322" s="8" t="str">
        <f t="shared" si="217"/>
        <v/>
      </c>
      <c r="AO322" s="8" t="str">
        <f t="shared" si="217"/>
        <v/>
      </c>
      <c r="AQ322" s="8">
        <f t="shared" si="188"/>
        <v>135</v>
      </c>
      <c r="AR322" s="8">
        <f t="shared" si="189"/>
        <v>203.34644826666667</v>
      </c>
      <c r="AS322" s="8" t="str">
        <f t="shared" si="190"/>
        <v>ME007_E8</v>
      </c>
      <c r="AT322" s="8">
        <f t="shared" si="191"/>
        <v>980</v>
      </c>
      <c r="AU322" s="8">
        <f t="shared" si="192"/>
        <v>975</v>
      </c>
      <c r="AV322" s="8">
        <f t="shared" si="193"/>
        <v>930</v>
      </c>
      <c r="AW322" s="8">
        <f t="shared" si="194"/>
        <v>905</v>
      </c>
      <c r="AX322" s="8">
        <f t="shared" si="195"/>
        <v>885</v>
      </c>
      <c r="AY322" s="8">
        <f t="shared" si="196"/>
        <v>870</v>
      </c>
      <c r="AZ322" s="8">
        <f t="shared" si="197"/>
        <v>860</v>
      </c>
      <c r="BA322" s="8">
        <f t="shared" si="198"/>
        <v>850</v>
      </c>
      <c r="BB322" s="8">
        <f t="shared" si="199"/>
        <v>840</v>
      </c>
      <c r="BC322" s="8">
        <f t="shared" si="200"/>
        <v>835</v>
      </c>
      <c r="BD322" s="8">
        <f t="shared" si="201"/>
        <v>830</v>
      </c>
      <c r="BE322" s="8">
        <f t="shared" si="202"/>
        <v>825</v>
      </c>
      <c r="BF322" s="8">
        <f t="shared" si="203"/>
        <v>825</v>
      </c>
      <c r="BG322" s="8">
        <f t="shared" si="204"/>
        <v>825</v>
      </c>
      <c r="BH322" s="8" t="str">
        <f t="shared" si="205"/>
        <v/>
      </c>
      <c r="BI322" s="8" t="str">
        <f t="shared" si="206"/>
        <v/>
      </c>
      <c r="BJ322" s="8" t="str">
        <f t="shared" si="207"/>
        <v/>
      </c>
      <c r="BK322" s="8" t="str">
        <f t="shared" si="208"/>
        <v/>
      </c>
      <c r="BL322" s="8" t="str">
        <f t="shared" si="209"/>
        <v/>
      </c>
      <c r="BM322" s="8" t="str">
        <f t="shared" si="210"/>
        <v/>
      </c>
      <c r="BN322" s="8" t="str">
        <f t="shared" si="211"/>
        <v/>
      </c>
      <c r="BO322" s="8" t="str">
        <f t="shared" si="212"/>
        <v/>
      </c>
      <c r="BP322" s="8" t="str">
        <f t="shared" si="213"/>
        <v/>
      </c>
      <c r="BQ322" s="8" t="str">
        <f t="shared" si="214"/>
        <v/>
      </c>
    </row>
    <row r="323" spans="1:69" x14ac:dyDescent="0.2">
      <c r="A323" s="8" t="str">
        <f>Binning!B323</f>
        <v>ECPU</v>
      </c>
      <c r="B323" s="8" t="str">
        <f>Binning!C323</f>
        <v>ME007</v>
      </c>
      <c r="C323" s="8" t="str">
        <f>Binning!D323</f>
        <v>E9</v>
      </c>
      <c r="D323" s="8" t="str">
        <f>Binning!F323</f>
        <v>ME007_E9</v>
      </c>
      <c r="E323" s="8" t="str">
        <f>Binning!G323</f>
        <v>Bin1</v>
      </c>
      <c r="F323" s="8">
        <f>Binning!H323</f>
        <v>1055</v>
      </c>
      <c r="G323" s="8">
        <f>Binning!I323</f>
        <v>145</v>
      </c>
      <c r="H323" s="8">
        <f>Binning!J323</f>
        <v>274.60000000000002</v>
      </c>
      <c r="J323" s="8">
        <f>Binning!L323</f>
        <v>885</v>
      </c>
      <c r="K323" s="8">
        <f>Binning!M323</f>
        <v>730</v>
      </c>
      <c r="L323" s="8">
        <f>Binning!N323</f>
        <v>95</v>
      </c>
      <c r="M323" s="8">
        <f>Binning!Y323</f>
        <v>5</v>
      </c>
      <c r="O323" s="8">
        <f t="shared" si="186"/>
        <v>135</v>
      </c>
      <c r="P323" s="8">
        <f>Binning!AZ323</f>
        <v>203.34644826666667</v>
      </c>
      <c r="Q323" s="8" t="str">
        <f t="shared" si="187"/>
        <v>ME007_E9</v>
      </c>
      <c r="R323" s="8">
        <f t="shared" si="219"/>
        <v>885</v>
      </c>
      <c r="S323" s="8">
        <f t="shared" si="219"/>
        <v>865</v>
      </c>
      <c r="T323" s="8">
        <f t="shared" si="219"/>
        <v>820</v>
      </c>
      <c r="U323" s="8">
        <f t="shared" si="219"/>
        <v>795</v>
      </c>
      <c r="V323" s="8">
        <f t="shared" si="219"/>
        <v>775</v>
      </c>
      <c r="W323" s="8">
        <f t="shared" si="219"/>
        <v>760</v>
      </c>
      <c r="X323" s="8">
        <f t="shared" si="219"/>
        <v>750</v>
      </c>
      <c r="Y323" s="8">
        <f t="shared" si="219"/>
        <v>740</v>
      </c>
      <c r="Z323" s="8">
        <f t="shared" si="219"/>
        <v>730</v>
      </c>
      <c r="AA323" s="8">
        <f t="shared" si="219"/>
        <v>730</v>
      </c>
      <c r="AB323" s="8">
        <f t="shared" si="219"/>
        <v>730</v>
      </c>
      <c r="AC323" s="8">
        <f t="shared" si="219"/>
        <v>730</v>
      </c>
      <c r="AD323" s="8">
        <f t="shared" si="219"/>
        <v>730</v>
      </c>
      <c r="AE323" s="8">
        <f t="shared" si="219"/>
        <v>730</v>
      </c>
      <c r="AF323" s="8" t="str">
        <f t="shared" si="219"/>
        <v/>
      </c>
      <c r="AG323" s="8" t="str">
        <f t="shared" si="219"/>
        <v/>
      </c>
      <c r="AH323" s="8" t="str">
        <f t="shared" si="217"/>
        <v/>
      </c>
      <c r="AI323" s="8" t="str">
        <f t="shared" si="217"/>
        <v/>
      </c>
      <c r="AJ323" s="8" t="str">
        <f t="shared" si="217"/>
        <v/>
      </c>
      <c r="AK323" s="8" t="str">
        <f t="shared" si="217"/>
        <v/>
      </c>
      <c r="AL323" s="8" t="str">
        <f t="shared" si="217"/>
        <v/>
      </c>
      <c r="AM323" s="8" t="str">
        <f t="shared" si="217"/>
        <v/>
      </c>
      <c r="AN323" s="8" t="str">
        <f t="shared" si="217"/>
        <v/>
      </c>
      <c r="AO323" s="8" t="str">
        <f t="shared" si="217"/>
        <v/>
      </c>
      <c r="AQ323" s="8">
        <f t="shared" si="188"/>
        <v>135</v>
      </c>
      <c r="AR323" s="8">
        <f t="shared" si="189"/>
        <v>203.34644826666667</v>
      </c>
      <c r="AS323" s="8" t="str">
        <f t="shared" si="190"/>
        <v>ME007_E9</v>
      </c>
      <c r="AT323" s="8">
        <f t="shared" si="191"/>
        <v>980</v>
      </c>
      <c r="AU323" s="8">
        <f t="shared" si="192"/>
        <v>960</v>
      </c>
      <c r="AV323" s="8">
        <f t="shared" si="193"/>
        <v>915</v>
      </c>
      <c r="AW323" s="8">
        <f t="shared" si="194"/>
        <v>890</v>
      </c>
      <c r="AX323" s="8">
        <f t="shared" si="195"/>
        <v>870</v>
      </c>
      <c r="AY323" s="8">
        <f t="shared" si="196"/>
        <v>855</v>
      </c>
      <c r="AZ323" s="8">
        <f t="shared" si="197"/>
        <v>845</v>
      </c>
      <c r="BA323" s="8">
        <f t="shared" si="198"/>
        <v>835</v>
      </c>
      <c r="BB323" s="8">
        <f t="shared" si="199"/>
        <v>825</v>
      </c>
      <c r="BC323" s="8">
        <f t="shared" si="200"/>
        <v>825</v>
      </c>
      <c r="BD323" s="8">
        <f t="shared" si="201"/>
        <v>825</v>
      </c>
      <c r="BE323" s="8">
        <f t="shared" si="202"/>
        <v>825</v>
      </c>
      <c r="BF323" s="8">
        <f t="shared" si="203"/>
        <v>825</v>
      </c>
      <c r="BG323" s="8">
        <f t="shared" si="204"/>
        <v>825</v>
      </c>
      <c r="BH323" s="8" t="str">
        <f t="shared" si="205"/>
        <v/>
      </c>
      <c r="BI323" s="8" t="str">
        <f t="shared" si="206"/>
        <v/>
      </c>
      <c r="BJ323" s="8" t="str">
        <f t="shared" si="207"/>
        <v/>
      </c>
      <c r="BK323" s="8" t="str">
        <f t="shared" si="208"/>
        <v/>
      </c>
      <c r="BL323" s="8" t="str">
        <f t="shared" si="209"/>
        <v/>
      </c>
      <c r="BM323" s="8" t="str">
        <f t="shared" si="210"/>
        <v/>
      </c>
      <c r="BN323" s="8" t="str">
        <f t="shared" si="211"/>
        <v/>
      </c>
      <c r="BO323" s="8" t="str">
        <f t="shared" si="212"/>
        <v/>
      </c>
      <c r="BP323" s="8" t="str">
        <f t="shared" si="213"/>
        <v/>
      </c>
      <c r="BQ323" s="8" t="str">
        <f t="shared" si="214"/>
        <v/>
      </c>
    </row>
    <row r="324" spans="1:69" x14ac:dyDescent="0.2">
      <c r="A324" s="8" t="str">
        <f>Binning!B324</f>
        <v>ECPU</v>
      </c>
      <c r="B324" s="8" t="str">
        <f>Binning!C324</f>
        <v>ME007</v>
      </c>
      <c r="C324" s="8" t="str">
        <f>Binning!D324</f>
        <v>E10</v>
      </c>
      <c r="D324" s="8" t="str">
        <f>Binning!F324</f>
        <v>ME007_E10</v>
      </c>
      <c r="E324" s="8" t="str">
        <f>Binning!G324</f>
        <v>Bin1</v>
      </c>
      <c r="F324" s="8">
        <f>Binning!H324</f>
        <v>1040</v>
      </c>
      <c r="G324" s="8">
        <f>Binning!I324</f>
        <v>145</v>
      </c>
      <c r="H324" s="8">
        <f>Binning!J324</f>
        <v>274.60000000000002</v>
      </c>
      <c r="J324" s="8">
        <f>Binning!L324</f>
        <v>885</v>
      </c>
      <c r="K324" s="8">
        <f>Binning!M324</f>
        <v>730</v>
      </c>
      <c r="L324" s="8">
        <f>Binning!N324</f>
        <v>95</v>
      </c>
      <c r="M324" s="8">
        <f>Binning!Y324</f>
        <v>5</v>
      </c>
      <c r="O324" s="8">
        <f t="shared" si="186"/>
        <v>135</v>
      </c>
      <c r="P324" s="8">
        <f>Binning!AZ324</f>
        <v>203.34644826666667</v>
      </c>
      <c r="Q324" s="8" t="str">
        <f t="shared" si="187"/>
        <v>ME007_E10</v>
      </c>
      <c r="R324" s="8">
        <f t="shared" si="219"/>
        <v>885</v>
      </c>
      <c r="S324" s="8">
        <f t="shared" si="219"/>
        <v>850</v>
      </c>
      <c r="T324" s="8">
        <f t="shared" si="219"/>
        <v>805</v>
      </c>
      <c r="U324" s="8">
        <f t="shared" si="219"/>
        <v>780</v>
      </c>
      <c r="V324" s="8">
        <f t="shared" si="219"/>
        <v>760</v>
      </c>
      <c r="W324" s="8">
        <f t="shared" si="219"/>
        <v>745</v>
      </c>
      <c r="X324" s="8">
        <f t="shared" si="219"/>
        <v>735</v>
      </c>
      <c r="Y324" s="8">
        <f t="shared" si="219"/>
        <v>730</v>
      </c>
      <c r="Z324" s="8">
        <f t="shared" si="219"/>
        <v>730</v>
      </c>
      <c r="AA324" s="8">
        <f t="shared" si="219"/>
        <v>730</v>
      </c>
      <c r="AB324" s="8">
        <f t="shared" si="219"/>
        <v>730</v>
      </c>
      <c r="AC324" s="8">
        <f t="shared" si="219"/>
        <v>730</v>
      </c>
      <c r="AD324" s="8">
        <f t="shared" si="219"/>
        <v>730</v>
      </c>
      <c r="AE324" s="8">
        <f t="shared" si="219"/>
        <v>730</v>
      </c>
      <c r="AF324" s="8" t="str">
        <f t="shared" si="219"/>
        <v/>
      </c>
      <c r="AG324" s="8" t="str">
        <f t="shared" si="219"/>
        <v/>
      </c>
      <c r="AH324" s="8" t="str">
        <f t="shared" si="217"/>
        <v/>
      </c>
      <c r="AI324" s="8" t="str">
        <f t="shared" si="217"/>
        <v/>
      </c>
      <c r="AJ324" s="8" t="str">
        <f t="shared" si="217"/>
        <v/>
      </c>
      <c r="AK324" s="8" t="str">
        <f t="shared" si="217"/>
        <v/>
      </c>
      <c r="AL324" s="8" t="str">
        <f t="shared" si="217"/>
        <v/>
      </c>
      <c r="AM324" s="8" t="str">
        <f t="shared" si="217"/>
        <v/>
      </c>
      <c r="AN324" s="8" t="str">
        <f t="shared" si="217"/>
        <v/>
      </c>
      <c r="AO324" s="8" t="str">
        <f t="shared" si="217"/>
        <v/>
      </c>
      <c r="AQ324" s="8">
        <f t="shared" si="188"/>
        <v>135</v>
      </c>
      <c r="AR324" s="8">
        <f t="shared" si="189"/>
        <v>203.34644826666667</v>
      </c>
      <c r="AS324" s="8" t="str">
        <f t="shared" si="190"/>
        <v>ME007_E10</v>
      </c>
      <c r="AT324" s="8">
        <f t="shared" si="191"/>
        <v>980</v>
      </c>
      <c r="AU324" s="8">
        <f t="shared" si="192"/>
        <v>945</v>
      </c>
      <c r="AV324" s="8">
        <f t="shared" si="193"/>
        <v>900</v>
      </c>
      <c r="AW324" s="8">
        <f t="shared" si="194"/>
        <v>875</v>
      </c>
      <c r="AX324" s="8">
        <f t="shared" si="195"/>
        <v>855</v>
      </c>
      <c r="AY324" s="8">
        <f t="shared" si="196"/>
        <v>840</v>
      </c>
      <c r="AZ324" s="8">
        <f t="shared" si="197"/>
        <v>830</v>
      </c>
      <c r="BA324" s="8">
        <f t="shared" si="198"/>
        <v>825</v>
      </c>
      <c r="BB324" s="8">
        <f t="shared" si="199"/>
        <v>825</v>
      </c>
      <c r="BC324" s="8">
        <f t="shared" si="200"/>
        <v>825</v>
      </c>
      <c r="BD324" s="8">
        <f t="shared" si="201"/>
        <v>825</v>
      </c>
      <c r="BE324" s="8">
        <f t="shared" si="202"/>
        <v>825</v>
      </c>
      <c r="BF324" s="8">
        <f t="shared" si="203"/>
        <v>825</v>
      </c>
      <c r="BG324" s="8">
        <f t="shared" si="204"/>
        <v>825</v>
      </c>
      <c r="BH324" s="8" t="str">
        <f t="shared" si="205"/>
        <v/>
      </c>
      <c r="BI324" s="8" t="str">
        <f t="shared" si="206"/>
        <v/>
      </c>
      <c r="BJ324" s="8" t="str">
        <f t="shared" si="207"/>
        <v/>
      </c>
      <c r="BK324" s="8" t="str">
        <f t="shared" si="208"/>
        <v/>
      </c>
      <c r="BL324" s="8" t="str">
        <f t="shared" si="209"/>
        <v/>
      </c>
      <c r="BM324" s="8" t="str">
        <f t="shared" si="210"/>
        <v/>
      </c>
      <c r="BN324" s="8" t="str">
        <f t="shared" si="211"/>
        <v/>
      </c>
      <c r="BO324" s="8" t="str">
        <f t="shared" si="212"/>
        <v/>
      </c>
      <c r="BP324" s="8" t="str">
        <f t="shared" si="213"/>
        <v/>
      </c>
      <c r="BQ324" s="8" t="str">
        <f t="shared" si="214"/>
        <v/>
      </c>
    </row>
    <row r="325" spans="1:69" x14ac:dyDescent="0.2">
      <c r="A325" s="8" t="str">
        <f>Binning!B325</f>
        <v>ECPU</v>
      </c>
      <c r="B325" s="8" t="str">
        <f>Binning!C325</f>
        <v>ME007</v>
      </c>
      <c r="C325" s="8" t="str">
        <f>Binning!D325</f>
        <v>E11</v>
      </c>
      <c r="D325" s="8" t="str">
        <f>Binning!F325</f>
        <v>ME007_E11</v>
      </c>
      <c r="E325" s="8" t="str">
        <f>Binning!G325</f>
        <v>Bin1</v>
      </c>
      <c r="F325" s="8">
        <f>Binning!H325</f>
        <v>1025</v>
      </c>
      <c r="G325" s="8">
        <f>Binning!I325</f>
        <v>145</v>
      </c>
      <c r="H325" s="8">
        <f>Binning!J325</f>
        <v>274.60000000000002</v>
      </c>
      <c r="J325" s="8">
        <f>Binning!L325</f>
        <v>885</v>
      </c>
      <c r="K325" s="8">
        <f>Binning!M325</f>
        <v>730</v>
      </c>
      <c r="L325" s="8">
        <f>Binning!N325</f>
        <v>95</v>
      </c>
      <c r="M325" s="8">
        <f>Binning!Y325</f>
        <v>5</v>
      </c>
      <c r="O325" s="8">
        <f t="shared" si="186"/>
        <v>135</v>
      </c>
      <c r="P325" s="8">
        <f>Binning!AZ325</f>
        <v>203.34644826666667</v>
      </c>
      <c r="Q325" s="8" t="str">
        <f t="shared" si="187"/>
        <v>ME007_E11</v>
      </c>
      <c r="R325" s="8">
        <f t="shared" si="219"/>
        <v>885</v>
      </c>
      <c r="S325" s="8">
        <f t="shared" si="219"/>
        <v>835</v>
      </c>
      <c r="T325" s="8">
        <f t="shared" si="219"/>
        <v>790</v>
      </c>
      <c r="U325" s="8">
        <f t="shared" si="219"/>
        <v>765</v>
      </c>
      <c r="V325" s="8">
        <f t="shared" si="219"/>
        <v>745</v>
      </c>
      <c r="W325" s="8">
        <f t="shared" si="219"/>
        <v>730</v>
      </c>
      <c r="X325" s="8">
        <f t="shared" si="219"/>
        <v>730</v>
      </c>
      <c r="Y325" s="8">
        <f t="shared" si="219"/>
        <v>730</v>
      </c>
      <c r="Z325" s="8">
        <f t="shared" si="219"/>
        <v>730</v>
      </c>
      <c r="AA325" s="8">
        <f t="shared" si="219"/>
        <v>730</v>
      </c>
      <c r="AB325" s="8">
        <f t="shared" si="219"/>
        <v>730</v>
      </c>
      <c r="AC325" s="8">
        <f t="shared" si="219"/>
        <v>730</v>
      </c>
      <c r="AD325" s="8">
        <f t="shared" si="219"/>
        <v>730</v>
      </c>
      <c r="AE325" s="8">
        <f t="shared" si="219"/>
        <v>730</v>
      </c>
      <c r="AF325" s="8" t="str">
        <f t="shared" si="219"/>
        <v/>
      </c>
      <c r="AG325" s="8" t="str">
        <f t="shared" si="219"/>
        <v/>
      </c>
      <c r="AH325" s="8" t="str">
        <f t="shared" si="217"/>
        <v/>
      </c>
      <c r="AI325" s="8" t="str">
        <f t="shared" si="217"/>
        <v/>
      </c>
      <c r="AJ325" s="8" t="str">
        <f t="shared" si="217"/>
        <v/>
      </c>
      <c r="AK325" s="8" t="str">
        <f t="shared" si="217"/>
        <v/>
      </c>
      <c r="AL325" s="8" t="str">
        <f t="shared" si="217"/>
        <v/>
      </c>
      <c r="AM325" s="8" t="str">
        <f t="shared" si="217"/>
        <v/>
      </c>
      <c r="AN325" s="8" t="str">
        <f t="shared" si="217"/>
        <v/>
      </c>
      <c r="AO325" s="8" t="str">
        <f t="shared" si="217"/>
        <v/>
      </c>
      <c r="AQ325" s="8">
        <f t="shared" si="188"/>
        <v>135</v>
      </c>
      <c r="AR325" s="8">
        <f t="shared" si="189"/>
        <v>203.34644826666667</v>
      </c>
      <c r="AS325" s="8" t="str">
        <f t="shared" si="190"/>
        <v>ME007_E11</v>
      </c>
      <c r="AT325" s="8">
        <f t="shared" si="191"/>
        <v>980</v>
      </c>
      <c r="AU325" s="8">
        <f t="shared" si="192"/>
        <v>930</v>
      </c>
      <c r="AV325" s="8">
        <f t="shared" si="193"/>
        <v>885</v>
      </c>
      <c r="AW325" s="8">
        <f t="shared" si="194"/>
        <v>860</v>
      </c>
      <c r="AX325" s="8">
        <f t="shared" si="195"/>
        <v>840</v>
      </c>
      <c r="AY325" s="8">
        <f t="shared" si="196"/>
        <v>825</v>
      </c>
      <c r="AZ325" s="8">
        <f t="shared" si="197"/>
        <v>825</v>
      </c>
      <c r="BA325" s="8">
        <f t="shared" si="198"/>
        <v>825</v>
      </c>
      <c r="BB325" s="8">
        <f t="shared" si="199"/>
        <v>825</v>
      </c>
      <c r="BC325" s="8">
        <f t="shared" si="200"/>
        <v>825</v>
      </c>
      <c r="BD325" s="8">
        <f t="shared" si="201"/>
        <v>825</v>
      </c>
      <c r="BE325" s="8">
        <f t="shared" si="202"/>
        <v>825</v>
      </c>
      <c r="BF325" s="8">
        <f t="shared" si="203"/>
        <v>825</v>
      </c>
      <c r="BG325" s="8">
        <f t="shared" si="204"/>
        <v>825</v>
      </c>
      <c r="BH325" s="8" t="str">
        <f t="shared" si="205"/>
        <v/>
      </c>
      <c r="BI325" s="8" t="str">
        <f t="shared" si="206"/>
        <v/>
      </c>
      <c r="BJ325" s="8" t="str">
        <f t="shared" si="207"/>
        <v/>
      </c>
      <c r="BK325" s="8" t="str">
        <f t="shared" si="208"/>
        <v/>
      </c>
      <c r="BL325" s="8" t="str">
        <f t="shared" si="209"/>
        <v/>
      </c>
      <c r="BM325" s="8" t="str">
        <f t="shared" si="210"/>
        <v/>
      </c>
      <c r="BN325" s="8" t="str">
        <f t="shared" si="211"/>
        <v/>
      </c>
      <c r="BO325" s="8" t="str">
        <f t="shared" si="212"/>
        <v/>
      </c>
      <c r="BP325" s="8" t="str">
        <f t="shared" si="213"/>
        <v/>
      </c>
      <c r="BQ325" s="8" t="str">
        <f t="shared" si="214"/>
        <v/>
      </c>
    </row>
    <row r="326" spans="1:69" x14ac:dyDescent="0.2">
      <c r="A326" s="8" t="str">
        <f>Binning!B326</f>
        <v>ECPU</v>
      </c>
      <c r="B326" s="8" t="str">
        <f>Binning!C326</f>
        <v>ME007</v>
      </c>
      <c r="C326" s="8" t="str">
        <f>Binning!D326</f>
        <v>E12</v>
      </c>
      <c r="D326" s="8" t="str">
        <f>Binning!F326</f>
        <v>ME007_E12</v>
      </c>
      <c r="E326" s="8" t="str">
        <f>Binning!G326</f>
        <v>Bin1</v>
      </c>
      <c r="F326" s="8">
        <f>Binning!H326</f>
        <v>1010</v>
      </c>
      <c r="G326" s="8">
        <f>Binning!I326</f>
        <v>145</v>
      </c>
      <c r="H326" s="8">
        <f>Binning!J326</f>
        <v>274.60000000000002</v>
      </c>
      <c r="J326" s="8">
        <f>Binning!L326</f>
        <v>885</v>
      </c>
      <c r="K326" s="8">
        <f>Binning!M326</f>
        <v>730</v>
      </c>
      <c r="L326" s="8">
        <f>Binning!N326</f>
        <v>95</v>
      </c>
      <c r="M326" s="8">
        <f>Binning!Y326</f>
        <v>5</v>
      </c>
      <c r="O326" s="8">
        <f t="shared" si="186"/>
        <v>135</v>
      </c>
      <c r="P326" s="8">
        <f>Binning!AZ326</f>
        <v>203.34644826666667</v>
      </c>
      <c r="Q326" s="8" t="str">
        <f t="shared" si="187"/>
        <v>ME007_E12</v>
      </c>
      <c r="R326" s="8">
        <f t="shared" si="219"/>
        <v>885</v>
      </c>
      <c r="S326" s="8">
        <f t="shared" si="219"/>
        <v>820</v>
      </c>
      <c r="T326" s="8">
        <f t="shared" si="219"/>
        <v>775</v>
      </c>
      <c r="U326" s="8">
        <f t="shared" si="219"/>
        <v>750</v>
      </c>
      <c r="V326" s="8">
        <f t="shared" si="219"/>
        <v>730</v>
      </c>
      <c r="W326" s="8">
        <f t="shared" si="219"/>
        <v>730</v>
      </c>
      <c r="X326" s="8">
        <f t="shared" si="219"/>
        <v>730</v>
      </c>
      <c r="Y326" s="8">
        <f t="shared" si="219"/>
        <v>730</v>
      </c>
      <c r="Z326" s="8">
        <f t="shared" si="219"/>
        <v>730</v>
      </c>
      <c r="AA326" s="8">
        <f t="shared" si="219"/>
        <v>730</v>
      </c>
      <c r="AB326" s="8">
        <f t="shared" si="219"/>
        <v>730</v>
      </c>
      <c r="AC326" s="8">
        <f t="shared" si="219"/>
        <v>730</v>
      </c>
      <c r="AD326" s="8">
        <f t="shared" si="219"/>
        <v>730</v>
      </c>
      <c r="AE326" s="8">
        <f t="shared" si="219"/>
        <v>730</v>
      </c>
      <c r="AF326" s="8" t="str">
        <f t="shared" si="219"/>
        <v/>
      </c>
      <c r="AG326" s="8" t="str">
        <f t="shared" si="219"/>
        <v/>
      </c>
      <c r="AH326" s="8" t="str">
        <f t="shared" si="217"/>
        <v/>
      </c>
      <c r="AI326" s="8" t="str">
        <f t="shared" si="217"/>
        <v/>
      </c>
      <c r="AJ326" s="8" t="str">
        <f t="shared" si="217"/>
        <v/>
      </c>
      <c r="AK326" s="8" t="str">
        <f t="shared" si="217"/>
        <v/>
      </c>
      <c r="AL326" s="8" t="str">
        <f t="shared" si="217"/>
        <v/>
      </c>
      <c r="AM326" s="8" t="str">
        <f t="shared" si="217"/>
        <v/>
      </c>
      <c r="AN326" s="8" t="str">
        <f t="shared" si="217"/>
        <v/>
      </c>
      <c r="AO326" s="8" t="str">
        <f t="shared" si="217"/>
        <v/>
      </c>
      <c r="AQ326" s="8">
        <f t="shared" si="188"/>
        <v>135</v>
      </c>
      <c r="AR326" s="8">
        <f t="shared" si="189"/>
        <v>203.34644826666667</v>
      </c>
      <c r="AS326" s="8" t="str">
        <f t="shared" si="190"/>
        <v>ME007_E12</v>
      </c>
      <c r="AT326" s="8">
        <f t="shared" si="191"/>
        <v>980</v>
      </c>
      <c r="AU326" s="8">
        <f t="shared" si="192"/>
        <v>915</v>
      </c>
      <c r="AV326" s="8">
        <f t="shared" si="193"/>
        <v>870</v>
      </c>
      <c r="AW326" s="8">
        <f t="shared" si="194"/>
        <v>845</v>
      </c>
      <c r="AX326" s="8">
        <f t="shared" si="195"/>
        <v>825</v>
      </c>
      <c r="AY326" s="8">
        <f t="shared" si="196"/>
        <v>825</v>
      </c>
      <c r="AZ326" s="8">
        <f t="shared" si="197"/>
        <v>825</v>
      </c>
      <c r="BA326" s="8">
        <f t="shared" si="198"/>
        <v>825</v>
      </c>
      <c r="BB326" s="8">
        <f t="shared" si="199"/>
        <v>825</v>
      </c>
      <c r="BC326" s="8">
        <f t="shared" si="200"/>
        <v>825</v>
      </c>
      <c r="BD326" s="8">
        <f t="shared" si="201"/>
        <v>825</v>
      </c>
      <c r="BE326" s="8">
        <f t="shared" si="202"/>
        <v>825</v>
      </c>
      <c r="BF326" s="8">
        <f t="shared" si="203"/>
        <v>825</v>
      </c>
      <c r="BG326" s="8">
        <f t="shared" si="204"/>
        <v>825</v>
      </c>
      <c r="BH326" s="8" t="str">
        <f t="shared" si="205"/>
        <v/>
      </c>
      <c r="BI326" s="8" t="str">
        <f t="shared" si="206"/>
        <v/>
      </c>
      <c r="BJ326" s="8" t="str">
        <f t="shared" si="207"/>
        <v/>
      </c>
      <c r="BK326" s="8" t="str">
        <f t="shared" si="208"/>
        <v/>
      </c>
      <c r="BL326" s="8" t="str">
        <f t="shared" si="209"/>
        <v/>
      </c>
      <c r="BM326" s="8" t="str">
        <f t="shared" si="210"/>
        <v/>
      </c>
      <c r="BN326" s="8" t="str">
        <f t="shared" si="211"/>
        <v/>
      </c>
      <c r="BO326" s="8" t="str">
        <f t="shared" si="212"/>
        <v/>
      </c>
      <c r="BP326" s="8" t="str">
        <f t="shared" si="213"/>
        <v/>
      </c>
      <c r="BQ326" s="8" t="str">
        <f t="shared" si="214"/>
        <v/>
      </c>
    </row>
    <row r="327" spans="1:69" x14ac:dyDescent="0.2">
      <c r="A327" s="8" t="str">
        <f>Binning!B327</f>
        <v>ECPU</v>
      </c>
      <c r="B327" s="8" t="str">
        <f>Binning!C327</f>
        <v>ME008</v>
      </c>
      <c r="C327" s="8" t="str">
        <f>Binning!D327</f>
        <v>E1</v>
      </c>
      <c r="D327" s="8" t="str">
        <f>Binning!F327</f>
        <v>ME008_E1</v>
      </c>
      <c r="E327" s="8" t="str">
        <f>Binning!G327</f>
        <v>Bin1</v>
      </c>
      <c r="F327" s="8">
        <f>Binning!H327</f>
        <v>1175</v>
      </c>
      <c r="G327" s="8">
        <f>Binning!I327</f>
        <v>145</v>
      </c>
      <c r="H327" s="8">
        <f>Binning!J327</f>
        <v>274.60000000000002</v>
      </c>
      <c r="J327" s="8">
        <f>Binning!L327</f>
        <v>905</v>
      </c>
      <c r="K327" s="8">
        <f>Binning!M327</f>
        <v>730</v>
      </c>
      <c r="L327" s="8">
        <f>Binning!N327</f>
        <v>95</v>
      </c>
      <c r="M327" s="8">
        <f>Binning!Y327</f>
        <v>5</v>
      </c>
      <c r="O327" s="8">
        <f t="shared" si="186"/>
        <v>135</v>
      </c>
      <c r="P327" s="8">
        <f>Binning!AZ327</f>
        <v>203.34644826666667</v>
      </c>
      <c r="Q327" s="8" t="str">
        <f t="shared" si="187"/>
        <v>ME008_E1</v>
      </c>
      <c r="R327" s="8">
        <f t="shared" si="219"/>
        <v>905</v>
      </c>
      <c r="S327" s="8">
        <f t="shared" si="219"/>
        <v>905</v>
      </c>
      <c r="T327" s="8">
        <f t="shared" si="219"/>
        <v>905</v>
      </c>
      <c r="U327" s="8">
        <f t="shared" si="219"/>
        <v>905</v>
      </c>
      <c r="V327" s="8">
        <f t="shared" si="219"/>
        <v>895</v>
      </c>
      <c r="W327" s="8">
        <f t="shared" si="219"/>
        <v>880</v>
      </c>
      <c r="X327" s="8">
        <f t="shared" si="219"/>
        <v>870</v>
      </c>
      <c r="Y327" s="8">
        <f t="shared" si="219"/>
        <v>860</v>
      </c>
      <c r="Z327" s="8">
        <f t="shared" si="219"/>
        <v>850</v>
      </c>
      <c r="AA327" s="8">
        <f t="shared" si="219"/>
        <v>845</v>
      </c>
      <c r="AB327" s="8">
        <f t="shared" si="219"/>
        <v>840</v>
      </c>
      <c r="AC327" s="8">
        <f t="shared" si="219"/>
        <v>830</v>
      </c>
      <c r="AD327" s="8">
        <f t="shared" si="219"/>
        <v>825</v>
      </c>
      <c r="AE327" s="8">
        <f t="shared" si="219"/>
        <v>820</v>
      </c>
      <c r="AF327" s="8" t="str">
        <f t="shared" si="219"/>
        <v/>
      </c>
      <c r="AG327" s="8" t="str">
        <f t="shared" si="219"/>
        <v/>
      </c>
      <c r="AH327" s="8" t="str">
        <f t="shared" si="217"/>
        <v/>
      </c>
      <c r="AI327" s="8" t="str">
        <f t="shared" si="217"/>
        <v/>
      </c>
      <c r="AJ327" s="8" t="str">
        <f t="shared" si="217"/>
        <v/>
      </c>
      <c r="AK327" s="8" t="str">
        <f t="shared" si="217"/>
        <v/>
      </c>
      <c r="AL327" s="8" t="str">
        <f t="shared" si="217"/>
        <v/>
      </c>
      <c r="AM327" s="8" t="str">
        <f t="shared" si="217"/>
        <v/>
      </c>
      <c r="AN327" s="8" t="str">
        <f t="shared" si="217"/>
        <v/>
      </c>
      <c r="AO327" s="8" t="str">
        <f t="shared" si="217"/>
        <v/>
      </c>
      <c r="AQ327" s="8">
        <f t="shared" si="188"/>
        <v>135</v>
      </c>
      <c r="AR327" s="8">
        <f t="shared" si="189"/>
        <v>203.34644826666667</v>
      </c>
      <c r="AS327" s="8" t="str">
        <f t="shared" si="190"/>
        <v>ME008_E1</v>
      </c>
      <c r="AT327" s="8">
        <f t="shared" si="191"/>
        <v>1000</v>
      </c>
      <c r="AU327" s="8">
        <f t="shared" si="192"/>
        <v>1000</v>
      </c>
      <c r="AV327" s="8">
        <f t="shared" si="193"/>
        <v>1000</v>
      </c>
      <c r="AW327" s="8">
        <f t="shared" si="194"/>
        <v>1000</v>
      </c>
      <c r="AX327" s="8">
        <f t="shared" si="195"/>
        <v>990</v>
      </c>
      <c r="AY327" s="8">
        <f t="shared" si="196"/>
        <v>975</v>
      </c>
      <c r="AZ327" s="8">
        <f t="shared" si="197"/>
        <v>965</v>
      </c>
      <c r="BA327" s="8">
        <f t="shared" si="198"/>
        <v>955</v>
      </c>
      <c r="BB327" s="8">
        <f t="shared" si="199"/>
        <v>945</v>
      </c>
      <c r="BC327" s="8">
        <f t="shared" si="200"/>
        <v>940</v>
      </c>
      <c r="BD327" s="8">
        <f t="shared" si="201"/>
        <v>935</v>
      </c>
      <c r="BE327" s="8">
        <f t="shared" si="202"/>
        <v>925</v>
      </c>
      <c r="BF327" s="8">
        <f t="shared" si="203"/>
        <v>920</v>
      </c>
      <c r="BG327" s="8">
        <f t="shared" si="204"/>
        <v>915</v>
      </c>
      <c r="BH327" s="8" t="str">
        <f t="shared" si="205"/>
        <v/>
      </c>
      <c r="BI327" s="8" t="str">
        <f t="shared" si="206"/>
        <v/>
      </c>
      <c r="BJ327" s="8" t="str">
        <f t="shared" si="207"/>
        <v/>
      </c>
      <c r="BK327" s="8" t="str">
        <f t="shared" si="208"/>
        <v/>
      </c>
      <c r="BL327" s="8" t="str">
        <f t="shared" si="209"/>
        <v/>
      </c>
      <c r="BM327" s="8" t="str">
        <f t="shared" si="210"/>
        <v/>
      </c>
      <c r="BN327" s="8" t="str">
        <f t="shared" si="211"/>
        <v/>
      </c>
      <c r="BO327" s="8" t="str">
        <f t="shared" si="212"/>
        <v/>
      </c>
      <c r="BP327" s="8" t="str">
        <f t="shared" si="213"/>
        <v/>
      </c>
      <c r="BQ327" s="8" t="str">
        <f t="shared" si="214"/>
        <v/>
      </c>
    </row>
    <row r="328" spans="1:69" x14ac:dyDescent="0.2">
      <c r="A328" s="8" t="str">
        <f>Binning!B328</f>
        <v>ECPU</v>
      </c>
      <c r="B328" s="8" t="str">
        <f>Binning!C328</f>
        <v>ME008</v>
      </c>
      <c r="C328" s="8" t="str">
        <f>Binning!D328</f>
        <v>E2</v>
      </c>
      <c r="D328" s="8" t="str">
        <f>Binning!F328</f>
        <v>ME008_E2</v>
      </c>
      <c r="E328" s="8" t="str">
        <f>Binning!G328</f>
        <v>Bin1</v>
      </c>
      <c r="F328" s="8">
        <f>Binning!H328</f>
        <v>1160</v>
      </c>
      <c r="G328" s="8">
        <f>Binning!I328</f>
        <v>145</v>
      </c>
      <c r="H328" s="8">
        <f>Binning!J328</f>
        <v>274.60000000000002</v>
      </c>
      <c r="J328" s="8">
        <f>Binning!L328</f>
        <v>895</v>
      </c>
      <c r="K328" s="8">
        <f>Binning!M328</f>
        <v>730</v>
      </c>
      <c r="L328" s="8">
        <f>Binning!N328</f>
        <v>95</v>
      </c>
      <c r="M328" s="8">
        <f>Binning!Y328</f>
        <v>5</v>
      </c>
      <c r="O328" s="8">
        <f t="shared" si="186"/>
        <v>135</v>
      </c>
      <c r="P328" s="8">
        <f>Binning!AZ328</f>
        <v>203.34644826666667</v>
      </c>
      <c r="Q328" s="8" t="str">
        <f t="shared" si="187"/>
        <v>ME008_E2</v>
      </c>
      <c r="R328" s="8">
        <f t="shared" si="219"/>
        <v>895</v>
      </c>
      <c r="S328" s="8">
        <f t="shared" si="219"/>
        <v>895</v>
      </c>
      <c r="T328" s="8">
        <f t="shared" si="219"/>
        <v>895</v>
      </c>
      <c r="U328" s="8">
        <f t="shared" si="219"/>
        <v>895</v>
      </c>
      <c r="V328" s="8">
        <f t="shared" si="219"/>
        <v>880</v>
      </c>
      <c r="W328" s="8">
        <f t="shared" si="219"/>
        <v>865</v>
      </c>
      <c r="X328" s="8">
        <f t="shared" si="219"/>
        <v>855</v>
      </c>
      <c r="Y328" s="8">
        <f t="shared" si="219"/>
        <v>845</v>
      </c>
      <c r="Z328" s="8">
        <f t="shared" si="219"/>
        <v>835</v>
      </c>
      <c r="AA328" s="8">
        <f t="shared" si="219"/>
        <v>830</v>
      </c>
      <c r="AB328" s="8">
        <f t="shared" si="219"/>
        <v>825</v>
      </c>
      <c r="AC328" s="8">
        <f t="shared" si="219"/>
        <v>815</v>
      </c>
      <c r="AD328" s="8">
        <f t="shared" si="219"/>
        <v>810</v>
      </c>
      <c r="AE328" s="8">
        <f t="shared" si="219"/>
        <v>805</v>
      </c>
      <c r="AF328" s="8" t="str">
        <f t="shared" si="219"/>
        <v/>
      </c>
      <c r="AG328" s="8" t="str">
        <f t="shared" si="219"/>
        <v/>
      </c>
      <c r="AH328" s="8" t="str">
        <f t="shared" si="217"/>
        <v/>
      </c>
      <c r="AI328" s="8" t="str">
        <f t="shared" si="217"/>
        <v/>
      </c>
      <c r="AJ328" s="8" t="str">
        <f t="shared" si="217"/>
        <v/>
      </c>
      <c r="AK328" s="8" t="str">
        <f t="shared" si="217"/>
        <v/>
      </c>
      <c r="AL328" s="8" t="str">
        <f t="shared" si="217"/>
        <v/>
      </c>
      <c r="AM328" s="8" t="str">
        <f t="shared" si="217"/>
        <v/>
      </c>
      <c r="AN328" s="8" t="str">
        <f t="shared" si="217"/>
        <v/>
      </c>
      <c r="AO328" s="8" t="str">
        <f t="shared" si="217"/>
        <v/>
      </c>
      <c r="AQ328" s="8">
        <f t="shared" si="188"/>
        <v>135</v>
      </c>
      <c r="AR328" s="8">
        <f t="shared" si="189"/>
        <v>203.34644826666667</v>
      </c>
      <c r="AS328" s="8" t="str">
        <f t="shared" si="190"/>
        <v>ME008_E2</v>
      </c>
      <c r="AT328" s="8">
        <f t="shared" si="191"/>
        <v>990</v>
      </c>
      <c r="AU328" s="8">
        <f t="shared" si="192"/>
        <v>990</v>
      </c>
      <c r="AV328" s="8">
        <f t="shared" si="193"/>
        <v>990</v>
      </c>
      <c r="AW328" s="8">
        <f t="shared" si="194"/>
        <v>990</v>
      </c>
      <c r="AX328" s="8">
        <f t="shared" si="195"/>
        <v>975</v>
      </c>
      <c r="AY328" s="8">
        <f t="shared" si="196"/>
        <v>960</v>
      </c>
      <c r="AZ328" s="8">
        <f t="shared" si="197"/>
        <v>950</v>
      </c>
      <c r="BA328" s="8">
        <f t="shared" si="198"/>
        <v>940</v>
      </c>
      <c r="BB328" s="8">
        <f t="shared" si="199"/>
        <v>930</v>
      </c>
      <c r="BC328" s="8">
        <f t="shared" si="200"/>
        <v>925</v>
      </c>
      <c r="BD328" s="8">
        <f t="shared" si="201"/>
        <v>920</v>
      </c>
      <c r="BE328" s="8">
        <f t="shared" si="202"/>
        <v>910</v>
      </c>
      <c r="BF328" s="8">
        <f t="shared" si="203"/>
        <v>905</v>
      </c>
      <c r="BG328" s="8">
        <f t="shared" si="204"/>
        <v>900</v>
      </c>
      <c r="BH328" s="8" t="str">
        <f t="shared" si="205"/>
        <v/>
      </c>
      <c r="BI328" s="8" t="str">
        <f t="shared" si="206"/>
        <v/>
      </c>
      <c r="BJ328" s="8" t="str">
        <f t="shared" si="207"/>
        <v/>
      </c>
      <c r="BK328" s="8" t="str">
        <f t="shared" si="208"/>
        <v/>
      </c>
      <c r="BL328" s="8" t="str">
        <f t="shared" si="209"/>
        <v/>
      </c>
      <c r="BM328" s="8" t="str">
        <f t="shared" si="210"/>
        <v/>
      </c>
      <c r="BN328" s="8" t="str">
        <f t="shared" si="211"/>
        <v/>
      </c>
      <c r="BO328" s="8" t="str">
        <f t="shared" si="212"/>
        <v/>
      </c>
      <c r="BP328" s="8" t="str">
        <f t="shared" si="213"/>
        <v/>
      </c>
      <c r="BQ328" s="8" t="str">
        <f t="shared" si="214"/>
        <v/>
      </c>
    </row>
    <row r="329" spans="1:69" x14ac:dyDescent="0.2">
      <c r="A329" s="8" t="str">
        <f>Binning!B329</f>
        <v>ECPU</v>
      </c>
      <c r="B329" s="8" t="str">
        <f>Binning!C329</f>
        <v>ME008</v>
      </c>
      <c r="C329" s="8" t="str">
        <f>Binning!D329</f>
        <v>E3</v>
      </c>
      <c r="D329" s="8" t="str">
        <f>Binning!F329</f>
        <v>ME008_E3</v>
      </c>
      <c r="E329" s="8" t="str">
        <f>Binning!G329</f>
        <v>Bin1</v>
      </c>
      <c r="F329" s="8">
        <f>Binning!H329</f>
        <v>1145</v>
      </c>
      <c r="G329" s="8">
        <f>Binning!I329</f>
        <v>145</v>
      </c>
      <c r="H329" s="8">
        <f>Binning!J329</f>
        <v>274.60000000000002</v>
      </c>
      <c r="J329" s="8">
        <f>Binning!L329</f>
        <v>885</v>
      </c>
      <c r="K329" s="8">
        <f>Binning!M329</f>
        <v>730</v>
      </c>
      <c r="L329" s="8">
        <f>Binning!N329</f>
        <v>95</v>
      </c>
      <c r="M329" s="8">
        <f>Binning!Y329</f>
        <v>5</v>
      </c>
      <c r="O329" s="8">
        <f t="shared" si="186"/>
        <v>135</v>
      </c>
      <c r="P329" s="8">
        <f>Binning!AZ329</f>
        <v>203.34644826666667</v>
      </c>
      <c r="Q329" s="8" t="str">
        <f t="shared" si="187"/>
        <v>ME008_E3</v>
      </c>
      <c r="R329" s="8">
        <f t="shared" si="219"/>
        <v>885</v>
      </c>
      <c r="S329" s="8">
        <f t="shared" si="219"/>
        <v>885</v>
      </c>
      <c r="T329" s="8">
        <f t="shared" si="219"/>
        <v>885</v>
      </c>
      <c r="U329" s="8">
        <f t="shared" si="219"/>
        <v>885</v>
      </c>
      <c r="V329" s="8">
        <f t="shared" si="219"/>
        <v>865</v>
      </c>
      <c r="W329" s="8">
        <f t="shared" si="219"/>
        <v>850</v>
      </c>
      <c r="X329" s="8">
        <f t="shared" si="219"/>
        <v>840</v>
      </c>
      <c r="Y329" s="8">
        <f t="shared" si="219"/>
        <v>830</v>
      </c>
      <c r="Z329" s="8">
        <f t="shared" si="219"/>
        <v>820</v>
      </c>
      <c r="AA329" s="8">
        <f t="shared" si="219"/>
        <v>815</v>
      </c>
      <c r="AB329" s="8">
        <f t="shared" si="219"/>
        <v>810</v>
      </c>
      <c r="AC329" s="8">
        <f t="shared" si="219"/>
        <v>800</v>
      </c>
      <c r="AD329" s="8">
        <f t="shared" si="219"/>
        <v>795</v>
      </c>
      <c r="AE329" s="8">
        <f t="shared" si="219"/>
        <v>790</v>
      </c>
      <c r="AF329" s="8" t="str">
        <f t="shared" si="219"/>
        <v/>
      </c>
      <c r="AG329" s="8" t="str">
        <f t="shared" si="219"/>
        <v/>
      </c>
      <c r="AH329" s="8" t="str">
        <f t="shared" si="217"/>
        <v/>
      </c>
      <c r="AI329" s="8" t="str">
        <f t="shared" si="217"/>
        <v/>
      </c>
      <c r="AJ329" s="8" t="str">
        <f t="shared" si="217"/>
        <v/>
      </c>
      <c r="AK329" s="8" t="str">
        <f t="shared" si="217"/>
        <v/>
      </c>
      <c r="AL329" s="8" t="str">
        <f t="shared" si="217"/>
        <v/>
      </c>
      <c r="AM329" s="8" t="str">
        <f t="shared" si="217"/>
        <v/>
      </c>
      <c r="AN329" s="8" t="str">
        <f t="shared" si="217"/>
        <v/>
      </c>
      <c r="AO329" s="8" t="str">
        <f t="shared" si="217"/>
        <v/>
      </c>
      <c r="AQ329" s="8">
        <f t="shared" si="188"/>
        <v>135</v>
      </c>
      <c r="AR329" s="8">
        <f t="shared" si="189"/>
        <v>203.34644826666667</v>
      </c>
      <c r="AS329" s="8" t="str">
        <f t="shared" si="190"/>
        <v>ME008_E3</v>
      </c>
      <c r="AT329" s="8">
        <f t="shared" si="191"/>
        <v>980</v>
      </c>
      <c r="AU329" s="8">
        <f t="shared" si="192"/>
        <v>980</v>
      </c>
      <c r="AV329" s="8">
        <f t="shared" si="193"/>
        <v>980</v>
      </c>
      <c r="AW329" s="8">
        <f t="shared" si="194"/>
        <v>980</v>
      </c>
      <c r="AX329" s="8">
        <f t="shared" si="195"/>
        <v>960</v>
      </c>
      <c r="AY329" s="8">
        <f t="shared" si="196"/>
        <v>945</v>
      </c>
      <c r="AZ329" s="8">
        <f t="shared" si="197"/>
        <v>935</v>
      </c>
      <c r="BA329" s="8">
        <f t="shared" si="198"/>
        <v>925</v>
      </c>
      <c r="BB329" s="8">
        <f t="shared" si="199"/>
        <v>915</v>
      </c>
      <c r="BC329" s="8">
        <f t="shared" si="200"/>
        <v>910</v>
      </c>
      <c r="BD329" s="8">
        <f t="shared" si="201"/>
        <v>905</v>
      </c>
      <c r="BE329" s="8">
        <f t="shared" si="202"/>
        <v>895</v>
      </c>
      <c r="BF329" s="8">
        <f t="shared" si="203"/>
        <v>890</v>
      </c>
      <c r="BG329" s="8">
        <f t="shared" si="204"/>
        <v>885</v>
      </c>
      <c r="BH329" s="8" t="str">
        <f t="shared" si="205"/>
        <v/>
      </c>
      <c r="BI329" s="8" t="str">
        <f t="shared" si="206"/>
        <v/>
      </c>
      <c r="BJ329" s="8" t="str">
        <f t="shared" si="207"/>
        <v/>
      </c>
      <c r="BK329" s="8" t="str">
        <f t="shared" si="208"/>
        <v/>
      </c>
      <c r="BL329" s="8" t="str">
        <f t="shared" si="209"/>
        <v/>
      </c>
      <c r="BM329" s="8" t="str">
        <f t="shared" si="210"/>
        <v/>
      </c>
      <c r="BN329" s="8" t="str">
        <f t="shared" si="211"/>
        <v/>
      </c>
      <c r="BO329" s="8" t="str">
        <f t="shared" si="212"/>
        <v/>
      </c>
      <c r="BP329" s="8" t="str">
        <f t="shared" si="213"/>
        <v/>
      </c>
      <c r="BQ329" s="8" t="str">
        <f t="shared" si="214"/>
        <v/>
      </c>
    </row>
    <row r="330" spans="1:69" x14ac:dyDescent="0.2">
      <c r="A330" s="8" t="str">
        <f>Binning!B330</f>
        <v>ECPU</v>
      </c>
      <c r="B330" s="8" t="str">
        <f>Binning!C330</f>
        <v>ME008</v>
      </c>
      <c r="C330" s="8" t="str">
        <f>Binning!D330</f>
        <v>E4</v>
      </c>
      <c r="D330" s="8" t="str">
        <f>Binning!F330</f>
        <v>ME008_E4</v>
      </c>
      <c r="E330" s="8" t="str">
        <f>Binning!G330</f>
        <v>Bin1</v>
      </c>
      <c r="F330" s="8">
        <f>Binning!H330</f>
        <v>1130</v>
      </c>
      <c r="G330" s="8">
        <f>Binning!I330</f>
        <v>145</v>
      </c>
      <c r="H330" s="8">
        <f>Binning!J330</f>
        <v>274.60000000000002</v>
      </c>
      <c r="J330" s="8">
        <f>Binning!L330</f>
        <v>885</v>
      </c>
      <c r="K330" s="8">
        <f>Binning!M330</f>
        <v>730</v>
      </c>
      <c r="L330" s="8">
        <f>Binning!N330</f>
        <v>95</v>
      </c>
      <c r="M330" s="8">
        <f>Binning!Y330</f>
        <v>5</v>
      </c>
      <c r="O330" s="8">
        <f t="shared" si="186"/>
        <v>135</v>
      </c>
      <c r="P330" s="8">
        <f>Binning!AZ330</f>
        <v>203.34644826666667</v>
      </c>
      <c r="Q330" s="8" t="str">
        <f t="shared" si="187"/>
        <v>ME008_E4</v>
      </c>
      <c r="R330" s="8">
        <f t="shared" si="219"/>
        <v>885</v>
      </c>
      <c r="S330" s="8">
        <f t="shared" si="219"/>
        <v>885</v>
      </c>
      <c r="T330" s="8">
        <f t="shared" si="219"/>
        <v>885</v>
      </c>
      <c r="U330" s="8">
        <f t="shared" si="219"/>
        <v>870</v>
      </c>
      <c r="V330" s="8">
        <f t="shared" si="219"/>
        <v>850</v>
      </c>
      <c r="W330" s="8">
        <f t="shared" si="219"/>
        <v>835</v>
      </c>
      <c r="X330" s="8">
        <f t="shared" si="219"/>
        <v>825</v>
      </c>
      <c r="Y330" s="8">
        <f t="shared" si="219"/>
        <v>815</v>
      </c>
      <c r="Z330" s="8">
        <f t="shared" si="219"/>
        <v>805</v>
      </c>
      <c r="AA330" s="8">
        <f t="shared" si="219"/>
        <v>800</v>
      </c>
      <c r="AB330" s="8">
        <f t="shared" si="219"/>
        <v>795</v>
      </c>
      <c r="AC330" s="8">
        <f t="shared" si="219"/>
        <v>785</v>
      </c>
      <c r="AD330" s="8">
        <f t="shared" si="219"/>
        <v>780</v>
      </c>
      <c r="AE330" s="8">
        <f t="shared" si="219"/>
        <v>775</v>
      </c>
      <c r="AF330" s="8" t="str">
        <f t="shared" si="219"/>
        <v/>
      </c>
      <c r="AG330" s="8" t="str">
        <f t="shared" si="219"/>
        <v/>
      </c>
      <c r="AH330" s="8" t="str">
        <f t="shared" si="217"/>
        <v/>
      </c>
      <c r="AI330" s="8" t="str">
        <f t="shared" si="217"/>
        <v/>
      </c>
      <c r="AJ330" s="8" t="str">
        <f t="shared" si="217"/>
        <v/>
      </c>
      <c r="AK330" s="8" t="str">
        <f t="shared" si="217"/>
        <v/>
      </c>
      <c r="AL330" s="8" t="str">
        <f t="shared" si="217"/>
        <v/>
      </c>
      <c r="AM330" s="8" t="str">
        <f t="shared" si="217"/>
        <v/>
      </c>
      <c r="AN330" s="8" t="str">
        <f t="shared" si="217"/>
        <v/>
      </c>
      <c r="AO330" s="8" t="str">
        <f t="shared" si="217"/>
        <v/>
      </c>
      <c r="AQ330" s="8">
        <f t="shared" si="188"/>
        <v>135</v>
      </c>
      <c r="AR330" s="8">
        <f t="shared" si="189"/>
        <v>203.34644826666667</v>
      </c>
      <c r="AS330" s="8" t="str">
        <f t="shared" si="190"/>
        <v>ME008_E4</v>
      </c>
      <c r="AT330" s="8">
        <f t="shared" si="191"/>
        <v>980</v>
      </c>
      <c r="AU330" s="8">
        <f t="shared" si="192"/>
        <v>980</v>
      </c>
      <c r="AV330" s="8">
        <f t="shared" si="193"/>
        <v>980</v>
      </c>
      <c r="AW330" s="8">
        <f t="shared" si="194"/>
        <v>965</v>
      </c>
      <c r="AX330" s="8">
        <f t="shared" si="195"/>
        <v>945</v>
      </c>
      <c r="AY330" s="8">
        <f t="shared" si="196"/>
        <v>930</v>
      </c>
      <c r="AZ330" s="8">
        <f t="shared" si="197"/>
        <v>920</v>
      </c>
      <c r="BA330" s="8">
        <f t="shared" si="198"/>
        <v>910</v>
      </c>
      <c r="BB330" s="8">
        <f t="shared" si="199"/>
        <v>900</v>
      </c>
      <c r="BC330" s="8">
        <f t="shared" si="200"/>
        <v>895</v>
      </c>
      <c r="BD330" s="8">
        <f t="shared" si="201"/>
        <v>890</v>
      </c>
      <c r="BE330" s="8">
        <f t="shared" si="202"/>
        <v>880</v>
      </c>
      <c r="BF330" s="8">
        <f t="shared" si="203"/>
        <v>875</v>
      </c>
      <c r="BG330" s="8">
        <f t="shared" si="204"/>
        <v>870</v>
      </c>
      <c r="BH330" s="8" t="str">
        <f t="shared" si="205"/>
        <v/>
      </c>
      <c r="BI330" s="8" t="str">
        <f t="shared" si="206"/>
        <v/>
      </c>
      <c r="BJ330" s="8" t="str">
        <f t="shared" si="207"/>
        <v/>
      </c>
      <c r="BK330" s="8" t="str">
        <f t="shared" si="208"/>
        <v/>
      </c>
      <c r="BL330" s="8" t="str">
        <f t="shared" si="209"/>
        <v/>
      </c>
      <c r="BM330" s="8" t="str">
        <f t="shared" si="210"/>
        <v/>
      </c>
      <c r="BN330" s="8" t="str">
        <f t="shared" si="211"/>
        <v/>
      </c>
      <c r="BO330" s="8" t="str">
        <f t="shared" si="212"/>
        <v/>
      </c>
      <c r="BP330" s="8" t="str">
        <f t="shared" si="213"/>
        <v/>
      </c>
      <c r="BQ330" s="8" t="str">
        <f t="shared" si="214"/>
        <v/>
      </c>
    </row>
    <row r="331" spans="1:69" x14ac:dyDescent="0.2">
      <c r="A331" s="8" t="str">
        <f>Binning!B331</f>
        <v>ECPU</v>
      </c>
      <c r="B331" s="8" t="str">
        <f>Binning!C331</f>
        <v>ME008</v>
      </c>
      <c r="C331" s="8" t="str">
        <f>Binning!D331</f>
        <v>E5</v>
      </c>
      <c r="D331" s="8" t="str">
        <f>Binning!F331</f>
        <v>ME008_E5</v>
      </c>
      <c r="E331" s="8" t="str">
        <f>Binning!G331</f>
        <v>Bin1</v>
      </c>
      <c r="F331" s="8">
        <f>Binning!H331</f>
        <v>1115</v>
      </c>
      <c r="G331" s="8">
        <f>Binning!I331</f>
        <v>145</v>
      </c>
      <c r="H331" s="8">
        <f>Binning!J331</f>
        <v>274.60000000000002</v>
      </c>
      <c r="J331" s="8">
        <f>Binning!L331</f>
        <v>885</v>
      </c>
      <c r="K331" s="8">
        <f>Binning!M331</f>
        <v>730</v>
      </c>
      <c r="L331" s="8">
        <f>Binning!N331</f>
        <v>95</v>
      </c>
      <c r="M331" s="8">
        <f>Binning!Y331</f>
        <v>5</v>
      </c>
      <c r="O331" s="8">
        <f t="shared" si="186"/>
        <v>135</v>
      </c>
      <c r="P331" s="8">
        <f>Binning!AZ331</f>
        <v>203.34644826666667</v>
      </c>
      <c r="Q331" s="8" t="str">
        <f t="shared" si="187"/>
        <v>ME008_E5</v>
      </c>
      <c r="R331" s="8">
        <f t="shared" si="219"/>
        <v>885</v>
      </c>
      <c r="S331" s="8">
        <f t="shared" si="219"/>
        <v>885</v>
      </c>
      <c r="T331" s="8">
        <f t="shared" si="219"/>
        <v>880</v>
      </c>
      <c r="U331" s="8">
        <f t="shared" si="219"/>
        <v>855</v>
      </c>
      <c r="V331" s="8">
        <f t="shared" si="219"/>
        <v>835</v>
      </c>
      <c r="W331" s="8">
        <f t="shared" si="219"/>
        <v>820</v>
      </c>
      <c r="X331" s="8">
        <f t="shared" si="219"/>
        <v>810</v>
      </c>
      <c r="Y331" s="8">
        <f t="shared" si="219"/>
        <v>800</v>
      </c>
      <c r="Z331" s="8">
        <f t="shared" si="219"/>
        <v>790</v>
      </c>
      <c r="AA331" s="8">
        <f t="shared" si="219"/>
        <v>785</v>
      </c>
      <c r="AB331" s="8">
        <f t="shared" si="219"/>
        <v>780</v>
      </c>
      <c r="AC331" s="8">
        <f t="shared" si="219"/>
        <v>770</v>
      </c>
      <c r="AD331" s="8">
        <f t="shared" si="219"/>
        <v>765</v>
      </c>
      <c r="AE331" s="8">
        <f t="shared" si="219"/>
        <v>760</v>
      </c>
      <c r="AF331" s="8" t="str">
        <f t="shared" si="219"/>
        <v/>
      </c>
      <c r="AG331" s="8" t="str">
        <f t="shared" si="219"/>
        <v/>
      </c>
      <c r="AH331" s="8" t="str">
        <f t="shared" si="217"/>
        <v/>
      </c>
      <c r="AI331" s="8" t="str">
        <f t="shared" si="217"/>
        <v/>
      </c>
      <c r="AJ331" s="8" t="str">
        <f t="shared" si="217"/>
        <v/>
      </c>
      <c r="AK331" s="8" t="str">
        <f t="shared" si="217"/>
        <v/>
      </c>
      <c r="AL331" s="8" t="str">
        <f t="shared" si="217"/>
        <v/>
      </c>
      <c r="AM331" s="8" t="str">
        <f t="shared" si="217"/>
        <v/>
      </c>
      <c r="AN331" s="8" t="str">
        <f t="shared" si="217"/>
        <v/>
      </c>
      <c r="AO331" s="8" t="str">
        <f t="shared" si="217"/>
        <v/>
      </c>
      <c r="AQ331" s="8">
        <f t="shared" si="188"/>
        <v>135</v>
      </c>
      <c r="AR331" s="8">
        <f t="shared" si="189"/>
        <v>203.34644826666667</v>
      </c>
      <c r="AS331" s="8" t="str">
        <f t="shared" si="190"/>
        <v>ME008_E5</v>
      </c>
      <c r="AT331" s="8">
        <f t="shared" si="191"/>
        <v>980</v>
      </c>
      <c r="AU331" s="8">
        <f t="shared" si="192"/>
        <v>980</v>
      </c>
      <c r="AV331" s="8">
        <f t="shared" si="193"/>
        <v>975</v>
      </c>
      <c r="AW331" s="8">
        <f t="shared" si="194"/>
        <v>950</v>
      </c>
      <c r="AX331" s="8">
        <f t="shared" si="195"/>
        <v>930</v>
      </c>
      <c r="AY331" s="8">
        <f t="shared" si="196"/>
        <v>915</v>
      </c>
      <c r="AZ331" s="8">
        <f t="shared" si="197"/>
        <v>905</v>
      </c>
      <c r="BA331" s="8">
        <f t="shared" si="198"/>
        <v>895</v>
      </c>
      <c r="BB331" s="8">
        <f t="shared" si="199"/>
        <v>885</v>
      </c>
      <c r="BC331" s="8">
        <f t="shared" si="200"/>
        <v>880</v>
      </c>
      <c r="BD331" s="8">
        <f t="shared" si="201"/>
        <v>875</v>
      </c>
      <c r="BE331" s="8">
        <f t="shared" si="202"/>
        <v>865</v>
      </c>
      <c r="BF331" s="8">
        <f t="shared" si="203"/>
        <v>860</v>
      </c>
      <c r="BG331" s="8">
        <f t="shared" si="204"/>
        <v>855</v>
      </c>
      <c r="BH331" s="8" t="str">
        <f t="shared" si="205"/>
        <v/>
      </c>
      <c r="BI331" s="8" t="str">
        <f t="shared" si="206"/>
        <v/>
      </c>
      <c r="BJ331" s="8" t="str">
        <f t="shared" si="207"/>
        <v/>
      </c>
      <c r="BK331" s="8" t="str">
        <f t="shared" si="208"/>
        <v/>
      </c>
      <c r="BL331" s="8" t="str">
        <f t="shared" si="209"/>
        <v/>
      </c>
      <c r="BM331" s="8" t="str">
        <f t="shared" si="210"/>
        <v/>
      </c>
      <c r="BN331" s="8" t="str">
        <f t="shared" si="211"/>
        <v/>
      </c>
      <c r="BO331" s="8" t="str">
        <f t="shared" si="212"/>
        <v/>
      </c>
      <c r="BP331" s="8" t="str">
        <f t="shared" si="213"/>
        <v/>
      </c>
      <c r="BQ331" s="8" t="str">
        <f t="shared" si="214"/>
        <v/>
      </c>
    </row>
    <row r="332" spans="1:69" x14ac:dyDescent="0.2">
      <c r="A332" s="8" t="str">
        <f>Binning!B332</f>
        <v>ECPU</v>
      </c>
      <c r="B332" s="8" t="str">
        <f>Binning!C332</f>
        <v>ME008</v>
      </c>
      <c r="C332" s="8" t="str">
        <f>Binning!D332</f>
        <v>E6</v>
      </c>
      <c r="D332" s="8" t="str">
        <f>Binning!F332</f>
        <v>ME008_E6</v>
      </c>
      <c r="E332" s="8" t="str">
        <f>Binning!G332</f>
        <v>Bin1</v>
      </c>
      <c r="F332" s="8">
        <f>Binning!H332</f>
        <v>1100</v>
      </c>
      <c r="G332" s="8">
        <f>Binning!I332</f>
        <v>145</v>
      </c>
      <c r="H332" s="8">
        <f>Binning!J332</f>
        <v>274.60000000000002</v>
      </c>
      <c r="J332" s="8">
        <f>Binning!L332</f>
        <v>885</v>
      </c>
      <c r="K332" s="8">
        <f>Binning!M332</f>
        <v>730</v>
      </c>
      <c r="L332" s="8">
        <f>Binning!N332</f>
        <v>95</v>
      </c>
      <c r="M332" s="8">
        <f>Binning!Y332</f>
        <v>5</v>
      </c>
      <c r="O332" s="8">
        <f t="shared" si="186"/>
        <v>135</v>
      </c>
      <c r="P332" s="8">
        <f>Binning!AZ332</f>
        <v>203.34644826666667</v>
      </c>
      <c r="Q332" s="8" t="str">
        <f t="shared" si="187"/>
        <v>ME008_E6</v>
      </c>
      <c r="R332" s="8">
        <f t="shared" si="219"/>
        <v>885</v>
      </c>
      <c r="S332" s="8">
        <f t="shared" si="219"/>
        <v>885</v>
      </c>
      <c r="T332" s="8">
        <f t="shared" si="219"/>
        <v>865</v>
      </c>
      <c r="U332" s="8">
        <f t="shared" si="219"/>
        <v>840</v>
      </c>
      <c r="V332" s="8">
        <f t="shared" si="219"/>
        <v>820</v>
      </c>
      <c r="W332" s="8">
        <f t="shared" si="219"/>
        <v>805</v>
      </c>
      <c r="X332" s="8">
        <f t="shared" si="219"/>
        <v>795</v>
      </c>
      <c r="Y332" s="8">
        <f t="shared" si="219"/>
        <v>785</v>
      </c>
      <c r="Z332" s="8">
        <f t="shared" si="219"/>
        <v>775</v>
      </c>
      <c r="AA332" s="8">
        <f t="shared" si="219"/>
        <v>770</v>
      </c>
      <c r="AB332" s="8">
        <f t="shared" si="219"/>
        <v>765</v>
      </c>
      <c r="AC332" s="8">
        <f t="shared" si="219"/>
        <v>755</v>
      </c>
      <c r="AD332" s="8">
        <f t="shared" si="219"/>
        <v>750</v>
      </c>
      <c r="AE332" s="8">
        <f t="shared" si="219"/>
        <v>745</v>
      </c>
      <c r="AF332" s="8" t="str">
        <f t="shared" si="219"/>
        <v/>
      </c>
      <c r="AG332" s="8" t="str">
        <f t="shared" si="219"/>
        <v/>
      </c>
      <c r="AH332" s="8" t="str">
        <f t="shared" si="217"/>
        <v/>
      </c>
      <c r="AI332" s="8" t="str">
        <f t="shared" si="217"/>
        <v/>
      </c>
      <c r="AJ332" s="8" t="str">
        <f t="shared" si="217"/>
        <v/>
      </c>
      <c r="AK332" s="8" t="str">
        <f t="shared" si="217"/>
        <v/>
      </c>
      <c r="AL332" s="8" t="str">
        <f t="shared" si="217"/>
        <v/>
      </c>
      <c r="AM332" s="8" t="str">
        <f t="shared" si="217"/>
        <v/>
      </c>
      <c r="AN332" s="8" t="str">
        <f t="shared" si="217"/>
        <v/>
      </c>
      <c r="AO332" s="8" t="str">
        <f t="shared" si="217"/>
        <v/>
      </c>
      <c r="AQ332" s="8">
        <f t="shared" si="188"/>
        <v>135</v>
      </c>
      <c r="AR332" s="8">
        <f t="shared" si="189"/>
        <v>203.34644826666667</v>
      </c>
      <c r="AS332" s="8" t="str">
        <f t="shared" si="190"/>
        <v>ME008_E6</v>
      </c>
      <c r="AT332" s="8">
        <f t="shared" si="191"/>
        <v>980</v>
      </c>
      <c r="AU332" s="8">
        <f t="shared" si="192"/>
        <v>980</v>
      </c>
      <c r="AV332" s="8">
        <f t="shared" si="193"/>
        <v>960</v>
      </c>
      <c r="AW332" s="8">
        <f t="shared" si="194"/>
        <v>935</v>
      </c>
      <c r="AX332" s="8">
        <f t="shared" si="195"/>
        <v>915</v>
      </c>
      <c r="AY332" s="8">
        <f t="shared" si="196"/>
        <v>900</v>
      </c>
      <c r="AZ332" s="8">
        <f t="shared" si="197"/>
        <v>890</v>
      </c>
      <c r="BA332" s="8">
        <f t="shared" si="198"/>
        <v>880</v>
      </c>
      <c r="BB332" s="8">
        <f t="shared" si="199"/>
        <v>870</v>
      </c>
      <c r="BC332" s="8">
        <f t="shared" si="200"/>
        <v>865</v>
      </c>
      <c r="BD332" s="8">
        <f t="shared" si="201"/>
        <v>860</v>
      </c>
      <c r="BE332" s="8">
        <f t="shared" si="202"/>
        <v>850</v>
      </c>
      <c r="BF332" s="8">
        <f t="shared" si="203"/>
        <v>845</v>
      </c>
      <c r="BG332" s="8">
        <f t="shared" si="204"/>
        <v>840</v>
      </c>
      <c r="BH332" s="8" t="str">
        <f t="shared" si="205"/>
        <v/>
      </c>
      <c r="BI332" s="8" t="str">
        <f t="shared" si="206"/>
        <v/>
      </c>
      <c r="BJ332" s="8" t="str">
        <f t="shared" si="207"/>
        <v/>
      </c>
      <c r="BK332" s="8" t="str">
        <f t="shared" si="208"/>
        <v/>
      </c>
      <c r="BL332" s="8" t="str">
        <f t="shared" si="209"/>
        <v/>
      </c>
      <c r="BM332" s="8" t="str">
        <f t="shared" si="210"/>
        <v/>
      </c>
      <c r="BN332" s="8" t="str">
        <f t="shared" si="211"/>
        <v/>
      </c>
      <c r="BO332" s="8" t="str">
        <f t="shared" si="212"/>
        <v/>
      </c>
      <c r="BP332" s="8" t="str">
        <f t="shared" si="213"/>
        <v/>
      </c>
      <c r="BQ332" s="8" t="str">
        <f t="shared" si="214"/>
        <v/>
      </c>
    </row>
    <row r="333" spans="1:69" x14ac:dyDescent="0.2">
      <c r="A333" s="8" t="str">
        <f>Binning!B333</f>
        <v>ECPU</v>
      </c>
      <c r="B333" s="8" t="str">
        <f>Binning!C333</f>
        <v>ME008</v>
      </c>
      <c r="C333" s="8" t="str">
        <f>Binning!D333</f>
        <v>E7</v>
      </c>
      <c r="D333" s="8" t="str">
        <f>Binning!F333</f>
        <v>ME008_E7</v>
      </c>
      <c r="E333" s="8" t="str">
        <f>Binning!G333</f>
        <v>Bin1</v>
      </c>
      <c r="F333" s="8">
        <f>Binning!H333</f>
        <v>1085</v>
      </c>
      <c r="G333" s="8">
        <f>Binning!I333</f>
        <v>145</v>
      </c>
      <c r="H333" s="8">
        <f>Binning!J333</f>
        <v>274.60000000000002</v>
      </c>
      <c r="J333" s="8">
        <f>Binning!L333</f>
        <v>885</v>
      </c>
      <c r="K333" s="8">
        <f>Binning!M333</f>
        <v>730</v>
      </c>
      <c r="L333" s="8">
        <f>Binning!N333</f>
        <v>95</v>
      </c>
      <c r="M333" s="8">
        <f>Binning!Y333</f>
        <v>5</v>
      </c>
      <c r="O333" s="8">
        <f t="shared" si="186"/>
        <v>135</v>
      </c>
      <c r="P333" s="8">
        <f>Binning!AZ333</f>
        <v>203.34644826666667</v>
      </c>
      <c r="Q333" s="8" t="str">
        <f t="shared" si="187"/>
        <v>ME008_E7</v>
      </c>
      <c r="R333" s="8">
        <f t="shared" si="219"/>
        <v>885</v>
      </c>
      <c r="S333" s="8">
        <f t="shared" si="219"/>
        <v>885</v>
      </c>
      <c r="T333" s="8">
        <f t="shared" si="219"/>
        <v>850</v>
      </c>
      <c r="U333" s="8">
        <f t="shared" si="219"/>
        <v>825</v>
      </c>
      <c r="V333" s="8">
        <f t="shared" si="219"/>
        <v>805</v>
      </c>
      <c r="W333" s="8">
        <f t="shared" si="219"/>
        <v>790</v>
      </c>
      <c r="X333" s="8">
        <f t="shared" si="219"/>
        <v>780</v>
      </c>
      <c r="Y333" s="8">
        <f t="shared" si="219"/>
        <v>770</v>
      </c>
      <c r="Z333" s="8">
        <f t="shared" si="219"/>
        <v>760</v>
      </c>
      <c r="AA333" s="8">
        <f t="shared" si="219"/>
        <v>755</v>
      </c>
      <c r="AB333" s="8">
        <f t="shared" si="219"/>
        <v>750</v>
      </c>
      <c r="AC333" s="8">
        <f t="shared" si="219"/>
        <v>740</v>
      </c>
      <c r="AD333" s="8">
        <f t="shared" si="219"/>
        <v>735</v>
      </c>
      <c r="AE333" s="8">
        <f t="shared" si="219"/>
        <v>730</v>
      </c>
      <c r="AF333" s="8" t="str">
        <f t="shared" si="219"/>
        <v/>
      </c>
      <c r="AG333" s="8" t="str">
        <f t="shared" si="219"/>
        <v/>
      </c>
      <c r="AH333" s="8" t="str">
        <f t="shared" si="217"/>
        <v/>
      </c>
      <c r="AI333" s="8" t="str">
        <f t="shared" si="217"/>
        <v/>
      </c>
      <c r="AJ333" s="8" t="str">
        <f t="shared" si="217"/>
        <v/>
      </c>
      <c r="AK333" s="8" t="str">
        <f t="shared" si="217"/>
        <v/>
      </c>
      <c r="AL333" s="8" t="str">
        <f t="shared" si="217"/>
        <v/>
      </c>
      <c r="AM333" s="8" t="str">
        <f t="shared" si="217"/>
        <v/>
      </c>
      <c r="AN333" s="8" t="str">
        <f t="shared" si="217"/>
        <v/>
      </c>
      <c r="AO333" s="8" t="str">
        <f t="shared" si="217"/>
        <v/>
      </c>
      <c r="AQ333" s="8">
        <f t="shared" si="188"/>
        <v>135</v>
      </c>
      <c r="AR333" s="8">
        <f t="shared" si="189"/>
        <v>203.34644826666667</v>
      </c>
      <c r="AS333" s="8" t="str">
        <f t="shared" si="190"/>
        <v>ME008_E7</v>
      </c>
      <c r="AT333" s="8">
        <f t="shared" si="191"/>
        <v>980</v>
      </c>
      <c r="AU333" s="8">
        <f t="shared" si="192"/>
        <v>980</v>
      </c>
      <c r="AV333" s="8">
        <f t="shared" si="193"/>
        <v>945</v>
      </c>
      <c r="AW333" s="8">
        <f t="shared" si="194"/>
        <v>920</v>
      </c>
      <c r="AX333" s="8">
        <f t="shared" si="195"/>
        <v>900</v>
      </c>
      <c r="AY333" s="8">
        <f t="shared" si="196"/>
        <v>885</v>
      </c>
      <c r="AZ333" s="8">
        <f t="shared" si="197"/>
        <v>875</v>
      </c>
      <c r="BA333" s="8">
        <f t="shared" si="198"/>
        <v>865</v>
      </c>
      <c r="BB333" s="8">
        <f t="shared" si="199"/>
        <v>855</v>
      </c>
      <c r="BC333" s="8">
        <f t="shared" si="200"/>
        <v>850</v>
      </c>
      <c r="BD333" s="8">
        <f t="shared" si="201"/>
        <v>845</v>
      </c>
      <c r="BE333" s="8">
        <f t="shared" si="202"/>
        <v>835</v>
      </c>
      <c r="BF333" s="8">
        <f t="shared" si="203"/>
        <v>830</v>
      </c>
      <c r="BG333" s="8">
        <f t="shared" si="204"/>
        <v>825</v>
      </c>
      <c r="BH333" s="8" t="str">
        <f t="shared" si="205"/>
        <v/>
      </c>
      <c r="BI333" s="8" t="str">
        <f t="shared" si="206"/>
        <v/>
      </c>
      <c r="BJ333" s="8" t="str">
        <f t="shared" si="207"/>
        <v/>
      </c>
      <c r="BK333" s="8" t="str">
        <f t="shared" si="208"/>
        <v/>
      </c>
      <c r="BL333" s="8" t="str">
        <f t="shared" si="209"/>
        <v/>
      </c>
      <c r="BM333" s="8" t="str">
        <f t="shared" si="210"/>
        <v/>
      </c>
      <c r="BN333" s="8" t="str">
        <f t="shared" si="211"/>
        <v/>
      </c>
      <c r="BO333" s="8" t="str">
        <f t="shared" si="212"/>
        <v/>
      </c>
      <c r="BP333" s="8" t="str">
        <f t="shared" si="213"/>
        <v/>
      </c>
      <c r="BQ333" s="8" t="str">
        <f t="shared" si="214"/>
        <v/>
      </c>
    </row>
    <row r="334" spans="1:69" x14ac:dyDescent="0.2">
      <c r="A334" s="8" t="str">
        <f>Binning!B334</f>
        <v>ECPU</v>
      </c>
      <c r="B334" s="8" t="str">
        <f>Binning!C334</f>
        <v>ME008</v>
      </c>
      <c r="C334" s="8" t="str">
        <f>Binning!D334</f>
        <v>E8</v>
      </c>
      <c r="D334" s="8" t="str">
        <f>Binning!F334</f>
        <v>ME008_E8</v>
      </c>
      <c r="E334" s="8" t="str">
        <f>Binning!G334</f>
        <v>Bin1</v>
      </c>
      <c r="F334" s="8">
        <f>Binning!H334</f>
        <v>1070</v>
      </c>
      <c r="G334" s="8">
        <f>Binning!I334</f>
        <v>145</v>
      </c>
      <c r="H334" s="8">
        <f>Binning!J334</f>
        <v>274.60000000000002</v>
      </c>
      <c r="J334" s="8">
        <f>Binning!L334</f>
        <v>885</v>
      </c>
      <c r="K334" s="8">
        <f>Binning!M334</f>
        <v>730</v>
      </c>
      <c r="L334" s="8">
        <f>Binning!N334</f>
        <v>95</v>
      </c>
      <c r="M334" s="8">
        <f>Binning!Y334</f>
        <v>5</v>
      </c>
      <c r="O334" s="8">
        <f t="shared" si="186"/>
        <v>135</v>
      </c>
      <c r="P334" s="8">
        <f>Binning!AZ334</f>
        <v>203.34644826666667</v>
      </c>
      <c r="Q334" s="8" t="str">
        <f t="shared" si="187"/>
        <v>ME008_E8</v>
      </c>
      <c r="R334" s="8">
        <f t="shared" ref="R334:AG350" si="220">IF($O334*1.03&gt;R$2,MAX(MIN(FLOOR(($F334-$G334*LOG10($P334*R$2/100))/$M334,1)*$M334,$J334),$K334),"")</f>
        <v>885</v>
      </c>
      <c r="S334" s="8">
        <f t="shared" si="220"/>
        <v>880</v>
      </c>
      <c r="T334" s="8">
        <f t="shared" si="220"/>
        <v>835</v>
      </c>
      <c r="U334" s="8">
        <f t="shared" si="220"/>
        <v>810</v>
      </c>
      <c r="V334" s="8">
        <f t="shared" si="220"/>
        <v>790</v>
      </c>
      <c r="W334" s="8">
        <f t="shared" si="220"/>
        <v>775</v>
      </c>
      <c r="X334" s="8">
        <f t="shared" si="220"/>
        <v>765</v>
      </c>
      <c r="Y334" s="8">
        <f t="shared" si="220"/>
        <v>755</v>
      </c>
      <c r="Z334" s="8">
        <f t="shared" si="220"/>
        <v>745</v>
      </c>
      <c r="AA334" s="8">
        <f t="shared" si="220"/>
        <v>740</v>
      </c>
      <c r="AB334" s="8">
        <f t="shared" si="220"/>
        <v>735</v>
      </c>
      <c r="AC334" s="8">
        <f t="shared" si="220"/>
        <v>730</v>
      </c>
      <c r="AD334" s="8">
        <f t="shared" si="220"/>
        <v>730</v>
      </c>
      <c r="AE334" s="8">
        <f t="shared" si="220"/>
        <v>730</v>
      </c>
      <c r="AF334" s="8" t="str">
        <f t="shared" si="220"/>
        <v/>
      </c>
      <c r="AG334" s="8" t="str">
        <f t="shared" si="220"/>
        <v/>
      </c>
      <c r="AH334" s="8" t="str">
        <f t="shared" si="217"/>
        <v/>
      </c>
      <c r="AI334" s="8" t="str">
        <f t="shared" si="217"/>
        <v/>
      </c>
      <c r="AJ334" s="8" t="str">
        <f t="shared" si="217"/>
        <v/>
      </c>
      <c r="AK334" s="8" t="str">
        <f t="shared" si="217"/>
        <v/>
      </c>
      <c r="AL334" s="8" t="str">
        <f t="shared" si="217"/>
        <v/>
      </c>
      <c r="AM334" s="8" t="str">
        <f t="shared" si="217"/>
        <v/>
      </c>
      <c r="AN334" s="8" t="str">
        <f t="shared" si="217"/>
        <v/>
      </c>
      <c r="AO334" s="8" t="str">
        <f t="shared" si="217"/>
        <v/>
      </c>
      <c r="AQ334" s="8">
        <f t="shared" si="188"/>
        <v>135</v>
      </c>
      <c r="AR334" s="8">
        <f t="shared" si="189"/>
        <v>203.34644826666667</v>
      </c>
      <c r="AS334" s="8" t="str">
        <f t="shared" si="190"/>
        <v>ME008_E8</v>
      </c>
      <c r="AT334" s="8">
        <f t="shared" si="191"/>
        <v>980</v>
      </c>
      <c r="AU334" s="8">
        <f t="shared" si="192"/>
        <v>975</v>
      </c>
      <c r="AV334" s="8">
        <f t="shared" si="193"/>
        <v>930</v>
      </c>
      <c r="AW334" s="8">
        <f t="shared" si="194"/>
        <v>905</v>
      </c>
      <c r="AX334" s="8">
        <f t="shared" si="195"/>
        <v>885</v>
      </c>
      <c r="AY334" s="8">
        <f t="shared" si="196"/>
        <v>870</v>
      </c>
      <c r="AZ334" s="8">
        <f t="shared" si="197"/>
        <v>860</v>
      </c>
      <c r="BA334" s="8">
        <f t="shared" si="198"/>
        <v>850</v>
      </c>
      <c r="BB334" s="8">
        <f t="shared" si="199"/>
        <v>840</v>
      </c>
      <c r="BC334" s="8">
        <f t="shared" si="200"/>
        <v>835</v>
      </c>
      <c r="BD334" s="8">
        <f t="shared" si="201"/>
        <v>830</v>
      </c>
      <c r="BE334" s="8">
        <f t="shared" si="202"/>
        <v>825</v>
      </c>
      <c r="BF334" s="8">
        <f t="shared" si="203"/>
        <v>825</v>
      </c>
      <c r="BG334" s="8">
        <f t="shared" si="204"/>
        <v>825</v>
      </c>
      <c r="BH334" s="8" t="str">
        <f t="shared" si="205"/>
        <v/>
      </c>
      <c r="BI334" s="8" t="str">
        <f t="shared" si="206"/>
        <v/>
      </c>
      <c r="BJ334" s="8" t="str">
        <f t="shared" si="207"/>
        <v/>
      </c>
      <c r="BK334" s="8" t="str">
        <f t="shared" si="208"/>
        <v/>
      </c>
      <c r="BL334" s="8" t="str">
        <f t="shared" si="209"/>
        <v/>
      </c>
      <c r="BM334" s="8" t="str">
        <f t="shared" si="210"/>
        <v/>
      </c>
      <c r="BN334" s="8" t="str">
        <f t="shared" si="211"/>
        <v/>
      </c>
      <c r="BO334" s="8" t="str">
        <f t="shared" si="212"/>
        <v/>
      </c>
      <c r="BP334" s="8" t="str">
        <f t="shared" si="213"/>
        <v/>
      </c>
      <c r="BQ334" s="8" t="str">
        <f t="shared" si="214"/>
        <v/>
      </c>
    </row>
    <row r="335" spans="1:69" x14ac:dyDescent="0.2">
      <c r="A335" s="8" t="str">
        <f>Binning!B335</f>
        <v>ECPU</v>
      </c>
      <c r="B335" s="8" t="str">
        <f>Binning!C335</f>
        <v>ME008</v>
      </c>
      <c r="C335" s="8" t="str">
        <f>Binning!D335</f>
        <v>E9</v>
      </c>
      <c r="D335" s="8" t="str">
        <f>Binning!F335</f>
        <v>ME008_E9</v>
      </c>
      <c r="E335" s="8" t="str">
        <f>Binning!G335</f>
        <v>Bin1</v>
      </c>
      <c r="F335" s="8">
        <f>Binning!H335</f>
        <v>1055</v>
      </c>
      <c r="G335" s="8">
        <f>Binning!I335</f>
        <v>145</v>
      </c>
      <c r="H335" s="8">
        <f>Binning!J335</f>
        <v>274.60000000000002</v>
      </c>
      <c r="J335" s="8">
        <f>Binning!L335</f>
        <v>885</v>
      </c>
      <c r="K335" s="8">
        <f>Binning!M335</f>
        <v>730</v>
      </c>
      <c r="L335" s="8">
        <f>Binning!N335</f>
        <v>95</v>
      </c>
      <c r="M335" s="8">
        <f>Binning!Y335</f>
        <v>5</v>
      </c>
      <c r="O335" s="8">
        <f t="shared" si="186"/>
        <v>135</v>
      </c>
      <c r="P335" s="8">
        <f>Binning!AZ335</f>
        <v>203.34644826666667</v>
      </c>
      <c r="Q335" s="8" t="str">
        <f t="shared" si="187"/>
        <v>ME008_E9</v>
      </c>
      <c r="R335" s="8">
        <f t="shared" si="220"/>
        <v>885</v>
      </c>
      <c r="S335" s="8">
        <f t="shared" si="220"/>
        <v>865</v>
      </c>
      <c r="T335" s="8">
        <f t="shared" si="220"/>
        <v>820</v>
      </c>
      <c r="U335" s="8">
        <f t="shared" si="220"/>
        <v>795</v>
      </c>
      <c r="V335" s="8">
        <f t="shared" si="220"/>
        <v>775</v>
      </c>
      <c r="W335" s="8">
        <f t="shared" si="220"/>
        <v>760</v>
      </c>
      <c r="X335" s="8">
        <f t="shared" si="220"/>
        <v>750</v>
      </c>
      <c r="Y335" s="8">
        <f t="shared" si="220"/>
        <v>740</v>
      </c>
      <c r="Z335" s="8">
        <f t="shared" si="220"/>
        <v>730</v>
      </c>
      <c r="AA335" s="8">
        <f t="shared" si="220"/>
        <v>730</v>
      </c>
      <c r="AB335" s="8">
        <f t="shared" si="220"/>
        <v>730</v>
      </c>
      <c r="AC335" s="8">
        <f t="shared" si="220"/>
        <v>730</v>
      </c>
      <c r="AD335" s="8">
        <f t="shared" si="220"/>
        <v>730</v>
      </c>
      <c r="AE335" s="8">
        <f t="shared" si="220"/>
        <v>730</v>
      </c>
      <c r="AF335" s="8" t="str">
        <f t="shared" si="220"/>
        <v/>
      </c>
      <c r="AG335" s="8" t="str">
        <f t="shared" si="217"/>
        <v/>
      </c>
      <c r="AH335" s="8" t="str">
        <f t="shared" si="217"/>
        <v/>
      </c>
      <c r="AI335" s="8" t="str">
        <f t="shared" si="217"/>
        <v/>
      </c>
      <c r="AJ335" s="8" t="str">
        <f t="shared" si="217"/>
        <v/>
      </c>
      <c r="AK335" s="8" t="str">
        <f t="shared" si="217"/>
        <v/>
      </c>
      <c r="AL335" s="8" t="str">
        <f t="shared" si="217"/>
        <v/>
      </c>
      <c r="AM335" s="8" t="str">
        <f t="shared" si="217"/>
        <v/>
      </c>
      <c r="AN335" s="8" t="str">
        <f t="shared" si="217"/>
        <v/>
      </c>
      <c r="AO335" s="8" t="str">
        <f t="shared" si="217"/>
        <v/>
      </c>
      <c r="AQ335" s="8">
        <f t="shared" si="188"/>
        <v>135</v>
      </c>
      <c r="AR335" s="8">
        <f t="shared" si="189"/>
        <v>203.34644826666667</v>
      </c>
      <c r="AS335" s="8" t="str">
        <f t="shared" si="190"/>
        <v>ME008_E9</v>
      </c>
      <c r="AT335" s="8">
        <f t="shared" si="191"/>
        <v>980</v>
      </c>
      <c r="AU335" s="8">
        <f t="shared" si="192"/>
        <v>960</v>
      </c>
      <c r="AV335" s="8">
        <f t="shared" si="193"/>
        <v>915</v>
      </c>
      <c r="AW335" s="8">
        <f t="shared" si="194"/>
        <v>890</v>
      </c>
      <c r="AX335" s="8">
        <f t="shared" si="195"/>
        <v>870</v>
      </c>
      <c r="AY335" s="8">
        <f t="shared" si="196"/>
        <v>855</v>
      </c>
      <c r="AZ335" s="8">
        <f t="shared" si="197"/>
        <v>845</v>
      </c>
      <c r="BA335" s="8">
        <f t="shared" si="198"/>
        <v>835</v>
      </c>
      <c r="BB335" s="8">
        <f t="shared" si="199"/>
        <v>825</v>
      </c>
      <c r="BC335" s="8">
        <f t="shared" si="200"/>
        <v>825</v>
      </c>
      <c r="BD335" s="8">
        <f t="shared" si="201"/>
        <v>825</v>
      </c>
      <c r="BE335" s="8">
        <f t="shared" si="202"/>
        <v>825</v>
      </c>
      <c r="BF335" s="8">
        <f t="shared" si="203"/>
        <v>825</v>
      </c>
      <c r="BG335" s="8">
        <f t="shared" si="204"/>
        <v>825</v>
      </c>
      <c r="BH335" s="8" t="str">
        <f t="shared" si="205"/>
        <v/>
      </c>
      <c r="BI335" s="8" t="str">
        <f t="shared" si="206"/>
        <v/>
      </c>
      <c r="BJ335" s="8" t="str">
        <f t="shared" si="207"/>
        <v/>
      </c>
      <c r="BK335" s="8" t="str">
        <f t="shared" si="208"/>
        <v/>
      </c>
      <c r="BL335" s="8" t="str">
        <f t="shared" si="209"/>
        <v/>
      </c>
      <c r="BM335" s="8" t="str">
        <f t="shared" si="210"/>
        <v/>
      </c>
      <c r="BN335" s="8" t="str">
        <f t="shared" si="211"/>
        <v/>
      </c>
      <c r="BO335" s="8" t="str">
        <f t="shared" si="212"/>
        <v/>
      </c>
      <c r="BP335" s="8" t="str">
        <f t="shared" si="213"/>
        <v/>
      </c>
      <c r="BQ335" s="8" t="str">
        <f t="shared" si="214"/>
        <v/>
      </c>
    </row>
    <row r="336" spans="1:69" x14ac:dyDescent="0.2">
      <c r="A336" s="8" t="str">
        <f>Binning!B336</f>
        <v>ECPU</v>
      </c>
      <c r="B336" s="8" t="str">
        <f>Binning!C336</f>
        <v>ME008</v>
      </c>
      <c r="C336" s="8" t="str">
        <f>Binning!D336</f>
        <v>E10</v>
      </c>
      <c r="D336" s="8" t="str">
        <f>Binning!F336</f>
        <v>ME008_E10</v>
      </c>
      <c r="E336" s="8" t="str">
        <f>Binning!G336</f>
        <v>Bin1</v>
      </c>
      <c r="F336" s="8">
        <f>Binning!H336</f>
        <v>1040</v>
      </c>
      <c r="G336" s="8">
        <f>Binning!I336</f>
        <v>145</v>
      </c>
      <c r="H336" s="8">
        <f>Binning!J336</f>
        <v>274.60000000000002</v>
      </c>
      <c r="J336" s="8">
        <f>Binning!L336</f>
        <v>885</v>
      </c>
      <c r="K336" s="8">
        <f>Binning!M336</f>
        <v>730</v>
      </c>
      <c r="L336" s="8">
        <f>Binning!N336</f>
        <v>95</v>
      </c>
      <c r="M336" s="8">
        <f>Binning!Y336</f>
        <v>5</v>
      </c>
      <c r="O336" s="8">
        <f t="shared" si="186"/>
        <v>135</v>
      </c>
      <c r="P336" s="8">
        <f>Binning!AZ336</f>
        <v>203.34644826666667</v>
      </c>
      <c r="Q336" s="8" t="str">
        <f t="shared" si="187"/>
        <v>ME008_E10</v>
      </c>
      <c r="R336" s="8">
        <f t="shared" si="220"/>
        <v>885</v>
      </c>
      <c r="S336" s="8">
        <f t="shared" si="220"/>
        <v>850</v>
      </c>
      <c r="T336" s="8">
        <f t="shared" si="220"/>
        <v>805</v>
      </c>
      <c r="U336" s="8">
        <f t="shared" si="220"/>
        <v>780</v>
      </c>
      <c r="V336" s="8">
        <f t="shared" si="220"/>
        <v>760</v>
      </c>
      <c r="W336" s="8">
        <f t="shared" si="220"/>
        <v>745</v>
      </c>
      <c r="X336" s="8">
        <f t="shared" si="220"/>
        <v>735</v>
      </c>
      <c r="Y336" s="8">
        <f t="shared" si="220"/>
        <v>730</v>
      </c>
      <c r="Z336" s="8">
        <f t="shared" si="220"/>
        <v>730</v>
      </c>
      <c r="AA336" s="8">
        <f t="shared" si="220"/>
        <v>730</v>
      </c>
      <c r="AB336" s="8">
        <f t="shared" si="220"/>
        <v>730</v>
      </c>
      <c r="AC336" s="8">
        <f t="shared" si="220"/>
        <v>730</v>
      </c>
      <c r="AD336" s="8">
        <f t="shared" si="220"/>
        <v>730</v>
      </c>
      <c r="AE336" s="8">
        <f t="shared" si="220"/>
        <v>730</v>
      </c>
      <c r="AF336" s="8" t="str">
        <f t="shared" si="220"/>
        <v/>
      </c>
      <c r="AG336" s="8" t="str">
        <f t="shared" si="220"/>
        <v/>
      </c>
      <c r="AH336" s="8" t="str">
        <f t="shared" si="217"/>
        <v/>
      </c>
      <c r="AI336" s="8" t="str">
        <f t="shared" si="217"/>
        <v/>
      </c>
      <c r="AJ336" s="8" t="str">
        <f t="shared" si="217"/>
        <v/>
      </c>
      <c r="AK336" s="8" t="str">
        <f t="shared" si="217"/>
        <v/>
      </c>
      <c r="AL336" s="8" t="str">
        <f t="shared" si="217"/>
        <v/>
      </c>
      <c r="AM336" s="8" t="str">
        <f t="shared" si="217"/>
        <v/>
      </c>
      <c r="AN336" s="8" t="str">
        <f t="shared" si="217"/>
        <v/>
      </c>
      <c r="AO336" s="8" t="str">
        <f t="shared" si="217"/>
        <v/>
      </c>
      <c r="AQ336" s="8">
        <f t="shared" si="188"/>
        <v>135</v>
      </c>
      <c r="AR336" s="8">
        <f t="shared" si="189"/>
        <v>203.34644826666667</v>
      </c>
      <c r="AS336" s="8" t="str">
        <f t="shared" si="190"/>
        <v>ME008_E10</v>
      </c>
      <c r="AT336" s="8">
        <f t="shared" si="191"/>
        <v>980</v>
      </c>
      <c r="AU336" s="8">
        <f t="shared" si="192"/>
        <v>945</v>
      </c>
      <c r="AV336" s="8">
        <f t="shared" si="193"/>
        <v>900</v>
      </c>
      <c r="AW336" s="8">
        <f t="shared" si="194"/>
        <v>875</v>
      </c>
      <c r="AX336" s="8">
        <f t="shared" si="195"/>
        <v>855</v>
      </c>
      <c r="AY336" s="8">
        <f t="shared" si="196"/>
        <v>840</v>
      </c>
      <c r="AZ336" s="8">
        <f t="shared" si="197"/>
        <v>830</v>
      </c>
      <c r="BA336" s="8">
        <f t="shared" si="198"/>
        <v>825</v>
      </c>
      <c r="BB336" s="8">
        <f t="shared" si="199"/>
        <v>825</v>
      </c>
      <c r="BC336" s="8">
        <f t="shared" si="200"/>
        <v>825</v>
      </c>
      <c r="BD336" s="8">
        <f t="shared" si="201"/>
        <v>825</v>
      </c>
      <c r="BE336" s="8">
        <f t="shared" si="202"/>
        <v>825</v>
      </c>
      <c r="BF336" s="8">
        <f t="shared" si="203"/>
        <v>825</v>
      </c>
      <c r="BG336" s="8">
        <f t="shared" si="204"/>
        <v>825</v>
      </c>
      <c r="BH336" s="8" t="str">
        <f t="shared" si="205"/>
        <v/>
      </c>
      <c r="BI336" s="8" t="str">
        <f t="shared" si="206"/>
        <v/>
      </c>
      <c r="BJ336" s="8" t="str">
        <f t="shared" si="207"/>
        <v/>
      </c>
      <c r="BK336" s="8" t="str">
        <f t="shared" si="208"/>
        <v/>
      </c>
      <c r="BL336" s="8" t="str">
        <f t="shared" si="209"/>
        <v/>
      </c>
      <c r="BM336" s="8" t="str">
        <f t="shared" si="210"/>
        <v/>
      </c>
      <c r="BN336" s="8" t="str">
        <f t="shared" si="211"/>
        <v/>
      </c>
      <c r="BO336" s="8" t="str">
        <f t="shared" si="212"/>
        <v/>
      </c>
      <c r="BP336" s="8" t="str">
        <f t="shared" si="213"/>
        <v/>
      </c>
      <c r="BQ336" s="8" t="str">
        <f t="shared" si="214"/>
        <v/>
      </c>
    </row>
    <row r="337" spans="1:69" x14ac:dyDescent="0.2">
      <c r="A337" s="8" t="str">
        <f>Binning!B337</f>
        <v>ECPU</v>
      </c>
      <c r="B337" s="8" t="str">
        <f>Binning!C337</f>
        <v>ME008</v>
      </c>
      <c r="C337" s="8" t="str">
        <f>Binning!D337</f>
        <v>E11</v>
      </c>
      <c r="D337" s="8" t="str">
        <f>Binning!F337</f>
        <v>ME008_E11</v>
      </c>
      <c r="E337" s="8" t="str">
        <f>Binning!G337</f>
        <v>Bin1</v>
      </c>
      <c r="F337" s="8">
        <f>Binning!H337</f>
        <v>1025</v>
      </c>
      <c r="G337" s="8">
        <f>Binning!I337</f>
        <v>145</v>
      </c>
      <c r="H337" s="8">
        <f>Binning!J337</f>
        <v>274.60000000000002</v>
      </c>
      <c r="J337" s="8">
        <f>Binning!L337</f>
        <v>885</v>
      </c>
      <c r="K337" s="8">
        <f>Binning!M337</f>
        <v>730</v>
      </c>
      <c r="L337" s="8">
        <f>Binning!N337</f>
        <v>95</v>
      </c>
      <c r="M337" s="8">
        <f>Binning!Y337</f>
        <v>5</v>
      </c>
      <c r="O337" s="8">
        <f t="shared" si="186"/>
        <v>135</v>
      </c>
      <c r="P337" s="8">
        <f>Binning!AZ337</f>
        <v>203.34644826666667</v>
      </c>
      <c r="Q337" s="8" t="str">
        <f t="shared" si="187"/>
        <v>ME008_E11</v>
      </c>
      <c r="R337" s="8">
        <f t="shared" si="220"/>
        <v>885</v>
      </c>
      <c r="S337" s="8">
        <f t="shared" si="220"/>
        <v>835</v>
      </c>
      <c r="T337" s="8">
        <f t="shared" si="220"/>
        <v>790</v>
      </c>
      <c r="U337" s="8">
        <f t="shared" si="220"/>
        <v>765</v>
      </c>
      <c r="V337" s="8">
        <f t="shared" si="220"/>
        <v>745</v>
      </c>
      <c r="W337" s="8">
        <f t="shared" si="220"/>
        <v>730</v>
      </c>
      <c r="X337" s="8">
        <f t="shared" si="220"/>
        <v>730</v>
      </c>
      <c r="Y337" s="8">
        <f t="shared" si="220"/>
        <v>730</v>
      </c>
      <c r="Z337" s="8">
        <f t="shared" si="220"/>
        <v>730</v>
      </c>
      <c r="AA337" s="8">
        <f t="shared" si="220"/>
        <v>730</v>
      </c>
      <c r="AB337" s="8">
        <f t="shared" si="220"/>
        <v>730</v>
      </c>
      <c r="AC337" s="8">
        <f t="shared" si="220"/>
        <v>730</v>
      </c>
      <c r="AD337" s="8">
        <f t="shared" si="220"/>
        <v>730</v>
      </c>
      <c r="AE337" s="8">
        <f t="shared" si="220"/>
        <v>730</v>
      </c>
      <c r="AF337" s="8" t="str">
        <f t="shared" si="220"/>
        <v/>
      </c>
      <c r="AG337" s="8" t="str">
        <f t="shared" si="220"/>
        <v/>
      </c>
      <c r="AH337" s="8" t="str">
        <f t="shared" si="217"/>
        <v/>
      </c>
      <c r="AI337" s="8" t="str">
        <f t="shared" si="217"/>
        <v/>
      </c>
      <c r="AJ337" s="8" t="str">
        <f t="shared" si="217"/>
        <v/>
      </c>
      <c r="AK337" s="8" t="str">
        <f t="shared" si="217"/>
        <v/>
      </c>
      <c r="AL337" s="8" t="str">
        <f t="shared" si="217"/>
        <v/>
      </c>
      <c r="AM337" s="8" t="str">
        <f t="shared" si="217"/>
        <v/>
      </c>
      <c r="AN337" s="8" t="str">
        <f t="shared" si="217"/>
        <v/>
      </c>
      <c r="AO337" s="8" t="str">
        <f t="shared" si="217"/>
        <v/>
      </c>
      <c r="AQ337" s="8">
        <f t="shared" si="188"/>
        <v>135</v>
      </c>
      <c r="AR337" s="8">
        <f t="shared" si="189"/>
        <v>203.34644826666667</v>
      </c>
      <c r="AS337" s="8" t="str">
        <f t="shared" si="190"/>
        <v>ME008_E11</v>
      </c>
      <c r="AT337" s="8">
        <f t="shared" si="191"/>
        <v>980</v>
      </c>
      <c r="AU337" s="8">
        <f t="shared" si="192"/>
        <v>930</v>
      </c>
      <c r="AV337" s="8">
        <f t="shared" si="193"/>
        <v>885</v>
      </c>
      <c r="AW337" s="8">
        <f t="shared" si="194"/>
        <v>860</v>
      </c>
      <c r="AX337" s="8">
        <f t="shared" si="195"/>
        <v>840</v>
      </c>
      <c r="AY337" s="8">
        <f t="shared" si="196"/>
        <v>825</v>
      </c>
      <c r="AZ337" s="8">
        <f t="shared" si="197"/>
        <v>825</v>
      </c>
      <c r="BA337" s="8">
        <f t="shared" si="198"/>
        <v>825</v>
      </c>
      <c r="BB337" s="8">
        <f t="shared" si="199"/>
        <v>825</v>
      </c>
      <c r="BC337" s="8">
        <f t="shared" si="200"/>
        <v>825</v>
      </c>
      <c r="BD337" s="8">
        <f t="shared" si="201"/>
        <v>825</v>
      </c>
      <c r="BE337" s="8">
        <f t="shared" si="202"/>
        <v>825</v>
      </c>
      <c r="BF337" s="8">
        <f t="shared" si="203"/>
        <v>825</v>
      </c>
      <c r="BG337" s="8">
        <f t="shared" si="204"/>
        <v>825</v>
      </c>
      <c r="BH337" s="8" t="str">
        <f t="shared" si="205"/>
        <v/>
      </c>
      <c r="BI337" s="8" t="str">
        <f t="shared" si="206"/>
        <v/>
      </c>
      <c r="BJ337" s="8" t="str">
        <f t="shared" si="207"/>
        <v/>
      </c>
      <c r="BK337" s="8" t="str">
        <f t="shared" si="208"/>
        <v/>
      </c>
      <c r="BL337" s="8" t="str">
        <f t="shared" si="209"/>
        <v/>
      </c>
      <c r="BM337" s="8" t="str">
        <f t="shared" si="210"/>
        <v/>
      </c>
      <c r="BN337" s="8" t="str">
        <f t="shared" si="211"/>
        <v/>
      </c>
      <c r="BO337" s="8" t="str">
        <f t="shared" si="212"/>
        <v/>
      </c>
      <c r="BP337" s="8" t="str">
        <f t="shared" si="213"/>
        <v/>
      </c>
      <c r="BQ337" s="8" t="str">
        <f t="shared" si="214"/>
        <v/>
      </c>
    </row>
    <row r="338" spans="1:69" x14ac:dyDescent="0.2">
      <c r="A338" s="8" t="str">
        <f>Binning!B338</f>
        <v>ECPU</v>
      </c>
      <c r="B338" s="8" t="str">
        <f>Binning!C338</f>
        <v>ME008</v>
      </c>
      <c r="C338" s="8" t="str">
        <f>Binning!D338</f>
        <v>E12</v>
      </c>
      <c r="D338" s="8" t="str">
        <f>Binning!F338</f>
        <v>ME008_E12</v>
      </c>
      <c r="E338" s="8" t="str">
        <f>Binning!G338</f>
        <v>Bin1</v>
      </c>
      <c r="F338" s="8">
        <f>Binning!H338</f>
        <v>1010</v>
      </c>
      <c r="G338" s="8">
        <f>Binning!I338</f>
        <v>145</v>
      </c>
      <c r="H338" s="8">
        <f>Binning!J338</f>
        <v>274.60000000000002</v>
      </c>
      <c r="J338" s="8">
        <f>Binning!L338</f>
        <v>885</v>
      </c>
      <c r="K338" s="8">
        <f>Binning!M338</f>
        <v>730</v>
      </c>
      <c r="L338" s="8">
        <f>Binning!N338</f>
        <v>95</v>
      </c>
      <c r="M338" s="8">
        <f>Binning!Y338</f>
        <v>5</v>
      </c>
      <c r="O338" s="8">
        <f t="shared" ref="O338:O401" si="221">ROUND(100*H338/P338,0)</f>
        <v>135</v>
      </c>
      <c r="P338" s="8">
        <f>Binning!AZ338</f>
        <v>203.34644826666667</v>
      </c>
      <c r="Q338" s="8" t="str">
        <f t="shared" ref="Q338:Q401" si="222">D338</f>
        <v>ME008_E12</v>
      </c>
      <c r="R338" s="8">
        <f t="shared" si="220"/>
        <v>885</v>
      </c>
      <c r="S338" s="8">
        <f t="shared" si="220"/>
        <v>820</v>
      </c>
      <c r="T338" s="8">
        <f t="shared" si="220"/>
        <v>775</v>
      </c>
      <c r="U338" s="8">
        <f t="shared" si="220"/>
        <v>750</v>
      </c>
      <c r="V338" s="8">
        <f t="shared" si="220"/>
        <v>730</v>
      </c>
      <c r="W338" s="8">
        <f t="shared" si="220"/>
        <v>730</v>
      </c>
      <c r="X338" s="8">
        <f t="shared" si="220"/>
        <v>730</v>
      </c>
      <c r="Y338" s="8">
        <f t="shared" si="220"/>
        <v>730</v>
      </c>
      <c r="Z338" s="8">
        <f t="shared" si="220"/>
        <v>730</v>
      </c>
      <c r="AA338" s="8">
        <f t="shared" si="220"/>
        <v>730</v>
      </c>
      <c r="AB338" s="8">
        <f t="shared" si="220"/>
        <v>730</v>
      </c>
      <c r="AC338" s="8">
        <f t="shared" si="220"/>
        <v>730</v>
      </c>
      <c r="AD338" s="8">
        <f t="shared" si="220"/>
        <v>730</v>
      </c>
      <c r="AE338" s="8">
        <f t="shared" si="220"/>
        <v>730</v>
      </c>
      <c r="AF338" s="8" t="str">
        <f t="shared" si="220"/>
        <v/>
      </c>
      <c r="AG338" s="8" t="str">
        <f t="shared" si="220"/>
        <v/>
      </c>
      <c r="AH338" s="8" t="str">
        <f t="shared" si="217"/>
        <v/>
      </c>
      <c r="AI338" s="8" t="str">
        <f t="shared" si="217"/>
        <v/>
      </c>
      <c r="AJ338" s="8" t="str">
        <f t="shared" si="217"/>
        <v/>
      </c>
      <c r="AK338" s="8" t="str">
        <f t="shared" si="217"/>
        <v/>
      </c>
      <c r="AL338" s="8" t="str">
        <f t="shared" si="217"/>
        <v/>
      </c>
      <c r="AM338" s="8" t="str">
        <f t="shared" si="217"/>
        <v/>
      </c>
      <c r="AN338" s="8" t="str">
        <f t="shared" si="217"/>
        <v/>
      </c>
      <c r="AO338" s="8" t="str">
        <f t="shared" si="217"/>
        <v/>
      </c>
      <c r="AQ338" s="8">
        <f t="shared" ref="AQ338:AQ401" si="223">O338</f>
        <v>135</v>
      </c>
      <c r="AR338" s="8">
        <f t="shared" ref="AR338:AR401" si="224">P338</f>
        <v>203.34644826666667</v>
      </c>
      <c r="AS338" s="8" t="str">
        <f t="shared" ref="AS338:AS401" si="225">Q338</f>
        <v>ME008_E12</v>
      </c>
      <c r="AT338" s="8">
        <f t="shared" ref="AT338:AT401" si="226">IF($AQ338*1.03&gt;AT$2,$L338+R338,"")</f>
        <v>980</v>
      </c>
      <c r="AU338" s="8">
        <f t="shared" ref="AU338:AU401" si="227">IF($AQ338*1.03&gt;AU$2,$L338+S338,"")</f>
        <v>915</v>
      </c>
      <c r="AV338" s="8">
        <f t="shared" ref="AV338:AV401" si="228">IF($AQ338*1.03&gt;AV$2,$L338+T338,"")</f>
        <v>870</v>
      </c>
      <c r="AW338" s="8">
        <f t="shared" ref="AW338:AW401" si="229">IF($AQ338*1.03&gt;AW$2,$L338+U338,"")</f>
        <v>845</v>
      </c>
      <c r="AX338" s="8">
        <f t="shared" ref="AX338:AX401" si="230">IF($AQ338*1.03&gt;AX$2,$L338+V338,"")</f>
        <v>825</v>
      </c>
      <c r="AY338" s="8">
        <f t="shared" ref="AY338:AY401" si="231">IF($AQ338*1.03&gt;AY$2,$L338+W338,"")</f>
        <v>825</v>
      </c>
      <c r="AZ338" s="8">
        <f t="shared" ref="AZ338:AZ401" si="232">IF($AQ338*1.03&gt;AZ$2,$L338+X338,"")</f>
        <v>825</v>
      </c>
      <c r="BA338" s="8">
        <f t="shared" ref="BA338:BA401" si="233">IF($AQ338*1.03&gt;BA$2,$L338+Y338,"")</f>
        <v>825</v>
      </c>
      <c r="BB338" s="8">
        <f t="shared" ref="BB338:BB401" si="234">IF($AQ338*1.03&gt;BB$2,$L338+Z338,"")</f>
        <v>825</v>
      </c>
      <c r="BC338" s="8">
        <f t="shared" ref="BC338:BC401" si="235">IF($AQ338*1.03&gt;BC$2,$L338+AA338,"")</f>
        <v>825</v>
      </c>
      <c r="BD338" s="8">
        <f t="shared" ref="BD338:BD401" si="236">IF($AQ338*1.03&gt;BD$2,$L338+AB338,"")</f>
        <v>825</v>
      </c>
      <c r="BE338" s="8">
        <f t="shared" ref="BE338:BE401" si="237">IF($AQ338*1.03&gt;BE$2,$L338+AC338,"")</f>
        <v>825</v>
      </c>
      <c r="BF338" s="8">
        <f t="shared" ref="BF338:BF401" si="238">IF($AQ338*1.03&gt;BF$2,$L338+AD338,"")</f>
        <v>825</v>
      </c>
      <c r="BG338" s="8">
        <f t="shared" ref="BG338:BG401" si="239">IF($AQ338*1.03&gt;BG$2,$L338+AE338,"")</f>
        <v>825</v>
      </c>
      <c r="BH338" s="8" t="str">
        <f t="shared" ref="BH338:BH401" si="240">IF($AQ338*1.03&gt;BH$2,$L338+AF338,"")</f>
        <v/>
      </c>
      <c r="BI338" s="8" t="str">
        <f t="shared" ref="BI338:BI401" si="241">IF($AQ338*1.03&gt;BI$2,$L338+AG338,"")</f>
        <v/>
      </c>
      <c r="BJ338" s="8" t="str">
        <f t="shared" ref="BJ338:BJ401" si="242">IF($AQ338*1.03&gt;BJ$2,$L338+AH338,"")</f>
        <v/>
      </c>
      <c r="BK338" s="8" t="str">
        <f t="shared" ref="BK338:BK401" si="243">IF($AQ338*1.03&gt;BK$2,$L338+AI338,"")</f>
        <v/>
      </c>
      <c r="BL338" s="8" t="str">
        <f t="shared" ref="BL338:BL401" si="244">IF($AQ338*1.03&gt;BL$2,$L338+AJ338,"")</f>
        <v/>
      </c>
      <c r="BM338" s="8" t="str">
        <f t="shared" ref="BM338:BM401" si="245">IF($AQ338*1.03&gt;BM$2,$L338+AK338,"")</f>
        <v/>
      </c>
      <c r="BN338" s="8" t="str">
        <f t="shared" ref="BN338:BN401" si="246">IF($AQ338*1.03&gt;BN$2,$L338+AL338,"")</f>
        <v/>
      </c>
      <c r="BO338" s="8" t="str">
        <f t="shared" ref="BO338:BO401" si="247">IF($AQ338*1.03&gt;BO$2,$L338+AM338,"")</f>
        <v/>
      </c>
      <c r="BP338" s="8" t="str">
        <f t="shared" ref="BP338:BP401" si="248">IF($AQ338*1.03&gt;BP$2,$L338+AN338,"")</f>
        <v/>
      </c>
      <c r="BQ338" s="8" t="str">
        <f t="shared" ref="BQ338:BQ401" si="249">IF($AQ338*1.03&gt;BQ$2,$L338+AO338,"")</f>
        <v/>
      </c>
    </row>
    <row r="339" spans="1:69" x14ac:dyDescent="0.2">
      <c r="A339" s="8" t="str">
        <f>Binning!B339</f>
        <v>ECPU</v>
      </c>
      <c r="B339" s="8" t="str">
        <f>Binning!C339</f>
        <v>ME009</v>
      </c>
      <c r="C339" s="8" t="str">
        <f>Binning!D339</f>
        <v>E1</v>
      </c>
      <c r="D339" s="8" t="str">
        <f>Binning!F339</f>
        <v>ME009_E1</v>
      </c>
      <c r="E339" s="8" t="str">
        <f>Binning!G339</f>
        <v>Bin1</v>
      </c>
      <c r="F339" s="8">
        <f>Binning!H339</f>
        <v>1175</v>
      </c>
      <c r="G339" s="8">
        <f>Binning!I339</f>
        <v>145</v>
      </c>
      <c r="H339" s="8">
        <f>Binning!J339</f>
        <v>274.60000000000002</v>
      </c>
      <c r="J339" s="8">
        <f>Binning!L339</f>
        <v>905</v>
      </c>
      <c r="K339" s="8">
        <f>Binning!M339</f>
        <v>730</v>
      </c>
      <c r="L339" s="8">
        <f>Binning!N339</f>
        <v>95</v>
      </c>
      <c r="M339" s="8">
        <f>Binning!Y339</f>
        <v>5</v>
      </c>
      <c r="O339" s="8">
        <f t="shared" si="221"/>
        <v>135</v>
      </c>
      <c r="P339" s="8">
        <f>Binning!AZ339</f>
        <v>203.34644826666667</v>
      </c>
      <c r="Q339" s="8" t="str">
        <f t="shared" si="222"/>
        <v>ME009_E1</v>
      </c>
      <c r="R339" s="8">
        <f t="shared" si="220"/>
        <v>905</v>
      </c>
      <c r="S339" s="8">
        <f t="shared" si="220"/>
        <v>905</v>
      </c>
      <c r="T339" s="8">
        <f t="shared" si="220"/>
        <v>905</v>
      </c>
      <c r="U339" s="8">
        <f t="shared" si="220"/>
        <v>905</v>
      </c>
      <c r="V339" s="8">
        <f t="shared" si="220"/>
        <v>895</v>
      </c>
      <c r="W339" s="8">
        <f t="shared" si="220"/>
        <v>880</v>
      </c>
      <c r="X339" s="8">
        <f t="shared" si="220"/>
        <v>870</v>
      </c>
      <c r="Y339" s="8">
        <f t="shared" si="220"/>
        <v>860</v>
      </c>
      <c r="Z339" s="8">
        <f t="shared" si="220"/>
        <v>850</v>
      </c>
      <c r="AA339" s="8">
        <f t="shared" si="220"/>
        <v>845</v>
      </c>
      <c r="AB339" s="8">
        <f t="shared" si="220"/>
        <v>840</v>
      </c>
      <c r="AC339" s="8">
        <f t="shared" si="220"/>
        <v>830</v>
      </c>
      <c r="AD339" s="8">
        <f t="shared" si="220"/>
        <v>825</v>
      </c>
      <c r="AE339" s="8">
        <f t="shared" si="220"/>
        <v>820</v>
      </c>
      <c r="AF339" s="8" t="str">
        <f t="shared" si="220"/>
        <v/>
      </c>
      <c r="AG339" s="8" t="str">
        <f t="shared" si="220"/>
        <v/>
      </c>
      <c r="AH339" s="8" t="str">
        <f t="shared" si="217"/>
        <v/>
      </c>
      <c r="AI339" s="8" t="str">
        <f t="shared" si="217"/>
        <v/>
      </c>
      <c r="AJ339" s="8" t="str">
        <f t="shared" si="217"/>
        <v/>
      </c>
      <c r="AK339" s="8" t="str">
        <f t="shared" si="217"/>
        <v/>
      </c>
      <c r="AL339" s="8" t="str">
        <f t="shared" si="217"/>
        <v/>
      </c>
      <c r="AM339" s="8" t="str">
        <f t="shared" si="217"/>
        <v/>
      </c>
      <c r="AN339" s="8" t="str">
        <f t="shared" si="217"/>
        <v/>
      </c>
      <c r="AO339" s="8" t="str">
        <f t="shared" si="217"/>
        <v/>
      </c>
      <c r="AQ339" s="8">
        <f t="shared" si="223"/>
        <v>135</v>
      </c>
      <c r="AR339" s="8">
        <f t="shared" si="224"/>
        <v>203.34644826666667</v>
      </c>
      <c r="AS339" s="8" t="str">
        <f t="shared" si="225"/>
        <v>ME009_E1</v>
      </c>
      <c r="AT339" s="8">
        <f t="shared" si="226"/>
        <v>1000</v>
      </c>
      <c r="AU339" s="8">
        <f t="shared" si="227"/>
        <v>1000</v>
      </c>
      <c r="AV339" s="8">
        <f t="shared" si="228"/>
        <v>1000</v>
      </c>
      <c r="AW339" s="8">
        <f t="shared" si="229"/>
        <v>1000</v>
      </c>
      <c r="AX339" s="8">
        <f t="shared" si="230"/>
        <v>990</v>
      </c>
      <c r="AY339" s="8">
        <f t="shared" si="231"/>
        <v>975</v>
      </c>
      <c r="AZ339" s="8">
        <f t="shared" si="232"/>
        <v>965</v>
      </c>
      <c r="BA339" s="8">
        <f t="shared" si="233"/>
        <v>955</v>
      </c>
      <c r="BB339" s="8">
        <f t="shared" si="234"/>
        <v>945</v>
      </c>
      <c r="BC339" s="8">
        <f t="shared" si="235"/>
        <v>940</v>
      </c>
      <c r="BD339" s="8">
        <f t="shared" si="236"/>
        <v>935</v>
      </c>
      <c r="BE339" s="8">
        <f t="shared" si="237"/>
        <v>925</v>
      </c>
      <c r="BF339" s="8">
        <f t="shared" si="238"/>
        <v>920</v>
      </c>
      <c r="BG339" s="8">
        <f t="shared" si="239"/>
        <v>915</v>
      </c>
      <c r="BH339" s="8" t="str">
        <f t="shared" si="240"/>
        <v/>
      </c>
      <c r="BI339" s="8" t="str">
        <f t="shared" si="241"/>
        <v/>
      </c>
      <c r="BJ339" s="8" t="str">
        <f t="shared" si="242"/>
        <v/>
      </c>
      <c r="BK339" s="8" t="str">
        <f t="shared" si="243"/>
        <v/>
      </c>
      <c r="BL339" s="8" t="str">
        <f t="shared" si="244"/>
        <v/>
      </c>
      <c r="BM339" s="8" t="str">
        <f t="shared" si="245"/>
        <v/>
      </c>
      <c r="BN339" s="8" t="str">
        <f t="shared" si="246"/>
        <v/>
      </c>
      <c r="BO339" s="8" t="str">
        <f t="shared" si="247"/>
        <v/>
      </c>
      <c r="BP339" s="8" t="str">
        <f t="shared" si="248"/>
        <v/>
      </c>
      <c r="BQ339" s="8" t="str">
        <f t="shared" si="249"/>
        <v/>
      </c>
    </row>
    <row r="340" spans="1:69" x14ac:dyDescent="0.2">
      <c r="A340" s="8" t="str">
        <f>Binning!B340</f>
        <v>ECPU</v>
      </c>
      <c r="B340" s="8" t="str">
        <f>Binning!C340</f>
        <v>ME009</v>
      </c>
      <c r="C340" s="8" t="str">
        <f>Binning!D340</f>
        <v>E2</v>
      </c>
      <c r="D340" s="8" t="str">
        <f>Binning!F340</f>
        <v>ME009_E2</v>
      </c>
      <c r="E340" s="8" t="str">
        <f>Binning!G340</f>
        <v>Bin1</v>
      </c>
      <c r="F340" s="8">
        <f>Binning!H340</f>
        <v>1160</v>
      </c>
      <c r="G340" s="8">
        <f>Binning!I340</f>
        <v>145</v>
      </c>
      <c r="H340" s="8">
        <f>Binning!J340</f>
        <v>274.60000000000002</v>
      </c>
      <c r="J340" s="8">
        <f>Binning!L340</f>
        <v>895</v>
      </c>
      <c r="K340" s="8">
        <f>Binning!M340</f>
        <v>730</v>
      </c>
      <c r="L340" s="8">
        <f>Binning!N340</f>
        <v>95</v>
      </c>
      <c r="M340" s="8">
        <f>Binning!Y340</f>
        <v>5</v>
      </c>
      <c r="O340" s="8">
        <f t="shared" si="221"/>
        <v>135</v>
      </c>
      <c r="P340" s="8">
        <f>Binning!AZ340</f>
        <v>203.34644826666667</v>
      </c>
      <c r="Q340" s="8" t="str">
        <f t="shared" si="222"/>
        <v>ME009_E2</v>
      </c>
      <c r="R340" s="8">
        <f t="shared" si="220"/>
        <v>895</v>
      </c>
      <c r="S340" s="8">
        <f t="shared" si="220"/>
        <v>895</v>
      </c>
      <c r="T340" s="8">
        <f t="shared" si="220"/>
        <v>895</v>
      </c>
      <c r="U340" s="8">
        <f t="shared" si="220"/>
        <v>895</v>
      </c>
      <c r="V340" s="8">
        <f t="shared" si="220"/>
        <v>880</v>
      </c>
      <c r="W340" s="8">
        <f t="shared" si="220"/>
        <v>865</v>
      </c>
      <c r="X340" s="8">
        <f t="shared" si="220"/>
        <v>855</v>
      </c>
      <c r="Y340" s="8">
        <f t="shared" si="220"/>
        <v>845</v>
      </c>
      <c r="Z340" s="8">
        <f t="shared" si="220"/>
        <v>835</v>
      </c>
      <c r="AA340" s="8">
        <f t="shared" si="220"/>
        <v>830</v>
      </c>
      <c r="AB340" s="8">
        <f t="shared" si="220"/>
        <v>825</v>
      </c>
      <c r="AC340" s="8">
        <f t="shared" si="220"/>
        <v>815</v>
      </c>
      <c r="AD340" s="8">
        <f t="shared" si="220"/>
        <v>810</v>
      </c>
      <c r="AE340" s="8">
        <f t="shared" si="220"/>
        <v>805</v>
      </c>
      <c r="AF340" s="8" t="str">
        <f t="shared" si="220"/>
        <v/>
      </c>
      <c r="AG340" s="8" t="str">
        <f t="shared" si="220"/>
        <v/>
      </c>
      <c r="AH340" s="8" t="str">
        <f t="shared" si="217"/>
        <v/>
      </c>
      <c r="AI340" s="8" t="str">
        <f t="shared" si="217"/>
        <v/>
      </c>
      <c r="AJ340" s="8" t="str">
        <f t="shared" si="217"/>
        <v/>
      </c>
      <c r="AK340" s="8" t="str">
        <f t="shared" si="217"/>
        <v/>
      </c>
      <c r="AL340" s="8" t="str">
        <f t="shared" si="217"/>
        <v/>
      </c>
      <c r="AM340" s="8" t="str">
        <f t="shared" si="217"/>
        <v/>
      </c>
      <c r="AN340" s="8" t="str">
        <f t="shared" si="217"/>
        <v/>
      </c>
      <c r="AO340" s="8" t="str">
        <f t="shared" si="217"/>
        <v/>
      </c>
      <c r="AQ340" s="8">
        <f t="shared" si="223"/>
        <v>135</v>
      </c>
      <c r="AR340" s="8">
        <f t="shared" si="224"/>
        <v>203.34644826666667</v>
      </c>
      <c r="AS340" s="8" t="str">
        <f t="shared" si="225"/>
        <v>ME009_E2</v>
      </c>
      <c r="AT340" s="8">
        <f t="shared" si="226"/>
        <v>990</v>
      </c>
      <c r="AU340" s="8">
        <f t="shared" si="227"/>
        <v>990</v>
      </c>
      <c r="AV340" s="8">
        <f t="shared" si="228"/>
        <v>990</v>
      </c>
      <c r="AW340" s="8">
        <f t="shared" si="229"/>
        <v>990</v>
      </c>
      <c r="AX340" s="8">
        <f t="shared" si="230"/>
        <v>975</v>
      </c>
      <c r="AY340" s="8">
        <f t="shared" si="231"/>
        <v>960</v>
      </c>
      <c r="AZ340" s="8">
        <f t="shared" si="232"/>
        <v>950</v>
      </c>
      <c r="BA340" s="8">
        <f t="shared" si="233"/>
        <v>940</v>
      </c>
      <c r="BB340" s="8">
        <f t="shared" si="234"/>
        <v>930</v>
      </c>
      <c r="BC340" s="8">
        <f t="shared" si="235"/>
        <v>925</v>
      </c>
      <c r="BD340" s="8">
        <f t="shared" si="236"/>
        <v>920</v>
      </c>
      <c r="BE340" s="8">
        <f t="shared" si="237"/>
        <v>910</v>
      </c>
      <c r="BF340" s="8">
        <f t="shared" si="238"/>
        <v>905</v>
      </c>
      <c r="BG340" s="8">
        <f t="shared" si="239"/>
        <v>900</v>
      </c>
      <c r="BH340" s="8" t="str">
        <f t="shared" si="240"/>
        <v/>
      </c>
      <c r="BI340" s="8" t="str">
        <f t="shared" si="241"/>
        <v/>
      </c>
      <c r="BJ340" s="8" t="str">
        <f t="shared" si="242"/>
        <v/>
      </c>
      <c r="BK340" s="8" t="str">
        <f t="shared" si="243"/>
        <v/>
      </c>
      <c r="BL340" s="8" t="str">
        <f t="shared" si="244"/>
        <v/>
      </c>
      <c r="BM340" s="8" t="str">
        <f t="shared" si="245"/>
        <v/>
      </c>
      <c r="BN340" s="8" t="str">
        <f t="shared" si="246"/>
        <v/>
      </c>
      <c r="BO340" s="8" t="str">
        <f t="shared" si="247"/>
        <v/>
      </c>
      <c r="BP340" s="8" t="str">
        <f t="shared" si="248"/>
        <v/>
      </c>
      <c r="BQ340" s="8" t="str">
        <f t="shared" si="249"/>
        <v/>
      </c>
    </row>
    <row r="341" spans="1:69" x14ac:dyDescent="0.2">
      <c r="A341" s="8" t="str">
        <f>Binning!B341</f>
        <v>ECPU</v>
      </c>
      <c r="B341" s="8" t="str">
        <f>Binning!C341</f>
        <v>ME009</v>
      </c>
      <c r="C341" s="8" t="str">
        <f>Binning!D341</f>
        <v>E3</v>
      </c>
      <c r="D341" s="8" t="str">
        <f>Binning!F341</f>
        <v>ME009_E3</v>
      </c>
      <c r="E341" s="8" t="str">
        <f>Binning!G341</f>
        <v>Bin1</v>
      </c>
      <c r="F341" s="8">
        <f>Binning!H341</f>
        <v>1145</v>
      </c>
      <c r="G341" s="8">
        <f>Binning!I341</f>
        <v>145</v>
      </c>
      <c r="H341" s="8">
        <f>Binning!J341</f>
        <v>274.60000000000002</v>
      </c>
      <c r="J341" s="8">
        <f>Binning!L341</f>
        <v>885</v>
      </c>
      <c r="K341" s="8">
        <f>Binning!M341</f>
        <v>730</v>
      </c>
      <c r="L341" s="8">
        <f>Binning!N341</f>
        <v>95</v>
      </c>
      <c r="M341" s="8">
        <f>Binning!Y341</f>
        <v>5</v>
      </c>
      <c r="O341" s="8">
        <f t="shared" si="221"/>
        <v>135</v>
      </c>
      <c r="P341" s="8">
        <f>Binning!AZ341</f>
        <v>203.34644826666667</v>
      </c>
      <c r="Q341" s="8" t="str">
        <f t="shared" si="222"/>
        <v>ME009_E3</v>
      </c>
      <c r="R341" s="8">
        <f t="shared" si="220"/>
        <v>885</v>
      </c>
      <c r="S341" s="8">
        <f t="shared" si="220"/>
        <v>885</v>
      </c>
      <c r="T341" s="8">
        <f t="shared" si="220"/>
        <v>885</v>
      </c>
      <c r="U341" s="8">
        <f t="shared" si="220"/>
        <v>885</v>
      </c>
      <c r="V341" s="8">
        <f t="shared" si="220"/>
        <v>865</v>
      </c>
      <c r="W341" s="8">
        <f t="shared" si="220"/>
        <v>850</v>
      </c>
      <c r="X341" s="8">
        <f t="shared" si="220"/>
        <v>840</v>
      </c>
      <c r="Y341" s="8">
        <f t="shared" si="220"/>
        <v>830</v>
      </c>
      <c r="Z341" s="8">
        <f t="shared" si="220"/>
        <v>820</v>
      </c>
      <c r="AA341" s="8">
        <f t="shared" si="220"/>
        <v>815</v>
      </c>
      <c r="AB341" s="8">
        <f t="shared" si="220"/>
        <v>810</v>
      </c>
      <c r="AC341" s="8">
        <f t="shared" si="220"/>
        <v>800</v>
      </c>
      <c r="AD341" s="8">
        <f t="shared" si="220"/>
        <v>795</v>
      </c>
      <c r="AE341" s="8">
        <f t="shared" si="220"/>
        <v>790</v>
      </c>
      <c r="AF341" s="8" t="str">
        <f t="shared" si="220"/>
        <v/>
      </c>
      <c r="AG341" s="8" t="str">
        <f t="shared" si="220"/>
        <v/>
      </c>
      <c r="AH341" s="8" t="str">
        <f t="shared" si="217"/>
        <v/>
      </c>
      <c r="AI341" s="8" t="str">
        <f t="shared" si="217"/>
        <v/>
      </c>
      <c r="AJ341" s="8" t="str">
        <f t="shared" si="217"/>
        <v/>
      </c>
      <c r="AK341" s="8" t="str">
        <f t="shared" si="217"/>
        <v/>
      </c>
      <c r="AL341" s="8" t="str">
        <f t="shared" si="217"/>
        <v/>
      </c>
      <c r="AM341" s="8" t="str">
        <f t="shared" si="217"/>
        <v/>
      </c>
      <c r="AN341" s="8" t="str">
        <f t="shared" si="217"/>
        <v/>
      </c>
      <c r="AO341" s="8" t="str">
        <f t="shared" si="217"/>
        <v/>
      </c>
      <c r="AQ341" s="8">
        <f t="shared" si="223"/>
        <v>135</v>
      </c>
      <c r="AR341" s="8">
        <f t="shared" si="224"/>
        <v>203.34644826666667</v>
      </c>
      <c r="AS341" s="8" t="str">
        <f t="shared" si="225"/>
        <v>ME009_E3</v>
      </c>
      <c r="AT341" s="8">
        <f t="shared" si="226"/>
        <v>980</v>
      </c>
      <c r="AU341" s="8">
        <f t="shared" si="227"/>
        <v>980</v>
      </c>
      <c r="AV341" s="8">
        <f t="shared" si="228"/>
        <v>980</v>
      </c>
      <c r="AW341" s="8">
        <f t="shared" si="229"/>
        <v>980</v>
      </c>
      <c r="AX341" s="8">
        <f t="shared" si="230"/>
        <v>960</v>
      </c>
      <c r="AY341" s="8">
        <f t="shared" si="231"/>
        <v>945</v>
      </c>
      <c r="AZ341" s="8">
        <f t="shared" si="232"/>
        <v>935</v>
      </c>
      <c r="BA341" s="8">
        <f t="shared" si="233"/>
        <v>925</v>
      </c>
      <c r="BB341" s="8">
        <f t="shared" si="234"/>
        <v>915</v>
      </c>
      <c r="BC341" s="8">
        <f t="shared" si="235"/>
        <v>910</v>
      </c>
      <c r="BD341" s="8">
        <f t="shared" si="236"/>
        <v>905</v>
      </c>
      <c r="BE341" s="8">
        <f t="shared" si="237"/>
        <v>895</v>
      </c>
      <c r="BF341" s="8">
        <f t="shared" si="238"/>
        <v>890</v>
      </c>
      <c r="BG341" s="8">
        <f t="shared" si="239"/>
        <v>885</v>
      </c>
      <c r="BH341" s="8" t="str">
        <f t="shared" si="240"/>
        <v/>
      </c>
      <c r="BI341" s="8" t="str">
        <f t="shared" si="241"/>
        <v/>
      </c>
      <c r="BJ341" s="8" t="str">
        <f t="shared" si="242"/>
        <v/>
      </c>
      <c r="BK341" s="8" t="str">
        <f t="shared" si="243"/>
        <v/>
      </c>
      <c r="BL341" s="8" t="str">
        <f t="shared" si="244"/>
        <v/>
      </c>
      <c r="BM341" s="8" t="str">
        <f t="shared" si="245"/>
        <v/>
      </c>
      <c r="BN341" s="8" t="str">
        <f t="shared" si="246"/>
        <v/>
      </c>
      <c r="BO341" s="8" t="str">
        <f t="shared" si="247"/>
        <v/>
      </c>
      <c r="BP341" s="8" t="str">
        <f t="shared" si="248"/>
        <v/>
      </c>
      <c r="BQ341" s="8" t="str">
        <f t="shared" si="249"/>
        <v/>
      </c>
    </row>
    <row r="342" spans="1:69" x14ac:dyDescent="0.2">
      <c r="A342" s="8" t="str">
        <f>Binning!B342</f>
        <v>ECPU</v>
      </c>
      <c r="B342" s="8" t="str">
        <f>Binning!C342</f>
        <v>ME009</v>
      </c>
      <c r="C342" s="8" t="str">
        <f>Binning!D342</f>
        <v>E4</v>
      </c>
      <c r="D342" s="8" t="str">
        <f>Binning!F342</f>
        <v>ME009_E4</v>
      </c>
      <c r="E342" s="8" t="str">
        <f>Binning!G342</f>
        <v>Bin1</v>
      </c>
      <c r="F342" s="8">
        <f>Binning!H342</f>
        <v>1130</v>
      </c>
      <c r="G342" s="8">
        <f>Binning!I342</f>
        <v>145</v>
      </c>
      <c r="H342" s="8">
        <f>Binning!J342</f>
        <v>274.60000000000002</v>
      </c>
      <c r="J342" s="8">
        <f>Binning!L342</f>
        <v>885</v>
      </c>
      <c r="K342" s="8">
        <f>Binning!M342</f>
        <v>730</v>
      </c>
      <c r="L342" s="8">
        <f>Binning!N342</f>
        <v>95</v>
      </c>
      <c r="M342" s="8">
        <f>Binning!Y342</f>
        <v>5</v>
      </c>
      <c r="O342" s="8">
        <f t="shared" si="221"/>
        <v>135</v>
      </c>
      <c r="P342" s="8">
        <f>Binning!AZ342</f>
        <v>203.34644826666667</v>
      </c>
      <c r="Q342" s="8" t="str">
        <f t="shared" si="222"/>
        <v>ME009_E4</v>
      </c>
      <c r="R342" s="8">
        <f t="shared" si="220"/>
        <v>885</v>
      </c>
      <c r="S342" s="8">
        <f t="shared" si="220"/>
        <v>885</v>
      </c>
      <c r="T342" s="8">
        <f t="shared" si="220"/>
        <v>885</v>
      </c>
      <c r="U342" s="8">
        <f t="shared" si="220"/>
        <v>870</v>
      </c>
      <c r="V342" s="8">
        <f t="shared" si="220"/>
        <v>850</v>
      </c>
      <c r="W342" s="8">
        <f t="shared" si="220"/>
        <v>835</v>
      </c>
      <c r="X342" s="8">
        <f t="shared" si="220"/>
        <v>825</v>
      </c>
      <c r="Y342" s="8">
        <f t="shared" si="220"/>
        <v>815</v>
      </c>
      <c r="Z342" s="8">
        <f t="shared" si="220"/>
        <v>805</v>
      </c>
      <c r="AA342" s="8">
        <f t="shared" si="220"/>
        <v>800</v>
      </c>
      <c r="AB342" s="8">
        <f t="shared" si="220"/>
        <v>795</v>
      </c>
      <c r="AC342" s="8">
        <f t="shared" si="220"/>
        <v>785</v>
      </c>
      <c r="AD342" s="8">
        <f t="shared" si="220"/>
        <v>780</v>
      </c>
      <c r="AE342" s="8">
        <f t="shared" si="220"/>
        <v>775</v>
      </c>
      <c r="AF342" s="8" t="str">
        <f t="shared" si="220"/>
        <v/>
      </c>
      <c r="AG342" s="8" t="str">
        <f t="shared" si="220"/>
        <v/>
      </c>
      <c r="AH342" s="8" t="str">
        <f t="shared" si="217"/>
        <v/>
      </c>
      <c r="AI342" s="8" t="str">
        <f t="shared" si="217"/>
        <v/>
      </c>
      <c r="AJ342" s="8" t="str">
        <f t="shared" si="217"/>
        <v/>
      </c>
      <c r="AK342" s="8" t="str">
        <f t="shared" si="217"/>
        <v/>
      </c>
      <c r="AL342" s="8" t="str">
        <f t="shared" si="217"/>
        <v/>
      </c>
      <c r="AM342" s="8" t="str">
        <f t="shared" si="217"/>
        <v/>
      </c>
      <c r="AN342" s="8" t="str">
        <f t="shared" si="217"/>
        <v/>
      </c>
      <c r="AO342" s="8" t="str">
        <f t="shared" si="217"/>
        <v/>
      </c>
      <c r="AQ342" s="8">
        <f t="shared" si="223"/>
        <v>135</v>
      </c>
      <c r="AR342" s="8">
        <f t="shared" si="224"/>
        <v>203.34644826666667</v>
      </c>
      <c r="AS342" s="8" t="str">
        <f t="shared" si="225"/>
        <v>ME009_E4</v>
      </c>
      <c r="AT342" s="8">
        <f t="shared" si="226"/>
        <v>980</v>
      </c>
      <c r="AU342" s="8">
        <f t="shared" si="227"/>
        <v>980</v>
      </c>
      <c r="AV342" s="8">
        <f t="shared" si="228"/>
        <v>980</v>
      </c>
      <c r="AW342" s="8">
        <f t="shared" si="229"/>
        <v>965</v>
      </c>
      <c r="AX342" s="8">
        <f t="shared" si="230"/>
        <v>945</v>
      </c>
      <c r="AY342" s="8">
        <f t="shared" si="231"/>
        <v>930</v>
      </c>
      <c r="AZ342" s="8">
        <f t="shared" si="232"/>
        <v>920</v>
      </c>
      <c r="BA342" s="8">
        <f t="shared" si="233"/>
        <v>910</v>
      </c>
      <c r="BB342" s="8">
        <f t="shared" si="234"/>
        <v>900</v>
      </c>
      <c r="BC342" s="8">
        <f t="shared" si="235"/>
        <v>895</v>
      </c>
      <c r="BD342" s="8">
        <f t="shared" si="236"/>
        <v>890</v>
      </c>
      <c r="BE342" s="8">
        <f t="shared" si="237"/>
        <v>880</v>
      </c>
      <c r="BF342" s="8">
        <f t="shared" si="238"/>
        <v>875</v>
      </c>
      <c r="BG342" s="8">
        <f t="shared" si="239"/>
        <v>870</v>
      </c>
      <c r="BH342" s="8" t="str">
        <f t="shared" si="240"/>
        <v/>
      </c>
      <c r="BI342" s="8" t="str">
        <f t="shared" si="241"/>
        <v/>
      </c>
      <c r="BJ342" s="8" t="str">
        <f t="shared" si="242"/>
        <v/>
      </c>
      <c r="BK342" s="8" t="str">
        <f t="shared" si="243"/>
        <v/>
      </c>
      <c r="BL342" s="8" t="str">
        <f t="shared" si="244"/>
        <v/>
      </c>
      <c r="BM342" s="8" t="str">
        <f t="shared" si="245"/>
        <v/>
      </c>
      <c r="BN342" s="8" t="str">
        <f t="shared" si="246"/>
        <v/>
      </c>
      <c r="BO342" s="8" t="str">
        <f t="shared" si="247"/>
        <v/>
      </c>
      <c r="BP342" s="8" t="str">
        <f t="shared" si="248"/>
        <v/>
      </c>
      <c r="BQ342" s="8" t="str">
        <f t="shared" si="249"/>
        <v/>
      </c>
    </row>
    <row r="343" spans="1:69" x14ac:dyDescent="0.2">
      <c r="A343" s="8" t="str">
        <f>Binning!B343</f>
        <v>ECPU</v>
      </c>
      <c r="B343" s="8" t="str">
        <f>Binning!C343</f>
        <v>ME009</v>
      </c>
      <c r="C343" s="8" t="str">
        <f>Binning!D343</f>
        <v>E5</v>
      </c>
      <c r="D343" s="8" t="str">
        <f>Binning!F343</f>
        <v>ME009_E5</v>
      </c>
      <c r="E343" s="8" t="str">
        <f>Binning!G343</f>
        <v>Bin1</v>
      </c>
      <c r="F343" s="8">
        <f>Binning!H343</f>
        <v>1115</v>
      </c>
      <c r="G343" s="8">
        <f>Binning!I343</f>
        <v>145</v>
      </c>
      <c r="H343" s="8">
        <f>Binning!J343</f>
        <v>274.60000000000002</v>
      </c>
      <c r="J343" s="8">
        <f>Binning!L343</f>
        <v>885</v>
      </c>
      <c r="K343" s="8">
        <f>Binning!M343</f>
        <v>730</v>
      </c>
      <c r="L343" s="8">
        <f>Binning!N343</f>
        <v>95</v>
      </c>
      <c r="M343" s="8">
        <f>Binning!Y343</f>
        <v>5</v>
      </c>
      <c r="O343" s="8">
        <f t="shared" si="221"/>
        <v>135</v>
      </c>
      <c r="P343" s="8">
        <f>Binning!AZ343</f>
        <v>203.34644826666667</v>
      </c>
      <c r="Q343" s="8" t="str">
        <f t="shared" si="222"/>
        <v>ME009_E5</v>
      </c>
      <c r="R343" s="8">
        <f t="shared" si="220"/>
        <v>885</v>
      </c>
      <c r="S343" s="8">
        <f t="shared" si="220"/>
        <v>885</v>
      </c>
      <c r="T343" s="8">
        <f t="shared" si="220"/>
        <v>880</v>
      </c>
      <c r="U343" s="8">
        <f t="shared" si="220"/>
        <v>855</v>
      </c>
      <c r="V343" s="8">
        <f t="shared" si="220"/>
        <v>835</v>
      </c>
      <c r="W343" s="8">
        <f t="shared" si="220"/>
        <v>820</v>
      </c>
      <c r="X343" s="8">
        <f t="shared" si="220"/>
        <v>810</v>
      </c>
      <c r="Y343" s="8">
        <f t="shared" si="220"/>
        <v>800</v>
      </c>
      <c r="Z343" s="8">
        <f t="shared" si="220"/>
        <v>790</v>
      </c>
      <c r="AA343" s="8">
        <f t="shared" si="220"/>
        <v>785</v>
      </c>
      <c r="AB343" s="8">
        <f t="shared" si="220"/>
        <v>780</v>
      </c>
      <c r="AC343" s="8">
        <f t="shared" si="220"/>
        <v>770</v>
      </c>
      <c r="AD343" s="8">
        <f t="shared" si="220"/>
        <v>765</v>
      </c>
      <c r="AE343" s="8">
        <f t="shared" si="220"/>
        <v>760</v>
      </c>
      <c r="AF343" s="8" t="str">
        <f t="shared" si="220"/>
        <v/>
      </c>
      <c r="AG343" s="8" t="str">
        <f t="shared" si="220"/>
        <v/>
      </c>
      <c r="AH343" s="8" t="str">
        <f t="shared" si="217"/>
        <v/>
      </c>
      <c r="AI343" s="8" t="str">
        <f t="shared" si="217"/>
        <v/>
      </c>
      <c r="AJ343" s="8" t="str">
        <f t="shared" si="217"/>
        <v/>
      </c>
      <c r="AK343" s="8" t="str">
        <f t="shared" si="217"/>
        <v/>
      </c>
      <c r="AL343" s="8" t="str">
        <f t="shared" si="217"/>
        <v/>
      </c>
      <c r="AM343" s="8" t="str">
        <f t="shared" si="217"/>
        <v/>
      </c>
      <c r="AN343" s="8" t="str">
        <f t="shared" si="217"/>
        <v/>
      </c>
      <c r="AO343" s="8" t="str">
        <f t="shared" si="217"/>
        <v/>
      </c>
      <c r="AQ343" s="8">
        <f t="shared" si="223"/>
        <v>135</v>
      </c>
      <c r="AR343" s="8">
        <f t="shared" si="224"/>
        <v>203.34644826666667</v>
      </c>
      <c r="AS343" s="8" t="str">
        <f t="shared" si="225"/>
        <v>ME009_E5</v>
      </c>
      <c r="AT343" s="8">
        <f t="shared" si="226"/>
        <v>980</v>
      </c>
      <c r="AU343" s="8">
        <f t="shared" si="227"/>
        <v>980</v>
      </c>
      <c r="AV343" s="8">
        <f t="shared" si="228"/>
        <v>975</v>
      </c>
      <c r="AW343" s="8">
        <f t="shared" si="229"/>
        <v>950</v>
      </c>
      <c r="AX343" s="8">
        <f t="shared" si="230"/>
        <v>930</v>
      </c>
      <c r="AY343" s="8">
        <f t="shared" si="231"/>
        <v>915</v>
      </c>
      <c r="AZ343" s="8">
        <f t="shared" si="232"/>
        <v>905</v>
      </c>
      <c r="BA343" s="8">
        <f t="shared" si="233"/>
        <v>895</v>
      </c>
      <c r="BB343" s="8">
        <f t="shared" si="234"/>
        <v>885</v>
      </c>
      <c r="BC343" s="8">
        <f t="shared" si="235"/>
        <v>880</v>
      </c>
      <c r="BD343" s="8">
        <f t="shared" si="236"/>
        <v>875</v>
      </c>
      <c r="BE343" s="8">
        <f t="shared" si="237"/>
        <v>865</v>
      </c>
      <c r="BF343" s="8">
        <f t="shared" si="238"/>
        <v>860</v>
      </c>
      <c r="BG343" s="8">
        <f t="shared" si="239"/>
        <v>855</v>
      </c>
      <c r="BH343" s="8" t="str">
        <f t="shared" si="240"/>
        <v/>
      </c>
      <c r="BI343" s="8" t="str">
        <f t="shared" si="241"/>
        <v/>
      </c>
      <c r="BJ343" s="8" t="str">
        <f t="shared" si="242"/>
        <v/>
      </c>
      <c r="BK343" s="8" t="str">
        <f t="shared" si="243"/>
        <v/>
      </c>
      <c r="BL343" s="8" t="str">
        <f t="shared" si="244"/>
        <v/>
      </c>
      <c r="BM343" s="8" t="str">
        <f t="shared" si="245"/>
        <v/>
      </c>
      <c r="BN343" s="8" t="str">
        <f t="shared" si="246"/>
        <v/>
      </c>
      <c r="BO343" s="8" t="str">
        <f t="shared" si="247"/>
        <v/>
      </c>
      <c r="BP343" s="8" t="str">
        <f t="shared" si="248"/>
        <v/>
      </c>
      <c r="BQ343" s="8" t="str">
        <f t="shared" si="249"/>
        <v/>
      </c>
    </row>
    <row r="344" spans="1:69" x14ac:dyDescent="0.2">
      <c r="A344" s="8" t="str">
        <f>Binning!B344</f>
        <v>ECPU</v>
      </c>
      <c r="B344" s="8" t="str">
        <f>Binning!C344</f>
        <v>ME009</v>
      </c>
      <c r="C344" s="8" t="str">
        <f>Binning!D344</f>
        <v>E6</v>
      </c>
      <c r="D344" s="8" t="str">
        <f>Binning!F344</f>
        <v>ME009_E6</v>
      </c>
      <c r="E344" s="8" t="str">
        <f>Binning!G344</f>
        <v>Bin1</v>
      </c>
      <c r="F344" s="8">
        <f>Binning!H344</f>
        <v>1100</v>
      </c>
      <c r="G344" s="8">
        <f>Binning!I344</f>
        <v>145</v>
      </c>
      <c r="H344" s="8">
        <f>Binning!J344</f>
        <v>274.60000000000002</v>
      </c>
      <c r="J344" s="8">
        <f>Binning!L344</f>
        <v>885</v>
      </c>
      <c r="K344" s="8">
        <f>Binning!M344</f>
        <v>730</v>
      </c>
      <c r="L344" s="8">
        <f>Binning!N344</f>
        <v>95</v>
      </c>
      <c r="M344" s="8">
        <f>Binning!Y344</f>
        <v>5</v>
      </c>
      <c r="O344" s="8">
        <f t="shared" si="221"/>
        <v>135</v>
      </c>
      <c r="P344" s="8">
        <f>Binning!AZ344</f>
        <v>203.34644826666667</v>
      </c>
      <c r="Q344" s="8" t="str">
        <f t="shared" si="222"/>
        <v>ME009_E6</v>
      </c>
      <c r="R344" s="8">
        <f t="shared" si="220"/>
        <v>885</v>
      </c>
      <c r="S344" s="8">
        <f t="shared" si="220"/>
        <v>885</v>
      </c>
      <c r="T344" s="8">
        <f t="shared" si="220"/>
        <v>865</v>
      </c>
      <c r="U344" s="8">
        <f t="shared" si="220"/>
        <v>840</v>
      </c>
      <c r="V344" s="8">
        <f t="shared" si="220"/>
        <v>820</v>
      </c>
      <c r="W344" s="8">
        <f t="shared" si="220"/>
        <v>805</v>
      </c>
      <c r="X344" s="8">
        <f t="shared" si="220"/>
        <v>795</v>
      </c>
      <c r="Y344" s="8">
        <f t="shared" si="220"/>
        <v>785</v>
      </c>
      <c r="Z344" s="8">
        <f t="shared" si="220"/>
        <v>775</v>
      </c>
      <c r="AA344" s="8">
        <f t="shared" si="220"/>
        <v>770</v>
      </c>
      <c r="AB344" s="8">
        <f t="shared" si="220"/>
        <v>765</v>
      </c>
      <c r="AC344" s="8">
        <f t="shared" si="220"/>
        <v>755</v>
      </c>
      <c r="AD344" s="8">
        <f t="shared" si="220"/>
        <v>750</v>
      </c>
      <c r="AE344" s="8">
        <f t="shared" si="220"/>
        <v>745</v>
      </c>
      <c r="AF344" s="8" t="str">
        <f t="shared" si="220"/>
        <v/>
      </c>
      <c r="AG344" s="8" t="str">
        <f t="shared" si="220"/>
        <v/>
      </c>
      <c r="AH344" s="8" t="str">
        <f t="shared" si="217"/>
        <v/>
      </c>
      <c r="AI344" s="8" t="str">
        <f t="shared" si="217"/>
        <v/>
      </c>
      <c r="AJ344" s="8" t="str">
        <f t="shared" si="217"/>
        <v/>
      </c>
      <c r="AK344" s="8" t="str">
        <f t="shared" si="217"/>
        <v/>
      </c>
      <c r="AL344" s="8" t="str">
        <f t="shared" si="217"/>
        <v/>
      </c>
      <c r="AM344" s="8" t="str">
        <f t="shared" si="217"/>
        <v/>
      </c>
      <c r="AN344" s="8" t="str">
        <f t="shared" si="217"/>
        <v/>
      </c>
      <c r="AO344" s="8" t="str">
        <f t="shared" si="217"/>
        <v/>
      </c>
      <c r="AQ344" s="8">
        <f t="shared" si="223"/>
        <v>135</v>
      </c>
      <c r="AR344" s="8">
        <f t="shared" si="224"/>
        <v>203.34644826666667</v>
      </c>
      <c r="AS344" s="8" t="str">
        <f t="shared" si="225"/>
        <v>ME009_E6</v>
      </c>
      <c r="AT344" s="8">
        <f t="shared" si="226"/>
        <v>980</v>
      </c>
      <c r="AU344" s="8">
        <f t="shared" si="227"/>
        <v>980</v>
      </c>
      <c r="AV344" s="8">
        <f t="shared" si="228"/>
        <v>960</v>
      </c>
      <c r="AW344" s="8">
        <f t="shared" si="229"/>
        <v>935</v>
      </c>
      <c r="AX344" s="8">
        <f t="shared" si="230"/>
        <v>915</v>
      </c>
      <c r="AY344" s="8">
        <f t="shared" si="231"/>
        <v>900</v>
      </c>
      <c r="AZ344" s="8">
        <f t="shared" si="232"/>
        <v>890</v>
      </c>
      <c r="BA344" s="8">
        <f t="shared" si="233"/>
        <v>880</v>
      </c>
      <c r="BB344" s="8">
        <f t="shared" si="234"/>
        <v>870</v>
      </c>
      <c r="BC344" s="8">
        <f t="shared" si="235"/>
        <v>865</v>
      </c>
      <c r="BD344" s="8">
        <f t="shared" si="236"/>
        <v>860</v>
      </c>
      <c r="BE344" s="8">
        <f t="shared" si="237"/>
        <v>850</v>
      </c>
      <c r="BF344" s="8">
        <f t="shared" si="238"/>
        <v>845</v>
      </c>
      <c r="BG344" s="8">
        <f t="shared" si="239"/>
        <v>840</v>
      </c>
      <c r="BH344" s="8" t="str">
        <f t="shared" si="240"/>
        <v/>
      </c>
      <c r="BI344" s="8" t="str">
        <f t="shared" si="241"/>
        <v/>
      </c>
      <c r="BJ344" s="8" t="str">
        <f t="shared" si="242"/>
        <v/>
      </c>
      <c r="BK344" s="8" t="str">
        <f t="shared" si="243"/>
        <v/>
      </c>
      <c r="BL344" s="8" t="str">
        <f t="shared" si="244"/>
        <v/>
      </c>
      <c r="BM344" s="8" t="str">
        <f t="shared" si="245"/>
        <v/>
      </c>
      <c r="BN344" s="8" t="str">
        <f t="shared" si="246"/>
        <v/>
      </c>
      <c r="BO344" s="8" t="str">
        <f t="shared" si="247"/>
        <v/>
      </c>
      <c r="BP344" s="8" t="str">
        <f t="shared" si="248"/>
        <v/>
      </c>
      <c r="BQ344" s="8" t="str">
        <f t="shared" si="249"/>
        <v/>
      </c>
    </row>
    <row r="345" spans="1:69" x14ac:dyDescent="0.2">
      <c r="A345" s="8" t="str">
        <f>Binning!B345</f>
        <v>ECPU</v>
      </c>
      <c r="B345" s="8" t="str">
        <f>Binning!C345</f>
        <v>ME009</v>
      </c>
      <c r="C345" s="8" t="str">
        <f>Binning!D345</f>
        <v>E7</v>
      </c>
      <c r="D345" s="8" t="str">
        <f>Binning!F345</f>
        <v>ME009_E7</v>
      </c>
      <c r="E345" s="8" t="str">
        <f>Binning!G345</f>
        <v>Bin1</v>
      </c>
      <c r="F345" s="8">
        <f>Binning!H345</f>
        <v>1085</v>
      </c>
      <c r="G345" s="8">
        <f>Binning!I345</f>
        <v>145</v>
      </c>
      <c r="H345" s="8">
        <f>Binning!J345</f>
        <v>274.60000000000002</v>
      </c>
      <c r="J345" s="8">
        <f>Binning!L345</f>
        <v>885</v>
      </c>
      <c r="K345" s="8">
        <f>Binning!M345</f>
        <v>730</v>
      </c>
      <c r="L345" s="8">
        <f>Binning!N345</f>
        <v>95</v>
      </c>
      <c r="M345" s="8">
        <f>Binning!Y345</f>
        <v>5</v>
      </c>
      <c r="O345" s="8">
        <f t="shared" si="221"/>
        <v>135</v>
      </c>
      <c r="P345" s="8">
        <f>Binning!AZ345</f>
        <v>203.34644826666667</v>
      </c>
      <c r="Q345" s="8" t="str">
        <f t="shared" si="222"/>
        <v>ME009_E7</v>
      </c>
      <c r="R345" s="8">
        <f t="shared" si="220"/>
        <v>885</v>
      </c>
      <c r="S345" s="8">
        <f t="shared" si="220"/>
        <v>885</v>
      </c>
      <c r="T345" s="8">
        <f t="shared" si="220"/>
        <v>850</v>
      </c>
      <c r="U345" s="8">
        <f t="shared" si="220"/>
        <v>825</v>
      </c>
      <c r="V345" s="8">
        <f t="shared" si="220"/>
        <v>805</v>
      </c>
      <c r="W345" s="8">
        <f t="shared" si="220"/>
        <v>790</v>
      </c>
      <c r="X345" s="8">
        <f t="shared" si="220"/>
        <v>780</v>
      </c>
      <c r="Y345" s="8">
        <f t="shared" si="220"/>
        <v>770</v>
      </c>
      <c r="Z345" s="8">
        <f t="shared" si="220"/>
        <v>760</v>
      </c>
      <c r="AA345" s="8">
        <f t="shared" si="220"/>
        <v>755</v>
      </c>
      <c r="AB345" s="8">
        <f t="shared" si="220"/>
        <v>750</v>
      </c>
      <c r="AC345" s="8">
        <f t="shared" si="220"/>
        <v>740</v>
      </c>
      <c r="AD345" s="8">
        <f t="shared" si="220"/>
        <v>735</v>
      </c>
      <c r="AE345" s="8">
        <f t="shared" si="220"/>
        <v>730</v>
      </c>
      <c r="AF345" s="8" t="str">
        <f t="shared" si="220"/>
        <v/>
      </c>
      <c r="AG345" s="8" t="str">
        <f t="shared" si="220"/>
        <v/>
      </c>
      <c r="AH345" s="8" t="str">
        <f t="shared" si="217"/>
        <v/>
      </c>
      <c r="AI345" s="8" t="str">
        <f t="shared" si="217"/>
        <v/>
      </c>
      <c r="AJ345" s="8" t="str">
        <f t="shared" si="217"/>
        <v/>
      </c>
      <c r="AK345" s="8" t="str">
        <f t="shared" si="217"/>
        <v/>
      </c>
      <c r="AL345" s="8" t="str">
        <f t="shared" si="217"/>
        <v/>
      </c>
      <c r="AM345" s="8" t="str">
        <f t="shared" si="217"/>
        <v/>
      </c>
      <c r="AN345" s="8" t="str">
        <f t="shared" si="217"/>
        <v/>
      </c>
      <c r="AO345" s="8" t="str">
        <f t="shared" si="217"/>
        <v/>
      </c>
      <c r="AQ345" s="8">
        <f t="shared" si="223"/>
        <v>135</v>
      </c>
      <c r="AR345" s="8">
        <f t="shared" si="224"/>
        <v>203.34644826666667</v>
      </c>
      <c r="AS345" s="8" t="str">
        <f t="shared" si="225"/>
        <v>ME009_E7</v>
      </c>
      <c r="AT345" s="8">
        <f t="shared" si="226"/>
        <v>980</v>
      </c>
      <c r="AU345" s="8">
        <f t="shared" si="227"/>
        <v>980</v>
      </c>
      <c r="AV345" s="8">
        <f t="shared" si="228"/>
        <v>945</v>
      </c>
      <c r="AW345" s="8">
        <f t="shared" si="229"/>
        <v>920</v>
      </c>
      <c r="AX345" s="8">
        <f t="shared" si="230"/>
        <v>900</v>
      </c>
      <c r="AY345" s="8">
        <f t="shared" si="231"/>
        <v>885</v>
      </c>
      <c r="AZ345" s="8">
        <f t="shared" si="232"/>
        <v>875</v>
      </c>
      <c r="BA345" s="8">
        <f t="shared" si="233"/>
        <v>865</v>
      </c>
      <c r="BB345" s="8">
        <f t="shared" si="234"/>
        <v>855</v>
      </c>
      <c r="BC345" s="8">
        <f t="shared" si="235"/>
        <v>850</v>
      </c>
      <c r="BD345" s="8">
        <f t="shared" si="236"/>
        <v>845</v>
      </c>
      <c r="BE345" s="8">
        <f t="shared" si="237"/>
        <v>835</v>
      </c>
      <c r="BF345" s="8">
        <f t="shared" si="238"/>
        <v>830</v>
      </c>
      <c r="BG345" s="8">
        <f t="shared" si="239"/>
        <v>825</v>
      </c>
      <c r="BH345" s="8" t="str">
        <f t="shared" si="240"/>
        <v/>
      </c>
      <c r="BI345" s="8" t="str">
        <f t="shared" si="241"/>
        <v/>
      </c>
      <c r="BJ345" s="8" t="str">
        <f t="shared" si="242"/>
        <v/>
      </c>
      <c r="BK345" s="8" t="str">
        <f t="shared" si="243"/>
        <v/>
      </c>
      <c r="BL345" s="8" t="str">
        <f t="shared" si="244"/>
        <v/>
      </c>
      <c r="BM345" s="8" t="str">
        <f t="shared" si="245"/>
        <v/>
      </c>
      <c r="BN345" s="8" t="str">
        <f t="shared" si="246"/>
        <v/>
      </c>
      <c r="BO345" s="8" t="str">
        <f t="shared" si="247"/>
        <v/>
      </c>
      <c r="BP345" s="8" t="str">
        <f t="shared" si="248"/>
        <v/>
      </c>
      <c r="BQ345" s="8" t="str">
        <f t="shared" si="249"/>
        <v/>
      </c>
    </row>
    <row r="346" spans="1:69" x14ac:dyDescent="0.2">
      <c r="A346" s="8" t="str">
        <f>Binning!B346</f>
        <v>ECPU</v>
      </c>
      <c r="B346" s="8" t="str">
        <f>Binning!C346</f>
        <v>ME009</v>
      </c>
      <c r="C346" s="8" t="str">
        <f>Binning!D346</f>
        <v>E8</v>
      </c>
      <c r="D346" s="8" t="str">
        <f>Binning!F346</f>
        <v>ME009_E8</v>
      </c>
      <c r="E346" s="8" t="str">
        <f>Binning!G346</f>
        <v>Bin1</v>
      </c>
      <c r="F346" s="8">
        <f>Binning!H346</f>
        <v>1070</v>
      </c>
      <c r="G346" s="8">
        <f>Binning!I346</f>
        <v>145</v>
      </c>
      <c r="H346" s="8">
        <f>Binning!J346</f>
        <v>274.60000000000002</v>
      </c>
      <c r="J346" s="8">
        <f>Binning!L346</f>
        <v>885</v>
      </c>
      <c r="K346" s="8">
        <f>Binning!M346</f>
        <v>730</v>
      </c>
      <c r="L346" s="8">
        <f>Binning!N346</f>
        <v>95</v>
      </c>
      <c r="M346" s="8">
        <f>Binning!Y346</f>
        <v>5</v>
      </c>
      <c r="O346" s="8">
        <f t="shared" si="221"/>
        <v>135</v>
      </c>
      <c r="P346" s="8">
        <f>Binning!AZ346</f>
        <v>203.34644826666667</v>
      </c>
      <c r="Q346" s="8" t="str">
        <f t="shared" si="222"/>
        <v>ME009_E8</v>
      </c>
      <c r="R346" s="8">
        <f t="shared" si="220"/>
        <v>885</v>
      </c>
      <c r="S346" s="8">
        <f t="shared" si="220"/>
        <v>880</v>
      </c>
      <c r="T346" s="8">
        <f t="shared" si="220"/>
        <v>835</v>
      </c>
      <c r="U346" s="8">
        <f t="shared" si="220"/>
        <v>810</v>
      </c>
      <c r="V346" s="8">
        <f t="shared" si="220"/>
        <v>790</v>
      </c>
      <c r="W346" s="8">
        <f t="shared" si="220"/>
        <v>775</v>
      </c>
      <c r="X346" s="8">
        <f t="shared" si="220"/>
        <v>765</v>
      </c>
      <c r="Y346" s="8">
        <f t="shared" si="220"/>
        <v>755</v>
      </c>
      <c r="Z346" s="8">
        <f t="shared" si="220"/>
        <v>745</v>
      </c>
      <c r="AA346" s="8">
        <f t="shared" si="220"/>
        <v>740</v>
      </c>
      <c r="AB346" s="8">
        <f t="shared" si="220"/>
        <v>735</v>
      </c>
      <c r="AC346" s="8">
        <f t="shared" si="220"/>
        <v>730</v>
      </c>
      <c r="AD346" s="8">
        <f t="shared" si="220"/>
        <v>730</v>
      </c>
      <c r="AE346" s="8">
        <f t="shared" si="220"/>
        <v>730</v>
      </c>
      <c r="AF346" s="8" t="str">
        <f t="shared" si="220"/>
        <v/>
      </c>
      <c r="AG346" s="8" t="str">
        <f t="shared" si="220"/>
        <v/>
      </c>
      <c r="AH346" s="8" t="str">
        <f t="shared" si="217"/>
        <v/>
      </c>
      <c r="AI346" s="8" t="str">
        <f t="shared" si="217"/>
        <v/>
      </c>
      <c r="AJ346" s="8" t="str">
        <f t="shared" si="217"/>
        <v/>
      </c>
      <c r="AK346" s="8" t="str">
        <f t="shared" si="217"/>
        <v/>
      </c>
      <c r="AL346" s="8" t="str">
        <f t="shared" si="217"/>
        <v/>
      </c>
      <c r="AM346" s="8" t="str">
        <f t="shared" si="217"/>
        <v/>
      </c>
      <c r="AN346" s="8" t="str">
        <f t="shared" si="217"/>
        <v/>
      </c>
      <c r="AO346" s="8" t="str">
        <f t="shared" si="217"/>
        <v/>
      </c>
      <c r="AQ346" s="8">
        <f t="shared" si="223"/>
        <v>135</v>
      </c>
      <c r="AR346" s="8">
        <f t="shared" si="224"/>
        <v>203.34644826666667</v>
      </c>
      <c r="AS346" s="8" t="str">
        <f t="shared" si="225"/>
        <v>ME009_E8</v>
      </c>
      <c r="AT346" s="8">
        <f t="shared" si="226"/>
        <v>980</v>
      </c>
      <c r="AU346" s="8">
        <f t="shared" si="227"/>
        <v>975</v>
      </c>
      <c r="AV346" s="8">
        <f t="shared" si="228"/>
        <v>930</v>
      </c>
      <c r="AW346" s="8">
        <f t="shared" si="229"/>
        <v>905</v>
      </c>
      <c r="AX346" s="8">
        <f t="shared" si="230"/>
        <v>885</v>
      </c>
      <c r="AY346" s="8">
        <f t="shared" si="231"/>
        <v>870</v>
      </c>
      <c r="AZ346" s="8">
        <f t="shared" si="232"/>
        <v>860</v>
      </c>
      <c r="BA346" s="8">
        <f t="shared" si="233"/>
        <v>850</v>
      </c>
      <c r="BB346" s="8">
        <f t="shared" si="234"/>
        <v>840</v>
      </c>
      <c r="BC346" s="8">
        <f t="shared" si="235"/>
        <v>835</v>
      </c>
      <c r="BD346" s="8">
        <f t="shared" si="236"/>
        <v>830</v>
      </c>
      <c r="BE346" s="8">
        <f t="shared" si="237"/>
        <v>825</v>
      </c>
      <c r="BF346" s="8">
        <f t="shared" si="238"/>
        <v>825</v>
      </c>
      <c r="BG346" s="8">
        <f t="shared" si="239"/>
        <v>825</v>
      </c>
      <c r="BH346" s="8" t="str">
        <f t="shared" si="240"/>
        <v/>
      </c>
      <c r="BI346" s="8" t="str">
        <f t="shared" si="241"/>
        <v/>
      </c>
      <c r="BJ346" s="8" t="str">
        <f t="shared" si="242"/>
        <v/>
      </c>
      <c r="BK346" s="8" t="str">
        <f t="shared" si="243"/>
        <v/>
      </c>
      <c r="BL346" s="8" t="str">
        <f t="shared" si="244"/>
        <v/>
      </c>
      <c r="BM346" s="8" t="str">
        <f t="shared" si="245"/>
        <v/>
      </c>
      <c r="BN346" s="8" t="str">
        <f t="shared" si="246"/>
        <v/>
      </c>
      <c r="BO346" s="8" t="str">
        <f t="shared" si="247"/>
        <v/>
      </c>
      <c r="BP346" s="8" t="str">
        <f t="shared" si="248"/>
        <v/>
      </c>
      <c r="BQ346" s="8" t="str">
        <f t="shared" si="249"/>
        <v/>
      </c>
    </row>
    <row r="347" spans="1:69" x14ac:dyDescent="0.2">
      <c r="A347" s="8" t="str">
        <f>Binning!B347</f>
        <v>ECPU</v>
      </c>
      <c r="B347" s="8" t="str">
        <f>Binning!C347</f>
        <v>ME009</v>
      </c>
      <c r="C347" s="8" t="str">
        <f>Binning!D347</f>
        <v>E9</v>
      </c>
      <c r="D347" s="8" t="str">
        <f>Binning!F347</f>
        <v>ME009_E9</v>
      </c>
      <c r="E347" s="8" t="str">
        <f>Binning!G347</f>
        <v>Bin1</v>
      </c>
      <c r="F347" s="8">
        <f>Binning!H347</f>
        <v>1055</v>
      </c>
      <c r="G347" s="8">
        <f>Binning!I347</f>
        <v>145</v>
      </c>
      <c r="H347" s="8">
        <f>Binning!J347</f>
        <v>274.60000000000002</v>
      </c>
      <c r="J347" s="8">
        <f>Binning!L347</f>
        <v>885</v>
      </c>
      <c r="K347" s="8">
        <f>Binning!M347</f>
        <v>730</v>
      </c>
      <c r="L347" s="8">
        <f>Binning!N347</f>
        <v>95</v>
      </c>
      <c r="M347" s="8">
        <f>Binning!Y347</f>
        <v>5</v>
      </c>
      <c r="O347" s="8">
        <f t="shared" si="221"/>
        <v>135</v>
      </c>
      <c r="P347" s="8">
        <f>Binning!AZ347</f>
        <v>203.34644826666667</v>
      </c>
      <c r="Q347" s="8" t="str">
        <f t="shared" si="222"/>
        <v>ME009_E9</v>
      </c>
      <c r="R347" s="8">
        <f t="shared" si="220"/>
        <v>885</v>
      </c>
      <c r="S347" s="8">
        <f t="shared" si="220"/>
        <v>865</v>
      </c>
      <c r="T347" s="8">
        <f t="shared" si="220"/>
        <v>820</v>
      </c>
      <c r="U347" s="8">
        <f t="shared" si="220"/>
        <v>795</v>
      </c>
      <c r="V347" s="8">
        <f t="shared" si="220"/>
        <v>775</v>
      </c>
      <c r="W347" s="8">
        <f t="shared" si="220"/>
        <v>760</v>
      </c>
      <c r="X347" s="8">
        <f t="shared" si="220"/>
        <v>750</v>
      </c>
      <c r="Y347" s="8">
        <f t="shared" si="220"/>
        <v>740</v>
      </c>
      <c r="Z347" s="8">
        <f t="shared" si="220"/>
        <v>730</v>
      </c>
      <c r="AA347" s="8">
        <f t="shared" si="220"/>
        <v>730</v>
      </c>
      <c r="AB347" s="8">
        <f t="shared" si="220"/>
        <v>730</v>
      </c>
      <c r="AC347" s="8">
        <f t="shared" si="220"/>
        <v>730</v>
      </c>
      <c r="AD347" s="8">
        <f t="shared" si="220"/>
        <v>730</v>
      </c>
      <c r="AE347" s="8">
        <f t="shared" si="220"/>
        <v>730</v>
      </c>
      <c r="AF347" s="8" t="str">
        <f t="shared" si="220"/>
        <v/>
      </c>
      <c r="AG347" s="8" t="str">
        <f t="shared" si="220"/>
        <v/>
      </c>
      <c r="AH347" s="8" t="str">
        <f t="shared" si="217"/>
        <v/>
      </c>
      <c r="AI347" s="8" t="str">
        <f t="shared" si="217"/>
        <v/>
      </c>
      <c r="AJ347" s="8" t="str">
        <f t="shared" si="217"/>
        <v/>
      </c>
      <c r="AK347" s="8" t="str">
        <f t="shared" si="217"/>
        <v/>
      </c>
      <c r="AL347" s="8" t="str">
        <f t="shared" si="217"/>
        <v/>
      </c>
      <c r="AM347" s="8" t="str">
        <f t="shared" si="217"/>
        <v/>
      </c>
      <c r="AN347" s="8" t="str">
        <f t="shared" si="217"/>
        <v/>
      </c>
      <c r="AO347" s="8" t="str">
        <f t="shared" si="217"/>
        <v/>
      </c>
      <c r="AQ347" s="8">
        <f t="shared" si="223"/>
        <v>135</v>
      </c>
      <c r="AR347" s="8">
        <f t="shared" si="224"/>
        <v>203.34644826666667</v>
      </c>
      <c r="AS347" s="8" t="str">
        <f t="shared" si="225"/>
        <v>ME009_E9</v>
      </c>
      <c r="AT347" s="8">
        <f t="shared" si="226"/>
        <v>980</v>
      </c>
      <c r="AU347" s="8">
        <f t="shared" si="227"/>
        <v>960</v>
      </c>
      <c r="AV347" s="8">
        <f t="shared" si="228"/>
        <v>915</v>
      </c>
      <c r="AW347" s="8">
        <f t="shared" si="229"/>
        <v>890</v>
      </c>
      <c r="AX347" s="8">
        <f t="shared" si="230"/>
        <v>870</v>
      </c>
      <c r="AY347" s="8">
        <f t="shared" si="231"/>
        <v>855</v>
      </c>
      <c r="AZ347" s="8">
        <f t="shared" si="232"/>
        <v>845</v>
      </c>
      <c r="BA347" s="8">
        <f t="shared" si="233"/>
        <v>835</v>
      </c>
      <c r="BB347" s="8">
        <f t="shared" si="234"/>
        <v>825</v>
      </c>
      <c r="BC347" s="8">
        <f t="shared" si="235"/>
        <v>825</v>
      </c>
      <c r="BD347" s="8">
        <f t="shared" si="236"/>
        <v>825</v>
      </c>
      <c r="BE347" s="8">
        <f t="shared" si="237"/>
        <v>825</v>
      </c>
      <c r="BF347" s="8">
        <f t="shared" si="238"/>
        <v>825</v>
      </c>
      <c r="BG347" s="8">
        <f t="shared" si="239"/>
        <v>825</v>
      </c>
      <c r="BH347" s="8" t="str">
        <f t="shared" si="240"/>
        <v/>
      </c>
      <c r="BI347" s="8" t="str">
        <f t="shared" si="241"/>
        <v/>
      </c>
      <c r="BJ347" s="8" t="str">
        <f t="shared" si="242"/>
        <v/>
      </c>
      <c r="BK347" s="8" t="str">
        <f t="shared" si="243"/>
        <v/>
      </c>
      <c r="BL347" s="8" t="str">
        <f t="shared" si="244"/>
        <v/>
      </c>
      <c r="BM347" s="8" t="str">
        <f t="shared" si="245"/>
        <v/>
      </c>
      <c r="BN347" s="8" t="str">
        <f t="shared" si="246"/>
        <v/>
      </c>
      <c r="BO347" s="8" t="str">
        <f t="shared" si="247"/>
        <v/>
      </c>
      <c r="BP347" s="8" t="str">
        <f t="shared" si="248"/>
        <v/>
      </c>
      <c r="BQ347" s="8" t="str">
        <f t="shared" si="249"/>
        <v/>
      </c>
    </row>
    <row r="348" spans="1:69" x14ac:dyDescent="0.2">
      <c r="A348" s="8" t="str">
        <f>Binning!B348</f>
        <v>ECPU</v>
      </c>
      <c r="B348" s="8" t="str">
        <f>Binning!C348</f>
        <v>ME009</v>
      </c>
      <c r="C348" s="8" t="str">
        <f>Binning!D348</f>
        <v>E10</v>
      </c>
      <c r="D348" s="8" t="str">
        <f>Binning!F348</f>
        <v>ME009_E10</v>
      </c>
      <c r="E348" s="8" t="str">
        <f>Binning!G348</f>
        <v>Bin1</v>
      </c>
      <c r="F348" s="8">
        <f>Binning!H348</f>
        <v>1040</v>
      </c>
      <c r="G348" s="8">
        <f>Binning!I348</f>
        <v>145</v>
      </c>
      <c r="H348" s="8">
        <f>Binning!J348</f>
        <v>274.60000000000002</v>
      </c>
      <c r="J348" s="8">
        <f>Binning!L348</f>
        <v>885</v>
      </c>
      <c r="K348" s="8">
        <f>Binning!M348</f>
        <v>730</v>
      </c>
      <c r="L348" s="8">
        <f>Binning!N348</f>
        <v>95</v>
      </c>
      <c r="M348" s="8">
        <f>Binning!Y348</f>
        <v>5</v>
      </c>
      <c r="O348" s="8">
        <f t="shared" si="221"/>
        <v>135</v>
      </c>
      <c r="P348" s="8">
        <f>Binning!AZ348</f>
        <v>203.34644826666667</v>
      </c>
      <c r="Q348" s="8" t="str">
        <f t="shared" si="222"/>
        <v>ME009_E10</v>
      </c>
      <c r="R348" s="8">
        <f t="shared" si="220"/>
        <v>885</v>
      </c>
      <c r="S348" s="8">
        <f t="shared" si="220"/>
        <v>850</v>
      </c>
      <c r="T348" s="8">
        <f t="shared" si="220"/>
        <v>805</v>
      </c>
      <c r="U348" s="8">
        <f t="shared" si="220"/>
        <v>780</v>
      </c>
      <c r="V348" s="8">
        <f t="shared" si="220"/>
        <v>760</v>
      </c>
      <c r="W348" s="8">
        <f t="shared" si="220"/>
        <v>745</v>
      </c>
      <c r="X348" s="8">
        <f t="shared" si="220"/>
        <v>735</v>
      </c>
      <c r="Y348" s="8">
        <f t="shared" si="220"/>
        <v>730</v>
      </c>
      <c r="Z348" s="8">
        <f t="shared" si="220"/>
        <v>730</v>
      </c>
      <c r="AA348" s="8">
        <f t="shared" si="220"/>
        <v>730</v>
      </c>
      <c r="AB348" s="8">
        <f t="shared" si="220"/>
        <v>730</v>
      </c>
      <c r="AC348" s="8">
        <f t="shared" si="220"/>
        <v>730</v>
      </c>
      <c r="AD348" s="8">
        <f t="shared" si="220"/>
        <v>730</v>
      </c>
      <c r="AE348" s="8">
        <f t="shared" si="220"/>
        <v>730</v>
      </c>
      <c r="AF348" s="8" t="str">
        <f t="shared" si="220"/>
        <v/>
      </c>
      <c r="AG348" s="8" t="str">
        <f t="shared" si="220"/>
        <v/>
      </c>
      <c r="AH348" s="8" t="str">
        <f t="shared" si="217"/>
        <v/>
      </c>
      <c r="AI348" s="8" t="str">
        <f t="shared" si="217"/>
        <v/>
      </c>
      <c r="AJ348" s="8" t="str">
        <f t="shared" si="217"/>
        <v/>
      </c>
      <c r="AK348" s="8" t="str">
        <f t="shared" si="217"/>
        <v/>
      </c>
      <c r="AL348" s="8" t="str">
        <f t="shared" si="217"/>
        <v/>
      </c>
      <c r="AM348" s="8" t="str">
        <f t="shared" si="217"/>
        <v/>
      </c>
      <c r="AN348" s="8" t="str">
        <f t="shared" si="217"/>
        <v/>
      </c>
      <c r="AO348" s="8" t="str">
        <f t="shared" si="217"/>
        <v/>
      </c>
      <c r="AQ348" s="8">
        <f t="shared" si="223"/>
        <v>135</v>
      </c>
      <c r="AR348" s="8">
        <f t="shared" si="224"/>
        <v>203.34644826666667</v>
      </c>
      <c r="AS348" s="8" t="str">
        <f t="shared" si="225"/>
        <v>ME009_E10</v>
      </c>
      <c r="AT348" s="8">
        <f t="shared" si="226"/>
        <v>980</v>
      </c>
      <c r="AU348" s="8">
        <f t="shared" si="227"/>
        <v>945</v>
      </c>
      <c r="AV348" s="8">
        <f t="shared" si="228"/>
        <v>900</v>
      </c>
      <c r="AW348" s="8">
        <f t="shared" si="229"/>
        <v>875</v>
      </c>
      <c r="AX348" s="8">
        <f t="shared" si="230"/>
        <v>855</v>
      </c>
      <c r="AY348" s="8">
        <f t="shared" si="231"/>
        <v>840</v>
      </c>
      <c r="AZ348" s="8">
        <f t="shared" si="232"/>
        <v>830</v>
      </c>
      <c r="BA348" s="8">
        <f t="shared" si="233"/>
        <v>825</v>
      </c>
      <c r="BB348" s="8">
        <f t="shared" si="234"/>
        <v>825</v>
      </c>
      <c r="BC348" s="8">
        <f t="shared" si="235"/>
        <v>825</v>
      </c>
      <c r="BD348" s="8">
        <f t="shared" si="236"/>
        <v>825</v>
      </c>
      <c r="BE348" s="8">
        <f t="shared" si="237"/>
        <v>825</v>
      </c>
      <c r="BF348" s="8">
        <f t="shared" si="238"/>
        <v>825</v>
      </c>
      <c r="BG348" s="8">
        <f t="shared" si="239"/>
        <v>825</v>
      </c>
      <c r="BH348" s="8" t="str">
        <f t="shared" si="240"/>
        <v/>
      </c>
      <c r="BI348" s="8" t="str">
        <f t="shared" si="241"/>
        <v/>
      </c>
      <c r="BJ348" s="8" t="str">
        <f t="shared" si="242"/>
        <v/>
      </c>
      <c r="BK348" s="8" t="str">
        <f t="shared" si="243"/>
        <v/>
      </c>
      <c r="BL348" s="8" t="str">
        <f t="shared" si="244"/>
        <v/>
      </c>
      <c r="BM348" s="8" t="str">
        <f t="shared" si="245"/>
        <v/>
      </c>
      <c r="BN348" s="8" t="str">
        <f t="shared" si="246"/>
        <v/>
      </c>
      <c r="BO348" s="8" t="str">
        <f t="shared" si="247"/>
        <v/>
      </c>
      <c r="BP348" s="8" t="str">
        <f t="shared" si="248"/>
        <v/>
      </c>
      <c r="BQ348" s="8" t="str">
        <f t="shared" si="249"/>
        <v/>
      </c>
    </row>
    <row r="349" spans="1:69" x14ac:dyDescent="0.2">
      <c r="A349" s="8" t="str">
        <f>Binning!B349</f>
        <v>ECPU</v>
      </c>
      <c r="B349" s="8" t="str">
        <f>Binning!C349</f>
        <v>ME009</v>
      </c>
      <c r="C349" s="8" t="str">
        <f>Binning!D349</f>
        <v>E11</v>
      </c>
      <c r="D349" s="8" t="str">
        <f>Binning!F349</f>
        <v>ME009_E11</v>
      </c>
      <c r="E349" s="8" t="str">
        <f>Binning!G349</f>
        <v>Bin1</v>
      </c>
      <c r="F349" s="8">
        <f>Binning!H349</f>
        <v>1025</v>
      </c>
      <c r="G349" s="8">
        <f>Binning!I349</f>
        <v>145</v>
      </c>
      <c r="H349" s="8">
        <f>Binning!J349</f>
        <v>274.60000000000002</v>
      </c>
      <c r="J349" s="8">
        <f>Binning!L349</f>
        <v>885</v>
      </c>
      <c r="K349" s="8">
        <f>Binning!M349</f>
        <v>730</v>
      </c>
      <c r="L349" s="8">
        <f>Binning!N349</f>
        <v>95</v>
      </c>
      <c r="M349" s="8">
        <f>Binning!Y349</f>
        <v>5</v>
      </c>
      <c r="O349" s="8">
        <f t="shared" si="221"/>
        <v>135</v>
      </c>
      <c r="P349" s="8">
        <f>Binning!AZ349</f>
        <v>203.34644826666667</v>
      </c>
      <c r="Q349" s="8" t="str">
        <f t="shared" si="222"/>
        <v>ME009_E11</v>
      </c>
      <c r="R349" s="8">
        <f t="shared" si="220"/>
        <v>885</v>
      </c>
      <c r="S349" s="8">
        <f t="shared" si="220"/>
        <v>835</v>
      </c>
      <c r="T349" s="8">
        <f t="shared" si="220"/>
        <v>790</v>
      </c>
      <c r="U349" s="8">
        <f t="shared" si="220"/>
        <v>765</v>
      </c>
      <c r="V349" s="8">
        <f t="shared" si="220"/>
        <v>745</v>
      </c>
      <c r="W349" s="8">
        <f t="shared" si="220"/>
        <v>730</v>
      </c>
      <c r="X349" s="8">
        <f t="shared" si="220"/>
        <v>730</v>
      </c>
      <c r="Y349" s="8">
        <f t="shared" si="220"/>
        <v>730</v>
      </c>
      <c r="Z349" s="8">
        <f t="shared" si="220"/>
        <v>730</v>
      </c>
      <c r="AA349" s="8">
        <f t="shared" si="220"/>
        <v>730</v>
      </c>
      <c r="AB349" s="8">
        <f t="shared" si="220"/>
        <v>730</v>
      </c>
      <c r="AC349" s="8">
        <f t="shared" si="220"/>
        <v>730</v>
      </c>
      <c r="AD349" s="8">
        <f t="shared" si="220"/>
        <v>730</v>
      </c>
      <c r="AE349" s="8">
        <f t="shared" si="220"/>
        <v>730</v>
      </c>
      <c r="AF349" s="8" t="str">
        <f t="shared" si="220"/>
        <v/>
      </c>
      <c r="AG349" s="8" t="str">
        <f t="shared" si="217"/>
        <v/>
      </c>
      <c r="AH349" s="8" t="str">
        <f t="shared" si="217"/>
        <v/>
      </c>
      <c r="AI349" s="8" t="str">
        <f t="shared" si="217"/>
        <v/>
      </c>
      <c r="AJ349" s="8" t="str">
        <f t="shared" si="217"/>
        <v/>
      </c>
      <c r="AK349" s="8" t="str">
        <f t="shared" si="217"/>
        <v/>
      </c>
      <c r="AL349" s="8" t="str">
        <f t="shared" si="217"/>
        <v/>
      </c>
      <c r="AM349" s="8" t="str">
        <f t="shared" si="217"/>
        <v/>
      </c>
      <c r="AN349" s="8" t="str">
        <f t="shared" si="217"/>
        <v/>
      </c>
      <c r="AO349" s="8" t="str">
        <f t="shared" si="217"/>
        <v/>
      </c>
      <c r="AQ349" s="8">
        <f t="shared" si="223"/>
        <v>135</v>
      </c>
      <c r="AR349" s="8">
        <f t="shared" si="224"/>
        <v>203.34644826666667</v>
      </c>
      <c r="AS349" s="8" t="str">
        <f t="shared" si="225"/>
        <v>ME009_E11</v>
      </c>
      <c r="AT349" s="8">
        <f t="shared" si="226"/>
        <v>980</v>
      </c>
      <c r="AU349" s="8">
        <f t="shared" si="227"/>
        <v>930</v>
      </c>
      <c r="AV349" s="8">
        <f t="shared" si="228"/>
        <v>885</v>
      </c>
      <c r="AW349" s="8">
        <f t="shared" si="229"/>
        <v>860</v>
      </c>
      <c r="AX349" s="8">
        <f t="shared" si="230"/>
        <v>840</v>
      </c>
      <c r="AY349" s="8">
        <f t="shared" si="231"/>
        <v>825</v>
      </c>
      <c r="AZ349" s="8">
        <f t="shared" si="232"/>
        <v>825</v>
      </c>
      <c r="BA349" s="8">
        <f t="shared" si="233"/>
        <v>825</v>
      </c>
      <c r="BB349" s="8">
        <f t="shared" si="234"/>
        <v>825</v>
      </c>
      <c r="BC349" s="8">
        <f t="shared" si="235"/>
        <v>825</v>
      </c>
      <c r="BD349" s="8">
        <f t="shared" si="236"/>
        <v>825</v>
      </c>
      <c r="BE349" s="8">
        <f t="shared" si="237"/>
        <v>825</v>
      </c>
      <c r="BF349" s="8">
        <f t="shared" si="238"/>
        <v>825</v>
      </c>
      <c r="BG349" s="8">
        <f t="shared" si="239"/>
        <v>825</v>
      </c>
      <c r="BH349" s="8" t="str">
        <f t="shared" si="240"/>
        <v/>
      </c>
      <c r="BI349" s="8" t="str">
        <f t="shared" si="241"/>
        <v/>
      </c>
      <c r="BJ349" s="8" t="str">
        <f t="shared" si="242"/>
        <v/>
      </c>
      <c r="BK349" s="8" t="str">
        <f t="shared" si="243"/>
        <v/>
      </c>
      <c r="BL349" s="8" t="str">
        <f t="shared" si="244"/>
        <v/>
      </c>
      <c r="BM349" s="8" t="str">
        <f t="shared" si="245"/>
        <v/>
      </c>
      <c r="BN349" s="8" t="str">
        <f t="shared" si="246"/>
        <v/>
      </c>
      <c r="BO349" s="8" t="str">
        <f t="shared" si="247"/>
        <v/>
      </c>
      <c r="BP349" s="8" t="str">
        <f t="shared" si="248"/>
        <v/>
      </c>
      <c r="BQ349" s="8" t="str">
        <f t="shared" si="249"/>
        <v/>
      </c>
    </row>
    <row r="350" spans="1:69" x14ac:dyDescent="0.2">
      <c r="A350" s="8" t="str">
        <f>Binning!B350</f>
        <v>ECPU</v>
      </c>
      <c r="B350" s="8" t="str">
        <f>Binning!C350</f>
        <v>ME009</v>
      </c>
      <c r="C350" s="8" t="str">
        <f>Binning!D350</f>
        <v>E12</v>
      </c>
      <c r="D350" s="8" t="str">
        <f>Binning!F350</f>
        <v>ME009_E12</v>
      </c>
      <c r="E350" s="8" t="str">
        <f>Binning!G350</f>
        <v>Bin1</v>
      </c>
      <c r="F350" s="8">
        <f>Binning!H350</f>
        <v>1010</v>
      </c>
      <c r="G350" s="8">
        <f>Binning!I350</f>
        <v>145</v>
      </c>
      <c r="H350" s="8">
        <f>Binning!J350</f>
        <v>274.60000000000002</v>
      </c>
      <c r="J350" s="8">
        <f>Binning!L350</f>
        <v>885</v>
      </c>
      <c r="K350" s="8">
        <f>Binning!M350</f>
        <v>730</v>
      </c>
      <c r="L350" s="8">
        <f>Binning!N350</f>
        <v>95</v>
      </c>
      <c r="M350" s="8">
        <f>Binning!Y350</f>
        <v>5</v>
      </c>
      <c r="O350" s="8">
        <f t="shared" si="221"/>
        <v>135</v>
      </c>
      <c r="P350" s="8">
        <f>Binning!AZ350</f>
        <v>203.34644826666667</v>
      </c>
      <c r="Q350" s="8" t="str">
        <f t="shared" si="222"/>
        <v>ME009_E12</v>
      </c>
      <c r="R350" s="8">
        <f t="shared" si="220"/>
        <v>885</v>
      </c>
      <c r="S350" s="8">
        <f t="shared" ref="R350:AG366" si="250">IF($O350*1.03&gt;S$2,MAX(MIN(FLOOR(($F350-$G350*LOG10($P350*S$2/100))/$M350,1)*$M350,$J350),$K350),"")</f>
        <v>820</v>
      </c>
      <c r="T350" s="8">
        <f t="shared" si="250"/>
        <v>775</v>
      </c>
      <c r="U350" s="8">
        <f t="shared" si="250"/>
        <v>750</v>
      </c>
      <c r="V350" s="8">
        <f t="shared" si="250"/>
        <v>730</v>
      </c>
      <c r="W350" s="8">
        <f t="shared" si="250"/>
        <v>730</v>
      </c>
      <c r="X350" s="8">
        <f t="shared" si="250"/>
        <v>730</v>
      </c>
      <c r="Y350" s="8">
        <f t="shared" si="250"/>
        <v>730</v>
      </c>
      <c r="Z350" s="8">
        <f t="shared" si="250"/>
        <v>730</v>
      </c>
      <c r="AA350" s="8">
        <f t="shared" si="250"/>
        <v>730</v>
      </c>
      <c r="AB350" s="8">
        <f t="shared" si="250"/>
        <v>730</v>
      </c>
      <c r="AC350" s="8">
        <f t="shared" si="250"/>
        <v>730</v>
      </c>
      <c r="AD350" s="8">
        <f t="shared" si="250"/>
        <v>730</v>
      </c>
      <c r="AE350" s="8">
        <f t="shared" si="250"/>
        <v>730</v>
      </c>
      <c r="AF350" s="8" t="str">
        <f t="shared" si="250"/>
        <v/>
      </c>
      <c r="AG350" s="8" t="str">
        <f t="shared" si="250"/>
        <v/>
      </c>
      <c r="AH350" s="8" t="str">
        <f t="shared" si="217"/>
        <v/>
      </c>
      <c r="AI350" s="8" t="str">
        <f t="shared" si="217"/>
        <v/>
      </c>
      <c r="AJ350" s="8" t="str">
        <f t="shared" si="217"/>
        <v/>
      </c>
      <c r="AK350" s="8" t="str">
        <f t="shared" si="217"/>
        <v/>
      </c>
      <c r="AL350" s="8" t="str">
        <f t="shared" si="217"/>
        <v/>
      </c>
      <c r="AM350" s="8" t="str">
        <f t="shared" si="217"/>
        <v/>
      </c>
      <c r="AN350" s="8" t="str">
        <f t="shared" si="217"/>
        <v/>
      </c>
      <c r="AO350" s="8" t="str">
        <f t="shared" si="217"/>
        <v/>
      </c>
      <c r="AQ350" s="8">
        <f t="shared" si="223"/>
        <v>135</v>
      </c>
      <c r="AR350" s="8">
        <f t="shared" si="224"/>
        <v>203.34644826666667</v>
      </c>
      <c r="AS350" s="8" t="str">
        <f t="shared" si="225"/>
        <v>ME009_E12</v>
      </c>
      <c r="AT350" s="8">
        <f t="shared" si="226"/>
        <v>980</v>
      </c>
      <c r="AU350" s="8">
        <f t="shared" si="227"/>
        <v>915</v>
      </c>
      <c r="AV350" s="8">
        <f t="shared" si="228"/>
        <v>870</v>
      </c>
      <c r="AW350" s="8">
        <f t="shared" si="229"/>
        <v>845</v>
      </c>
      <c r="AX350" s="8">
        <f t="shared" si="230"/>
        <v>825</v>
      </c>
      <c r="AY350" s="8">
        <f t="shared" si="231"/>
        <v>825</v>
      </c>
      <c r="AZ350" s="8">
        <f t="shared" si="232"/>
        <v>825</v>
      </c>
      <c r="BA350" s="8">
        <f t="shared" si="233"/>
        <v>825</v>
      </c>
      <c r="BB350" s="8">
        <f t="shared" si="234"/>
        <v>825</v>
      </c>
      <c r="BC350" s="8">
        <f t="shared" si="235"/>
        <v>825</v>
      </c>
      <c r="BD350" s="8">
        <f t="shared" si="236"/>
        <v>825</v>
      </c>
      <c r="BE350" s="8">
        <f t="shared" si="237"/>
        <v>825</v>
      </c>
      <c r="BF350" s="8">
        <f t="shared" si="238"/>
        <v>825</v>
      </c>
      <c r="BG350" s="8">
        <f t="shared" si="239"/>
        <v>825</v>
      </c>
      <c r="BH350" s="8" t="str">
        <f t="shared" si="240"/>
        <v/>
      </c>
      <c r="BI350" s="8" t="str">
        <f t="shared" si="241"/>
        <v/>
      </c>
      <c r="BJ350" s="8" t="str">
        <f t="shared" si="242"/>
        <v/>
      </c>
      <c r="BK350" s="8" t="str">
        <f t="shared" si="243"/>
        <v/>
      </c>
      <c r="BL350" s="8" t="str">
        <f t="shared" si="244"/>
        <v/>
      </c>
      <c r="BM350" s="8" t="str">
        <f t="shared" si="245"/>
        <v/>
      </c>
      <c r="BN350" s="8" t="str">
        <f t="shared" si="246"/>
        <v/>
      </c>
      <c r="BO350" s="8" t="str">
        <f t="shared" si="247"/>
        <v/>
      </c>
      <c r="BP350" s="8" t="str">
        <f t="shared" si="248"/>
        <v/>
      </c>
      <c r="BQ350" s="8" t="str">
        <f t="shared" si="249"/>
        <v/>
      </c>
    </row>
    <row r="351" spans="1:69" x14ac:dyDescent="0.2">
      <c r="A351" s="8" t="str">
        <f>Binning!B351</f>
        <v>GPU</v>
      </c>
      <c r="B351" s="8" t="str">
        <f>Binning!C351</f>
        <v>MG001</v>
      </c>
      <c r="C351" s="8" t="str">
        <f>Binning!D351</f>
        <v>E1</v>
      </c>
      <c r="D351" s="8" t="str">
        <f>Binning!F351</f>
        <v>MG001_E1</v>
      </c>
      <c r="E351" s="8" t="str">
        <f>Binning!G351</f>
        <v>Bin1</v>
      </c>
      <c r="F351" s="8">
        <f>Binning!H351</f>
        <v>900</v>
      </c>
      <c r="G351" s="8">
        <f>Binning!I351</f>
        <v>75</v>
      </c>
      <c r="H351" s="8">
        <f>Binning!J351</f>
        <v>479.40000000000003</v>
      </c>
      <c r="J351" s="8">
        <f>Binning!L351</f>
        <v>720</v>
      </c>
      <c r="K351" s="8">
        <f>Binning!M351</f>
        <v>510</v>
      </c>
      <c r="L351" s="8">
        <f>Binning!N351</f>
        <v>65</v>
      </c>
      <c r="M351" s="8">
        <f>Binning!Y351</f>
        <v>5</v>
      </c>
      <c r="O351" s="8">
        <f t="shared" si="221"/>
        <v>140</v>
      </c>
      <c r="P351" s="8">
        <f>Binning!AZ351</f>
        <v>342.4525995351467</v>
      </c>
      <c r="Q351" s="8" t="str">
        <f t="shared" si="222"/>
        <v>MG001_E1</v>
      </c>
      <c r="R351" s="8">
        <f t="shared" si="250"/>
        <v>720</v>
      </c>
      <c r="S351" s="8">
        <f t="shared" si="250"/>
        <v>720</v>
      </c>
      <c r="T351" s="8">
        <f t="shared" si="250"/>
        <v>720</v>
      </c>
      <c r="U351" s="8">
        <f t="shared" si="250"/>
        <v>720</v>
      </c>
      <c r="V351" s="8">
        <f t="shared" si="250"/>
        <v>720</v>
      </c>
      <c r="W351" s="8">
        <f t="shared" si="250"/>
        <v>720</v>
      </c>
      <c r="X351" s="8">
        <f t="shared" si="250"/>
        <v>720</v>
      </c>
      <c r="Y351" s="8">
        <f t="shared" si="250"/>
        <v>720</v>
      </c>
      <c r="Z351" s="8">
        <f t="shared" si="250"/>
        <v>715</v>
      </c>
      <c r="AA351" s="8">
        <f t="shared" si="250"/>
        <v>710</v>
      </c>
      <c r="AB351" s="8">
        <f t="shared" si="250"/>
        <v>705</v>
      </c>
      <c r="AC351" s="8">
        <f t="shared" si="250"/>
        <v>705</v>
      </c>
      <c r="AD351" s="8">
        <f t="shared" si="250"/>
        <v>700</v>
      </c>
      <c r="AE351" s="8">
        <f t="shared" si="250"/>
        <v>700</v>
      </c>
      <c r="AF351" s="8">
        <f t="shared" si="250"/>
        <v>695</v>
      </c>
      <c r="AG351" s="8" t="str">
        <f t="shared" si="250"/>
        <v/>
      </c>
      <c r="AH351" s="8" t="str">
        <f t="shared" si="217"/>
        <v/>
      </c>
      <c r="AI351" s="8" t="str">
        <f t="shared" si="217"/>
        <v/>
      </c>
      <c r="AJ351" s="8" t="str">
        <f t="shared" si="217"/>
        <v/>
      </c>
      <c r="AK351" s="8" t="str">
        <f t="shared" si="217"/>
        <v/>
      </c>
      <c r="AL351" s="8" t="str">
        <f t="shared" si="217"/>
        <v/>
      </c>
      <c r="AM351" s="8" t="str">
        <f t="shared" ref="AG351:AO383" si="251">IF($O351*1.03&gt;AM$2,MAX(MIN(FLOOR(($F351-$G351*LOG10($P351*AM$2/100))/$M351,1)*$M351,$J351),$K351),"")</f>
        <v/>
      </c>
      <c r="AN351" s="8" t="str">
        <f t="shared" si="251"/>
        <v/>
      </c>
      <c r="AO351" s="8" t="str">
        <f t="shared" si="251"/>
        <v/>
      </c>
      <c r="AQ351" s="8">
        <f t="shared" si="223"/>
        <v>140</v>
      </c>
      <c r="AR351" s="8">
        <f t="shared" si="224"/>
        <v>342.4525995351467</v>
      </c>
      <c r="AS351" s="8" t="str">
        <f t="shared" si="225"/>
        <v>MG001_E1</v>
      </c>
      <c r="AT351" s="8">
        <f t="shared" si="226"/>
        <v>785</v>
      </c>
      <c r="AU351" s="8">
        <f t="shared" si="227"/>
        <v>785</v>
      </c>
      <c r="AV351" s="8">
        <f t="shared" si="228"/>
        <v>785</v>
      </c>
      <c r="AW351" s="8">
        <f t="shared" si="229"/>
        <v>785</v>
      </c>
      <c r="AX351" s="8">
        <f t="shared" si="230"/>
        <v>785</v>
      </c>
      <c r="AY351" s="8">
        <f t="shared" si="231"/>
        <v>785</v>
      </c>
      <c r="AZ351" s="8">
        <f t="shared" si="232"/>
        <v>785</v>
      </c>
      <c r="BA351" s="8">
        <f t="shared" si="233"/>
        <v>785</v>
      </c>
      <c r="BB351" s="8">
        <f t="shared" si="234"/>
        <v>780</v>
      </c>
      <c r="BC351" s="8">
        <f t="shared" si="235"/>
        <v>775</v>
      </c>
      <c r="BD351" s="8">
        <f t="shared" si="236"/>
        <v>770</v>
      </c>
      <c r="BE351" s="8">
        <f t="shared" si="237"/>
        <v>770</v>
      </c>
      <c r="BF351" s="8">
        <f t="shared" si="238"/>
        <v>765</v>
      </c>
      <c r="BG351" s="8">
        <f t="shared" si="239"/>
        <v>765</v>
      </c>
      <c r="BH351" s="8">
        <f t="shared" si="240"/>
        <v>760</v>
      </c>
      <c r="BI351" s="8" t="str">
        <f t="shared" si="241"/>
        <v/>
      </c>
      <c r="BJ351" s="8" t="str">
        <f t="shared" si="242"/>
        <v/>
      </c>
      <c r="BK351" s="8" t="str">
        <f t="shared" si="243"/>
        <v/>
      </c>
      <c r="BL351" s="8" t="str">
        <f t="shared" si="244"/>
        <v/>
      </c>
      <c r="BM351" s="8" t="str">
        <f t="shared" si="245"/>
        <v/>
      </c>
      <c r="BN351" s="8" t="str">
        <f t="shared" si="246"/>
        <v/>
      </c>
      <c r="BO351" s="8" t="str">
        <f t="shared" si="247"/>
        <v/>
      </c>
      <c r="BP351" s="8" t="str">
        <f t="shared" si="248"/>
        <v/>
      </c>
      <c r="BQ351" s="8" t="str">
        <f t="shared" si="249"/>
        <v/>
      </c>
    </row>
    <row r="352" spans="1:69" x14ac:dyDescent="0.2">
      <c r="A352" s="8" t="str">
        <f>Binning!B352</f>
        <v>GPU</v>
      </c>
      <c r="B352" s="8" t="str">
        <f>Binning!C352</f>
        <v>MG001</v>
      </c>
      <c r="C352" s="8" t="str">
        <f>Binning!D352</f>
        <v>E2</v>
      </c>
      <c r="D352" s="8" t="str">
        <f>Binning!F352</f>
        <v>MG001_E2</v>
      </c>
      <c r="E352" s="8" t="str">
        <f>Binning!G352</f>
        <v>Bin1</v>
      </c>
      <c r="F352" s="8">
        <f>Binning!H352</f>
        <v>885</v>
      </c>
      <c r="G352" s="8">
        <f>Binning!I352</f>
        <v>75</v>
      </c>
      <c r="H352" s="8">
        <f>Binning!J352</f>
        <v>479.40000000000003</v>
      </c>
      <c r="J352" s="8">
        <f>Binning!L352</f>
        <v>710</v>
      </c>
      <c r="K352" s="8">
        <f>Binning!M352</f>
        <v>510</v>
      </c>
      <c r="L352" s="8">
        <f>Binning!N352</f>
        <v>65</v>
      </c>
      <c r="M352" s="8">
        <f>Binning!Y352</f>
        <v>5</v>
      </c>
      <c r="O352" s="8">
        <f t="shared" si="221"/>
        <v>140</v>
      </c>
      <c r="P352" s="8">
        <f>Binning!AZ352</f>
        <v>342.4525995351467</v>
      </c>
      <c r="Q352" s="8" t="str">
        <f t="shared" si="222"/>
        <v>MG001_E2</v>
      </c>
      <c r="R352" s="8">
        <f t="shared" si="250"/>
        <v>710</v>
      </c>
      <c r="S352" s="8">
        <f t="shared" si="250"/>
        <v>710</v>
      </c>
      <c r="T352" s="8">
        <f t="shared" si="250"/>
        <v>710</v>
      </c>
      <c r="U352" s="8">
        <f t="shared" si="250"/>
        <v>710</v>
      </c>
      <c r="V352" s="8">
        <f t="shared" si="250"/>
        <v>710</v>
      </c>
      <c r="W352" s="8">
        <f t="shared" si="250"/>
        <v>710</v>
      </c>
      <c r="X352" s="8">
        <f t="shared" si="250"/>
        <v>710</v>
      </c>
      <c r="Y352" s="8">
        <f t="shared" si="250"/>
        <v>705</v>
      </c>
      <c r="Z352" s="8">
        <f t="shared" si="250"/>
        <v>700</v>
      </c>
      <c r="AA352" s="8">
        <f t="shared" si="250"/>
        <v>695</v>
      </c>
      <c r="AB352" s="8">
        <f t="shared" si="250"/>
        <v>690</v>
      </c>
      <c r="AC352" s="8">
        <f t="shared" si="250"/>
        <v>690</v>
      </c>
      <c r="AD352" s="8">
        <f t="shared" si="250"/>
        <v>685</v>
      </c>
      <c r="AE352" s="8">
        <f t="shared" si="250"/>
        <v>685</v>
      </c>
      <c r="AF352" s="8">
        <f t="shared" si="250"/>
        <v>680</v>
      </c>
      <c r="AG352" s="8" t="str">
        <f t="shared" si="250"/>
        <v/>
      </c>
      <c r="AH352" s="8" t="str">
        <f t="shared" si="251"/>
        <v/>
      </c>
      <c r="AI352" s="8" t="str">
        <f t="shared" si="251"/>
        <v/>
      </c>
      <c r="AJ352" s="8" t="str">
        <f t="shared" si="251"/>
        <v/>
      </c>
      <c r="AK352" s="8" t="str">
        <f t="shared" si="251"/>
        <v/>
      </c>
      <c r="AL352" s="8" t="str">
        <f t="shared" si="251"/>
        <v/>
      </c>
      <c r="AM352" s="8" t="str">
        <f t="shared" si="251"/>
        <v/>
      </c>
      <c r="AN352" s="8" t="str">
        <f t="shared" si="251"/>
        <v/>
      </c>
      <c r="AO352" s="8" t="str">
        <f t="shared" si="251"/>
        <v/>
      </c>
      <c r="AQ352" s="8">
        <f t="shared" si="223"/>
        <v>140</v>
      </c>
      <c r="AR352" s="8">
        <f t="shared" si="224"/>
        <v>342.4525995351467</v>
      </c>
      <c r="AS352" s="8" t="str">
        <f t="shared" si="225"/>
        <v>MG001_E2</v>
      </c>
      <c r="AT352" s="8">
        <f t="shared" si="226"/>
        <v>775</v>
      </c>
      <c r="AU352" s="8">
        <f t="shared" si="227"/>
        <v>775</v>
      </c>
      <c r="AV352" s="8">
        <f t="shared" si="228"/>
        <v>775</v>
      </c>
      <c r="AW352" s="8">
        <f t="shared" si="229"/>
        <v>775</v>
      </c>
      <c r="AX352" s="8">
        <f t="shared" si="230"/>
        <v>775</v>
      </c>
      <c r="AY352" s="8">
        <f t="shared" si="231"/>
        <v>775</v>
      </c>
      <c r="AZ352" s="8">
        <f t="shared" si="232"/>
        <v>775</v>
      </c>
      <c r="BA352" s="8">
        <f t="shared" si="233"/>
        <v>770</v>
      </c>
      <c r="BB352" s="8">
        <f t="shared" si="234"/>
        <v>765</v>
      </c>
      <c r="BC352" s="8">
        <f t="shared" si="235"/>
        <v>760</v>
      </c>
      <c r="BD352" s="8">
        <f t="shared" si="236"/>
        <v>755</v>
      </c>
      <c r="BE352" s="8">
        <f t="shared" si="237"/>
        <v>755</v>
      </c>
      <c r="BF352" s="8">
        <f t="shared" si="238"/>
        <v>750</v>
      </c>
      <c r="BG352" s="8">
        <f t="shared" si="239"/>
        <v>750</v>
      </c>
      <c r="BH352" s="8">
        <f t="shared" si="240"/>
        <v>745</v>
      </c>
      <c r="BI352" s="8" t="str">
        <f t="shared" si="241"/>
        <v/>
      </c>
      <c r="BJ352" s="8" t="str">
        <f t="shared" si="242"/>
        <v/>
      </c>
      <c r="BK352" s="8" t="str">
        <f t="shared" si="243"/>
        <v/>
      </c>
      <c r="BL352" s="8" t="str">
        <f t="shared" si="244"/>
        <v/>
      </c>
      <c r="BM352" s="8" t="str">
        <f t="shared" si="245"/>
        <v/>
      </c>
      <c r="BN352" s="8" t="str">
        <f t="shared" si="246"/>
        <v/>
      </c>
      <c r="BO352" s="8" t="str">
        <f t="shared" si="247"/>
        <v/>
      </c>
      <c r="BP352" s="8" t="str">
        <f t="shared" si="248"/>
        <v/>
      </c>
      <c r="BQ352" s="8" t="str">
        <f t="shared" si="249"/>
        <v/>
      </c>
    </row>
    <row r="353" spans="1:69" x14ac:dyDescent="0.2">
      <c r="A353" s="8" t="str">
        <f>Binning!B353</f>
        <v>GPU</v>
      </c>
      <c r="B353" s="8" t="str">
        <f>Binning!C353</f>
        <v>MG001</v>
      </c>
      <c r="C353" s="8" t="str">
        <f>Binning!D353</f>
        <v>E3</v>
      </c>
      <c r="D353" s="8" t="str">
        <f>Binning!F353</f>
        <v>MG001_E3</v>
      </c>
      <c r="E353" s="8" t="str">
        <f>Binning!G353</f>
        <v>Bin1</v>
      </c>
      <c r="F353" s="8">
        <f>Binning!H353</f>
        <v>870</v>
      </c>
      <c r="G353" s="8">
        <f>Binning!I353</f>
        <v>75</v>
      </c>
      <c r="H353" s="8">
        <f>Binning!J353</f>
        <v>479.40000000000003</v>
      </c>
      <c r="J353" s="8">
        <f>Binning!L353</f>
        <v>700</v>
      </c>
      <c r="K353" s="8">
        <f>Binning!M353</f>
        <v>510</v>
      </c>
      <c r="L353" s="8">
        <f>Binning!N353</f>
        <v>65</v>
      </c>
      <c r="M353" s="8">
        <f>Binning!Y353</f>
        <v>5</v>
      </c>
      <c r="O353" s="8">
        <f t="shared" si="221"/>
        <v>140</v>
      </c>
      <c r="P353" s="8">
        <f>Binning!AZ353</f>
        <v>342.4525995351467</v>
      </c>
      <c r="Q353" s="8" t="str">
        <f t="shared" si="222"/>
        <v>MG001_E3</v>
      </c>
      <c r="R353" s="8">
        <f t="shared" si="250"/>
        <v>700</v>
      </c>
      <c r="S353" s="8">
        <f t="shared" si="250"/>
        <v>700</v>
      </c>
      <c r="T353" s="8">
        <f t="shared" si="250"/>
        <v>700</v>
      </c>
      <c r="U353" s="8">
        <f t="shared" si="250"/>
        <v>700</v>
      </c>
      <c r="V353" s="8">
        <f t="shared" si="250"/>
        <v>700</v>
      </c>
      <c r="W353" s="8">
        <f t="shared" si="250"/>
        <v>700</v>
      </c>
      <c r="X353" s="8">
        <f t="shared" si="250"/>
        <v>695</v>
      </c>
      <c r="Y353" s="8">
        <f t="shared" si="250"/>
        <v>690</v>
      </c>
      <c r="Z353" s="8">
        <f t="shared" si="250"/>
        <v>685</v>
      </c>
      <c r="AA353" s="8">
        <f t="shared" si="250"/>
        <v>680</v>
      </c>
      <c r="AB353" s="8">
        <f t="shared" si="250"/>
        <v>675</v>
      </c>
      <c r="AC353" s="8">
        <f t="shared" si="250"/>
        <v>675</v>
      </c>
      <c r="AD353" s="8">
        <f t="shared" si="250"/>
        <v>670</v>
      </c>
      <c r="AE353" s="8">
        <f t="shared" si="250"/>
        <v>670</v>
      </c>
      <c r="AF353" s="8">
        <f t="shared" si="250"/>
        <v>665</v>
      </c>
      <c r="AG353" s="8" t="str">
        <f t="shared" si="250"/>
        <v/>
      </c>
      <c r="AH353" s="8" t="str">
        <f t="shared" si="251"/>
        <v/>
      </c>
      <c r="AI353" s="8" t="str">
        <f t="shared" si="251"/>
        <v/>
      </c>
      <c r="AJ353" s="8" t="str">
        <f t="shared" si="251"/>
        <v/>
      </c>
      <c r="AK353" s="8" t="str">
        <f t="shared" si="251"/>
        <v/>
      </c>
      <c r="AL353" s="8" t="str">
        <f t="shared" si="251"/>
        <v/>
      </c>
      <c r="AM353" s="8" t="str">
        <f t="shared" si="251"/>
        <v/>
      </c>
      <c r="AN353" s="8" t="str">
        <f t="shared" si="251"/>
        <v/>
      </c>
      <c r="AO353" s="8" t="str">
        <f t="shared" si="251"/>
        <v/>
      </c>
      <c r="AQ353" s="8">
        <f t="shared" si="223"/>
        <v>140</v>
      </c>
      <c r="AR353" s="8">
        <f t="shared" si="224"/>
        <v>342.4525995351467</v>
      </c>
      <c r="AS353" s="8" t="str">
        <f t="shared" si="225"/>
        <v>MG001_E3</v>
      </c>
      <c r="AT353" s="8">
        <f t="shared" si="226"/>
        <v>765</v>
      </c>
      <c r="AU353" s="8">
        <f t="shared" si="227"/>
        <v>765</v>
      </c>
      <c r="AV353" s="8">
        <f t="shared" si="228"/>
        <v>765</v>
      </c>
      <c r="AW353" s="8">
        <f t="shared" si="229"/>
        <v>765</v>
      </c>
      <c r="AX353" s="8">
        <f t="shared" si="230"/>
        <v>765</v>
      </c>
      <c r="AY353" s="8">
        <f t="shared" si="231"/>
        <v>765</v>
      </c>
      <c r="AZ353" s="8">
        <f t="shared" si="232"/>
        <v>760</v>
      </c>
      <c r="BA353" s="8">
        <f t="shared" si="233"/>
        <v>755</v>
      </c>
      <c r="BB353" s="8">
        <f t="shared" si="234"/>
        <v>750</v>
      </c>
      <c r="BC353" s="8">
        <f t="shared" si="235"/>
        <v>745</v>
      </c>
      <c r="BD353" s="8">
        <f t="shared" si="236"/>
        <v>740</v>
      </c>
      <c r="BE353" s="8">
        <f t="shared" si="237"/>
        <v>740</v>
      </c>
      <c r="BF353" s="8">
        <f t="shared" si="238"/>
        <v>735</v>
      </c>
      <c r="BG353" s="8">
        <f t="shared" si="239"/>
        <v>735</v>
      </c>
      <c r="BH353" s="8">
        <f t="shared" si="240"/>
        <v>730</v>
      </c>
      <c r="BI353" s="8" t="str">
        <f t="shared" si="241"/>
        <v/>
      </c>
      <c r="BJ353" s="8" t="str">
        <f t="shared" si="242"/>
        <v/>
      </c>
      <c r="BK353" s="8" t="str">
        <f t="shared" si="243"/>
        <v/>
      </c>
      <c r="BL353" s="8" t="str">
        <f t="shared" si="244"/>
        <v/>
      </c>
      <c r="BM353" s="8" t="str">
        <f t="shared" si="245"/>
        <v/>
      </c>
      <c r="BN353" s="8" t="str">
        <f t="shared" si="246"/>
        <v/>
      </c>
      <c r="BO353" s="8" t="str">
        <f t="shared" si="247"/>
        <v/>
      </c>
      <c r="BP353" s="8" t="str">
        <f t="shared" si="248"/>
        <v/>
      </c>
      <c r="BQ353" s="8" t="str">
        <f t="shared" si="249"/>
        <v/>
      </c>
    </row>
    <row r="354" spans="1:69" x14ac:dyDescent="0.2">
      <c r="A354" s="8" t="str">
        <f>Binning!B354</f>
        <v>GPU</v>
      </c>
      <c r="B354" s="8" t="str">
        <f>Binning!C354</f>
        <v>MG001</v>
      </c>
      <c r="C354" s="8" t="str">
        <f>Binning!D354</f>
        <v>E4</v>
      </c>
      <c r="D354" s="8" t="str">
        <f>Binning!F354</f>
        <v>MG001_E4</v>
      </c>
      <c r="E354" s="8" t="str">
        <f>Binning!G354</f>
        <v>Bin1</v>
      </c>
      <c r="F354" s="8">
        <f>Binning!H354</f>
        <v>855</v>
      </c>
      <c r="G354" s="8">
        <f>Binning!I354</f>
        <v>75</v>
      </c>
      <c r="H354" s="8">
        <f>Binning!J354</f>
        <v>479.40000000000003</v>
      </c>
      <c r="J354" s="8">
        <f>Binning!L354</f>
        <v>700</v>
      </c>
      <c r="K354" s="8">
        <f>Binning!M354</f>
        <v>510</v>
      </c>
      <c r="L354" s="8">
        <f>Binning!N354</f>
        <v>65</v>
      </c>
      <c r="M354" s="8">
        <f>Binning!Y354</f>
        <v>5</v>
      </c>
      <c r="O354" s="8">
        <f t="shared" si="221"/>
        <v>140</v>
      </c>
      <c r="P354" s="8">
        <f>Binning!AZ354</f>
        <v>342.4525995351467</v>
      </c>
      <c r="Q354" s="8" t="str">
        <f t="shared" si="222"/>
        <v>MG001_E4</v>
      </c>
      <c r="R354" s="8">
        <f t="shared" si="250"/>
        <v>700</v>
      </c>
      <c r="S354" s="8">
        <f t="shared" si="250"/>
        <v>700</v>
      </c>
      <c r="T354" s="8">
        <f t="shared" si="250"/>
        <v>700</v>
      </c>
      <c r="U354" s="8">
        <f t="shared" si="250"/>
        <v>700</v>
      </c>
      <c r="V354" s="8">
        <f t="shared" si="250"/>
        <v>690</v>
      </c>
      <c r="W354" s="8">
        <f t="shared" si="250"/>
        <v>685</v>
      </c>
      <c r="X354" s="8">
        <f t="shared" si="250"/>
        <v>680</v>
      </c>
      <c r="Y354" s="8">
        <f t="shared" si="250"/>
        <v>675</v>
      </c>
      <c r="Z354" s="8">
        <f t="shared" si="250"/>
        <v>670</v>
      </c>
      <c r="AA354" s="8">
        <f t="shared" si="250"/>
        <v>665</v>
      </c>
      <c r="AB354" s="8">
        <f t="shared" si="250"/>
        <v>660</v>
      </c>
      <c r="AC354" s="8">
        <f t="shared" si="250"/>
        <v>660</v>
      </c>
      <c r="AD354" s="8">
        <f t="shared" si="250"/>
        <v>655</v>
      </c>
      <c r="AE354" s="8">
        <f t="shared" si="250"/>
        <v>655</v>
      </c>
      <c r="AF354" s="8">
        <f t="shared" si="250"/>
        <v>650</v>
      </c>
      <c r="AG354" s="8" t="str">
        <f t="shared" si="250"/>
        <v/>
      </c>
      <c r="AH354" s="8" t="str">
        <f t="shared" si="251"/>
        <v/>
      </c>
      <c r="AI354" s="8" t="str">
        <f t="shared" si="251"/>
        <v/>
      </c>
      <c r="AJ354" s="8" t="str">
        <f t="shared" si="251"/>
        <v/>
      </c>
      <c r="AK354" s="8" t="str">
        <f t="shared" si="251"/>
        <v/>
      </c>
      <c r="AL354" s="8" t="str">
        <f t="shared" si="251"/>
        <v/>
      </c>
      <c r="AM354" s="8" t="str">
        <f t="shared" si="251"/>
        <v/>
      </c>
      <c r="AN354" s="8" t="str">
        <f t="shared" si="251"/>
        <v/>
      </c>
      <c r="AO354" s="8" t="str">
        <f t="shared" si="251"/>
        <v/>
      </c>
      <c r="AQ354" s="8">
        <f t="shared" si="223"/>
        <v>140</v>
      </c>
      <c r="AR354" s="8">
        <f t="shared" si="224"/>
        <v>342.4525995351467</v>
      </c>
      <c r="AS354" s="8" t="str">
        <f t="shared" si="225"/>
        <v>MG001_E4</v>
      </c>
      <c r="AT354" s="8">
        <f t="shared" si="226"/>
        <v>765</v>
      </c>
      <c r="AU354" s="8">
        <f t="shared" si="227"/>
        <v>765</v>
      </c>
      <c r="AV354" s="8">
        <f t="shared" si="228"/>
        <v>765</v>
      </c>
      <c r="AW354" s="8">
        <f t="shared" si="229"/>
        <v>765</v>
      </c>
      <c r="AX354" s="8">
        <f t="shared" si="230"/>
        <v>755</v>
      </c>
      <c r="AY354" s="8">
        <f t="shared" si="231"/>
        <v>750</v>
      </c>
      <c r="AZ354" s="8">
        <f t="shared" si="232"/>
        <v>745</v>
      </c>
      <c r="BA354" s="8">
        <f t="shared" si="233"/>
        <v>740</v>
      </c>
      <c r="BB354" s="8">
        <f t="shared" si="234"/>
        <v>735</v>
      </c>
      <c r="BC354" s="8">
        <f t="shared" si="235"/>
        <v>730</v>
      </c>
      <c r="BD354" s="8">
        <f t="shared" si="236"/>
        <v>725</v>
      </c>
      <c r="BE354" s="8">
        <f t="shared" si="237"/>
        <v>725</v>
      </c>
      <c r="BF354" s="8">
        <f t="shared" si="238"/>
        <v>720</v>
      </c>
      <c r="BG354" s="8">
        <f t="shared" si="239"/>
        <v>720</v>
      </c>
      <c r="BH354" s="8">
        <f t="shared" si="240"/>
        <v>715</v>
      </c>
      <c r="BI354" s="8" t="str">
        <f t="shared" si="241"/>
        <v/>
      </c>
      <c r="BJ354" s="8" t="str">
        <f t="shared" si="242"/>
        <v/>
      </c>
      <c r="BK354" s="8" t="str">
        <f t="shared" si="243"/>
        <v/>
      </c>
      <c r="BL354" s="8" t="str">
        <f t="shared" si="244"/>
        <v/>
      </c>
      <c r="BM354" s="8" t="str">
        <f t="shared" si="245"/>
        <v/>
      </c>
      <c r="BN354" s="8" t="str">
        <f t="shared" si="246"/>
        <v/>
      </c>
      <c r="BO354" s="8" t="str">
        <f t="shared" si="247"/>
        <v/>
      </c>
      <c r="BP354" s="8" t="str">
        <f t="shared" si="248"/>
        <v/>
      </c>
      <c r="BQ354" s="8" t="str">
        <f t="shared" si="249"/>
        <v/>
      </c>
    </row>
    <row r="355" spans="1:69" x14ac:dyDescent="0.2">
      <c r="A355" s="8" t="str">
        <f>Binning!B355</f>
        <v>GPU</v>
      </c>
      <c r="B355" s="8" t="str">
        <f>Binning!C355</f>
        <v>MG001</v>
      </c>
      <c r="C355" s="8" t="str">
        <f>Binning!D355</f>
        <v>E5</v>
      </c>
      <c r="D355" s="8" t="str">
        <f>Binning!F355</f>
        <v>MG001_E5</v>
      </c>
      <c r="E355" s="8" t="str">
        <f>Binning!G355</f>
        <v>Bin1</v>
      </c>
      <c r="F355" s="8">
        <f>Binning!H355</f>
        <v>840</v>
      </c>
      <c r="G355" s="8">
        <f>Binning!I355</f>
        <v>75</v>
      </c>
      <c r="H355" s="8">
        <f>Binning!J355</f>
        <v>479.40000000000003</v>
      </c>
      <c r="J355" s="8">
        <f>Binning!L355</f>
        <v>700</v>
      </c>
      <c r="K355" s="8">
        <f>Binning!M355</f>
        <v>510</v>
      </c>
      <c r="L355" s="8">
        <f>Binning!N355</f>
        <v>65</v>
      </c>
      <c r="M355" s="8">
        <f>Binning!Y355</f>
        <v>5</v>
      </c>
      <c r="O355" s="8">
        <f t="shared" si="221"/>
        <v>140</v>
      </c>
      <c r="P355" s="8">
        <f>Binning!AZ355</f>
        <v>342.4525995351467</v>
      </c>
      <c r="Q355" s="8" t="str">
        <f t="shared" si="222"/>
        <v>MG001_E5</v>
      </c>
      <c r="R355" s="8">
        <f t="shared" si="250"/>
        <v>700</v>
      </c>
      <c r="S355" s="8">
        <f t="shared" si="250"/>
        <v>700</v>
      </c>
      <c r="T355" s="8">
        <f t="shared" si="250"/>
        <v>700</v>
      </c>
      <c r="U355" s="8">
        <f t="shared" si="250"/>
        <v>685</v>
      </c>
      <c r="V355" s="8">
        <f t="shared" si="250"/>
        <v>675</v>
      </c>
      <c r="W355" s="8">
        <f t="shared" si="250"/>
        <v>670</v>
      </c>
      <c r="X355" s="8">
        <f t="shared" si="250"/>
        <v>665</v>
      </c>
      <c r="Y355" s="8">
        <f t="shared" si="250"/>
        <v>660</v>
      </c>
      <c r="Z355" s="8">
        <f t="shared" si="250"/>
        <v>655</v>
      </c>
      <c r="AA355" s="8">
        <f t="shared" si="250"/>
        <v>650</v>
      </c>
      <c r="AB355" s="8">
        <f t="shared" si="250"/>
        <v>645</v>
      </c>
      <c r="AC355" s="8">
        <f t="shared" si="250"/>
        <v>645</v>
      </c>
      <c r="AD355" s="8">
        <f t="shared" si="250"/>
        <v>640</v>
      </c>
      <c r="AE355" s="8">
        <f t="shared" si="250"/>
        <v>640</v>
      </c>
      <c r="AF355" s="8">
        <f t="shared" si="250"/>
        <v>635</v>
      </c>
      <c r="AG355" s="8" t="str">
        <f t="shared" si="250"/>
        <v/>
      </c>
      <c r="AH355" s="8" t="str">
        <f t="shared" si="251"/>
        <v/>
      </c>
      <c r="AI355" s="8" t="str">
        <f t="shared" si="251"/>
        <v/>
      </c>
      <c r="AJ355" s="8" t="str">
        <f t="shared" si="251"/>
        <v/>
      </c>
      <c r="AK355" s="8" t="str">
        <f t="shared" si="251"/>
        <v/>
      </c>
      <c r="AL355" s="8" t="str">
        <f t="shared" si="251"/>
        <v/>
      </c>
      <c r="AM355" s="8" t="str">
        <f t="shared" si="251"/>
        <v/>
      </c>
      <c r="AN355" s="8" t="str">
        <f t="shared" si="251"/>
        <v/>
      </c>
      <c r="AO355" s="8" t="str">
        <f t="shared" si="251"/>
        <v/>
      </c>
      <c r="AQ355" s="8">
        <f t="shared" si="223"/>
        <v>140</v>
      </c>
      <c r="AR355" s="8">
        <f t="shared" si="224"/>
        <v>342.4525995351467</v>
      </c>
      <c r="AS355" s="8" t="str">
        <f t="shared" si="225"/>
        <v>MG001_E5</v>
      </c>
      <c r="AT355" s="8">
        <f t="shared" si="226"/>
        <v>765</v>
      </c>
      <c r="AU355" s="8">
        <f t="shared" si="227"/>
        <v>765</v>
      </c>
      <c r="AV355" s="8">
        <f t="shared" si="228"/>
        <v>765</v>
      </c>
      <c r="AW355" s="8">
        <f t="shared" si="229"/>
        <v>750</v>
      </c>
      <c r="AX355" s="8">
        <f t="shared" si="230"/>
        <v>740</v>
      </c>
      <c r="AY355" s="8">
        <f t="shared" si="231"/>
        <v>735</v>
      </c>
      <c r="AZ355" s="8">
        <f t="shared" si="232"/>
        <v>730</v>
      </c>
      <c r="BA355" s="8">
        <f t="shared" si="233"/>
        <v>725</v>
      </c>
      <c r="BB355" s="8">
        <f t="shared" si="234"/>
        <v>720</v>
      </c>
      <c r="BC355" s="8">
        <f t="shared" si="235"/>
        <v>715</v>
      </c>
      <c r="BD355" s="8">
        <f t="shared" si="236"/>
        <v>710</v>
      </c>
      <c r="BE355" s="8">
        <f t="shared" si="237"/>
        <v>710</v>
      </c>
      <c r="BF355" s="8">
        <f t="shared" si="238"/>
        <v>705</v>
      </c>
      <c r="BG355" s="8">
        <f t="shared" si="239"/>
        <v>705</v>
      </c>
      <c r="BH355" s="8">
        <f t="shared" si="240"/>
        <v>700</v>
      </c>
      <c r="BI355" s="8" t="str">
        <f t="shared" si="241"/>
        <v/>
      </c>
      <c r="BJ355" s="8" t="str">
        <f t="shared" si="242"/>
        <v/>
      </c>
      <c r="BK355" s="8" t="str">
        <f t="shared" si="243"/>
        <v/>
      </c>
      <c r="BL355" s="8" t="str">
        <f t="shared" si="244"/>
        <v/>
      </c>
      <c r="BM355" s="8" t="str">
        <f t="shared" si="245"/>
        <v/>
      </c>
      <c r="BN355" s="8" t="str">
        <f t="shared" si="246"/>
        <v/>
      </c>
      <c r="BO355" s="8" t="str">
        <f t="shared" si="247"/>
        <v/>
      </c>
      <c r="BP355" s="8" t="str">
        <f t="shared" si="248"/>
        <v/>
      </c>
      <c r="BQ355" s="8" t="str">
        <f t="shared" si="249"/>
        <v/>
      </c>
    </row>
    <row r="356" spans="1:69" x14ac:dyDescent="0.2">
      <c r="A356" s="8" t="str">
        <f>Binning!B356</f>
        <v>GPU</v>
      </c>
      <c r="B356" s="8" t="str">
        <f>Binning!C356</f>
        <v>MG001</v>
      </c>
      <c r="C356" s="8" t="str">
        <f>Binning!D356</f>
        <v>E6</v>
      </c>
      <c r="D356" s="8" t="str">
        <f>Binning!F356</f>
        <v>MG001_E6</v>
      </c>
      <c r="E356" s="8" t="str">
        <f>Binning!G356</f>
        <v>Bin1</v>
      </c>
      <c r="F356" s="8">
        <f>Binning!H356</f>
        <v>825</v>
      </c>
      <c r="G356" s="8">
        <f>Binning!I356</f>
        <v>75</v>
      </c>
      <c r="H356" s="8">
        <f>Binning!J356</f>
        <v>479.40000000000003</v>
      </c>
      <c r="J356" s="8">
        <f>Binning!L356</f>
        <v>700</v>
      </c>
      <c r="K356" s="8">
        <f>Binning!M356</f>
        <v>510</v>
      </c>
      <c r="L356" s="8">
        <f>Binning!N356</f>
        <v>65</v>
      </c>
      <c r="M356" s="8">
        <f>Binning!Y356</f>
        <v>5</v>
      </c>
      <c r="O356" s="8">
        <f t="shared" si="221"/>
        <v>140</v>
      </c>
      <c r="P356" s="8">
        <f>Binning!AZ356</f>
        <v>342.4525995351467</v>
      </c>
      <c r="Q356" s="8" t="str">
        <f t="shared" si="222"/>
        <v>MG001_E6</v>
      </c>
      <c r="R356" s="8">
        <f t="shared" si="250"/>
        <v>700</v>
      </c>
      <c r="S356" s="8">
        <f t="shared" si="250"/>
        <v>700</v>
      </c>
      <c r="T356" s="8">
        <f t="shared" si="250"/>
        <v>685</v>
      </c>
      <c r="U356" s="8">
        <f t="shared" si="250"/>
        <v>670</v>
      </c>
      <c r="V356" s="8">
        <f t="shared" si="250"/>
        <v>660</v>
      </c>
      <c r="W356" s="8">
        <f t="shared" si="250"/>
        <v>655</v>
      </c>
      <c r="X356" s="8">
        <f t="shared" si="250"/>
        <v>650</v>
      </c>
      <c r="Y356" s="8">
        <f t="shared" si="250"/>
        <v>645</v>
      </c>
      <c r="Z356" s="8">
        <f t="shared" si="250"/>
        <v>640</v>
      </c>
      <c r="AA356" s="8">
        <f t="shared" si="250"/>
        <v>635</v>
      </c>
      <c r="AB356" s="8">
        <f t="shared" si="250"/>
        <v>630</v>
      </c>
      <c r="AC356" s="8">
        <f t="shared" si="250"/>
        <v>630</v>
      </c>
      <c r="AD356" s="8">
        <f t="shared" si="250"/>
        <v>625</v>
      </c>
      <c r="AE356" s="8">
        <f t="shared" si="250"/>
        <v>625</v>
      </c>
      <c r="AF356" s="8">
        <f t="shared" si="250"/>
        <v>620</v>
      </c>
      <c r="AG356" s="8" t="str">
        <f t="shared" si="250"/>
        <v/>
      </c>
      <c r="AH356" s="8" t="str">
        <f t="shared" si="251"/>
        <v/>
      </c>
      <c r="AI356" s="8" t="str">
        <f t="shared" si="251"/>
        <v/>
      </c>
      <c r="AJ356" s="8" t="str">
        <f t="shared" si="251"/>
        <v/>
      </c>
      <c r="AK356" s="8" t="str">
        <f t="shared" si="251"/>
        <v/>
      </c>
      <c r="AL356" s="8" t="str">
        <f t="shared" si="251"/>
        <v/>
      </c>
      <c r="AM356" s="8" t="str">
        <f t="shared" si="251"/>
        <v/>
      </c>
      <c r="AN356" s="8" t="str">
        <f t="shared" si="251"/>
        <v/>
      </c>
      <c r="AO356" s="8" t="str">
        <f t="shared" si="251"/>
        <v/>
      </c>
      <c r="AQ356" s="8">
        <f t="shared" si="223"/>
        <v>140</v>
      </c>
      <c r="AR356" s="8">
        <f t="shared" si="224"/>
        <v>342.4525995351467</v>
      </c>
      <c r="AS356" s="8" t="str">
        <f t="shared" si="225"/>
        <v>MG001_E6</v>
      </c>
      <c r="AT356" s="8">
        <f t="shared" si="226"/>
        <v>765</v>
      </c>
      <c r="AU356" s="8">
        <f t="shared" si="227"/>
        <v>765</v>
      </c>
      <c r="AV356" s="8">
        <f t="shared" si="228"/>
        <v>750</v>
      </c>
      <c r="AW356" s="8">
        <f t="shared" si="229"/>
        <v>735</v>
      </c>
      <c r="AX356" s="8">
        <f t="shared" si="230"/>
        <v>725</v>
      </c>
      <c r="AY356" s="8">
        <f t="shared" si="231"/>
        <v>720</v>
      </c>
      <c r="AZ356" s="8">
        <f t="shared" si="232"/>
        <v>715</v>
      </c>
      <c r="BA356" s="8">
        <f t="shared" si="233"/>
        <v>710</v>
      </c>
      <c r="BB356" s="8">
        <f t="shared" si="234"/>
        <v>705</v>
      </c>
      <c r="BC356" s="8">
        <f t="shared" si="235"/>
        <v>700</v>
      </c>
      <c r="BD356" s="8">
        <f t="shared" si="236"/>
        <v>695</v>
      </c>
      <c r="BE356" s="8">
        <f t="shared" si="237"/>
        <v>695</v>
      </c>
      <c r="BF356" s="8">
        <f t="shared" si="238"/>
        <v>690</v>
      </c>
      <c r="BG356" s="8">
        <f t="shared" si="239"/>
        <v>690</v>
      </c>
      <c r="BH356" s="8">
        <f t="shared" si="240"/>
        <v>685</v>
      </c>
      <c r="BI356" s="8" t="str">
        <f t="shared" si="241"/>
        <v/>
      </c>
      <c r="BJ356" s="8" t="str">
        <f t="shared" si="242"/>
        <v/>
      </c>
      <c r="BK356" s="8" t="str">
        <f t="shared" si="243"/>
        <v/>
      </c>
      <c r="BL356" s="8" t="str">
        <f t="shared" si="244"/>
        <v/>
      </c>
      <c r="BM356" s="8" t="str">
        <f t="shared" si="245"/>
        <v/>
      </c>
      <c r="BN356" s="8" t="str">
        <f t="shared" si="246"/>
        <v/>
      </c>
      <c r="BO356" s="8" t="str">
        <f t="shared" si="247"/>
        <v/>
      </c>
      <c r="BP356" s="8" t="str">
        <f t="shared" si="248"/>
        <v/>
      </c>
      <c r="BQ356" s="8" t="str">
        <f t="shared" si="249"/>
        <v/>
      </c>
    </row>
    <row r="357" spans="1:69" x14ac:dyDescent="0.2">
      <c r="A357" s="8" t="str">
        <f>Binning!B357</f>
        <v>GPU</v>
      </c>
      <c r="B357" s="8" t="str">
        <f>Binning!C357</f>
        <v>MG001</v>
      </c>
      <c r="C357" s="8" t="str">
        <f>Binning!D357</f>
        <v>E7</v>
      </c>
      <c r="D357" s="8" t="str">
        <f>Binning!F357</f>
        <v>MG001_E7</v>
      </c>
      <c r="E357" s="8" t="str">
        <f>Binning!G357</f>
        <v>Bin1</v>
      </c>
      <c r="F357" s="8">
        <f>Binning!H357</f>
        <v>810</v>
      </c>
      <c r="G357" s="8">
        <f>Binning!I357</f>
        <v>75</v>
      </c>
      <c r="H357" s="8">
        <f>Binning!J357</f>
        <v>479.40000000000003</v>
      </c>
      <c r="J357" s="8">
        <f>Binning!L357</f>
        <v>700</v>
      </c>
      <c r="K357" s="8">
        <f>Binning!M357</f>
        <v>510</v>
      </c>
      <c r="L357" s="8">
        <f>Binning!N357</f>
        <v>65</v>
      </c>
      <c r="M357" s="8">
        <f>Binning!Y357</f>
        <v>5</v>
      </c>
      <c r="O357" s="8">
        <f t="shared" si="221"/>
        <v>140</v>
      </c>
      <c r="P357" s="8">
        <f>Binning!AZ357</f>
        <v>342.4525995351467</v>
      </c>
      <c r="Q357" s="8" t="str">
        <f t="shared" si="222"/>
        <v>MG001_E7</v>
      </c>
      <c r="R357" s="8">
        <f t="shared" si="250"/>
        <v>700</v>
      </c>
      <c r="S357" s="8">
        <f t="shared" si="250"/>
        <v>690</v>
      </c>
      <c r="T357" s="8">
        <f t="shared" si="250"/>
        <v>670</v>
      </c>
      <c r="U357" s="8">
        <f t="shared" si="250"/>
        <v>655</v>
      </c>
      <c r="V357" s="8">
        <f t="shared" si="250"/>
        <v>645</v>
      </c>
      <c r="W357" s="8">
        <f t="shared" si="250"/>
        <v>640</v>
      </c>
      <c r="X357" s="8">
        <f t="shared" si="250"/>
        <v>635</v>
      </c>
      <c r="Y357" s="8">
        <f t="shared" si="250"/>
        <v>630</v>
      </c>
      <c r="Z357" s="8">
        <f t="shared" si="250"/>
        <v>625</v>
      </c>
      <c r="AA357" s="8">
        <f t="shared" si="250"/>
        <v>620</v>
      </c>
      <c r="AB357" s="8">
        <f t="shared" si="250"/>
        <v>615</v>
      </c>
      <c r="AC357" s="8">
        <f t="shared" si="250"/>
        <v>615</v>
      </c>
      <c r="AD357" s="8">
        <f t="shared" si="250"/>
        <v>610</v>
      </c>
      <c r="AE357" s="8">
        <f t="shared" si="250"/>
        <v>610</v>
      </c>
      <c r="AF357" s="8">
        <f t="shared" si="250"/>
        <v>605</v>
      </c>
      <c r="AG357" s="8" t="str">
        <f t="shared" si="250"/>
        <v/>
      </c>
      <c r="AH357" s="8" t="str">
        <f t="shared" si="251"/>
        <v/>
      </c>
      <c r="AI357" s="8" t="str">
        <f t="shared" si="251"/>
        <v/>
      </c>
      <c r="AJ357" s="8" t="str">
        <f t="shared" si="251"/>
        <v/>
      </c>
      <c r="AK357" s="8" t="str">
        <f t="shared" si="251"/>
        <v/>
      </c>
      <c r="AL357" s="8" t="str">
        <f t="shared" si="251"/>
        <v/>
      </c>
      <c r="AM357" s="8" t="str">
        <f t="shared" si="251"/>
        <v/>
      </c>
      <c r="AN357" s="8" t="str">
        <f t="shared" si="251"/>
        <v/>
      </c>
      <c r="AO357" s="8" t="str">
        <f t="shared" si="251"/>
        <v/>
      </c>
      <c r="AQ357" s="8">
        <f t="shared" si="223"/>
        <v>140</v>
      </c>
      <c r="AR357" s="8">
        <f t="shared" si="224"/>
        <v>342.4525995351467</v>
      </c>
      <c r="AS357" s="8" t="str">
        <f t="shared" si="225"/>
        <v>MG001_E7</v>
      </c>
      <c r="AT357" s="8">
        <f t="shared" si="226"/>
        <v>765</v>
      </c>
      <c r="AU357" s="8">
        <f t="shared" si="227"/>
        <v>755</v>
      </c>
      <c r="AV357" s="8">
        <f t="shared" si="228"/>
        <v>735</v>
      </c>
      <c r="AW357" s="8">
        <f t="shared" si="229"/>
        <v>720</v>
      </c>
      <c r="AX357" s="8">
        <f t="shared" si="230"/>
        <v>710</v>
      </c>
      <c r="AY357" s="8">
        <f t="shared" si="231"/>
        <v>705</v>
      </c>
      <c r="AZ357" s="8">
        <f t="shared" si="232"/>
        <v>700</v>
      </c>
      <c r="BA357" s="8">
        <f t="shared" si="233"/>
        <v>695</v>
      </c>
      <c r="BB357" s="8">
        <f t="shared" si="234"/>
        <v>690</v>
      </c>
      <c r="BC357" s="8">
        <f t="shared" si="235"/>
        <v>685</v>
      </c>
      <c r="BD357" s="8">
        <f t="shared" si="236"/>
        <v>680</v>
      </c>
      <c r="BE357" s="8">
        <f t="shared" si="237"/>
        <v>680</v>
      </c>
      <c r="BF357" s="8">
        <f t="shared" si="238"/>
        <v>675</v>
      </c>
      <c r="BG357" s="8">
        <f t="shared" si="239"/>
        <v>675</v>
      </c>
      <c r="BH357" s="8">
        <f t="shared" si="240"/>
        <v>670</v>
      </c>
      <c r="BI357" s="8" t="str">
        <f t="shared" si="241"/>
        <v/>
      </c>
      <c r="BJ357" s="8" t="str">
        <f t="shared" si="242"/>
        <v/>
      </c>
      <c r="BK357" s="8" t="str">
        <f t="shared" si="243"/>
        <v/>
      </c>
      <c r="BL357" s="8" t="str">
        <f t="shared" si="244"/>
        <v/>
      </c>
      <c r="BM357" s="8" t="str">
        <f t="shared" si="245"/>
        <v/>
      </c>
      <c r="BN357" s="8" t="str">
        <f t="shared" si="246"/>
        <v/>
      </c>
      <c r="BO357" s="8" t="str">
        <f t="shared" si="247"/>
        <v/>
      </c>
      <c r="BP357" s="8" t="str">
        <f t="shared" si="248"/>
        <v/>
      </c>
      <c r="BQ357" s="8" t="str">
        <f t="shared" si="249"/>
        <v/>
      </c>
    </row>
    <row r="358" spans="1:69" x14ac:dyDescent="0.2">
      <c r="A358" s="8" t="str">
        <f>Binning!B358</f>
        <v>GPU</v>
      </c>
      <c r="B358" s="8" t="str">
        <f>Binning!C358</f>
        <v>MG001</v>
      </c>
      <c r="C358" s="8" t="str">
        <f>Binning!D358</f>
        <v>E8</v>
      </c>
      <c r="D358" s="8" t="str">
        <f>Binning!F358</f>
        <v>MG001_E8</v>
      </c>
      <c r="E358" s="8" t="str">
        <f>Binning!G358</f>
        <v>Bin1</v>
      </c>
      <c r="F358" s="8">
        <f>Binning!H358</f>
        <v>795</v>
      </c>
      <c r="G358" s="8">
        <f>Binning!I358</f>
        <v>75</v>
      </c>
      <c r="H358" s="8">
        <f>Binning!J358</f>
        <v>479.40000000000003</v>
      </c>
      <c r="J358" s="8">
        <f>Binning!L358</f>
        <v>700</v>
      </c>
      <c r="K358" s="8">
        <f>Binning!M358</f>
        <v>510</v>
      </c>
      <c r="L358" s="8">
        <f>Binning!N358</f>
        <v>65</v>
      </c>
      <c r="M358" s="8">
        <f>Binning!Y358</f>
        <v>5</v>
      </c>
      <c r="O358" s="8">
        <f t="shared" si="221"/>
        <v>140</v>
      </c>
      <c r="P358" s="8">
        <f>Binning!AZ358</f>
        <v>342.4525995351467</v>
      </c>
      <c r="Q358" s="8" t="str">
        <f t="shared" si="222"/>
        <v>MG001_E8</v>
      </c>
      <c r="R358" s="8">
        <f t="shared" si="250"/>
        <v>700</v>
      </c>
      <c r="S358" s="8">
        <f t="shared" si="250"/>
        <v>675</v>
      </c>
      <c r="T358" s="8">
        <f t="shared" si="250"/>
        <v>655</v>
      </c>
      <c r="U358" s="8">
        <f t="shared" si="250"/>
        <v>640</v>
      </c>
      <c r="V358" s="8">
        <f t="shared" si="250"/>
        <v>630</v>
      </c>
      <c r="W358" s="8">
        <f t="shared" si="250"/>
        <v>625</v>
      </c>
      <c r="X358" s="8">
        <f t="shared" si="250"/>
        <v>620</v>
      </c>
      <c r="Y358" s="8">
        <f t="shared" si="250"/>
        <v>615</v>
      </c>
      <c r="Z358" s="8">
        <f t="shared" si="250"/>
        <v>610</v>
      </c>
      <c r="AA358" s="8">
        <f t="shared" si="250"/>
        <v>605</v>
      </c>
      <c r="AB358" s="8">
        <f t="shared" si="250"/>
        <v>600</v>
      </c>
      <c r="AC358" s="8">
        <f t="shared" si="250"/>
        <v>600</v>
      </c>
      <c r="AD358" s="8">
        <f t="shared" si="250"/>
        <v>595</v>
      </c>
      <c r="AE358" s="8">
        <f t="shared" si="250"/>
        <v>595</v>
      </c>
      <c r="AF358" s="8">
        <f t="shared" si="250"/>
        <v>590</v>
      </c>
      <c r="AG358" s="8" t="str">
        <f t="shared" si="250"/>
        <v/>
      </c>
      <c r="AH358" s="8" t="str">
        <f t="shared" si="251"/>
        <v/>
      </c>
      <c r="AI358" s="8" t="str">
        <f t="shared" si="251"/>
        <v/>
      </c>
      <c r="AJ358" s="8" t="str">
        <f t="shared" si="251"/>
        <v/>
      </c>
      <c r="AK358" s="8" t="str">
        <f t="shared" si="251"/>
        <v/>
      </c>
      <c r="AL358" s="8" t="str">
        <f t="shared" si="251"/>
        <v/>
      </c>
      <c r="AM358" s="8" t="str">
        <f t="shared" si="251"/>
        <v/>
      </c>
      <c r="AN358" s="8" t="str">
        <f t="shared" si="251"/>
        <v/>
      </c>
      <c r="AO358" s="8" t="str">
        <f t="shared" si="251"/>
        <v/>
      </c>
      <c r="AQ358" s="8">
        <f t="shared" si="223"/>
        <v>140</v>
      </c>
      <c r="AR358" s="8">
        <f t="shared" si="224"/>
        <v>342.4525995351467</v>
      </c>
      <c r="AS358" s="8" t="str">
        <f t="shared" si="225"/>
        <v>MG001_E8</v>
      </c>
      <c r="AT358" s="8">
        <f t="shared" si="226"/>
        <v>765</v>
      </c>
      <c r="AU358" s="8">
        <f t="shared" si="227"/>
        <v>740</v>
      </c>
      <c r="AV358" s="8">
        <f t="shared" si="228"/>
        <v>720</v>
      </c>
      <c r="AW358" s="8">
        <f t="shared" si="229"/>
        <v>705</v>
      </c>
      <c r="AX358" s="8">
        <f t="shared" si="230"/>
        <v>695</v>
      </c>
      <c r="AY358" s="8">
        <f t="shared" si="231"/>
        <v>690</v>
      </c>
      <c r="AZ358" s="8">
        <f t="shared" si="232"/>
        <v>685</v>
      </c>
      <c r="BA358" s="8">
        <f t="shared" si="233"/>
        <v>680</v>
      </c>
      <c r="BB358" s="8">
        <f t="shared" si="234"/>
        <v>675</v>
      </c>
      <c r="BC358" s="8">
        <f t="shared" si="235"/>
        <v>670</v>
      </c>
      <c r="BD358" s="8">
        <f t="shared" si="236"/>
        <v>665</v>
      </c>
      <c r="BE358" s="8">
        <f t="shared" si="237"/>
        <v>665</v>
      </c>
      <c r="BF358" s="8">
        <f t="shared" si="238"/>
        <v>660</v>
      </c>
      <c r="BG358" s="8">
        <f t="shared" si="239"/>
        <v>660</v>
      </c>
      <c r="BH358" s="8">
        <f t="shared" si="240"/>
        <v>655</v>
      </c>
      <c r="BI358" s="8" t="str">
        <f t="shared" si="241"/>
        <v/>
      </c>
      <c r="BJ358" s="8" t="str">
        <f t="shared" si="242"/>
        <v/>
      </c>
      <c r="BK358" s="8" t="str">
        <f t="shared" si="243"/>
        <v/>
      </c>
      <c r="BL358" s="8" t="str">
        <f t="shared" si="244"/>
        <v/>
      </c>
      <c r="BM358" s="8" t="str">
        <f t="shared" si="245"/>
        <v/>
      </c>
      <c r="BN358" s="8" t="str">
        <f t="shared" si="246"/>
        <v/>
      </c>
      <c r="BO358" s="8" t="str">
        <f t="shared" si="247"/>
        <v/>
      </c>
      <c r="BP358" s="8" t="str">
        <f t="shared" si="248"/>
        <v/>
      </c>
      <c r="BQ358" s="8" t="str">
        <f t="shared" si="249"/>
        <v/>
      </c>
    </row>
    <row r="359" spans="1:69" x14ac:dyDescent="0.2">
      <c r="A359" s="8" t="str">
        <f>Binning!B359</f>
        <v>GPU</v>
      </c>
      <c r="B359" s="8" t="str">
        <f>Binning!C359</f>
        <v>MG001</v>
      </c>
      <c r="C359" s="8" t="str">
        <f>Binning!D359</f>
        <v>E9</v>
      </c>
      <c r="D359" s="8" t="str">
        <f>Binning!F359</f>
        <v>MG001_E9</v>
      </c>
      <c r="E359" s="8" t="str">
        <f>Binning!G359</f>
        <v>Bin1</v>
      </c>
      <c r="F359" s="8">
        <f>Binning!H359</f>
        <v>780</v>
      </c>
      <c r="G359" s="8">
        <f>Binning!I359</f>
        <v>75</v>
      </c>
      <c r="H359" s="8">
        <f>Binning!J359</f>
        <v>479.40000000000003</v>
      </c>
      <c r="J359" s="8">
        <f>Binning!L359</f>
        <v>700</v>
      </c>
      <c r="K359" s="8">
        <f>Binning!M359</f>
        <v>510</v>
      </c>
      <c r="L359" s="8">
        <f>Binning!N359</f>
        <v>65</v>
      </c>
      <c r="M359" s="8">
        <f>Binning!Y359</f>
        <v>5</v>
      </c>
      <c r="O359" s="8">
        <f t="shared" si="221"/>
        <v>140</v>
      </c>
      <c r="P359" s="8">
        <f>Binning!AZ359</f>
        <v>342.4525995351467</v>
      </c>
      <c r="Q359" s="8" t="str">
        <f t="shared" si="222"/>
        <v>MG001_E9</v>
      </c>
      <c r="R359" s="8">
        <f t="shared" si="250"/>
        <v>700</v>
      </c>
      <c r="S359" s="8">
        <f t="shared" si="250"/>
        <v>660</v>
      </c>
      <c r="T359" s="8">
        <f t="shared" si="250"/>
        <v>640</v>
      </c>
      <c r="U359" s="8">
        <f t="shared" si="250"/>
        <v>625</v>
      </c>
      <c r="V359" s="8">
        <f t="shared" si="250"/>
        <v>615</v>
      </c>
      <c r="W359" s="8">
        <f t="shared" si="250"/>
        <v>610</v>
      </c>
      <c r="X359" s="8">
        <f t="shared" si="250"/>
        <v>605</v>
      </c>
      <c r="Y359" s="8">
        <f t="shared" si="250"/>
        <v>600</v>
      </c>
      <c r="Z359" s="8">
        <f t="shared" si="250"/>
        <v>595</v>
      </c>
      <c r="AA359" s="8">
        <f t="shared" si="250"/>
        <v>590</v>
      </c>
      <c r="AB359" s="8">
        <f t="shared" si="250"/>
        <v>585</v>
      </c>
      <c r="AC359" s="8">
        <f t="shared" si="250"/>
        <v>585</v>
      </c>
      <c r="AD359" s="8">
        <f t="shared" si="250"/>
        <v>580</v>
      </c>
      <c r="AE359" s="8">
        <f t="shared" si="250"/>
        <v>580</v>
      </c>
      <c r="AF359" s="8">
        <f t="shared" si="250"/>
        <v>575</v>
      </c>
      <c r="AG359" s="8" t="str">
        <f t="shared" si="250"/>
        <v/>
      </c>
      <c r="AH359" s="8" t="str">
        <f t="shared" si="251"/>
        <v/>
      </c>
      <c r="AI359" s="8" t="str">
        <f t="shared" si="251"/>
        <v/>
      </c>
      <c r="AJ359" s="8" t="str">
        <f t="shared" si="251"/>
        <v/>
      </c>
      <c r="AK359" s="8" t="str">
        <f t="shared" si="251"/>
        <v/>
      </c>
      <c r="AL359" s="8" t="str">
        <f t="shared" si="251"/>
        <v/>
      </c>
      <c r="AM359" s="8" t="str">
        <f t="shared" si="251"/>
        <v/>
      </c>
      <c r="AN359" s="8" t="str">
        <f t="shared" si="251"/>
        <v/>
      </c>
      <c r="AO359" s="8" t="str">
        <f t="shared" si="251"/>
        <v/>
      </c>
      <c r="AQ359" s="8">
        <f t="shared" si="223"/>
        <v>140</v>
      </c>
      <c r="AR359" s="8">
        <f t="shared" si="224"/>
        <v>342.4525995351467</v>
      </c>
      <c r="AS359" s="8" t="str">
        <f t="shared" si="225"/>
        <v>MG001_E9</v>
      </c>
      <c r="AT359" s="8">
        <f t="shared" si="226"/>
        <v>765</v>
      </c>
      <c r="AU359" s="8">
        <f t="shared" si="227"/>
        <v>725</v>
      </c>
      <c r="AV359" s="8">
        <f t="shared" si="228"/>
        <v>705</v>
      </c>
      <c r="AW359" s="8">
        <f t="shared" si="229"/>
        <v>690</v>
      </c>
      <c r="AX359" s="8">
        <f t="shared" si="230"/>
        <v>680</v>
      </c>
      <c r="AY359" s="8">
        <f t="shared" si="231"/>
        <v>675</v>
      </c>
      <c r="AZ359" s="8">
        <f t="shared" si="232"/>
        <v>670</v>
      </c>
      <c r="BA359" s="8">
        <f t="shared" si="233"/>
        <v>665</v>
      </c>
      <c r="BB359" s="8">
        <f t="shared" si="234"/>
        <v>660</v>
      </c>
      <c r="BC359" s="8">
        <f t="shared" si="235"/>
        <v>655</v>
      </c>
      <c r="BD359" s="8">
        <f t="shared" si="236"/>
        <v>650</v>
      </c>
      <c r="BE359" s="8">
        <f t="shared" si="237"/>
        <v>650</v>
      </c>
      <c r="BF359" s="8">
        <f t="shared" si="238"/>
        <v>645</v>
      </c>
      <c r="BG359" s="8">
        <f t="shared" si="239"/>
        <v>645</v>
      </c>
      <c r="BH359" s="8">
        <f t="shared" si="240"/>
        <v>640</v>
      </c>
      <c r="BI359" s="8" t="str">
        <f t="shared" si="241"/>
        <v/>
      </c>
      <c r="BJ359" s="8" t="str">
        <f t="shared" si="242"/>
        <v/>
      </c>
      <c r="BK359" s="8" t="str">
        <f t="shared" si="243"/>
        <v/>
      </c>
      <c r="BL359" s="8" t="str">
        <f t="shared" si="244"/>
        <v/>
      </c>
      <c r="BM359" s="8" t="str">
        <f t="shared" si="245"/>
        <v/>
      </c>
      <c r="BN359" s="8" t="str">
        <f t="shared" si="246"/>
        <v/>
      </c>
      <c r="BO359" s="8" t="str">
        <f t="shared" si="247"/>
        <v/>
      </c>
      <c r="BP359" s="8" t="str">
        <f t="shared" si="248"/>
        <v/>
      </c>
      <c r="BQ359" s="8" t="str">
        <f t="shared" si="249"/>
        <v/>
      </c>
    </row>
    <row r="360" spans="1:69" x14ac:dyDescent="0.2">
      <c r="A360" s="8" t="str">
        <f>Binning!B360</f>
        <v>GPU</v>
      </c>
      <c r="B360" s="8" t="str">
        <f>Binning!C360</f>
        <v>MG001</v>
      </c>
      <c r="C360" s="8" t="str">
        <f>Binning!D360</f>
        <v>E10</v>
      </c>
      <c r="D360" s="8" t="str">
        <f>Binning!F360</f>
        <v>MG001_E10</v>
      </c>
      <c r="E360" s="8" t="str">
        <f>Binning!G360</f>
        <v>Bin1</v>
      </c>
      <c r="F360" s="8">
        <f>Binning!H360</f>
        <v>765</v>
      </c>
      <c r="G360" s="8">
        <f>Binning!I360</f>
        <v>75</v>
      </c>
      <c r="H360" s="8">
        <f>Binning!J360</f>
        <v>479.40000000000003</v>
      </c>
      <c r="J360" s="8">
        <f>Binning!L360</f>
        <v>700</v>
      </c>
      <c r="K360" s="8">
        <f>Binning!M360</f>
        <v>510</v>
      </c>
      <c r="L360" s="8">
        <f>Binning!N360</f>
        <v>65</v>
      </c>
      <c r="M360" s="8">
        <f>Binning!Y360</f>
        <v>5</v>
      </c>
      <c r="O360" s="8">
        <f t="shared" si="221"/>
        <v>140</v>
      </c>
      <c r="P360" s="8">
        <f>Binning!AZ360</f>
        <v>342.4525995351467</v>
      </c>
      <c r="Q360" s="8" t="str">
        <f t="shared" si="222"/>
        <v>MG001_E10</v>
      </c>
      <c r="R360" s="8">
        <f t="shared" si="250"/>
        <v>700</v>
      </c>
      <c r="S360" s="8">
        <f t="shared" si="250"/>
        <v>645</v>
      </c>
      <c r="T360" s="8">
        <f t="shared" si="250"/>
        <v>625</v>
      </c>
      <c r="U360" s="8">
        <f t="shared" si="250"/>
        <v>610</v>
      </c>
      <c r="V360" s="8">
        <f t="shared" si="250"/>
        <v>600</v>
      </c>
      <c r="W360" s="8">
        <f t="shared" si="250"/>
        <v>595</v>
      </c>
      <c r="X360" s="8">
        <f t="shared" si="250"/>
        <v>590</v>
      </c>
      <c r="Y360" s="8">
        <f t="shared" si="250"/>
        <v>585</v>
      </c>
      <c r="Z360" s="8">
        <f t="shared" si="250"/>
        <v>580</v>
      </c>
      <c r="AA360" s="8">
        <f t="shared" si="250"/>
        <v>575</v>
      </c>
      <c r="AB360" s="8">
        <f t="shared" si="250"/>
        <v>570</v>
      </c>
      <c r="AC360" s="8">
        <f t="shared" si="250"/>
        <v>570</v>
      </c>
      <c r="AD360" s="8">
        <f t="shared" si="250"/>
        <v>565</v>
      </c>
      <c r="AE360" s="8">
        <f t="shared" si="250"/>
        <v>565</v>
      </c>
      <c r="AF360" s="8">
        <f t="shared" si="250"/>
        <v>560</v>
      </c>
      <c r="AG360" s="8" t="str">
        <f t="shared" si="250"/>
        <v/>
      </c>
      <c r="AH360" s="8" t="str">
        <f t="shared" si="251"/>
        <v/>
      </c>
      <c r="AI360" s="8" t="str">
        <f t="shared" si="251"/>
        <v/>
      </c>
      <c r="AJ360" s="8" t="str">
        <f t="shared" si="251"/>
        <v/>
      </c>
      <c r="AK360" s="8" t="str">
        <f t="shared" si="251"/>
        <v/>
      </c>
      <c r="AL360" s="8" t="str">
        <f t="shared" si="251"/>
        <v/>
      </c>
      <c r="AM360" s="8" t="str">
        <f t="shared" si="251"/>
        <v/>
      </c>
      <c r="AN360" s="8" t="str">
        <f t="shared" si="251"/>
        <v/>
      </c>
      <c r="AO360" s="8" t="str">
        <f t="shared" si="251"/>
        <v/>
      </c>
      <c r="AQ360" s="8">
        <f t="shared" si="223"/>
        <v>140</v>
      </c>
      <c r="AR360" s="8">
        <f t="shared" si="224"/>
        <v>342.4525995351467</v>
      </c>
      <c r="AS360" s="8" t="str">
        <f t="shared" si="225"/>
        <v>MG001_E10</v>
      </c>
      <c r="AT360" s="8">
        <f t="shared" si="226"/>
        <v>765</v>
      </c>
      <c r="AU360" s="8">
        <f t="shared" si="227"/>
        <v>710</v>
      </c>
      <c r="AV360" s="8">
        <f t="shared" si="228"/>
        <v>690</v>
      </c>
      <c r="AW360" s="8">
        <f t="shared" si="229"/>
        <v>675</v>
      </c>
      <c r="AX360" s="8">
        <f t="shared" si="230"/>
        <v>665</v>
      </c>
      <c r="AY360" s="8">
        <f t="shared" si="231"/>
        <v>660</v>
      </c>
      <c r="AZ360" s="8">
        <f t="shared" si="232"/>
        <v>655</v>
      </c>
      <c r="BA360" s="8">
        <f t="shared" si="233"/>
        <v>650</v>
      </c>
      <c r="BB360" s="8">
        <f t="shared" si="234"/>
        <v>645</v>
      </c>
      <c r="BC360" s="8">
        <f t="shared" si="235"/>
        <v>640</v>
      </c>
      <c r="BD360" s="8">
        <f t="shared" si="236"/>
        <v>635</v>
      </c>
      <c r="BE360" s="8">
        <f t="shared" si="237"/>
        <v>635</v>
      </c>
      <c r="BF360" s="8">
        <f t="shared" si="238"/>
        <v>630</v>
      </c>
      <c r="BG360" s="8">
        <f t="shared" si="239"/>
        <v>630</v>
      </c>
      <c r="BH360" s="8">
        <f t="shared" si="240"/>
        <v>625</v>
      </c>
      <c r="BI360" s="8" t="str">
        <f t="shared" si="241"/>
        <v/>
      </c>
      <c r="BJ360" s="8" t="str">
        <f t="shared" si="242"/>
        <v/>
      </c>
      <c r="BK360" s="8" t="str">
        <f t="shared" si="243"/>
        <v/>
      </c>
      <c r="BL360" s="8" t="str">
        <f t="shared" si="244"/>
        <v/>
      </c>
      <c r="BM360" s="8" t="str">
        <f t="shared" si="245"/>
        <v/>
      </c>
      <c r="BN360" s="8" t="str">
        <f t="shared" si="246"/>
        <v/>
      </c>
      <c r="BO360" s="8" t="str">
        <f t="shared" si="247"/>
        <v/>
      </c>
      <c r="BP360" s="8" t="str">
        <f t="shared" si="248"/>
        <v/>
      </c>
      <c r="BQ360" s="8" t="str">
        <f t="shared" si="249"/>
        <v/>
      </c>
    </row>
    <row r="361" spans="1:69" x14ac:dyDescent="0.2">
      <c r="A361" s="8" t="str">
        <f>Binning!B361</f>
        <v>GPU</v>
      </c>
      <c r="B361" s="8" t="str">
        <f>Binning!C361</f>
        <v>MG001</v>
      </c>
      <c r="C361" s="8" t="str">
        <f>Binning!D361</f>
        <v>E11</v>
      </c>
      <c r="D361" s="8" t="str">
        <f>Binning!F361</f>
        <v>MG001_E11</v>
      </c>
      <c r="E361" s="8" t="str">
        <f>Binning!G361</f>
        <v>Bin1</v>
      </c>
      <c r="F361" s="8">
        <f>Binning!H361</f>
        <v>750</v>
      </c>
      <c r="G361" s="8">
        <f>Binning!I361</f>
        <v>75</v>
      </c>
      <c r="H361" s="8">
        <f>Binning!J361</f>
        <v>479.40000000000003</v>
      </c>
      <c r="J361" s="8">
        <f>Binning!L361</f>
        <v>700</v>
      </c>
      <c r="K361" s="8">
        <f>Binning!M361</f>
        <v>510</v>
      </c>
      <c r="L361" s="8">
        <f>Binning!N361</f>
        <v>65</v>
      </c>
      <c r="M361" s="8">
        <f>Binning!Y361</f>
        <v>5</v>
      </c>
      <c r="O361" s="8">
        <f t="shared" si="221"/>
        <v>140</v>
      </c>
      <c r="P361" s="8">
        <f>Binning!AZ361</f>
        <v>342.4525995351467</v>
      </c>
      <c r="Q361" s="8" t="str">
        <f t="shared" si="222"/>
        <v>MG001_E11</v>
      </c>
      <c r="R361" s="8">
        <f t="shared" si="250"/>
        <v>700</v>
      </c>
      <c r="S361" s="8">
        <f t="shared" si="250"/>
        <v>630</v>
      </c>
      <c r="T361" s="8">
        <f t="shared" si="250"/>
        <v>610</v>
      </c>
      <c r="U361" s="8">
        <f t="shared" si="250"/>
        <v>595</v>
      </c>
      <c r="V361" s="8">
        <f t="shared" si="250"/>
        <v>585</v>
      </c>
      <c r="W361" s="8">
        <f t="shared" si="250"/>
        <v>580</v>
      </c>
      <c r="X361" s="8">
        <f t="shared" si="250"/>
        <v>575</v>
      </c>
      <c r="Y361" s="8">
        <f t="shared" si="250"/>
        <v>570</v>
      </c>
      <c r="Z361" s="8">
        <f t="shared" si="250"/>
        <v>565</v>
      </c>
      <c r="AA361" s="8">
        <f t="shared" si="250"/>
        <v>560</v>
      </c>
      <c r="AB361" s="8">
        <f t="shared" si="250"/>
        <v>555</v>
      </c>
      <c r="AC361" s="8">
        <f t="shared" si="250"/>
        <v>555</v>
      </c>
      <c r="AD361" s="8">
        <f t="shared" si="250"/>
        <v>550</v>
      </c>
      <c r="AE361" s="8">
        <f t="shared" si="250"/>
        <v>550</v>
      </c>
      <c r="AF361" s="8">
        <f t="shared" si="250"/>
        <v>545</v>
      </c>
      <c r="AG361" s="8" t="str">
        <f t="shared" si="250"/>
        <v/>
      </c>
      <c r="AH361" s="8" t="str">
        <f t="shared" si="251"/>
        <v/>
      </c>
      <c r="AI361" s="8" t="str">
        <f t="shared" si="251"/>
        <v/>
      </c>
      <c r="AJ361" s="8" t="str">
        <f t="shared" si="251"/>
        <v/>
      </c>
      <c r="AK361" s="8" t="str">
        <f t="shared" si="251"/>
        <v/>
      </c>
      <c r="AL361" s="8" t="str">
        <f t="shared" si="251"/>
        <v/>
      </c>
      <c r="AM361" s="8" t="str">
        <f t="shared" si="251"/>
        <v/>
      </c>
      <c r="AN361" s="8" t="str">
        <f t="shared" si="251"/>
        <v/>
      </c>
      <c r="AO361" s="8" t="str">
        <f t="shared" si="251"/>
        <v/>
      </c>
      <c r="AQ361" s="8">
        <f t="shared" si="223"/>
        <v>140</v>
      </c>
      <c r="AR361" s="8">
        <f t="shared" si="224"/>
        <v>342.4525995351467</v>
      </c>
      <c r="AS361" s="8" t="str">
        <f t="shared" si="225"/>
        <v>MG001_E11</v>
      </c>
      <c r="AT361" s="8">
        <f t="shared" si="226"/>
        <v>765</v>
      </c>
      <c r="AU361" s="8">
        <f t="shared" si="227"/>
        <v>695</v>
      </c>
      <c r="AV361" s="8">
        <f t="shared" si="228"/>
        <v>675</v>
      </c>
      <c r="AW361" s="8">
        <f t="shared" si="229"/>
        <v>660</v>
      </c>
      <c r="AX361" s="8">
        <f t="shared" si="230"/>
        <v>650</v>
      </c>
      <c r="AY361" s="8">
        <f t="shared" si="231"/>
        <v>645</v>
      </c>
      <c r="AZ361" s="8">
        <f t="shared" si="232"/>
        <v>640</v>
      </c>
      <c r="BA361" s="8">
        <f t="shared" si="233"/>
        <v>635</v>
      </c>
      <c r="BB361" s="8">
        <f t="shared" si="234"/>
        <v>630</v>
      </c>
      <c r="BC361" s="8">
        <f t="shared" si="235"/>
        <v>625</v>
      </c>
      <c r="BD361" s="8">
        <f t="shared" si="236"/>
        <v>620</v>
      </c>
      <c r="BE361" s="8">
        <f t="shared" si="237"/>
        <v>620</v>
      </c>
      <c r="BF361" s="8">
        <f t="shared" si="238"/>
        <v>615</v>
      </c>
      <c r="BG361" s="8">
        <f t="shared" si="239"/>
        <v>615</v>
      </c>
      <c r="BH361" s="8">
        <f t="shared" si="240"/>
        <v>610</v>
      </c>
      <c r="BI361" s="8" t="str">
        <f t="shared" si="241"/>
        <v/>
      </c>
      <c r="BJ361" s="8" t="str">
        <f t="shared" si="242"/>
        <v/>
      </c>
      <c r="BK361" s="8" t="str">
        <f t="shared" si="243"/>
        <v/>
      </c>
      <c r="BL361" s="8" t="str">
        <f t="shared" si="244"/>
        <v/>
      </c>
      <c r="BM361" s="8" t="str">
        <f t="shared" si="245"/>
        <v/>
      </c>
      <c r="BN361" s="8" t="str">
        <f t="shared" si="246"/>
        <v/>
      </c>
      <c r="BO361" s="8" t="str">
        <f t="shared" si="247"/>
        <v/>
      </c>
      <c r="BP361" s="8" t="str">
        <f t="shared" si="248"/>
        <v/>
      </c>
      <c r="BQ361" s="8" t="str">
        <f t="shared" si="249"/>
        <v/>
      </c>
    </row>
    <row r="362" spans="1:69" x14ac:dyDescent="0.2">
      <c r="A362" s="8" t="str">
        <f>Binning!B362</f>
        <v>GPU</v>
      </c>
      <c r="B362" s="8" t="str">
        <f>Binning!C362</f>
        <v>MG001</v>
      </c>
      <c r="C362" s="8" t="str">
        <f>Binning!D362</f>
        <v>E12</v>
      </c>
      <c r="D362" s="8" t="str">
        <f>Binning!F362</f>
        <v>MG001_E12</v>
      </c>
      <c r="E362" s="8" t="str">
        <f>Binning!G362</f>
        <v>Bin1</v>
      </c>
      <c r="F362" s="8">
        <f>Binning!H362</f>
        <v>735</v>
      </c>
      <c r="G362" s="8">
        <f>Binning!I362</f>
        <v>75</v>
      </c>
      <c r="H362" s="8">
        <f>Binning!J362</f>
        <v>479.40000000000003</v>
      </c>
      <c r="J362" s="8">
        <f>Binning!L362</f>
        <v>700</v>
      </c>
      <c r="K362" s="8">
        <f>Binning!M362</f>
        <v>510</v>
      </c>
      <c r="L362" s="8">
        <f>Binning!N362</f>
        <v>65</v>
      </c>
      <c r="M362" s="8">
        <f>Binning!Y362</f>
        <v>5</v>
      </c>
      <c r="O362" s="8">
        <f t="shared" si="221"/>
        <v>140</v>
      </c>
      <c r="P362" s="8">
        <f>Binning!AZ362</f>
        <v>342.4525995351467</v>
      </c>
      <c r="Q362" s="8" t="str">
        <f t="shared" si="222"/>
        <v>MG001_E12</v>
      </c>
      <c r="R362" s="8">
        <f t="shared" si="250"/>
        <v>690</v>
      </c>
      <c r="S362" s="8">
        <f t="shared" si="250"/>
        <v>615</v>
      </c>
      <c r="T362" s="8">
        <f t="shared" si="250"/>
        <v>595</v>
      </c>
      <c r="U362" s="8">
        <f t="shared" si="250"/>
        <v>580</v>
      </c>
      <c r="V362" s="8">
        <f t="shared" si="250"/>
        <v>570</v>
      </c>
      <c r="W362" s="8">
        <f t="shared" si="250"/>
        <v>565</v>
      </c>
      <c r="X362" s="8">
        <f t="shared" si="250"/>
        <v>560</v>
      </c>
      <c r="Y362" s="8">
        <f t="shared" si="250"/>
        <v>555</v>
      </c>
      <c r="Z362" s="8">
        <f t="shared" si="250"/>
        <v>550</v>
      </c>
      <c r="AA362" s="8">
        <f t="shared" si="250"/>
        <v>545</v>
      </c>
      <c r="AB362" s="8">
        <f t="shared" si="250"/>
        <v>540</v>
      </c>
      <c r="AC362" s="8">
        <f t="shared" si="250"/>
        <v>540</v>
      </c>
      <c r="AD362" s="8">
        <f t="shared" si="250"/>
        <v>535</v>
      </c>
      <c r="AE362" s="8">
        <f t="shared" si="250"/>
        <v>535</v>
      </c>
      <c r="AF362" s="8">
        <f t="shared" si="250"/>
        <v>530</v>
      </c>
      <c r="AG362" s="8" t="str">
        <f t="shared" si="250"/>
        <v/>
      </c>
      <c r="AH362" s="8" t="str">
        <f t="shared" si="251"/>
        <v/>
      </c>
      <c r="AI362" s="8" t="str">
        <f t="shared" si="251"/>
        <v/>
      </c>
      <c r="AJ362" s="8" t="str">
        <f t="shared" si="251"/>
        <v/>
      </c>
      <c r="AK362" s="8" t="str">
        <f t="shared" si="251"/>
        <v/>
      </c>
      <c r="AL362" s="8" t="str">
        <f t="shared" si="251"/>
        <v/>
      </c>
      <c r="AM362" s="8" t="str">
        <f t="shared" si="251"/>
        <v/>
      </c>
      <c r="AN362" s="8" t="str">
        <f t="shared" si="251"/>
        <v/>
      </c>
      <c r="AO362" s="8" t="str">
        <f t="shared" si="251"/>
        <v/>
      </c>
      <c r="AQ362" s="8">
        <f t="shared" si="223"/>
        <v>140</v>
      </c>
      <c r="AR362" s="8">
        <f t="shared" si="224"/>
        <v>342.4525995351467</v>
      </c>
      <c r="AS362" s="8" t="str">
        <f t="shared" si="225"/>
        <v>MG001_E12</v>
      </c>
      <c r="AT362" s="8">
        <f t="shared" si="226"/>
        <v>755</v>
      </c>
      <c r="AU362" s="8">
        <f t="shared" si="227"/>
        <v>680</v>
      </c>
      <c r="AV362" s="8">
        <f t="shared" si="228"/>
        <v>660</v>
      </c>
      <c r="AW362" s="8">
        <f t="shared" si="229"/>
        <v>645</v>
      </c>
      <c r="AX362" s="8">
        <f t="shared" si="230"/>
        <v>635</v>
      </c>
      <c r="AY362" s="8">
        <f t="shared" si="231"/>
        <v>630</v>
      </c>
      <c r="AZ362" s="8">
        <f t="shared" si="232"/>
        <v>625</v>
      </c>
      <c r="BA362" s="8">
        <f t="shared" si="233"/>
        <v>620</v>
      </c>
      <c r="BB362" s="8">
        <f t="shared" si="234"/>
        <v>615</v>
      </c>
      <c r="BC362" s="8">
        <f t="shared" si="235"/>
        <v>610</v>
      </c>
      <c r="BD362" s="8">
        <f t="shared" si="236"/>
        <v>605</v>
      </c>
      <c r="BE362" s="8">
        <f t="shared" si="237"/>
        <v>605</v>
      </c>
      <c r="BF362" s="8">
        <f t="shared" si="238"/>
        <v>600</v>
      </c>
      <c r="BG362" s="8">
        <f t="shared" si="239"/>
        <v>600</v>
      </c>
      <c r="BH362" s="8">
        <f t="shared" si="240"/>
        <v>595</v>
      </c>
      <c r="BI362" s="8" t="str">
        <f t="shared" si="241"/>
        <v/>
      </c>
      <c r="BJ362" s="8" t="str">
        <f t="shared" si="242"/>
        <v/>
      </c>
      <c r="BK362" s="8" t="str">
        <f t="shared" si="243"/>
        <v/>
      </c>
      <c r="BL362" s="8" t="str">
        <f t="shared" si="244"/>
        <v/>
      </c>
      <c r="BM362" s="8" t="str">
        <f t="shared" si="245"/>
        <v/>
      </c>
      <c r="BN362" s="8" t="str">
        <f t="shared" si="246"/>
        <v/>
      </c>
      <c r="BO362" s="8" t="str">
        <f t="shared" si="247"/>
        <v/>
      </c>
      <c r="BP362" s="8" t="str">
        <f t="shared" si="248"/>
        <v/>
      </c>
      <c r="BQ362" s="8" t="str">
        <f t="shared" si="249"/>
        <v/>
      </c>
    </row>
    <row r="363" spans="1:69" x14ac:dyDescent="0.2">
      <c r="A363" s="8" t="str">
        <f>Binning!B363</f>
        <v>GPU</v>
      </c>
      <c r="B363" s="8" t="str">
        <f>Binning!C363</f>
        <v>MG002</v>
      </c>
      <c r="C363" s="8" t="str">
        <f>Binning!D363</f>
        <v>E1</v>
      </c>
      <c r="D363" s="8" t="str">
        <f>Binning!F363</f>
        <v>MG002_E1</v>
      </c>
      <c r="E363" s="8" t="str">
        <f>Binning!G363</f>
        <v>Bin1</v>
      </c>
      <c r="F363" s="8">
        <f>Binning!H363</f>
        <v>960</v>
      </c>
      <c r="G363" s="8">
        <f>Binning!I363</f>
        <v>80</v>
      </c>
      <c r="H363" s="8">
        <f>Binning!J363</f>
        <v>479.40000000000003</v>
      </c>
      <c r="J363" s="8">
        <f>Binning!L363</f>
        <v>765</v>
      </c>
      <c r="K363" s="8">
        <f>Binning!M363</f>
        <v>550</v>
      </c>
      <c r="L363" s="8">
        <f>Binning!N363</f>
        <v>30</v>
      </c>
      <c r="M363" s="8">
        <f>Binning!Y363</f>
        <v>5</v>
      </c>
      <c r="O363" s="8">
        <f t="shared" si="221"/>
        <v>140</v>
      </c>
      <c r="P363" s="8">
        <f>Binning!AZ363</f>
        <v>342.4525995351467</v>
      </c>
      <c r="Q363" s="8" t="str">
        <f t="shared" si="222"/>
        <v>MG002_E1</v>
      </c>
      <c r="R363" s="8">
        <f t="shared" si="250"/>
        <v>765</v>
      </c>
      <c r="S363" s="8">
        <f t="shared" si="250"/>
        <v>765</v>
      </c>
      <c r="T363" s="8">
        <f t="shared" si="250"/>
        <v>765</v>
      </c>
      <c r="U363" s="8">
        <f t="shared" si="250"/>
        <v>765</v>
      </c>
      <c r="V363" s="8">
        <f t="shared" si="250"/>
        <v>765</v>
      </c>
      <c r="W363" s="8">
        <f t="shared" si="250"/>
        <v>765</v>
      </c>
      <c r="X363" s="8">
        <f t="shared" si="250"/>
        <v>765</v>
      </c>
      <c r="Y363" s="8">
        <f t="shared" si="250"/>
        <v>765</v>
      </c>
      <c r="Z363" s="8">
        <f t="shared" si="250"/>
        <v>760</v>
      </c>
      <c r="AA363" s="8">
        <f t="shared" si="250"/>
        <v>760</v>
      </c>
      <c r="AB363" s="8">
        <f t="shared" si="250"/>
        <v>755</v>
      </c>
      <c r="AC363" s="8">
        <f t="shared" si="250"/>
        <v>750</v>
      </c>
      <c r="AD363" s="8">
        <f t="shared" si="250"/>
        <v>750</v>
      </c>
      <c r="AE363" s="8">
        <f t="shared" si="250"/>
        <v>745</v>
      </c>
      <c r="AF363" s="8">
        <f t="shared" si="250"/>
        <v>745</v>
      </c>
      <c r="AG363" s="8" t="str">
        <f t="shared" si="251"/>
        <v/>
      </c>
      <c r="AH363" s="8" t="str">
        <f t="shared" si="251"/>
        <v/>
      </c>
      <c r="AI363" s="8" t="str">
        <f t="shared" si="251"/>
        <v/>
      </c>
      <c r="AJ363" s="8" t="str">
        <f t="shared" si="251"/>
        <v/>
      </c>
      <c r="AK363" s="8" t="str">
        <f t="shared" si="251"/>
        <v/>
      </c>
      <c r="AL363" s="8" t="str">
        <f t="shared" si="251"/>
        <v/>
      </c>
      <c r="AM363" s="8" t="str">
        <f t="shared" si="251"/>
        <v/>
      </c>
      <c r="AN363" s="8" t="str">
        <f t="shared" si="251"/>
        <v/>
      </c>
      <c r="AO363" s="8" t="str">
        <f t="shared" si="251"/>
        <v/>
      </c>
      <c r="AQ363" s="8">
        <f t="shared" si="223"/>
        <v>140</v>
      </c>
      <c r="AR363" s="8">
        <f t="shared" si="224"/>
        <v>342.4525995351467</v>
      </c>
      <c r="AS363" s="8" t="str">
        <f t="shared" si="225"/>
        <v>MG002_E1</v>
      </c>
      <c r="AT363" s="8">
        <f t="shared" si="226"/>
        <v>795</v>
      </c>
      <c r="AU363" s="8">
        <f t="shared" si="227"/>
        <v>795</v>
      </c>
      <c r="AV363" s="8">
        <f t="shared" si="228"/>
        <v>795</v>
      </c>
      <c r="AW363" s="8">
        <f t="shared" si="229"/>
        <v>795</v>
      </c>
      <c r="AX363" s="8">
        <f t="shared" si="230"/>
        <v>795</v>
      </c>
      <c r="AY363" s="8">
        <f t="shared" si="231"/>
        <v>795</v>
      </c>
      <c r="AZ363" s="8">
        <f t="shared" si="232"/>
        <v>795</v>
      </c>
      <c r="BA363" s="8">
        <f t="shared" si="233"/>
        <v>795</v>
      </c>
      <c r="BB363" s="8">
        <f t="shared" si="234"/>
        <v>790</v>
      </c>
      <c r="BC363" s="8">
        <f t="shared" si="235"/>
        <v>790</v>
      </c>
      <c r="BD363" s="8">
        <f t="shared" si="236"/>
        <v>785</v>
      </c>
      <c r="BE363" s="8">
        <f t="shared" si="237"/>
        <v>780</v>
      </c>
      <c r="BF363" s="8">
        <f t="shared" si="238"/>
        <v>780</v>
      </c>
      <c r="BG363" s="8">
        <f t="shared" si="239"/>
        <v>775</v>
      </c>
      <c r="BH363" s="8">
        <f t="shared" si="240"/>
        <v>775</v>
      </c>
      <c r="BI363" s="8" t="str">
        <f t="shared" si="241"/>
        <v/>
      </c>
      <c r="BJ363" s="8" t="str">
        <f t="shared" si="242"/>
        <v/>
      </c>
      <c r="BK363" s="8" t="str">
        <f t="shared" si="243"/>
        <v/>
      </c>
      <c r="BL363" s="8" t="str">
        <f t="shared" si="244"/>
        <v/>
      </c>
      <c r="BM363" s="8" t="str">
        <f t="shared" si="245"/>
        <v/>
      </c>
      <c r="BN363" s="8" t="str">
        <f t="shared" si="246"/>
        <v/>
      </c>
      <c r="BO363" s="8" t="str">
        <f t="shared" si="247"/>
        <v/>
      </c>
      <c r="BP363" s="8" t="str">
        <f t="shared" si="248"/>
        <v/>
      </c>
      <c r="BQ363" s="8" t="str">
        <f t="shared" si="249"/>
        <v/>
      </c>
    </row>
    <row r="364" spans="1:69" x14ac:dyDescent="0.2">
      <c r="A364" s="8" t="str">
        <f>Binning!B364</f>
        <v>GPU</v>
      </c>
      <c r="B364" s="8" t="str">
        <f>Binning!C364</f>
        <v>MG002</v>
      </c>
      <c r="C364" s="8" t="str">
        <f>Binning!D364</f>
        <v>E2</v>
      </c>
      <c r="D364" s="8" t="str">
        <f>Binning!F364</f>
        <v>MG002_E2</v>
      </c>
      <c r="E364" s="8" t="str">
        <f>Binning!G364</f>
        <v>Bin1</v>
      </c>
      <c r="F364" s="8">
        <f>Binning!H364</f>
        <v>945</v>
      </c>
      <c r="G364" s="8">
        <f>Binning!I364</f>
        <v>80</v>
      </c>
      <c r="H364" s="8">
        <f>Binning!J364</f>
        <v>479.40000000000003</v>
      </c>
      <c r="J364" s="8">
        <f>Binning!L364</f>
        <v>755</v>
      </c>
      <c r="K364" s="8">
        <f>Binning!M364</f>
        <v>550</v>
      </c>
      <c r="L364" s="8">
        <f>Binning!N364</f>
        <v>30</v>
      </c>
      <c r="M364" s="8">
        <f>Binning!Y364</f>
        <v>5</v>
      </c>
      <c r="O364" s="8">
        <f t="shared" si="221"/>
        <v>140</v>
      </c>
      <c r="P364" s="8">
        <f>Binning!AZ364</f>
        <v>342.4525995351467</v>
      </c>
      <c r="Q364" s="8" t="str">
        <f t="shared" si="222"/>
        <v>MG002_E2</v>
      </c>
      <c r="R364" s="8">
        <f t="shared" si="250"/>
        <v>755</v>
      </c>
      <c r="S364" s="8">
        <f t="shared" si="250"/>
        <v>755</v>
      </c>
      <c r="T364" s="8">
        <f t="shared" si="250"/>
        <v>755</v>
      </c>
      <c r="U364" s="8">
        <f t="shared" si="250"/>
        <v>755</v>
      </c>
      <c r="V364" s="8">
        <f t="shared" si="250"/>
        <v>755</v>
      </c>
      <c r="W364" s="8">
        <f t="shared" si="250"/>
        <v>755</v>
      </c>
      <c r="X364" s="8">
        <f t="shared" si="250"/>
        <v>755</v>
      </c>
      <c r="Y364" s="8">
        <f t="shared" si="250"/>
        <v>750</v>
      </c>
      <c r="Z364" s="8">
        <f t="shared" si="250"/>
        <v>745</v>
      </c>
      <c r="AA364" s="8">
        <f t="shared" si="250"/>
        <v>745</v>
      </c>
      <c r="AB364" s="8">
        <f t="shared" si="250"/>
        <v>740</v>
      </c>
      <c r="AC364" s="8">
        <f t="shared" si="250"/>
        <v>735</v>
      </c>
      <c r="AD364" s="8">
        <f t="shared" si="250"/>
        <v>735</v>
      </c>
      <c r="AE364" s="8">
        <f t="shared" si="250"/>
        <v>730</v>
      </c>
      <c r="AF364" s="8">
        <f t="shared" si="250"/>
        <v>730</v>
      </c>
      <c r="AG364" s="8" t="str">
        <f t="shared" si="250"/>
        <v/>
      </c>
      <c r="AH364" s="8" t="str">
        <f t="shared" si="251"/>
        <v/>
      </c>
      <c r="AI364" s="8" t="str">
        <f t="shared" si="251"/>
        <v/>
      </c>
      <c r="AJ364" s="8" t="str">
        <f t="shared" si="251"/>
        <v/>
      </c>
      <c r="AK364" s="8" t="str">
        <f t="shared" si="251"/>
        <v/>
      </c>
      <c r="AL364" s="8" t="str">
        <f t="shared" si="251"/>
        <v/>
      </c>
      <c r="AM364" s="8" t="str">
        <f t="shared" si="251"/>
        <v/>
      </c>
      <c r="AN364" s="8" t="str">
        <f t="shared" si="251"/>
        <v/>
      </c>
      <c r="AO364" s="8" t="str">
        <f t="shared" si="251"/>
        <v/>
      </c>
      <c r="AQ364" s="8">
        <f t="shared" si="223"/>
        <v>140</v>
      </c>
      <c r="AR364" s="8">
        <f t="shared" si="224"/>
        <v>342.4525995351467</v>
      </c>
      <c r="AS364" s="8" t="str">
        <f t="shared" si="225"/>
        <v>MG002_E2</v>
      </c>
      <c r="AT364" s="8">
        <f t="shared" si="226"/>
        <v>785</v>
      </c>
      <c r="AU364" s="8">
        <f t="shared" si="227"/>
        <v>785</v>
      </c>
      <c r="AV364" s="8">
        <f t="shared" si="228"/>
        <v>785</v>
      </c>
      <c r="AW364" s="8">
        <f t="shared" si="229"/>
        <v>785</v>
      </c>
      <c r="AX364" s="8">
        <f t="shared" si="230"/>
        <v>785</v>
      </c>
      <c r="AY364" s="8">
        <f t="shared" si="231"/>
        <v>785</v>
      </c>
      <c r="AZ364" s="8">
        <f t="shared" si="232"/>
        <v>785</v>
      </c>
      <c r="BA364" s="8">
        <f t="shared" si="233"/>
        <v>780</v>
      </c>
      <c r="BB364" s="8">
        <f t="shared" si="234"/>
        <v>775</v>
      </c>
      <c r="BC364" s="8">
        <f t="shared" si="235"/>
        <v>775</v>
      </c>
      <c r="BD364" s="8">
        <f t="shared" si="236"/>
        <v>770</v>
      </c>
      <c r="BE364" s="8">
        <f t="shared" si="237"/>
        <v>765</v>
      </c>
      <c r="BF364" s="8">
        <f t="shared" si="238"/>
        <v>765</v>
      </c>
      <c r="BG364" s="8">
        <f t="shared" si="239"/>
        <v>760</v>
      </c>
      <c r="BH364" s="8">
        <f t="shared" si="240"/>
        <v>760</v>
      </c>
      <c r="BI364" s="8" t="str">
        <f t="shared" si="241"/>
        <v/>
      </c>
      <c r="BJ364" s="8" t="str">
        <f t="shared" si="242"/>
        <v/>
      </c>
      <c r="BK364" s="8" t="str">
        <f t="shared" si="243"/>
        <v/>
      </c>
      <c r="BL364" s="8" t="str">
        <f t="shared" si="244"/>
        <v/>
      </c>
      <c r="BM364" s="8" t="str">
        <f t="shared" si="245"/>
        <v/>
      </c>
      <c r="BN364" s="8" t="str">
        <f t="shared" si="246"/>
        <v/>
      </c>
      <c r="BO364" s="8" t="str">
        <f t="shared" si="247"/>
        <v/>
      </c>
      <c r="BP364" s="8" t="str">
        <f t="shared" si="248"/>
        <v/>
      </c>
      <c r="BQ364" s="8" t="str">
        <f t="shared" si="249"/>
        <v/>
      </c>
    </row>
    <row r="365" spans="1:69" x14ac:dyDescent="0.2">
      <c r="A365" s="8" t="str">
        <f>Binning!B365</f>
        <v>GPU</v>
      </c>
      <c r="B365" s="8" t="str">
        <f>Binning!C365</f>
        <v>MG002</v>
      </c>
      <c r="C365" s="8" t="str">
        <f>Binning!D365</f>
        <v>E3</v>
      </c>
      <c r="D365" s="8" t="str">
        <f>Binning!F365</f>
        <v>MG002_E3</v>
      </c>
      <c r="E365" s="8" t="str">
        <f>Binning!G365</f>
        <v>Bin1</v>
      </c>
      <c r="F365" s="8">
        <f>Binning!H365</f>
        <v>930</v>
      </c>
      <c r="G365" s="8">
        <f>Binning!I365</f>
        <v>80</v>
      </c>
      <c r="H365" s="8">
        <f>Binning!J365</f>
        <v>479.40000000000003</v>
      </c>
      <c r="J365" s="8">
        <f>Binning!L365</f>
        <v>745</v>
      </c>
      <c r="K365" s="8">
        <f>Binning!M365</f>
        <v>550</v>
      </c>
      <c r="L365" s="8">
        <f>Binning!N365</f>
        <v>30</v>
      </c>
      <c r="M365" s="8">
        <f>Binning!Y365</f>
        <v>5</v>
      </c>
      <c r="O365" s="8">
        <f t="shared" si="221"/>
        <v>140</v>
      </c>
      <c r="P365" s="8">
        <f>Binning!AZ365</f>
        <v>342.4525995351467</v>
      </c>
      <c r="Q365" s="8" t="str">
        <f t="shared" si="222"/>
        <v>MG002_E3</v>
      </c>
      <c r="R365" s="8">
        <f t="shared" si="250"/>
        <v>745</v>
      </c>
      <c r="S365" s="8">
        <f t="shared" si="250"/>
        <v>745</v>
      </c>
      <c r="T365" s="8">
        <f t="shared" si="250"/>
        <v>745</v>
      </c>
      <c r="U365" s="8">
        <f t="shared" si="250"/>
        <v>745</v>
      </c>
      <c r="V365" s="8">
        <f t="shared" si="250"/>
        <v>745</v>
      </c>
      <c r="W365" s="8">
        <f t="shared" si="250"/>
        <v>745</v>
      </c>
      <c r="X365" s="8">
        <f t="shared" si="250"/>
        <v>740</v>
      </c>
      <c r="Y365" s="8">
        <f t="shared" si="250"/>
        <v>735</v>
      </c>
      <c r="Z365" s="8">
        <f t="shared" si="250"/>
        <v>730</v>
      </c>
      <c r="AA365" s="8">
        <f t="shared" si="250"/>
        <v>730</v>
      </c>
      <c r="AB365" s="8">
        <f t="shared" si="250"/>
        <v>725</v>
      </c>
      <c r="AC365" s="8">
        <f t="shared" si="250"/>
        <v>720</v>
      </c>
      <c r="AD365" s="8">
        <f t="shared" si="250"/>
        <v>720</v>
      </c>
      <c r="AE365" s="8">
        <f t="shared" si="250"/>
        <v>715</v>
      </c>
      <c r="AF365" s="8">
        <f t="shared" si="250"/>
        <v>715</v>
      </c>
      <c r="AG365" s="8" t="str">
        <f t="shared" si="250"/>
        <v/>
      </c>
      <c r="AH365" s="8" t="str">
        <f t="shared" si="251"/>
        <v/>
      </c>
      <c r="AI365" s="8" t="str">
        <f t="shared" si="251"/>
        <v/>
      </c>
      <c r="AJ365" s="8" t="str">
        <f t="shared" si="251"/>
        <v/>
      </c>
      <c r="AK365" s="8" t="str">
        <f t="shared" si="251"/>
        <v/>
      </c>
      <c r="AL365" s="8" t="str">
        <f t="shared" si="251"/>
        <v/>
      </c>
      <c r="AM365" s="8" t="str">
        <f t="shared" si="251"/>
        <v/>
      </c>
      <c r="AN365" s="8" t="str">
        <f t="shared" si="251"/>
        <v/>
      </c>
      <c r="AO365" s="8" t="str">
        <f t="shared" si="251"/>
        <v/>
      </c>
      <c r="AQ365" s="8">
        <f t="shared" si="223"/>
        <v>140</v>
      </c>
      <c r="AR365" s="8">
        <f t="shared" si="224"/>
        <v>342.4525995351467</v>
      </c>
      <c r="AS365" s="8" t="str">
        <f t="shared" si="225"/>
        <v>MG002_E3</v>
      </c>
      <c r="AT365" s="8">
        <f t="shared" si="226"/>
        <v>775</v>
      </c>
      <c r="AU365" s="8">
        <f t="shared" si="227"/>
        <v>775</v>
      </c>
      <c r="AV365" s="8">
        <f t="shared" si="228"/>
        <v>775</v>
      </c>
      <c r="AW365" s="8">
        <f t="shared" si="229"/>
        <v>775</v>
      </c>
      <c r="AX365" s="8">
        <f t="shared" si="230"/>
        <v>775</v>
      </c>
      <c r="AY365" s="8">
        <f t="shared" si="231"/>
        <v>775</v>
      </c>
      <c r="AZ365" s="8">
        <f t="shared" si="232"/>
        <v>770</v>
      </c>
      <c r="BA365" s="8">
        <f t="shared" si="233"/>
        <v>765</v>
      </c>
      <c r="BB365" s="8">
        <f t="shared" si="234"/>
        <v>760</v>
      </c>
      <c r="BC365" s="8">
        <f t="shared" si="235"/>
        <v>760</v>
      </c>
      <c r="BD365" s="8">
        <f t="shared" si="236"/>
        <v>755</v>
      </c>
      <c r="BE365" s="8">
        <f t="shared" si="237"/>
        <v>750</v>
      </c>
      <c r="BF365" s="8">
        <f t="shared" si="238"/>
        <v>750</v>
      </c>
      <c r="BG365" s="8">
        <f t="shared" si="239"/>
        <v>745</v>
      </c>
      <c r="BH365" s="8">
        <f t="shared" si="240"/>
        <v>745</v>
      </c>
      <c r="BI365" s="8" t="str">
        <f t="shared" si="241"/>
        <v/>
      </c>
      <c r="BJ365" s="8" t="str">
        <f t="shared" si="242"/>
        <v/>
      </c>
      <c r="BK365" s="8" t="str">
        <f t="shared" si="243"/>
        <v/>
      </c>
      <c r="BL365" s="8" t="str">
        <f t="shared" si="244"/>
        <v/>
      </c>
      <c r="BM365" s="8" t="str">
        <f t="shared" si="245"/>
        <v/>
      </c>
      <c r="BN365" s="8" t="str">
        <f t="shared" si="246"/>
        <v/>
      </c>
      <c r="BO365" s="8" t="str">
        <f t="shared" si="247"/>
        <v/>
      </c>
      <c r="BP365" s="8" t="str">
        <f t="shared" si="248"/>
        <v/>
      </c>
      <c r="BQ365" s="8" t="str">
        <f t="shared" si="249"/>
        <v/>
      </c>
    </row>
    <row r="366" spans="1:69" x14ac:dyDescent="0.2">
      <c r="A366" s="8" t="str">
        <f>Binning!B366</f>
        <v>GPU</v>
      </c>
      <c r="B366" s="8" t="str">
        <f>Binning!C366</f>
        <v>MG002</v>
      </c>
      <c r="C366" s="8" t="str">
        <f>Binning!D366</f>
        <v>E4</v>
      </c>
      <c r="D366" s="8" t="str">
        <f>Binning!F366</f>
        <v>MG002_E4</v>
      </c>
      <c r="E366" s="8" t="str">
        <f>Binning!G366</f>
        <v>Bin1</v>
      </c>
      <c r="F366" s="8">
        <f>Binning!H366</f>
        <v>915</v>
      </c>
      <c r="G366" s="8">
        <f>Binning!I366</f>
        <v>80</v>
      </c>
      <c r="H366" s="8">
        <f>Binning!J366</f>
        <v>479.40000000000003</v>
      </c>
      <c r="J366" s="8">
        <f>Binning!L366</f>
        <v>745</v>
      </c>
      <c r="K366" s="8">
        <f>Binning!M366</f>
        <v>550</v>
      </c>
      <c r="L366" s="8">
        <f>Binning!N366</f>
        <v>30</v>
      </c>
      <c r="M366" s="8">
        <f>Binning!Y366</f>
        <v>5</v>
      </c>
      <c r="O366" s="8">
        <f t="shared" si="221"/>
        <v>140</v>
      </c>
      <c r="P366" s="8">
        <f>Binning!AZ366</f>
        <v>342.4525995351467</v>
      </c>
      <c r="Q366" s="8" t="str">
        <f t="shared" si="222"/>
        <v>MG002_E4</v>
      </c>
      <c r="R366" s="8">
        <f t="shared" si="250"/>
        <v>745</v>
      </c>
      <c r="S366" s="8">
        <f t="shared" ref="R366:AG422" si="252">IF($O366*1.03&gt;S$2,MAX(MIN(FLOOR(($F366-$G366*LOG10($P366*S$2/100))/$M366,1)*$M366,$J366),$K366),"")</f>
        <v>745</v>
      </c>
      <c r="T366" s="8">
        <f t="shared" si="252"/>
        <v>745</v>
      </c>
      <c r="U366" s="8">
        <f t="shared" si="252"/>
        <v>745</v>
      </c>
      <c r="V366" s="8">
        <f t="shared" si="252"/>
        <v>740</v>
      </c>
      <c r="W366" s="8">
        <f t="shared" si="252"/>
        <v>735</v>
      </c>
      <c r="X366" s="8">
        <f t="shared" si="252"/>
        <v>725</v>
      </c>
      <c r="Y366" s="8">
        <f t="shared" si="252"/>
        <v>720</v>
      </c>
      <c r="Z366" s="8">
        <f t="shared" si="252"/>
        <v>715</v>
      </c>
      <c r="AA366" s="8">
        <f t="shared" si="252"/>
        <v>715</v>
      </c>
      <c r="AB366" s="8">
        <f t="shared" si="252"/>
        <v>710</v>
      </c>
      <c r="AC366" s="8">
        <f t="shared" si="252"/>
        <v>705</v>
      </c>
      <c r="AD366" s="8">
        <f t="shared" si="252"/>
        <v>705</v>
      </c>
      <c r="AE366" s="8">
        <f t="shared" si="252"/>
        <v>700</v>
      </c>
      <c r="AF366" s="8">
        <f t="shared" si="252"/>
        <v>700</v>
      </c>
      <c r="AG366" s="8" t="str">
        <f t="shared" si="252"/>
        <v/>
      </c>
      <c r="AH366" s="8" t="str">
        <f t="shared" si="251"/>
        <v/>
      </c>
      <c r="AI366" s="8" t="str">
        <f t="shared" si="251"/>
        <v/>
      </c>
      <c r="AJ366" s="8" t="str">
        <f t="shared" si="251"/>
        <v/>
      </c>
      <c r="AK366" s="8" t="str">
        <f t="shared" si="251"/>
        <v/>
      </c>
      <c r="AL366" s="8" t="str">
        <f t="shared" si="251"/>
        <v/>
      </c>
      <c r="AM366" s="8" t="str">
        <f t="shared" si="251"/>
        <v/>
      </c>
      <c r="AN366" s="8" t="str">
        <f t="shared" si="251"/>
        <v/>
      </c>
      <c r="AO366" s="8" t="str">
        <f t="shared" si="251"/>
        <v/>
      </c>
      <c r="AQ366" s="8">
        <f t="shared" si="223"/>
        <v>140</v>
      </c>
      <c r="AR366" s="8">
        <f t="shared" si="224"/>
        <v>342.4525995351467</v>
      </c>
      <c r="AS366" s="8" t="str">
        <f t="shared" si="225"/>
        <v>MG002_E4</v>
      </c>
      <c r="AT366" s="8">
        <f t="shared" si="226"/>
        <v>775</v>
      </c>
      <c r="AU366" s="8">
        <f t="shared" si="227"/>
        <v>775</v>
      </c>
      <c r="AV366" s="8">
        <f t="shared" si="228"/>
        <v>775</v>
      </c>
      <c r="AW366" s="8">
        <f t="shared" si="229"/>
        <v>775</v>
      </c>
      <c r="AX366" s="8">
        <f t="shared" si="230"/>
        <v>770</v>
      </c>
      <c r="AY366" s="8">
        <f t="shared" si="231"/>
        <v>765</v>
      </c>
      <c r="AZ366" s="8">
        <f t="shared" si="232"/>
        <v>755</v>
      </c>
      <c r="BA366" s="8">
        <f t="shared" si="233"/>
        <v>750</v>
      </c>
      <c r="BB366" s="8">
        <f t="shared" si="234"/>
        <v>745</v>
      </c>
      <c r="BC366" s="8">
        <f t="shared" si="235"/>
        <v>745</v>
      </c>
      <c r="BD366" s="8">
        <f t="shared" si="236"/>
        <v>740</v>
      </c>
      <c r="BE366" s="8">
        <f t="shared" si="237"/>
        <v>735</v>
      </c>
      <c r="BF366" s="8">
        <f t="shared" si="238"/>
        <v>735</v>
      </c>
      <c r="BG366" s="8">
        <f t="shared" si="239"/>
        <v>730</v>
      </c>
      <c r="BH366" s="8">
        <f t="shared" si="240"/>
        <v>730</v>
      </c>
      <c r="BI366" s="8" t="str">
        <f t="shared" si="241"/>
        <v/>
      </c>
      <c r="BJ366" s="8" t="str">
        <f t="shared" si="242"/>
        <v/>
      </c>
      <c r="BK366" s="8" t="str">
        <f t="shared" si="243"/>
        <v/>
      </c>
      <c r="BL366" s="8" t="str">
        <f t="shared" si="244"/>
        <v/>
      </c>
      <c r="BM366" s="8" t="str">
        <f t="shared" si="245"/>
        <v/>
      </c>
      <c r="BN366" s="8" t="str">
        <f t="shared" si="246"/>
        <v/>
      </c>
      <c r="BO366" s="8" t="str">
        <f t="shared" si="247"/>
        <v/>
      </c>
      <c r="BP366" s="8" t="str">
        <f t="shared" si="248"/>
        <v/>
      </c>
      <c r="BQ366" s="8" t="str">
        <f t="shared" si="249"/>
        <v/>
      </c>
    </row>
    <row r="367" spans="1:69" x14ac:dyDescent="0.2">
      <c r="A367" s="8" t="str">
        <f>Binning!B367</f>
        <v>GPU</v>
      </c>
      <c r="B367" s="8" t="str">
        <f>Binning!C367</f>
        <v>MG002</v>
      </c>
      <c r="C367" s="8" t="str">
        <f>Binning!D367</f>
        <v>E5</v>
      </c>
      <c r="D367" s="8" t="str">
        <f>Binning!F367</f>
        <v>MG002_E5</v>
      </c>
      <c r="E367" s="8" t="str">
        <f>Binning!G367</f>
        <v>Bin1</v>
      </c>
      <c r="F367" s="8">
        <f>Binning!H367</f>
        <v>900</v>
      </c>
      <c r="G367" s="8">
        <f>Binning!I367</f>
        <v>80</v>
      </c>
      <c r="H367" s="8">
        <f>Binning!J367</f>
        <v>479.40000000000003</v>
      </c>
      <c r="J367" s="8">
        <f>Binning!L367</f>
        <v>745</v>
      </c>
      <c r="K367" s="8">
        <f>Binning!M367</f>
        <v>550</v>
      </c>
      <c r="L367" s="8">
        <f>Binning!N367</f>
        <v>30</v>
      </c>
      <c r="M367" s="8">
        <f>Binning!Y367</f>
        <v>5</v>
      </c>
      <c r="O367" s="8">
        <f t="shared" si="221"/>
        <v>140</v>
      </c>
      <c r="P367" s="8">
        <f>Binning!AZ367</f>
        <v>342.4525995351467</v>
      </c>
      <c r="Q367" s="8" t="str">
        <f t="shared" si="222"/>
        <v>MG002_E5</v>
      </c>
      <c r="R367" s="8">
        <f t="shared" ref="R367:AG385" si="253">IF($O367*1.03&gt;R$2,MAX(MIN(FLOOR(($F367-$G367*LOG10($P367*R$2/100))/$M367,1)*$M367,$J367),$K367),"")</f>
        <v>745</v>
      </c>
      <c r="S367" s="8">
        <f t="shared" si="253"/>
        <v>745</v>
      </c>
      <c r="T367" s="8">
        <f t="shared" si="253"/>
        <v>745</v>
      </c>
      <c r="U367" s="8">
        <f t="shared" si="253"/>
        <v>735</v>
      </c>
      <c r="V367" s="8">
        <f t="shared" si="253"/>
        <v>725</v>
      </c>
      <c r="W367" s="8">
        <f t="shared" si="253"/>
        <v>720</v>
      </c>
      <c r="X367" s="8">
        <f t="shared" si="253"/>
        <v>710</v>
      </c>
      <c r="Y367" s="8">
        <f t="shared" si="253"/>
        <v>705</v>
      </c>
      <c r="Z367" s="8">
        <f t="shared" si="253"/>
        <v>700</v>
      </c>
      <c r="AA367" s="8">
        <f t="shared" si="253"/>
        <v>700</v>
      </c>
      <c r="AB367" s="8">
        <f t="shared" si="253"/>
        <v>695</v>
      </c>
      <c r="AC367" s="8">
        <f t="shared" si="253"/>
        <v>690</v>
      </c>
      <c r="AD367" s="8">
        <f t="shared" si="253"/>
        <v>690</v>
      </c>
      <c r="AE367" s="8">
        <f t="shared" si="253"/>
        <v>685</v>
      </c>
      <c r="AF367" s="8">
        <f t="shared" si="253"/>
        <v>685</v>
      </c>
      <c r="AG367" s="8" t="str">
        <f t="shared" si="253"/>
        <v/>
      </c>
      <c r="AH367" s="8" t="str">
        <f t="shared" si="251"/>
        <v/>
      </c>
      <c r="AI367" s="8" t="str">
        <f t="shared" si="251"/>
        <v/>
      </c>
      <c r="AJ367" s="8" t="str">
        <f t="shared" si="251"/>
        <v/>
      </c>
      <c r="AK367" s="8" t="str">
        <f t="shared" si="251"/>
        <v/>
      </c>
      <c r="AL367" s="8" t="str">
        <f t="shared" si="251"/>
        <v/>
      </c>
      <c r="AM367" s="8" t="str">
        <f t="shared" si="251"/>
        <v/>
      </c>
      <c r="AN367" s="8" t="str">
        <f t="shared" si="251"/>
        <v/>
      </c>
      <c r="AO367" s="8" t="str">
        <f t="shared" si="251"/>
        <v/>
      </c>
      <c r="AQ367" s="8">
        <f t="shared" si="223"/>
        <v>140</v>
      </c>
      <c r="AR367" s="8">
        <f t="shared" si="224"/>
        <v>342.4525995351467</v>
      </c>
      <c r="AS367" s="8" t="str">
        <f t="shared" si="225"/>
        <v>MG002_E5</v>
      </c>
      <c r="AT367" s="8">
        <f t="shared" si="226"/>
        <v>775</v>
      </c>
      <c r="AU367" s="8">
        <f t="shared" si="227"/>
        <v>775</v>
      </c>
      <c r="AV367" s="8">
        <f t="shared" si="228"/>
        <v>775</v>
      </c>
      <c r="AW367" s="8">
        <f t="shared" si="229"/>
        <v>765</v>
      </c>
      <c r="AX367" s="8">
        <f t="shared" si="230"/>
        <v>755</v>
      </c>
      <c r="AY367" s="8">
        <f t="shared" si="231"/>
        <v>750</v>
      </c>
      <c r="AZ367" s="8">
        <f t="shared" si="232"/>
        <v>740</v>
      </c>
      <c r="BA367" s="8">
        <f t="shared" si="233"/>
        <v>735</v>
      </c>
      <c r="BB367" s="8">
        <f t="shared" si="234"/>
        <v>730</v>
      </c>
      <c r="BC367" s="8">
        <f t="shared" si="235"/>
        <v>730</v>
      </c>
      <c r="BD367" s="8">
        <f t="shared" si="236"/>
        <v>725</v>
      </c>
      <c r="BE367" s="8">
        <f t="shared" si="237"/>
        <v>720</v>
      </c>
      <c r="BF367" s="8">
        <f t="shared" si="238"/>
        <v>720</v>
      </c>
      <c r="BG367" s="8">
        <f t="shared" si="239"/>
        <v>715</v>
      </c>
      <c r="BH367" s="8">
        <f t="shared" si="240"/>
        <v>715</v>
      </c>
      <c r="BI367" s="8" t="str">
        <f t="shared" si="241"/>
        <v/>
      </c>
      <c r="BJ367" s="8" t="str">
        <f t="shared" si="242"/>
        <v/>
      </c>
      <c r="BK367" s="8" t="str">
        <f t="shared" si="243"/>
        <v/>
      </c>
      <c r="BL367" s="8" t="str">
        <f t="shared" si="244"/>
        <v/>
      </c>
      <c r="BM367" s="8" t="str">
        <f t="shared" si="245"/>
        <v/>
      </c>
      <c r="BN367" s="8" t="str">
        <f t="shared" si="246"/>
        <v/>
      </c>
      <c r="BO367" s="8" t="str">
        <f t="shared" si="247"/>
        <v/>
      </c>
      <c r="BP367" s="8" t="str">
        <f t="shared" si="248"/>
        <v/>
      </c>
      <c r="BQ367" s="8" t="str">
        <f t="shared" si="249"/>
        <v/>
      </c>
    </row>
    <row r="368" spans="1:69" x14ac:dyDescent="0.2">
      <c r="A368" s="8" t="str">
        <f>Binning!B368</f>
        <v>GPU</v>
      </c>
      <c r="B368" s="8" t="str">
        <f>Binning!C368</f>
        <v>MG002</v>
      </c>
      <c r="C368" s="8" t="str">
        <f>Binning!D368</f>
        <v>E6</v>
      </c>
      <c r="D368" s="8" t="str">
        <f>Binning!F368</f>
        <v>MG002_E6</v>
      </c>
      <c r="E368" s="8" t="str">
        <f>Binning!G368</f>
        <v>Bin1</v>
      </c>
      <c r="F368" s="8">
        <f>Binning!H368</f>
        <v>885</v>
      </c>
      <c r="G368" s="8">
        <f>Binning!I368</f>
        <v>80</v>
      </c>
      <c r="H368" s="8">
        <f>Binning!J368</f>
        <v>479.40000000000003</v>
      </c>
      <c r="J368" s="8">
        <f>Binning!L368</f>
        <v>745</v>
      </c>
      <c r="K368" s="8">
        <f>Binning!M368</f>
        <v>550</v>
      </c>
      <c r="L368" s="8">
        <f>Binning!N368</f>
        <v>30</v>
      </c>
      <c r="M368" s="8">
        <f>Binning!Y368</f>
        <v>5</v>
      </c>
      <c r="O368" s="8">
        <f t="shared" si="221"/>
        <v>140</v>
      </c>
      <c r="P368" s="8">
        <f>Binning!AZ368</f>
        <v>342.4525995351467</v>
      </c>
      <c r="Q368" s="8" t="str">
        <f t="shared" si="222"/>
        <v>MG002_E6</v>
      </c>
      <c r="R368" s="8">
        <f t="shared" si="253"/>
        <v>745</v>
      </c>
      <c r="S368" s="8">
        <f t="shared" si="253"/>
        <v>745</v>
      </c>
      <c r="T368" s="8">
        <f t="shared" si="253"/>
        <v>735</v>
      </c>
      <c r="U368" s="8">
        <f t="shared" si="253"/>
        <v>720</v>
      </c>
      <c r="V368" s="8">
        <f t="shared" si="253"/>
        <v>710</v>
      </c>
      <c r="W368" s="8">
        <f t="shared" si="253"/>
        <v>705</v>
      </c>
      <c r="X368" s="8">
        <f t="shared" si="253"/>
        <v>695</v>
      </c>
      <c r="Y368" s="8">
        <f t="shared" si="253"/>
        <v>690</v>
      </c>
      <c r="Z368" s="8">
        <f t="shared" si="253"/>
        <v>685</v>
      </c>
      <c r="AA368" s="8">
        <f t="shared" si="253"/>
        <v>685</v>
      </c>
      <c r="AB368" s="8">
        <f t="shared" si="253"/>
        <v>680</v>
      </c>
      <c r="AC368" s="8">
        <f t="shared" si="253"/>
        <v>675</v>
      </c>
      <c r="AD368" s="8">
        <f t="shared" si="253"/>
        <v>675</v>
      </c>
      <c r="AE368" s="8">
        <f t="shared" si="253"/>
        <v>670</v>
      </c>
      <c r="AF368" s="8">
        <f t="shared" si="253"/>
        <v>670</v>
      </c>
      <c r="AG368" s="8" t="str">
        <f t="shared" si="253"/>
        <v/>
      </c>
      <c r="AH368" s="8" t="str">
        <f t="shared" si="251"/>
        <v/>
      </c>
      <c r="AI368" s="8" t="str">
        <f t="shared" si="251"/>
        <v/>
      </c>
      <c r="AJ368" s="8" t="str">
        <f t="shared" si="251"/>
        <v/>
      </c>
      <c r="AK368" s="8" t="str">
        <f t="shared" si="251"/>
        <v/>
      </c>
      <c r="AL368" s="8" t="str">
        <f t="shared" si="251"/>
        <v/>
      </c>
      <c r="AM368" s="8" t="str">
        <f t="shared" si="251"/>
        <v/>
      </c>
      <c r="AN368" s="8" t="str">
        <f t="shared" si="251"/>
        <v/>
      </c>
      <c r="AO368" s="8" t="str">
        <f t="shared" si="251"/>
        <v/>
      </c>
      <c r="AQ368" s="8">
        <f t="shared" si="223"/>
        <v>140</v>
      </c>
      <c r="AR368" s="8">
        <f t="shared" si="224"/>
        <v>342.4525995351467</v>
      </c>
      <c r="AS368" s="8" t="str">
        <f t="shared" si="225"/>
        <v>MG002_E6</v>
      </c>
      <c r="AT368" s="8">
        <f t="shared" si="226"/>
        <v>775</v>
      </c>
      <c r="AU368" s="8">
        <f t="shared" si="227"/>
        <v>775</v>
      </c>
      <c r="AV368" s="8">
        <f t="shared" si="228"/>
        <v>765</v>
      </c>
      <c r="AW368" s="8">
        <f t="shared" si="229"/>
        <v>750</v>
      </c>
      <c r="AX368" s="8">
        <f t="shared" si="230"/>
        <v>740</v>
      </c>
      <c r="AY368" s="8">
        <f t="shared" si="231"/>
        <v>735</v>
      </c>
      <c r="AZ368" s="8">
        <f t="shared" si="232"/>
        <v>725</v>
      </c>
      <c r="BA368" s="8">
        <f t="shared" si="233"/>
        <v>720</v>
      </c>
      <c r="BB368" s="8">
        <f t="shared" si="234"/>
        <v>715</v>
      </c>
      <c r="BC368" s="8">
        <f t="shared" si="235"/>
        <v>715</v>
      </c>
      <c r="BD368" s="8">
        <f t="shared" si="236"/>
        <v>710</v>
      </c>
      <c r="BE368" s="8">
        <f t="shared" si="237"/>
        <v>705</v>
      </c>
      <c r="BF368" s="8">
        <f t="shared" si="238"/>
        <v>705</v>
      </c>
      <c r="BG368" s="8">
        <f t="shared" si="239"/>
        <v>700</v>
      </c>
      <c r="BH368" s="8">
        <f t="shared" si="240"/>
        <v>700</v>
      </c>
      <c r="BI368" s="8" t="str">
        <f t="shared" si="241"/>
        <v/>
      </c>
      <c r="BJ368" s="8" t="str">
        <f t="shared" si="242"/>
        <v/>
      </c>
      <c r="BK368" s="8" t="str">
        <f t="shared" si="243"/>
        <v/>
      </c>
      <c r="BL368" s="8" t="str">
        <f t="shared" si="244"/>
        <v/>
      </c>
      <c r="BM368" s="8" t="str">
        <f t="shared" si="245"/>
        <v/>
      </c>
      <c r="BN368" s="8" t="str">
        <f t="shared" si="246"/>
        <v/>
      </c>
      <c r="BO368" s="8" t="str">
        <f t="shared" si="247"/>
        <v/>
      </c>
      <c r="BP368" s="8" t="str">
        <f t="shared" si="248"/>
        <v/>
      </c>
      <c r="BQ368" s="8" t="str">
        <f t="shared" si="249"/>
        <v/>
      </c>
    </row>
    <row r="369" spans="1:69" x14ac:dyDescent="0.2">
      <c r="A369" s="8" t="str">
        <f>Binning!B369</f>
        <v>GPU</v>
      </c>
      <c r="B369" s="8" t="str">
        <f>Binning!C369</f>
        <v>MG002</v>
      </c>
      <c r="C369" s="8" t="str">
        <f>Binning!D369</f>
        <v>E7</v>
      </c>
      <c r="D369" s="8" t="str">
        <f>Binning!F369</f>
        <v>MG002_E7</v>
      </c>
      <c r="E369" s="8" t="str">
        <f>Binning!G369</f>
        <v>Bin1</v>
      </c>
      <c r="F369" s="8">
        <f>Binning!H369</f>
        <v>870</v>
      </c>
      <c r="G369" s="8">
        <f>Binning!I369</f>
        <v>80</v>
      </c>
      <c r="H369" s="8">
        <f>Binning!J369</f>
        <v>479.40000000000003</v>
      </c>
      <c r="J369" s="8">
        <f>Binning!L369</f>
        <v>745</v>
      </c>
      <c r="K369" s="8">
        <f>Binning!M369</f>
        <v>550</v>
      </c>
      <c r="L369" s="8">
        <f>Binning!N369</f>
        <v>30</v>
      </c>
      <c r="M369" s="8">
        <f>Binning!Y369</f>
        <v>5</v>
      </c>
      <c r="O369" s="8">
        <f t="shared" si="221"/>
        <v>140</v>
      </c>
      <c r="P369" s="8">
        <f>Binning!AZ369</f>
        <v>342.4525995351467</v>
      </c>
      <c r="Q369" s="8" t="str">
        <f t="shared" si="222"/>
        <v>MG002_E7</v>
      </c>
      <c r="R369" s="8">
        <f t="shared" si="253"/>
        <v>745</v>
      </c>
      <c r="S369" s="8">
        <f t="shared" si="253"/>
        <v>745</v>
      </c>
      <c r="T369" s="8">
        <f t="shared" si="253"/>
        <v>720</v>
      </c>
      <c r="U369" s="8">
        <f t="shared" si="253"/>
        <v>705</v>
      </c>
      <c r="V369" s="8">
        <f t="shared" si="253"/>
        <v>695</v>
      </c>
      <c r="W369" s="8">
        <f t="shared" si="253"/>
        <v>690</v>
      </c>
      <c r="X369" s="8">
        <f t="shared" si="253"/>
        <v>680</v>
      </c>
      <c r="Y369" s="8">
        <f t="shared" si="253"/>
        <v>675</v>
      </c>
      <c r="Z369" s="8">
        <f t="shared" si="253"/>
        <v>670</v>
      </c>
      <c r="AA369" s="8">
        <f t="shared" si="253"/>
        <v>670</v>
      </c>
      <c r="AB369" s="8">
        <f t="shared" si="253"/>
        <v>665</v>
      </c>
      <c r="AC369" s="8">
        <f t="shared" si="253"/>
        <v>660</v>
      </c>
      <c r="AD369" s="8">
        <f t="shared" si="253"/>
        <v>660</v>
      </c>
      <c r="AE369" s="8">
        <f t="shared" si="253"/>
        <v>655</v>
      </c>
      <c r="AF369" s="8">
        <f t="shared" si="253"/>
        <v>655</v>
      </c>
      <c r="AG369" s="8" t="str">
        <f t="shared" si="253"/>
        <v/>
      </c>
      <c r="AH369" s="8" t="str">
        <f t="shared" si="251"/>
        <v/>
      </c>
      <c r="AI369" s="8" t="str">
        <f t="shared" si="251"/>
        <v/>
      </c>
      <c r="AJ369" s="8" t="str">
        <f t="shared" si="251"/>
        <v/>
      </c>
      <c r="AK369" s="8" t="str">
        <f t="shared" si="251"/>
        <v/>
      </c>
      <c r="AL369" s="8" t="str">
        <f t="shared" si="251"/>
        <v/>
      </c>
      <c r="AM369" s="8" t="str">
        <f t="shared" si="251"/>
        <v/>
      </c>
      <c r="AN369" s="8" t="str">
        <f t="shared" si="251"/>
        <v/>
      </c>
      <c r="AO369" s="8" t="str">
        <f t="shared" si="251"/>
        <v/>
      </c>
      <c r="AQ369" s="8">
        <f t="shared" si="223"/>
        <v>140</v>
      </c>
      <c r="AR369" s="8">
        <f t="shared" si="224"/>
        <v>342.4525995351467</v>
      </c>
      <c r="AS369" s="8" t="str">
        <f t="shared" si="225"/>
        <v>MG002_E7</v>
      </c>
      <c r="AT369" s="8">
        <f t="shared" si="226"/>
        <v>775</v>
      </c>
      <c r="AU369" s="8">
        <f t="shared" si="227"/>
        <v>775</v>
      </c>
      <c r="AV369" s="8">
        <f t="shared" si="228"/>
        <v>750</v>
      </c>
      <c r="AW369" s="8">
        <f t="shared" si="229"/>
        <v>735</v>
      </c>
      <c r="AX369" s="8">
        <f t="shared" si="230"/>
        <v>725</v>
      </c>
      <c r="AY369" s="8">
        <f t="shared" si="231"/>
        <v>720</v>
      </c>
      <c r="AZ369" s="8">
        <f t="shared" si="232"/>
        <v>710</v>
      </c>
      <c r="BA369" s="8">
        <f t="shared" si="233"/>
        <v>705</v>
      </c>
      <c r="BB369" s="8">
        <f t="shared" si="234"/>
        <v>700</v>
      </c>
      <c r="BC369" s="8">
        <f t="shared" si="235"/>
        <v>700</v>
      </c>
      <c r="BD369" s="8">
        <f t="shared" si="236"/>
        <v>695</v>
      </c>
      <c r="BE369" s="8">
        <f t="shared" si="237"/>
        <v>690</v>
      </c>
      <c r="BF369" s="8">
        <f t="shared" si="238"/>
        <v>690</v>
      </c>
      <c r="BG369" s="8">
        <f t="shared" si="239"/>
        <v>685</v>
      </c>
      <c r="BH369" s="8">
        <f t="shared" si="240"/>
        <v>685</v>
      </c>
      <c r="BI369" s="8" t="str">
        <f t="shared" si="241"/>
        <v/>
      </c>
      <c r="BJ369" s="8" t="str">
        <f t="shared" si="242"/>
        <v/>
      </c>
      <c r="BK369" s="8" t="str">
        <f t="shared" si="243"/>
        <v/>
      </c>
      <c r="BL369" s="8" t="str">
        <f t="shared" si="244"/>
        <v/>
      </c>
      <c r="BM369" s="8" t="str">
        <f t="shared" si="245"/>
        <v/>
      </c>
      <c r="BN369" s="8" t="str">
        <f t="shared" si="246"/>
        <v/>
      </c>
      <c r="BO369" s="8" t="str">
        <f t="shared" si="247"/>
        <v/>
      </c>
      <c r="BP369" s="8" t="str">
        <f t="shared" si="248"/>
        <v/>
      </c>
      <c r="BQ369" s="8" t="str">
        <f t="shared" si="249"/>
        <v/>
      </c>
    </row>
    <row r="370" spans="1:69" x14ac:dyDescent="0.2">
      <c r="A370" s="8" t="str">
        <f>Binning!B370</f>
        <v>GPU</v>
      </c>
      <c r="B370" s="8" t="str">
        <f>Binning!C370</f>
        <v>MG002</v>
      </c>
      <c r="C370" s="8" t="str">
        <f>Binning!D370</f>
        <v>E8</v>
      </c>
      <c r="D370" s="8" t="str">
        <f>Binning!F370</f>
        <v>MG002_E8</v>
      </c>
      <c r="E370" s="8" t="str">
        <f>Binning!G370</f>
        <v>Bin1</v>
      </c>
      <c r="F370" s="8">
        <f>Binning!H370</f>
        <v>855</v>
      </c>
      <c r="G370" s="8">
        <f>Binning!I370</f>
        <v>80</v>
      </c>
      <c r="H370" s="8">
        <f>Binning!J370</f>
        <v>479.40000000000003</v>
      </c>
      <c r="J370" s="8">
        <f>Binning!L370</f>
        <v>745</v>
      </c>
      <c r="K370" s="8">
        <f>Binning!M370</f>
        <v>550</v>
      </c>
      <c r="L370" s="8">
        <f>Binning!N370</f>
        <v>30</v>
      </c>
      <c r="M370" s="8">
        <f>Binning!Y370</f>
        <v>5</v>
      </c>
      <c r="O370" s="8">
        <f t="shared" si="221"/>
        <v>140</v>
      </c>
      <c r="P370" s="8">
        <f>Binning!AZ370</f>
        <v>342.4525995351467</v>
      </c>
      <c r="Q370" s="8" t="str">
        <f t="shared" si="222"/>
        <v>MG002_E8</v>
      </c>
      <c r="R370" s="8">
        <f t="shared" si="253"/>
        <v>745</v>
      </c>
      <c r="S370" s="8">
        <f t="shared" si="253"/>
        <v>730</v>
      </c>
      <c r="T370" s="8">
        <f t="shared" si="253"/>
        <v>705</v>
      </c>
      <c r="U370" s="8">
        <f t="shared" si="253"/>
        <v>690</v>
      </c>
      <c r="V370" s="8">
        <f t="shared" si="253"/>
        <v>680</v>
      </c>
      <c r="W370" s="8">
        <f t="shared" si="253"/>
        <v>675</v>
      </c>
      <c r="X370" s="8">
        <f t="shared" si="253"/>
        <v>665</v>
      </c>
      <c r="Y370" s="8">
        <f t="shared" si="253"/>
        <v>660</v>
      </c>
      <c r="Z370" s="8">
        <f t="shared" si="253"/>
        <v>655</v>
      </c>
      <c r="AA370" s="8">
        <f t="shared" si="253"/>
        <v>655</v>
      </c>
      <c r="AB370" s="8">
        <f t="shared" si="253"/>
        <v>650</v>
      </c>
      <c r="AC370" s="8">
        <f t="shared" si="253"/>
        <v>645</v>
      </c>
      <c r="AD370" s="8">
        <f t="shared" si="253"/>
        <v>645</v>
      </c>
      <c r="AE370" s="8">
        <f t="shared" si="253"/>
        <v>640</v>
      </c>
      <c r="AF370" s="8">
        <f t="shared" si="253"/>
        <v>640</v>
      </c>
      <c r="AG370" s="8" t="str">
        <f t="shared" si="253"/>
        <v/>
      </c>
      <c r="AH370" s="8" t="str">
        <f t="shared" si="251"/>
        <v/>
      </c>
      <c r="AI370" s="8" t="str">
        <f t="shared" si="251"/>
        <v/>
      </c>
      <c r="AJ370" s="8" t="str">
        <f t="shared" si="251"/>
        <v/>
      </c>
      <c r="AK370" s="8" t="str">
        <f t="shared" si="251"/>
        <v/>
      </c>
      <c r="AL370" s="8" t="str">
        <f t="shared" si="251"/>
        <v/>
      </c>
      <c r="AM370" s="8" t="str">
        <f t="shared" si="251"/>
        <v/>
      </c>
      <c r="AN370" s="8" t="str">
        <f t="shared" si="251"/>
        <v/>
      </c>
      <c r="AO370" s="8" t="str">
        <f t="shared" si="251"/>
        <v/>
      </c>
      <c r="AQ370" s="8">
        <f t="shared" si="223"/>
        <v>140</v>
      </c>
      <c r="AR370" s="8">
        <f t="shared" si="224"/>
        <v>342.4525995351467</v>
      </c>
      <c r="AS370" s="8" t="str">
        <f t="shared" si="225"/>
        <v>MG002_E8</v>
      </c>
      <c r="AT370" s="8">
        <f t="shared" si="226"/>
        <v>775</v>
      </c>
      <c r="AU370" s="8">
        <f t="shared" si="227"/>
        <v>760</v>
      </c>
      <c r="AV370" s="8">
        <f t="shared" si="228"/>
        <v>735</v>
      </c>
      <c r="AW370" s="8">
        <f t="shared" si="229"/>
        <v>720</v>
      </c>
      <c r="AX370" s="8">
        <f t="shared" si="230"/>
        <v>710</v>
      </c>
      <c r="AY370" s="8">
        <f t="shared" si="231"/>
        <v>705</v>
      </c>
      <c r="AZ370" s="8">
        <f t="shared" si="232"/>
        <v>695</v>
      </c>
      <c r="BA370" s="8">
        <f t="shared" si="233"/>
        <v>690</v>
      </c>
      <c r="BB370" s="8">
        <f t="shared" si="234"/>
        <v>685</v>
      </c>
      <c r="BC370" s="8">
        <f t="shared" si="235"/>
        <v>685</v>
      </c>
      <c r="BD370" s="8">
        <f t="shared" si="236"/>
        <v>680</v>
      </c>
      <c r="BE370" s="8">
        <f t="shared" si="237"/>
        <v>675</v>
      </c>
      <c r="BF370" s="8">
        <f t="shared" si="238"/>
        <v>675</v>
      </c>
      <c r="BG370" s="8">
        <f t="shared" si="239"/>
        <v>670</v>
      </c>
      <c r="BH370" s="8">
        <f t="shared" si="240"/>
        <v>670</v>
      </c>
      <c r="BI370" s="8" t="str">
        <f t="shared" si="241"/>
        <v/>
      </c>
      <c r="BJ370" s="8" t="str">
        <f t="shared" si="242"/>
        <v/>
      </c>
      <c r="BK370" s="8" t="str">
        <f t="shared" si="243"/>
        <v/>
      </c>
      <c r="BL370" s="8" t="str">
        <f t="shared" si="244"/>
        <v/>
      </c>
      <c r="BM370" s="8" t="str">
        <f t="shared" si="245"/>
        <v/>
      </c>
      <c r="BN370" s="8" t="str">
        <f t="shared" si="246"/>
        <v/>
      </c>
      <c r="BO370" s="8" t="str">
        <f t="shared" si="247"/>
        <v/>
      </c>
      <c r="BP370" s="8" t="str">
        <f t="shared" si="248"/>
        <v/>
      </c>
      <c r="BQ370" s="8" t="str">
        <f t="shared" si="249"/>
        <v/>
      </c>
    </row>
    <row r="371" spans="1:69" x14ac:dyDescent="0.2">
      <c r="A371" s="8" t="str">
        <f>Binning!B371</f>
        <v>GPU</v>
      </c>
      <c r="B371" s="8" t="str">
        <f>Binning!C371</f>
        <v>MG002</v>
      </c>
      <c r="C371" s="8" t="str">
        <f>Binning!D371</f>
        <v>E9</v>
      </c>
      <c r="D371" s="8" t="str">
        <f>Binning!F371</f>
        <v>MG002_E9</v>
      </c>
      <c r="E371" s="8" t="str">
        <f>Binning!G371</f>
        <v>Bin1</v>
      </c>
      <c r="F371" s="8">
        <f>Binning!H371</f>
        <v>840</v>
      </c>
      <c r="G371" s="8">
        <f>Binning!I371</f>
        <v>80</v>
      </c>
      <c r="H371" s="8">
        <f>Binning!J371</f>
        <v>479.40000000000003</v>
      </c>
      <c r="J371" s="8">
        <f>Binning!L371</f>
        <v>745</v>
      </c>
      <c r="K371" s="8">
        <f>Binning!M371</f>
        <v>550</v>
      </c>
      <c r="L371" s="8">
        <f>Binning!N371</f>
        <v>30</v>
      </c>
      <c r="M371" s="8">
        <f>Binning!Y371</f>
        <v>5</v>
      </c>
      <c r="O371" s="8">
        <f t="shared" si="221"/>
        <v>140</v>
      </c>
      <c r="P371" s="8">
        <f>Binning!AZ371</f>
        <v>342.4525995351467</v>
      </c>
      <c r="Q371" s="8" t="str">
        <f t="shared" si="222"/>
        <v>MG002_E9</v>
      </c>
      <c r="R371" s="8">
        <f t="shared" si="253"/>
        <v>745</v>
      </c>
      <c r="S371" s="8">
        <f t="shared" si="253"/>
        <v>715</v>
      </c>
      <c r="T371" s="8">
        <f t="shared" si="253"/>
        <v>690</v>
      </c>
      <c r="U371" s="8">
        <f t="shared" si="253"/>
        <v>675</v>
      </c>
      <c r="V371" s="8">
        <f t="shared" si="253"/>
        <v>665</v>
      </c>
      <c r="W371" s="8">
        <f t="shared" si="253"/>
        <v>660</v>
      </c>
      <c r="X371" s="8">
        <f t="shared" si="253"/>
        <v>650</v>
      </c>
      <c r="Y371" s="8">
        <f t="shared" si="253"/>
        <v>645</v>
      </c>
      <c r="Z371" s="8">
        <f t="shared" si="253"/>
        <v>640</v>
      </c>
      <c r="AA371" s="8">
        <f t="shared" si="253"/>
        <v>640</v>
      </c>
      <c r="AB371" s="8">
        <f t="shared" si="253"/>
        <v>635</v>
      </c>
      <c r="AC371" s="8">
        <f t="shared" si="253"/>
        <v>630</v>
      </c>
      <c r="AD371" s="8">
        <f t="shared" si="253"/>
        <v>630</v>
      </c>
      <c r="AE371" s="8">
        <f t="shared" si="253"/>
        <v>625</v>
      </c>
      <c r="AF371" s="8">
        <f t="shared" si="253"/>
        <v>625</v>
      </c>
      <c r="AG371" s="8" t="str">
        <f t="shared" si="253"/>
        <v/>
      </c>
      <c r="AH371" s="8" t="str">
        <f t="shared" si="251"/>
        <v/>
      </c>
      <c r="AI371" s="8" t="str">
        <f t="shared" si="251"/>
        <v/>
      </c>
      <c r="AJ371" s="8" t="str">
        <f t="shared" si="251"/>
        <v/>
      </c>
      <c r="AK371" s="8" t="str">
        <f t="shared" si="251"/>
        <v/>
      </c>
      <c r="AL371" s="8" t="str">
        <f t="shared" si="251"/>
        <v/>
      </c>
      <c r="AM371" s="8" t="str">
        <f t="shared" si="251"/>
        <v/>
      </c>
      <c r="AN371" s="8" t="str">
        <f t="shared" si="251"/>
        <v/>
      </c>
      <c r="AO371" s="8" t="str">
        <f t="shared" si="251"/>
        <v/>
      </c>
      <c r="AQ371" s="8">
        <f t="shared" si="223"/>
        <v>140</v>
      </c>
      <c r="AR371" s="8">
        <f t="shared" si="224"/>
        <v>342.4525995351467</v>
      </c>
      <c r="AS371" s="8" t="str">
        <f t="shared" si="225"/>
        <v>MG002_E9</v>
      </c>
      <c r="AT371" s="8">
        <f t="shared" si="226"/>
        <v>775</v>
      </c>
      <c r="AU371" s="8">
        <f t="shared" si="227"/>
        <v>745</v>
      </c>
      <c r="AV371" s="8">
        <f t="shared" si="228"/>
        <v>720</v>
      </c>
      <c r="AW371" s="8">
        <f t="shared" si="229"/>
        <v>705</v>
      </c>
      <c r="AX371" s="8">
        <f t="shared" si="230"/>
        <v>695</v>
      </c>
      <c r="AY371" s="8">
        <f t="shared" si="231"/>
        <v>690</v>
      </c>
      <c r="AZ371" s="8">
        <f t="shared" si="232"/>
        <v>680</v>
      </c>
      <c r="BA371" s="8">
        <f t="shared" si="233"/>
        <v>675</v>
      </c>
      <c r="BB371" s="8">
        <f t="shared" si="234"/>
        <v>670</v>
      </c>
      <c r="BC371" s="8">
        <f t="shared" si="235"/>
        <v>670</v>
      </c>
      <c r="BD371" s="8">
        <f t="shared" si="236"/>
        <v>665</v>
      </c>
      <c r="BE371" s="8">
        <f t="shared" si="237"/>
        <v>660</v>
      </c>
      <c r="BF371" s="8">
        <f t="shared" si="238"/>
        <v>660</v>
      </c>
      <c r="BG371" s="8">
        <f t="shared" si="239"/>
        <v>655</v>
      </c>
      <c r="BH371" s="8">
        <f t="shared" si="240"/>
        <v>655</v>
      </c>
      <c r="BI371" s="8" t="str">
        <f t="shared" si="241"/>
        <v/>
      </c>
      <c r="BJ371" s="8" t="str">
        <f t="shared" si="242"/>
        <v/>
      </c>
      <c r="BK371" s="8" t="str">
        <f t="shared" si="243"/>
        <v/>
      </c>
      <c r="BL371" s="8" t="str">
        <f t="shared" si="244"/>
        <v/>
      </c>
      <c r="BM371" s="8" t="str">
        <f t="shared" si="245"/>
        <v/>
      </c>
      <c r="BN371" s="8" t="str">
        <f t="shared" si="246"/>
        <v/>
      </c>
      <c r="BO371" s="8" t="str">
        <f t="shared" si="247"/>
        <v/>
      </c>
      <c r="BP371" s="8" t="str">
        <f t="shared" si="248"/>
        <v/>
      </c>
      <c r="BQ371" s="8" t="str">
        <f t="shared" si="249"/>
        <v/>
      </c>
    </row>
    <row r="372" spans="1:69" x14ac:dyDescent="0.2">
      <c r="A372" s="8" t="str">
        <f>Binning!B372</f>
        <v>GPU</v>
      </c>
      <c r="B372" s="8" t="str">
        <f>Binning!C372</f>
        <v>MG002</v>
      </c>
      <c r="C372" s="8" t="str">
        <f>Binning!D372</f>
        <v>E10</v>
      </c>
      <c r="D372" s="8" t="str">
        <f>Binning!F372</f>
        <v>MG002_E10</v>
      </c>
      <c r="E372" s="8" t="str">
        <f>Binning!G372</f>
        <v>Bin1</v>
      </c>
      <c r="F372" s="8">
        <f>Binning!H372</f>
        <v>825</v>
      </c>
      <c r="G372" s="8">
        <f>Binning!I372</f>
        <v>80</v>
      </c>
      <c r="H372" s="8">
        <f>Binning!J372</f>
        <v>479.40000000000003</v>
      </c>
      <c r="J372" s="8">
        <f>Binning!L372</f>
        <v>745</v>
      </c>
      <c r="K372" s="8">
        <f>Binning!M372</f>
        <v>550</v>
      </c>
      <c r="L372" s="8">
        <f>Binning!N372</f>
        <v>30</v>
      </c>
      <c r="M372" s="8">
        <f>Binning!Y372</f>
        <v>5</v>
      </c>
      <c r="O372" s="8">
        <f t="shared" si="221"/>
        <v>140</v>
      </c>
      <c r="P372" s="8">
        <f>Binning!AZ372</f>
        <v>342.4525995351467</v>
      </c>
      <c r="Q372" s="8" t="str">
        <f t="shared" si="222"/>
        <v>MG002_E10</v>
      </c>
      <c r="R372" s="8">
        <f t="shared" si="253"/>
        <v>745</v>
      </c>
      <c r="S372" s="8">
        <f t="shared" si="253"/>
        <v>700</v>
      </c>
      <c r="T372" s="8">
        <f t="shared" si="253"/>
        <v>675</v>
      </c>
      <c r="U372" s="8">
        <f t="shared" si="253"/>
        <v>660</v>
      </c>
      <c r="V372" s="8">
        <f t="shared" si="253"/>
        <v>650</v>
      </c>
      <c r="W372" s="8">
        <f t="shared" si="253"/>
        <v>645</v>
      </c>
      <c r="X372" s="8">
        <f t="shared" si="253"/>
        <v>635</v>
      </c>
      <c r="Y372" s="8">
        <f t="shared" si="253"/>
        <v>630</v>
      </c>
      <c r="Z372" s="8">
        <f t="shared" si="253"/>
        <v>625</v>
      </c>
      <c r="AA372" s="8">
        <f t="shared" si="253"/>
        <v>625</v>
      </c>
      <c r="AB372" s="8">
        <f t="shared" si="253"/>
        <v>620</v>
      </c>
      <c r="AC372" s="8">
        <f t="shared" si="253"/>
        <v>615</v>
      </c>
      <c r="AD372" s="8">
        <f t="shared" si="253"/>
        <v>615</v>
      </c>
      <c r="AE372" s="8">
        <f t="shared" si="253"/>
        <v>610</v>
      </c>
      <c r="AF372" s="8">
        <f t="shared" si="253"/>
        <v>610</v>
      </c>
      <c r="AG372" s="8" t="str">
        <f t="shared" si="253"/>
        <v/>
      </c>
      <c r="AH372" s="8" t="str">
        <f t="shared" si="251"/>
        <v/>
      </c>
      <c r="AI372" s="8" t="str">
        <f t="shared" si="251"/>
        <v/>
      </c>
      <c r="AJ372" s="8" t="str">
        <f t="shared" si="251"/>
        <v/>
      </c>
      <c r="AK372" s="8" t="str">
        <f t="shared" si="251"/>
        <v/>
      </c>
      <c r="AL372" s="8" t="str">
        <f t="shared" si="251"/>
        <v/>
      </c>
      <c r="AM372" s="8" t="str">
        <f t="shared" si="251"/>
        <v/>
      </c>
      <c r="AN372" s="8" t="str">
        <f t="shared" si="251"/>
        <v/>
      </c>
      <c r="AO372" s="8" t="str">
        <f t="shared" si="251"/>
        <v/>
      </c>
      <c r="AQ372" s="8">
        <f t="shared" si="223"/>
        <v>140</v>
      </c>
      <c r="AR372" s="8">
        <f t="shared" si="224"/>
        <v>342.4525995351467</v>
      </c>
      <c r="AS372" s="8" t="str">
        <f t="shared" si="225"/>
        <v>MG002_E10</v>
      </c>
      <c r="AT372" s="8">
        <f t="shared" si="226"/>
        <v>775</v>
      </c>
      <c r="AU372" s="8">
        <f t="shared" si="227"/>
        <v>730</v>
      </c>
      <c r="AV372" s="8">
        <f t="shared" si="228"/>
        <v>705</v>
      </c>
      <c r="AW372" s="8">
        <f t="shared" si="229"/>
        <v>690</v>
      </c>
      <c r="AX372" s="8">
        <f t="shared" si="230"/>
        <v>680</v>
      </c>
      <c r="AY372" s="8">
        <f t="shared" si="231"/>
        <v>675</v>
      </c>
      <c r="AZ372" s="8">
        <f t="shared" si="232"/>
        <v>665</v>
      </c>
      <c r="BA372" s="8">
        <f t="shared" si="233"/>
        <v>660</v>
      </c>
      <c r="BB372" s="8">
        <f t="shared" si="234"/>
        <v>655</v>
      </c>
      <c r="BC372" s="8">
        <f t="shared" si="235"/>
        <v>655</v>
      </c>
      <c r="BD372" s="8">
        <f t="shared" si="236"/>
        <v>650</v>
      </c>
      <c r="BE372" s="8">
        <f t="shared" si="237"/>
        <v>645</v>
      </c>
      <c r="BF372" s="8">
        <f t="shared" si="238"/>
        <v>645</v>
      </c>
      <c r="BG372" s="8">
        <f t="shared" si="239"/>
        <v>640</v>
      </c>
      <c r="BH372" s="8">
        <f t="shared" si="240"/>
        <v>640</v>
      </c>
      <c r="BI372" s="8" t="str">
        <f t="shared" si="241"/>
        <v/>
      </c>
      <c r="BJ372" s="8" t="str">
        <f t="shared" si="242"/>
        <v/>
      </c>
      <c r="BK372" s="8" t="str">
        <f t="shared" si="243"/>
        <v/>
      </c>
      <c r="BL372" s="8" t="str">
        <f t="shared" si="244"/>
        <v/>
      </c>
      <c r="BM372" s="8" t="str">
        <f t="shared" si="245"/>
        <v/>
      </c>
      <c r="BN372" s="8" t="str">
        <f t="shared" si="246"/>
        <v/>
      </c>
      <c r="BO372" s="8" t="str">
        <f t="shared" si="247"/>
        <v/>
      </c>
      <c r="BP372" s="8" t="str">
        <f t="shared" si="248"/>
        <v/>
      </c>
      <c r="BQ372" s="8" t="str">
        <f t="shared" si="249"/>
        <v/>
      </c>
    </row>
    <row r="373" spans="1:69" x14ac:dyDescent="0.2">
      <c r="A373" s="8" t="str">
        <f>Binning!B373</f>
        <v>GPU</v>
      </c>
      <c r="B373" s="8" t="str">
        <f>Binning!C373</f>
        <v>MG002</v>
      </c>
      <c r="C373" s="8" t="str">
        <f>Binning!D373</f>
        <v>E11</v>
      </c>
      <c r="D373" s="8" t="str">
        <f>Binning!F373</f>
        <v>MG002_E11</v>
      </c>
      <c r="E373" s="8" t="str">
        <f>Binning!G373</f>
        <v>Bin1</v>
      </c>
      <c r="F373" s="8">
        <f>Binning!H373</f>
        <v>810</v>
      </c>
      <c r="G373" s="8">
        <f>Binning!I373</f>
        <v>80</v>
      </c>
      <c r="H373" s="8">
        <f>Binning!J373</f>
        <v>479.40000000000003</v>
      </c>
      <c r="J373" s="8">
        <f>Binning!L373</f>
        <v>745</v>
      </c>
      <c r="K373" s="8">
        <f>Binning!M373</f>
        <v>550</v>
      </c>
      <c r="L373" s="8">
        <f>Binning!N373</f>
        <v>30</v>
      </c>
      <c r="M373" s="8">
        <f>Binning!Y373</f>
        <v>5</v>
      </c>
      <c r="O373" s="8">
        <f t="shared" si="221"/>
        <v>140</v>
      </c>
      <c r="P373" s="8">
        <f>Binning!AZ373</f>
        <v>342.4525995351467</v>
      </c>
      <c r="Q373" s="8" t="str">
        <f t="shared" si="222"/>
        <v>MG002_E11</v>
      </c>
      <c r="R373" s="8">
        <f t="shared" si="253"/>
        <v>745</v>
      </c>
      <c r="S373" s="8">
        <f t="shared" si="253"/>
        <v>685</v>
      </c>
      <c r="T373" s="8">
        <f t="shared" si="253"/>
        <v>660</v>
      </c>
      <c r="U373" s="8">
        <f t="shared" si="253"/>
        <v>645</v>
      </c>
      <c r="V373" s="8">
        <f t="shared" si="253"/>
        <v>635</v>
      </c>
      <c r="W373" s="8">
        <f t="shared" si="253"/>
        <v>630</v>
      </c>
      <c r="X373" s="8">
        <f t="shared" si="253"/>
        <v>620</v>
      </c>
      <c r="Y373" s="8">
        <f t="shared" si="253"/>
        <v>615</v>
      </c>
      <c r="Z373" s="8">
        <f t="shared" si="253"/>
        <v>610</v>
      </c>
      <c r="AA373" s="8">
        <f t="shared" si="253"/>
        <v>610</v>
      </c>
      <c r="AB373" s="8">
        <f t="shared" si="253"/>
        <v>605</v>
      </c>
      <c r="AC373" s="8">
        <f t="shared" si="253"/>
        <v>600</v>
      </c>
      <c r="AD373" s="8">
        <f t="shared" si="253"/>
        <v>600</v>
      </c>
      <c r="AE373" s="8">
        <f t="shared" si="253"/>
        <v>595</v>
      </c>
      <c r="AF373" s="8">
        <f t="shared" si="253"/>
        <v>595</v>
      </c>
      <c r="AG373" s="8" t="str">
        <f t="shared" si="253"/>
        <v/>
      </c>
      <c r="AH373" s="8" t="str">
        <f t="shared" si="251"/>
        <v/>
      </c>
      <c r="AI373" s="8" t="str">
        <f t="shared" si="251"/>
        <v/>
      </c>
      <c r="AJ373" s="8" t="str">
        <f t="shared" si="251"/>
        <v/>
      </c>
      <c r="AK373" s="8" t="str">
        <f t="shared" si="251"/>
        <v/>
      </c>
      <c r="AL373" s="8" t="str">
        <f t="shared" si="251"/>
        <v/>
      </c>
      <c r="AM373" s="8" t="str">
        <f t="shared" si="251"/>
        <v/>
      </c>
      <c r="AN373" s="8" t="str">
        <f t="shared" si="251"/>
        <v/>
      </c>
      <c r="AO373" s="8" t="str">
        <f t="shared" si="251"/>
        <v/>
      </c>
      <c r="AQ373" s="8">
        <f t="shared" si="223"/>
        <v>140</v>
      </c>
      <c r="AR373" s="8">
        <f t="shared" si="224"/>
        <v>342.4525995351467</v>
      </c>
      <c r="AS373" s="8" t="str">
        <f t="shared" si="225"/>
        <v>MG002_E11</v>
      </c>
      <c r="AT373" s="8">
        <f t="shared" si="226"/>
        <v>775</v>
      </c>
      <c r="AU373" s="8">
        <f t="shared" si="227"/>
        <v>715</v>
      </c>
      <c r="AV373" s="8">
        <f t="shared" si="228"/>
        <v>690</v>
      </c>
      <c r="AW373" s="8">
        <f t="shared" si="229"/>
        <v>675</v>
      </c>
      <c r="AX373" s="8">
        <f t="shared" si="230"/>
        <v>665</v>
      </c>
      <c r="AY373" s="8">
        <f t="shared" si="231"/>
        <v>660</v>
      </c>
      <c r="AZ373" s="8">
        <f t="shared" si="232"/>
        <v>650</v>
      </c>
      <c r="BA373" s="8">
        <f t="shared" si="233"/>
        <v>645</v>
      </c>
      <c r="BB373" s="8">
        <f t="shared" si="234"/>
        <v>640</v>
      </c>
      <c r="BC373" s="8">
        <f t="shared" si="235"/>
        <v>640</v>
      </c>
      <c r="BD373" s="8">
        <f t="shared" si="236"/>
        <v>635</v>
      </c>
      <c r="BE373" s="8">
        <f t="shared" si="237"/>
        <v>630</v>
      </c>
      <c r="BF373" s="8">
        <f t="shared" si="238"/>
        <v>630</v>
      </c>
      <c r="BG373" s="8">
        <f t="shared" si="239"/>
        <v>625</v>
      </c>
      <c r="BH373" s="8">
        <f t="shared" si="240"/>
        <v>625</v>
      </c>
      <c r="BI373" s="8" t="str">
        <f t="shared" si="241"/>
        <v/>
      </c>
      <c r="BJ373" s="8" t="str">
        <f t="shared" si="242"/>
        <v/>
      </c>
      <c r="BK373" s="8" t="str">
        <f t="shared" si="243"/>
        <v/>
      </c>
      <c r="BL373" s="8" t="str">
        <f t="shared" si="244"/>
        <v/>
      </c>
      <c r="BM373" s="8" t="str">
        <f t="shared" si="245"/>
        <v/>
      </c>
      <c r="BN373" s="8" t="str">
        <f t="shared" si="246"/>
        <v/>
      </c>
      <c r="BO373" s="8" t="str">
        <f t="shared" si="247"/>
        <v/>
      </c>
      <c r="BP373" s="8" t="str">
        <f t="shared" si="248"/>
        <v/>
      </c>
      <c r="BQ373" s="8" t="str">
        <f t="shared" si="249"/>
        <v/>
      </c>
    </row>
    <row r="374" spans="1:69" x14ac:dyDescent="0.2">
      <c r="A374" s="8" t="str">
        <f>Binning!B374</f>
        <v>GPU</v>
      </c>
      <c r="B374" s="8" t="str">
        <f>Binning!C374</f>
        <v>MG002</v>
      </c>
      <c r="C374" s="8" t="str">
        <f>Binning!D374</f>
        <v>E12</v>
      </c>
      <c r="D374" s="8" t="str">
        <f>Binning!F374</f>
        <v>MG002_E12</v>
      </c>
      <c r="E374" s="8" t="str">
        <f>Binning!G374</f>
        <v>Bin1</v>
      </c>
      <c r="F374" s="8">
        <f>Binning!H374</f>
        <v>795</v>
      </c>
      <c r="G374" s="8">
        <f>Binning!I374</f>
        <v>80</v>
      </c>
      <c r="H374" s="8">
        <f>Binning!J374</f>
        <v>479.40000000000003</v>
      </c>
      <c r="J374" s="8">
        <f>Binning!L374</f>
        <v>745</v>
      </c>
      <c r="K374" s="8">
        <f>Binning!M374</f>
        <v>550</v>
      </c>
      <c r="L374" s="8">
        <f>Binning!N374</f>
        <v>30</v>
      </c>
      <c r="M374" s="8">
        <f>Binning!Y374</f>
        <v>5</v>
      </c>
      <c r="O374" s="8">
        <f t="shared" si="221"/>
        <v>140</v>
      </c>
      <c r="P374" s="8">
        <f>Binning!AZ374</f>
        <v>342.4525995351467</v>
      </c>
      <c r="Q374" s="8" t="str">
        <f t="shared" si="222"/>
        <v>MG002_E12</v>
      </c>
      <c r="R374" s="8">
        <f t="shared" si="253"/>
        <v>745</v>
      </c>
      <c r="S374" s="8">
        <f t="shared" si="253"/>
        <v>670</v>
      </c>
      <c r="T374" s="8">
        <f t="shared" si="253"/>
        <v>645</v>
      </c>
      <c r="U374" s="8">
        <f t="shared" si="253"/>
        <v>630</v>
      </c>
      <c r="V374" s="8">
        <f t="shared" si="253"/>
        <v>620</v>
      </c>
      <c r="W374" s="8">
        <f t="shared" si="253"/>
        <v>615</v>
      </c>
      <c r="X374" s="8">
        <f t="shared" si="253"/>
        <v>605</v>
      </c>
      <c r="Y374" s="8">
        <f t="shared" si="253"/>
        <v>600</v>
      </c>
      <c r="Z374" s="8">
        <f t="shared" si="253"/>
        <v>595</v>
      </c>
      <c r="AA374" s="8">
        <f t="shared" si="253"/>
        <v>595</v>
      </c>
      <c r="AB374" s="8">
        <f t="shared" si="253"/>
        <v>590</v>
      </c>
      <c r="AC374" s="8">
        <f t="shared" si="253"/>
        <v>585</v>
      </c>
      <c r="AD374" s="8">
        <f t="shared" si="253"/>
        <v>585</v>
      </c>
      <c r="AE374" s="8">
        <f t="shared" si="253"/>
        <v>580</v>
      </c>
      <c r="AF374" s="8">
        <f t="shared" si="253"/>
        <v>580</v>
      </c>
      <c r="AG374" s="8" t="str">
        <f t="shared" si="253"/>
        <v/>
      </c>
      <c r="AH374" s="8" t="str">
        <f t="shared" si="251"/>
        <v/>
      </c>
      <c r="AI374" s="8" t="str">
        <f t="shared" si="251"/>
        <v/>
      </c>
      <c r="AJ374" s="8" t="str">
        <f t="shared" si="251"/>
        <v/>
      </c>
      <c r="AK374" s="8" t="str">
        <f t="shared" si="251"/>
        <v/>
      </c>
      <c r="AL374" s="8" t="str">
        <f t="shared" si="251"/>
        <v/>
      </c>
      <c r="AM374" s="8" t="str">
        <f t="shared" si="251"/>
        <v/>
      </c>
      <c r="AN374" s="8" t="str">
        <f t="shared" si="251"/>
        <v/>
      </c>
      <c r="AO374" s="8" t="str">
        <f t="shared" si="251"/>
        <v/>
      </c>
      <c r="AQ374" s="8">
        <f t="shared" si="223"/>
        <v>140</v>
      </c>
      <c r="AR374" s="8">
        <f t="shared" si="224"/>
        <v>342.4525995351467</v>
      </c>
      <c r="AS374" s="8" t="str">
        <f t="shared" si="225"/>
        <v>MG002_E12</v>
      </c>
      <c r="AT374" s="8">
        <f t="shared" si="226"/>
        <v>775</v>
      </c>
      <c r="AU374" s="8">
        <f t="shared" si="227"/>
        <v>700</v>
      </c>
      <c r="AV374" s="8">
        <f t="shared" si="228"/>
        <v>675</v>
      </c>
      <c r="AW374" s="8">
        <f t="shared" si="229"/>
        <v>660</v>
      </c>
      <c r="AX374" s="8">
        <f t="shared" si="230"/>
        <v>650</v>
      </c>
      <c r="AY374" s="8">
        <f t="shared" si="231"/>
        <v>645</v>
      </c>
      <c r="AZ374" s="8">
        <f t="shared" si="232"/>
        <v>635</v>
      </c>
      <c r="BA374" s="8">
        <f t="shared" si="233"/>
        <v>630</v>
      </c>
      <c r="BB374" s="8">
        <f t="shared" si="234"/>
        <v>625</v>
      </c>
      <c r="BC374" s="8">
        <f t="shared" si="235"/>
        <v>625</v>
      </c>
      <c r="BD374" s="8">
        <f t="shared" si="236"/>
        <v>620</v>
      </c>
      <c r="BE374" s="8">
        <f t="shared" si="237"/>
        <v>615</v>
      </c>
      <c r="BF374" s="8">
        <f t="shared" si="238"/>
        <v>615</v>
      </c>
      <c r="BG374" s="8">
        <f t="shared" si="239"/>
        <v>610</v>
      </c>
      <c r="BH374" s="8">
        <f t="shared" si="240"/>
        <v>610</v>
      </c>
      <c r="BI374" s="8" t="str">
        <f t="shared" si="241"/>
        <v/>
      </c>
      <c r="BJ374" s="8" t="str">
        <f t="shared" si="242"/>
        <v/>
      </c>
      <c r="BK374" s="8" t="str">
        <f t="shared" si="243"/>
        <v/>
      </c>
      <c r="BL374" s="8" t="str">
        <f t="shared" si="244"/>
        <v/>
      </c>
      <c r="BM374" s="8" t="str">
        <f t="shared" si="245"/>
        <v/>
      </c>
      <c r="BN374" s="8" t="str">
        <f t="shared" si="246"/>
        <v/>
      </c>
      <c r="BO374" s="8" t="str">
        <f t="shared" si="247"/>
        <v/>
      </c>
      <c r="BP374" s="8" t="str">
        <f t="shared" si="248"/>
        <v/>
      </c>
      <c r="BQ374" s="8" t="str">
        <f t="shared" si="249"/>
        <v/>
      </c>
    </row>
    <row r="375" spans="1:69" x14ac:dyDescent="0.2">
      <c r="A375" s="8" t="str">
        <f>Binning!B376</f>
        <v>GPU</v>
      </c>
      <c r="B375" s="8" t="str">
        <f>Binning!C376</f>
        <v>MG003</v>
      </c>
      <c r="C375" s="8" t="str">
        <f>Binning!D376</f>
        <v>E1</v>
      </c>
      <c r="D375" s="8" t="str">
        <f>Binning!F376</f>
        <v>MG003_E1</v>
      </c>
      <c r="E375" s="8" t="str">
        <f>Binning!G376</f>
        <v>Bin1</v>
      </c>
      <c r="F375" s="8">
        <f>Binning!H376</f>
        <v>1010</v>
      </c>
      <c r="G375" s="8">
        <f>Binning!I376</f>
        <v>90</v>
      </c>
      <c r="H375" s="8">
        <f>Binning!J376</f>
        <v>479.40000000000003</v>
      </c>
      <c r="J375" s="8">
        <f>Binning!L376</f>
        <v>790</v>
      </c>
      <c r="K375" s="8">
        <f>Binning!M376</f>
        <v>580</v>
      </c>
      <c r="L375" s="8">
        <f>Binning!N376</f>
        <v>20</v>
      </c>
      <c r="M375" s="8">
        <f>Binning!Y376</f>
        <v>5</v>
      </c>
      <c r="O375" s="8">
        <f t="shared" si="221"/>
        <v>140</v>
      </c>
      <c r="P375" s="8">
        <f>Binning!AZ376</f>
        <v>342.4525995351467</v>
      </c>
      <c r="Q375" s="8" t="str">
        <f t="shared" si="222"/>
        <v>MG003_E1</v>
      </c>
      <c r="R375" s="8">
        <f t="shared" si="253"/>
        <v>790</v>
      </c>
      <c r="S375" s="8">
        <f t="shared" si="253"/>
        <v>790</v>
      </c>
      <c r="T375" s="8">
        <f t="shared" si="253"/>
        <v>790</v>
      </c>
      <c r="U375" s="8">
        <f t="shared" si="253"/>
        <v>790</v>
      </c>
      <c r="V375" s="8">
        <f t="shared" si="253"/>
        <v>790</v>
      </c>
      <c r="W375" s="8">
        <f t="shared" si="253"/>
        <v>790</v>
      </c>
      <c r="X375" s="8">
        <f t="shared" si="253"/>
        <v>790</v>
      </c>
      <c r="Y375" s="8">
        <f t="shared" si="253"/>
        <v>790</v>
      </c>
      <c r="Z375" s="8">
        <f t="shared" si="253"/>
        <v>790</v>
      </c>
      <c r="AA375" s="8">
        <f t="shared" si="253"/>
        <v>785</v>
      </c>
      <c r="AB375" s="8">
        <f t="shared" si="253"/>
        <v>780</v>
      </c>
      <c r="AC375" s="8">
        <f t="shared" si="253"/>
        <v>775</v>
      </c>
      <c r="AD375" s="8">
        <f t="shared" si="253"/>
        <v>770</v>
      </c>
      <c r="AE375" s="8">
        <f t="shared" si="253"/>
        <v>770</v>
      </c>
      <c r="AF375" s="8">
        <f t="shared" si="253"/>
        <v>765</v>
      </c>
      <c r="AG375" s="8" t="str">
        <f t="shared" si="253"/>
        <v/>
      </c>
      <c r="AH375" s="8" t="str">
        <f t="shared" si="251"/>
        <v/>
      </c>
      <c r="AI375" s="8" t="str">
        <f t="shared" si="251"/>
        <v/>
      </c>
      <c r="AJ375" s="8" t="str">
        <f t="shared" si="251"/>
        <v/>
      </c>
      <c r="AK375" s="8" t="str">
        <f t="shared" si="251"/>
        <v/>
      </c>
      <c r="AL375" s="8" t="str">
        <f t="shared" si="251"/>
        <v/>
      </c>
      <c r="AM375" s="8" t="str">
        <f t="shared" si="251"/>
        <v/>
      </c>
      <c r="AN375" s="8" t="str">
        <f t="shared" si="251"/>
        <v/>
      </c>
      <c r="AO375" s="8" t="str">
        <f t="shared" si="251"/>
        <v/>
      </c>
      <c r="AQ375" s="8">
        <f t="shared" si="223"/>
        <v>140</v>
      </c>
      <c r="AR375" s="8">
        <f t="shared" si="224"/>
        <v>342.4525995351467</v>
      </c>
      <c r="AS375" s="8" t="str">
        <f t="shared" si="225"/>
        <v>MG003_E1</v>
      </c>
      <c r="AT375" s="8">
        <f t="shared" si="226"/>
        <v>810</v>
      </c>
      <c r="AU375" s="8">
        <f t="shared" si="227"/>
        <v>810</v>
      </c>
      <c r="AV375" s="8">
        <f t="shared" si="228"/>
        <v>810</v>
      </c>
      <c r="AW375" s="8">
        <f t="shared" si="229"/>
        <v>810</v>
      </c>
      <c r="AX375" s="8">
        <f t="shared" si="230"/>
        <v>810</v>
      </c>
      <c r="AY375" s="8">
        <f t="shared" si="231"/>
        <v>810</v>
      </c>
      <c r="AZ375" s="8">
        <f t="shared" si="232"/>
        <v>810</v>
      </c>
      <c r="BA375" s="8">
        <f t="shared" si="233"/>
        <v>810</v>
      </c>
      <c r="BB375" s="8">
        <f t="shared" si="234"/>
        <v>810</v>
      </c>
      <c r="BC375" s="8">
        <f t="shared" si="235"/>
        <v>805</v>
      </c>
      <c r="BD375" s="8">
        <f t="shared" si="236"/>
        <v>800</v>
      </c>
      <c r="BE375" s="8">
        <f t="shared" si="237"/>
        <v>795</v>
      </c>
      <c r="BF375" s="8">
        <f t="shared" si="238"/>
        <v>790</v>
      </c>
      <c r="BG375" s="8">
        <f t="shared" si="239"/>
        <v>790</v>
      </c>
      <c r="BH375" s="8">
        <f t="shared" si="240"/>
        <v>785</v>
      </c>
      <c r="BI375" s="8" t="str">
        <f t="shared" si="241"/>
        <v/>
      </c>
      <c r="BJ375" s="8" t="str">
        <f t="shared" si="242"/>
        <v/>
      </c>
      <c r="BK375" s="8" t="str">
        <f t="shared" si="243"/>
        <v/>
      </c>
      <c r="BL375" s="8" t="str">
        <f t="shared" si="244"/>
        <v/>
      </c>
      <c r="BM375" s="8" t="str">
        <f t="shared" si="245"/>
        <v/>
      </c>
      <c r="BN375" s="8" t="str">
        <f t="shared" si="246"/>
        <v/>
      </c>
      <c r="BO375" s="8" t="str">
        <f t="shared" si="247"/>
        <v/>
      </c>
      <c r="BP375" s="8" t="str">
        <f t="shared" si="248"/>
        <v/>
      </c>
      <c r="BQ375" s="8" t="str">
        <f t="shared" si="249"/>
        <v/>
      </c>
    </row>
    <row r="376" spans="1:69" x14ac:dyDescent="0.2">
      <c r="A376" s="8" t="str">
        <f>Binning!B377</f>
        <v>GPU</v>
      </c>
      <c r="B376" s="8" t="str">
        <f>Binning!C377</f>
        <v>MG003</v>
      </c>
      <c r="C376" s="8" t="str">
        <f>Binning!D377</f>
        <v>E2</v>
      </c>
      <c r="D376" s="8" t="str">
        <f>Binning!F377</f>
        <v>MG003_E2</v>
      </c>
      <c r="E376" s="8" t="str">
        <f>Binning!G377</f>
        <v>Bin1</v>
      </c>
      <c r="F376" s="8">
        <f>Binning!H377</f>
        <v>995</v>
      </c>
      <c r="G376" s="8">
        <f>Binning!I377</f>
        <v>90</v>
      </c>
      <c r="H376" s="8">
        <f>Binning!J377</f>
        <v>479.40000000000003</v>
      </c>
      <c r="J376" s="8">
        <f>Binning!L377</f>
        <v>780</v>
      </c>
      <c r="K376" s="8">
        <f>Binning!M377</f>
        <v>580</v>
      </c>
      <c r="L376" s="8">
        <f>Binning!N377</f>
        <v>20</v>
      </c>
      <c r="M376" s="8">
        <f>Binning!Y377</f>
        <v>5</v>
      </c>
      <c r="O376" s="8">
        <f t="shared" si="221"/>
        <v>140</v>
      </c>
      <c r="P376" s="8">
        <f>Binning!AZ377</f>
        <v>342.4525995351467</v>
      </c>
      <c r="Q376" s="8" t="str">
        <f t="shared" si="222"/>
        <v>MG003_E2</v>
      </c>
      <c r="R376" s="8">
        <f t="shared" si="253"/>
        <v>780</v>
      </c>
      <c r="S376" s="8">
        <f t="shared" si="253"/>
        <v>780</v>
      </c>
      <c r="T376" s="8">
        <f t="shared" si="253"/>
        <v>780</v>
      </c>
      <c r="U376" s="8">
        <f t="shared" si="253"/>
        <v>780</v>
      </c>
      <c r="V376" s="8">
        <f t="shared" si="253"/>
        <v>780</v>
      </c>
      <c r="W376" s="8">
        <f t="shared" si="253"/>
        <v>780</v>
      </c>
      <c r="X376" s="8">
        <f t="shared" si="253"/>
        <v>780</v>
      </c>
      <c r="Y376" s="8">
        <f t="shared" si="253"/>
        <v>780</v>
      </c>
      <c r="Z376" s="8">
        <f t="shared" si="253"/>
        <v>775</v>
      </c>
      <c r="AA376" s="8">
        <f t="shared" si="253"/>
        <v>770</v>
      </c>
      <c r="AB376" s="8">
        <f t="shared" si="253"/>
        <v>765</v>
      </c>
      <c r="AC376" s="8">
        <f t="shared" si="253"/>
        <v>760</v>
      </c>
      <c r="AD376" s="8">
        <f t="shared" si="253"/>
        <v>755</v>
      </c>
      <c r="AE376" s="8">
        <f t="shared" si="253"/>
        <v>755</v>
      </c>
      <c r="AF376" s="8">
        <f t="shared" si="253"/>
        <v>750</v>
      </c>
      <c r="AG376" s="8" t="str">
        <f t="shared" si="253"/>
        <v/>
      </c>
      <c r="AH376" s="8" t="str">
        <f t="shared" si="251"/>
        <v/>
      </c>
      <c r="AI376" s="8" t="str">
        <f t="shared" si="251"/>
        <v/>
      </c>
      <c r="AJ376" s="8" t="str">
        <f t="shared" si="251"/>
        <v/>
      </c>
      <c r="AK376" s="8" t="str">
        <f t="shared" si="251"/>
        <v/>
      </c>
      <c r="AL376" s="8" t="str">
        <f t="shared" si="251"/>
        <v/>
      </c>
      <c r="AM376" s="8" t="str">
        <f t="shared" si="251"/>
        <v/>
      </c>
      <c r="AN376" s="8" t="str">
        <f t="shared" si="251"/>
        <v/>
      </c>
      <c r="AO376" s="8" t="str">
        <f t="shared" si="251"/>
        <v/>
      </c>
      <c r="AQ376" s="8">
        <f t="shared" si="223"/>
        <v>140</v>
      </c>
      <c r="AR376" s="8">
        <f t="shared" si="224"/>
        <v>342.4525995351467</v>
      </c>
      <c r="AS376" s="8" t="str">
        <f t="shared" si="225"/>
        <v>MG003_E2</v>
      </c>
      <c r="AT376" s="8">
        <f t="shared" si="226"/>
        <v>800</v>
      </c>
      <c r="AU376" s="8">
        <f t="shared" si="227"/>
        <v>800</v>
      </c>
      <c r="AV376" s="8">
        <f t="shared" si="228"/>
        <v>800</v>
      </c>
      <c r="AW376" s="8">
        <f t="shared" si="229"/>
        <v>800</v>
      </c>
      <c r="AX376" s="8">
        <f t="shared" si="230"/>
        <v>800</v>
      </c>
      <c r="AY376" s="8">
        <f t="shared" si="231"/>
        <v>800</v>
      </c>
      <c r="AZ376" s="8">
        <f t="shared" si="232"/>
        <v>800</v>
      </c>
      <c r="BA376" s="8">
        <f t="shared" si="233"/>
        <v>800</v>
      </c>
      <c r="BB376" s="8">
        <f t="shared" si="234"/>
        <v>795</v>
      </c>
      <c r="BC376" s="8">
        <f t="shared" si="235"/>
        <v>790</v>
      </c>
      <c r="BD376" s="8">
        <f t="shared" si="236"/>
        <v>785</v>
      </c>
      <c r="BE376" s="8">
        <f t="shared" si="237"/>
        <v>780</v>
      </c>
      <c r="BF376" s="8">
        <f t="shared" si="238"/>
        <v>775</v>
      </c>
      <c r="BG376" s="8">
        <f t="shared" si="239"/>
        <v>775</v>
      </c>
      <c r="BH376" s="8">
        <f t="shared" si="240"/>
        <v>770</v>
      </c>
      <c r="BI376" s="8" t="str">
        <f t="shared" si="241"/>
        <v/>
      </c>
      <c r="BJ376" s="8" t="str">
        <f t="shared" si="242"/>
        <v/>
      </c>
      <c r="BK376" s="8" t="str">
        <f t="shared" si="243"/>
        <v/>
      </c>
      <c r="BL376" s="8" t="str">
        <f t="shared" si="244"/>
        <v/>
      </c>
      <c r="BM376" s="8" t="str">
        <f t="shared" si="245"/>
        <v/>
      </c>
      <c r="BN376" s="8" t="str">
        <f t="shared" si="246"/>
        <v/>
      </c>
      <c r="BO376" s="8" t="str">
        <f t="shared" si="247"/>
        <v/>
      </c>
      <c r="BP376" s="8" t="str">
        <f t="shared" si="248"/>
        <v/>
      </c>
      <c r="BQ376" s="8" t="str">
        <f t="shared" si="249"/>
        <v/>
      </c>
    </row>
    <row r="377" spans="1:69" x14ac:dyDescent="0.2">
      <c r="A377" s="8" t="str">
        <f>Binning!B378</f>
        <v>GPU</v>
      </c>
      <c r="B377" s="8" t="str">
        <f>Binning!C378</f>
        <v>MG003</v>
      </c>
      <c r="C377" s="8" t="str">
        <f>Binning!D378</f>
        <v>E3</v>
      </c>
      <c r="D377" s="8" t="str">
        <f>Binning!F378</f>
        <v>MG003_E3</v>
      </c>
      <c r="E377" s="8" t="str">
        <f>Binning!G378</f>
        <v>Bin1</v>
      </c>
      <c r="F377" s="8">
        <f>Binning!H378</f>
        <v>980</v>
      </c>
      <c r="G377" s="8">
        <f>Binning!I378</f>
        <v>90</v>
      </c>
      <c r="H377" s="8">
        <f>Binning!J378</f>
        <v>479.40000000000003</v>
      </c>
      <c r="J377" s="8">
        <f>Binning!L378</f>
        <v>770</v>
      </c>
      <c r="K377" s="8">
        <f>Binning!M378</f>
        <v>580</v>
      </c>
      <c r="L377" s="8">
        <f>Binning!N378</f>
        <v>20</v>
      </c>
      <c r="M377" s="8">
        <f>Binning!Y378</f>
        <v>5</v>
      </c>
      <c r="O377" s="8">
        <f t="shared" si="221"/>
        <v>140</v>
      </c>
      <c r="P377" s="8">
        <f>Binning!AZ378</f>
        <v>342.4525995351467</v>
      </c>
      <c r="Q377" s="8" t="str">
        <f t="shared" si="222"/>
        <v>MG003_E3</v>
      </c>
      <c r="R377" s="8">
        <f t="shared" si="253"/>
        <v>770</v>
      </c>
      <c r="S377" s="8">
        <f t="shared" si="253"/>
        <v>770</v>
      </c>
      <c r="T377" s="8">
        <f t="shared" si="253"/>
        <v>770</v>
      </c>
      <c r="U377" s="8">
        <f t="shared" si="253"/>
        <v>770</v>
      </c>
      <c r="V377" s="8">
        <f t="shared" si="253"/>
        <v>770</v>
      </c>
      <c r="W377" s="8">
        <f t="shared" si="253"/>
        <v>770</v>
      </c>
      <c r="X377" s="8">
        <f t="shared" si="253"/>
        <v>770</v>
      </c>
      <c r="Y377" s="8">
        <f t="shared" si="253"/>
        <v>765</v>
      </c>
      <c r="Z377" s="8">
        <f t="shared" si="253"/>
        <v>760</v>
      </c>
      <c r="AA377" s="8">
        <f t="shared" si="253"/>
        <v>755</v>
      </c>
      <c r="AB377" s="8">
        <f t="shared" si="253"/>
        <v>750</v>
      </c>
      <c r="AC377" s="8">
        <f t="shared" si="253"/>
        <v>745</v>
      </c>
      <c r="AD377" s="8">
        <f t="shared" si="253"/>
        <v>740</v>
      </c>
      <c r="AE377" s="8">
        <f t="shared" si="253"/>
        <v>740</v>
      </c>
      <c r="AF377" s="8">
        <f t="shared" si="253"/>
        <v>735</v>
      </c>
      <c r="AG377" s="8" t="str">
        <f t="shared" si="251"/>
        <v/>
      </c>
      <c r="AH377" s="8" t="str">
        <f t="shared" si="251"/>
        <v/>
      </c>
      <c r="AI377" s="8" t="str">
        <f t="shared" si="251"/>
        <v/>
      </c>
      <c r="AJ377" s="8" t="str">
        <f t="shared" si="251"/>
        <v/>
      </c>
      <c r="AK377" s="8" t="str">
        <f t="shared" si="251"/>
        <v/>
      </c>
      <c r="AL377" s="8" t="str">
        <f t="shared" si="251"/>
        <v/>
      </c>
      <c r="AM377" s="8" t="str">
        <f t="shared" si="251"/>
        <v/>
      </c>
      <c r="AN377" s="8" t="str">
        <f t="shared" si="251"/>
        <v/>
      </c>
      <c r="AO377" s="8" t="str">
        <f t="shared" si="251"/>
        <v/>
      </c>
      <c r="AQ377" s="8">
        <f t="shared" si="223"/>
        <v>140</v>
      </c>
      <c r="AR377" s="8">
        <f t="shared" si="224"/>
        <v>342.4525995351467</v>
      </c>
      <c r="AS377" s="8" t="str">
        <f t="shared" si="225"/>
        <v>MG003_E3</v>
      </c>
      <c r="AT377" s="8">
        <f t="shared" si="226"/>
        <v>790</v>
      </c>
      <c r="AU377" s="8">
        <f t="shared" si="227"/>
        <v>790</v>
      </c>
      <c r="AV377" s="8">
        <f t="shared" si="228"/>
        <v>790</v>
      </c>
      <c r="AW377" s="8">
        <f t="shared" si="229"/>
        <v>790</v>
      </c>
      <c r="AX377" s="8">
        <f t="shared" si="230"/>
        <v>790</v>
      </c>
      <c r="AY377" s="8">
        <f t="shared" si="231"/>
        <v>790</v>
      </c>
      <c r="AZ377" s="8">
        <f t="shared" si="232"/>
        <v>790</v>
      </c>
      <c r="BA377" s="8">
        <f t="shared" si="233"/>
        <v>785</v>
      </c>
      <c r="BB377" s="8">
        <f t="shared" si="234"/>
        <v>780</v>
      </c>
      <c r="BC377" s="8">
        <f t="shared" si="235"/>
        <v>775</v>
      </c>
      <c r="BD377" s="8">
        <f t="shared" si="236"/>
        <v>770</v>
      </c>
      <c r="BE377" s="8">
        <f t="shared" si="237"/>
        <v>765</v>
      </c>
      <c r="BF377" s="8">
        <f t="shared" si="238"/>
        <v>760</v>
      </c>
      <c r="BG377" s="8">
        <f t="shared" si="239"/>
        <v>760</v>
      </c>
      <c r="BH377" s="8">
        <f t="shared" si="240"/>
        <v>755</v>
      </c>
      <c r="BI377" s="8" t="str">
        <f t="shared" si="241"/>
        <v/>
      </c>
      <c r="BJ377" s="8" t="str">
        <f t="shared" si="242"/>
        <v/>
      </c>
      <c r="BK377" s="8" t="str">
        <f t="shared" si="243"/>
        <v/>
      </c>
      <c r="BL377" s="8" t="str">
        <f t="shared" si="244"/>
        <v/>
      </c>
      <c r="BM377" s="8" t="str">
        <f t="shared" si="245"/>
        <v/>
      </c>
      <c r="BN377" s="8" t="str">
        <f t="shared" si="246"/>
        <v/>
      </c>
      <c r="BO377" s="8" t="str">
        <f t="shared" si="247"/>
        <v/>
      </c>
      <c r="BP377" s="8" t="str">
        <f t="shared" si="248"/>
        <v/>
      </c>
      <c r="BQ377" s="8" t="str">
        <f t="shared" si="249"/>
        <v/>
      </c>
    </row>
    <row r="378" spans="1:69" x14ac:dyDescent="0.2">
      <c r="A378" s="8" t="str">
        <f>Binning!B379</f>
        <v>GPU</v>
      </c>
      <c r="B378" s="8" t="str">
        <f>Binning!C379</f>
        <v>MG003</v>
      </c>
      <c r="C378" s="8" t="str">
        <f>Binning!D379</f>
        <v>E4</v>
      </c>
      <c r="D378" s="8" t="str">
        <f>Binning!F379</f>
        <v>MG003_E4</v>
      </c>
      <c r="E378" s="8" t="str">
        <f>Binning!G379</f>
        <v>Bin1</v>
      </c>
      <c r="F378" s="8">
        <f>Binning!H379</f>
        <v>965</v>
      </c>
      <c r="G378" s="8">
        <f>Binning!I379</f>
        <v>90</v>
      </c>
      <c r="H378" s="8">
        <f>Binning!J379</f>
        <v>479.40000000000003</v>
      </c>
      <c r="J378" s="8">
        <f>Binning!L379</f>
        <v>770</v>
      </c>
      <c r="K378" s="8">
        <f>Binning!M379</f>
        <v>580</v>
      </c>
      <c r="L378" s="8">
        <f>Binning!N379</f>
        <v>20</v>
      </c>
      <c r="M378" s="8">
        <f>Binning!Y379</f>
        <v>5</v>
      </c>
      <c r="O378" s="8">
        <f t="shared" si="221"/>
        <v>140</v>
      </c>
      <c r="P378" s="8">
        <f>Binning!AZ379</f>
        <v>342.4525995351467</v>
      </c>
      <c r="Q378" s="8" t="str">
        <f t="shared" si="222"/>
        <v>MG003_E4</v>
      </c>
      <c r="R378" s="8">
        <f t="shared" si="252"/>
        <v>770</v>
      </c>
      <c r="S378" s="8">
        <f t="shared" si="252"/>
        <v>770</v>
      </c>
      <c r="T378" s="8">
        <f t="shared" si="252"/>
        <v>770</v>
      </c>
      <c r="U378" s="8">
        <f t="shared" si="252"/>
        <v>770</v>
      </c>
      <c r="V378" s="8">
        <f t="shared" si="252"/>
        <v>770</v>
      </c>
      <c r="W378" s="8">
        <f t="shared" si="252"/>
        <v>760</v>
      </c>
      <c r="X378" s="8">
        <f t="shared" si="252"/>
        <v>755</v>
      </c>
      <c r="Y378" s="8">
        <f t="shared" si="252"/>
        <v>750</v>
      </c>
      <c r="Z378" s="8">
        <f t="shared" si="252"/>
        <v>745</v>
      </c>
      <c r="AA378" s="8">
        <f t="shared" si="252"/>
        <v>740</v>
      </c>
      <c r="AB378" s="8">
        <f t="shared" si="252"/>
        <v>735</v>
      </c>
      <c r="AC378" s="8">
        <f t="shared" si="252"/>
        <v>730</v>
      </c>
      <c r="AD378" s="8">
        <f t="shared" si="252"/>
        <v>725</v>
      </c>
      <c r="AE378" s="8">
        <f t="shared" si="252"/>
        <v>725</v>
      </c>
      <c r="AF378" s="8">
        <f t="shared" si="252"/>
        <v>720</v>
      </c>
      <c r="AG378" s="8" t="str">
        <f t="shared" si="252"/>
        <v/>
      </c>
      <c r="AH378" s="8" t="str">
        <f t="shared" si="251"/>
        <v/>
      </c>
      <c r="AI378" s="8" t="str">
        <f t="shared" si="251"/>
        <v/>
      </c>
      <c r="AJ378" s="8" t="str">
        <f t="shared" si="251"/>
        <v/>
      </c>
      <c r="AK378" s="8" t="str">
        <f t="shared" si="251"/>
        <v/>
      </c>
      <c r="AL378" s="8" t="str">
        <f t="shared" si="251"/>
        <v/>
      </c>
      <c r="AM378" s="8" t="str">
        <f t="shared" si="251"/>
        <v/>
      </c>
      <c r="AN378" s="8" t="str">
        <f t="shared" si="251"/>
        <v/>
      </c>
      <c r="AO378" s="8" t="str">
        <f t="shared" si="251"/>
        <v/>
      </c>
      <c r="AQ378" s="8">
        <f t="shared" si="223"/>
        <v>140</v>
      </c>
      <c r="AR378" s="8">
        <f t="shared" si="224"/>
        <v>342.4525995351467</v>
      </c>
      <c r="AS378" s="8" t="str">
        <f t="shared" si="225"/>
        <v>MG003_E4</v>
      </c>
      <c r="AT378" s="8">
        <f t="shared" si="226"/>
        <v>790</v>
      </c>
      <c r="AU378" s="8">
        <f t="shared" si="227"/>
        <v>790</v>
      </c>
      <c r="AV378" s="8">
        <f t="shared" si="228"/>
        <v>790</v>
      </c>
      <c r="AW378" s="8">
        <f t="shared" si="229"/>
        <v>790</v>
      </c>
      <c r="AX378" s="8">
        <f t="shared" si="230"/>
        <v>790</v>
      </c>
      <c r="AY378" s="8">
        <f t="shared" si="231"/>
        <v>780</v>
      </c>
      <c r="AZ378" s="8">
        <f t="shared" si="232"/>
        <v>775</v>
      </c>
      <c r="BA378" s="8">
        <f t="shared" si="233"/>
        <v>770</v>
      </c>
      <c r="BB378" s="8">
        <f t="shared" si="234"/>
        <v>765</v>
      </c>
      <c r="BC378" s="8">
        <f t="shared" si="235"/>
        <v>760</v>
      </c>
      <c r="BD378" s="8">
        <f t="shared" si="236"/>
        <v>755</v>
      </c>
      <c r="BE378" s="8">
        <f t="shared" si="237"/>
        <v>750</v>
      </c>
      <c r="BF378" s="8">
        <f t="shared" si="238"/>
        <v>745</v>
      </c>
      <c r="BG378" s="8">
        <f t="shared" si="239"/>
        <v>745</v>
      </c>
      <c r="BH378" s="8">
        <f t="shared" si="240"/>
        <v>740</v>
      </c>
      <c r="BI378" s="8" t="str">
        <f t="shared" si="241"/>
        <v/>
      </c>
      <c r="BJ378" s="8" t="str">
        <f t="shared" si="242"/>
        <v/>
      </c>
      <c r="BK378" s="8" t="str">
        <f t="shared" si="243"/>
        <v/>
      </c>
      <c r="BL378" s="8" t="str">
        <f t="shared" si="244"/>
        <v/>
      </c>
      <c r="BM378" s="8" t="str">
        <f t="shared" si="245"/>
        <v/>
      </c>
      <c r="BN378" s="8" t="str">
        <f t="shared" si="246"/>
        <v/>
      </c>
      <c r="BO378" s="8" t="str">
        <f t="shared" si="247"/>
        <v/>
      </c>
      <c r="BP378" s="8" t="str">
        <f t="shared" si="248"/>
        <v/>
      </c>
      <c r="BQ378" s="8" t="str">
        <f t="shared" si="249"/>
        <v/>
      </c>
    </row>
    <row r="379" spans="1:69" x14ac:dyDescent="0.2">
      <c r="A379" s="8" t="str">
        <f>Binning!B380</f>
        <v>GPU</v>
      </c>
      <c r="B379" s="8" t="str">
        <f>Binning!C380</f>
        <v>MG003</v>
      </c>
      <c r="C379" s="8" t="str">
        <f>Binning!D380</f>
        <v>E5</v>
      </c>
      <c r="D379" s="8" t="str">
        <f>Binning!F380</f>
        <v>MG003_E5</v>
      </c>
      <c r="E379" s="8" t="str">
        <f>Binning!G380</f>
        <v>Bin1</v>
      </c>
      <c r="F379" s="8">
        <f>Binning!H380</f>
        <v>950</v>
      </c>
      <c r="G379" s="8">
        <f>Binning!I380</f>
        <v>90</v>
      </c>
      <c r="H379" s="8">
        <f>Binning!J380</f>
        <v>479.40000000000003</v>
      </c>
      <c r="J379" s="8">
        <f>Binning!L380</f>
        <v>770</v>
      </c>
      <c r="K379" s="8">
        <f>Binning!M380</f>
        <v>580</v>
      </c>
      <c r="L379" s="8">
        <f>Binning!N380</f>
        <v>20</v>
      </c>
      <c r="M379" s="8">
        <f>Binning!Y380</f>
        <v>5</v>
      </c>
      <c r="O379" s="8">
        <f t="shared" si="221"/>
        <v>140</v>
      </c>
      <c r="P379" s="8">
        <f>Binning!AZ380</f>
        <v>342.4525995351467</v>
      </c>
      <c r="Q379" s="8" t="str">
        <f t="shared" si="222"/>
        <v>MG003_E5</v>
      </c>
      <c r="R379" s="8">
        <f t="shared" si="252"/>
        <v>770</v>
      </c>
      <c r="S379" s="8">
        <f t="shared" si="252"/>
        <v>770</v>
      </c>
      <c r="T379" s="8">
        <f t="shared" si="252"/>
        <v>770</v>
      </c>
      <c r="U379" s="8">
        <f t="shared" si="252"/>
        <v>765</v>
      </c>
      <c r="V379" s="8">
        <f t="shared" si="252"/>
        <v>755</v>
      </c>
      <c r="W379" s="8">
        <f t="shared" si="252"/>
        <v>745</v>
      </c>
      <c r="X379" s="8">
        <f t="shared" si="252"/>
        <v>740</v>
      </c>
      <c r="Y379" s="8">
        <f t="shared" si="252"/>
        <v>735</v>
      </c>
      <c r="Z379" s="8">
        <f t="shared" si="252"/>
        <v>730</v>
      </c>
      <c r="AA379" s="8">
        <f t="shared" si="252"/>
        <v>725</v>
      </c>
      <c r="AB379" s="8">
        <f t="shared" si="252"/>
        <v>720</v>
      </c>
      <c r="AC379" s="8">
        <f t="shared" si="252"/>
        <v>715</v>
      </c>
      <c r="AD379" s="8">
        <f t="shared" si="252"/>
        <v>710</v>
      </c>
      <c r="AE379" s="8">
        <f t="shared" si="252"/>
        <v>710</v>
      </c>
      <c r="AF379" s="8">
        <f t="shared" si="252"/>
        <v>705</v>
      </c>
      <c r="AG379" s="8" t="str">
        <f t="shared" si="252"/>
        <v/>
      </c>
      <c r="AH379" s="8" t="str">
        <f t="shared" si="251"/>
        <v/>
      </c>
      <c r="AI379" s="8" t="str">
        <f t="shared" si="251"/>
        <v/>
      </c>
      <c r="AJ379" s="8" t="str">
        <f t="shared" si="251"/>
        <v/>
      </c>
      <c r="AK379" s="8" t="str">
        <f t="shared" si="251"/>
        <v/>
      </c>
      <c r="AL379" s="8" t="str">
        <f t="shared" si="251"/>
        <v/>
      </c>
      <c r="AM379" s="8" t="str">
        <f t="shared" si="251"/>
        <v/>
      </c>
      <c r="AN379" s="8" t="str">
        <f t="shared" si="251"/>
        <v/>
      </c>
      <c r="AO379" s="8" t="str">
        <f t="shared" si="251"/>
        <v/>
      </c>
      <c r="AQ379" s="8">
        <f t="shared" si="223"/>
        <v>140</v>
      </c>
      <c r="AR379" s="8">
        <f t="shared" si="224"/>
        <v>342.4525995351467</v>
      </c>
      <c r="AS379" s="8" t="str">
        <f t="shared" si="225"/>
        <v>MG003_E5</v>
      </c>
      <c r="AT379" s="8">
        <f t="shared" si="226"/>
        <v>790</v>
      </c>
      <c r="AU379" s="8">
        <f t="shared" si="227"/>
        <v>790</v>
      </c>
      <c r="AV379" s="8">
        <f t="shared" si="228"/>
        <v>790</v>
      </c>
      <c r="AW379" s="8">
        <f t="shared" si="229"/>
        <v>785</v>
      </c>
      <c r="AX379" s="8">
        <f t="shared" si="230"/>
        <v>775</v>
      </c>
      <c r="AY379" s="8">
        <f t="shared" si="231"/>
        <v>765</v>
      </c>
      <c r="AZ379" s="8">
        <f t="shared" si="232"/>
        <v>760</v>
      </c>
      <c r="BA379" s="8">
        <f t="shared" si="233"/>
        <v>755</v>
      </c>
      <c r="BB379" s="8">
        <f t="shared" si="234"/>
        <v>750</v>
      </c>
      <c r="BC379" s="8">
        <f t="shared" si="235"/>
        <v>745</v>
      </c>
      <c r="BD379" s="8">
        <f t="shared" si="236"/>
        <v>740</v>
      </c>
      <c r="BE379" s="8">
        <f t="shared" si="237"/>
        <v>735</v>
      </c>
      <c r="BF379" s="8">
        <f t="shared" si="238"/>
        <v>730</v>
      </c>
      <c r="BG379" s="8">
        <f t="shared" si="239"/>
        <v>730</v>
      </c>
      <c r="BH379" s="8">
        <f t="shared" si="240"/>
        <v>725</v>
      </c>
      <c r="BI379" s="8" t="str">
        <f t="shared" si="241"/>
        <v/>
      </c>
      <c r="BJ379" s="8" t="str">
        <f t="shared" si="242"/>
        <v/>
      </c>
      <c r="BK379" s="8" t="str">
        <f t="shared" si="243"/>
        <v/>
      </c>
      <c r="BL379" s="8" t="str">
        <f t="shared" si="244"/>
        <v/>
      </c>
      <c r="BM379" s="8" t="str">
        <f t="shared" si="245"/>
        <v/>
      </c>
      <c r="BN379" s="8" t="str">
        <f t="shared" si="246"/>
        <v/>
      </c>
      <c r="BO379" s="8" t="str">
        <f t="shared" si="247"/>
        <v/>
      </c>
      <c r="BP379" s="8" t="str">
        <f t="shared" si="248"/>
        <v/>
      </c>
      <c r="BQ379" s="8" t="str">
        <f t="shared" si="249"/>
        <v/>
      </c>
    </row>
    <row r="380" spans="1:69" x14ac:dyDescent="0.2">
      <c r="A380" s="8" t="str">
        <f>Binning!B381</f>
        <v>GPU</v>
      </c>
      <c r="B380" s="8" t="str">
        <f>Binning!C381</f>
        <v>MG003</v>
      </c>
      <c r="C380" s="8" t="str">
        <f>Binning!D381</f>
        <v>E6</v>
      </c>
      <c r="D380" s="8" t="str">
        <f>Binning!F381</f>
        <v>MG003_E6</v>
      </c>
      <c r="E380" s="8" t="str">
        <f>Binning!G381</f>
        <v>Bin1</v>
      </c>
      <c r="F380" s="8">
        <f>Binning!H381</f>
        <v>935</v>
      </c>
      <c r="G380" s="8">
        <f>Binning!I381</f>
        <v>90</v>
      </c>
      <c r="H380" s="8">
        <f>Binning!J381</f>
        <v>479.40000000000003</v>
      </c>
      <c r="J380" s="8">
        <f>Binning!L381</f>
        <v>770</v>
      </c>
      <c r="K380" s="8">
        <f>Binning!M381</f>
        <v>580</v>
      </c>
      <c r="L380" s="8">
        <f>Binning!N381</f>
        <v>20</v>
      </c>
      <c r="M380" s="8">
        <f>Binning!Y381</f>
        <v>5</v>
      </c>
      <c r="O380" s="8">
        <f t="shared" si="221"/>
        <v>140</v>
      </c>
      <c r="P380" s="8">
        <f>Binning!AZ381</f>
        <v>342.4525995351467</v>
      </c>
      <c r="Q380" s="8" t="str">
        <f t="shared" si="222"/>
        <v>MG003_E6</v>
      </c>
      <c r="R380" s="8">
        <f t="shared" si="252"/>
        <v>770</v>
      </c>
      <c r="S380" s="8">
        <f t="shared" si="252"/>
        <v>770</v>
      </c>
      <c r="T380" s="8">
        <f t="shared" si="252"/>
        <v>765</v>
      </c>
      <c r="U380" s="8">
        <f t="shared" si="252"/>
        <v>750</v>
      </c>
      <c r="V380" s="8">
        <f t="shared" si="252"/>
        <v>740</v>
      </c>
      <c r="W380" s="8">
        <f t="shared" si="252"/>
        <v>730</v>
      </c>
      <c r="X380" s="8">
        <f t="shared" si="252"/>
        <v>725</v>
      </c>
      <c r="Y380" s="8">
        <f t="shared" si="252"/>
        <v>720</v>
      </c>
      <c r="Z380" s="8">
        <f t="shared" si="252"/>
        <v>715</v>
      </c>
      <c r="AA380" s="8">
        <f t="shared" si="252"/>
        <v>710</v>
      </c>
      <c r="AB380" s="8">
        <f t="shared" si="252"/>
        <v>705</v>
      </c>
      <c r="AC380" s="8">
        <f t="shared" si="252"/>
        <v>700</v>
      </c>
      <c r="AD380" s="8">
        <f t="shared" si="252"/>
        <v>695</v>
      </c>
      <c r="AE380" s="8">
        <f t="shared" si="252"/>
        <v>695</v>
      </c>
      <c r="AF380" s="8">
        <f t="shared" si="252"/>
        <v>690</v>
      </c>
      <c r="AG380" s="8" t="str">
        <f t="shared" si="252"/>
        <v/>
      </c>
      <c r="AH380" s="8" t="str">
        <f t="shared" si="251"/>
        <v/>
      </c>
      <c r="AI380" s="8" t="str">
        <f t="shared" si="251"/>
        <v/>
      </c>
      <c r="AJ380" s="8" t="str">
        <f t="shared" si="251"/>
        <v/>
      </c>
      <c r="AK380" s="8" t="str">
        <f t="shared" si="251"/>
        <v/>
      </c>
      <c r="AL380" s="8" t="str">
        <f t="shared" si="251"/>
        <v/>
      </c>
      <c r="AM380" s="8" t="str">
        <f t="shared" si="251"/>
        <v/>
      </c>
      <c r="AN380" s="8" t="str">
        <f t="shared" si="251"/>
        <v/>
      </c>
      <c r="AO380" s="8" t="str">
        <f t="shared" si="251"/>
        <v/>
      </c>
      <c r="AQ380" s="8">
        <f t="shared" si="223"/>
        <v>140</v>
      </c>
      <c r="AR380" s="8">
        <f t="shared" si="224"/>
        <v>342.4525995351467</v>
      </c>
      <c r="AS380" s="8" t="str">
        <f t="shared" si="225"/>
        <v>MG003_E6</v>
      </c>
      <c r="AT380" s="8">
        <f t="shared" si="226"/>
        <v>790</v>
      </c>
      <c r="AU380" s="8">
        <f t="shared" si="227"/>
        <v>790</v>
      </c>
      <c r="AV380" s="8">
        <f t="shared" si="228"/>
        <v>785</v>
      </c>
      <c r="AW380" s="8">
        <f t="shared" si="229"/>
        <v>770</v>
      </c>
      <c r="AX380" s="8">
        <f t="shared" si="230"/>
        <v>760</v>
      </c>
      <c r="AY380" s="8">
        <f t="shared" si="231"/>
        <v>750</v>
      </c>
      <c r="AZ380" s="8">
        <f t="shared" si="232"/>
        <v>745</v>
      </c>
      <c r="BA380" s="8">
        <f t="shared" si="233"/>
        <v>740</v>
      </c>
      <c r="BB380" s="8">
        <f t="shared" si="234"/>
        <v>735</v>
      </c>
      <c r="BC380" s="8">
        <f t="shared" si="235"/>
        <v>730</v>
      </c>
      <c r="BD380" s="8">
        <f t="shared" si="236"/>
        <v>725</v>
      </c>
      <c r="BE380" s="8">
        <f t="shared" si="237"/>
        <v>720</v>
      </c>
      <c r="BF380" s="8">
        <f t="shared" si="238"/>
        <v>715</v>
      </c>
      <c r="BG380" s="8">
        <f t="shared" si="239"/>
        <v>715</v>
      </c>
      <c r="BH380" s="8">
        <f t="shared" si="240"/>
        <v>710</v>
      </c>
      <c r="BI380" s="8" t="str">
        <f t="shared" si="241"/>
        <v/>
      </c>
      <c r="BJ380" s="8" t="str">
        <f t="shared" si="242"/>
        <v/>
      </c>
      <c r="BK380" s="8" t="str">
        <f t="shared" si="243"/>
        <v/>
      </c>
      <c r="BL380" s="8" t="str">
        <f t="shared" si="244"/>
        <v/>
      </c>
      <c r="BM380" s="8" t="str">
        <f t="shared" si="245"/>
        <v/>
      </c>
      <c r="BN380" s="8" t="str">
        <f t="shared" si="246"/>
        <v/>
      </c>
      <c r="BO380" s="8" t="str">
        <f t="shared" si="247"/>
        <v/>
      </c>
      <c r="BP380" s="8" t="str">
        <f t="shared" si="248"/>
        <v/>
      </c>
      <c r="BQ380" s="8" t="str">
        <f t="shared" si="249"/>
        <v/>
      </c>
    </row>
    <row r="381" spans="1:69" x14ac:dyDescent="0.2">
      <c r="A381" s="8" t="str">
        <f>Binning!B382</f>
        <v>GPU</v>
      </c>
      <c r="B381" s="8" t="str">
        <f>Binning!C382</f>
        <v>MG003</v>
      </c>
      <c r="C381" s="8" t="str">
        <f>Binning!D382</f>
        <v>E7</v>
      </c>
      <c r="D381" s="8" t="str">
        <f>Binning!F382</f>
        <v>MG003_E7</v>
      </c>
      <c r="E381" s="8" t="str">
        <f>Binning!G382</f>
        <v>Bin1</v>
      </c>
      <c r="F381" s="8">
        <f>Binning!H382</f>
        <v>920</v>
      </c>
      <c r="G381" s="8">
        <f>Binning!I382</f>
        <v>90</v>
      </c>
      <c r="H381" s="8">
        <f>Binning!J382</f>
        <v>479.40000000000003</v>
      </c>
      <c r="J381" s="8">
        <f>Binning!L382</f>
        <v>770</v>
      </c>
      <c r="K381" s="8">
        <f>Binning!M382</f>
        <v>580</v>
      </c>
      <c r="L381" s="8">
        <f>Binning!N382</f>
        <v>20</v>
      </c>
      <c r="M381" s="8">
        <f>Binning!Y382</f>
        <v>5</v>
      </c>
      <c r="O381" s="8">
        <f t="shared" si="221"/>
        <v>140</v>
      </c>
      <c r="P381" s="8">
        <f>Binning!AZ382</f>
        <v>342.4525995351467</v>
      </c>
      <c r="Q381" s="8" t="str">
        <f t="shared" si="222"/>
        <v>MG003_E7</v>
      </c>
      <c r="R381" s="8">
        <f t="shared" si="253"/>
        <v>770</v>
      </c>
      <c r="S381" s="8">
        <f t="shared" si="253"/>
        <v>770</v>
      </c>
      <c r="T381" s="8">
        <f t="shared" si="253"/>
        <v>750</v>
      </c>
      <c r="U381" s="8">
        <f t="shared" si="253"/>
        <v>735</v>
      </c>
      <c r="V381" s="8">
        <f t="shared" si="253"/>
        <v>725</v>
      </c>
      <c r="W381" s="8">
        <f t="shared" si="253"/>
        <v>715</v>
      </c>
      <c r="X381" s="8">
        <f t="shared" si="253"/>
        <v>710</v>
      </c>
      <c r="Y381" s="8">
        <f t="shared" si="253"/>
        <v>705</v>
      </c>
      <c r="Z381" s="8">
        <f t="shared" si="253"/>
        <v>700</v>
      </c>
      <c r="AA381" s="8">
        <f t="shared" si="253"/>
        <v>695</v>
      </c>
      <c r="AB381" s="8">
        <f t="shared" si="253"/>
        <v>690</v>
      </c>
      <c r="AC381" s="8">
        <f t="shared" si="253"/>
        <v>685</v>
      </c>
      <c r="AD381" s="8">
        <f t="shared" si="253"/>
        <v>680</v>
      </c>
      <c r="AE381" s="8">
        <f t="shared" si="253"/>
        <v>680</v>
      </c>
      <c r="AF381" s="8">
        <f t="shared" si="253"/>
        <v>675</v>
      </c>
      <c r="AG381" s="8" t="str">
        <f t="shared" si="253"/>
        <v/>
      </c>
      <c r="AH381" s="8" t="str">
        <f t="shared" si="251"/>
        <v/>
      </c>
      <c r="AI381" s="8" t="str">
        <f t="shared" si="251"/>
        <v/>
      </c>
      <c r="AJ381" s="8" t="str">
        <f t="shared" si="251"/>
        <v/>
      </c>
      <c r="AK381" s="8" t="str">
        <f t="shared" si="251"/>
        <v/>
      </c>
      <c r="AL381" s="8" t="str">
        <f t="shared" si="251"/>
        <v/>
      </c>
      <c r="AM381" s="8" t="str">
        <f t="shared" si="251"/>
        <v/>
      </c>
      <c r="AN381" s="8" t="str">
        <f t="shared" si="251"/>
        <v/>
      </c>
      <c r="AO381" s="8" t="str">
        <f t="shared" si="251"/>
        <v/>
      </c>
      <c r="AQ381" s="8">
        <f t="shared" si="223"/>
        <v>140</v>
      </c>
      <c r="AR381" s="8">
        <f t="shared" si="224"/>
        <v>342.4525995351467</v>
      </c>
      <c r="AS381" s="8" t="str">
        <f t="shared" si="225"/>
        <v>MG003_E7</v>
      </c>
      <c r="AT381" s="8">
        <f t="shared" si="226"/>
        <v>790</v>
      </c>
      <c r="AU381" s="8">
        <f t="shared" si="227"/>
        <v>790</v>
      </c>
      <c r="AV381" s="8">
        <f t="shared" si="228"/>
        <v>770</v>
      </c>
      <c r="AW381" s="8">
        <f t="shared" si="229"/>
        <v>755</v>
      </c>
      <c r="AX381" s="8">
        <f t="shared" si="230"/>
        <v>745</v>
      </c>
      <c r="AY381" s="8">
        <f t="shared" si="231"/>
        <v>735</v>
      </c>
      <c r="AZ381" s="8">
        <f t="shared" si="232"/>
        <v>730</v>
      </c>
      <c r="BA381" s="8">
        <f t="shared" si="233"/>
        <v>725</v>
      </c>
      <c r="BB381" s="8">
        <f t="shared" si="234"/>
        <v>720</v>
      </c>
      <c r="BC381" s="8">
        <f t="shared" si="235"/>
        <v>715</v>
      </c>
      <c r="BD381" s="8">
        <f t="shared" si="236"/>
        <v>710</v>
      </c>
      <c r="BE381" s="8">
        <f t="shared" si="237"/>
        <v>705</v>
      </c>
      <c r="BF381" s="8">
        <f t="shared" si="238"/>
        <v>700</v>
      </c>
      <c r="BG381" s="8">
        <f t="shared" si="239"/>
        <v>700</v>
      </c>
      <c r="BH381" s="8">
        <f t="shared" si="240"/>
        <v>695</v>
      </c>
      <c r="BI381" s="8" t="str">
        <f t="shared" si="241"/>
        <v/>
      </c>
      <c r="BJ381" s="8" t="str">
        <f t="shared" si="242"/>
        <v/>
      </c>
      <c r="BK381" s="8" t="str">
        <f t="shared" si="243"/>
        <v/>
      </c>
      <c r="BL381" s="8" t="str">
        <f t="shared" si="244"/>
        <v/>
      </c>
      <c r="BM381" s="8" t="str">
        <f t="shared" si="245"/>
        <v/>
      </c>
      <c r="BN381" s="8" t="str">
        <f t="shared" si="246"/>
        <v/>
      </c>
      <c r="BO381" s="8" t="str">
        <f t="shared" si="247"/>
        <v/>
      </c>
      <c r="BP381" s="8" t="str">
        <f t="shared" si="248"/>
        <v/>
      </c>
      <c r="BQ381" s="8" t="str">
        <f t="shared" si="249"/>
        <v/>
      </c>
    </row>
    <row r="382" spans="1:69" x14ac:dyDescent="0.2">
      <c r="A382" s="8" t="str">
        <f>Binning!B383</f>
        <v>GPU</v>
      </c>
      <c r="B382" s="8" t="str">
        <f>Binning!C383</f>
        <v>MG003</v>
      </c>
      <c r="C382" s="8" t="str">
        <f>Binning!D383</f>
        <v>E8</v>
      </c>
      <c r="D382" s="8" t="str">
        <f>Binning!F383</f>
        <v>MG003_E8</v>
      </c>
      <c r="E382" s="8" t="str">
        <f>Binning!G383</f>
        <v>Bin1</v>
      </c>
      <c r="F382" s="8">
        <f>Binning!H383</f>
        <v>905</v>
      </c>
      <c r="G382" s="8">
        <f>Binning!I383</f>
        <v>90</v>
      </c>
      <c r="H382" s="8">
        <f>Binning!J383</f>
        <v>479.40000000000003</v>
      </c>
      <c r="J382" s="8">
        <f>Binning!L383</f>
        <v>770</v>
      </c>
      <c r="K382" s="8">
        <f>Binning!M383</f>
        <v>580</v>
      </c>
      <c r="L382" s="8">
        <f>Binning!N383</f>
        <v>20</v>
      </c>
      <c r="M382" s="8">
        <f>Binning!Y383</f>
        <v>5</v>
      </c>
      <c r="O382" s="8">
        <f t="shared" si="221"/>
        <v>140</v>
      </c>
      <c r="P382" s="8">
        <f>Binning!AZ383</f>
        <v>342.4525995351467</v>
      </c>
      <c r="Q382" s="8" t="str">
        <f t="shared" si="222"/>
        <v>MG003_E8</v>
      </c>
      <c r="R382" s="8">
        <f t="shared" si="253"/>
        <v>770</v>
      </c>
      <c r="S382" s="8">
        <f t="shared" si="253"/>
        <v>765</v>
      </c>
      <c r="T382" s="8">
        <f t="shared" si="253"/>
        <v>735</v>
      </c>
      <c r="U382" s="8">
        <f t="shared" si="253"/>
        <v>720</v>
      </c>
      <c r="V382" s="8">
        <f t="shared" si="253"/>
        <v>710</v>
      </c>
      <c r="W382" s="8">
        <f t="shared" si="253"/>
        <v>700</v>
      </c>
      <c r="X382" s="8">
        <f t="shared" si="253"/>
        <v>695</v>
      </c>
      <c r="Y382" s="8">
        <f t="shared" si="253"/>
        <v>690</v>
      </c>
      <c r="Z382" s="8">
        <f t="shared" si="253"/>
        <v>685</v>
      </c>
      <c r="AA382" s="8">
        <f t="shared" si="253"/>
        <v>680</v>
      </c>
      <c r="AB382" s="8">
        <f t="shared" si="253"/>
        <v>675</v>
      </c>
      <c r="AC382" s="8">
        <f t="shared" si="253"/>
        <v>670</v>
      </c>
      <c r="AD382" s="8">
        <f t="shared" si="253"/>
        <v>665</v>
      </c>
      <c r="AE382" s="8">
        <f t="shared" si="253"/>
        <v>665</v>
      </c>
      <c r="AF382" s="8">
        <f t="shared" si="253"/>
        <v>660</v>
      </c>
      <c r="AG382" s="8" t="str">
        <f t="shared" si="253"/>
        <v/>
      </c>
      <c r="AH382" s="8" t="str">
        <f t="shared" si="251"/>
        <v/>
      </c>
      <c r="AI382" s="8" t="str">
        <f t="shared" si="251"/>
        <v/>
      </c>
      <c r="AJ382" s="8" t="str">
        <f t="shared" si="251"/>
        <v/>
      </c>
      <c r="AK382" s="8" t="str">
        <f t="shared" si="251"/>
        <v/>
      </c>
      <c r="AL382" s="8" t="str">
        <f t="shared" si="251"/>
        <v/>
      </c>
      <c r="AM382" s="8" t="str">
        <f t="shared" si="251"/>
        <v/>
      </c>
      <c r="AN382" s="8" t="str">
        <f t="shared" si="251"/>
        <v/>
      </c>
      <c r="AO382" s="8" t="str">
        <f t="shared" si="251"/>
        <v/>
      </c>
      <c r="AQ382" s="8">
        <f t="shared" si="223"/>
        <v>140</v>
      </c>
      <c r="AR382" s="8">
        <f t="shared" si="224"/>
        <v>342.4525995351467</v>
      </c>
      <c r="AS382" s="8" t="str">
        <f t="shared" si="225"/>
        <v>MG003_E8</v>
      </c>
      <c r="AT382" s="8">
        <f t="shared" si="226"/>
        <v>790</v>
      </c>
      <c r="AU382" s="8">
        <f t="shared" si="227"/>
        <v>785</v>
      </c>
      <c r="AV382" s="8">
        <f t="shared" si="228"/>
        <v>755</v>
      </c>
      <c r="AW382" s="8">
        <f t="shared" si="229"/>
        <v>740</v>
      </c>
      <c r="AX382" s="8">
        <f t="shared" si="230"/>
        <v>730</v>
      </c>
      <c r="AY382" s="8">
        <f t="shared" si="231"/>
        <v>720</v>
      </c>
      <c r="AZ382" s="8">
        <f t="shared" si="232"/>
        <v>715</v>
      </c>
      <c r="BA382" s="8">
        <f t="shared" si="233"/>
        <v>710</v>
      </c>
      <c r="BB382" s="8">
        <f t="shared" si="234"/>
        <v>705</v>
      </c>
      <c r="BC382" s="8">
        <f t="shared" si="235"/>
        <v>700</v>
      </c>
      <c r="BD382" s="8">
        <f t="shared" si="236"/>
        <v>695</v>
      </c>
      <c r="BE382" s="8">
        <f t="shared" si="237"/>
        <v>690</v>
      </c>
      <c r="BF382" s="8">
        <f t="shared" si="238"/>
        <v>685</v>
      </c>
      <c r="BG382" s="8">
        <f t="shared" si="239"/>
        <v>685</v>
      </c>
      <c r="BH382" s="8">
        <f t="shared" si="240"/>
        <v>680</v>
      </c>
      <c r="BI382" s="8" t="str">
        <f t="shared" si="241"/>
        <v/>
      </c>
      <c r="BJ382" s="8" t="str">
        <f t="shared" si="242"/>
        <v/>
      </c>
      <c r="BK382" s="8" t="str">
        <f t="shared" si="243"/>
        <v/>
      </c>
      <c r="BL382" s="8" t="str">
        <f t="shared" si="244"/>
        <v/>
      </c>
      <c r="BM382" s="8" t="str">
        <f t="shared" si="245"/>
        <v/>
      </c>
      <c r="BN382" s="8" t="str">
        <f t="shared" si="246"/>
        <v/>
      </c>
      <c r="BO382" s="8" t="str">
        <f t="shared" si="247"/>
        <v/>
      </c>
      <c r="BP382" s="8" t="str">
        <f t="shared" si="248"/>
        <v/>
      </c>
      <c r="BQ382" s="8" t="str">
        <f t="shared" si="249"/>
        <v/>
      </c>
    </row>
    <row r="383" spans="1:69" x14ac:dyDescent="0.2">
      <c r="A383" s="8" t="str">
        <f>Binning!B384</f>
        <v>GPU</v>
      </c>
      <c r="B383" s="8" t="str">
        <f>Binning!C384</f>
        <v>MG003</v>
      </c>
      <c r="C383" s="8" t="str">
        <f>Binning!D384</f>
        <v>E9</v>
      </c>
      <c r="D383" s="8" t="str">
        <f>Binning!F384</f>
        <v>MG003_E9</v>
      </c>
      <c r="E383" s="8" t="str">
        <f>Binning!G384</f>
        <v>Bin1</v>
      </c>
      <c r="F383" s="8">
        <f>Binning!H384</f>
        <v>890</v>
      </c>
      <c r="G383" s="8">
        <f>Binning!I384</f>
        <v>90</v>
      </c>
      <c r="H383" s="8">
        <f>Binning!J384</f>
        <v>479.40000000000003</v>
      </c>
      <c r="J383" s="8">
        <f>Binning!L384</f>
        <v>770</v>
      </c>
      <c r="K383" s="8">
        <f>Binning!M384</f>
        <v>580</v>
      </c>
      <c r="L383" s="8">
        <f>Binning!N384</f>
        <v>20</v>
      </c>
      <c r="M383" s="8">
        <f>Binning!Y384</f>
        <v>5</v>
      </c>
      <c r="O383" s="8">
        <f t="shared" si="221"/>
        <v>140</v>
      </c>
      <c r="P383" s="8">
        <f>Binning!AZ384</f>
        <v>342.4525995351467</v>
      </c>
      <c r="Q383" s="8" t="str">
        <f t="shared" si="222"/>
        <v>MG003_E9</v>
      </c>
      <c r="R383" s="8">
        <f t="shared" si="253"/>
        <v>770</v>
      </c>
      <c r="S383" s="8">
        <f t="shared" si="253"/>
        <v>750</v>
      </c>
      <c r="T383" s="8">
        <f t="shared" si="253"/>
        <v>720</v>
      </c>
      <c r="U383" s="8">
        <f t="shared" si="253"/>
        <v>705</v>
      </c>
      <c r="V383" s="8">
        <f t="shared" si="253"/>
        <v>695</v>
      </c>
      <c r="W383" s="8">
        <f t="shared" si="253"/>
        <v>685</v>
      </c>
      <c r="X383" s="8">
        <f t="shared" si="253"/>
        <v>680</v>
      </c>
      <c r="Y383" s="8">
        <f t="shared" si="253"/>
        <v>675</v>
      </c>
      <c r="Z383" s="8">
        <f t="shared" si="253"/>
        <v>670</v>
      </c>
      <c r="AA383" s="8">
        <f t="shared" si="253"/>
        <v>665</v>
      </c>
      <c r="AB383" s="8">
        <f t="shared" si="253"/>
        <v>660</v>
      </c>
      <c r="AC383" s="8">
        <f t="shared" si="253"/>
        <v>655</v>
      </c>
      <c r="AD383" s="8">
        <f t="shared" si="253"/>
        <v>650</v>
      </c>
      <c r="AE383" s="8">
        <f t="shared" si="253"/>
        <v>650</v>
      </c>
      <c r="AF383" s="8">
        <f t="shared" si="253"/>
        <v>645</v>
      </c>
      <c r="AG383" s="8" t="str">
        <f t="shared" si="253"/>
        <v/>
      </c>
      <c r="AH383" s="8" t="str">
        <f t="shared" si="251"/>
        <v/>
      </c>
      <c r="AI383" s="8" t="str">
        <f t="shared" si="251"/>
        <v/>
      </c>
      <c r="AJ383" s="8" t="str">
        <f t="shared" ref="AJ383:AO383" si="254">IF($O383*1.03&gt;AJ$2,MAX(MIN(FLOOR(($F383-$G383*LOG10($P383*AJ$2/100))/$M383,1)*$M383,$J383),$K383),"")</f>
        <v/>
      </c>
      <c r="AK383" s="8" t="str">
        <f t="shared" si="254"/>
        <v/>
      </c>
      <c r="AL383" s="8" t="str">
        <f t="shared" si="254"/>
        <v/>
      </c>
      <c r="AM383" s="8" t="str">
        <f t="shared" si="254"/>
        <v/>
      </c>
      <c r="AN383" s="8" t="str">
        <f t="shared" si="254"/>
        <v/>
      </c>
      <c r="AO383" s="8" t="str">
        <f t="shared" si="254"/>
        <v/>
      </c>
      <c r="AQ383" s="8">
        <f t="shared" si="223"/>
        <v>140</v>
      </c>
      <c r="AR383" s="8">
        <f t="shared" si="224"/>
        <v>342.4525995351467</v>
      </c>
      <c r="AS383" s="8" t="str">
        <f t="shared" si="225"/>
        <v>MG003_E9</v>
      </c>
      <c r="AT383" s="8">
        <f t="shared" si="226"/>
        <v>790</v>
      </c>
      <c r="AU383" s="8">
        <f t="shared" si="227"/>
        <v>770</v>
      </c>
      <c r="AV383" s="8">
        <f t="shared" si="228"/>
        <v>740</v>
      </c>
      <c r="AW383" s="8">
        <f t="shared" si="229"/>
        <v>725</v>
      </c>
      <c r="AX383" s="8">
        <f t="shared" si="230"/>
        <v>715</v>
      </c>
      <c r="AY383" s="8">
        <f t="shared" si="231"/>
        <v>705</v>
      </c>
      <c r="AZ383" s="8">
        <f t="shared" si="232"/>
        <v>700</v>
      </c>
      <c r="BA383" s="8">
        <f t="shared" si="233"/>
        <v>695</v>
      </c>
      <c r="BB383" s="8">
        <f t="shared" si="234"/>
        <v>690</v>
      </c>
      <c r="BC383" s="8">
        <f t="shared" si="235"/>
        <v>685</v>
      </c>
      <c r="BD383" s="8">
        <f t="shared" si="236"/>
        <v>680</v>
      </c>
      <c r="BE383" s="8">
        <f t="shared" si="237"/>
        <v>675</v>
      </c>
      <c r="BF383" s="8">
        <f t="shared" si="238"/>
        <v>670</v>
      </c>
      <c r="BG383" s="8">
        <f t="shared" si="239"/>
        <v>670</v>
      </c>
      <c r="BH383" s="8">
        <f t="shared" si="240"/>
        <v>665</v>
      </c>
      <c r="BI383" s="8" t="str">
        <f t="shared" si="241"/>
        <v/>
      </c>
      <c r="BJ383" s="8" t="str">
        <f t="shared" si="242"/>
        <v/>
      </c>
      <c r="BK383" s="8" t="str">
        <f t="shared" si="243"/>
        <v/>
      </c>
      <c r="BL383" s="8" t="str">
        <f t="shared" si="244"/>
        <v/>
      </c>
      <c r="BM383" s="8" t="str">
        <f t="shared" si="245"/>
        <v/>
      </c>
      <c r="BN383" s="8" t="str">
        <f t="shared" si="246"/>
        <v/>
      </c>
      <c r="BO383" s="8" t="str">
        <f t="shared" si="247"/>
        <v/>
      </c>
      <c r="BP383" s="8" t="str">
        <f t="shared" si="248"/>
        <v/>
      </c>
      <c r="BQ383" s="8" t="str">
        <f t="shared" si="249"/>
        <v/>
      </c>
    </row>
    <row r="384" spans="1:69" x14ac:dyDescent="0.2">
      <c r="A384" s="8" t="str">
        <f>Binning!B385</f>
        <v>GPU</v>
      </c>
      <c r="B384" s="8" t="str">
        <f>Binning!C385</f>
        <v>MG003</v>
      </c>
      <c r="C384" s="8" t="str">
        <f>Binning!D385</f>
        <v>E10</v>
      </c>
      <c r="D384" s="8" t="str">
        <f>Binning!F385</f>
        <v>MG003_E10</v>
      </c>
      <c r="E384" s="8" t="str">
        <f>Binning!G385</f>
        <v>Bin1</v>
      </c>
      <c r="F384" s="8">
        <f>Binning!H385</f>
        <v>875</v>
      </c>
      <c r="G384" s="8">
        <f>Binning!I385</f>
        <v>90</v>
      </c>
      <c r="H384" s="8">
        <f>Binning!J385</f>
        <v>479.40000000000003</v>
      </c>
      <c r="J384" s="8">
        <f>Binning!L385</f>
        <v>770</v>
      </c>
      <c r="K384" s="8">
        <f>Binning!M385</f>
        <v>580</v>
      </c>
      <c r="L384" s="8">
        <f>Binning!N385</f>
        <v>20</v>
      </c>
      <c r="M384" s="8">
        <f>Binning!Y385</f>
        <v>5</v>
      </c>
      <c r="O384" s="8">
        <f t="shared" si="221"/>
        <v>140</v>
      </c>
      <c r="P384" s="8">
        <f>Binning!AZ385</f>
        <v>342.4525995351467</v>
      </c>
      <c r="Q384" s="8" t="str">
        <f t="shared" si="222"/>
        <v>MG003_E10</v>
      </c>
      <c r="R384" s="8">
        <f t="shared" si="253"/>
        <v>770</v>
      </c>
      <c r="S384" s="8">
        <f t="shared" si="253"/>
        <v>735</v>
      </c>
      <c r="T384" s="8">
        <f t="shared" si="253"/>
        <v>705</v>
      </c>
      <c r="U384" s="8">
        <f t="shared" si="253"/>
        <v>690</v>
      </c>
      <c r="V384" s="8">
        <f t="shared" si="253"/>
        <v>680</v>
      </c>
      <c r="W384" s="8">
        <f t="shared" si="253"/>
        <v>670</v>
      </c>
      <c r="X384" s="8">
        <f t="shared" si="253"/>
        <v>665</v>
      </c>
      <c r="Y384" s="8">
        <f t="shared" si="253"/>
        <v>660</v>
      </c>
      <c r="Z384" s="8">
        <f t="shared" si="253"/>
        <v>655</v>
      </c>
      <c r="AA384" s="8">
        <f t="shared" si="253"/>
        <v>650</v>
      </c>
      <c r="AB384" s="8">
        <f t="shared" si="253"/>
        <v>645</v>
      </c>
      <c r="AC384" s="8">
        <f t="shared" si="253"/>
        <v>640</v>
      </c>
      <c r="AD384" s="8">
        <f t="shared" si="253"/>
        <v>635</v>
      </c>
      <c r="AE384" s="8">
        <f t="shared" si="253"/>
        <v>635</v>
      </c>
      <c r="AF384" s="8">
        <f t="shared" si="253"/>
        <v>630</v>
      </c>
      <c r="AG384" s="8" t="str">
        <f t="shared" si="253"/>
        <v/>
      </c>
      <c r="AH384" s="8" t="str">
        <f t="shared" ref="AG384:AO416" si="255">IF($O384*1.03&gt;AH$2,MAX(MIN(FLOOR(($F384-$G384*LOG10($P384*AH$2/100))/$M384,1)*$M384,$J384),$K384),"")</f>
        <v/>
      </c>
      <c r="AI384" s="8" t="str">
        <f t="shared" si="255"/>
        <v/>
      </c>
      <c r="AJ384" s="8" t="str">
        <f t="shared" si="255"/>
        <v/>
      </c>
      <c r="AK384" s="8" t="str">
        <f t="shared" si="255"/>
        <v/>
      </c>
      <c r="AL384" s="8" t="str">
        <f t="shared" si="255"/>
        <v/>
      </c>
      <c r="AM384" s="8" t="str">
        <f t="shared" si="255"/>
        <v/>
      </c>
      <c r="AN384" s="8" t="str">
        <f t="shared" si="255"/>
        <v/>
      </c>
      <c r="AO384" s="8" t="str">
        <f t="shared" si="255"/>
        <v/>
      </c>
      <c r="AQ384" s="8">
        <f t="shared" si="223"/>
        <v>140</v>
      </c>
      <c r="AR384" s="8">
        <f t="shared" si="224"/>
        <v>342.4525995351467</v>
      </c>
      <c r="AS384" s="8" t="str">
        <f t="shared" si="225"/>
        <v>MG003_E10</v>
      </c>
      <c r="AT384" s="8">
        <f t="shared" si="226"/>
        <v>790</v>
      </c>
      <c r="AU384" s="8">
        <f t="shared" si="227"/>
        <v>755</v>
      </c>
      <c r="AV384" s="8">
        <f t="shared" si="228"/>
        <v>725</v>
      </c>
      <c r="AW384" s="8">
        <f t="shared" si="229"/>
        <v>710</v>
      </c>
      <c r="AX384" s="8">
        <f t="shared" si="230"/>
        <v>700</v>
      </c>
      <c r="AY384" s="8">
        <f t="shared" si="231"/>
        <v>690</v>
      </c>
      <c r="AZ384" s="8">
        <f t="shared" si="232"/>
        <v>685</v>
      </c>
      <c r="BA384" s="8">
        <f t="shared" si="233"/>
        <v>680</v>
      </c>
      <c r="BB384" s="8">
        <f t="shared" si="234"/>
        <v>675</v>
      </c>
      <c r="BC384" s="8">
        <f t="shared" si="235"/>
        <v>670</v>
      </c>
      <c r="BD384" s="8">
        <f t="shared" si="236"/>
        <v>665</v>
      </c>
      <c r="BE384" s="8">
        <f t="shared" si="237"/>
        <v>660</v>
      </c>
      <c r="BF384" s="8">
        <f t="shared" si="238"/>
        <v>655</v>
      </c>
      <c r="BG384" s="8">
        <f t="shared" si="239"/>
        <v>655</v>
      </c>
      <c r="BH384" s="8">
        <f t="shared" si="240"/>
        <v>650</v>
      </c>
      <c r="BI384" s="8" t="str">
        <f t="shared" si="241"/>
        <v/>
      </c>
      <c r="BJ384" s="8" t="str">
        <f t="shared" si="242"/>
        <v/>
      </c>
      <c r="BK384" s="8" t="str">
        <f t="shared" si="243"/>
        <v/>
      </c>
      <c r="BL384" s="8" t="str">
        <f t="shared" si="244"/>
        <v/>
      </c>
      <c r="BM384" s="8" t="str">
        <f t="shared" si="245"/>
        <v/>
      </c>
      <c r="BN384" s="8" t="str">
        <f t="shared" si="246"/>
        <v/>
      </c>
      <c r="BO384" s="8" t="str">
        <f t="shared" si="247"/>
        <v/>
      </c>
      <c r="BP384" s="8" t="str">
        <f t="shared" si="248"/>
        <v/>
      </c>
      <c r="BQ384" s="8" t="str">
        <f t="shared" si="249"/>
        <v/>
      </c>
    </row>
    <row r="385" spans="1:69" x14ac:dyDescent="0.2">
      <c r="A385" s="8" t="str">
        <f>Binning!B386</f>
        <v>GPU</v>
      </c>
      <c r="B385" s="8" t="str">
        <f>Binning!C386</f>
        <v>MG003</v>
      </c>
      <c r="C385" s="8" t="str">
        <f>Binning!D386</f>
        <v>E11</v>
      </c>
      <c r="D385" s="8" t="str">
        <f>Binning!F386</f>
        <v>MG003_E11</v>
      </c>
      <c r="E385" s="8" t="str">
        <f>Binning!G386</f>
        <v>Bin1</v>
      </c>
      <c r="F385" s="8">
        <f>Binning!H386</f>
        <v>860</v>
      </c>
      <c r="G385" s="8">
        <f>Binning!I386</f>
        <v>90</v>
      </c>
      <c r="H385" s="8">
        <f>Binning!J386</f>
        <v>479.40000000000003</v>
      </c>
      <c r="J385" s="8">
        <f>Binning!L386</f>
        <v>770</v>
      </c>
      <c r="K385" s="8">
        <f>Binning!M386</f>
        <v>580</v>
      </c>
      <c r="L385" s="8">
        <f>Binning!N386</f>
        <v>20</v>
      </c>
      <c r="M385" s="8">
        <f>Binning!Y386</f>
        <v>5</v>
      </c>
      <c r="O385" s="8">
        <f t="shared" si="221"/>
        <v>140</v>
      </c>
      <c r="P385" s="8">
        <f>Binning!AZ386</f>
        <v>342.4525995351467</v>
      </c>
      <c r="Q385" s="8" t="str">
        <f t="shared" si="222"/>
        <v>MG003_E11</v>
      </c>
      <c r="R385" s="8">
        <f t="shared" si="253"/>
        <v>770</v>
      </c>
      <c r="S385" s="8">
        <f t="shared" si="253"/>
        <v>720</v>
      </c>
      <c r="T385" s="8">
        <f t="shared" si="253"/>
        <v>690</v>
      </c>
      <c r="U385" s="8">
        <f t="shared" si="253"/>
        <v>675</v>
      </c>
      <c r="V385" s="8">
        <f t="shared" si="253"/>
        <v>665</v>
      </c>
      <c r="W385" s="8">
        <f t="shared" si="253"/>
        <v>655</v>
      </c>
      <c r="X385" s="8">
        <f t="shared" si="253"/>
        <v>650</v>
      </c>
      <c r="Y385" s="8">
        <f t="shared" si="253"/>
        <v>645</v>
      </c>
      <c r="Z385" s="8">
        <f t="shared" si="253"/>
        <v>640</v>
      </c>
      <c r="AA385" s="8">
        <f t="shared" si="253"/>
        <v>635</v>
      </c>
      <c r="AB385" s="8">
        <f t="shared" si="253"/>
        <v>630</v>
      </c>
      <c r="AC385" s="8">
        <f t="shared" si="253"/>
        <v>625</v>
      </c>
      <c r="AD385" s="8">
        <f t="shared" si="253"/>
        <v>620</v>
      </c>
      <c r="AE385" s="8">
        <f t="shared" si="253"/>
        <v>620</v>
      </c>
      <c r="AF385" s="8">
        <f t="shared" si="253"/>
        <v>615</v>
      </c>
      <c r="AG385" s="8" t="str">
        <f t="shared" si="253"/>
        <v/>
      </c>
      <c r="AH385" s="8" t="str">
        <f t="shared" si="255"/>
        <v/>
      </c>
      <c r="AI385" s="8" t="str">
        <f t="shared" si="255"/>
        <v/>
      </c>
      <c r="AJ385" s="8" t="str">
        <f t="shared" si="255"/>
        <v/>
      </c>
      <c r="AK385" s="8" t="str">
        <f t="shared" si="255"/>
        <v/>
      </c>
      <c r="AL385" s="8" t="str">
        <f t="shared" si="255"/>
        <v/>
      </c>
      <c r="AM385" s="8" t="str">
        <f t="shared" si="255"/>
        <v/>
      </c>
      <c r="AN385" s="8" t="str">
        <f t="shared" si="255"/>
        <v/>
      </c>
      <c r="AO385" s="8" t="str">
        <f t="shared" si="255"/>
        <v/>
      </c>
      <c r="AQ385" s="8">
        <f t="shared" si="223"/>
        <v>140</v>
      </c>
      <c r="AR385" s="8">
        <f t="shared" si="224"/>
        <v>342.4525995351467</v>
      </c>
      <c r="AS385" s="8" t="str">
        <f t="shared" si="225"/>
        <v>MG003_E11</v>
      </c>
      <c r="AT385" s="8">
        <f t="shared" si="226"/>
        <v>790</v>
      </c>
      <c r="AU385" s="8">
        <f t="shared" si="227"/>
        <v>740</v>
      </c>
      <c r="AV385" s="8">
        <f t="shared" si="228"/>
        <v>710</v>
      </c>
      <c r="AW385" s="8">
        <f t="shared" si="229"/>
        <v>695</v>
      </c>
      <c r="AX385" s="8">
        <f t="shared" si="230"/>
        <v>685</v>
      </c>
      <c r="AY385" s="8">
        <f t="shared" si="231"/>
        <v>675</v>
      </c>
      <c r="AZ385" s="8">
        <f t="shared" si="232"/>
        <v>670</v>
      </c>
      <c r="BA385" s="8">
        <f t="shared" si="233"/>
        <v>665</v>
      </c>
      <c r="BB385" s="8">
        <f t="shared" si="234"/>
        <v>660</v>
      </c>
      <c r="BC385" s="8">
        <f t="shared" si="235"/>
        <v>655</v>
      </c>
      <c r="BD385" s="8">
        <f t="shared" si="236"/>
        <v>650</v>
      </c>
      <c r="BE385" s="8">
        <f t="shared" si="237"/>
        <v>645</v>
      </c>
      <c r="BF385" s="8">
        <f t="shared" si="238"/>
        <v>640</v>
      </c>
      <c r="BG385" s="8">
        <f t="shared" si="239"/>
        <v>640</v>
      </c>
      <c r="BH385" s="8">
        <f t="shared" si="240"/>
        <v>635</v>
      </c>
      <c r="BI385" s="8" t="str">
        <f t="shared" si="241"/>
        <v/>
      </c>
      <c r="BJ385" s="8" t="str">
        <f t="shared" si="242"/>
        <v/>
      </c>
      <c r="BK385" s="8" t="str">
        <f t="shared" si="243"/>
        <v/>
      </c>
      <c r="BL385" s="8" t="str">
        <f t="shared" si="244"/>
        <v/>
      </c>
      <c r="BM385" s="8" t="str">
        <f t="shared" si="245"/>
        <v/>
      </c>
      <c r="BN385" s="8" t="str">
        <f t="shared" si="246"/>
        <v/>
      </c>
      <c r="BO385" s="8" t="str">
        <f t="shared" si="247"/>
        <v/>
      </c>
      <c r="BP385" s="8" t="str">
        <f t="shared" si="248"/>
        <v/>
      </c>
      <c r="BQ385" s="8" t="str">
        <f t="shared" si="249"/>
        <v/>
      </c>
    </row>
    <row r="386" spans="1:69" x14ac:dyDescent="0.2">
      <c r="A386" s="8" t="str">
        <f>Binning!B387</f>
        <v>GPU</v>
      </c>
      <c r="B386" s="8" t="str">
        <f>Binning!C387</f>
        <v>MG003</v>
      </c>
      <c r="C386" s="8" t="str">
        <f>Binning!D387</f>
        <v>E12</v>
      </c>
      <c r="D386" s="8" t="str">
        <f>Binning!F387</f>
        <v>MG003_E12</v>
      </c>
      <c r="E386" s="8" t="str">
        <f>Binning!G387</f>
        <v>Bin1</v>
      </c>
      <c r="F386" s="8">
        <f>Binning!H387</f>
        <v>845</v>
      </c>
      <c r="G386" s="8">
        <f>Binning!I387</f>
        <v>90</v>
      </c>
      <c r="H386" s="8">
        <f>Binning!J387</f>
        <v>479.40000000000003</v>
      </c>
      <c r="J386" s="8">
        <f>Binning!L387</f>
        <v>770</v>
      </c>
      <c r="K386" s="8">
        <f>Binning!M387</f>
        <v>580</v>
      </c>
      <c r="L386" s="8">
        <f>Binning!N387</f>
        <v>20</v>
      </c>
      <c r="M386" s="8">
        <f>Binning!Y387</f>
        <v>5</v>
      </c>
      <c r="O386" s="8">
        <f t="shared" si="221"/>
        <v>140</v>
      </c>
      <c r="P386" s="8">
        <f>Binning!AZ387</f>
        <v>342.4525995351467</v>
      </c>
      <c r="Q386" s="8" t="str">
        <f t="shared" si="222"/>
        <v>MG003_E12</v>
      </c>
      <c r="R386" s="8">
        <f t="shared" ref="R386:AG404" si="256">IF($O386*1.03&gt;R$2,MAX(MIN(FLOOR(($F386-$G386*LOG10($P386*R$2/100))/$M386,1)*$M386,$J386),$K386),"")</f>
        <v>770</v>
      </c>
      <c r="S386" s="8">
        <f t="shared" si="256"/>
        <v>705</v>
      </c>
      <c r="T386" s="8">
        <f t="shared" si="256"/>
        <v>675</v>
      </c>
      <c r="U386" s="8">
        <f t="shared" si="256"/>
        <v>660</v>
      </c>
      <c r="V386" s="8">
        <f t="shared" si="256"/>
        <v>650</v>
      </c>
      <c r="W386" s="8">
        <f t="shared" si="256"/>
        <v>640</v>
      </c>
      <c r="X386" s="8">
        <f t="shared" si="256"/>
        <v>635</v>
      </c>
      <c r="Y386" s="8">
        <f t="shared" si="256"/>
        <v>630</v>
      </c>
      <c r="Z386" s="8">
        <f t="shared" si="256"/>
        <v>625</v>
      </c>
      <c r="AA386" s="8">
        <f t="shared" si="256"/>
        <v>620</v>
      </c>
      <c r="AB386" s="8">
        <f t="shared" si="256"/>
        <v>615</v>
      </c>
      <c r="AC386" s="8">
        <f t="shared" si="256"/>
        <v>610</v>
      </c>
      <c r="AD386" s="8">
        <f t="shared" si="256"/>
        <v>605</v>
      </c>
      <c r="AE386" s="8">
        <f t="shared" si="256"/>
        <v>605</v>
      </c>
      <c r="AF386" s="8">
        <f t="shared" si="256"/>
        <v>600</v>
      </c>
      <c r="AG386" s="8" t="str">
        <f t="shared" si="256"/>
        <v/>
      </c>
      <c r="AH386" s="8" t="str">
        <f t="shared" si="255"/>
        <v/>
      </c>
      <c r="AI386" s="8" t="str">
        <f t="shared" si="255"/>
        <v/>
      </c>
      <c r="AJ386" s="8" t="str">
        <f t="shared" si="255"/>
        <v/>
      </c>
      <c r="AK386" s="8" t="str">
        <f t="shared" si="255"/>
        <v/>
      </c>
      <c r="AL386" s="8" t="str">
        <f t="shared" si="255"/>
        <v/>
      </c>
      <c r="AM386" s="8" t="str">
        <f t="shared" si="255"/>
        <v/>
      </c>
      <c r="AN386" s="8" t="str">
        <f t="shared" si="255"/>
        <v/>
      </c>
      <c r="AO386" s="8" t="str">
        <f t="shared" si="255"/>
        <v/>
      </c>
      <c r="AQ386" s="8">
        <f t="shared" si="223"/>
        <v>140</v>
      </c>
      <c r="AR386" s="8">
        <f t="shared" si="224"/>
        <v>342.4525995351467</v>
      </c>
      <c r="AS386" s="8" t="str">
        <f t="shared" si="225"/>
        <v>MG003_E12</v>
      </c>
      <c r="AT386" s="8">
        <f t="shared" si="226"/>
        <v>790</v>
      </c>
      <c r="AU386" s="8">
        <f t="shared" si="227"/>
        <v>725</v>
      </c>
      <c r="AV386" s="8">
        <f t="shared" si="228"/>
        <v>695</v>
      </c>
      <c r="AW386" s="8">
        <f t="shared" si="229"/>
        <v>680</v>
      </c>
      <c r="AX386" s="8">
        <f t="shared" si="230"/>
        <v>670</v>
      </c>
      <c r="AY386" s="8">
        <f t="shared" si="231"/>
        <v>660</v>
      </c>
      <c r="AZ386" s="8">
        <f t="shared" si="232"/>
        <v>655</v>
      </c>
      <c r="BA386" s="8">
        <f t="shared" si="233"/>
        <v>650</v>
      </c>
      <c r="BB386" s="8">
        <f t="shared" si="234"/>
        <v>645</v>
      </c>
      <c r="BC386" s="8">
        <f t="shared" si="235"/>
        <v>640</v>
      </c>
      <c r="BD386" s="8">
        <f t="shared" si="236"/>
        <v>635</v>
      </c>
      <c r="BE386" s="8">
        <f t="shared" si="237"/>
        <v>630</v>
      </c>
      <c r="BF386" s="8">
        <f t="shared" si="238"/>
        <v>625</v>
      </c>
      <c r="BG386" s="8">
        <f t="shared" si="239"/>
        <v>625</v>
      </c>
      <c r="BH386" s="8">
        <f t="shared" si="240"/>
        <v>620</v>
      </c>
      <c r="BI386" s="8" t="str">
        <f t="shared" si="241"/>
        <v/>
      </c>
      <c r="BJ386" s="8" t="str">
        <f t="shared" si="242"/>
        <v/>
      </c>
      <c r="BK386" s="8" t="str">
        <f t="shared" si="243"/>
        <v/>
      </c>
      <c r="BL386" s="8" t="str">
        <f t="shared" si="244"/>
        <v/>
      </c>
      <c r="BM386" s="8" t="str">
        <f t="shared" si="245"/>
        <v/>
      </c>
      <c r="BN386" s="8" t="str">
        <f t="shared" si="246"/>
        <v/>
      </c>
      <c r="BO386" s="8" t="str">
        <f t="shared" si="247"/>
        <v/>
      </c>
      <c r="BP386" s="8" t="str">
        <f t="shared" si="248"/>
        <v/>
      </c>
      <c r="BQ386" s="8" t="str">
        <f t="shared" si="249"/>
        <v/>
      </c>
    </row>
    <row r="387" spans="1:69" x14ac:dyDescent="0.2">
      <c r="A387" s="8" t="str">
        <f>Binning!B388</f>
        <v>GPU</v>
      </c>
      <c r="B387" s="8" t="str">
        <f>Binning!C388</f>
        <v>MG004</v>
      </c>
      <c r="C387" s="8" t="str">
        <f>Binning!D388</f>
        <v>E1</v>
      </c>
      <c r="D387" s="8" t="str">
        <f>Binning!F388</f>
        <v>MG004_E1</v>
      </c>
      <c r="E387" s="8" t="str">
        <f>Binning!G388</f>
        <v>Bin1</v>
      </c>
      <c r="F387" s="8">
        <f>Binning!H388</f>
        <v>1060</v>
      </c>
      <c r="G387" s="8">
        <f>Binning!I388</f>
        <v>105</v>
      </c>
      <c r="H387" s="8">
        <f>Binning!J388</f>
        <v>479.40000000000003</v>
      </c>
      <c r="J387" s="8">
        <f>Binning!L388</f>
        <v>830</v>
      </c>
      <c r="K387" s="8">
        <f>Binning!M388</f>
        <v>610</v>
      </c>
      <c r="L387" s="8">
        <f>Binning!N388</f>
        <v>20</v>
      </c>
      <c r="M387" s="8">
        <f>Binning!Y388</f>
        <v>5</v>
      </c>
      <c r="O387" s="8">
        <f t="shared" si="221"/>
        <v>140</v>
      </c>
      <c r="P387" s="8">
        <f>Binning!AZ388</f>
        <v>342.4525995351467</v>
      </c>
      <c r="Q387" s="8" t="str">
        <f t="shared" si="222"/>
        <v>MG004_E1</v>
      </c>
      <c r="R387" s="8">
        <f t="shared" si="256"/>
        <v>830</v>
      </c>
      <c r="S387" s="8">
        <f t="shared" si="256"/>
        <v>830</v>
      </c>
      <c r="T387" s="8">
        <f t="shared" si="256"/>
        <v>830</v>
      </c>
      <c r="U387" s="8">
        <f t="shared" si="256"/>
        <v>830</v>
      </c>
      <c r="V387" s="8">
        <f t="shared" si="256"/>
        <v>830</v>
      </c>
      <c r="W387" s="8">
        <f t="shared" si="256"/>
        <v>825</v>
      </c>
      <c r="X387" s="8">
        <f t="shared" si="256"/>
        <v>815</v>
      </c>
      <c r="Y387" s="8">
        <f t="shared" si="256"/>
        <v>810</v>
      </c>
      <c r="Z387" s="8">
        <f t="shared" si="256"/>
        <v>800</v>
      </c>
      <c r="AA387" s="8">
        <f t="shared" si="256"/>
        <v>795</v>
      </c>
      <c r="AB387" s="8">
        <f t="shared" si="256"/>
        <v>790</v>
      </c>
      <c r="AC387" s="8">
        <f t="shared" si="256"/>
        <v>785</v>
      </c>
      <c r="AD387" s="8">
        <f t="shared" si="256"/>
        <v>785</v>
      </c>
      <c r="AE387" s="8">
        <f t="shared" si="256"/>
        <v>780</v>
      </c>
      <c r="AF387" s="8">
        <f t="shared" si="256"/>
        <v>775</v>
      </c>
      <c r="AG387" s="8" t="str">
        <f t="shared" si="256"/>
        <v/>
      </c>
      <c r="AH387" s="8" t="str">
        <f t="shared" si="255"/>
        <v/>
      </c>
      <c r="AI387" s="8" t="str">
        <f t="shared" si="255"/>
        <v/>
      </c>
      <c r="AJ387" s="8" t="str">
        <f t="shared" si="255"/>
        <v/>
      </c>
      <c r="AK387" s="8" t="str">
        <f t="shared" si="255"/>
        <v/>
      </c>
      <c r="AL387" s="8" t="str">
        <f t="shared" si="255"/>
        <v/>
      </c>
      <c r="AM387" s="8" t="str">
        <f t="shared" si="255"/>
        <v/>
      </c>
      <c r="AN387" s="8" t="str">
        <f t="shared" si="255"/>
        <v/>
      </c>
      <c r="AO387" s="8" t="str">
        <f t="shared" si="255"/>
        <v/>
      </c>
      <c r="AQ387" s="8">
        <f t="shared" si="223"/>
        <v>140</v>
      </c>
      <c r="AR387" s="8">
        <f t="shared" si="224"/>
        <v>342.4525995351467</v>
      </c>
      <c r="AS387" s="8" t="str">
        <f t="shared" si="225"/>
        <v>MG004_E1</v>
      </c>
      <c r="AT387" s="8">
        <f t="shared" si="226"/>
        <v>850</v>
      </c>
      <c r="AU387" s="8">
        <f t="shared" si="227"/>
        <v>850</v>
      </c>
      <c r="AV387" s="8">
        <f t="shared" si="228"/>
        <v>850</v>
      </c>
      <c r="AW387" s="8">
        <f t="shared" si="229"/>
        <v>850</v>
      </c>
      <c r="AX387" s="8">
        <f t="shared" si="230"/>
        <v>850</v>
      </c>
      <c r="AY387" s="8">
        <f t="shared" si="231"/>
        <v>845</v>
      </c>
      <c r="AZ387" s="8">
        <f t="shared" si="232"/>
        <v>835</v>
      </c>
      <c r="BA387" s="8">
        <f t="shared" si="233"/>
        <v>830</v>
      </c>
      <c r="BB387" s="8">
        <f t="shared" si="234"/>
        <v>820</v>
      </c>
      <c r="BC387" s="8">
        <f t="shared" si="235"/>
        <v>815</v>
      </c>
      <c r="BD387" s="8">
        <f t="shared" si="236"/>
        <v>810</v>
      </c>
      <c r="BE387" s="8">
        <f t="shared" si="237"/>
        <v>805</v>
      </c>
      <c r="BF387" s="8">
        <f t="shared" si="238"/>
        <v>805</v>
      </c>
      <c r="BG387" s="8">
        <f t="shared" si="239"/>
        <v>800</v>
      </c>
      <c r="BH387" s="8">
        <f t="shared" si="240"/>
        <v>795</v>
      </c>
      <c r="BI387" s="8" t="str">
        <f t="shared" si="241"/>
        <v/>
      </c>
      <c r="BJ387" s="8" t="str">
        <f t="shared" si="242"/>
        <v/>
      </c>
      <c r="BK387" s="8" t="str">
        <f t="shared" si="243"/>
        <v/>
      </c>
      <c r="BL387" s="8" t="str">
        <f t="shared" si="244"/>
        <v/>
      </c>
      <c r="BM387" s="8" t="str">
        <f t="shared" si="245"/>
        <v/>
      </c>
      <c r="BN387" s="8" t="str">
        <f t="shared" si="246"/>
        <v/>
      </c>
      <c r="BO387" s="8" t="str">
        <f t="shared" si="247"/>
        <v/>
      </c>
      <c r="BP387" s="8" t="str">
        <f t="shared" si="248"/>
        <v/>
      </c>
      <c r="BQ387" s="8" t="str">
        <f t="shared" si="249"/>
        <v/>
      </c>
    </row>
    <row r="388" spans="1:69" x14ac:dyDescent="0.2">
      <c r="A388" s="8" t="str">
        <f>Binning!B389</f>
        <v>GPU</v>
      </c>
      <c r="B388" s="8" t="str">
        <f>Binning!C389</f>
        <v>MG004</v>
      </c>
      <c r="C388" s="8" t="str">
        <f>Binning!D389</f>
        <v>E2</v>
      </c>
      <c r="D388" s="8" t="str">
        <f>Binning!F389</f>
        <v>MG004_E2</v>
      </c>
      <c r="E388" s="8" t="str">
        <f>Binning!G389</f>
        <v>Bin1</v>
      </c>
      <c r="F388" s="8">
        <f>Binning!H389</f>
        <v>1045</v>
      </c>
      <c r="G388" s="8">
        <f>Binning!I389</f>
        <v>105</v>
      </c>
      <c r="H388" s="8">
        <f>Binning!J389</f>
        <v>479.40000000000003</v>
      </c>
      <c r="J388" s="8">
        <f>Binning!L389</f>
        <v>820</v>
      </c>
      <c r="K388" s="8">
        <f>Binning!M389</f>
        <v>610</v>
      </c>
      <c r="L388" s="8">
        <f>Binning!N389</f>
        <v>20</v>
      </c>
      <c r="M388" s="8">
        <f>Binning!Y389</f>
        <v>5</v>
      </c>
      <c r="O388" s="8">
        <f t="shared" si="221"/>
        <v>140</v>
      </c>
      <c r="P388" s="8">
        <f>Binning!AZ389</f>
        <v>342.4525995351467</v>
      </c>
      <c r="Q388" s="8" t="str">
        <f t="shared" si="222"/>
        <v>MG004_E2</v>
      </c>
      <c r="R388" s="8">
        <f t="shared" si="256"/>
        <v>820</v>
      </c>
      <c r="S388" s="8">
        <f t="shared" si="256"/>
        <v>820</v>
      </c>
      <c r="T388" s="8">
        <f t="shared" si="256"/>
        <v>820</v>
      </c>
      <c r="U388" s="8">
        <f t="shared" si="256"/>
        <v>820</v>
      </c>
      <c r="V388" s="8">
        <f t="shared" si="256"/>
        <v>820</v>
      </c>
      <c r="W388" s="8">
        <f t="shared" si="256"/>
        <v>810</v>
      </c>
      <c r="X388" s="8">
        <f t="shared" si="256"/>
        <v>800</v>
      </c>
      <c r="Y388" s="8">
        <f t="shared" si="256"/>
        <v>795</v>
      </c>
      <c r="Z388" s="8">
        <f t="shared" si="256"/>
        <v>785</v>
      </c>
      <c r="AA388" s="8">
        <f t="shared" si="256"/>
        <v>780</v>
      </c>
      <c r="AB388" s="8">
        <f t="shared" si="256"/>
        <v>775</v>
      </c>
      <c r="AC388" s="8">
        <f t="shared" si="256"/>
        <v>770</v>
      </c>
      <c r="AD388" s="8">
        <f t="shared" si="256"/>
        <v>770</v>
      </c>
      <c r="AE388" s="8">
        <f t="shared" si="256"/>
        <v>765</v>
      </c>
      <c r="AF388" s="8">
        <f t="shared" si="256"/>
        <v>760</v>
      </c>
      <c r="AG388" s="8" t="str">
        <f t="shared" si="256"/>
        <v/>
      </c>
      <c r="AH388" s="8" t="str">
        <f t="shared" si="255"/>
        <v/>
      </c>
      <c r="AI388" s="8" t="str">
        <f t="shared" si="255"/>
        <v/>
      </c>
      <c r="AJ388" s="8" t="str">
        <f t="shared" si="255"/>
        <v/>
      </c>
      <c r="AK388" s="8" t="str">
        <f t="shared" si="255"/>
        <v/>
      </c>
      <c r="AL388" s="8" t="str">
        <f t="shared" si="255"/>
        <v/>
      </c>
      <c r="AM388" s="8" t="str">
        <f t="shared" si="255"/>
        <v/>
      </c>
      <c r="AN388" s="8" t="str">
        <f t="shared" si="255"/>
        <v/>
      </c>
      <c r="AO388" s="8" t="str">
        <f t="shared" si="255"/>
        <v/>
      </c>
      <c r="AQ388" s="8">
        <f t="shared" si="223"/>
        <v>140</v>
      </c>
      <c r="AR388" s="8">
        <f t="shared" si="224"/>
        <v>342.4525995351467</v>
      </c>
      <c r="AS388" s="8" t="str">
        <f t="shared" si="225"/>
        <v>MG004_E2</v>
      </c>
      <c r="AT388" s="8">
        <f t="shared" si="226"/>
        <v>840</v>
      </c>
      <c r="AU388" s="8">
        <f t="shared" si="227"/>
        <v>840</v>
      </c>
      <c r="AV388" s="8">
        <f t="shared" si="228"/>
        <v>840</v>
      </c>
      <c r="AW388" s="8">
        <f t="shared" si="229"/>
        <v>840</v>
      </c>
      <c r="AX388" s="8">
        <f t="shared" si="230"/>
        <v>840</v>
      </c>
      <c r="AY388" s="8">
        <f t="shared" si="231"/>
        <v>830</v>
      </c>
      <c r="AZ388" s="8">
        <f t="shared" si="232"/>
        <v>820</v>
      </c>
      <c r="BA388" s="8">
        <f t="shared" si="233"/>
        <v>815</v>
      </c>
      <c r="BB388" s="8">
        <f t="shared" si="234"/>
        <v>805</v>
      </c>
      <c r="BC388" s="8">
        <f t="shared" si="235"/>
        <v>800</v>
      </c>
      <c r="BD388" s="8">
        <f t="shared" si="236"/>
        <v>795</v>
      </c>
      <c r="BE388" s="8">
        <f t="shared" si="237"/>
        <v>790</v>
      </c>
      <c r="BF388" s="8">
        <f t="shared" si="238"/>
        <v>790</v>
      </c>
      <c r="BG388" s="8">
        <f t="shared" si="239"/>
        <v>785</v>
      </c>
      <c r="BH388" s="8">
        <f t="shared" si="240"/>
        <v>780</v>
      </c>
      <c r="BI388" s="8" t="str">
        <f t="shared" si="241"/>
        <v/>
      </c>
      <c r="BJ388" s="8" t="str">
        <f t="shared" si="242"/>
        <v/>
      </c>
      <c r="BK388" s="8" t="str">
        <f t="shared" si="243"/>
        <v/>
      </c>
      <c r="BL388" s="8" t="str">
        <f t="shared" si="244"/>
        <v/>
      </c>
      <c r="BM388" s="8" t="str">
        <f t="shared" si="245"/>
        <v/>
      </c>
      <c r="BN388" s="8" t="str">
        <f t="shared" si="246"/>
        <v/>
      </c>
      <c r="BO388" s="8" t="str">
        <f t="shared" si="247"/>
        <v/>
      </c>
      <c r="BP388" s="8" t="str">
        <f t="shared" si="248"/>
        <v/>
      </c>
      <c r="BQ388" s="8" t="str">
        <f t="shared" si="249"/>
        <v/>
      </c>
    </row>
    <row r="389" spans="1:69" x14ac:dyDescent="0.2">
      <c r="A389" s="8" t="str">
        <f>Binning!B390</f>
        <v>GPU</v>
      </c>
      <c r="B389" s="8" t="str">
        <f>Binning!C390</f>
        <v>MG004</v>
      </c>
      <c r="C389" s="8" t="str">
        <f>Binning!D390</f>
        <v>E3</v>
      </c>
      <c r="D389" s="8" t="str">
        <f>Binning!F390</f>
        <v>MG004_E3</v>
      </c>
      <c r="E389" s="8" t="str">
        <f>Binning!G390</f>
        <v>Bin1</v>
      </c>
      <c r="F389" s="8">
        <f>Binning!H390</f>
        <v>1030</v>
      </c>
      <c r="G389" s="8">
        <f>Binning!I390</f>
        <v>105</v>
      </c>
      <c r="H389" s="8">
        <f>Binning!J390</f>
        <v>479.40000000000003</v>
      </c>
      <c r="J389" s="8">
        <f>Binning!L390</f>
        <v>810</v>
      </c>
      <c r="K389" s="8">
        <f>Binning!M390</f>
        <v>610</v>
      </c>
      <c r="L389" s="8">
        <f>Binning!N390</f>
        <v>20</v>
      </c>
      <c r="M389" s="8">
        <f>Binning!Y390</f>
        <v>5</v>
      </c>
      <c r="O389" s="8">
        <f t="shared" si="221"/>
        <v>140</v>
      </c>
      <c r="P389" s="8">
        <f>Binning!AZ390</f>
        <v>342.4525995351467</v>
      </c>
      <c r="Q389" s="8" t="str">
        <f t="shared" si="222"/>
        <v>MG004_E3</v>
      </c>
      <c r="R389" s="8">
        <f t="shared" si="256"/>
        <v>810</v>
      </c>
      <c r="S389" s="8">
        <f t="shared" si="256"/>
        <v>810</v>
      </c>
      <c r="T389" s="8">
        <f t="shared" si="256"/>
        <v>810</v>
      </c>
      <c r="U389" s="8">
        <f t="shared" si="256"/>
        <v>810</v>
      </c>
      <c r="V389" s="8">
        <f t="shared" si="256"/>
        <v>805</v>
      </c>
      <c r="W389" s="8">
        <f t="shared" si="256"/>
        <v>795</v>
      </c>
      <c r="X389" s="8">
        <f t="shared" si="256"/>
        <v>785</v>
      </c>
      <c r="Y389" s="8">
        <f t="shared" si="256"/>
        <v>780</v>
      </c>
      <c r="Z389" s="8">
        <f t="shared" si="256"/>
        <v>770</v>
      </c>
      <c r="AA389" s="8">
        <f t="shared" si="256"/>
        <v>765</v>
      </c>
      <c r="AB389" s="8">
        <f t="shared" si="256"/>
        <v>760</v>
      </c>
      <c r="AC389" s="8">
        <f t="shared" si="256"/>
        <v>755</v>
      </c>
      <c r="AD389" s="8">
        <f t="shared" si="256"/>
        <v>755</v>
      </c>
      <c r="AE389" s="8">
        <f t="shared" si="256"/>
        <v>750</v>
      </c>
      <c r="AF389" s="8">
        <f t="shared" si="256"/>
        <v>745</v>
      </c>
      <c r="AG389" s="8" t="str">
        <f t="shared" si="256"/>
        <v/>
      </c>
      <c r="AH389" s="8" t="str">
        <f t="shared" si="255"/>
        <v/>
      </c>
      <c r="AI389" s="8" t="str">
        <f t="shared" si="255"/>
        <v/>
      </c>
      <c r="AJ389" s="8" t="str">
        <f t="shared" si="255"/>
        <v/>
      </c>
      <c r="AK389" s="8" t="str">
        <f t="shared" si="255"/>
        <v/>
      </c>
      <c r="AL389" s="8" t="str">
        <f t="shared" si="255"/>
        <v/>
      </c>
      <c r="AM389" s="8" t="str">
        <f t="shared" si="255"/>
        <v/>
      </c>
      <c r="AN389" s="8" t="str">
        <f t="shared" si="255"/>
        <v/>
      </c>
      <c r="AO389" s="8" t="str">
        <f t="shared" si="255"/>
        <v/>
      </c>
      <c r="AQ389" s="8">
        <f t="shared" si="223"/>
        <v>140</v>
      </c>
      <c r="AR389" s="8">
        <f t="shared" si="224"/>
        <v>342.4525995351467</v>
      </c>
      <c r="AS389" s="8" t="str">
        <f t="shared" si="225"/>
        <v>MG004_E3</v>
      </c>
      <c r="AT389" s="8">
        <f t="shared" si="226"/>
        <v>830</v>
      </c>
      <c r="AU389" s="8">
        <f t="shared" si="227"/>
        <v>830</v>
      </c>
      <c r="AV389" s="8">
        <f t="shared" si="228"/>
        <v>830</v>
      </c>
      <c r="AW389" s="8">
        <f t="shared" si="229"/>
        <v>830</v>
      </c>
      <c r="AX389" s="8">
        <f t="shared" si="230"/>
        <v>825</v>
      </c>
      <c r="AY389" s="8">
        <f t="shared" si="231"/>
        <v>815</v>
      </c>
      <c r="AZ389" s="8">
        <f t="shared" si="232"/>
        <v>805</v>
      </c>
      <c r="BA389" s="8">
        <f t="shared" si="233"/>
        <v>800</v>
      </c>
      <c r="BB389" s="8">
        <f t="shared" si="234"/>
        <v>790</v>
      </c>
      <c r="BC389" s="8">
        <f t="shared" si="235"/>
        <v>785</v>
      </c>
      <c r="BD389" s="8">
        <f t="shared" si="236"/>
        <v>780</v>
      </c>
      <c r="BE389" s="8">
        <f t="shared" si="237"/>
        <v>775</v>
      </c>
      <c r="BF389" s="8">
        <f t="shared" si="238"/>
        <v>775</v>
      </c>
      <c r="BG389" s="8">
        <f t="shared" si="239"/>
        <v>770</v>
      </c>
      <c r="BH389" s="8">
        <f t="shared" si="240"/>
        <v>765</v>
      </c>
      <c r="BI389" s="8" t="str">
        <f t="shared" si="241"/>
        <v/>
      </c>
      <c r="BJ389" s="8" t="str">
        <f t="shared" si="242"/>
        <v/>
      </c>
      <c r="BK389" s="8" t="str">
        <f t="shared" si="243"/>
        <v/>
      </c>
      <c r="BL389" s="8" t="str">
        <f t="shared" si="244"/>
        <v/>
      </c>
      <c r="BM389" s="8" t="str">
        <f t="shared" si="245"/>
        <v/>
      </c>
      <c r="BN389" s="8" t="str">
        <f t="shared" si="246"/>
        <v/>
      </c>
      <c r="BO389" s="8" t="str">
        <f t="shared" si="247"/>
        <v/>
      </c>
      <c r="BP389" s="8" t="str">
        <f t="shared" si="248"/>
        <v/>
      </c>
      <c r="BQ389" s="8" t="str">
        <f t="shared" si="249"/>
        <v/>
      </c>
    </row>
    <row r="390" spans="1:69" x14ac:dyDescent="0.2">
      <c r="A390" s="8" t="str">
        <f>Binning!B391</f>
        <v>GPU</v>
      </c>
      <c r="B390" s="8" t="str">
        <f>Binning!C391</f>
        <v>MG004</v>
      </c>
      <c r="C390" s="8" t="str">
        <f>Binning!D391</f>
        <v>E4</v>
      </c>
      <c r="D390" s="8" t="str">
        <f>Binning!F391</f>
        <v>MG004_E4</v>
      </c>
      <c r="E390" s="8" t="str">
        <f>Binning!G391</f>
        <v>Bin1</v>
      </c>
      <c r="F390" s="8">
        <f>Binning!H391</f>
        <v>1015</v>
      </c>
      <c r="G390" s="8">
        <f>Binning!I391</f>
        <v>105</v>
      </c>
      <c r="H390" s="8">
        <f>Binning!J391</f>
        <v>479.40000000000003</v>
      </c>
      <c r="J390" s="8">
        <f>Binning!L391</f>
        <v>810</v>
      </c>
      <c r="K390" s="8">
        <f>Binning!M391</f>
        <v>610</v>
      </c>
      <c r="L390" s="8">
        <f>Binning!N391</f>
        <v>20</v>
      </c>
      <c r="M390" s="8">
        <f>Binning!Y391</f>
        <v>5</v>
      </c>
      <c r="O390" s="8">
        <f t="shared" si="221"/>
        <v>140</v>
      </c>
      <c r="P390" s="8">
        <f>Binning!AZ391</f>
        <v>342.4525995351467</v>
      </c>
      <c r="Q390" s="8" t="str">
        <f t="shared" si="222"/>
        <v>MG004_E4</v>
      </c>
      <c r="R390" s="8">
        <f t="shared" si="256"/>
        <v>810</v>
      </c>
      <c r="S390" s="8">
        <f t="shared" si="256"/>
        <v>810</v>
      </c>
      <c r="T390" s="8">
        <f t="shared" si="256"/>
        <v>810</v>
      </c>
      <c r="U390" s="8">
        <f t="shared" si="256"/>
        <v>800</v>
      </c>
      <c r="V390" s="8">
        <f t="shared" si="256"/>
        <v>790</v>
      </c>
      <c r="W390" s="8">
        <f t="shared" si="256"/>
        <v>780</v>
      </c>
      <c r="X390" s="8">
        <f t="shared" si="256"/>
        <v>770</v>
      </c>
      <c r="Y390" s="8">
        <f t="shared" si="256"/>
        <v>765</v>
      </c>
      <c r="Z390" s="8">
        <f t="shared" si="256"/>
        <v>755</v>
      </c>
      <c r="AA390" s="8">
        <f t="shared" si="256"/>
        <v>750</v>
      </c>
      <c r="AB390" s="8">
        <f t="shared" si="256"/>
        <v>745</v>
      </c>
      <c r="AC390" s="8">
        <f t="shared" si="256"/>
        <v>740</v>
      </c>
      <c r="AD390" s="8">
        <f t="shared" si="256"/>
        <v>740</v>
      </c>
      <c r="AE390" s="8">
        <f t="shared" si="256"/>
        <v>735</v>
      </c>
      <c r="AF390" s="8">
        <f t="shared" si="256"/>
        <v>730</v>
      </c>
      <c r="AG390" s="8" t="str">
        <f t="shared" si="256"/>
        <v/>
      </c>
      <c r="AH390" s="8" t="str">
        <f t="shared" si="255"/>
        <v/>
      </c>
      <c r="AI390" s="8" t="str">
        <f t="shared" si="255"/>
        <v/>
      </c>
      <c r="AJ390" s="8" t="str">
        <f t="shared" si="255"/>
        <v/>
      </c>
      <c r="AK390" s="8" t="str">
        <f t="shared" si="255"/>
        <v/>
      </c>
      <c r="AL390" s="8" t="str">
        <f t="shared" si="255"/>
        <v/>
      </c>
      <c r="AM390" s="8" t="str">
        <f t="shared" si="255"/>
        <v/>
      </c>
      <c r="AN390" s="8" t="str">
        <f t="shared" si="255"/>
        <v/>
      </c>
      <c r="AO390" s="8" t="str">
        <f t="shared" si="255"/>
        <v/>
      </c>
      <c r="AQ390" s="8">
        <f t="shared" si="223"/>
        <v>140</v>
      </c>
      <c r="AR390" s="8">
        <f t="shared" si="224"/>
        <v>342.4525995351467</v>
      </c>
      <c r="AS390" s="8" t="str">
        <f t="shared" si="225"/>
        <v>MG004_E4</v>
      </c>
      <c r="AT390" s="8">
        <f t="shared" si="226"/>
        <v>830</v>
      </c>
      <c r="AU390" s="8">
        <f t="shared" si="227"/>
        <v>830</v>
      </c>
      <c r="AV390" s="8">
        <f t="shared" si="228"/>
        <v>830</v>
      </c>
      <c r="AW390" s="8">
        <f t="shared" si="229"/>
        <v>820</v>
      </c>
      <c r="AX390" s="8">
        <f t="shared" si="230"/>
        <v>810</v>
      </c>
      <c r="AY390" s="8">
        <f t="shared" si="231"/>
        <v>800</v>
      </c>
      <c r="AZ390" s="8">
        <f t="shared" si="232"/>
        <v>790</v>
      </c>
      <c r="BA390" s="8">
        <f t="shared" si="233"/>
        <v>785</v>
      </c>
      <c r="BB390" s="8">
        <f t="shared" si="234"/>
        <v>775</v>
      </c>
      <c r="BC390" s="8">
        <f t="shared" si="235"/>
        <v>770</v>
      </c>
      <c r="BD390" s="8">
        <f t="shared" si="236"/>
        <v>765</v>
      </c>
      <c r="BE390" s="8">
        <f t="shared" si="237"/>
        <v>760</v>
      </c>
      <c r="BF390" s="8">
        <f t="shared" si="238"/>
        <v>760</v>
      </c>
      <c r="BG390" s="8">
        <f t="shared" si="239"/>
        <v>755</v>
      </c>
      <c r="BH390" s="8">
        <f t="shared" si="240"/>
        <v>750</v>
      </c>
      <c r="BI390" s="8" t="str">
        <f t="shared" si="241"/>
        <v/>
      </c>
      <c r="BJ390" s="8" t="str">
        <f t="shared" si="242"/>
        <v/>
      </c>
      <c r="BK390" s="8" t="str">
        <f t="shared" si="243"/>
        <v/>
      </c>
      <c r="BL390" s="8" t="str">
        <f t="shared" si="244"/>
        <v/>
      </c>
      <c r="BM390" s="8" t="str">
        <f t="shared" si="245"/>
        <v/>
      </c>
      <c r="BN390" s="8" t="str">
        <f t="shared" si="246"/>
        <v/>
      </c>
      <c r="BO390" s="8" t="str">
        <f t="shared" si="247"/>
        <v/>
      </c>
      <c r="BP390" s="8" t="str">
        <f t="shared" si="248"/>
        <v/>
      </c>
      <c r="BQ390" s="8" t="str">
        <f t="shared" si="249"/>
        <v/>
      </c>
    </row>
    <row r="391" spans="1:69" x14ac:dyDescent="0.2">
      <c r="A391" s="8" t="str">
        <f>Binning!B392</f>
        <v>GPU</v>
      </c>
      <c r="B391" s="8" t="str">
        <f>Binning!C392</f>
        <v>MG004</v>
      </c>
      <c r="C391" s="8" t="str">
        <f>Binning!D392</f>
        <v>E5</v>
      </c>
      <c r="D391" s="8" t="str">
        <f>Binning!F392</f>
        <v>MG004_E5</v>
      </c>
      <c r="E391" s="8" t="str">
        <f>Binning!G392</f>
        <v>Bin1</v>
      </c>
      <c r="F391" s="8">
        <f>Binning!H392</f>
        <v>1000</v>
      </c>
      <c r="G391" s="8">
        <f>Binning!I392</f>
        <v>105</v>
      </c>
      <c r="H391" s="8">
        <f>Binning!J392</f>
        <v>479.40000000000003</v>
      </c>
      <c r="J391" s="8">
        <f>Binning!L392</f>
        <v>810</v>
      </c>
      <c r="K391" s="8">
        <f>Binning!M392</f>
        <v>610</v>
      </c>
      <c r="L391" s="8">
        <f>Binning!N392</f>
        <v>20</v>
      </c>
      <c r="M391" s="8">
        <f>Binning!Y392</f>
        <v>5</v>
      </c>
      <c r="O391" s="8">
        <f t="shared" si="221"/>
        <v>140</v>
      </c>
      <c r="P391" s="8">
        <f>Binning!AZ392</f>
        <v>342.4525995351467</v>
      </c>
      <c r="Q391" s="8" t="str">
        <f t="shared" si="222"/>
        <v>MG004_E5</v>
      </c>
      <c r="R391" s="8">
        <f t="shared" si="256"/>
        <v>810</v>
      </c>
      <c r="S391" s="8">
        <f t="shared" si="256"/>
        <v>810</v>
      </c>
      <c r="T391" s="8">
        <f t="shared" si="256"/>
        <v>805</v>
      </c>
      <c r="U391" s="8">
        <f t="shared" si="256"/>
        <v>785</v>
      </c>
      <c r="V391" s="8">
        <f t="shared" si="256"/>
        <v>775</v>
      </c>
      <c r="W391" s="8">
        <f t="shared" si="256"/>
        <v>765</v>
      </c>
      <c r="X391" s="8">
        <f t="shared" si="256"/>
        <v>755</v>
      </c>
      <c r="Y391" s="8">
        <f t="shared" si="256"/>
        <v>750</v>
      </c>
      <c r="Z391" s="8">
        <f t="shared" si="256"/>
        <v>740</v>
      </c>
      <c r="AA391" s="8">
        <f t="shared" si="256"/>
        <v>735</v>
      </c>
      <c r="AB391" s="8">
        <f t="shared" si="256"/>
        <v>730</v>
      </c>
      <c r="AC391" s="8">
        <f t="shared" si="256"/>
        <v>725</v>
      </c>
      <c r="AD391" s="8">
        <f t="shared" si="256"/>
        <v>725</v>
      </c>
      <c r="AE391" s="8">
        <f t="shared" si="256"/>
        <v>720</v>
      </c>
      <c r="AF391" s="8">
        <f t="shared" si="256"/>
        <v>715</v>
      </c>
      <c r="AG391" s="8" t="str">
        <f t="shared" si="256"/>
        <v/>
      </c>
      <c r="AH391" s="8" t="str">
        <f t="shared" si="255"/>
        <v/>
      </c>
      <c r="AI391" s="8" t="str">
        <f t="shared" si="255"/>
        <v/>
      </c>
      <c r="AJ391" s="8" t="str">
        <f t="shared" si="255"/>
        <v/>
      </c>
      <c r="AK391" s="8" t="str">
        <f t="shared" si="255"/>
        <v/>
      </c>
      <c r="AL391" s="8" t="str">
        <f t="shared" si="255"/>
        <v/>
      </c>
      <c r="AM391" s="8" t="str">
        <f t="shared" si="255"/>
        <v/>
      </c>
      <c r="AN391" s="8" t="str">
        <f t="shared" si="255"/>
        <v/>
      </c>
      <c r="AO391" s="8" t="str">
        <f t="shared" si="255"/>
        <v/>
      </c>
      <c r="AQ391" s="8">
        <f t="shared" si="223"/>
        <v>140</v>
      </c>
      <c r="AR391" s="8">
        <f t="shared" si="224"/>
        <v>342.4525995351467</v>
      </c>
      <c r="AS391" s="8" t="str">
        <f t="shared" si="225"/>
        <v>MG004_E5</v>
      </c>
      <c r="AT391" s="8">
        <f t="shared" si="226"/>
        <v>830</v>
      </c>
      <c r="AU391" s="8">
        <f t="shared" si="227"/>
        <v>830</v>
      </c>
      <c r="AV391" s="8">
        <f t="shared" si="228"/>
        <v>825</v>
      </c>
      <c r="AW391" s="8">
        <f t="shared" si="229"/>
        <v>805</v>
      </c>
      <c r="AX391" s="8">
        <f t="shared" si="230"/>
        <v>795</v>
      </c>
      <c r="AY391" s="8">
        <f t="shared" si="231"/>
        <v>785</v>
      </c>
      <c r="AZ391" s="8">
        <f t="shared" si="232"/>
        <v>775</v>
      </c>
      <c r="BA391" s="8">
        <f t="shared" si="233"/>
        <v>770</v>
      </c>
      <c r="BB391" s="8">
        <f t="shared" si="234"/>
        <v>760</v>
      </c>
      <c r="BC391" s="8">
        <f t="shared" si="235"/>
        <v>755</v>
      </c>
      <c r="BD391" s="8">
        <f t="shared" si="236"/>
        <v>750</v>
      </c>
      <c r="BE391" s="8">
        <f t="shared" si="237"/>
        <v>745</v>
      </c>
      <c r="BF391" s="8">
        <f t="shared" si="238"/>
        <v>745</v>
      </c>
      <c r="BG391" s="8">
        <f t="shared" si="239"/>
        <v>740</v>
      </c>
      <c r="BH391" s="8">
        <f t="shared" si="240"/>
        <v>735</v>
      </c>
      <c r="BI391" s="8" t="str">
        <f t="shared" si="241"/>
        <v/>
      </c>
      <c r="BJ391" s="8" t="str">
        <f t="shared" si="242"/>
        <v/>
      </c>
      <c r="BK391" s="8" t="str">
        <f t="shared" si="243"/>
        <v/>
      </c>
      <c r="BL391" s="8" t="str">
        <f t="shared" si="244"/>
        <v/>
      </c>
      <c r="BM391" s="8" t="str">
        <f t="shared" si="245"/>
        <v/>
      </c>
      <c r="BN391" s="8" t="str">
        <f t="shared" si="246"/>
        <v/>
      </c>
      <c r="BO391" s="8" t="str">
        <f t="shared" si="247"/>
        <v/>
      </c>
      <c r="BP391" s="8" t="str">
        <f t="shared" si="248"/>
        <v/>
      </c>
      <c r="BQ391" s="8" t="str">
        <f t="shared" si="249"/>
        <v/>
      </c>
    </row>
    <row r="392" spans="1:69" x14ac:dyDescent="0.2">
      <c r="A392" s="8" t="str">
        <f>Binning!B393</f>
        <v>GPU</v>
      </c>
      <c r="B392" s="8" t="str">
        <f>Binning!C393</f>
        <v>MG004</v>
      </c>
      <c r="C392" s="8" t="str">
        <f>Binning!D393</f>
        <v>E6</v>
      </c>
      <c r="D392" s="8" t="str">
        <f>Binning!F393</f>
        <v>MG004_E6</v>
      </c>
      <c r="E392" s="8" t="str">
        <f>Binning!G393</f>
        <v>Bin1</v>
      </c>
      <c r="F392" s="8">
        <f>Binning!H393</f>
        <v>985</v>
      </c>
      <c r="G392" s="8">
        <f>Binning!I393</f>
        <v>105</v>
      </c>
      <c r="H392" s="8">
        <f>Binning!J393</f>
        <v>479.40000000000003</v>
      </c>
      <c r="J392" s="8">
        <f>Binning!L393</f>
        <v>810</v>
      </c>
      <c r="K392" s="8">
        <f>Binning!M393</f>
        <v>610</v>
      </c>
      <c r="L392" s="8">
        <f>Binning!N393</f>
        <v>20</v>
      </c>
      <c r="M392" s="8">
        <f>Binning!Y393</f>
        <v>5</v>
      </c>
      <c r="O392" s="8">
        <f t="shared" si="221"/>
        <v>140</v>
      </c>
      <c r="P392" s="8">
        <f>Binning!AZ393</f>
        <v>342.4525995351467</v>
      </c>
      <c r="Q392" s="8" t="str">
        <f t="shared" si="222"/>
        <v>MG004_E6</v>
      </c>
      <c r="R392" s="8">
        <f t="shared" si="252"/>
        <v>810</v>
      </c>
      <c r="S392" s="8">
        <f t="shared" si="252"/>
        <v>810</v>
      </c>
      <c r="T392" s="8">
        <f t="shared" si="252"/>
        <v>790</v>
      </c>
      <c r="U392" s="8">
        <f t="shared" si="252"/>
        <v>770</v>
      </c>
      <c r="V392" s="8">
        <f t="shared" si="252"/>
        <v>760</v>
      </c>
      <c r="W392" s="8">
        <f t="shared" si="252"/>
        <v>750</v>
      </c>
      <c r="X392" s="8">
        <f t="shared" si="252"/>
        <v>740</v>
      </c>
      <c r="Y392" s="8">
        <f t="shared" si="252"/>
        <v>735</v>
      </c>
      <c r="Z392" s="8">
        <f t="shared" si="252"/>
        <v>725</v>
      </c>
      <c r="AA392" s="8">
        <f t="shared" si="252"/>
        <v>720</v>
      </c>
      <c r="AB392" s="8">
        <f t="shared" si="252"/>
        <v>715</v>
      </c>
      <c r="AC392" s="8">
        <f t="shared" si="252"/>
        <v>710</v>
      </c>
      <c r="AD392" s="8">
        <f t="shared" si="252"/>
        <v>710</v>
      </c>
      <c r="AE392" s="8">
        <f t="shared" si="252"/>
        <v>705</v>
      </c>
      <c r="AF392" s="8">
        <f t="shared" si="252"/>
        <v>700</v>
      </c>
      <c r="AG392" s="8" t="str">
        <f t="shared" si="252"/>
        <v/>
      </c>
      <c r="AH392" s="8" t="str">
        <f t="shared" si="255"/>
        <v/>
      </c>
      <c r="AI392" s="8" t="str">
        <f t="shared" si="255"/>
        <v/>
      </c>
      <c r="AJ392" s="8" t="str">
        <f t="shared" si="255"/>
        <v/>
      </c>
      <c r="AK392" s="8" t="str">
        <f t="shared" si="255"/>
        <v/>
      </c>
      <c r="AL392" s="8" t="str">
        <f t="shared" si="255"/>
        <v/>
      </c>
      <c r="AM392" s="8" t="str">
        <f t="shared" si="255"/>
        <v/>
      </c>
      <c r="AN392" s="8" t="str">
        <f t="shared" si="255"/>
        <v/>
      </c>
      <c r="AO392" s="8" t="str">
        <f t="shared" si="255"/>
        <v/>
      </c>
      <c r="AQ392" s="8">
        <f t="shared" si="223"/>
        <v>140</v>
      </c>
      <c r="AR392" s="8">
        <f t="shared" si="224"/>
        <v>342.4525995351467</v>
      </c>
      <c r="AS392" s="8" t="str">
        <f t="shared" si="225"/>
        <v>MG004_E6</v>
      </c>
      <c r="AT392" s="8">
        <f t="shared" si="226"/>
        <v>830</v>
      </c>
      <c r="AU392" s="8">
        <f t="shared" si="227"/>
        <v>830</v>
      </c>
      <c r="AV392" s="8">
        <f t="shared" si="228"/>
        <v>810</v>
      </c>
      <c r="AW392" s="8">
        <f t="shared" si="229"/>
        <v>790</v>
      </c>
      <c r="AX392" s="8">
        <f t="shared" si="230"/>
        <v>780</v>
      </c>
      <c r="AY392" s="8">
        <f t="shared" si="231"/>
        <v>770</v>
      </c>
      <c r="AZ392" s="8">
        <f t="shared" si="232"/>
        <v>760</v>
      </c>
      <c r="BA392" s="8">
        <f t="shared" si="233"/>
        <v>755</v>
      </c>
      <c r="BB392" s="8">
        <f t="shared" si="234"/>
        <v>745</v>
      </c>
      <c r="BC392" s="8">
        <f t="shared" si="235"/>
        <v>740</v>
      </c>
      <c r="BD392" s="8">
        <f t="shared" si="236"/>
        <v>735</v>
      </c>
      <c r="BE392" s="8">
        <f t="shared" si="237"/>
        <v>730</v>
      </c>
      <c r="BF392" s="8">
        <f t="shared" si="238"/>
        <v>730</v>
      </c>
      <c r="BG392" s="8">
        <f t="shared" si="239"/>
        <v>725</v>
      </c>
      <c r="BH392" s="8">
        <f t="shared" si="240"/>
        <v>720</v>
      </c>
      <c r="BI392" s="8" t="str">
        <f t="shared" si="241"/>
        <v/>
      </c>
      <c r="BJ392" s="8" t="str">
        <f t="shared" si="242"/>
        <v/>
      </c>
      <c r="BK392" s="8" t="str">
        <f t="shared" si="243"/>
        <v/>
      </c>
      <c r="BL392" s="8" t="str">
        <f t="shared" si="244"/>
        <v/>
      </c>
      <c r="BM392" s="8" t="str">
        <f t="shared" si="245"/>
        <v/>
      </c>
      <c r="BN392" s="8" t="str">
        <f t="shared" si="246"/>
        <v/>
      </c>
      <c r="BO392" s="8" t="str">
        <f t="shared" si="247"/>
        <v/>
      </c>
      <c r="BP392" s="8" t="str">
        <f t="shared" si="248"/>
        <v/>
      </c>
      <c r="BQ392" s="8" t="str">
        <f t="shared" si="249"/>
        <v/>
      </c>
    </row>
    <row r="393" spans="1:69" x14ac:dyDescent="0.2">
      <c r="A393" s="8" t="str">
        <f>Binning!B394</f>
        <v>GPU</v>
      </c>
      <c r="B393" s="8" t="str">
        <f>Binning!C394</f>
        <v>MG004</v>
      </c>
      <c r="C393" s="8" t="str">
        <f>Binning!D394</f>
        <v>E7</v>
      </c>
      <c r="D393" s="8" t="str">
        <f>Binning!F394</f>
        <v>MG004_E7</v>
      </c>
      <c r="E393" s="8" t="str">
        <f>Binning!G394</f>
        <v>Bin1</v>
      </c>
      <c r="F393" s="8">
        <f>Binning!H394</f>
        <v>970</v>
      </c>
      <c r="G393" s="8">
        <f>Binning!I394</f>
        <v>105</v>
      </c>
      <c r="H393" s="8">
        <f>Binning!J394</f>
        <v>479.40000000000003</v>
      </c>
      <c r="J393" s="8">
        <f>Binning!L394</f>
        <v>810</v>
      </c>
      <c r="K393" s="8">
        <f>Binning!M394</f>
        <v>610</v>
      </c>
      <c r="L393" s="8">
        <f>Binning!N394</f>
        <v>20</v>
      </c>
      <c r="M393" s="8">
        <f>Binning!Y394</f>
        <v>5</v>
      </c>
      <c r="O393" s="8">
        <f t="shared" si="221"/>
        <v>140</v>
      </c>
      <c r="P393" s="8">
        <f>Binning!AZ394</f>
        <v>342.4525995351467</v>
      </c>
      <c r="Q393" s="8" t="str">
        <f t="shared" si="222"/>
        <v>MG004_E7</v>
      </c>
      <c r="R393" s="8">
        <f t="shared" si="252"/>
        <v>810</v>
      </c>
      <c r="S393" s="8">
        <f t="shared" si="252"/>
        <v>805</v>
      </c>
      <c r="T393" s="8">
        <f t="shared" si="252"/>
        <v>775</v>
      </c>
      <c r="U393" s="8">
        <f t="shared" si="252"/>
        <v>755</v>
      </c>
      <c r="V393" s="8">
        <f t="shared" si="252"/>
        <v>745</v>
      </c>
      <c r="W393" s="8">
        <f t="shared" si="252"/>
        <v>735</v>
      </c>
      <c r="X393" s="8">
        <f t="shared" si="252"/>
        <v>725</v>
      </c>
      <c r="Y393" s="8">
        <f t="shared" si="252"/>
        <v>720</v>
      </c>
      <c r="Z393" s="8">
        <f t="shared" si="252"/>
        <v>710</v>
      </c>
      <c r="AA393" s="8">
        <f t="shared" si="252"/>
        <v>705</v>
      </c>
      <c r="AB393" s="8">
        <f t="shared" si="252"/>
        <v>700</v>
      </c>
      <c r="AC393" s="8">
        <f t="shared" si="252"/>
        <v>695</v>
      </c>
      <c r="AD393" s="8">
        <f t="shared" si="252"/>
        <v>695</v>
      </c>
      <c r="AE393" s="8">
        <f t="shared" si="252"/>
        <v>690</v>
      </c>
      <c r="AF393" s="8">
        <f t="shared" si="252"/>
        <v>685</v>
      </c>
      <c r="AG393" s="8" t="str">
        <f t="shared" si="252"/>
        <v/>
      </c>
      <c r="AH393" s="8" t="str">
        <f t="shared" si="255"/>
        <v/>
      </c>
      <c r="AI393" s="8" t="str">
        <f t="shared" si="255"/>
        <v/>
      </c>
      <c r="AJ393" s="8" t="str">
        <f t="shared" si="255"/>
        <v/>
      </c>
      <c r="AK393" s="8" t="str">
        <f t="shared" si="255"/>
        <v/>
      </c>
      <c r="AL393" s="8" t="str">
        <f t="shared" si="255"/>
        <v/>
      </c>
      <c r="AM393" s="8" t="str">
        <f t="shared" si="255"/>
        <v/>
      </c>
      <c r="AN393" s="8" t="str">
        <f t="shared" si="255"/>
        <v/>
      </c>
      <c r="AO393" s="8" t="str">
        <f t="shared" si="255"/>
        <v/>
      </c>
      <c r="AQ393" s="8">
        <f t="shared" si="223"/>
        <v>140</v>
      </c>
      <c r="AR393" s="8">
        <f t="shared" si="224"/>
        <v>342.4525995351467</v>
      </c>
      <c r="AS393" s="8" t="str">
        <f t="shared" si="225"/>
        <v>MG004_E7</v>
      </c>
      <c r="AT393" s="8">
        <f t="shared" si="226"/>
        <v>830</v>
      </c>
      <c r="AU393" s="8">
        <f t="shared" si="227"/>
        <v>825</v>
      </c>
      <c r="AV393" s="8">
        <f t="shared" si="228"/>
        <v>795</v>
      </c>
      <c r="AW393" s="8">
        <f t="shared" si="229"/>
        <v>775</v>
      </c>
      <c r="AX393" s="8">
        <f t="shared" si="230"/>
        <v>765</v>
      </c>
      <c r="AY393" s="8">
        <f t="shared" si="231"/>
        <v>755</v>
      </c>
      <c r="AZ393" s="8">
        <f t="shared" si="232"/>
        <v>745</v>
      </c>
      <c r="BA393" s="8">
        <f t="shared" si="233"/>
        <v>740</v>
      </c>
      <c r="BB393" s="8">
        <f t="shared" si="234"/>
        <v>730</v>
      </c>
      <c r="BC393" s="8">
        <f t="shared" si="235"/>
        <v>725</v>
      </c>
      <c r="BD393" s="8">
        <f t="shared" si="236"/>
        <v>720</v>
      </c>
      <c r="BE393" s="8">
        <f t="shared" si="237"/>
        <v>715</v>
      </c>
      <c r="BF393" s="8">
        <f t="shared" si="238"/>
        <v>715</v>
      </c>
      <c r="BG393" s="8">
        <f t="shared" si="239"/>
        <v>710</v>
      </c>
      <c r="BH393" s="8">
        <f t="shared" si="240"/>
        <v>705</v>
      </c>
      <c r="BI393" s="8" t="str">
        <f t="shared" si="241"/>
        <v/>
      </c>
      <c r="BJ393" s="8" t="str">
        <f t="shared" si="242"/>
        <v/>
      </c>
      <c r="BK393" s="8" t="str">
        <f t="shared" si="243"/>
        <v/>
      </c>
      <c r="BL393" s="8" t="str">
        <f t="shared" si="244"/>
        <v/>
      </c>
      <c r="BM393" s="8" t="str">
        <f t="shared" si="245"/>
        <v/>
      </c>
      <c r="BN393" s="8" t="str">
        <f t="shared" si="246"/>
        <v/>
      </c>
      <c r="BO393" s="8" t="str">
        <f t="shared" si="247"/>
        <v/>
      </c>
      <c r="BP393" s="8" t="str">
        <f t="shared" si="248"/>
        <v/>
      </c>
      <c r="BQ393" s="8" t="str">
        <f t="shared" si="249"/>
        <v/>
      </c>
    </row>
    <row r="394" spans="1:69" x14ac:dyDescent="0.2">
      <c r="A394" s="8" t="str">
        <f>Binning!B395</f>
        <v>GPU</v>
      </c>
      <c r="B394" s="8" t="str">
        <f>Binning!C395</f>
        <v>MG004</v>
      </c>
      <c r="C394" s="8" t="str">
        <f>Binning!D395</f>
        <v>E8</v>
      </c>
      <c r="D394" s="8" t="str">
        <f>Binning!F395</f>
        <v>MG004_E8</v>
      </c>
      <c r="E394" s="8" t="str">
        <f>Binning!G395</f>
        <v>Bin1</v>
      </c>
      <c r="F394" s="8">
        <f>Binning!H395</f>
        <v>955</v>
      </c>
      <c r="G394" s="8">
        <f>Binning!I395</f>
        <v>105</v>
      </c>
      <c r="H394" s="8">
        <f>Binning!J395</f>
        <v>479.40000000000003</v>
      </c>
      <c r="J394" s="8">
        <f>Binning!L395</f>
        <v>810</v>
      </c>
      <c r="K394" s="8">
        <f>Binning!M395</f>
        <v>610</v>
      </c>
      <c r="L394" s="8">
        <f>Binning!N395</f>
        <v>20</v>
      </c>
      <c r="M394" s="8">
        <f>Binning!Y395</f>
        <v>5</v>
      </c>
      <c r="O394" s="8">
        <f t="shared" si="221"/>
        <v>140</v>
      </c>
      <c r="P394" s="8">
        <f>Binning!AZ395</f>
        <v>342.4525995351467</v>
      </c>
      <c r="Q394" s="8" t="str">
        <f t="shared" si="222"/>
        <v>MG004_E8</v>
      </c>
      <c r="R394" s="8">
        <f t="shared" si="252"/>
        <v>810</v>
      </c>
      <c r="S394" s="8">
        <f t="shared" si="252"/>
        <v>790</v>
      </c>
      <c r="T394" s="8">
        <f t="shared" si="252"/>
        <v>760</v>
      </c>
      <c r="U394" s="8">
        <f t="shared" si="252"/>
        <v>740</v>
      </c>
      <c r="V394" s="8">
        <f t="shared" si="252"/>
        <v>730</v>
      </c>
      <c r="W394" s="8">
        <f t="shared" si="252"/>
        <v>720</v>
      </c>
      <c r="X394" s="8">
        <f t="shared" si="252"/>
        <v>710</v>
      </c>
      <c r="Y394" s="8">
        <f t="shared" si="252"/>
        <v>705</v>
      </c>
      <c r="Z394" s="8">
        <f t="shared" si="252"/>
        <v>695</v>
      </c>
      <c r="AA394" s="8">
        <f t="shared" si="252"/>
        <v>690</v>
      </c>
      <c r="AB394" s="8">
        <f t="shared" si="252"/>
        <v>685</v>
      </c>
      <c r="AC394" s="8">
        <f t="shared" si="252"/>
        <v>680</v>
      </c>
      <c r="AD394" s="8">
        <f t="shared" si="252"/>
        <v>680</v>
      </c>
      <c r="AE394" s="8">
        <f t="shared" si="252"/>
        <v>675</v>
      </c>
      <c r="AF394" s="8">
        <f t="shared" si="252"/>
        <v>670</v>
      </c>
      <c r="AG394" s="8" t="str">
        <f t="shared" si="252"/>
        <v/>
      </c>
      <c r="AH394" s="8" t="str">
        <f t="shared" si="255"/>
        <v/>
      </c>
      <c r="AI394" s="8" t="str">
        <f t="shared" si="255"/>
        <v/>
      </c>
      <c r="AJ394" s="8" t="str">
        <f t="shared" si="255"/>
        <v/>
      </c>
      <c r="AK394" s="8" t="str">
        <f t="shared" si="255"/>
        <v/>
      </c>
      <c r="AL394" s="8" t="str">
        <f t="shared" si="255"/>
        <v/>
      </c>
      <c r="AM394" s="8" t="str">
        <f t="shared" si="255"/>
        <v/>
      </c>
      <c r="AN394" s="8" t="str">
        <f t="shared" si="255"/>
        <v/>
      </c>
      <c r="AO394" s="8" t="str">
        <f t="shared" si="255"/>
        <v/>
      </c>
      <c r="AQ394" s="8">
        <f t="shared" si="223"/>
        <v>140</v>
      </c>
      <c r="AR394" s="8">
        <f t="shared" si="224"/>
        <v>342.4525995351467</v>
      </c>
      <c r="AS394" s="8" t="str">
        <f t="shared" si="225"/>
        <v>MG004_E8</v>
      </c>
      <c r="AT394" s="8">
        <f t="shared" si="226"/>
        <v>830</v>
      </c>
      <c r="AU394" s="8">
        <f t="shared" si="227"/>
        <v>810</v>
      </c>
      <c r="AV394" s="8">
        <f t="shared" si="228"/>
        <v>780</v>
      </c>
      <c r="AW394" s="8">
        <f t="shared" si="229"/>
        <v>760</v>
      </c>
      <c r="AX394" s="8">
        <f t="shared" si="230"/>
        <v>750</v>
      </c>
      <c r="AY394" s="8">
        <f t="shared" si="231"/>
        <v>740</v>
      </c>
      <c r="AZ394" s="8">
        <f t="shared" si="232"/>
        <v>730</v>
      </c>
      <c r="BA394" s="8">
        <f t="shared" si="233"/>
        <v>725</v>
      </c>
      <c r="BB394" s="8">
        <f t="shared" si="234"/>
        <v>715</v>
      </c>
      <c r="BC394" s="8">
        <f t="shared" si="235"/>
        <v>710</v>
      </c>
      <c r="BD394" s="8">
        <f t="shared" si="236"/>
        <v>705</v>
      </c>
      <c r="BE394" s="8">
        <f t="shared" si="237"/>
        <v>700</v>
      </c>
      <c r="BF394" s="8">
        <f t="shared" si="238"/>
        <v>700</v>
      </c>
      <c r="BG394" s="8">
        <f t="shared" si="239"/>
        <v>695</v>
      </c>
      <c r="BH394" s="8">
        <f t="shared" si="240"/>
        <v>690</v>
      </c>
      <c r="BI394" s="8" t="str">
        <f t="shared" si="241"/>
        <v/>
      </c>
      <c r="BJ394" s="8" t="str">
        <f t="shared" si="242"/>
        <v/>
      </c>
      <c r="BK394" s="8" t="str">
        <f t="shared" si="243"/>
        <v/>
      </c>
      <c r="BL394" s="8" t="str">
        <f t="shared" si="244"/>
        <v/>
      </c>
      <c r="BM394" s="8" t="str">
        <f t="shared" si="245"/>
        <v/>
      </c>
      <c r="BN394" s="8" t="str">
        <f t="shared" si="246"/>
        <v/>
      </c>
      <c r="BO394" s="8" t="str">
        <f t="shared" si="247"/>
        <v/>
      </c>
      <c r="BP394" s="8" t="str">
        <f t="shared" si="248"/>
        <v/>
      </c>
      <c r="BQ394" s="8" t="str">
        <f t="shared" si="249"/>
        <v/>
      </c>
    </row>
    <row r="395" spans="1:69" x14ac:dyDescent="0.2">
      <c r="A395" s="8" t="str">
        <f>Binning!B396</f>
        <v>GPU</v>
      </c>
      <c r="B395" s="8" t="str">
        <f>Binning!C396</f>
        <v>MG004</v>
      </c>
      <c r="C395" s="8" t="str">
        <f>Binning!D396</f>
        <v>E9</v>
      </c>
      <c r="D395" s="8" t="str">
        <f>Binning!F396</f>
        <v>MG004_E9</v>
      </c>
      <c r="E395" s="8" t="str">
        <f>Binning!G396</f>
        <v>Bin1</v>
      </c>
      <c r="F395" s="8">
        <f>Binning!H396</f>
        <v>940</v>
      </c>
      <c r="G395" s="8">
        <f>Binning!I396</f>
        <v>105</v>
      </c>
      <c r="H395" s="8">
        <f>Binning!J396</f>
        <v>479.40000000000003</v>
      </c>
      <c r="J395" s="8">
        <f>Binning!L396</f>
        <v>810</v>
      </c>
      <c r="K395" s="8">
        <f>Binning!M396</f>
        <v>610</v>
      </c>
      <c r="L395" s="8">
        <f>Binning!N396</f>
        <v>20</v>
      </c>
      <c r="M395" s="8">
        <f>Binning!Y396</f>
        <v>5</v>
      </c>
      <c r="O395" s="8">
        <f t="shared" si="221"/>
        <v>140</v>
      </c>
      <c r="P395" s="8">
        <f>Binning!AZ396</f>
        <v>342.4525995351467</v>
      </c>
      <c r="Q395" s="8" t="str">
        <f t="shared" si="222"/>
        <v>MG004_E9</v>
      </c>
      <c r="R395" s="8">
        <f t="shared" si="256"/>
        <v>810</v>
      </c>
      <c r="S395" s="8">
        <f t="shared" si="256"/>
        <v>775</v>
      </c>
      <c r="T395" s="8">
        <f t="shared" si="256"/>
        <v>745</v>
      </c>
      <c r="U395" s="8">
        <f t="shared" si="256"/>
        <v>725</v>
      </c>
      <c r="V395" s="8">
        <f t="shared" si="256"/>
        <v>715</v>
      </c>
      <c r="W395" s="8">
        <f t="shared" si="256"/>
        <v>705</v>
      </c>
      <c r="X395" s="8">
        <f t="shared" si="256"/>
        <v>695</v>
      </c>
      <c r="Y395" s="8">
        <f t="shared" si="256"/>
        <v>690</v>
      </c>
      <c r="Z395" s="8">
        <f t="shared" si="256"/>
        <v>680</v>
      </c>
      <c r="AA395" s="8">
        <f t="shared" si="256"/>
        <v>675</v>
      </c>
      <c r="AB395" s="8">
        <f t="shared" si="256"/>
        <v>670</v>
      </c>
      <c r="AC395" s="8">
        <f t="shared" si="256"/>
        <v>665</v>
      </c>
      <c r="AD395" s="8">
        <f t="shared" si="256"/>
        <v>665</v>
      </c>
      <c r="AE395" s="8">
        <f t="shared" si="256"/>
        <v>660</v>
      </c>
      <c r="AF395" s="8">
        <f t="shared" si="256"/>
        <v>655</v>
      </c>
      <c r="AG395" s="8" t="str">
        <f t="shared" si="256"/>
        <v/>
      </c>
      <c r="AH395" s="8" t="str">
        <f t="shared" si="255"/>
        <v/>
      </c>
      <c r="AI395" s="8" t="str">
        <f t="shared" si="255"/>
        <v/>
      </c>
      <c r="AJ395" s="8" t="str">
        <f t="shared" si="255"/>
        <v/>
      </c>
      <c r="AK395" s="8" t="str">
        <f t="shared" si="255"/>
        <v/>
      </c>
      <c r="AL395" s="8" t="str">
        <f t="shared" si="255"/>
        <v/>
      </c>
      <c r="AM395" s="8" t="str">
        <f t="shared" si="255"/>
        <v/>
      </c>
      <c r="AN395" s="8" t="str">
        <f t="shared" si="255"/>
        <v/>
      </c>
      <c r="AO395" s="8" t="str">
        <f t="shared" si="255"/>
        <v/>
      </c>
      <c r="AQ395" s="8">
        <f t="shared" si="223"/>
        <v>140</v>
      </c>
      <c r="AR395" s="8">
        <f t="shared" si="224"/>
        <v>342.4525995351467</v>
      </c>
      <c r="AS395" s="8" t="str">
        <f t="shared" si="225"/>
        <v>MG004_E9</v>
      </c>
      <c r="AT395" s="8">
        <f t="shared" si="226"/>
        <v>830</v>
      </c>
      <c r="AU395" s="8">
        <f t="shared" si="227"/>
        <v>795</v>
      </c>
      <c r="AV395" s="8">
        <f t="shared" si="228"/>
        <v>765</v>
      </c>
      <c r="AW395" s="8">
        <f t="shared" si="229"/>
        <v>745</v>
      </c>
      <c r="AX395" s="8">
        <f t="shared" si="230"/>
        <v>735</v>
      </c>
      <c r="AY395" s="8">
        <f t="shared" si="231"/>
        <v>725</v>
      </c>
      <c r="AZ395" s="8">
        <f t="shared" si="232"/>
        <v>715</v>
      </c>
      <c r="BA395" s="8">
        <f t="shared" si="233"/>
        <v>710</v>
      </c>
      <c r="BB395" s="8">
        <f t="shared" si="234"/>
        <v>700</v>
      </c>
      <c r="BC395" s="8">
        <f t="shared" si="235"/>
        <v>695</v>
      </c>
      <c r="BD395" s="8">
        <f t="shared" si="236"/>
        <v>690</v>
      </c>
      <c r="BE395" s="8">
        <f t="shared" si="237"/>
        <v>685</v>
      </c>
      <c r="BF395" s="8">
        <f t="shared" si="238"/>
        <v>685</v>
      </c>
      <c r="BG395" s="8">
        <f t="shared" si="239"/>
        <v>680</v>
      </c>
      <c r="BH395" s="8">
        <f t="shared" si="240"/>
        <v>675</v>
      </c>
      <c r="BI395" s="8" t="str">
        <f t="shared" si="241"/>
        <v/>
      </c>
      <c r="BJ395" s="8" t="str">
        <f t="shared" si="242"/>
        <v/>
      </c>
      <c r="BK395" s="8" t="str">
        <f t="shared" si="243"/>
        <v/>
      </c>
      <c r="BL395" s="8" t="str">
        <f t="shared" si="244"/>
        <v/>
      </c>
      <c r="BM395" s="8" t="str">
        <f t="shared" si="245"/>
        <v/>
      </c>
      <c r="BN395" s="8" t="str">
        <f t="shared" si="246"/>
        <v/>
      </c>
      <c r="BO395" s="8" t="str">
        <f t="shared" si="247"/>
        <v/>
      </c>
      <c r="BP395" s="8" t="str">
        <f t="shared" si="248"/>
        <v/>
      </c>
      <c r="BQ395" s="8" t="str">
        <f t="shared" si="249"/>
        <v/>
      </c>
    </row>
    <row r="396" spans="1:69" x14ac:dyDescent="0.2">
      <c r="A396" s="8" t="str">
        <f>Binning!B397</f>
        <v>GPU</v>
      </c>
      <c r="B396" s="8" t="str">
        <f>Binning!C397</f>
        <v>MG004</v>
      </c>
      <c r="C396" s="8" t="str">
        <f>Binning!D397</f>
        <v>E10</v>
      </c>
      <c r="D396" s="8" t="str">
        <f>Binning!F397</f>
        <v>MG004_E10</v>
      </c>
      <c r="E396" s="8" t="str">
        <f>Binning!G397</f>
        <v>Bin1</v>
      </c>
      <c r="F396" s="8">
        <f>Binning!H397</f>
        <v>925</v>
      </c>
      <c r="G396" s="8">
        <f>Binning!I397</f>
        <v>105</v>
      </c>
      <c r="H396" s="8">
        <f>Binning!J397</f>
        <v>479.40000000000003</v>
      </c>
      <c r="J396" s="8">
        <f>Binning!L397</f>
        <v>810</v>
      </c>
      <c r="K396" s="8">
        <f>Binning!M397</f>
        <v>610</v>
      </c>
      <c r="L396" s="8">
        <f>Binning!N397</f>
        <v>20</v>
      </c>
      <c r="M396" s="8">
        <f>Binning!Y397</f>
        <v>5</v>
      </c>
      <c r="O396" s="8">
        <f t="shared" si="221"/>
        <v>140</v>
      </c>
      <c r="P396" s="8">
        <f>Binning!AZ397</f>
        <v>342.4525995351467</v>
      </c>
      <c r="Q396" s="8" t="str">
        <f t="shared" si="222"/>
        <v>MG004_E10</v>
      </c>
      <c r="R396" s="8">
        <f t="shared" si="256"/>
        <v>810</v>
      </c>
      <c r="S396" s="8">
        <f t="shared" si="256"/>
        <v>760</v>
      </c>
      <c r="T396" s="8">
        <f t="shared" si="256"/>
        <v>730</v>
      </c>
      <c r="U396" s="8">
        <f t="shared" si="256"/>
        <v>710</v>
      </c>
      <c r="V396" s="8">
        <f t="shared" si="256"/>
        <v>700</v>
      </c>
      <c r="W396" s="8">
        <f t="shared" si="256"/>
        <v>690</v>
      </c>
      <c r="X396" s="8">
        <f t="shared" si="256"/>
        <v>680</v>
      </c>
      <c r="Y396" s="8">
        <f t="shared" si="256"/>
        <v>675</v>
      </c>
      <c r="Z396" s="8">
        <f t="shared" si="256"/>
        <v>665</v>
      </c>
      <c r="AA396" s="8">
        <f t="shared" si="256"/>
        <v>660</v>
      </c>
      <c r="AB396" s="8">
        <f t="shared" si="256"/>
        <v>655</v>
      </c>
      <c r="AC396" s="8">
        <f t="shared" si="256"/>
        <v>650</v>
      </c>
      <c r="AD396" s="8">
        <f t="shared" si="256"/>
        <v>650</v>
      </c>
      <c r="AE396" s="8">
        <f t="shared" si="256"/>
        <v>645</v>
      </c>
      <c r="AF396" s="8">
        <f t="shared" si="256"/>
        <v>640</v>
      </c>
      <c r="AG396" s="8" t="str">
        <f t="shared" si="256"/>
        <v/>
      </c>
      <c r="AH396" s="8" t="str">
        <f t="shared" si="255"/>
        <v/>
      </c>
      <c r="AI396" s="8" t="str">
        <f t="shared" si="255"/>
        <v/>
      </c>
      <c r="AJ396" s="8" t="str">
        <f t="shared" si="255"/>
        <v/>
      </c>
      <c r="AK396" s="8" t="str">
        <f t="shared" si="255"/>
        <v/>
      </c>
      <c r="AL396" s="8" t="str">
        <f t="shared" si="255"/>
        <v/>
      </c>
      <c r="AM396" s="8" t="str">
        <f t="shared" si="255"/>
        <v/>
      </c>
      <c r="AN396" s="8" t="str">
        <f t="shared" si="255"/>
        <v/>
      </c>
      <c r="AO396" s="8" t="str">
        <f t="shared" si="255"/>
        <v/>
      </c>
      <c r="AQ396" s="8">
        <f t="shared" si="223"/>
        <v>140</v>
      </c>
      <c r="AR396" s="8">
        <f t="shared" si="224"/>
        <v>342.4525995351467</v>
      </c>
      <c r="AS396" s="8" t="str">
        <f t="shared" si="225"/>
        <v>MG004_E10</v>
      </c>
      <c r="AT396" s="8">
        <f t="shared" si="226"/>
        <v>830</v>
      </c>
      <c r="AU396" s="8">
        <f t="shared" si="227"/>
        <v>780</v>
      </c>
      <c r="AV396" s="8">
        <f t="shared" si="228"/>
        <v>750</v>
      </c>
      <c r="AW396" s="8">
        <f t="shared" si="229"/>
        <v>730</v>
      </c>
      <c r="AX396" s="8">
        <f t="shared" si="230"/>
        <v>720</v>
      </c>
      <c r="AY396" s="8">
        <f t="shared" si="231"/>
        <v>710</v>
      </c>
      <c r="AZ396" s="8">
        <f t="shared" si="232"/>
        <v>700</v>
      </c>
      <c r="BA396" s="8">
        <f t="shared" si="233"/>
        <v>695</v>
      </c>
      <c r="BB396" s="8">
        <f t="shared" si="234"/>
        <v>685</v>
      </c>
      <c r="BC396" s="8">
        <f t="shared" si="235"/>
        <v>680</v>
      </c>
      <c r="BD396" s="8">
        <f t="shared" si="236"/>
        <v>675</v>
      </c>
      <c r="BE396" s="8">
        <f t="shared" si="237"/>
        <v>670</v>
      </c>
      <c r="BF396" s="8">
        <f t="shared" si="238"/>
        <v>670</v>
      </c>
      <c r="BG396" s="8">
        <f t="shared" si="239"/>
        <v>665</v>
      </c>
      <c r="BH396" s="8">
        <f t="shared" si="240"/>
        <v>660</v>
      </c>
      <c r="BI396" s="8" t="str">
        <f t="shared" si="241"/>
        <v/>
      </c>
      <c r="BJ396" s="8" t="str">
        <f t="shared" si="242"/>
        <v/>
      </c>
      <c r="BK396" s="8" t="str">
        <f t="shared" si="243"/>
        <v/>
      </c>
      <c r="BL396" s="8" t="str">
        <f t="shared" si="244"/>
        <v/>
      </c>
      <c r="BM396" s="8" t="str">
        <f t="shared" si="245"/>
        <v/>
      </c>
      <c r="BN396" s="8" t="str">
        <f t="shared" si="246"/>
        <v/>
      </c>
      <c r="BO396" s="8" t="str">
        <f t="shared" si="247"/>
        <v/>
      </c>
      <c r="BP396" s="8" t="str">
        <f t="shared" si="248"/>
        <v/>
      </c>
      <c r="BQ396" s="8" t="str">
        <f t="shared" si="249"/>
        <v/>
      </c>
    </row>
    <row r="397" spans="1:69" x14ac:dyDescent="0.2">
      <c r="A397" s="8" t="str">
        <f>Binning!B398</f>
        <v>GPU</v>
      </c>
      <c r="B397" s="8" t="str">
        <f>Binning!C398</f>
        <v>MG004</v>
      </c>
      <c r="C397" s="8" t="str">
        <f>Binning!D398</f>
        <v>E11</v>
      </c>
      <c r="D397" s="8" t="str">
        <f>Binning!F398</f>
        <v>MG004_E11</v>
      </c>
      <c r="E397" s="8" t="str">
        <f>Binning!G398</f>
        <v>Bin1</v>
      </c>
      <c r="F397" s="8">
        <f>Binning!H398</f>
        <v>910</v>
      </c>
      <c r="G397" s="8">
        <f>Binning!I398</f>
        <v>105</v>
      </c>
      <c r="H397" s="8">
        <f>Binning!J398</f>
        <v>479.40000000000003</v>
      </c>
      <c r="J397" s="8">
        <f>Binning!L398</f>
        <v>810</v>
      </c>
      <c r="K397" s="8">
        <f>Binning!M398</f>
        <v>610</v>
      </c>
      <c r="L397" s="8">
        <f>Binning!N398</f>
        <v>20</v>
      </c>
      <c r="M397" s="8">
        <f>Binning!Y398</f>
        <v>5</v>
      </c>
      <c r="O397" s="8">
        <f t="shared" si="221"/>
        <v>140</v>
      </c>
      <c r="P397" s="8">
        <f>Binning!AZ398</f>
        <v>342.4525995351467</v>
      </c>
      <c r="Q397" s="8" t="str">
        <f t="shared" si="222"/>
        <v>MG004_E11</v>
      </c>
      <c r="R397" s="8">
        <f t="shared" si="256"/>
        <v>810</v>
      </c>
      <c r="S397" s="8">
        <f t="shared" si="256"/>
        <v>745</v>
      </c>
      <c r="T397" s="8">
        <f t="shared" si="256"/>
        <v>715</v>
      </c>
      <c r="U397" s="8">
        <f t="shared" si="256"/>
        <v>695</v>
      </c>
      <c r="V397" s="8">
        <f t="shared" si="256"/>
        <v>685</v>
      </c>
      <c r="W397" s="8">
        <f t="shared" si="256"/>
        <v>675</v>
      </c>
      <c r="X397" s="8">
        <f t="shared" si="256"/>
        <v>665</v>
      </c>
      <c r="Y397" s="8">
        <f t="shared" si="256"/>
        <v>660</v>
      </c>
      <c r="Z397" s="8">
        <f t="shared" si="256"/>
        <v>650</v>
      </c>
      <c r="AA397" s="8">
        <f t="shared" si="256"/>
        <v>645</v>
      </c>
      <c r="AB397" s="8">
        <f t="shared" si="256"/>
        <v>640</v>
      </c>
      <c r="AC397" s="8">
        <f t="shared" si="256"/>
        <v>635</v>
      </c>
      <c r="AD397" s="8">
        <f t="shared" si="256"/>
        <v>635</v>
      </c>
      <c r="AE397" s="8">
        <f t="shared" si="256"/>
        <v>630</v>
      </c>
      <c r="AF397" s="8">
        <f t="shared" si="256"/>
        <v>625</v>
      </c>
      <c r="AG397" s="8" t="str">
        <f t="shared" si="256"/>
        <v/>
      </c>
      <c r="AH397" s="8" t="str">
        <f t="shared" si="255"/>
        <v/>
      </c>
      <c r="AI397" s="8" t="str">
        <f t="shared" si="255"/>
        <v/>
      </c>
      <c r="AJ397" s="8" t="str">
        <f t="shared" si="255"/>
        <v/>
      </c>
      <c r="AK397" s="8" t="str">
        <f t="shared" si="255"/>
        <v/>
      </c>
      <c r="AL397" s="8" t="str">
        <f t="shared" si="255"/>
        <v/>
      </c>
      <c r="AM397" s="8" t="str">
        <f t="shared" si="255"/>
        <v/>
      </c>
      <c r="AN397" s="8" t="str">
        <f t="shared" si="255"/>
        <v/>
      </c>
      <c r="AO397" s="8" t="str">
        <f t="shared" si="255"/>
        <v/>
      </c>
      <c r="AQ397" s="8">
        <f t="shared" si="223"/>
        <v>140</v>
      </c>
      <c r="AR397" s="8">
        <f t="shared" si="224"/>
        <v>342.4525995351467</v>
      </c>
      <c r="AS397" s="8" t="str">
        <f t="shared" si="225"/>
        <v>MG004_E11</v>
      </c>
      <c r="AT397" s="8">
        <f t="shared" si="226"/>
        <v>830</v>
      </c>
      <c r="AU397" s="8">
        <f t="shared" si="227"/>
        <v>765</v>
      </c>
      <c r="AV397" s="8">
        <f t="shared" si="228"/>
        <v>735</v>
      </c>
      <c r="AW397" s="8">
        <f t="shared" si="229"/>
        <v>715</v>
      </c>
      <c r="AX397" s="8">
        <f t="shared" si="230"/>
        <v>705</v>
      </c>
      <c r="AY397" s="8">
        <f t="shared" si="231"/>
        <v>695</v>
      </c>
      <c r="AZ397" s="8">
        <f t="shared" si="232"/>
        <v>685</v>
      </c>
      <c r="BA397" s="8">
        <f t="shared" si="233"/>
        <v>680</v>
      </c>
      <c r="BB397" s="8">
        <f t="shared" si="234"/>
        <v>670</v>
      </c>
      <c r="BC397" s="8">
        <f t="shared" si="235"/>
        <v>665</v>
      </c>
      <c r="BD397" s="8">
        <f t="shared" si="236"/>
        <v>660</v>
      </c>
      <c r="BE397" s="8">
        <f t="shared" si="237"/>
        <v>655</v>
      </c>
      <c r="BF397" s="8">
        <f t="shared" si="238"/>
        <v>655</v>
      </c>
      <c r="BG397" s="8">
        <f t="shared" si="239"/>
        <v>650</v>
      </c>
      <c r="BH397" s="8">
        <f t="shared" si="240"/>
        <v>645</v>
      </c>
      <c r="BI397" s="8" t="str">
        <f t="shared" si="241"/>
        <v/>
      </c>
      <c r="BJ397" s="8" t="str">
        <f t="shared" si="242"/>
        <v/>
      </c>
      <c r="BK397" s="8" t="str">
        <f t="shared" si="243"/>
        <v/>
      </c>
      <c r="BL397" s="8" t="str">
        <f t="shared" si="244"/>
        <v/>
      </c>
      <c r="BM397" s="8" t="str">
        <f t="shared" si="245"/>
        <v/>
      </c>
      <c r="BN397" s="8" t="str">
        <f t="shared" si="246"/>
        <v/>
      </c>
      <c r="BO397" s="8" t="str">
        <f t="shared" si="247"/>
        <v/>
      </c>
      <c r="BP397" s="8" t="str">
        <f t="shared" si="248"/>
        <v/>
      </c>
      <c r="BQ397" s="8" t="str">
        <f t="shared" si="249"/>
        <v/>
      </c>
    </row>
    <row r="398" spans="1:69" x14ac:dyDescent="0.2">
      <c r="A398" s="8" t="str">
        <f>Binning!B399</f>
        <v>GPU</v>
      </c>
      <c r="B398" s="8" t="str">
        <f>Binning!C399</f>
        <v>MG004</v>
      </c>
      <c r="C398" s="8" t="str">
        <f>Binning!D399</f>
        <v>E12</v>
      </c>
      <c r="D398" s="8" t="str">
        <f>Binning!F399</f>
        <v>MG004_E12</v>
      </c>
      <c r="E398" s="8" t="str">
        <f>Binning!G399</f>
        <v>Bin1</v>
      </c>
      <c r="F398" s="8">
        <f>Binning!H399</f>
        <v>895</v>
      </c>
      <c r="G398" s="8">
        <f>Binning!I399</f>
        <v>105</v>
      </c>
      <c r="H398" s="8">
        <f>Binning!J399</f>
        <v>479.40000000000003</v>
      </c>
      <c r="J398" s="8">
        <f>Binning!L399</f>
        <v>810</v>
      </c>
      <c r="K398" s="8">
        <f>Binning!M399</f>
        <v>610</v>
      </c>
      <c r="L398" s="8">
        <f>Binning!N399</f>
        <v>20</v>
      </c>
      <c r="M398" s="8">
        <f>Binning!Y399</f>
        <v>5</v>
      </c>
      <c r="O398" s="8">
        <f t="shared" si="221"/>
        <v>140</v>
      </c>
      <c r="P398" s="8">
        <f>Binning!AZ399</f>
        <v>342.4525995351467</v>
      </c>
      <c r="Q398" s="8" t="str">
        <f t="shared" si="222"/>
        <v>MG004_E12</v>
      </c>
      <c r="R398" s="8">
        <f t="shared" si="256"/>
        <v>810</v>
      </c>
      <c r="S398" s="8">
        <f t="shared" si="256"/>
        <v>730</v>
      </c>
      <c r="T398" s="8">
        <f t="shared" si="256"/>
        <v>700</v>
      </c>
      <c r="U398" s="8">
        <f t="shared" si="256"/>
        <v>680</v>
      </c>
      <c r="V398" s="8">
        <f t="shared" si="256"/>
        <v>670</v>
      </c>
      <c r="W398" s="8">
        <f t="shared" si="256"/>
        <v>660</v>
      </c>
      <c r="X398" s="8">
        <f t="shared" si="256"/>
        <v>650</v>
      </c>
      <c r="Y398" s="8">
        <f t="shared" si="256"/>
        <v>645</v>
      </c>
      <c r="Z398" s="8">
        <f t="shared" si="256"/>
        <v>635</v>
      </c>
      <c r="AA398" s="8">
        <f t="shared" si="256"/>
        <v>630</v>
      </c>
      <c r="AB398" s="8">
        <f t="shared" si="256"/>
        <v>625</v>
      </c>
      <c r="AC398" s="8">
        <f t="shared" si="256"/>
        <v>620</v>
      </c>
      <c r="AD398" s="8">
        <f t="shared" si="256"/>
        <v>620</v>
      </c>
      <c r="AE398" s="8">
        <f t="shared" si="256"/>
        <v>615</v>
      </c>
      <c r="AF398" s="8">
        <f t="shared" si="256"/>
        <v>610</v>
      </c>
      <c r="AG398" s="8" t="str">
        <f t="shared" si="256"/>
        <v/>
      </c>
      <c r="AH398" s="8" t="str">
        <f t="shared" si="255"/>
        <v/>
      </c>
      <c r="AI398" s="8" t="str">
        <f t="shared" si="255"/>
        <v/>
      </c>
      <c r="AJ398" s="8" t="str">
        <f t="shared" si="255"/>
        <v/>
      </c>
      <c r="AK398" s="8" t="str">
        <f t="shared" si="255"/>
        <v/>
      </c>
      <c r="AL398" s="8" t="str">
        <f t="shared" si="255"/>
        <v/>
      </c>
      <c r="AM398" s="8" t="str">
        <f t="shared" si="255"/>
        <v/>
      </c>
      <c r="AN398" s="8" t="str">
        <f t="shared" si="255"/>
        <v/>
      </c>
      <c r="AO398" s="8" t="str">
        <f t="shared" si="255"/>
        <v/>
      </c>
      <c r="AQ398" s="8">
        <f t="shared" si="223"/>
        <v>140</v>
      </c>
      <c r="AR398" s="8">
        <f t="shared" si="224"/>
        <v>342.4525995351467</v>
      </c>
      <c r="AS398" s="8" t="str">
        <f t="shared" si="225"/>
        <v>MG004_E12</v>
      </c>
      <c r="AT398" s="8">
        <f t="shared" si="226"/>
        <v>830</v>
      </c>
      <c r="AU398" s="8">
        <f t="shared" si="227"/>
        <v>750</v>
      </c>
      <c r="AV398" s="8">
        <f t="shared" si="228"/>
        <v>720</v>
      </c>
      <c r="AW398" s="8">
        <f t="shared" si="229"/>
        <v>700</v>
      </c>
      <c r="AX398" s="8">
        <f t="shared" si="230"/>
        <v>690</v>
      </c>
      <c r="AY398" s="8">
        <f t="shared" si="231"/>
        <v>680</v>
      </c>
      <c r="AZ398" s="8">
        <f t="shared" si="232"/>
        <v>670</v>
      </c>
      <c r="BA398" s="8">
        <f t="shared" si="233"/>
        <v>665</v>
      </c>
      <c r="BB398" s="8">
        <f t="shared" si="234"/>
        <v>655</v>
      </c>
      <c r="BC398" s="8">
        <f t="shared" si="235"/>
        <v>650</v>
      </c>
      <c r="BD398" s="8">
        <f t="shared" si="236"/>
        <v>645</v>
      </c>
      <c r="BE398" s="8">
        <f t="shared" si="237"/>
        <v>640</v>
      </c>
      <c r="BF398" s="8">
        <f t="shared" si="238"/>
        <v>640</v>
      </c>
      <c r="BG398" s="8">
        <f t="shared" si="239"/>
        <v>635</v>
      </c>
      <c r="BH398" s="8">
        <f t="shared" si="240"/>
        <v>630</v>
      </c>
      <c r="BI398" s="8" t="str">
        <f t="shared" si="241"/>
        <v/>
      </c>
      <c r="BJ398" s="8" t="str">
        <f t="shared" si="242"/>
        <v/>
      </c>
      <c r="BK398" s="8" t="str">
        <f t="shared" si="243"/>
        <v/>
      </c>
      <c r="BL398" s="8" t="str">
        <f t="shared" si="244"/>
        <v/>
      </c>
      <c r="BM398" s="8" t="str">
        <f t="shared" si="245"/>
        <v/>
      </c>
      <c r="BN398" s="8" t="str">
        <f t="shared" si="246"/>
        <v/>
      </c>
      <c r="BO398" s="8" t="str">
        <f t="shared" si="247"/>
        <v/>
      </c>
      <c r="BP398" s="8" t="str">
        <f t="shared" si="248"/>
        <v/>
      </c>
      <c r="BQ398" s="8" t="str">
        <f t="shared" si="249"/>
        <v/>
      </c>
    </row>
    <row r="399" spans="1:69" x14ac:dyDescent="0.2">
      <c r="A399" s="8" t="str">
        <f>Binning!B400</f>
        <v>GPU</v>
      </c>
      <c r="B399" s="8" t="str">
        <f>Binning!C400</f>
        <v>MG005</v>
      </c>
      <c r="C399" s="8" t="str">
        <f>Binning!D400</f>
        <v>E1</v>
      </c>
      <c r="D399" s="8" t="str">
        <f>Binning!F400</f>
        <v>MG005_E1</v>
      </c>
      <c r="E399" s="8" t="str">
        <f>Binning!G400</f>
        <v>Bin1</v>
      </c>
      <c r="F399" s="8">
        <f>Binning!H400</f>
        <v>1095</v>
      </c>
      <c r="G399" s="8">
        <f>Binning!I400</f>
        <v>110</v>
      </c>
      <c r="H399" s="8">
        <f>Binning!J400</f>
        <v>479.40000000000003</v>
      </c>
      <c r="J399" s="8">
        <f>Binning!L400</f>
        <v>850</v>
      </c>
      <c r="K399" s="8">
        <f>Binning!M400</f>
        <v>630</v>
      </c>
      <c r="L399" s="8">
        <f>Binning!N400</f>
        <v>20</v>
      </c>
      <c r="M399" s="8">
        <f>Binning!Y400</f>
        <v>5</v>
      </c>
      <c r="O399" s="8">
        <f t="shared" si="221"/>
        <v>140</v>
      </c>
      <c r="P399" s="8">
        <f>Binning!AZ400</f>
        <v>342.4525995351467</v>
      </c>
      <c r="Q399" s="8" t="str">
        <f t="shared" si="222"/>
        <v>MG005_E1</v>
      </c>
      <c r="R399" s="8">
        <f t="shared" si="256"/>
        <v>850</v>
      </c>
      <c r="S399" s="8">
        <f t="shared" si="256"/>
        <v>850</v>
      </c>
      <c r="T399" s="8">
        <f t="shared" si="256"/>
        <v>850</v>
      </c>
      <c r="U399" s="8">
        <f t="shared" si="256"/>
        <v>850</v>
      </c>
      <c r="V399" s="8">
        <f t="shared" si="256"/>
        <v>850</v>
      </c>
      <c r="W399" s="8">
        <f t="shared" si="256"/>
        <v>845</v>
      </c>
      <c r="X399" s="8">
        <f t="shared" si="256"/>
        <v>840</v>
      </c>
      <c r="Y399" s="8">
        <f t="shared" si="256"/>
        <v>830</v>
      </c>
      <c r="Z399" s="8">
        <f t="shared" si="256"/>
        <v>825</v>
      </c>
      <c r="AA399" s="8">
        <f t="shared" si="256"/>
        <v>820</v>
      </c>
      <c r="AB399" s="8">
        <f t="shared" si="256"/>
        <v>815</v>
      </c>
      <c r="AC399" s="8">
        <f t="shared" si="256"/>
        <v>810</v>
      </c>
      <c r="AD399" s="8">
        <f t="shared" si="256"/>
        <v>805</v>
      </c>
      <c r="AE399" s="8">
        <f t="shared" si="256"/>
        <v>800</v>
      </c>
      <c r="AF399" s="8">
        <f t="shared" si="256"/>
        <v>800</v>
      </c>
      <c r="AG399" s="8" t="str">
        <f t="shared" si="256"/>
        <v/>
      </c>
      <c r="AH399" s="8" t="str">
        <f t="shared" si="255"/>
        <v/>
      </c>
      <c r="AI399" s="8" t="str">
        <f t="shared" si="255"/>
        <v/>
      </c>
      <c r="AJ399" s="8" t="str">
        <f t="shared" si="255"/>
        <v/>
      </c>
      <c r="AK399" s="8" t="str">
        <f t="shared" si="255"/>
        <v/>
      </c>
      <c r="AL399" s="8" t="str">
        <f t="shared" si="255"/>
        <v/>
      </c>
      <c r="AM399" s="8" t="str">
        <f t="shared" si="255"/>
        <v/>
      </c>
      <c r="AN399" s="8" t="str">
        <f t="shared" si="255"/>
        <v/>
      </c>
      <c r="AO399" s="8" t="str">
        <f t="shared" si="255"/>
        <v/>
      </c>
      <c r="AQ399" s="8">
        <f t="shared" si="223"/>
        <v>140</v>
      </c>
      <c r="AR399" s="8">
        <f t="shared" si="224"/>
        <v>342.4525995351467</v>
      </c>
      <c r="AS399" s="8" t="str">
        <f t="shared" si="225"/>
        <v>MG005_E1</v>
      </c>
      <c r="AT399" s="8">
        <f t="shared" si="226"/>
        <v>870</v>
      </c>
      <c r="AU399" s="8">
        <f t="shared" si="227"/>
        <v>870</v>
      </c>
      <c r="AV399" s="8">
        <f t="shared" si="228"/>
        <v>870</v>
      </c>
      <c r="AW399" s="8">
        <f t="shared" si="229"/>
        <v>870</v>
      </c>
      <c r="AX399" s="8">
        <f t="shared" si="230"/>
        <v>870</v>
      </c>
      <c r="AY399" s="8">
        <f t="shared" si="231"/>
        <v>865</v>
      </c>
      <c r="AZ399" s="8">
        <f t="shared" si="232"/>
        <v>860</v>
      </c>
      <c r="BA399" s="8">
        <f t="shared" si="233"/>
        <v>850</v>
      </c>
      <c r="BB399" s="8">
        <f t="shared" si="234"/>
        <v>845</v>
      </c>
      <c r="BC399" s="8">
        <f t="shared" si="235"/>
        <v>840</v>
      </c>
      <c r="BD399" s="8">
        <f t="shared" si="236"/>
        <v>835</v>
      </c>
      <c r="BE399" s="8">
        <f t="shared" si="237"/>
        <v>830</v>
      </c>
      <c r="BF399" s="8">
        <f t="shared" si="238"/>
        <v>825</v>
      </c>
      <c r="BG399" s="8">
        <f t="shared" si="239"/>
        <v>820</v>
      </c>
      <c r="BH399" s="8">
        <f t="shared" si="240"/>
        <v>820</v>
      </c>
      <c r="BI399" s="8" t="str">
        <f t="shared" si="241"/>
        <v/>
      </c>
      <c r="BJ399" s="8" t="str">
        <f t="shared" si="242"/>
        <v/>
      </c>
      <c r="BK399" s="8" t="str">
        <f t="shared" si="243"/>
        <v/>
      </c>
      <c r="BL399" s="8" t="str">
        <f t="shared" si="244"/>
        <v/>
      </c>
      <c r="BM399" s="8" t="str">
        <f t="shared" si="245"/>
        <v/>
      </c>
      <c r="BN399" s="8" t="str">
        <f t="shared" si="246"/>
        <v/>
      </c>
      <c r="BO399" s="8" t="str">
        <f t="shared" si="247"/>
        <v/>
      </c>
      <c r="BP399" s="8" t="str">
        <f t="shared" si="248"/>
        <v/>
      </c>
      <c r="BQ399" s="8" t="str">
        <f t="shared" si="249"/>
        <v/>
      </c>
    </row>
    <row r="400" spans="1:69" x14ac:dyDescent="0.2">
      <c r="A400" s="8" t="str">
        <f>Binning!B401</f>
        <v>GPU</v>
      </c>
      <c r="B400" s="8" t="str">
        <f>Binning!C401</f>
        <v>MG005</v>
      </c>
      <c r="C400" s="8" t="str">
        <f>Binning!D401</f>
        <v>E2</v>
      </c>
      <c r="D400" s="8" t="str">
        <f>Binning!F401</f>
        <v>MG005_E2</v>
      </c>
      <c r="E400" s="8" t="str">
        <f>Binning!G401</f>
        <v>Bin1</v>
      </c>
      <c r="F400" s="8">
        <f>Binning!H401</f>
        <v>1080</v>
      </c>
      <c r="G400" s="8">
        <f>Binning!I401</f>
        <v>110</v>
      </c>
      <c r="H400" s="8">
        <f>Binning!J401</f>
        <v>479.40000000000003</v>
      </c>
      <c r="J400" s="8">
        <f>Binning!L401</f>
        <v>840</v>
      </c>
      <c r="K400" s="8">
        <f>Binning!M401</f>
        <v>630</v>
      </c>
      <c r="L400" s="8">
        <f>Binning!N401</f>
        <v>20</v>
      </c>
      <c r="M400" s="8">
        <f>Binning!Y401</f>
        <v>5</v>
      </c>
      <c r="O400" s="8">
        <f t="shared" si="221"/>
        <v>140</v>
      </c>
      <c r="P400" s="8">
        <f>Binning!AZ401</f>
        <v>342.4525995351467</v>
      </c>
      <c r="Q400" s="8" t="str">
        <f t="shared" si="222"/>
        <v>MG005_E2</v>
      </c>
      <c r="R400" s="8">
        <f t="shared" si="256"/>
        <v>840</v>
      </c>
      <c r="S400" s="8">
        <f t="shared" si="256"/>
        <v>840</v>
      </c>
      <c r="T400" s="8">
        <f t="shared" si="256"/>
        <v>840</v>
      </c>
      <c r="U400" s="8">
        <f t="shared" si="256"/>
        <v>840</v>
      </c>
      <c r="V400" s="8">
        <f t="shared" si="256"/>
        <v>840</v>
      </c>
      <c r="W400" s="8">
        <f t="shared" si="256"/>
        <v>830</v>
      </c>
      <c r="X400" s="8">
        <f t="shared" si="256"/>
        <v>825</v>
      </c>
      <c r="Y400" s="8">
        <f t="shared" si="256"/>
        <v>815</v>
      </c>
      <c r="Z400" s="8">
        <f t="shared" si="256"/>
        <v>810</v>
      </c>
      <c r="AA400" s="8">
        <f t="shared" si="256"/>
        <v>805</v>
      </c>
      <c r="AB400" s="8">
        <f t="shared" si="256"/>
        <v>800</v>
      </c>
      <c r="AC400" s="8">
        <f t="shared" si="256"/>
        <v>795</v>
      </c>
      <c r="AD400" s="8">
        <f t="shared" si="256"/>
        <v>790</v>
      </c>
      <c r="AE400" s="8">
        <f t="shared" si="256"/>
        <v>785</v>
      </c>
      <c r="AF400" s="8">
        <f t="shared" si="256"/>
        <v>785</v>
      </c>
      <c r="AG400" s="8" t="str">
        <f t="shared" si="256"/>
        <v/>
      </c>
      <c r="AH400" s="8" t="str">
        <f t="shared" si="255"/>
        <v/>
      </c>
      <c r="AI400" s="8" t="str">
        <f t="shared" si="255"/>
        <v/>
      </c>
      <c r="AJ400" s="8" t="str">
        <f t="shared" si="255"/>
        <v/>
      </c>
      <c r="AK400" s="8" t="str">
        <f t="shared" si="255"/>
        <v/>
      </c>
      <c r="AL400" s="8" t="str">
        <f t="shared" si="255"/>
        <v/>
      </c>
      <c r="AM400" s="8" t="str">
        <f t="shared" si="255"/>
        <v/>
      </c>
      <c r="AN400" s="8" t="str">
        <f t="shared" si="255"/>
        <v/>
      </c>
      <c r="AO400" s="8" t="str">
        <f t="shared" si="255"/>
        <v/>
      </c>
      <c r="AQ400" s="8">
        <f t="shared" si="223"/>
        <v>140</v>
      </c>
      <c r="AR400" s="8">
        <f t="shared" si="224"/>
        <v>342.4525995351467</v>
      </c>
      <c r="AS400" s="8" t="str">
        <f t="shared" si="225"/>
        <v>MG005_E2</v>
      </c>
      <c r="AT400" s="8">
        <f t="shared" si="226"/>
        <v>860</v>
      </c>
      <c r="AU400" s="8">
        <f t="shared" si="227"/>
        <v>860</v>
      </c>
      <c r="AV400" s="8">
        <f t="shared" si="228"/>
        <v>860</v>
      </c>
      <c r="AW400" s="8">
        <f t="shared" si="229"/>
        <v>860</v>
      </c>
      <c r="AX400" s="8">
        <f t="shared" si="230"/>
        <v>860</v>
      </c>
      <c r="AY400" s="8">
        <f t="shared" si="231"/>
        <v>850</v>
      </c>
      <c r="AZ400" s="8">
        <f t="shared" si="232"/>
        <v>845</v>
      </c>
      <c r="BA400" s="8">
        <f t="shared" si="233"/>
        <v>835</v>
      </c>
      <c r="BB400" s="8">
        <f t="shared" si="234"/>
        <v>830</v>
      </c>
      <c r="BC400" s="8">
        <f t="shared" si="235"/>
        <v>825</v>
      </c>
      <c r="BD400" s="8">
        <f t="shared" si="236"/>
        <v>820</v>
      </c>
      <c r="BE400" s="8">
        <f t="shared" si="237"/>
        <v>815</v>
      </c>
      <c r="BF400" s="8">
        <f t="shared" si="238"/>
        <v>810</v>
      </c>
      <c r="BG400" s="8">
        <f t="shared" si="239"/>
        <v>805</v>
      </c>
      <c r="BH400" s="8">
        <f t="shared" si="240"/>
        <v>805</v>
      </c>
      <c r="BI400" s="8" t="str">
        <f t="shared" si="241"/>
        <v/>
      </c>
      <c r="BJ400" s="8" t="str">
        <f t="shared" si="242"/>
        <v/>
      </c>
      <c r="BK400" s="8" t="str">
        <f t="shared" si="243"/>
        <v/>
      </c>
      <c r="BL400" s="8" t="str">
        <f t="shared" si="244"/>
        <v/>
      </c>
      <c r="BM400" s="8" t="str">
        <f t="shared" si="245"/>
        <v/>
      </c>
      <c r="BN400" s="8" t="str">
        <f t="shared" si="246"/>
        <v/>
      </c>
      <c r="BO400" s="8" t="str">
        <f t="shared" si="247"/>
        <v/>
      </c>
      <c r="BP400" s="8" t="str">
        <f t="shared" si="248"/>
        <v/>
      </c>
      <c r="BQ400" s="8" t="str">
        <f t="shared" si="249"/>
        <v/>
      </c>
    </row>
    <row r="401" spans="1:69" x14ac:dyDescent="0.2">
      <c r="A401" s="8" t="str">
        <f>Binning!B402</f>
        <v>GPU</v>
      </c>
      <c r="B401" s="8" t="str">
        <f>Binning!C402</f>
        <v>MG005</v>
      </c>
      <c r="C401" s="8" t="str">
        <f>Binning!D402</f>
        <v>E3</v>
      </c>
      <c r="D401" s="8" t="str">
        <f>Binning!F402</f>
        <v>MG005_E3</v>
      </c>
      <c r="E401" s="8" t="str">
        <f>Binning!G402</f>
        <v>Bin1</v>
      </c>
      <c r="F401" s="8">
        <f>Binning!H402</f>
        <v>1065</v>
      </c>
      <c r="G401" s="8">
        <f>Binning!I402</f>
        <v>110</v>
      </c>
      <c r="H401" s="8">
        <f>Binning!J402</f>
        <v>479.40000000000003</v>
      </c>
      <c r="J401" s="8">
        <f>Binning!L402</f>
        <v>830</v>
      </c>
      <c r="K401" s="8">
        <f>Binning!M402</f>
        <v>630</v>
      </c>
      <c r="L401" s="8">
        <f>Binning!N402</f>
        <v>20</v>
      </c>
      <c r="M401" s="8">
        <f>Binning!Y402</f>
        <v>5</v>
      </c>
      <c r="O401" s="8">
        <f t="shared" si="221"/>
        <v>140</v>
      </c>
      <c r="P401" s="8">
        <f>Binning!AZ402</f>
        <v>342.4525995351467</v>
      </c>
      <c r="Q401" s="8" t="str">
        <f t="shared" si="222"/>
        <v>MG005_E3</v>
      </c>
      <c r="R401" s="8">
        <f t="shared" si="256"/>
        <v>830</v>
      </c>
      <c r="S401" s="8">
        <f t="shared" si="256"/>
        <v>830</v>
      </c>
      <c r="T401" s="8">
        <f t="shared" si="256"/>
        <v>830</v>
      </c>
      <c r="U401" s="8">
        <f t="shared" si="256"/>
        <v>830</v>
      </c>
      <c r="V401" s="8">
        <f t="shared" si="256"/>
        <v>825</v>
      </c>
      <c r="W401" s="8">
        <f t="shared" si="256"/>
        <v>815</v>
      </c>
      <c r="X401" s="8">
        <f t="shared" si="256"/>
        <v>810</v>
      </c>
      <c r="Y401" s="8">
        <f t="shared" si="256"/>
        <v>800</v>
      </c>
      <c r="Z401" s="8">
        <f t="shared" si="256"/>
        <v>795</v>
      </c>
      <c r="AA401" s="8">
        <f t="shared" si="256"/>
        <v>790</v>
      </c>
      <c r="AB401" s="8">
        <f t="shared" si="256"/>
        <v>785</v>
      </c>
      <c r="AC401" s="8">
        <f t="shared" si="256"/>
        <v>780</v>
      </c>
      <c r="AD401" s="8">
        <f t="shared" si="256"/>
        <v>775</v>
      </c>
      <c r="AE401" s="8">
        <f t="shared" si="256"/>
        <v>770</v>
      </c>
      <c r="AF401" s="8">
        <f t="shared" si="256"/>
        <v>770</v>
      </c>
      <c r="AG401" s="8" t="str">
        <f t="shared" si="256"/>
        <v/>
      </c>
      <c r="AH401" s="8" t="str">
        <f t="shared" si="255"/>
        <v/>
      </c>
      <c r="AI401" s="8" t="str">
        <f t="shared" si="255"/>
        <v/>
      </c>
      <c r="AJ401" s="8" t="str">
        <f t="shared" si="255"/>
        <v/>
      </c>
      <c r="AK401" s="8" t="str">
        <f t="shared" si="255"/>
        <v/>
      </c>
      <c r="AL401" s="8" t="str">
        <f t="shared" si="255"/>
        <v/>
      </c>
      <c r="AM401" s="8" t="str">
        <f t="shared" si="255"/>
        <v/>
      </c>
      <c r="AN401" s="8" t="str">
        <f t="shared" si="255"/>
        <v/>
      </c>
      <c r="AO401" s="8" t="str">
        <f t="shared" si="255"/>
        <v/>
      </c>
      <c r="AQ401" s="8">
        <f t="shared" si="223"/>
        <v>140</v>
      </c>
      <c r="AR401" s="8">
        <f t="shared" si="224"/>
        <v>342.4525995351467</v>
      </c>
      <c r="AS401" s="8" t="str">
        <f t="shared" si="225"/>
        <v>MG005_E3</v>
      </c>
      <c r="AT401" s="8">
        <f t="shared" si="226"/>
        <v>850</v>
      </c>
      <c r="AU401" s="8">
        <f t="shared" si="227"/>
        <v>850</v>
      </c>
      <c r="AV401" s="8">
        <f t="shared" si="228"/>
        <v>850</v>
      </c>
      <c r="AW401" s="8">
        <f t="shared" si="229"/>
        <v>850</v>
      </c>
      <c r="AX401" s="8">
        <f t="shared" si="230"/>
        <v>845</v>
      </c>
      <c r="AY401" s="8">
        <f t="shared" si="231"/>
        <v>835</v>
      </c>
      <c r="AZ401" s="8">
        <f t="shared" si="232"/>
        <v>830</v>
      </c>
      <c r="BA401" s="8">
        <f t="shared" si="233"/>
        <v>820</v>
      </c>
      <c r="BB401" s="8">
        <f t="shared" si="234"/>
        <v>815</v>
      </c>
      <c r="BC401" s="8">
        <f t="shared" si="235"/>
        <v>810</v>
      </c>
      <c r="BD401" s="8">
        <f t="shared" si="236"/>
        <v>805</v>
      </c>
      <c r="BE401" s="8">
        <f t="shared" si="237"/>
        <v>800</v>
      </c>
      <c r="BF401" s="8">
        <f t="shared" si="238"/>
        <v>795</v>
      </c>
      <c r="BG401" s="8">
        <f t="shared" si="239"/>
        <v>790</v>
      </c>
      <c r="BH401" s="8">
        <f t="shared" si="240"/>
        <v>790</v>
      </c>
      <c r="BI401" s="8" t="str">
        <f t="shared" si="241"/>
        <v/>
      </c>
      <c r="BJ401" s="8" t="str">
        <f t="shared" si="242"/>
        <v/>
      </c>
      <c r="BK401" s="8" t="str">
        <f t="shared" si="243"/>
        <v/>
      </c>
      <c r="BL401" s="8" t="str">
        <f t="shared" si="244"/>
        <v/>
      </c>
      <c r="BM401" s="8" t="str">
        <f t="shared" si="245"/>
        <v/>
      </c>
      <c r="BN401" s="8" t="str">
        <f t="shared" si="246"/>
        <v/>
      </c>
      <c r="BO401" s="8" t="str">
        <f t="shared" si="247"/>
        <v/>
      </c>
      <c r="BP401" s="8" t="str">
        <f t="shared" si="248"/>
        <v/>
      </c>
      <c r="BQ401" s="8" t="str">
        <f t="shared" si="249"/>
        <v/>
      </c>
    </row>
    <row r="402" spans="1:69" x14ac:dyDescent="0.2">
      <c r="A402" s="8" t="str">
        <f>Binning!B403</f>
        <v>GPU</v>
      </c>
      <c r="B402" s="8" t="str">
        <f>Binning!C403</f>
        <v>MG005</v>
      </c>
      <c r="C402" s="8" t="str">
        <f>Binning!D403</f>
        <v>E4</v>
      </c>
      <c r="D402" s="8" t="str">
        <f>Binning!F403</f>
        <v>MG005_E4</v>
      </c>
      <c r="E402" s="8" t="str">
        <f>Binning!G403</f>
        <v>Bin1</v>
      </c>
      <c r="F402" s="8">
        <f>Binning!H403</f>
        <v>1050</v>
      </c>
      <c r="G402" s="8">
        <f>Binning!I403</f>
        <v>110</v>
      </c>
      <c r="H402" s="8">
        <f>Binning!J403</f>
        <v>479.40000000000003</v>
      </c>
      <c r="J402" s="8">
        <f>Binning!L403</f>
        <v>830</v>
      </c>
      <c r="K402" s="8">
        <f>Binning!M403</f>
        <v>630</v>
      </c>
      <c r="L402" s="8">
        <f>Binning!N403</f>
        <v>20</v>
      </c>
      <c r="M402" s="8">
        <f>Binning!Y403</f>
        <v>5</v>
      </c>
      <c r="O402" s="8">
        <f t="shared" ref="O402:O465" si="257">ROUND(100*H402/P402,0)</f>
        <v>140</v>
      </c>
      <c r="P402" s="8">
        <f>Binning!AZ403</f>
        <v>342.4525995351467</v>
      </c>
      <c r="Q402" s="8" t="str">
        <f t="shared" ref="Q402:Q465" si="258">D402</f>
        <v>MG005_E4</v>
      </c>
      <c r="R402" s="8">
        <f t="shared" si="256"/>
        <v>830</v>
      </c>
      <c r="S402" s="8">
        <f t="shared" si="256"/>
        <v>830</v>
      </c>
      <c r="T402" s="8">
        <f t="shared" si="256"/>
        <v>830</v>
      </c>
      <c r="U402" s="8">
        <f t="shared" si="256"/>
        <v>825</v>
      </c>
      <c r="V402" s="8">
        <f t="shared" si="256"/>
        <v>810</v>
      </c>
      <c r="W402" s="8">
        <f t="shared" si="256"/>
        <v>800</v>
      </c>
      <c r="X402" s="8">
        <f t="shared" si="256"/>
        <v>795</v>
      </c>
      <c r="Y402" s="8">
        <f t="shared" si="256"/>
        <v>785</v>
      </c>
      <c r="Z402" s="8">
        <f t="shared" si="256"/>
        <v>780</v>
      </c>
      <c r="AA402" s="8">
        <f t="shared" si="256"/>
        <v>775</v>
      </c>
      <c r="AB402" s="8">
        <f t="shared" si="256"/>
        <v>770</v>
      </c>
      <c r="AC402" s="8">
        <f t="shared" si="256"/>
        <v>765</v>
      </c>
      <c r="AD402" s="8">
        <f t="shared" si="256"/>
        <v>760</v>
      </c>
      <c r="AE402" s="8">
        <f t="shared" si="256"/>
        <v>755</v>
      </c>
      <c r="AF402" s="8">
        <f t="shared" si="256"/>
        <v>755</v>
      </c>
      <c r="AG402" s="8" t="str">
        <f t="shared" si="256"/>
        <v/>
      </c>
      <c r="AH402" s="8" t="str">
        <f t="shared" si="255"/>
        <v/>
      </c>
      <c r="AI402" s="8" t="str">
        <f t="shared" si="255"/>
        <v/>
      </c>
      <c r="AJ402" s="8" t="str">
        <f t="shared" si="255"/>
        <v/>
      </c>
      <c r="AK402" s="8" t="str">
        <f t="shared" si="255"/>
        <v/>
      </c>
      <c r="AL402" s="8" t="str">
        <f t="shared" si="255"/>
        <v/>
      </c>
      <c r="AM402" s="8" t="str">
        <f t="shared" si="255"/>
        <v/>
      </c>
      <c r="AN402" s="8" t="str">
        <f t="shared" si="255"/>
        <v/>
      </c>
      <c r="AO402" s="8" t="str">
        <f t="shared" si="255"/>
        <v/>
      </c>
      <c r="AQ402" s="8">
        <f t="shared" ref="AQ402:AQ465" si="259">O402</f>
        <v>140</v>
      </c>
      <c r="AR402" s="8">
        <f t="shared" ref="AR402:AR465" si="260">P402</f>
        <v>342.4525995351467</v>
      </c>
      <c r="AS402" s="8" t="str">
        <f t="shared" ref="AS402:AS465" si="261">Q402</f>
        <v>MG005_E4</v>
      </c>
      <c r="AT402" s="8">
        <f t="shared" ref="AT402:AT465" si="262">IF($AQ402*1.03&gt;AT$2,$L402+R402,"")</f>
        <v>850</v>
      </c>
      <c r="AU402" s="8">
        <f t="shared" ref="AU402:AU465" si="263">IF($AQ402*1.03&gt;AU$2,$L402+S402,"")</f>
        <v>850</v>
      </c>
      <c r="AV402" s="8">
        <f t="shared" ref="AV402:AV465" si="264">IF($AQ402*1.03&gt;AV$2,$L402+T402,"")</f>
        <v>850</v>
      </c>
      <c r="AW402" s="8">
        <f t="shared" ref="AW402:AW465" si="265">IF($AQ402*1.03&gt;AW$2,$L402+U402,"")</f>
        <v>845</v>
      </c>
      <c r="AX402" s="8">
        <f t="shared" ref="AX402:AX465" si="266">IF($AQ402*1.03&gt;AX$2,$L402+V402,"")</f>
        <v>830</v>
      </c>
      <c r="AY402" s="8">
        <f t="shared" ref="AY402:AY465" si="267">IF($AQ402*1.03&gt;AY$2,$L402+W402,"")</f>
        <v>820</v>
      </c>
      <c r="AZ402" s="8">
        <f t="shared" ref="AZ402:AZ465" si="268">IF($AQ402*1.03&gt;AZ$2,$L402+X402,"")</f>
        <v>815</v>
      </c>
      <c r="BA402" s="8">
        <f t="shared" ref="BA402:BA465" si="269">IF($AQ402*1.03&gt;BA$2,$L402+Y402,"")</f>
        <v>805</v>
      </c>
      <c r="BB402" s="8">
        <f t="shared" ref="BB402:BB465" si="270">IF($AQ402*1.03&gt;BB$2,$L402+Z402,"")</f>
        <v>800</v>
      </c>
      <c r="BC402" s="8">
        <f t="shared" ref="BC402:BC465" si="271">IF($AQ402*1.03&gt;BC$2,$L402+AA402,"")</f>
        <v>795</v>
      </c>
      <c r="BD402" s="8">
        <f t="shared" ref="BD402:BD465" si="272">IF($AQ402*1.03&gt;BD$2,$L402+AB402,"")</f>
        <v>790</v>
      </c>
      <c r="BE402" s="8">
        <f t="shared" ref="BE402:BE465" si="273">IF($AQ402*1.03&gt;BE$2,$L402+AC402,"")</f>
        <v>785</v>
      </c>
      <c r="BF402" s="8">
        <f t="shared" ref="BF402:BF465" si="274">IF($AQ402*1.03&gt;BF$2,$L402+AD402,"")</f>
        <v>780</v>
      </c>
      <c r="BG402" s="8">
        <f t="shared" ref="BG402:BG465" si="275">IF($AQ402*1.03&gt;BG$2,$L402+AE402,"")</f>
        <v>775</v>
      </c>
      <c r="BH402" s="8">
        <f t="shared" ref="BH402:BH465" si="276">IF($AQ402*1.03&gt;BH$2,$L402+AF402,"")</f>
        <v>775</v>
      </c>
      <c r="BI402" s="8" t="str">
        <f t="shared" ref="BI402:BI465" si="277">IF($AQ402*1.03&gt;BI$2,$L402+AG402,"")</f>
        <v/>
      </c>
      <c r="BJ402" s="8" t="str">
        <f t="shared" ref="BJ402:BJ465" si="278">IF($AQ402*1.03&gt;BJ$2,$L402+AH402,"")</f>
        <v/>
      </c>
      <c r="BK402" s="8" t="str">
        <f t="shared" ref="BK402:BK465" si="279">IF($AQ402*1.03&gt;BK$2,$L402+AI402,"")</f>
        <v/>
      </c>
      <c r="BL402" s="8" t="str">
        <f t="shared" ref="BL402:BL465" si="280">IF($AQ402*1.03&gt;BL$2,$L402+AJ402,"")</f>
        <v/>
      </c>
      <c r="BM402" s="8" t="str">
        <f t="shared" ref="BM402:BM465" si="281">IF($AQ402*1.03&gt;BM$2,$L402+AK402,"")</f>
        <v/>
      </c>
      <c r="BN402" s="8" t="str">
        <f t="shared" ref="BN402:BN465" si="282">IF($AQ402*1.03&gt;BN$2,$L402+AL402,"")</f>
        <v/>
      </c>
      <c r="BO402" s="8" t="str">
        <f t="shared" ref="BO402:BO465" si="283">IF($AQ402*1.03&gt;BO$2,$L402+AM402,"")</f>
        <v/>
      </c>
      <c r="BP402" s="8" t="str">
        <f t="shared" ref="BP402:BP465" si="284">IF($AQ402*1.03&gt;BP$2,$L402+AN402,"")</f>
        <v/>
      </c>
      <c r="BQ402" s="8" t="str">
        <f t="shared" ref="BQ402:BQ465" si="285">IF($AQ402*1.03&gt;BQ$2,$L402+AO402,"")</f>
        <v/>
      </c>
    </row>
    <row r="403" spans="1:69" x14ac:dyDescent="0.2">
      <c r="A403" s="8" t="str">
        <f>Binning!B404</f>
        <v>GPU</v>
      </c>
      <c r="B403" s="8" t="str">
        <f>Binning!C404</f>
        <v>MG005</v>
      </c>
      <c r="C403" s="8" t="str">
        <f>Binning!D404</f>
        <v>E5</v>
      </c>
      <c r="D403" s="8" t="str">
        <f>Binning!F404</f>
        <v>MG005_E5</v>
      </c>
      <c r="E403" s="8" t="str">
        <f>Binning!G404</f>
        <v>Bin1</v>
      </c>
      <c r="F403" s="8">
        <f>Binning!H404</f>
        <v>1035</v>
      </c>
      <c r="G403" s="8">
        <f>Binning!I404</f>
        <v>110</v>
      </c>
      <c r="H403" s="8">
        <f>Binning!J404</f>
        <v>479.40000000000003</v>
      </c>
      <c r="J403" s="8">
        <f>Binning!L404</f>
        <v>830</v>
      </c>
      <c r="K403" s="8">
        <f>Binning!M404</f>
        <v>630</v>
      </c>
      <c r="L403" s="8">
        <f>Binning!N404</f>
        <v>20</v>
      </c>
      <c r="M403" s="8">
        <f>Binning!Y404</f>
        <v>5</v>
      </c>
      <c r="O403" s="8">
        <f t="shared" si="257"/>
        <v>140</v>
      </c>
      <c r="P403" s="8">
        <f>Binning!AZ404</f>
        <v>342.4525995351467</v>
      </c>
      <c r="Q403" s="8" t="str">
        <f t="shared" si="258"/>
        <v>MG005_E5</v>
      </c>
      <c r="R403" s="8">
        <f t="shared" si="256"/>
        <v>830</v>
      </c>
      <c r="S403" s="8">
        <f t="shared" si="256"/>
        <v>830</v>
      </c>
      <c r="T403" s="8">
        <f t="shared" si="256"/>
        <v>830</v>
      </c>
      <c r="U403" s="8">
        <f t="shared" si="256"/>
        <v>810</v>
      </c>
      <c r="V403" s="8">
        <f t="shared" si="256"/>
        <v>795</v>
      </c>
      <c r="W403" s="8">
        <f t="shared" si="256"/>
        <v>785</v>
      </c>
      <c r="X403" s="8">
        <f t="shared" si="256"/>
        <v>780</v>
      </c>
      <c r="Y403" s="8">
        <f t="shared" si="256"/>
        <v>770</v>
      </c>
      <c r="Z403" s="8">
        <f t="shared" si="256"/>
        <v>765</v>
      </c>
      <c r="AA403" s="8">
        <f t="shared" si="256"/>
        <v>760</v>
      </c>
      <c r="AB403" s="8">
        <f t="shared" si="256"/>
        <v>755</v>
      </c>
      <c r="AC403" s="8">
        <f t="shared" si="256"/>
        <v>750</v>
      </c>
      <c r="AD403" s="8">
        <f t="shared" si="256"/>
        <v>745</v>
      </c>
      <c r="AE403" s="8">
        <f t="shared" si="256"/>
        <v>740</v>
      </c>
      <c r="AF403" s="8">
        <f t="shared" si="256"/>
        <v>740</v>
      </c>
      <c r="AG403" s="8" t="str">
        <f t="shared" si="256"/>
        <v/>
      </c>
      <c r="AH403" s="8" t="str">
        <f t="shared" si="255"/>
        <v/>
      </c>
      <c r="AI403" s="8" t="str">
        <f t="shared" si="255"/>
        <v/>
      </c>
      <c r="AJ403" s="8" t="str">
        <f t="shared" si="255"/>
        <v/>
      </c>
      <c r="AK403" s="8" t="str">
        <f t="shared" si="255"/>
        <v/>
      </c>
      <c r="AL403" s="8" t="str">
        <f t="shared" si="255"/>
        <v/>
      </c>
      <c r="AM403" s="8" t="str">
        <f t="shared" si="255"/>
        <v/>
      </c>
      <c r="AN403" s="8" t="str">
        <f t="shared" si="255"/>
        <v/>
      </c>
      <c r="AO403" s="8" t="str">
        <f t="shared" si="255"/>
        <v/>
      </c>
      <c r="AQ403" s="8">
        <f t="shared" si="259"/>
        <v>140</v>
      </c>
      <c r="AR403" s="8">
        <f t="shared" si="260"/>
        <v>342.4525995351467</v>
      </c>
      <c r="AS403" s="8" t="str">
        <f t="shared" si="261"/>
        <v>MG005_E5</v>
      </c>
      <c r="AT403" s="8">
        <f t="shared" si="262"/>
        <v>850</v>
      </c>
      <c r="AU403" s="8">
        <f t="shared" si="263"/>
        <v>850</v>
      </c>
      <c r="AV403" s="8">
        <f t="shared" si="264"/>
        <v>850</v>
      </c>
      <c r="AW403" s="8">
        <f t="shared" si="265"/>
        <v>830</v>
      </c>
      <c r="AX403" s="8">
        <f t="shared" si="266"/>
        <v>815</v>
      </c>
      <c r="AY403" s="8">
        <f t="shared" si="267"/>
        <v>805</v>
      </c>
      <c r="AZ403" s="8">
        <f t="shared" si="268"/>
        <v>800</v>
      </c>
      <c r="BA403" s="8">
        <f t="shared" si="269"/>
        <v>790</v>
      </c>
      <c r="BB403" s="8">
        <f t="shared" si="270"/>
        <v>785</v>
      </c>
      <c r="BC403" s="8">
        <f t="shared" si="271"/>
        <v>780</v>
      </c>
      <c r="BD403" s="8">
        <f t="shared" si="272"/>
        <v>775</v>
      </c>
      <c r="BE403" s="8">
        <f t="shared" si="273"/>
        <v>770</v>
      </c>
      <c r="BF403" s="8">
        <f t="shared" si="274"/>
        <v>765</v>
      </c>
      <c r="BG403" s="8">
        <f t="shared" si="275"/>
        <v>760</v>
      </c>
      <c r="BH403" s="8">
        <f t="shared" si="276"/>
        <v>760</v>
      </c>
      <c r="BI403" s="8" t="str">
        <f t="shared" si="277"/>
        <v/>
      </c>
      <c r="BJ403" s="8" t="str">
        <f t="shared" si="278"/>
        <v/>
      </c>
      <c r="BK403" s="8" t="str">
        <f t="shared" si="279"/>
        <v/>
      </c>
      <c r="BL403" s="8" t="str">
        <f t="shared" si="280"/>
        <v/>
      </c>
      <c r="BM403" s="8" t="str">
        <f t="shared" si="281"/>
        <v/>
      </c>
      <c r="BN403" s="8" t="str">
        <f t="shared" si="282"/>
        <v/>
      </c>
      <c r="BO403" s="8" t="str">
        <f t="shared" si="283"/>
        <v/>
      </c>
      <c r="BP403" s="8" t="str">
        <f t="shared" si="284"/>
        <v/>
      </c>
      <c r="BQ403" s="8" t="str">
        <f t="shared" si="285"/>
        <v/>
      </c>
    </row>
    <row r="404" spans="1:69" x14ac:dyDescent="0.2">
      <c r="A404" s="8" t="str">
        <f>Binning!B405</f>
        <v>GPU</v>
      </c>
      <c r="B404" s="8" t="str">
        <f>Binning!C405</f>
        <v>MG005</v>
      </c>
      <c r="C404" s="8" t="str">
        <f>Binning!D405</f>
        <v>E6</v>
      </c>
      <c r="D404" s="8" t="str">
        <f>Binning!F405</f>
        <v>MG005_E6</v>
      </c>
      <c r="E404" s="8" t="str">
        <f>Binning!G405</f>
        <v>Bin1</v>
      </c>
      <c r="F404" s="8">
        <f>Binning!H405</f>
        <v>1020</v>
      </c>
      <c r="G404" s="8">
        <f>Binning!I405</f>
        <v>110</v>
      </c>
      <c r="H404" s="8">
        <f>Binning!J405</f>
        <v>479.40000000000003</v>
      </c>
      <c r="J404" s="8">
        <f>Binning!L405</f>
        <v>830</v>
      </c>
      <c r="K404" s="8">
        <f>Binning!M405</f>
        <v>630</v>
      </c>
      <c r="L404" s="8">
        <f>Binning!N405</f>
        <v>20</v>
      </c>
      <c r="M404" s="8">
        <f>Binning!Y405</f>
        <v>5</v>
      </c>
      <c r="O404" s="8">
        <f t="shared" si="257"/>
        <v>140</v>
      </c>
      <c r="P404" s="8">
        <f>Binning!AZ405</f>
        <v>342.4525995351467</v>
      </c>
      <c r="Q404" s="8" t="str">
        <f t="shared" si="258"/>
        <v>MG005_E6</v>
      </c>
      <c r="R404" s="8">
        <f t="shared" si="256"/>
        <v>830</v>
      </c>
      <c r="S404" s="8">
        <f t="shared" si="256"/>
        <v>830</v>
      </c>
      <c r="T404" s="8">
        <f t="shared" si="256"/>
        <v>815</v>
      </c>
      <c r="U404" s="8">
        <f t="shared" si="256"/>
        <v>795</v>
      </c>
      <c r="V404" s="8">
        <f t="shared" si="256"/>
        <v>780</v>
      </c>
      <c r="W404" s="8">
        <f t="shared" si="256"/>
        <v>770</v>
      </c>
      <c r="X404" s="8">
        <f t="shared" si="256"/>
        <v>765</v>
      </c>
      <c r="Y404" s="8">
        <f t="shared" si="256"/>
        <v>755</v>
      </c>
      <c r="Z404" s="8">
        <f t="shared" si="256"/>
        <v>750</v>
      </c>
      <c r="AA404" s="8">
        <f t="shared" si="256"/>
        <v>745</v>
      </c>
      <c r="AB404" s="8">
        <f t="shared" si="256"/>
        <v>740</v>
      </c>
      <c r="AC404" s="8">
        <f t="shared" si="256"/>
        <v>735</v>
      </c>
      <c r="AD404" s="8">
        <f t="shared" si="256"/>
        <v>730</v>
      </c>
      <c r="AE404" s="8">
        <f t="shared" si="256"/>
        <v>725</v>
      </c>
      <c r="AF404" s="8">
        <f t="shared" si="256"/>
        <v>725</v>
      </c>
      <c r="AG404" s="8" t="str">
        <f t="shared" ref="AG404:AO404" si="286">IF($O404*1.03&gt;AG$2,MAX(MIN(FLOOR(($F404-$G404*LOG10($P404*AG$2/100))/$M404,1)*$M404,$J404),$K404),"")</f>
        <v/>
      </c>
      <c r="AH404" s="8" t="str">
        <f t="shared" si="286"/>
        <v/>
      </c>
      <c r="AI404" s="8" t="str">
        <f t="shared" si="286"/>
        <v/>
      </c>
      <c r="AJ404" s="8" t="str">
        <f t="shared" si="286"/>
        <v/>
      </c>
      <c r="AK404" s="8" t="str">
        <f t="shared" si="286"/>
        <v/>
      </c>
      <c r="AL404" s="8" t="str">
        <f t="shared" si="286"/>
        <v/>
      </c>
      <c r="AM404" s="8" t="str">
        <f t="shared" si="286"/>
        <v/>
      </c>
      <c r="AN404" s="8" t="str">
        <f t="shared" si="286"/>
        <v/>
      </c>
      <c r="AO404" s="8" t="str">
        <f t="shared" si="286"/>
        <v/>
      </c>
      <c r="AQ404" s="8">
        <f t="shared" si="259"/>
        <v>140</v>
      </c>
      <c r="AR404" s="8">
        <f t="shared" si="260"/>
        <v>342.4525995351467</v>
      </c>
      <c r="AS404" s="8" t="str">
        <f t="shared" si="261"/>
        <v>MG005_E6</v>
      </c>
      <c r="AT404" s="8">
        <f t="shared" si="262"/>
        <v>850</v>
      </c>
      <c r="AU404" s="8">
        <f t="shared" si="263"/>
        <v>850</v>
      </c>
      <c r="AV404" s="8">
        <f t="shared" si="264"/>
        <v>835</v>
      </c>
      <c r="AW404" s="8">
        <f t="shared" si="265"/>
        <v>815</v>
      </c>
      <c r="AX404" s="8">
        <f t="shared" si="266"/>
        <v>800</v>
      </c>
      <c r="AY404" s="8">
        <f t="shared" si="267"/>
        <v>790</v>
      </c>
      <c r="AZ404" s="8">
        <f t="shared" si="268"/>
        <v>785</v>
      </c>
      <c r="BA404" s="8">
        <f t="shared" si="269"/>
        <v>775</v>
      </c>
      <c r="BB404" s="8">
        <f t="shared" si="270"/>
        <v>770</v>
      </c>
      <c r="BC404" s="8">
        <f t="shared" si="271"/>
        <v>765</v>
      </c>
      <c r="BD404" s="8">
        <f t="shared" si="272"/>
        <v>760</v>
      </c>
      <c r="BE404" s="8">
        <f t="shared" si="273"/>
        <v>755</v>
      </c>
      <c r="BF404" s="8">
        <f t="shared" si="274"/>
        <v>750</v>
      </c>
      <c r="BG404" s="8">
        <f t="shared" si="275"/>
        <v>745</v>
      </c>
      <c r="BH404" s="8">
        <f t="shared" si="276"/>
        <v>745</v>
      </c>
      <c r="BI404" s="8" t="str">
        <f t="shared" si="277"/>
        <v/>
      </c>
      <c r="BJ404" s="8" t="str">
        <f t="shared" si="278"/>
        <v/>
      </c>
      <c r="BK404" s="8" t="str">
        <f t="shared" si="279"/>
        <v/>
      </c>
      <c r="BL404" s="8" t="str">
        <f t="shared" si="280"/>
        <v/>
      </c>
      <c r="BM404" s="8" t="str">
        <f t="shared" si="281"/>
        <v/>
      </c>
      <c r="BN404" s="8" t="str">
        <f t="shared" si="282"/>
        <v/>
      </c>
      <c r="BO404" s="8" t="str">
        <f t="shared" si="283"/>
        <v/>
      </c>
      <c r="BP404" s="8" t="str">
        <f t="shared" si="284"/>
        <v/>
      </c>
      <c r="BQ404" s="8" t="str">
        <f t="shared" si="285"/>
        <v/>
      </c>
    </row>
    <row r="405" spans="1:69" x14ac:dyDescent="0.2">
      <c r="A405" s="8" t="str">
        <f>Binning!B406</f>
        <v>GPU</v>
      </c>
      <c r="B405" s="8" t="str">
        <f>Binning!C406</f>
        <v>MG005</v>
      </c>
      <c r="C405" s="8" t="str">
        <f>Binning!D406</f>
        <v>E7</v>
      </c>
      <c r="D405" s="8" t="str">
        <f>Binning!F406</f>
        <v>MG005_E7</v>
      </c>
      <c r="E405" s="8" t="str">
        <f>Binning!G406</f>
        <v>Bin1</v>
      </c>
      <c r="F405" s="8">
        <f>Binning!H406</f>
        <v>1005</v>
      </c>
      <c r="G405" s="8">
        <f>Binning!I406</f>
        <v>110</v>
      </c>
      <c r="H405" s="8">
        <f>Binning!J406</f>
        <v>479.40000000000003</v>
      </c>
      <c r="J405" s="8">
        <f>Binning!L406</f>
        <v>830</v>
      </c>
      <c r="K405" s="8">
        <f>Binning!M406</f>
        <v>630</v>
      </c>
      <c r="L405" s="8">
        <f>Binning!N406</f>
        <v>20</v>
      </c>
      <c r="M405" s="8">
        <f>Binning!Y406</f>
        <v>5</v>
      </c>
      <c r="O405" s="8">
        <f t="shared" si="257"/>
        <v>140</v>
      </c>
      <c r="P405" s="8">
        <f>Binning!AZ406</f>
        <v>342.4525995351467</v>
      </c>
      <c r="Q405" s="8" t="str">
        <f t="shared" si="258"/>
        <v>MG005_E7</v>
      </c>
      <c r="R405" s="8">
        <f t="shared" ref="R405:AG426" si="287">IF($O405*1.03&gt;R$2,MAX(MIN(FLOOR(($F405-$G405*LOG10($P405*R$2/100))/$M405,1)*$M405,$J405),$K405),"")</f>
        <v>830</v>
      </c>
      <c r="S405" s="8">
        <f t="shared" si="287"/>
        <v>830</v>
      </c>
      <c r="T405" s="8">
        <f t="shared" si="287"/>
        <v>800</v>
      </c>
      <c r="U405" s="8">
        <f t="shared" si="287"/>
        <v>780</v>
      </c>
      <c r="V405" s="8">
        <f t="shared" si="287"/>
        <v>765</v>
      </c>
      <c r="W405" s="8">
        <f t="shared" si="287"/>
        <v>755</v>
      </c>
      <c r="X405" s="8">
        <f t="shared" si="287"/>
        <v>750</v>
      </c>
      <c r="Y405" s="8">
        <f t="shared" si="287"/>
        <v>740</v>
      </c>
      <c r="Z405" s="8">
        <f t="shared" si="287"/>
        <v>735</v>
      </c>
      <c r="AA405" s="8">
        <f t="shared" si="287"/>
        <v>730</v>
      </c>
      <c r="AB405" s="8">
        <f t="shared" si="287"/>
        <v>725</v>
      </c>
      <c r="AC405" s="8">
        <f t="shared" si="287"/>
        <v>720</v>
      </c>
      <c r="AD405" s="8">
        <f t="shared" si="287"/>
        <v>715</v>
      </c>
      <c r="AE405" s="8">
        <f t="shared" si="287"/>
        <v>710</v>
      </c>
      <c r="AF405" s="8">
        <f t="shared" si="287"/>
        <v>710</v>
      </c>
      <c r="AG405" s="8" t="str">
        <f t="shared" si="255"/>
        <v/>
      </c>
      <c r="AH405" s="8" t="str">
        <f t="shared" si="255"/>
        <v/>
      </c>
      <c r="AI405" s="8" t="str">
        <f t="shared" si="255"/>
        <v/>
      </c>
      <c r="AJ405" s="8" t="str">
        <f t="shared" si="255"/>
        <v/>
      </c>
      <c r="AK405" s="8" t="str">
        <f t="shared" si="255"/>
        <v/>
      </c>
      <c r="AL405" s="8" t="str">
        <f t="shared" si="255"/>
        <v/>
      </c>
      <c r="AM405" s="8" t="str">
        <f t="shared" si="255"/>
        <v/>
      </c>
      <c r="AN405" s="8" t="str">
        <f t="shared" si="255"/>
        <v/>
      </c>
      <c r="AO405" s="8" t="str">
        <f t="shared" si="255"/>
        <v/>
      </c>
      <c r="AQ405" s="8">
        <f t="shared" si="259"/>
        <v>140</v>
      </c>
      <c r="AR405" s="8">
        <f t="shared" si="260"/>
        <v>342.4525995351467</v>
      </c>
      <c r="AS405" s="8" t="str">
        <f t="shared" si="261"/>
        <v>MG005_E7</v>
      </c>
      <c r="AT405" s="8">
        <f t="shared" si="262"/>
        <v>850</v>
      </c>
      <c r="AU405" s="8">
        <f t="shared" si="263"/>
        <v>850</v>
      </c>
      <c r="AV405" s="8">
        <f t="shared" si="264"/>
        <v>820</v>
      </c>
      <c r="AW405" s="8">
        <f t="shared" si="265"/>
        <v>800</v>
      </c>
      <c r="AX405" s="8">
        <f t="shared" si="266"/>
        <v>785</v>
      </c>
      <c r="AY405" s="8">
        <f t="shared" si="267"/>
        <v>775</v>
      </c>
      <c r="AZ405" s="8">
        <f t="shared" si="268"/>
        <v>770</v>
      </c>
      <c r="BA405" s="8">
        <f t="shared" si="269"/>
        <v>760</v>
      </c>
      <c r="BB405" s="8">
        <f t="shared" si="270"/>
        <v>755</v>
      </c>
      <c r="BC405" s="8">
        <f t="shared" si="271"/>
        <v>750</v>
      </c>
      <c r="BD405" s="8">
        <f t="shared" si="272"/>
        <v>745</v>
      </c>
      <c r="BE405" s="8">
        <f t="shared" si="273"/>
        <v>740</v>
      </c>
      <c r="BF405" s="8">
        <f t="shared" si="274"/>
        <v>735</v>
      </c>
      <c r="BG405" s="8">
        <f t="shared" si="275"/>
        <v>730</v>
      </c>
      <c r="BH405" s="8">
        <f t="shared" si="276"/>
        <v>730</v>
      </c>
      <c r="BI405" s="8" t="str">
        <f t="shared" si="277"/>
        <v/>
      </c>
      <c r="BJ405" s="8" t="str">
        <f t="shared" si="278"/>
        <v/>
      </c>
      <c r="BK405" s="8" t="str">
        <f t="shared" si="279"/>
        <v/>
      </c>
      <c r="BL405" s="8" t="str">
        <f t="shared" si="280"/>
        <v/>
      </c>
      <c r="BM405" s="8" t="str">
        <f t="shared" si="281"/>
        <v/>
      </c>
      <c r="BN405" s="8" t="str">
        <f t="shared" si="282"/>
        <v/>
      </c>
      <c r="BO405" s="8" t="str">
        <f t="shared" si="283"/>
        <v/>
      </c>
      <c r="BP405" s="8" t="str">
        <f t="shared" si="284"/>
        <v/>
      </c>
      <c r="BQ405" s="8" t="str">
        <f t="shared" si="285"/>
        <v/>
      </c>
    </row>
    <row r="406" spans="1:69" x14ac:dyDescent="0.2">
      <c r="A406" s="8" t="str">
        <f>Binning!B407</f>
        <v>GPU</v>
      </c>
      <c r="B406" s="8" t="str">
        <f>Binning!C407</f>
        <v>MG005</v>
      </c>
      <c r="C406" s="8" t="str">
        <f>Binning!D407</f>
        <v>E8</v>
      </c>
      <c r="D406" s="8" t="str">
        <f>Binning!F407</f>
        <v>MG005_E8</v>
      </c>
      <c r="E406" s="8" t="str">
        <f>Binning!G407</f>
        <v>Bin1</v>
      </c>
      <c r="F406" s="8">
        <f>Binning!H407</f>
        <v>990</v>
      </c>
      <c r="G406" s="8">
        <f>Binning!I407</f>
        <v>110</v>
      </c>
      <c r="H406" s="8">
        <f>Binning!J407</f>
        <v>479.40000000000003</v>
      </c>
      <c r="J406" s="8">
        <f>Binning!L407</f>
        <v>830</v>
      </c>
      <c r="K406" s="8">
        <f>Binning!M407</f>
        <v>630</v>
      </c>
      <c r="L406" s="8">
        <f>Binning!N407</f>
        <v>20</v>
      </c>
      <c r="M406" s="8">
        <f>Binning!Y407</f>
        <v>5</v>
      </c>
      <c r="O406" s="8">
        <f t="shared" si="257"/>
        <v>140</v>
      </c>
      <c r="P406" s="8">
        <f>Binning!AZ407</f>
        <v>342.4525995351467</v>
      </c>
      <c r="Q406" s="8" t="str">
        <f t="shared" si="258"/>
        <v>MG005_E8</v>
      </c>
      <c r="R406" s="8">
        <f t="shared" si="252"/>
        <v>830</v>
      </c>
      <c r="S406" s="8">
        <f t="shared" si="252"/>
        <v>820</v>
      </c>
      <c r="T406" s="8">
        <f t="shared" si="252"/>
        <v>785</v>
      </c>
      <c r="U406" s="8">
        <f t="shared" si="252"/>
        <v>765</v>
      </c>
      <c r="V406" s="8">
        <f t="shared" si="252"/>
        <v>750</v>
      </c>
      <c r="W406" s="8">
        <f t="shared" si="252"/>
        <v>740</v>
      </c>
      <c r="X406" s="8">
        <f t="shared" si="252"/>
        <v>735</v>
      </c>
      <c r="Y406" s="8">
        <f t="shared" si="252"/>
        <v>725</v>
      </c>
      <c r="Z406" s="8">
        <f t="shared" si="252"/>
        <v>720</v>
      </c>
      <c r="AA406" s="8">
        <f t="shared" si="252"/>
        <v>715</v>
      </c>
      <c r="AB406" s="8">
        <f t="shared" si="252"/>
        <v>710</v>
      </c>
      <c r="AC406" s="8">
        <f t="shared" si="252"/>
        <v>705</v>
      </c>
      <c r="AD406" s="8">
        <f t="shared" si="252"/>
        <v>700</v>
      </c>
      <c r="AE406" s="8">
        <f t="shared" si="252"/>
        <v>695</v>
      </c>
      <c r="AF406" s="8">
        <f t="shared" si="252"/>
        <v>695</v>
      </c>
      <c r="AG406" s="8" t="str">
        <f t="shared" si="252"/>
        <v/>
      </c>
      <c r="AH406" s="8" t="str">
        <f t="shared" si="255"/>
        <v/>
      </c>
      <c r="AI406" s="8" t="str">
        <f t="shared" si="255"/>
        <v/>
      </c>
      <c r="AJ406" s="8" t="str">
        <f t="shared" si="255"/>
        <v/>
      </c>
      <c r="AK406" s="8" t="str">
        <f t="shared" si="255"/>
        <v/>
      </c>
      <c r="AL406" s="8" t="str">
        <f t="shared" si="255"/>
        <v/>
      </c>
      <c r="AM406" s="8" t="str">
        <f t="shared" si="255"/>
        <v/>
      </c>
      <c r="AN406" s="8" t="str">
        <f t="shared" si="255"/>
        <v/>
      </c>
      <c r="AO406" s="8" t="str">
        <f t="shared" si="255"/>
        <v/>
      </c>
      <c r="AQ406" s="8">
        <f t="shared" si="259"/>
        <v>140</v>
      </c>
      <c r="AR406" s="8">
        <f t="shared" si="260"/>
        <v>342.4525995351467</v>
      </c>
      <c r="AS406" s="8" t="str">
        <f t="shared" si="261"/>
        <v>MG005_E8</v>
      </c>
      <c r="AT406" s="8">
        <f t="shared" si="262"/>
        <v>850</v>
      </c>
      <c r="AU406" s="8">
        <f t="shared" si="263"/>
        <v>840</v>
      </c>
      <c r="AV406" s="8">
        <f t="shared" si="264"/>
        <v>805</v>
      </c>
      <c r="AW406" s="8">
        <f t="shared" si="265"/>
        <v>785</v>
      </c>
      <c r="AX406" s="8">
        <f t="shared" si="266"/>
        <v>770</v>
      </c>
      <c r="AY406" s="8">
        <f t="shared" si="267"/>
        <v>760</v>
      </c>
      <c r="AZ406" s="8">
        <f t="shared" si="268"/>
        <v>755</v>
      </c>
      <c r="BA406" s="8">
        <f t="shared" si="269"/>
        <v>745</v>
      </c>
      <c r="BB406" s="8">
        <f t="shared" si="270"/>
        <v>740</v>
      </c>
      <c r="BC406" s="8">
        <f t="shared" si="271"/>
        <v>735</v>
      </c>
      <c r="BD406" s="8">
        <f t="shared" si="272"/>
        <v>730</v>
      </c>
      <c r="BE406" s="8">
        <f t="shared" si="273"/>
        <v>725</v>
      </c>
      <c r="BF406" s="8">
        <f t="shared" si="274"/>
        <v>720</v>
      </c>
      <c r="BG406" s="8">
        <f t="shared" si="275"/>
        <v>715</v>
      </c>
      <c r="BH406" s="8">
        <f t="shared" si="276"/>
        <v>715</v>
      </c>
      <c r="BI406" s="8" t="str">
        <f t="shared" si="277"/>
        <v/>
      </c>
      <c r="BJ406" s="8" t="str">
        <f t="shared" si="278"/>
        <v/>
      </c>
      <c r="BK406" s="8" t="str">
        <f t="shared" si="279"/>
        <v/>
      </c>
      <c r="BL406" s="8" t="str">
        <f t="shared" si="280"/>
        <v/>
      </c>
      <c r="BM406" s="8" t="str">
        <f t="shared" si="281"/>
        <v/>
      </c>
      <c r="BN406" s="8" t="str">
        <f t="shared" si="282"/>
        <v/>
      </c>
      <c r="BO406" s="8" t="str">
        <f t="shared" si="283"/>
        <v/>
      </c>
      <c r="BP406" s="8" t="str">
        <f t="shared" si="284"/>
        <v/>
      </c>
      <c r="BQ406" s="8" t="str">
        <f t="shared" si="285"/>
        <v/>
      </c>
    </row>
    <row r="407" spans="1:69" x14ac:dyDescent="0.2">
      <c r="A407" s="8" t="str">
        <f>Binning!B408</f>
        <v>GPU</v>
      </c>
      <c r="B407" s="8" t="str">
        <f>Binning!C408</f>
        <v>MG005</v>
      </c>
      <c r="C407" s="8" t="str">
        <f>Binning!D408</f>
        <v>E9</v>
      </c>
      <c r="D407" s="8" t="str">
        <f>Binning!F408</f>
        <v>MG005_E9</v>
      </c>
      <c r="E407" s="8" t="str">
        <f>Binning!G408</f>
        <v>Bin1</v>
      </c>
      <c r="F407" s="8">
        <f>Binning!H408</f>
        <v>975</v>
      </c>
      <c r="G407" s="8">
        <f>Binning!I408</f>
        <v>110</v>
      </c>
      <c r="H407" s="8">
        <f>Binning!J408</f>
        <v>479.40000000000003</v>
      </c>
      <c r="J407" s="8">
        <f>Binning!L408</f>
        <v>830</v>
      </c>
      <c r="K407" s="8">
        <f>Binning!M408</f>
        <v>630</v>
      </c>
      <c r="L407" s="8">
        <f>Binning!N408</f>
        <v>20</v>
      </c>
      <c r="M407" s="8">
        <f>Binning!Y408</f>
        <v>5</v>
      </c>
      <c r="O407" s="8">
        <f t="shared" si="257"/>
        <v>140</v>
      </c>
      <c r="P407" s="8">
        <f>Binning!AZ408</f>
        <v>342.4525995351467</v>
      </c>
      <c r="Q407" s="8" t="str">
        <f t="shared" si="258"/>
        <v>MG005_E9</v>
      </c>
      <c r="R407" s="8">
        <f t="shared" si="252"/>
        <v>830</v>
      </c>
      <c r="S407" s="8">
        <f t="shared" si="252"/>
        <v>805</v>
      </c>
      <c r="T407" s="8">
        <f t="shared" si="252"/>
        <v>770</v>
      </c>
      <c r="U407" s="8">
        <f t="shared" si="252"/>
        <v>750</v>
      </c>
      <c r="V407" s="8">
        <f t="shared" si="252"/>
        <v>735</v>
      </c>
      <c r="W407" s="8">
        <f t="shared" si="252"/>
        <v>725</v>
      </c>
      <c r="X407" s="8">
        <f t="shared" si="252"/>
        <v>720</v>
      </c>
      <c r="Y407" s="8">
        <f t="shared" si="252"/>
        <v>710</v>
      </c>
      <c r="Z407" s="8">
        <f t="shared" si="252"/>
        <v>705</v>
      </c>
      <c r="AA407" s="8">
        <f t="shared" si="252"/>
        <v>700</v>
      </c>
      <c r="AB407" s="8">
        <f t="shared" si="252"/>
        <v>695</v>
      </c>
      <c r="AC407" s="8">
        <f t="shared" si="252"/>
        <v>690</v>
      </c>
      <c r="AD407" s="8">
        <f t="shared" si="252"/>
        <v>685</v>
      </c>
      <c r="AE407" s="8">
        <f t="shared" si="252"/>
        <v>680</v>
      </c>
      <c r="AF407" s="8">
        <f t="shared" si="252"/>
        <v>680</v>
      </c>
      <c r="AG407" s="8" t="str">
        <f t="shared" si="252"/>
        <v/>
      </c>
      <c r="AH407" s="8" t="str">
        <f t="shared" si="255"/>
        <v/>
      </c>
      <c r="AI407" s="8" t="str">
        <f t="shared" si="255"/>
        <v/>
      </c>
      <c r="AJ407" s="8" t="str">
        <f t="shared" si="255"/>
        <v/>
      </c>
      <c r="AK407" s="8" t="str">
        <f t="shared" si="255"/>
        <v/>
      </c>
      <c r="AL407" s="8" t="str">
        <f t="shared" si="255"/>
        <v/>
      </c>
      <c r="AM407" s="8" t="str">
        <f t="shared" si="255"/>
        <v/>
      </c>
      <c r="AN407" s="8" t="str">
        <f t="shared" si="255"/>
        <v/>
      </c>
      <c r="AO407" s="8" t="str">
        <f t="shared" si="255"/>
        <v/>
      </c>
      <c r="AQ407" s="8">
        <f t="shared" si="259"/>
        <v>140</v>
      </c>
      <c r="AR407" s="8">
        <f t="shared" si="260"/>
        <v>342.4525995351467</v>
      </c>
      <c r="AS407" s="8" t="str">
        <f t="shared" si="261"/>
        <v>MG005_E9</v>
      </c>
      <c r="AT407" s="8">
        <f t="shared" si="262"/>
        <v>850</v>
      </c>
      <c r="AU407" s="8">
        <f t="shared" si="263"/>
        <v>825</v>
      </c>
      <c r="AV407" s="8">
        <f t="shared" si="264"/>
        <v>790</v>
      </c>
      <c r="AW407" s="8">
        <f t="shared" si="265"/>
        <v>770</v>
      </c>
      <c r="AX407" s="8">
        <f t="shared" si="266"/>
        <v>755</v>
      </c>
      <c r="AY407" s="8">
        <f t="shared" si="267"/>
        <v>745</v>
      </c>
      <c r="AZ407" s="8">
        <f t="shared" si="268"/>
        <v>740</v>
      </c>
      <c r="BA407" s="8">
        <f t="shared" si="269"/>
        <v>730</v>
      </c>
      <c r="BB407" s="8">
        <f t="shared" si="270"/>
        <v>725</v>
      </c>
      <c r="BC407" s="8">
        <f t="shared" si="271"/>
        <v>720</v>
      </c>
      <c r="BD407" s="8">
        <f t="shared" si="272"/>
        <v>715</v>
      </c>
      <c r="BE407" s="8">
        <f t="shared" si="273"/>
        <v>710</v>
      </c>
      <c r="BF407" s="8">
        <f t="shared" si="274"/>
        <v>705</v>
      </c>
      <c r="BG407" s="8">
        <f t="shared" si="275"/>
        <v>700</v>
      </c>
      <c r="BH407" s="8">
        <f t="shared" si="276"/>
        <v>700</v>
      </c>
      <c r="BI407" s="8" t="str">
        <f t="shared" si="277"/>
        <v/>
      </c>
      <c r="BJ407" s="8" t="str">
        <f t="shared" si="278"/>
        <v/>
      </c>
      <c r="BK407" s="8" t="str">
        <f t="shared" si="279"/>
        <v/>
      </c>
      <c r="BL407" s="8" t="str">
        <f t="shared" si="280"/>
        <v/>
      </c>
      <c r="BM407" s="8" t="str">
        <f t="shared" si="281"/>
        <v/>
      </c>
      <c r="BN407" s="8" t="str">
        <f t="shared" si="282"/>
        <v/>
      </c>
      <c r="BO407" s="8" t="str">
        <f t="shared" si="283"/>
        <v/>
      </c>
      <c r="BP407" s="8" t="str">
        <f t="shared" si="284"/>
        <v/>
      </c>
      <c r="BQ407" s="8" t="str">
        <f t="shared" si="285"/>
        <v/>
      </c>
    </row>
    <row r="408" spans="1:69" x14ac:dyDescent="0.2">
      <c r="A408" s="8" t="str">
        <f>Binning!B409</f>
        <v>GPU</v>
      </c>
      <c r="B408" s="8" t="str">
        <f>Binning!C409</f>
        <v>MG005</v>
      </c>
      <c r="C408" s="8" t="str">
        <f>Binning!D409</f>
        <v>E10</v>
      </c>
      <c r="D408" s="8" t="str">
        <f>Binning!F409</f>
        <v>MG005_E10</v>
      </c>
      <c r="E408" s="8" t="str">
        <f>Binning!G409</f>
        <v>Bin1</v>
      </c>
      <c r="F408" s="8">
        <f>Binning!H409</f>
        <v>960</v>
      </c>
      <c r="G408" s="8">
        <f>Binning!I409</f>
        <v>110</v>
      </c>
      <c r="H408" s="8">
        <f>Binning!J409</f>
        <v>479.40000000000003</v>
      </c>
      <c r="J408" s="8">
        <f>Binning!L409</f>
        <v>830</v>
      </c>
      <c r="K408" s="8">
        <f>Binning!M409</f>
        <v>630</v>
      </c>
      <c r="L408" s="8">
        <f>Binning!N409</f>
        <v>20</v>
      </c>
      <c r="M408" s="8">
        <f>Binning!Y409</f>
        <v>5</v>
      </c>
      <c r="O408" s="8">
        <f t="shared" si="257"/>
        <v>140</v>
      </c>
      <c r="P408" s="8">
        <f>Binning!AZ409</f>
        <v>342.4525995351467</v>
      </c>
      <c r="Q408" s="8" t="str">
        <f t="shared" si="258"/>
        <v>MG005_E10</v>
      </c>
      <c r="R408" s="8">
        <f t="shared" si="252"/>
        <v>830</v>
      </c>
      <c r="S408" s="8">
        <f t="shared" si="252"/>
        <v>790</v>
      </c>
      <c r="T408" s="8">
        <f t="shared" si="252"/>
        <v>755</v>
      </c>
      <c r="U408" s="8">
        <f t="shared" si="252"/>
        <v>735</v>
      </c>
      <c r="V408" s="8">
        <f t="shared" si="252"/>
        <v>720</v>
      </c>
      <c r="W408" s="8">
        <f t="shared" si="252"/>
        <v>710</v>
      </c>
      <c r="X408" s="8">
        <f t="shared" si="252"/>
        <v>705</v>
      </c>
      <c r="Y408" s="8">
        <f t="shared" si="252"/>
        <v>695</v>
      </c>
      <c r="Z408" s="8">
        <f t="shared" si="252"/>
        <v>690</v>
      </c>
      <c r="AA408" s="8">
        <f t="shared" si="252"/>
        <v>685</v>
      </c>
      <c r="AB408" s="8">
        <f t="shared" si="252"/>
        <v>680</v>
      </c>
      <c r="AC408" s="8">
        <f t="shared" si="252"/>
        <v>675</v>
      </c>
      <c r="AD408" s="8">
        <f t="shared" si="252"/>
        <v>670</v>
      </c>
      <c r="AE408" s="8">
        <f t="shared" si="252"/>
        <v>665</v>
      </c>
      <c r="AF408" s="8">
        <f t="shared" si="252"/>
        <v>665</v>
      </c>
      <c r="AG408" s="8" t="str">
        <f t="shared" si="252"/>
        <v/>
      </c>
      <c r="AH408" s="8" t="str">
        <f t="shared" si="255"/>
        <v/>
      </c>
      <c r="AI408" s="8" t="str">
        <f t="shared" si="255"/>
        <v/>
      </c>
      <c r="AJ408" s="8" t="str">
        <f t="shared" si="255"/>
        <v/>
      </c>
      <c r="AK408" s="8" t="str">
        <f t="shared" si="255"/>
        <v/>
      </c>
      <c r="AL408" s="8" t="str">
        <f t="shared" si="255"/>
        <v/>
      </c>
      <c r="AM408" s="8" t="str">
        <f t="shared" si="255"/>
        <v/>
      </c>
      <c r="AN408" s="8" t="str">
        <f t="shared" si="255"/>
        <v/>
      </c>
      <c r="AO408" s="8" t="str">
        <f t="shared" si="255"/>
        <v/>
      </c>
      <c r="AQ408" s="8">
        <f t="shared" si="259"/>
        <v>140</v>
      </c>
      <c r="AR408" s="8">
        <f t="shared" si="260"/>
        <v>342.4525995351467</v>
      </c>
      <c r="AS408" s="8" t="str">
        <f t="shared" si="261"/>
        <v>MG005_E10</v>
      </c>
      <c r="AT408" s="8">
        <f t="shared" si="262"/>
        <v>850</v>
      </c>
      <c r="AU408" s="8">
        <f t="shared" si="263"/>
        <v>810</v>
      </c>
      <c r="AV408" s="8">
        <f t="shared" si="264"/>
        <v>775</v>
      </c>
      <c r="AW408" s="8">
        <f t="shared" si="265"/>
        <v>755</v>
      </c>
      <c r="AX408" s="8">
        <f t="shared" si="266"/>
        <v>740</v>
      </c>
      <c r="AY408" s="8">
        <f t="shared" si="267"/>
        <v>730</v>
      </c>
      <c r="AZ408" s="8">
        <f t="shared" si="268"/>
        <v>725</v>
      </c>
      <c r="BA408" s="8">
        <f t="shared" si="269"/>
        <v>715</v>
      </c>
      <c r="BB408" s="8">
        <f t="shared" si="270"/>
        <v>710</v>
      </c>
      <c r="BC408" s="8">
        <f t="shared" si="271"/>
        <v>705</v>
      </c>
      <c r="BD408" s="8">
        <f t="shared" si="272"/>
        <v>700</v>
      </c>
      <c r="BE408" s="8">
        <f t="shared" si="273"/>
        <v>695</v>
      </c>
      <c r="BF408" s="8">
        <f t="shared" si="274"/>
        <v>690</v>
      </c>
      <c r="BG408" s="8">
        <f t="shared" si="275"/>
        <v>685</v>
      </c>
      <c r="BH408" s="8">
        <f t="shared" si="276"/>
        <v>685</v>
      </c>
      <c r="BI408" s="8" t="str">
        <f t="shared" si="277"/>
        <v/>
      </c>
      <c r="BJ408" s="8" t="str">
        <f t="shared" si="278"/>
        <v/>
      </c>
      <c r="BK408" s="8" t="str">
        <f t="shared" si="279"/>
        <v/>
      </c>
      <c r="BL408" s="8" t="str">
        <f t="shared" si="280"/>
        <v/>
      </c>
      <c r="BM408" s="8" t="str">
        <f t="shared" si="281"/>
        <v/>
      </c>
      <c r="BN408" s="8" t="str">
        <f t="shared" si="282"/>
        <v/>
      </c>
      <c r="BO408" s="8" t="str">
        <f t="shared" si="283"/>
        <v/>
      </c>
      <c r="BP408" s="8" t="str">
        <f t="shared" si="284"/>
        <v/>
      </c>
      <c r="BQ408" s="8" t="str">
        <f t="shared" si="285"/>
        <v/>
      </c>
    </row>
    <row r="409" spans="1:69" x14ac:dyDescent="0.2">
      <c r="A409" s="8" t="str">
        <f>Binning!B410</f>
        <v>GPU</v>
      </c>
      <c r="B409" s="8" t="str">
        <f>Binning!C410</f>
        <v>MG005</v>
      </c>
      <c r="C409" s="8" t="str">
        <f>Binning!D410</f>
        <v>E11</v>
      </c>
      <c r="D409" s="8" t="str">
        <f>Binning!F410</f>
        <v>MG005_E11</v>
      </c>
      <c r="E409" s="8" t="str">
        <f>Binning!G410</f>
        <v>Bin1</v>
      </c>
      <c r="F409" s="8">
        <f>Binning!H410</f>
        <v>945</v>
      </c>
      <c r="G409" s="8">
        <f>Binning!I410</f>
        <v>110</v>
      </c>
      <c r="H409" s="8">
        <f>Binning!J410</f>
        <v>479.40000000000003</v>
      </c>
      <c r="J409" s="8">
        <f>Binning!L410</f>
        <v>830</v>
      </c>
      <c r="K409" s="8">
        <f>Binning!M410</f>
        <v>630</v>
      </c>
      <c r="L409" s="8">
        <f>Binning!N410</f>
        <v>20</v>
      </c>
      <c r="M409" s="8">
        <f>Binning!Y410</f>
        <v>5</v>
      </c>
      <c r="O409" s="8">
        <f t="shared" si="257"/>
        <v>140</v>
      </c>
      <c r="P409" s="8">
        <f>Binning!AZ410</f>
        <v>342.4525995351467</v>
      </c>
      <c r="Q409" s="8" t="str">
        <f t="shared" si="258"/>
        <v>MG005_E11</v>
      </c>
      <c r="R409" s="8">
        <f t="shared" si="287"/>
        <v>830</v>
      </c>
      <c r="S409" s="8">
        <f t="shared" si="287"/>
        <v>775</v>
      </c>
      <c r="T409" s="8">
        <f t="shared" si="287"/>
        <v>740</v>
      </c>
      <c r="U409" s="8">
        <f t="shared" si="287"/>
        <v>720</v>
      </c>
      <c r="V409" s="8">
        <f t="shared" si="287"/>
        <v>705</v>
      </c>
      <c r="W409" s="8">
        <f t="shared" si="287"/>
        <v>695</v>
      </c>
      <c r="X409" s="8">
        <f t="shared" si="287"/>
        <v>690</v>
      </c>
      <c r="Y409" s="8">
        <f t="shared" si="287"/>
        <v>680</v>
      </c>
      <c r="Z409" s="8">
        <f t="shared" si="287"/>
        <v>675</v>
      </c>
      <c r="AA409" s="8">
        <f t="shared" si="287"/>
        <v>670</v>
      </c>
      <c r="AB409" s="8">
        <f t="shared" si="287"/>
        <v>665</v>
      </c>
      <c r="AC409" s="8">
        <f t="shared" si="287"/>
        <v>660</v>
      </c>
      <c r="AD409" s="8">
        <f t="shared" si="287"/>
        <v>655</v>
      </c>
      <c r="AE409" s="8">
        <f t="shared" si="287"/>
        <v>650</v>
      </c>
      <c r="AF409" s="8">
        <f t="shared" si="287"/>
        <v>650</v>
      </c>
      <c r="AG409" s="8" t="str">
        <f t="shared" si="287"/>
        <v/>
      </c>
      <c r="AH409" s="8" t="str">
        <f t="shared" si="255"/>
        <v/>
      </c>
      <c r="AI409" s="8" t="str">
        <f t="shared" si="255"/>
        <v/>
      </c>
      <c r="AJ409" s="8" t="str">
        <f t="shared" si="255"/>
        <v/>
      </c>
      <c r="AK409" s="8" t="str">
        <f t="shared" si="255"/>
        <v/>
      </c>
      <c r="AL409" s="8" t="str">
        <f t="shared" si="255"/>
        <v/>
      </c>
      <c r="AM409" s="8" t="str">
        <f t="shared" si="255"/>
        <v/>
      </c>
      <c r="AN409" s="8" t="str">
        <f t="shared" si="255"/>
        <v/>
      </c>
      <c r="AO409" s="8" t="str">
        <f t="shared" si="255"/>
        <v/>
      </c>
      <c r="AQ409" s="8">
        <f t="shared" si="259"/>
        <v>140</v>
      </c>
      <c r="AR409" s="8">
        <f t="shared" si="260"/>
        <v>342.4525995351467</v>
      </c>
      <c r="AS409" s="8" t="str">
        <f t="shared" si="261"/>
        <v>MG005_E11</v>
      </c>
      <c r="AT409" s="8">
        <f t="shared" si="262"/>
        <v>850</v>
      </c>
      <c r="AU409" s="8">
        <f t="shared" si="263"/>
        <v>795</v>
      </c>
      <c r="AV409" s="8">
        <f t="shared" si="264"/>
        <v>760</v>
      </c>
      <c r="AW409" s="8">
        <f t="shared" si="265"/>
        <v>740</v>
      </c>
      <c r="AX409" s="8">
        <f t="shared" si="266"/>
        <v>725</v>
      </c>
      <c r="AY409" s="8">
        <f t="shared" si="267"/>
        <v>715</v>
      </c>
      <c r="AZ409" s="8">
        <f t="shared" si="268"/>
        <v>710</v>
      </c>
      <c r="BA409" s="8">
        <f t="shared" si="269"/>
        <v>700</v>
      </c>
      <c r="BB409" s="8">
        <f t="shared" si="270"/>
        <v>695</v>
      </c>
      <c r="BC409" s="8">
        <f t="shared" si="271"/>
        <v>690</v>
      </c>
      <c r="BD409" s="8">
        <f t="shared" si="272"/>
        <v>685</v>
      </c>
      <c r="BE409" s="8">
        <f t="shared" si="273"/>
        <v>680</v>
      </c>
      <c r="BF409" s="8">
        <f t="shared" si="274"/>
        <v>675</v>
      </c>
      <c r="BG409" s="8">
        <f t="shared" si="275"/>
        <v>670</v>
      </c>
      <c r="BH409" s="8">
        <f t="shared" si="276"/>
        <v>670</v>
      </c>
      <c r="BI409" s="8" t="str">
        <f t="shared" si="277"/>
        <v/>
      </c>
      <c r="BJ409" s="8" t="str">
        <f t="shared" si="278"/>
        <v/>
      </c>
      <c r="BK409" s="8" t="str">
        <f t="shared" si="279"/>
        <v/>
      </c>
      <c r="BL409" s="8" t="str">
        <f t="shared" si="280"/>
        <v/>
      </c>
      <c r="BM409" s="8" t="str">
        <f t="shared" si="281"/>
        <v/>
      </c>
      <c r="BN409" s="8" t="str">
        <f t="shared" si="282"/>
        <v/>
      </c>
      <c r="BO409" s="8" t="str">
        <f t="shared" si="283"/>
        <v/>
      </c>
      <c r="BP409" s="8" t="str">
        <f t="shared" si="284"/>
        <v/>
      </c>
      <c r="BQ409" s="8" t="str">
        <f t="shared" si="285"/>
        <v/>
      </c>
    </row>
    <row r="410" spans="1:69" x14ac:dyDescent="0.2">
      <c r="A410" s="8" t="str">
        <f>Binning!B411</f>
        <v>GPU</v>
      </c>
      <c r="B410" s="8" t="str">
        <f>Binning!C411</f>
        <v>MG005</v>
      </c>
      <c r="C410" s="8" t="str">
        <f>Binning!D411</f>
        <v>E12</v>
      </c>
      <c r="D410" s="8" t="str">
        <f>Binning!F411</f>
        <v>MG005_E12</v>
      </c>
      <c r="E410" s="8" t="str">
        <f>Binning!G411</f>
        <v>Bin1</v>
      </c>
      <c r="F410" s="8">
        <f>Binning!H411</f>
        <v>930</v>
      </c>
      <c r="G410" s="8">
        <f>Binning!I411</f>
        <v>110</v>
      </c>
      <c r="H410" s="8">
        <f>Binning!J411</f>
        <v>479.40000000000003</v>
      </c>
      <c r="J410" s="8">
        <f>Binning!L411</f>
        <v>830</v>
      </c>
      <c r="K410" s="8">
        <f>Binning!M411</f>
        <v>630</v>
      </c>
      <c r="L410" s="8">
        <f>Binning!N411</f>
        <v>20</v>
      </c>
      <c r="M410" s="8">
        <f>Binning!Y411</f>
        <v>5</v>
      </c>
      <c r="O410" s="8">
        <f t="shared" si="257"/>
        <v>140</v>
      </c>
      <c r="P410" s="8">
        <f>Binning!AZ411</f>
        <v>342.4525995351467</v>
      </c>
      <c r="Q410" s="8" t="str">
        <f t="shared" si="258"/>
        <v>MG005_E12</v>
      </c>
      <c r="R410" s="8">
        <f t="shared" si="287"/>
        <v>830</v>
      </c>
      <c r="S410" s="8">
        <f t="shared" si="287"/>
        <v>760</v>
      </c>
      <c r="T410" s="8">
        <f t="shared" si="287"/>
        <v>725</v>
      </c>
      <c r="U410" s="8">
        <f t="shared" si="287"/>
        <v>705</v>
      </c>
      <c r="V410" s="8">
        <f t="shared" si="287"/>
        <v>690</v>
      </c>
      <c r="W410" s="8">
        <f t="shared" si="287"/>
        <v>680</v>
      </c>
      <c r="X410" s="8">
        <f t="shared" si="287"/>
        <v>675</v>
      </c>
      <c r="Y410" s="8">
        <f t="shared" si="287"/>
        <v>665</v>
      </c>
      <c r="Z410" s="8">
        <f t="shared" si="287"/>
        <v>660</v>
      </c>
      <c r="AA410" s="8">
        <f t="shared" si="287"/>
        <v>655</v>
      </c>
      <c r="AB410" s="8">
        <f t="shared" si="287"/>
        <v>650</v>
      </c>
      <c r="AC410" s="8">
        <f t="shared" si="287"/>
        <v>645</v>
      </c>
      <c r="AD410" s="8">
        <f t="shared" si="287"/>
        <v>640</v>
      </c>
      <c r="AE410" s="8">
        <f t="shared" si="287"/>
        <v>635</v>
      </c>
      <c r="AF410" s="8">
        <f t="shared" si="287"/>
        <v>635</v>
      </c>
      <c r="AG410" s="8" t="str">
        <f t="shared" si="287"/>
        <v/>
      </c>
      <c r="AH410" s="8" t="str">
        <f t="shared" si="255"/>
        <v/>
      </c>
      <c r="AI410" s="8" t="str">
        <f t="shared" si="255"/>
        <v/>
      </c>
      <c r="AJ410" s="8" t="str">
        <f t="shared" si="255"/>
        <v/>
      </c>
      <c r="AK410" s="8" t="str">
        <f t="shared" si="255"/>
        <v/>
      </c>
      <c r="AL410" s="8" t="str">
        <f t="shared" si="255"/>
        <v/>
      </c>
      <c r="AM410" s="8" t="str">
        <f t="shared" si="255"/>
        <v/>
      </c>
      <c r="AN410" s="8" t="str">
        <f t="shared" si="255"/>
        <v/>
      </c>
      <c r="AO410" s="8" t="str">
        <f t="shared" si="255"/>
        <v/>
      </c>
      <c r="AQ410" s="8">
        <f t="shared" si="259"/>
        <v>140</v>
      </c>
      <c r="AR410" s="8">
        <f t="shared" si="260"/>
        <v>342.4525995351467</v>
      </c>
      <c r="AS410" s="8" t="str">
        <f t="shared" si="261"/>
        <v>MG005_E12</v>
      </c>
      <c r="AT410" s="8">
        <f t="shared" si="262"/>
        <v>850</v>
      </c>
      <c r="AU410" s="8">
        <f t="shared" si="263"/>
        <v>780</v>
      </c>
      <c r="AV410" s="8">
        <f t="shared" si="264"/>
        <v>745</v>
      </c>
      <c r="AW410" s="8">
        <f t="shared" si="265"/>
        <v>725</v>
      </c>
      <c r="AX410" s="8">
        <f t="shared" si="266"/>
        <v>710</v>
      </c>
      <c r="AY410" s="8">
        <f t="shared" si="267"/>
        <v>700</v>
      </c>
      <c r="AZ410" s="8">
        <f t="shared" si="268"/>
        <v>695</v>
      </c>
      <c r="BA410" s="8">
        <f t="shared" si="269"/>
        <v>685</v>
      </c>
      <c r="BB410" s="8">
        <f t="shared" si="270"/>
        <v>680</v>
      </c>
      <c r="BC410" s="8">
        <f t="shared" si="271"/>
        <v>675</v>
      </c>
      <c r="BD410" s="8">
        <f t="shared" si="272"/>
        <v>670</v>
      </c>
      <c r="BE410" s="8">
        <f t="shared" si="273"/>
        <v>665</v>
      </c>
      <c r="BF410" s="8">
        <f t="shared" si="274"/>
        <v>660</v>
      </c>
      <c r="BG410" s="8">
        <f t="shared" si="275"/>
        <v>655</v>
      </c>
      <c r="BH410" s="8">
        <f t="shared" si="276"/>
        <v>655</v>
      </c>
      <c r="BI410" s="8" t="str">
        <f t="shared" si="277"/>
        <v/>
      </c>
      <c r="BJ410" s="8" t="str">
        <f t="shared" si="278"/>
        <v/>
      </c>
      <c r="BK410" s="8" t="str">
        <f t="shared" si="279"/>
        <v/>
      </c>
      <c r="BL410" s="8" t="str">
        <f t="shared" si="280"/>
        <v/>
      </c>
      <c r="BM410" s="8" t="str">
        <f t="shared" si="281"/>
        <v/>
      </c>
      <c r="BN410" s="8" t="str">
        <f t="shared" si="282"/>
        <v/>
      </c>
      <c r="BO410" s="8" t="str">
        <f t="shared" si="283"/>
        <v/>
      </c>
      <c r="BP410" s="8" t="str">
        <f t="shared" si="284"/>
        <v/>
      </c>
      <c r="BQ410" s="8" t="str">
        <f t="shared" si="285"/>
        <v/>
      </c>
    </row>
    <row r="411" spans="1:69" x14ac:dyDescent="0.2">
      <c r="A411" s="8" t="str">
        <f>Binning!B412</f>
        <v>GPU</v>
      </c>
      <c r="B411" s="8" t="str">
        <f>Binning!C412</f>
        <v>MG006</v>
      </c>
      <c r="C411" s="8" t="str">
        <f>Binning!D412</f>
        <v>E1</v>
      </c>
      <c r="D411" s="8" t="str">
        <f>Binning!F412</f>
        <v>MG006_E1</v>
      </c>
      <c r="E411" s="8" t="str">
        <f>Binning!G412</f>
        <v>Bin1</v>
      </c>
      <c r="F411" s="8">
        <f>Binning!H412</f>
        <v>1130</v>
      </c>
      <c r="G411" s="8">
        <f>Binning!I412</f>
        <v>115</v>
      </c>
      <c r="H411" s="8">
        <f>Binning!J412</f>
        <v>479.40000000000003</v>
      </c>
      <c r="J411" s="8">
        <f>Binning!L412</f>
        <v>880</v>
      </c>
      <c r="K411" s="8">
        <f>Binning!M412</f>
        <v>650</v>
      </c>
      <c r="L411" s="8">
        <f>Binning!N412</f>
        <v>25</v>
      </c>
      <c r="M411" s="8">
        <f>Binning!Y412</f>
        <v>5</v>
      </c>
      <c r="O411" s="8">
        <f t="shared" si="257"/>
        <v>140</v>
      </c>
      <c r="P411" s="8">
        <f>Binning!AZ412</f>
        <v>342.4525995351467</v>
      </c>
      <c r="Q411" s="8" t="str">
        <f t="shared" si="258"/>
        <v>MG006_E1</v>
      </c>
      <c r="R411" s="8">
        <f t="shared" si="287"/>
        <v>880</v>
      </c>
      <c r="S411" s="8">
        <f t="shared" si="287"/>
        <v>880</v>
      </c>
      <c r="T411" s="8">
        <f t="shared" si="287"/>
        <v>880</v>
      </c>
      <c r="U411" s="8">
        <f t="shared" si="287"/>
        <v>880</v>
      </c>
      <c r="V411" s="8">
        <f t="shared" si="287"/>
        <v>880</v>
      </c>
      <c r="W411" s="8">
        <f t="shared" si="287"/>
        <v>870</v>
      </c>
      <c r="X411" s="8">
        <f t="shared" si="287"/>
        <v>860</v>
      </c>
      <c r="Y411" s="8">
        <f t="shared" si="287"/>
        <v>855</v>
      </c>
      <c r="Z411" s="8">
        <f t="shared" si="287"/>
        <v>845</v>
      </c>
      <c r="AA411" s="8">
        <f t="shared" si="287"/>
        <v>840</v>
      </c>
      <c r="AB411" s="8">
        <f t="shared" si="287"/>
        <v>835</v>
      </c>
      <c r="AC411" s="8">
        <f t="shared" si="287"/>
        <v>830</v>
      </c>
      <c r="AD411" s="8">
        <f t="shared" si="287"/>
        <v>825</v>
      </c>
      <c r="AE411" s="8">
        <f t="shared" si="287"/>
        <v>825</v>
      </c>
      <c r="AF411" s="8">
        <f t="shared" si="287"/>
        <v>820</v>
      </c>
      <c r="AG411" s="8" t="str">
        <f t="shared" si="287"/>
        <v/>
      </c>
      <c r="AH411" s="8" t="str">
        <f t="shared" si="255"/>
        <v/>
      </c>
      <c r="AI411" s="8" t="str">
        <f t="shared" si="255"/>
        <v/>
      </c>
      <c r="AJ411" s="8" t="str">
        <f t="shared" si="255"/>
        <v/>
      </c>
      <c r="AK411" s="8" t="str">
        <f t="shared" si="255"/>
        <v/>
      </c>
      <c r="AL411" s="8" t="str">
        <f t="shared" si="255"/>
        <v/>
      </c>
      <c r="AM411" s="8" t="str">
        <f t="shared" si="255"/>
        <v/>
      </c>
      <c r="AN411" s="8" t="str">
        <f t="shared" si="255"/>
        <v/>
      </c>
      <c r="AO411" s="8" t="str">
        <f t="shared" si="255"/>
        <v/>
      </c>
      <c r="AQ411" s="8">
        <f t="shared" si="259"/>
        <v>140</v>
      </c>
      <c r="AR411" s="8">
        <f t="shared" si="260"/>
        <v>342.4525995351467</v>
      </c>
      <c r="AS411" s="8" t="str">
        <f t="shared" si="261"/>
        <v>MG006_E1</v>
      </c>
      <c r="AT411" s="8">
        <f t="shared" si="262"/>
        <v>905</v>
      </c>
      <c r="AU411" s="8">
        <f t="shared" si="263"/>
        <v>905</v>
      </c>
      <c r="AV411" s="8">
        <f t="shared" si="264"/>
        <v>905</v>
      </c>
      <c r="AW411" s="8">
        <f t="shared" si="265"/>
        <v>905</v>
      </c>
      <c r="AX411" s="8">
        <f t="shared" si="266"/>
        <v>905</v>
      </c>
      <c r="AY411" s="8">
        <f t="shared" si="267"/>
        <v>895</v>
      </c>
      <c r="AZ411" s="8">
        <f t="shared" si="268"/>
        <v>885</v>
      </c>
      <c r="BA411" s="8">
        <f t="shared" si="269"/>
        <v>880</v>
      </c>
      <c r="BB411" s="8">
        <f t="shared" si="270"/>
        <v>870</v>
      </c>
      <c r="BC411" s="8">
        <f t="shared" si="271"/>
        <v>865</v>
      </c>
      <c r="BD411" s="8">
        <f t="shared" si="272"/>
        <v>860</v>
      </c>
      <c r="BE411" s="8">
        <f t="shared" si="273"/>
        <v>855</v>
      </c>
      <c r="BF411" s="8">
        <f t="shared" si="274"/>
        <v>850</v>
      </c>
      <c r="BG411" s="8">
        <f t="shared" si="275"/>
        <v>850</v>
      </c>
      <c r="BH411" s="8">
        <f t="shared" si="276"/>
        <v>845</v>
      </c>
      <c r="BI411" s="8" t="str">
        <f t="shared" si="277"/>
        <v/>
      </c>
      <c r="BJ411" s="8" t="str">
        <f t="shared" si="278"/>
        <v/>
      </c>
      <c r="BK411" s="8" t="str">
        <f t="shared" si="279"/>
        <v/>
      </c>
      <c r="BL411" s="8" t="str">
        <f t="shared" si="280"/>
        <v/>
      </c>
      <c r="BM411" s="8" t="str">
        <f t="shared" si="281"/>
        <v/>
      </c>
      <c r="BN411" s="8" t="str">
        <f t="shared" si="282"/>
        <v/>
      </c>
      <c r="BO411" s="8" t="str">
        <f t="shared" si="283"/>
        <v/>
      </c>
      <c r="BP411" s="8" t="str">
        <f t="shared" si="284"/>
        <v/>
      </c>
      <c r="BQ411" s="8" t="str">
        <f t="shared" si="285"/>
        <v/>
      </c>
    </row>
    <row r="412" spans="1:69" x14ac:dyDescent="0.2">
      <c r="A412" s="8" t="str">
        <f>Binning!B413</f>
        <v>GPU</v>
      </c>
      <c r="B412" s="8" t="str">
        <f>Binning!C413</f>
        <v>MG006</v>
      </c>
      <c r="C412" s="8" t="str">
        <f>Binning!D413</f>
        <v>E2</v>
      </c>
      <c r="D412" s="8" t="str">
        <f>Binning!F413</f>
        <v>MG006_E2</v>
      </c>
      <c r="E412" s="8" t="str">
        <f>Binning!G413</f>
        <v>Bin1</v>
      </c>
      <c r="F412" s="8">
        <f>Binning!H413</f>
        <v>1115</v>
      </c>
      <c r="G412" s="8">
        <f>Binning!I413</f>
        <v>115</v>
      </c>
      <c r="H412" s="8">
        <f>Binning!J413</f>
        <v>479.40000000000003</v>
      </c>
      <c r="J412" s="8">
        <f>Binning!L413</f>
        <v>870</v>
      </c>
      <c r="K412" s="8">
        <f>Binning!M413</f>
        <v>650</v>
      </c>
      <c r="L412" s="8">
        <f>Binning!N413</f>
        <v>25</v>
      </c>
      <c r="M412" s="8">
        <f>Binning!Y413</f>
        <v>5</v>
      </c>
      <c r="O412" s="8">
        <f t="shared" si="257"/>
        <v>140</v>
      </c>
      <c r="P412" s="8">
        <f>Binning!AZ413</f>
        <v>342.4525995351467</v>
      </c>
      <c r="Q412" s="8" t="str">
        <f t="shared" si="258"/>
        <v>MG006_E2</v>
      </c>
      <c r="R412" s="8">
        <f t="shared" si="287"/>
        <v>870</v>
      </c>
      <c r="S412" s="8">
        <f t="shared" si="287"/>
        <v>870</v>
      </c>
      <c r="T412" s="8">
        <f t="shared" si="287"/>
        <v>870</v>
      </c>
      <c r="U412" s="8">
        <f t="shared" si="287"/>
        <v>870</v>
      </c>
      <c r="V412" s="8">
        <f t="shared" si="287"/>
        <v>865</v>
      </c>
      <c r="W412" s="8">
        <f t="shared" si="287"/>
        <v>855</v>
      </c>
      <c r="X412" s="8">
        <f t="shared" si="287"/>
        <v>845</v>
      </c>
      <c r="Y412" s="8">
        <f t="shared" si="287"/>
        <v>840</v>
      </c>
      <c r="Z412" s="8">
        <f t="shared" si="287"/>
        <v>830</v>
      </c>
      <c r="AA412" s="8">
        <f t="shared" si="287"/>
        <v>825</v>
      </c>
      <c r="AB412" s="8">
        <f t="shared" si="287"/>
        <v>820</v>
      </c>
      <c r="AC412" s="8">
        <f t="shared" si="287"/>
        <v>815</v>
      </c>
      <c r="AD412" s="8">
        <f t="shared" si="287"/>
        <v>810</v>
      </c>
      <c r="AE412" s="8">
        <f t="shared" si="287"/>
        <v>810</v>
      </c>
      <c r="AF412" s="8">
        <f t="shared" si="287"/>
        <v>805</v>
      </c>
      <c r="AG412" s="8" t="str">
        <f t="shared" si="287"/>
        <v/>
      </c>
      <c r="AH412" s="8" t="str">
        <f t="shared" si="255"/>
        <v/>
      </c>
      <c r="AI412" s="8" t="str">
        <f t="shared" si="255"/>
        <v/>
      </c>
      <c r="AJ412" s="8" t="str">
        <f t="shared" si="255"/>
        <v/>
      </c>
      <c r="AK412" s="8" t="str">
        <f t="shared" si="255"/>
        <v/>
      </c>
      <c r="AL412" s="8" t="str">
        <f t="shared" si="255"/>
        <v/>
      </c>
      <c r="AM412" s="8" t="str">
        <f t="shared" si="255"/>
        <v/>
      </c>
      <c r="AN412" s="8" t="str">
        <f t="shared" si="255"/>
        <v/>
      </c>
      <c r="AO412" s="8" t="str">
        <f t="shared" si="255"/>
        <v/>
      </c>
      <c r="AQ412" s="8">
        <f t="shared" si="259"/>
        <v>140</v>
      </c>
      <c r="AR412" s="8">
        <f t="shared" si="260"/>
        <v>342.4525995351467</v>
      </c>
      <c r="AS412" s="8" t="str">
        <f t="shared" si="261"/>
        <v>MG006_E2</v>
      </c>
      <c r="AT412" s="8">
        <f t="shared" si="262"/>
        <v>895</v>
      </c>
      <c r="AU412" s="8">
        <f t="shared" si="263"/>
        <v>895</v>
      </c>
      <c r="AV412" s="8">
        <f t="shared" si="264"/>
        <v>895</v>
      </c>
      <c r="AW412" s="8">
        <f t="shared" si="265"/>
        <v>895</v>
      </c>
      <c r="AX412" s="8">
        <f t="shared" si="266"/>
        <v>890</v>
      </c>
      <c r="AY412" s="8">
        <f t="shared" si="267"/>
        <v>880</v>
      </c>
      <c r="AZ412" s="8">
        <f t="shared" si="268"/>
        <v>870</v>
      </c>
      <c r="BA412" s="8">
        <f t="shared" si="269"/>
        <v>865</v>
      </c>
      <c r="BB412" s="8">
        <f t="shared" si="270"/>
        <v>855</v>
      </c>
      <c r="BC412" s="8">
        <f t="shared" si="271"/>
        <v>850</v>
      </c>
      <c r="BD412" s="8">
        <f t="shared" si="272"/>
        <v>845</v>
      </c>
      <c r="BE412" s="8">
        <f t="shared" si="273"/>
        <v>840</v>
      </c>
      <c r="BF412" s="8">
        <f t="shared" si="274"/>
        <v>835</v>
      </c>
      <c r="BG412" s="8">
        <f t="shared" si="275"/>
        <v>835</v>
      </c>
      <c r="BH412" s="8">
        <f t="shared" si="276"/>
        <v>830</v>
      </c>
      <c r="BI412" s="8" t="str">
        <f t="shared" si="277"/>
        <v/>
      </c>
      <c r="BJ412" s="8" t="str">
        <f t="shared" si="278"/>
        <v/>
      </c>
      <c r="BK412" s="8" t="str">
        <f t="shared" si="279"/>
        <v/>
      </c>
      <c r="BL412" s="8" t="str">
        <f t="shared" si="280"/>
        <v/>
      </c>
      <c r="BM412" s="8" t="str">
        <f t="shared" si="281"/>
        <v/>
      </c>
      <c r="BN412" s="8" t="str">
        <f t="shared" si="282"/>
        <v/>
      </c>
      <c r="BO412" s="8" t="str">
        <f t="shared" si="283"/>
        <v/>
      </c>
      <c r="BP412" s="8" t="str">
        <f t="shared" si="284"/>
        <v/>
      </c>
      <c r="BQ412" s="8" t="str">
        <f t="shared" si="285"/>
        <v/>
      </c>
    </row>
    <row r="413" spans="1:69" x14ac:dyDescent="0.2">
      <c r="A413" s="8" t="str">
        <f>Binning!B414</f>
        <v>GPU</v>
      </c>
      <c r="B413" s="8" t="str">
        <f>Binning!C414</f>
        <v>MG006</v>
      </c>
      <c r="C413" s="8" t="str">
        <f>Binning!D414</f>
        <v>E3</v>
      </c>
      <c r="D413" s="8" t="str">
        <f>Binning!F414</f>
        <v>MG006_E3</v>
      </c>
      <c r="E413" s="8" t="str">
        <f>Binning!G414</f>
        <v>Bin1</v>
      </c>
      <c r="F413" s="8">
        <f>Binning!H414</f>
        <v>1100</v>
      </c>
      <c r="G413" s="8">
        <f>Binning!I414</f>
        <v>115</v>
      </c>
      <c r="H413" s="8">
        <f>Binning!J414</f>
        <v>479.40000000000003</v>
      </c>
      <c r="J413" s="8">
        <f>Binning!L414</f>
        <v>860</v>
      </c>
      <c r="K413" s="8">
        <f>Binning!M414</f>
        <v>650</v>
      </c>
      <c r="L413" s="8">
        <f>Binning!N414</f>
        <v>25</v>
      </c>
      <c r="M413" s="8">
        <f>Binning!Y414</f>
        <v>5</v>
      </c>
      <c r="O413" s="8">
        <f t="shared" si="257"/>
        <v>140</v>
      </c>
      <c r="P413" s="8">
        <f>Binning!AZ414</f>
        <v>342.4525995351467</v>
      </c>
      <c r="Q413" s="8" t="str">
        <f t="shared" si="258"/>
        <v>MG006_E3</v>
      </c>
      <c r="R413" s="8">
        <f t="shared" si="287"/>
        <v>860</v>
      </c>
      <c r="S413" s="8">
        <f t="shared" si="287"/>
        <v>860</v>
      </c>
      <c r="T413" s="8">
        <f t="shared" si="287"/>
        <v>860</v>
      </c>
      <c r="U413" s="8">
        <f t="shared" si="287"/>
        <v>860</v>
      </c>
      <c r="V413" s="8">
        <f t="shared" si="287"/>
        <v>850</v>
      </c>
      <c r="W413" s="8">
        <f t="shared" si="287"/>
        <v>840</v>
      </c>
      <c r="X413" s="8">
        <f t="shared" si="287"/>
        <v>830</v>
      </c>
      <c r="Y413" s="8">
        <f t="shared" si="287"/>
        <v>825</v>
      </c>
      <c r="Z413" s="8">
        <f t="shared" si="287"/>
        <v>815</v>
      </c>
      <c r="AA413" s="8">
        <f t="shared" si="287"/>
        <v>810</v>
      </c>
      <c r="AB413" s="8">
        <f t="shared" si="287"/>
        <v>805</v>
      </c>
      <c r="AC413" s="8">
        <f t="shared" si="287"/>
        <v>800</v>
      </c>
      <c r="AD413" s="8">
        <f t="shared" si="287"/>
        <v>795</v>
      </c>
      <c r="AE413" s="8">
        <f t="shared" si="287"/>
        <v>795</v>
      </c>
      <c r="AF413" s="8">
        <f t="shared" si="287"/>
        <v>790</v>
      </c>
      <c r="AG413" s="8" t="str">
        <f t="shared" si="287"/>
        <v/>
      </c>
      <c r="AH413" s="8" t="str">
        <f t="shared" si="255"/>
        <v/>
      </c>
      <c r="AI413" s="8" t="str">
        <f t="shared" si="255"/>
        <v/>
      </c>
      <c r="AJ413" s="8" t="str">
        <f t="shared" si="255"/>
        <v/>
      </c>
      <c r="AK413" s="8" t="str">
        <f t="shared" si="255"/>
        <v/>
      </c>
      <c r="AL413" s="8" t="str">
        <f t="shared" si="255"/>
        <v/>
      </c>
      <c r="AM413" s="8" t="str">
        <f t="shared" si="255"/>
        <v/>
      </c>
      <c r="AN413" s="8" t="str">
        <f t="shared" si="255"/>
        <v/>
      </c>
      <c r="AO413" s="8" t="str">
        <f t="shared" si="255"/>
        <v/>
      </c>
      <c r="AQ413" s="8">
        <f t="shared" si="259"/>
        <v>140</v>
      </c>
      <c r="AR413" s="8">
        <f t="shared" si="260"/>
        <v>342.4525995351467</v>
      </c>
      <c r="AS413" s="8" t="str">
        <f t="shared" si="261"/>
        <v>MG006_E3</v>
      </c>
      <c r="AT413" s="8">
        <f t="shared" si="262"/>
        <v>885</v>
      </c>
      <c r="AU413" s="8">
        <f t="shared" si="263"/>
        <v>885</v>
      </c>
      <c r="AV413" s="8">
        <f t="shared" si="264"/>
        <v>885</v>
      </c>
      <c r="AW413" s="8">
        <f t="shared" si="265"/>
        <v>885</v>
      </c>
      <c r="AX413" s="8">
        <f t="shared" si="266"/>
        <v>875</v>
      </c>
      <c r="AY413" s="8">
        <f t="shared" si="267"/>
        <v>865</v>
      </c>
      <c r="AZ413" s="8">
        <f t="shared" si="268"/>
        <v>855</v>
      </c>
      <c r="BA413" s="8">
        <f t="shared" si="269"/>
        <v>850</v>
      </c>
      <c r="BB413" s="8">
        <f t="shared" si="270"/>
        <v>840</v>
      </c>
      <c r="BC413" s="8">
        <f t="shared" si="271"/>
        <v>835</v>
      </c>
      <c r="BD413" s="8">
        <f t="shared" si="272"/>
        <v>830</v>
      </c>
      <c r="BE413" s="8">
        <f t="shared" si="273"/>
        <v>825</v>
      </c>
      <c r="BF413" s="8">
        <f t="shared" si="274"/>
        <v>820</v>
      </c>
      <c r="BG413" s="8">
        <f t="shared" si="275"/>
        <v>820</v>
      </c>
      <c r="BH413" s="8">
        <f t="shared" si="276"/>
        <v>815</v>
      </c>
      <c r="BI413" s="8" t="str">
        <f t="shared" si="277"/>
        <v/>
      </c>
      <c r="BJ413" s="8" t="str">
        <f t="shared" si="278"/>
        <v/>
      </c>
      <c r="BK413" s="8" t="str">
        <f t="shared" si="279"/>
        <v/>
      </c>
      <c r="BL413" s="8" t="str">
        <f t="shared" si="280"/>
        <v/>
      </c>
      <c r="BM413" s="8" t="str">
        <f t="shared" si="281"/>
        <v/>
      </c>
      <c r="BN413" s="8" t="str">
        <f t="shared" si="282"/>
        <v/>
      </c>
      <c r="BO413" s="8" t="str">
        <f t="shared" si="283"/>
        <v/>
      </c>
      <c r="BP413" s="8" t="str">
        <f t="shared" si="284"/>
        <v/>
      </c>
      <c r="BQ413" s="8" t="str">
        <f t="shared" si="285"/>
        <v/>
      </c>
    </row>
    <row r="414" spans="1:69" x14ac:dyDescent="0.2">
      <c r="A414" s="8" t="str">
        <f>Binning!B415</f>
        <v>GPU</v>
      </c>
      <c r="B414" s="8" t="str">
        <f>Binning!C415</f>
        <v>MG006</v>
      </c>
      <c r="C414" s="8" t="str">
        <f>Binning!D415</f>
        <v>E4</v>
      </c>
      <c r="D414" s="8" t="str">
        <f>Binning!F415</f>
        <v>MG006_E4</v>
      </c>
      <c r="E414" s="8" t="str">
        <f>Binning!G415</f>
        <v>Bin1</v>
      </c>
      <c r="F414" s="8">
        <f>Binning!H415</f>
        <v>1085</v>
      </c>
      <c r="G414" s="8">
        <f>Binning!I415</f>
        <v>115</v>
      </c>
      <c r="H414" s="8">
        <f>Binning!J415</f>
        <v>479.40000000000003</v>
      </c>
      <c r="J414" s="8">
        <f>Binning!L415</f>
        <v>860</v>
      </c>
      <c r="K414" s="8">
        <f>Binning!M415</f>
        <v>650</v>
      </c>
      <c r="L414" s="8">
        <f>Binning!N415</f>
        <v>25</v>
      </c>
      <c r="M414" s="8">
        <f>Binning!Y415</f>
        <v>5</v>
      </c>
      <c r="O414" s="8">
        <f t="shared" si="257"/>
        <v>140</v>
      </c>
      <c r="P414" s="8">
        <f>Binning!AZ415</f>
        <v>342.4525995351467</v>
      </c>
      <c r="Q414" s="8" t="str">
        <f t="shared" si="258"/>
        <v>MG006_E4</v>
      </c>
      <c r="R414" s="8">
        <f t="shared" si="287"/>
        <v>860</v>
      </c>
      <c r="S414" s="8">
        <f t="shared" si="287"/>
        <v>860</v>
      </c>
      <c r="T414" s="8">
        <f t="shared" si="287"/>
        <v>860</v>
      </c>
      <c r="U414" s="8">
        <f t="shared" si="287"/>
        <v>850</v>
      </c>
      <c r="V414" s="8">
        <f t="shared" si="287"/>
        <v>835</v>
      </c>
      <c r="W414" s="8">
        <f t="shared" si="287"/>
        <v>825</v>
      </c>
      <c r="X414" s="8">
        <f t="shared" si="287"/>
        <v>815</v>
      </c>
      <c r="Y414" s="8">
        <f t="shared" si="287"/>
        <v>810</v>
      </c>
      <c r="Z414" s="8">
        <f t="shared" si="287"/>
        <v>800</v>
      </c>
      <c r="AA414" s="8">
        <f t="shared" si="287"/>
        <v>795</v>
      </c>
      <c r="AB414" s="8">
        <f t="shared" si="287"/>
        <v>790</v>
      </c>
      <c r="AC414" s="8">
        <f t="shared" si="287"/>
        <v>785</v>
      </c>
      <c r="AD414" s="8">
        <f t="shared" si="287"/>
        <v>780</v>
      </c>
      <c r="AE414" s="8">
        <f t="shared" si="287"/>
        <v>780</v>
      </c>
      <c r="AF414" s="8">
        <f t="shared" si="287"/>
        <v>775</v>
      </c>
      <c r="AG414" s="8" t="str">
        <f t="shared" si="287"/>
        <v/>
      </c>
      <c r="AH414" s="8" t="str">
        <f t="shared" si="255"/>
        <v/>
      </c>
      <c r="AI414" s="8" t="str">
        <f t="shared" si="255"/>
        <v/>
      </c>
      <c r="AJ414" s="8" t="str">
        <f t="shared" si="255"/>
        <v/>
      </c>
      <c r="AK414" s="8" t="str">
        <f t="shared" si="255"/>
        <v/>
      </c>
      <c r="AL414" s="8" t="str">
        <f t="shared" si="255"/>
        <v/>
      </c>
      <c r="AM414" s="8" t="str">
        <f t="shared" si="255"/>
        <v/>
      </c>
      <c r="AN414" s="8" t="str">
        <f t="shared" si="255"/>
        <v/>
      </c>
      <c r="AO414" s="8" t="str">
        <f t="shared" si="255"/>
        <v/>
      </c>
      <c r="AQ414" s="8">
        <f t="shared" si="259"/>
        <v>140</v>
      </c>
      <c r="AR414" s="8">
        <f t="shared" si="260"/>
        <v>342.4525995351467</v>
      </c>
      <c r="AS414" s="8" t="str">
        <f t="shared" si="261"/>
        <v>MG006_E4</v>
      </c>
      <c r="AT414" s="8">
        <f t="shared" si="262"/>
        <v>885</v>
      </c>
      <c r="AU414" s="8">
        <f t="shared" si="263"/>
        <v>885</v>
      </c>
      <c r="AV414" s="8">
        <f t="shared" si="264"/>
        <v>885</v>
      </c>
      <c r="AW414" s="8">
        <f t="shared" si="265"/>
        <v>875</v>
      </c>
      <c r="AX414" s="8">
        <f t="shared" si="266"/>
        <v>860</v>
      </c>
      <c r="AY414" s="8">
        <f t="shared" si="267"/>
        <v>850</v>
      </c>
      <c r="AZ414" s="8">
        <f t="shared" si="268"/>
        <v>840</v>
      </c>
      <c r="BA414" s="8">
        <f t="shared" si="269"/>
        <v>835</v>
      </c>
      <c r="BB414" s="8">
        <f t="shared" si="270"/>
        <v>825</v>
      </c>
      <c r="BC414" s="8">
        <f t="shared" si="271"/>
        <v>820</v>
      </c>
      <c r="BD414" s="8">
        <f t="shared" si="272"/>
        <v>815</v>
      </c>
      <c r="BE414" s="8">
        <f t="shared" si="273"/>
        <v>810</v>
      </c>
      <c r="BF414" s="8">
        <f t="shared" si="274"/>
        <v>805</v>
      </c>
      <c r="BG414" s="8">
        <f t="shared" si="275"/>
        <v>805</v>
      </c>
      <c r="BH414" s="8">
        <f t="shared" si="276"/>
        <v>800</v>
      </c>
      <c r="BI414" s="8" t="str">
        <f t="shared" si="277"/>
        <v/>
      </c>
      <c r="BJ414" s="8" t="str">
        <f t="shared" si="278"/>
        <v/>
      </c>
      <c r="BK414" s="8" t="str">
        <f t="shared" si="279"/>
        <v/>
      </c>
      <c r="BL414" s="8" t="str">
        <f t="shared" si="280"/>
        <v/>
      </c>
      <c r="BM414" s="8" t="str">
        <f t="shared" si="281"/>
        <v/>
      </c>
      <c r="BN414" s="8" t="str">
        <f t="shared" si="282"/>
        <v/>
      </c>
      <c r="BO414" s="8" t="str">
        <f t="shared" si="283"/>
        <v/>
      </c>
      <c r="BP414" s="8" t="str">
        <f t="shared" si="284"/>
        <v/>
      </c>
      <c r="BQ414" s="8" t="str">
        <f t="shared" si="285"/>
        <v/>
      </c>
    </row>
    <row r="415" spans="1:69" x14ac:dyDescent="0.2">
      <c r="A415" s="8" t="str">
        <f>Binning!B416</f>
        <v>GPU</v>
      </c>
      <c r="B415" s="8" t="str">
        <f>Binning!C416</f>
        <v>MG006</v>
      </c>
      <c r="C415" s="8" t="str">
        <f>Binning!D416</f>
        <v>E5</v>
      </c>
      <c r="D415" s="8" t="str">
        <f>Binning!F416</f>
        <v>MG006_E5</v>
      </c>
      <c r="E415" s="8" t="str">
        <f>Binning!G416</f>
        <v>Bin1</v>
      </c>
      <c r="F415" s="8">
        <f>Binning!H416</f>
        <v>1070</v>
      </c>
      <c r="G415" s="8">
        <f>Binning!I416</f>
        <v>115</v>
      </c>
      <c r="H415" s="8">
        <f>Binning!J416</f>
        <v>479.40000000000003</v>
      </c>
      <c r="J415" s="8">
        <f>Binning!L416</f>
        <v>860</v>
      </c>
      <c r="K415" s="8">
        <f>Binning!M416</f>
        <v>650</v>
      </c>
      <c r="L415" s="8">
        <f>Binning!N416</f>
        <v>25</v>
      </c>
      <c r="M415" s="8">
        <f>Binning!Y416</f>
        <v>5</v>
      </c>
      <c r="O415" s="8">
        <f t="shared" si="257"/>
        <v>140</v>
      </c>
      <c r="P415" s="8">
        <f>Binning!AZ416</f>
        <v>342.4525995351467</v>
      </c>
      <c r="Q415" s="8" t="str">
        <f t="shared" si="258"/>
        <v>MG006_E5</v>
      </c>
      <c r="R415" s="8">
        <f t="shared" si="287"/>
        <v>860</v>
      </c>
      <c r="S415" s="8">
        <f t="shared" si="287"/>
        <v>860</v>
      </c>
      <c r="T415" s="8">
        <f t="shared" si="287"/>
        <v>855</v>
      </c>
      <c r="U415" s="8">
        <f t="shared" si="287"/>
        <v>835</v>
      </c>
      <c r="V415" s="8">
        <f t="shared" si="287"/>
        <v>820</v>
      </c>
      <c r="W415" s="8">
        <f t="shared" si="287"/>
        <v>810</v>
      </c>
      <c r="X415" s="8">
        <f t="shared" si="287"/>
        <v>800</v>
      </c>
      <c r="Y415" s="8">
        <f t="shared" si="287"/>
        <v>795</v>
      </c>
      <c r="Z415" s="8">
        <f t="shared" si="287"/>
        <v>785</v>
      </c>
      <c r="AA415" s="8">
        <f t="shared" si="287"/>
        <v>780</v>
      </c>
      <c r="AB415" s="8">
        <f t="shared" si="287"/>
        <v>775</v>
      </c>
      <c r="AC415" s="8">
        <f t="shared" si="287"/>
        <v>770</v>
      </c>
      <c r="AD415" s="8">
        <f t="shared" si="287"/>
        <v>765</v>
      </c>
      <c r="AE415" s="8">
        <f t="shared" si="287"/>
        <v>765</v>
      </c>
      <c r="AF415" s="8">
        <f t="shared" si="287"/>
        <v>760</v>
      </c>
      <c r="AG415" s="8" t="str">
        <f t="shared" si="287"/>
        <v/>
      </c>
      <c r="AH415" s="8" t="str">
        <f t="shared" si="255"/>
        <v/>
      </c>
      <c r="AI415" s="8" t="str">
        <f t="shared" si="255"/>
        <v/>
      </c>
      <c r="AJ415" s="8" t="str">
        <f t="shared" si="255"/>
        <v/>
      </c>
      <c r="AK415" s="8" t="str">
        <f t="shared" si="255"/>
        <v/>
      </c>
      <c r="AL415" s="8" t="str">
        <f t="shared" si="255"/>
        <v/>
      </c>
      <c r="AM415" s="8" t="str">
        <f t="shared" si="255"/>
        <v/>
      </c>
      <c r="AN415" s="8" t="str">
        <f t="shared" si="255"/>
        <v/>
      </c>
      <c r="AO415" s="8" t="str">
        <f t="shared" si="255"/>
        <v/>
      </c>
      <c r="AQ415" s="8">
        <f t="shared" si="259"/>
        <v>140</v>
      </c>
      <c r="AR415" s="8">
        <f t="shared" si="260"/>
        <v>342.4525995351467</v>
      </c>
      <c r="AS415" s="8" t="str">
        <f t="shared" si="261"/>
        <v>MG006_E5</v>
      </c>
      <c r="AT415" s="8">
        <f t="shared" si="262"/>
        <v>885</v>
      </c>
      <c r="AU415" s="8">
        <f t="shared" si="263"/>
        <v>885</v>
      </c>
      <c r="AV415" s="8">
        <f t="shared" si="264"/>
        <v>880</v>
      </c>
      <c r="AW415" s="8">
        <f t="shared" si="265"/>
        <v>860</v>
      </c>
      <c r="AX415" s="8">
        <f t="shared" si="266"/>
        <v>845</v>
      </c>
      <c r="AY415" s="8">
        <f t="shared" si="267"/>
        <v>835</v>
      </c>
      <c r="AZ415" s="8">
        <f t="shared" si="268"/>
        <v>825</v>
      </c>
      <c r="BA415" s="8">
        <f t="shared" si="269"/>
        <v>820</v>
      </c>
      <c r="BB415" s="8">
        <f t="shared" si="270"/>
        <v>810</v>
      </c>
      <c r="BC415" s="8">
        <f t="shared" si="271"/>
        <v>805</v>
      </c>
      <c r="BD415" s="8">
        <f t="shared" si="272"/>
        <v>800</v>
      </c>
      <c r="BE415" s="8">
        <f t="shared" si="273"/>
        <v>795</v>
      </c>
      <c r="BF415" s="8">
        <f t="shared" si="274"/>
        <v>790</v>
      </c>
      <c r="BG415" s="8">
        <f t="shared" si="275"/>
        <v>790</v>
      </c>
      <c r="BH415" s="8">
        <f t="shared" si="276"/>
        <v>785</v>
      </c>
      <c r="BI415" s="8" t="str">
        <f t="shared" si="277"/>
        <v/>
      </c>
      <c r="BJ415" s="8" t="str">
        <f t="shared" si="278"/>
        <v/>
      </c>
      <c r="BK415" s="8" t="str">
        <f t="shared" si="279"/>
        <v/>
      </c>
      <c r="BL415" s="8" t="str">
        <f t="shared" si="280"/>
        <v/>
      </c>
      <c r="BM415" s="8" t="str">
        <f t="shared" si="281"/>
        <v/>
      </c>
      <c r="BN415" s="8" t="str">
        <f t="shared" si="282"/>
        <v/>
      </c>
      <c r="BO415" s="8" t="str">
        <f t="shared" si="283"/>
        <v/>
      </c>
      <c r="BP415" s="8" t="str">
        <f t="shared" si="284"/>
        <v/>
      </c>
      <c r="BQ415" s="8" t="str">
        <f t="shared" si="285"/>
        <v/>
      </c>
    </row>
    <row r="416" spans="1:69" x14ac:dyDescent="0.2">
      <c r="A416" s="8" t="str">
        <f>Binning!B417</f>
        <v>GPU</v>
      </c>
      <c r="B416" s="8" t="str">
        <f>Binning!C417</f>
        <v>MG006</v>
      </c>
      <c r="C416" s="8" t="str">
        <f>Binning!D417</f>
        <v>E6</v>
      </c>
      <c r="D416" s="8" t="str">
        <f>Binning!F417</f>
        <v>MG006_E6</v>
      </c>
      <c r="E416" s="8" t="str">
        <f>Binning!G417</f>
        <v>Bin1</v>
      </c>
      <c r="F416" s="8">
        <f>Binning!H417</f>
        <v>1055</v>
      </c>
      <c r="G416" s="8">
        <f>Binning!I417</f>
        <v>115</v>
      </c>
      <c r="H416" s="8">
        <f>Binning!J417</f>
        <v>479.40000000000003</v>
      </c>
      <c r="J416" s="8">
        <f>Binning!L417</f>
        <v>860</v>
      </c>
      <c r="K416" s="8">
        <f>Binning!M417</f>
        <v>650</v>
      </c>
      <c r="L416" s="8">
        <f>Binning!N417</f>
        <v>25</v>
      </c>
      <c r="M416" s="8">
        <f>Binning!Y417</f>
        <v>5</v>
      </c>
      <c r="O416" s="8">
        <f t="shared" si="257"/>
        <v>140</v>
      </c>
      <c r="P416" s="8">
        <f>Binning!AZ417</f>
        <v>342.4525995351467</v>
      </c>
      <c r="Q416" s="8" t="str">
        <f t="shared" si="258"/>
        <v>MG006_E6</v>
      </c>
      <c r="R416" s="8">
        <f t="shared" si="287"/>
        <v>860</v>
      </c>
      <c r="S416" s="8">
        <f t="shared" si="287"/>
        <v>860</v>
      </c>
      <c r="T416" s="8">
        <f t="shared" si="287"/>
        <v>840</v>
      </c>
      <c r="U416" s="8">
        <f t="shared" si="287"/>
        <v>820</v>
      </c>
      <c r="V416" s="8">
        <f t="shared" si="287"/>
        <v>805</v>
      </c>
      <c r="W416" s="8">
        <f t="shared" si="287"/>
        <v>795</v>
      </c>
      <c r="X416" s="8">
        <f t="shared" si="287"/>
        <v>785</v>
      </c>
      <c r="Y416" s="8">
        <f t="shared" si="287"/>
        <v>780</v>
      </c>
      <c r="Z416" s="8">
        <f t="shared" si="287"/>
        <v>770</v>
      </c>
      <c r="AA416" s="8">
        <f t="shared" si="287"/>
        <v>765</v>
      </c>
      <c r="AB416" s="8">
        <f t="shared" si="287"/>
        <v>760</v>
      </c>
      <c r="AC416" s="8">
        <f t="shared" si="287"/>
        <v>755</v>
      </c>
      <c r="AD416" s="8">
        <f t="shared" si="287"/>
        <v>750</v>
      </c>
      <c r="AE416" s="8">
        <f t="shared" si="287"/>
        <v>750</v>
      </c>
      <c r="AF416" s="8">
        <f t="shared" si="287"/>
        <v>745</v>
      </c>
      <c r="AG416" s="8" t="str">
        <f t="shared" si="287"/>
        <v/>
      </c>
      <c r="AH416" s="8" t="str">
        <f t="shared" si="255"/>
        <v/>
      </c>
      <c r="AI416" s="8" t="str">
        <f t="shared" si="255"/>
        <v/>
      </c>
      <c r="AJ416" s="8" t="str">
        <f t="shared" si="255"/>
        <v/>
      </c>
      <c r="AK416" s="8" t="str">
        <f t="shared" si="255"/>
        <v/>
      </c>
      <c r="AL416" s="8" t="str">
        <f t="shared" si="255"/>
        <v/>
      </c>
      <c r="AM416" s="8" t="str">
        <f t="shared" si="255"/>
        <v/>
      </c>
      <c r="AN416" s="8" t="str">
        <f t="shared" ref="AN416:AO416" si="288">IF($O416*1.03&gt;AN$2,MAX(MIN(FLOOR(($F416-$G416*LOG10($P416*AN$2/100))/$M416,1)*$M416,$J416),$K416),"")</f>
        <v/>
      </c>
      <c r="AO416" s="8" t="str">
        <f t="shared" si="288"/>
        <v/>
      </c>
      <c r="AQ416" s="8">
        <f t="shared" si="259"/>
        <v>140</v>
      </c>
      <c r="AR416" s="8">
        <f t="shared" si="260"/>
        <v>342.4525995351467</v>
      </c>
      <c r="AS416" s="8" t="str">
        <f t="shared" si="261"/>
        <v>MG006_E6</v>
      </c>
      <c r="AT416" s="8">
        <f t="shared" si="262"/>
        <v>885</v>
      </c>
      <c r="AU416" s="8">
        <f t="shared" si="263"/>
        <v>885</v>
      </c>
      <c r="AV416" s="8">
        <f t="shared" si="264"/>
        <v>865</v>
      </c>
      <c r="AW416" s="8">
        <f t="shared" si="265"/>
        <v>845</v>
      </c>
      <c r="AX416" s="8">
        <f t="shared" si="266"/>
        <v>830</v>
      </c>
      <c r="AY416" s="8">
        <f t="shared" si="267"/>
        <v>820</v>
      </c>
      <c r="AZ416" s="8">
        <f t="shared" si="268"/>
        <v>810</v>
      </c>
      <c r="BA416" s="8">
        <f t="shared" si="269"/>
        <v>805</v>
      </c>
      <c r="BB416" s="8">
        <f t="shared" si="270"/>
        <v>795</v>
      </c>
      <c r="BC416" s="8">
        <f t="shared" si="271"/>
        <v>790</v>
      </c>
      <c r="BD416" s="8">
        <f t="shared" si="272"/>
        <v>785</v>
      </c>
      <c r="BE416" s="8">
        <f t="shared" si="273"/>
        <v>780</v>
      </c>
      <c r="BF416" s="8">
        <f t="shared" si="274"/>
        <v>775</v>
      </c>
      <c r="BG416" s="8">
        <f t="shared" si="275"/>
        <v>775</v>
      </c>
      <c r="BH416" s="8">
        <f t="shared" si="276"/>
        <v>770</v>
      </c>
      <c r="BI416" s="8" t="str">
        <f t="shared" si="277"/>
        <v/>
      </c>
      <c r="BJ416" s="8" t="str">
        <f t="shared" si="278"/>
        <v/>
      </c>
      <c r="BK416" s="8" t="str">
        <f t="shared" si="279"/>
        <v/>
      </c>
      <c r="BL416" s="8" t="str">
        <f t="shared" si="280"/>
        <v/>
      </c>
      <c r="BM416" s="8" t="str">
        <f t="shared" si="281"/>
        <v/>
      </c>
      <c r="BN416" s="8" t="str">
        <f t="shared" si="282"/>
        <v/>
      </c>
      <c r="BO416" s="8" t="str">
        <f t="shared" si="283"/>
        <v/>
      </c>
      <c r="BP416" s="8" t="str">
        <f t="shared" si="284"/>
        <v/>
      </c>
      <c r="BQ416" s="8" t="str">
        <f t="shared" si="285"/>
        <v/>
      </c>
    </row>
    <row r="417" spans="1:69" x14ac:dyDescent="0.2">
      <c r="A417" s="8" t="str">
        <f>Binning!B418</f>
        <v>GPU</v>
      </c>
      <c r="B417" s="8" t="str">
        <f>Binning!C418</f>
        <v>MG006</v>
      </c>
      <c r="C417" s="8" t="str">
        <f>Binning!D418</f>
        <v>E7</v>
      </c>
      <c r="D417" s="8" t="str">
        <f>Binning!F418</f>
        <v>MG006_E7</v>
      </c>
      <c r="E417" s="8" t="str">
        <f>Binning!G418</f>
        <v>Bin1</v>
      </c>
      <c r="F417" s="8">
        <f>Binning!H418</f>
        <v>1040</v>
      </c>
      <c r="G417" s="8">
        <f>Binning!I418</f>
        <v>115</v>
      </c>
      <c r="H417" s="8">
        <f>Binning!J418</f>
        <v>479.40000000000003</v>
      </c>
      <c r="J417" s="8">
        <f>Binning!L418</f>
        <v>860</v>
      </c>
      <c r="K417" s="8">
        <f>Binning!M418</f>
        <v>650</v>
      </c>
      <c r="L417" s="8">
        <f>Binning!N418</f>
        <v>25</v>
      </c>
      <c r="M417" s="8">
        <f>Binning!Y418</f>
        <v>5</v>
      </c>
      <c r="O417" s="8">
        <f t="shared" si="257"/>
        <v>140</v>
      </c>
      <c r="P417" s="8">
        <f>Binning!AZ418</f>
        <v>342.4525995351467</v>
      </c>
      <c r="Q417" s="8" t="str">
        <f t="shared" si="258"/>
        <v>MG006_E7</v>
      </c>
      <c r="R417" s="8">
        <f t="shared" si="287"/>
        <v>860</v>
      </c>
      <c r="S417" s="8">
        <f t="shared" si="287"/>
        <v>860</v>
      </c>
      <c r="T417" s="8">
        <f t="shared" si="287"/>
        <v>825</v>
      </c>
      <c r="U417" s="8">
        <f t="shared" si="287"/>
        <v>805</v>
      </c>
      <c r="V417" s="8">
        <f t="shared" si="287"/>
        <v>790</v>
      </c>
      <c r="W417" s="8">
        <f t="shared" si="287"/>
        <v>780</v>
      </c>
      <c r="X417" s="8">
        <f t="shared" si="287"/>
        <v>770</v>
      </c>
      <c r="Y417" s="8">
        <f t="shared" si="287"/>
        <v>765</v>
      </c>
      <c r="Z417" s="8">
        <f t="shared" si="287"/>
        <v>755</v>
      </c>
      <c r="AA417" s="8">
        <f t="shared" si="287"/>
        <v>750</v>
      </c>
      <c r="AB417" s="8">
        <f t="shared" si="287"/>
        <v>745</v>
      </c>
      <c r="AC417" s="8">
        <f t="shared" si="287"/>
        <v>740</v>
      </c>
      <c r="AD417" s="8">
        <f t="shared" si="287"/>
        <v>735</v>
      </c>
      <c r="AE417" s="8">
        <f t="shared" si="287"/>
        <v>735</v>
      </c>
      <c r="AF417" s="8">
        <f t="shared" si="287"/>
        <v>730</v>
      </c>
      <c r="AG417" s="8" t="str">
        <f t="shared" si="287"/>
        <v/>
      </c>
      <c r="AH417" s="8" t="str">
        <f t="shared" ref="AG417:AO448" si="289">IF($O417*1.03&gt;AH$2,MAX(MIN(FLOOR(($F417-$G417*LOG10($P417*AH$2/100))/$M417,1)*$M417,$J417),$K417),"")</f>
        <v/>
      </c>
      <c r="AI417" s="8" t="str">
        <f t="shared" si="289"/>
        <v/>
      </c>
      <c r="AJ417" s="8" t="str">
        <f t="shared" si="289"/>
        <v/>
      </c>
      <c r="AK417" s="8" t="str">
        <f t="shared" si="289"/>
        <v/>
      </c>
      <c r="AL417" s="8" t="str">
        <f t="shared" si="289"/>
        <v/>
      </c>
      <c r="AM417" s="8" t="str">
        <f t="shared" si="289"/>
        <v/>
      </c>
      <c r="AN417" s="8" t="str">
        <f t="shared" si="289"/>
        <v/>
      </c>
      <c r="AO417" s="8" t="str">
        <f t="shared" si="289"/>
        <v/>
      </c>
      <c r="AQ417" s="8">
        <f t="shared" si="259"/>
        <v>140</v>
      </c>
      <c r="AR417" s="8">
        <f t="shared" si="260"/>
        <v>342.4525995351467</v>
      </c>
      <c r="AS417" s="8" t="str">
        <f t="shared" si="261"/>
        <v>MG006_E7</v>
      </c>
      <c r="AT417" s="8">
        <f t="shared" si="262"/>
        <v>885</v>
      </c>
      <c r="AU417" s="8">
        <f t="shared" si="263"/>
        <v>885</v>
      </c>
      <c r="AV417" s="8">
        <f t="shared" si="264"/>
        <v>850</v>
      </c>
      <c r="AW417" s="8">
        <f t="shared" si="265"/>
        <v>830</v>
      </c>
      <c r="AX417" s="8">
        <f t="shared" si="266"/>
        <v>815</v>
      </c>
      <c r="AY417" s="8">
        <f t="shared" si="267"/>
        <v>805</v>
      </c>
      <c r="AZ417" s="8">
        <f t="shared" si="268"/>
        <v>795</v>
      </c>
      <c r="BA417" s="8">
        <f t="shared" si="269"/>
        <v>790</v>
      </c>
      <c r="BB417" s="8">
        <f t="shared" si="270"/>
        <v>780</v>
      </c>
      <c r="BC417" s="8">
        <f t="shared" si="271"/>
        <v>775</v>
      </c>
      <c r="BD417" s="8">
        <f t="shared" si="272"/>
        <v>770</v>
      </c>
      <c r="BE417" s="8">
        <f t="shared" si="273"/>
        <v>765</v>
      </c>
      <c r="BF417" s="8">
        <f t="shared" si="274"/>
        <v>760</v>
      </c>
      <c r="BG417" s="8">
        <f t="shared" si="275"/>
        <v>760</v>
      </c>
      <c r="BH417" s="8">
        <f t="shared" si="276"/>
        <v>755</v>
      </c>
      <c r="BI417" s="8" t="str">
        <f t="shared" si="277"/>
        <v/>
      </c>
      <c r="BJ417" s="8" t="str">
        <f t="shared" si="278"/>
        <v/>
      </c>
      <c r="BK417" s="8" t="str">
        <f t="shared" si="279"/>
        <v/>
      </c>
      <c r="BL417" s="8" t="str">
        <f t="shared" si="280"/>
        <v/>
      </c>
      <c r="BM417" s="8" t="str">
        <f t="shared" si="281"/>
        <v/>
      </c>
      <c r="BN417" s="8" t="str">
        <f t="shared" si="282"/>
        <v/>
      </c>
      <c r="BO417" s="8" t="str">
        <f t="shared" si="283"/>
        <v/>
      </c>
      <c r="BP417" s="8" t="str">
        <f t="shared" si="284"/>
        <v/>
      </c>
      <c r="BQ417" s="8" t="str">
        <f t="shared" si="285"/>
        <v/>
      </c>
    </row>
    <row r="418" spans="1:69" x14ac:dyDescent="0.2">
      <c r="A418" s="8" t="str">
        <f>Binning!B419</f>
        <v>GPU</v>
      </c>
      <c r="B418" s="8" t="str">
        <f>Binning!C419</f>
        <v>MG006</v>
      </c>
      <c r="C418" s="8" t="str">
        <f>Binning!D419</f>
        <v>E8</v>
      </c>
      <c r="D418" s="8" t="str">
        <f>Binning!F419</f>
        <v>MG006_E8</v>
      </c>
      <c r="E418" s="8" t="str">
        <f>Binning!G419</f>
        <v>Bin1</v>
      </c>
      <c r="F418" s="8">
        <f>Binning!H419</f>
        <v>1025</v>
      </c>
      <c r="G418" s="8">
        <f>Binning!I419</f>
        <v>115</v>
      </c>
      <c r="H418" s="8">
        <f>Binning!J419</f>
        <v>479.40000000000003</v>
      </c>
      <c r="J418" s="8">
        <f>Binning!L419</f>
        <v>860</v>
      </c>
      <c r="K418" s="8">
        <f>Binning!M419</f>
        <v>650</v>
      </c>
      <c r="L418" s="8">
        <f>Binning!N419</f>
        <v>25</v>
      </c>
      <c r="M418" s="8">
        <f>Binning!Y419</f>
        <v>5</v>
      </c>
      <c r="O418" s="8">
        <f t="shared" si="257"/>
        <v>140</v>
      </c>
      <c r="P418" s="8">
        <f>Binning!AZ419</f>
        <v>342.4525995351467</v>
      </c>
      <c r="Q418" s="8" t="str">
        <f t="shared" si="258"/>
        <v>MG006_E8</v>
      </c>
      <c r="R418" s="8">
        <f t="shared" si="287"/>
        <v>860</v>
      </c>
      <c r="S418" s="8">
        <f t="shared" si="287"/>
        <v>845</v>
      </c>
      <c r="T418" s="8">
        <f t="shared" si="287"/>
        <v>810</v>
      </c>
      <c r="U418" s="8">
        <f t="shared" si="287"/>
        <v>790</v>
      </c>
      <c r="V418" s="8">
        <f t="shared" si="287"/>
        <v>775</v>
      </c>
      <c r="W418" s="8">
        <f t="shared" si="287"/>
        <v>765</v>
      </c>
      <c r="X418" s="8">
        <f t="shared" si="287"/>
        <v>755</v>
      </c>
      <c r="Y418" s="8">
        <f t="shared" si="287"/>
        <v>750</v>
      </c>
      <c r="Z418" s="8">
        <f t="shared" si="287"/>
        <v>740</v>
      </c>
      <c r="AA418" s="8">
        <f t="shared" si="287"/>
        <v>735</v>
      </c>
      <c r="AB418" s="8">
        <f t="shared" si="287"/>
        <v>730</v>
      </c>
      <c r="AC418" s="8">
        <f t="shared" si="287"/>
        <v>725</v>
      </c>
      <c r="AD418" s="8">
        <f t="shared" si="287"/>
        <v>720</v>
      </c>
      <c r="AE418" s="8">
        <f t="shared" si="287"/>
        <v>720</v>
      </c>
      <c r="AF418" s="8">
        <f t="shared" si="287"/>
        <v>715</v>
      </c>
      <c r="AG418" s="8" t="str">
        <f t="shared" si="287"/>
        <v/>
      </c>
      <c r="AH418" s="8" t="str">
        <f t="shared" si="289"/>
        <v/>
      </c>
      <c r="AI418" s="8" t="str">
        <f t="shared" si="289"/>
        <v/>
      </c>
      <c r="AJ418" s="8" t="str">
        <f t="shared" si="289"/>
        <v/>
      </c>
      <c r="AK418" s="8" t="str">
        <f t="shared" si="289"/>
        <v/>
      </c>
      <c r="AL418" s="8" t="str">
        <f t="shared" si="289"/>
        <v/>
      </c>
      <c r="AM418" s="8" t="str">
        <f t="shared" si="289"/>
        <v/>
      </c>
      <c r="AN418" s="8" t="str">
        <f t="shared" si="289"/>
        <v/>
      </c>
      <c r="AO418" s="8" t="str">
        <f t="shared" si="289"/>
        <v/>
      </c>
      <c r="AQ418" s="8">
        <f t="shared" si="259"/>
        <v>140</v>
      </c>
      <c r="AR418" s="8">
        <f t="shared" si="260"/>
        <v>342.4525995351467</v>
      </c>
      <c r="AS418" s="8" t="str">
        <f t="shared" si="261"/>
        <v>MG006_E8</v>
      </c>
      <c r="AT418" s="8">
        <f t="shared" si="262"/>
        <v>885</v>
      </c>
      <c r="AU418" s="8">
        <f t="shared" si="263"/>
        <v>870</v>
      </c>
      <c r="AV418" s="8">
        <f t="shared" si="264"/>
        <v>835</v>
      </c>
      <c r="AW418" s="8">
        <f t="shared" si="265"/>
        <v>815</v>
      </c>
      <c r="AX418" s="8">
        <f t="shared" si="266"/>
        <v>800</v>
      </c>
      <c r="AY418" s="8">
        <f t="shared" si="267"/>
        <v>790</v>
      </c>
      <c r="AZ418" s="8">
        <f t="shared" si="268"/>
        <v>780</v>
      </c>
      <c r="BA418" s="8">
        <f t="shared" si="269"/>
        <v>775</v>
      </c>
      <c r="BB418" s="8">
        <f t="shared" si="270"/>
        <v>765</v>
      </c>
      <c r="BC418" s="8">
        <f t="shared" si="271"/>
        <v>760</v>
      </c>
      <c r="BD418" s="8">
        <f t="shared" si="272"/>
        <v>755</v>
      </c>
      <c r="BE418" s="8">
        <f t="shared" si="273"/>
        <v>750</v>
      </c>
      <c r="BF418" s="8">
        <f t="shared" si="274"/>
        <v>745</v>
      </c>
      <c r="BG418" s="8">
        <f t="shared" si="275"/>
        <v>745</v>
      </c>
      <c r="BH418" s="8">
        <f t="shared" si="276"/>
        <v>740</v>
      </c>
      <c r="BI418" s="8" t="str">
        <f t="shared" si="277"/>
        <v/>
      </c>
      <c r="BJ418" s="8" t="str">
        <f t="shared" si="278"/>
        <v/>
      </c>
      <c r="BK418" s="8" t="str">
        <f t="shared" si="279"/>
        <v/>
      </c>
      <c r="BL418" s="8" t="str">
        <f t="shared" si="280"/>
        <v/>
      </c>
      <c r="BM418" s="8" t="str">
        <f t="shared" si="281"/>
        <v/>
      </c>
      <c r="BN418" s="8" t="str">
        <f t="shared" si="282"/>
        <v/>
      </c>
      <c r="BO418" s="8" t="str">
        <f t="shared" si="283"/>
        <v/>
      </c>
      <c r="BP418" s="8" t="str">
        <f t="shared" si="284"/>
        <v/>
      </c>
      <c r="BQ418" s="8" t="str">
        <f t="shared" si="285"/>
        <v/>
      </c>
    </row>
    <row r="419" spans="1:69" x14ac:dyDescent="0.2">
      <c r="A419" s="8" t="str">
        <f>Binning!B420</f>
        <v>GPU</v>
      </c>
      <c r="B419" s="8" t="str">
        <f>Binning!C420</f>
        <v>MG006</v>
      </c>
      <c r="C419" s="8" t="str">
        <f>Binning!D420</f>
        <v>E9</v>
      </c>
      <c r="D419" s="8" t="str">
        <f>Binning!F420</f>
        <v>MG006_E9</v>
      </c>
      <c r="E419" s="8" t="str">
        <f>Binning!G420</f>
        <v>Bin1</v>
      </c>
      <c r="F419" s="8">
        <f>Binning!H420</f>
        <v>1010</v>
      </c>
      <c r="G419" s="8">
        <f>Binning!I420</f>
        <v>115</v>
      </c>
      <c r="H419" s="8">
        <f>Binning!J420</f>
        <v>479.40000000000003</v>
      </c>
      <c r="J419" s="8">
        <f>Binning!L420</f>
        <v>860</v>
      </c>
      <c r="K419" s="8">
        <f>Binning!M420</f>
        <v>650</v>
      </c>
      <c r="L419" s="8">
        <f>Binning!N420</f>
        <v>25</v>
      </c>
      <c r="M419" s="8">
        <f>Binning!Y420</f>
        <v>5</v>
      </c>
      <c r="O419" s="8">
        <f t="shared" si="257"/>
        <v>140</v>
      </c>
      <c r="P419" s="8">
        <f>Binning!AZ420</f>
        <v>342.4525995351467</v>
      </c>
      <c r="Q419" s="8" t="str">
        <f t="shared" si="258"/>
        <v>MG006_E9</v>
      </c>
      <c r="R419" s="8">
        <f t="shared" si="287"/>
        <v>860</v>
      </c>
      <c r="S419" s="8">
        <f t="shared" si="287"/>
        <v>830</v>
      </c>
      <c r="T419" s="8">
        <f t="shared" si="287"/>
        <v>795</v>
      </c>
      <c r="U419" s="8">
        <f t="shared" si="287"/>
        <v>775</v>
      </c>
      <c r="V419" s="8">
        <f t="shared" si="287"/>
        <v>760</v>
      </c>
      <c r="W419" s="8">
        <f t="shared" si="287"/>
        <v>750</v>
      </c>
      <c r="X419" s="8">
        <f t="shared" si="287"/>
        <v>740</v>
      </c>
      <c r="Y419" s="8">
        <f t="shared" si="287"/>
        <v>735</v>
      </c>
      <c r="Z419" s="8">
        <f t="shared" si="287"/>
        <v>725</v>
      </c>
      <c r="AA419" s="8">
        <f t="shared" si="287"/>
        <v>720</v>
      </c>
      <c r="AB419" s="8">
        <f t="shared" si="287"/>
        <v>715</v>
      </c>
      <c r="AC419" s="8">
        <f t="shared" si="287"/>
        <v>710</v>
      </c>
      <c r="AD419" s="8">
        <f t="shared" si="287"/>
        <v>705</v>
      </c>
      <c r="AE419" s="8">
        <f t="shared" si="287"/>
        <v>705</v>
      </c>
      <c r="AF419" s="8">
        <f t="shared" si="287"/>
        <v>700</v>
      </c>
      <c r="AG419" s="8" t="str">
        <f t="shared" si="287"/>
        <v/>
      </c>
      <c r="AH419" s="8" t="str">
        <f t="shared" si="289"/>
        <v/>
      </c>
      <c r="AI419" s="8" t="str">
        <f t="shared" si="289"/>
        <v/>
      </c>
      <c r="AJ419" s="8" t="str">
        <f t="shared" si="289"/>
        <v/>
      </c>
      <c r="AK419" s="8" t="str">
        <f t="shared" si="289"/>
        <v/>
      </c>
      <c r="AL419" s="8" t="str">
        <f t="shared" si="289"/>
        <v/>
      </c>
      <c r="AM419" s="8" t="str">
        <f t="shared" si="289"/>
        <v/>
      </c>
      <c r="AN419" s="8" t="str">
        <f t="shared" si="289"/>
        <v/>
      </c>
      <c r="AO419" s="8" t="str">
        <f t="shared" si="289"/>
        <v/>
      </c>
      <c r="AQ419" s="8">
        <f t="shared" si="259"/>
        <v>140</v>
      </c>
      <c r="AR419" s="8">
        <f t="shared" si="260"/>
        <v>342.4525995351467</v>
      </c>
      <c r="AS419" s="8" t="str">
        <f t="shared" si="261"/>
        <v>MG006_E9</v>
      </c>
      <c r="AT419" s="8">
        <f t="shared" si="262"/>
        <v>885</v>
      </c>
      <c r="AU419" s="8">
        <f t="shared" si="263"/>
        <v>855</v>
      </c>
      <c r="AV419" s="8">
        <f t="shared" si="264"/>
        <v>820</v>
      </c>
      <c r="AW419" s="8">
        <f t="shared" si="265"/>
        <v>800</v>
      </c>
      <c r="AX419" s="8">
        <f t="shared" si="266"/>
        <v>785</v>
      </c>
      <c r="AY419" s="8">
        <f t="shared" si="267"/>
        <v>775</v>
      </c>
      <c r="AZ419" s="8">
        <f t="shared" si="268"/>
        <v>765</v>
      </c>
      <c r="BA419" s="8">
        <f t="shared" si="269"/>
        <v>760</v>
      </c>
      <c r="BB419" s="8">
        <f t="shared" si="270"/>
        <v>750</v>
      </c>
      <c r="BC419" s="8">
        <f t="shared" si="271"/>
        <v>745</v>
      </c>
      <c r="BD419" s="8">
        <f t="shared" si="272"/>
        <v>740</v>
      </c>
      <c r="BE419" s="8">
        <f t="shared" si="273"/>
        <v>735</v>
      </c>
      <c r="BF419" s="8">
        <f t="shared" si="274"/>
        <v>730</v>
      </c>
      <c r="BG419" s="8">
        <f t="shared" si="275"/>
        <v>730</v>
      </c>
      <c r="BH419" s="8">
        <f t="shared" si="276"/>
        <v>725</v>
      </c>
      <c r="BI419" s="8" t="str">
        <f t="shared" si="277"/>
        <v/>
      </c>
      <c r="BJ419" s="8" t="str">
        <f t="shared" si="278"/>
        <v/>
      </c>
      <c r="BK419" s="8" t="str">
        <f t="shared" si="279"/>
        <v/>
      </c>
      <c r="BL419" s="8" t="str">
        <f t="shared" si="280"/>
        <v/>
      </c>
      <c r="BM419" s="8" t="str">
        <f t="shared" si="281"/>
        <v/>
      </c>
      <c r="BN419" s="8" t="str">
        <f t="shared" si="282"/>
        <v/>
      </c>
      <c r="BO419" s="8" t="str">
        <f t="shared" si="283"/>
        <v/>
      </c>
      <c r="BP419" s="8" t="str">
        <f t="shared" si="284"/>
        <v/>
      </c>
      <c r="BQ419" s="8" t="str">
        <f t="shared" si="285"/>
        <v/>
      </c>
    </row>
    <row r="420" spans="1:69" x14ac:dyDescent="0.2">
      <c r="A420" s="8" t="str">
        <f>Binning!B421</f>
        <v>GPU</v>
      </c>
      <c r="B420" s="8" t="str">
        <f>Binning!C421</f>
        <v>MG006</v>
      </c>
      <c r="C420" s="8" t="str">
        <f>Binning!D421</f>
        <v>E10</v>
      </c>
      <c r="D420" s="8" t="str">
        <f>Binning!F421</f>
        <v>MG006_E10</v>
      </c>
      <c r="E420" s="8" t="str">
        <f>Binning!G421</f>
        <v>Bin1</v>
      </c>
      <c r="F420" s="8">
        <f>Binning!H421</f>
        <v>995</v>
      </c>
      <c r="G420" s="8">
        <f>Binning!I421</f>
        <v>115</v>
      </c>
      <c r="H420" s="8">
        <f>Binning!J421</f>
        <v>479.40000000000003</v>
      </c>
      <c r="J420" s="8">
        <f>Binning!L421</f>
        <v>860</v>
      </c>
      <c r="K420" s="8">
        <f>Binning!M421</f>
        <v>650</v>
      </c>
      <c r="L420" s="8">
        <f>Binning!N421</f>
        <v>25</v>
      </c>
      <c r="M420" s="8">
        <f>Binning!Y421</f>
        <v>5</v>
      </c>
      <c r="O420" s="8">
        <f t="shared" si="257"/>
        <v>140</v>
      </c>
      <c r="P420" s="8">
        <f>Binning!AZ421</f>
        <v>342.4525995351467</v>
      </c>
      <c r="Q420" s="8" t="str">
        <f t="shared" si="258"/>
        <v>MG006_E10</v>
      </c>
      <c r="R420" s="8">
        <f t="shared" si="252"/>
        <v>860</v>
      </c>
      <c r="S420" s="8">
        <f t="shared" si="252"/>
        <v>815</v>
      </c>
      <c r="T420" s="8">
        <f t="shared" si="252"/>
        <v>780</v>
      </c>
      <c r="U420" s="8">
        <f t="shared" si="252"/>
        <v>760</v>
      </c>
      <c r="V420" s="8">
        <f t="shared" si="252"/>
        <v>745</v>
      </c>
      <c r="W420" s="8">
        <f t="shared" si="252"/>
        <v>735</v>
      </c>
      <c r="X420" s="8">
        <f t="shared" si="252"/>
        <v>725</v>
      </c>
      <c r="Y420" s="8">
        <f t="shared" si="252"/>
        <v>720</v>
      </c>
      <c r="Z420" s="8">
        <f t="shared" si="252"/>
        <v>710</v>
      </c>
      <c r="AA420" s="8">
        <f t="shared" si="252"/>
        <v>705</v>
      </c>
      <c r="AB420" s="8">
        <f t="shared" si="252"/>
        <v>700</v>
      </c>
      <c r="AC420" s="8">
        <f t="shared" si="252"/>
        <v>695</v>
      </c>
      <c r="AD420" s="8">
        <f t="shared" si="252"/>
        <v>690</v>
      </c>
      <c r="AE420" s="8">
        <f t="shared" si="252"/>
        <v>690</v>
      </c>
      <c r="AF420" s="8">
        <f t="shared" si="252"/>
        <v>685</v>
      </c>
      <c r="AG420" s="8" t="str">
        <f t="shared" si="252"/>
        <v/>
      </c>
      <c r="AH420" s="8" t="str">
        <f t="shared" si="289"/>
        <v/>
      </c>
      <c r="AI420" s="8" t="str">
        <f t="shared" si="289"/>
        <v/>
      </c>
      <c r="AJ420" s="8" t="str">
        <f t="shared" si="289"/>
        <v/>
      </c>
      <c r="AK420" s="8" t="str">
        <f t="shared" si="289"/>
        <v/>
      </c>
      <c r="AL420" s="8" t="str">
        <f t="shared" si="289"/>
        <v/>
      </c>
      <c r="AM420" s="8" t="str">
        <f t="shared" si="289"/>
        <v/>
      </c>
      <c r="AN420" s="8" t="str">
        <f t="shared" si="289"/>
        <v/>
      </c>
      <c r="AO420" s="8" t="str">
        <f t="shared" si="289"/>
        <v/>
      </c>
      <c r="AQ420" s="8">
        <f t="shared" si="259"/>
        <v>140</v>
      </c>
      <c r="AR420" s="8">
        <f t="shared" si="260"/>
        <v>342.4525995351467</v>
      </c>
      <c r="AS420" s="8" t="str">
        <f t="shared" si="261"/>
        <v>MG006_E10</v>
      </c>
      <c r="AT420" s="8">
        <f t="shared" si="262"/>
        <v>885</v>
      </c>
      <c r="AU420" s="8">
        <f t="shared" si="263"/>
        <v>840</v>
      </c>
      <c r="AV420" s="8">
        <f t="shared" si="264"/>
        <v>805</v>
      </c>
      <c r="AW420" s="8">
        <f t="shared" si="265"/>
        <v>785</v>
      </c>
      <c r="AX420" s="8">
        <f t="shared" si="266"/>
        <v>770</v>
      </c>
      <c r="AY420" s="8">
        <f t="shared" si="267"/>
        <v>760</v>
      </c>
      <c r="AZ420" s="8">
        <f t="shared" si="268"/>
        <v>750</v>
      </c>
      <c r="BA420" s="8">
        <f t="shared" si="269"/>
        <v>745</v>
      </c>
      <c r="BB420" s="8">
        <f t="shared" si="270"/>
        <v>735</v>
      </c>
      <c r="BC420" s="8">
        <f t="shared" si="271"/>
        <v>730</v>
      </c>
      <c r="BD420" s="8">
        <f t="shared" si="272"/>
        <v>725</v>
      </c>
      <c r="BE420" s="8">
        <f t="shared" si="273"/>
        <v>720</v>
      </c>
      <c r="BF420" s="8">
        <f t="shared" si="274"/>
        <v>715</v>
      </c>
      <c r="BG420" s="8">
        <f t="shared" si="275"/>
        <v>715</v>
      </c>
      <c r="BH420" s="8">
        <f t="shared" si="276"/>
        <v>710</v>
      </c>
      <c r="BI420" s="8" t="str">
        <f t="shared" si="277"/>
        <v/>
      </c>
      <c r="BJ420" s="8" t="str">
        <f t="shared" si="278"/>
        <v/>
      </c>
      <c r="BK420" s="8" t="str">
        <f t="shared" si="279"/>
        <v/>
      </c>
      <c r="BL420" s="8" t="str">
        <f t="shared" si="280"/>
        <v/>
      </c>
      <c r="BM420" s="8" t="str">
        <f t="shared" si="281"/>
        <v/>
      </c>
      <c r="BN420" s="8" t="str">
        <f t="shared" si="282"/>
        <v/>
      </c>
      <c r="BO420" s="8" t="str">
        <f t="shared" si="283"/>
        <v/>
      </c>
      <c r="BP420" s="8" t="str">
        <f t="shared" si="284"/>
        <v/>
      </c>
      <c r="BQ420" s="8" t="str">
        <f t="shared" si="285"/>
        <v/>
      </c>
    </row>
    <row r="421" spans="1:69" x14ac:dyDescent="0.2">
      <c r="A421" s="8" t="str">
        <f>Binning!B422</f>
        <v>GPU</v>
      </c>
      <c r="B421" s="8" t="str">
        <f>Binning!C422</f>
        <v>MG006</v>
      </c>
      <c r="C421" s="8" t="str">
        <f>Binning!D422</f>
        <v>E11</v>
      </c>
      <c r="D421" s="8" t="str">
        <f>Binning!F422</f>
        <v>MG006_E11</v>
      </c>
      <c r="E421" s="8" t="str">
        <f>Binning!G422</f>
        <v>Bin1</v>
      </c>
      <c r="F421" s="8">
        <f>Binning!H422</f>
        <v>980</v>
      </c>
      <c r="G421" s="8">
        <f>Binning!I422</f>
        <v>115</v>
      </c>
      <c r="H421" s="8">
        <f>Binning!J422</f>
        <v>479.40000000000003</v>
      </c>
      <c r="J421" s="8">
        <f>Binning!L422</f>
        <v>860</v>
      </c>
      <c r="K421" s="8">
        <f>Binning!M422</f>
        <v>650</v>
      </c>
      <c r="L421" s="8">
        <f>Binning!N422</f>
        <v>25</v>
      </c>
      <c r="M421" s="8">
        <f>Binning!Y422</f>
        <v>5</v>
      </c>
      <c r="O421" s="8">
        <f t="shared" si="257"/>
        <v>140</v>
      </c>
      <c r="P421" s="8">
        <f>Binning!AZ422</f>
        <v>342.4525995351467</v>
      </c>
      <c r="Q421" s="8" t="str">
        <f t="shared" si="258"/>
        <v>MG006_E11</v>
      </c>
      <c r="R421" s="8">
        <f t="shared" si="252"/>
        <v>860</v>
      </c>
      <c r="S421" s="8">
        <f t="shared" si="252"/>
        <v>800</v>
      </c>
      <c r="T421" s="8">
        <f t="shared" si="252"/>
        <v>765</v>
      </c>
      <c r="U421" s="8">
        <f t="shared" si="252"/>
        <v>745</v>
      </c>
      <c r="V421" s="8">
        <f t="shared" si="252"/>
        <v>730</v>
      </c>
      <c r="W421" s="8">
        <f t="shared" si="252"/>
        <v>720</v>
      </c>
      <c r="X421" s="8">
        <f t="shared" si="252"/>
        <v>710</v>
      </c>
      <c r="Y421" s="8">
        <f t="shared" si="252"/>
        <v>705</v>
      </c>
      <c r="Z421" s="8">
        <f t="shared" si="252"/>
        <v>695</v>
      </c>
      <c r="AA421" s="8">
        <f t="shared" si="252"/>
        <v>690</v>
      </c>
      <c r="AB421" s="8">
        <f t="shared" si="252"/>
        <v>685</v>
      </c>
      <c r="AC421" s="8">
        <f t="shared" si="252"/>
        <v>680</v>
      </c>
      <c r="AD421" s="8">
        <f t="shared" si="252"/>
        <v>675</v>
      </c>
      <c r="AE421" s="8">
        <f t="shared" si="252"/>
        <v>675</v>
      </c>
      <c r="AF421" s="8">
        <f t="shared" si="252"/>
        <v>670</v>
      </c>
      <c r="AG421" s="8" t="str">
        <f t="shared" si="252"/>
        <v/>
      </c>
      <c r="AH421" s="8" t="str">
        <f t="shared" si="289"/>
        <v/>
      </c>
      <c r="AI421" s="8" t="str">
        <f t="shared" si="289"/>
        <v/>
      </c>
      <c r="AJ421" s="8" t="str">
        <f t="shared" si="289"/>
        <v/>
      </c>
      <c r="AK421" s="8" t="str">
        <f t="shared" si="289"/>
        <v/>
      </c>
      <c r="AL421" s="8" t="str">
        <f t="shared" si="289"/>
        <v/>
      </c>
      <c r="AM421" s="8" t="str">
        <f t="shared" si="289"/>
        <v/>
      </c>
      <c r="AN421" s="8" t="str">
        <f t="shared" si="289"/>
        <v/>
      </c>
      <c r="AO421" s="8" t="str">
        <f t="shared" si="289"/>
        <v/>
      </c>
      <c r="AQ421" s="8">
        <f t="shared" si="259"/>
        <v>140</v>
      </c>
      <c r="AR421" s="8">
        <f t="shared" si="260"/>
        <v>342.4525995351467</v>
      </c>
      <c r="AS421" s="8" t="str">
        <f t="shared" si="261"/>
        <v>MG006_E11</v>
      </c>
      <c r="AT421" s="8">
        <f t="shared" si="262"/>
        <v>885</v>
      </c>
      <c r="AU421" s="8">
        <f t="shared" si="263"/>
        <v>825</v>
      </c>
      <c r="AV421" s="8">
        <f t="shared" si="264"/>
        <v>790</v>
      </c>
      <c r="AW421" s="8">
        <f t="shared" si="265"/>
        <v>770</v>
      </c>
      <c r="AX421" s="8">
        <f t="shared" si="266"/>
        <v>755</v>
      </c>
      <c r="AY421" s="8">
        <f t="shared" si="267"/>
        <v>745</v>
      </c>
      <c r="AZ421" s="8">
        <f t="shared" si="268"/>
        <v>735</v>
      </c>
      <c r="BA421" s="8">
        <f t="shared" si="269"/>
        <v>730</v>
      </c>
      <c r="BB421" s="8">
        <f t="shared" si="270"/>
        <v>720</v>
      </c>
      <c r="BC421" s="8">
        <f t="shared" si="271"/>
        <v>715</v>
      </c>
      <c r="BD421" s="8">
        <f t="shared" si="272"/>
        <v>710</v>
      </c>
      <c r="BE421" s="8">
        <f t="shared" si="273"/>
        <v>705</v>
      </c>
      <c r="BF421" s="8">
        <f t="shared" si="274"/>
        <v>700</v>
      </c>
      <c r="BG421" s="8">
        <f t="shared" si="275"/>
        <v>700</v>
      </c>
      <c r="BH421" s="8">
        <f t="shared" si="276"/>
        <v>695</v>
      </c>
      <c r="BI421" s="8" t="str">
        <f t="shared" si="277"/>
        <v/>
      </c>
      <c r="BJ421" s="8" t="str">
        <f t="shared" si="278"/>
        <v/>
      </c>
      <c r="BK421" s="8" t="str">
        <f t="shared" si="279"/>
        <v/>
      </c>
      <c r="BL421" s="8" t="str">
        <f t="shared" si="280"/>
        <v/>
      </c>
      <c r="BM421" s="8" t="str">
        <f t="shared" si="281"/>
        <v/>
      </c>
      <c r="BN421" s="8" t="str">
        <f t="shared" si="282"/>
        <v/>
      </c>
      <c r="BO421" s="8" t="str">
        <f t="shared" si="283"/>
        <v/>
      </c>
      <c r="BP421" s="8" t="str">
        <f t="shared" si="284"/>
        <v/>
      </c>
      <c r="BQ421" s="8" t="str">
        <f t="shared" si="285"/>
        <v/>
      </c>
    </row>
    <row r="422" spans="1:69" x14ac:dyDescent="0.2">
      <c r="A422" s="8" t="str">
        <f>Binning!B423</f>
        <v>GPU</v>
      </c>
      <c r="B422" s="8" t="str">
        <f>Binning!C423</f>
        <v>MG006</v>
      </c>
      <c r="C422" s="8" t="str">
        <f>Binning!D423</f>
        <v>E12</v>
      </c>
      <c r="D422" s="8" t="str">
        <f>Binning!F423</f>
        <v>MG006_E12</v>
      </c>
      <c r="E422" s="8" t="str">
        <f>Binning!G423</f>
        <v>Bin1</v>
      </c>
      <c r="F422" s="8">
        <f>Binning!H423</f>
        <v>965</v>
      </c>
      <c r="G422" s="8">
        <f>Binning!I423</f>
        <v>115</v>
      </c>
      <c r="H422" s="8">
        <f>Binning!J423</f>
        <v>479.40000000000003</v>
      </c>
      <c r="J422" s="8">
        <f>Binning!L423</f>
        <v>860</v>
      </c>
      <c r="K422" s="8">
        <f>Binning!M423</f>
        <v>650</v>
      </c>
      <c r="L422" s="8">
        <f>Binning!N423</f>
        <v>25</v>
      </c>
      <c r="M422" s="8">
        <f>Binning!Y423</f>
        <v>5</v>
      </c>
      <c r="O422" s="8">
        <f t="shared" si="257"/>
        <v>140</v>
      </c>
      <c r="P422" s="8">
        <f>Binning!AZ423</f>
        <v>342.4525995351467</v>
      </c>
      <c r="Q422" s="8" t="str">
        <f t="shared" si="258"/>
        <v>MG006_E12</v>
      </c>
      <c r="R422" s="8">
        <f t="shared" si="252"/>
        <v>860</v>
      </c>
      <c r="S422" s="8">
        <f t="shared" si="252"/>
        <v>785</v>
      </c>
      <c r="T422" s="8">
        <f t="shared" si="252"/>
        <v>750</v>
      </c>
      <c r="U422" s="8">
        <f t="shared" si="252"/>
        <v>730</v>
      </c>
      <c r="V422" s="8">
        <f t="shared" si="252"/>
        <v>715</v>
      </c>
      <c r="W422" s="8">
        <f t="shared" si="252"/>
        <v>705</v>
      </c>
      <c r="X422" s="8">
        <f t="shared" si="252"/>
        <v>695</v>
      </c>
      <c r="Y422" s="8">
        <f t="shared" si="252"/>
        <v>690</v>
      </c>
      <c r="Z422" s="8">
        <f t="shared" si="252"/>
        <v>680</v>
      </c>
      <c r="AA422" s="8">
        <f t="shared" si="252"/>
        <v>675</v>
      </c>
      <c r="AB422" s="8">
        <f t="shared" si="252"/>
        <v>670</v>
      </c>
      <c r="AC422" s="8">
        <f t="shared" si="252"/>
        <v>665</v>
      </c>
      <c r="AD422" s="8">
        <f t="shared" si="252"/>
        <v>660</v>
      </c>
      <c r="AE422" s="8">
        <f t="shared" si="252"/>
        <v>660</v>
      </c>
      <c r="AF422" s="8">
        <f t="shared" si="252"/>
        <v>655</v>
      </c>
      <c r="AG422" s="8" t="str">
        <f t="shared" si="252"/>
        <v/>
      </c>
      <c r="AH422" s="8" t="str">
        <f t="shared" si="289"/>
        <v/>
      </c>
      <c r="AI422" s="8" t="str">
        <f t="shared" si="289"/>
        <v/>
      </c>
      <c r="AJ422" s="8" t="str">
        <f t="shared" si="289"/>
        <v/>
      </c>
      <c r="AK422" s="8" t="str">
        <f t="shared" si="289"/>
        <v/>
      </c>
      <c r="AL422" s="8" t="str">
        <f t="shared" si="289"/>
        <v/>
      </c>
      <c r="AM422" s="8" t="str">
        <f t="shared" si="289"/>
        <v/>
      </c>
      <c r="AN422" s="8" t="str">
        <f t="shared" si="289"/>
        <v/>
      </c>
      <c r="AO422" s="8" t="str">
        <f t="shared" si="289"/>
        <v/>
      </c>
      <c r="AQ422" s="8">
        <f t="shared" si="259"/>
        <v>140</v>
      </c>
      <c r="AR422" s="8">
        <f t="shared" si="260"/>
        <v>342.4525995351467</v>
      </c>
      <c r="AS422" s="8" t="str">
        <f t="shared" si="261"/>
        <v>MG006_E12</v>
      </c>
      <c r="AT422" s="8">
        <f t="shared" si="262"/>
        <v>885</v>
      </c>
      <c r="AU422" s="8">
        <f t="shared" si="263"/>
        <v>810</v>
      </c>
      <c r="AV422" s="8">
        <f t="shared" si="264"/>
        <v>775</v>
      </c>
      <c r="AW422" s="8">
        <f t="shared" si="265"/>
        <v>755</v>
      </c>
      <c r="AX422" s="8">
        <f t="shared" si="266"/>
        <v>740</v>
      </c>
      <c r="AY422" s="8">
        <f t="shared" si="267"/>
        <v>730</v>
      </c>
      <c r="AZ422" s="8">
        <f t="shared" si="268"/>
        <v>720</v>
      </c>
      <c r="BA422" s="8">
        <f t="shared" si="269"/>
        <v>715</v>
      </c>
      <c r="BB422" s="8">
        <f t="shared" si="270"/>
        <v>705</v>
      </c>
      <c r="BC422" s="8">
        <f t="shared" si="271"/>
        <v>700</v>
      </c>
      <c r="BD422" s="8">
        <f t="shared" si="272"/>
        <v>695</v>
      </c>
      <c r="BE422" s="8">
        <f t="shared" si="273"/>
        <v>690</v>
      </c>
      <c r="BF422" s="8">
        <f t="shared" si="274"/>
        <v>685</v>
      </c>
      <c r="BG422" s="8">
        <f t="shared" si="275"/>
        <v>685</v>
      </c>
      <c r="BH422" s="8">
        <f t="shared" si="276"/>
        <v>680</v>
      </c>
      <c r="BI422" s="8" t="str">
        <f t="shared" si="277"/>
        <v/>
      </c>
      <c r="BJ422" s="8" t="str">
        <f t="shared" si="278"/>
        <v/>
      </c>
      <c r="BK422" s="8" t="str">
        <f t="shared" si="279"/>
        <v/>
      </c>
      <c r="BL422" s="8" t="str">
        <f t="shared" si="280"/>
        <v/>
      </c>
      <c r="BM422" s="8" t="str">
        <f t="shared" si="281"/>
        <v/>
      </c>
      <c r="BN422" s="8" t="str">
        <f t="shared" si="282"/>
        <v/>
      </c>
      <c r="BO422" s="8" t="str">
        <f t="shared" si="283"/>
        <v/>
      </c>
      <c r="BP422" s="8" t="str">
        <f t="shared" si="284"/>
        <v/>
      </c>
      <c r="BQ422" s="8" t="str">
        <f t="shared" si="285"/>
        <v/>
      </c>
    </row>
    <row r="423" spans="1:69" x14ac:dyDescent="0.2">
      <c r="A423" s="8" t="str">
        <f>Binning!B424</f>
        <v>GPU</v>
      </c>
      <c r="B423" s="8" t="str">
        <f>Binning!C424</f>
        <v>MG007</v>
      </c>
      <c r="C423" s="8" t="str">
        <f>Binning!D424</f>
        <v>E1</v>
      </c>
      <c r="D423" s="8" t="str">
        <f>Binning!F424</f>
        <v>MG007_E1</v>
      </c>
      <c r="E423" s="8" t="str">
        <f>Binning!G424</f>
        <v>Bin1</v>
      </c>
      <c r="F423" s="8">
        <f>Binning!H424</f>
        <v>1175</v>
      </c>
      <c r="G423" s="8">
        <f>Binning!I424</f>
        <v>125</v>
      </c>
      <c r="H423" s="8">
        <f>Binning!J424</f>
        <v>479.40000000000003</v>
      </c>
      <c r="J423" s="8">
        <f>Binning!L424</f>
        <v>895</v>
      </c>
      <c r="K423" s="8">
        <f>Binning!M424</f>
        <v>670</v>
      </c>
      <c r="L423" s="8">
        <f>Binning!N424</f>
        <v>30</v>
      </c>
      <c r="M423" s="8">
        <f>Binning!Y424</f>
        <v>5</v>
      </c>
      <c r="O423" s="8">
        <f t="shared" si="257"/>
        <v>140</v>
      </c>
      <c r="P423" s="8">
        <f>Binning!AZ424</f>
        <v>342.4525995351467</v>
      </c>
      <c r="Q423" s="8" t="str">
        <f t="shared" si="258"/>
        <v>MG007_E1</v>
      </c>
      <c r="R423" s="8">
        <f t="shared" si="287"/>
        <v>895</v>
      </c>
      <c r="S423" s="8">
        <f t="shared" si="287"/>
        <v>895</v>
      </c>
      <c r="T423" s="8">
        <f t="shared" si="287"/>
        <v>895</v>
      </c>
      <c r="U423" s="8">
        <f t="shared" si="287"/>
        <v>895</v>
      </c>
      <c r="V423" s="8">
        <f t="shared" si="287"/>
        <v>895</v>
      </c>
      <c r="W423" s="8">
        <f t="shared" si="287"/>
        <v>895</v>
      </c>
      <c r="X423" s="8">
        <f t="shared" si="287"/>
        <v>885</v>
      </c>
      <c r="Y423" s="8">
        <f t="shared" si="287"/>
        <v>875</v>
      </c>
      <c r="Z423" s="8">
        <f t="shared" si="287"/>
        <v>870</v>
      </c>
      <c r="AA423" s="8">
        <f t="shared" si="287"/>
        <v>860</v>
      </c>
      <c r="AB423" s="8">
        <f t="shared" si="287"/>
        <v>855</v>
      </c>
      <c r="AC423" s="8">
        <f t="shared" si="287"/>
        <v>850</v>
      </c>
      <c r="AD423" s="8">
        <f t="shared" si="287"/>
        <v>845</v>
      </c>
      <c r="AE423" s="8">
        <f t="shared" si="287"/>
        <v>840</v>
      </c>
      <c r="AF423" s="8">
        <f t="shared" si="287"/>
        <v>835</v>
      </c>
      <c r="AG423" s="8" t="str">
        <f t="shared" si="287"/>
        <v/>
      </c>
      <c r="AH423" s="8" t="str">
        <f t="shared" si="289"/>
        <v/>
      </c>
      <c r="AI423" s="8" t="str">
        <f t="shared" si="289"/>
        <v/>
      </c>
      <c r="AJ423" s="8" t="str">
        <f t="shared" si="289"/>
        <v/>
      </c>
      <c r="AK423" s="8" t="str">
        <f t="shared" si="289"/>
        <v/>
      </c>
      <c r="AL423" s="8" t="str">
        <f t="shared" si="289"/>
        <v/>
      </c>
      <c r="AM423" s="8" t="str">
        <f t="shared" si="289"/>
        <v/>
      </c>
      <c r="AN423" s="8" t="str">
        <f t="shared" si="289"/>
        <v/>
      </c>
      <c r="AO423" s="8" t="str">
        <f t="shared" si="289"/>
        <v/>
      </c>
      <c r="AQ423" s="8">
        <f t="shared" si="259"/>
        <v>140</v>
      </c>
      <c r="AR423" s="8">
        <f t="shared" si="260"/>
        <v>342.4525995351467</v>
      </c>
      <c r="AS423" s="8" t="str">
        <f t="shared" si="261"/>
        <v>MG007_E1</v>
      </c>
      <c r="AT423" s="8">
        <f t="shared" si="262"/>
        <v>925</v>
      </c>
      <c r="AU423" s="8">
        <f t="shared" si="263"/>
        <v>925</v>
      </c>
      <c r="AV423" s="8">
        <f t="shared" si="264"/>
        <v>925</v>
      </c>
      <c r="AW423" s="8">
        <f t="shared" si="265"/>
        <v>925</v>
      </c>
      <c r="AX423" s="8">
        <f t="shared" si="266"/>
        <v>925</v>
      </c>
      <c r="AY423" s="8">
        <f t="shared" si="267"/>
        <v>925</v>
      </c>
      <c r="AZ423" s="8">
        <f t="shared" si="268"/>
        <v>915</v>
      </c>
      <c r="BA423" s="8">
        <f t="shared" si="269"/>
        <v>905</v>
      </c>
      <c r="BB423" s="8">
        <f t="shared" si="270"/>
        <v>900</v>
      </c>
      <c r="BC423" s="8">
        <f t="shared" si="271"/>
        <v>890</v>
      </c>
      <c r="BD423" s="8">
        <f t="shared" si="272"/>
        <v>885</v>
      </c>
      <c r="BE423" s="8">
        <f t="shared" si="273"/>
        <v>880</v>
      </c>
      <c r="BF423" s="8">
        <f t="shared" si="274"/>
        <v>875</v>
      </c>
      <c r="BG423" s="8">
        <f t="shared" si="275"/>
        <v>870</v>
      </c>
      <c r="BH423" s="8">
        <f t="shared" si="276"/>
        <v>865</v>
      </c>
      <c r="BI423" s="8" t="str">
        <f t="shared" si="277"/>
        <v/>
      </c>
      <c r="BJ423" s="8" t="str">
        <f t="shared" si="278"/>
        <v/>
      </c>
      <c r="BK423" s="8" t="str">
        <f t="shared" si="279"/>
        <v/>
      </c>
      <c r="BL423" s="8" t="str">
        <f t="shared" si="280"/>
        <v/>
      </c>
      <c r="BM423" s="8" t="str">
        <f t="shared" si="281"/>
        <v/>
      </c>
      <c r="BN423" s="8" t="str">
        <f t="shared" si="282"/>
        <v/>
      </c>
      <c r="BO423" s="8" t="str">
        <f t="shared" si="283"/>
        <v/>
      </c>
      <c r="BP423" s="8" t="str">
        <f t="shared" si="284"/>
        <v/>
      </c>
      <c r="BQ423" s="8" t="str">
        <f t="shared" si="285"/>
        <v/>
      </c>
    </row>
    <row r="424" spans="1:69" x14ac:dyDescent="0.2">
      <c r="A424" s="8" t="str">
        <f>Binning!B425</f>
        <v>GPU</v>
      </c>
      <c r="B424" s="8" t="str">
        <f>Binning!C425</f>
        <v>MG007</v>
      </c>
      <c r="C424" s="8" t="str">
        <f>Binning!D425</f>
        <v>E2</v>
      </c>
      <c r="D424" s="8" t="str">
        <f>Binning!F425</f>
        <v>MG007_E2</v>
      </c>
      <c r="E424" s="8" t="str">
        <f>Binning!G425</f>
        <v>Bin1</v>
      </c>
      <c r="F424" s="8">
        <f>Binning!H425</f>
        <v>1160</v>
      </c>
      <c r="G424" s="8">
        <f>Binning!I425</f>
        <v>125</v>
      </c>
      <c r="H424" s="8">
        <f>Binning!J425</f>
        <v>479.40000000000003</v>
      </c>
      <c r="J424" s="8">
        <f>Binning!L425</f>
        <v>885</v>
      </c>
      <c r="K424" s="8">
        <f>Binning!M425</f>
        <v>670</v>
      </c>
      <c r="L424" s="8">
        <f>Binning!N425</f>
        <v>30</v>
      </c>
      <c r="M424" s="8">
        <f>Binning!Y425</f>
        <v>5</v>
      </c>
      <c r="O424" s="8">
        <f t="shared" si="257"/>
        <v>140</v>
      </c>
      <c r="P424" s="8">
        <f>Binning!AZ425</f>
        <v>342.4525995351467</v>
      </c>
      <c r="Q424" s="8" t="str">
        <f t="shared" si="258"/>
        <v>MG007_E2</v>
      </c>
      <c r="R424" s="8">
        <f t="shared" si="287"/>
        <v>885</v>
      </c>
      <c r="S424" s="8">
        <f t="shared" si="287"/>
        <v>885</v>
      </c>
      <c r="T424" s="8">
        <f t="shared" si="287"/>
        <v>885</v>
      </c>
      <c r="U424" s="8">
        <f t="shared" si="287"/>
        <v>885</v>
      </c>
      <c r="V424" s="8">
        <f t="shared" si="287"/>
        <v>885</v>
      </c>
      <c r="W424" s="8">
        <f t="shared" si="287"/>
        <v>880</v>
      </c>
      <c r="X424" s="8">
        <f t="shared" si="287"/>
        <v>870</v>
      </c>
      <c r="Y424" s="8">
        <f t="shared" si="287"/>
        <v>860</v>
      </c>
      <c r="Z424" s="8">
        <f t="shared" si="287"/>
        <v>855</v>
      </c>
      <c r="AA424" s="8">
        <f t="shared" si="287"/>
        <v>845</v>
      </c>
      <c r="AB424" s="8">
        <f t="shared" si="287"/>
        <v>840</v>
      </c>
      <c r="AC424" s="8">
        <f t="shared" si="287"/>
        <v>835</v>
      </c>
      <c r="AD424" s="8">
        <f t="shared" si="287"/>
        <v>830</v>
      </c>
      <c r="AE424" s="8">
        <f t="shared" si="287"/>
        <v>825</v>
      </c>
      <c r="AF424" s="8">
        <f t="shared" si="287"/>
        <v>820</v>
      </c>
      <c r="AG424" s="8" t="str">
        <f t="shared" si="287"/>
        <v/>
      </c>
      <c r="AH424" s="8" t="str">
        <f t="shared" si="289"/>
        <v/>
      </c>
      <c r="AI424" s="8" t="str">
        <f t="shared" si="289"/>
        <v/>
      </c>
      <c r="AJ424" s="8" t="str">
        <f t="shared" si="289"/>
        <v/>
      </c>
      <c r="AK424" s="8" t="str">
        <f t="shared" si="289"/>
        <v/>
      </c>
      <c r="AL424" s="8" t="str">
        <f t="shared" si="289"/>
        <v/>
      </c>
      <c r="AM424" s="8" t="str">
        <f t="shared" si="289"/>
        <v/>
      </c>
      <c r="AN424" s="8" t="str">
        <f t="shared" si="289"/>
        <v/>
      </c>
      <c r="AO424" s="8" t="str">
        <f t="shared" si="289"/>
        <v/>
      </c>
      <c r="AQ424" s="8">
        <f t="shared" si="259"/>
        <v>140</v>
      </c>
      <c r="AR424" s="8">
        <f t="shared" si="260"/>
        <v>342.4525995351467</v>
      </c>
      <c r="AS424" s="8" t="str">
        <f t="shared" si="261"/>
        <v>MG007_E2</v>
      </c>
      <c r="AT424" s="8">
        <f t="shared" si="262"/>
        <v>915</v>
      </c>
      <c r="AU424" s="8">
        <f t="shared" si="263"/>
        <v>915</v>
      </c>
      <c r="AV424" s="8">
        <f t="shared" si="264"/>
        <v>915</v>
      </c>
      <c r="AW424" s="8">
        <f t="shared" si="265"/>
        <v>915</v>
      </c>
      <c r="AX424" s="8">
        <f t="shared" si="266"/>
        <v>915</v>
      </c>
      <c r="AY424" s="8">
        <f t="shared" si="267"/>
        <v>910</v>
      </c>
      <c r="AZ424" s="8">
        <f t="shared" si="268"/>
        <v>900</v>
      </c>
      <c r="BA424" s="8">
        <f t="shared" si="269"/>
        <v>890</v>
      </c>
      <c r="BB424" s="8">
        <f t="shared" si="270"/>
        <v>885</v>
      </c>
      <c r="BC424" s="8">
        <f t="shared" si="271"/>
        <v>875</v>
      </c>
      <c r="BD424" s="8">
        <f t="shared" si="272"/>
        <v>870</v>
      </c>
      <c r="BE424" s="8">
        <f t="shared" si="273"/>
        <v>865</v>
      </c>
      <c r="BF424" s="8">
        <f t="shared" si="274"/>
        <v>860</v>
      </c>
      <c r="BG424" s="8">
        <f t="shared" si="275"/>
        <v>855</v>
      </c>
      <c r="BH424" s="8">
        <f t="shared" si="276"/>
        <v>850</v>
      </c>
      <c r="BI424" s="8" t="str">
        <f t="shared" si="277"/>
        <v/>
      </c>
      <c r="BJ424" s="8" t="str">
        <f t="shared" si="278"/>
        <v/>
      </c>
      <c r="BK424" s="8" t="str">
        <f t="shared" si="279"/>
        <v/>
      </c>
      <c r="BL424" s="8" t="str">
        <f t="shared" si="280"/>
        <v/>
      </c>
      <c r="BM424" s="8" t="str">
        <f t="shared" si="281"/>
        <v/>
      </c>
      <c r="BN424" s="8" t="str">
        <f t="shared" si="282"/>
        <v/>
      </c>
      <c r="BO424" s="8" t="str">
        <f t="shared" si="283"/>
        <v/>
      </c>
      <c r="BP424" s="8" t="str">
        <f t="shared" si="284"/>
        <v/>
      </c>
      <c r="BQ424" s="8" t="str">
        <f t="shared" si="285"/>
        <v/>
      </c>
    </row>
    <row r="425" spans="1:69" x14ac:dyDescent="0.2">
      <c r="A425" s="8" t="str">
        <f>Binning!B426</f>
        <v>GPU</v>
      </c>
      <c r="B425" s="8" t="str">
        <f>Binning!C426</f>
        <v>MG007</v>
      </c>
      <c r="C425" s="8" t="str">
        <f>Binning!D426</f>
        <v>E3</v>
      </c>
      <c r="D425" s="8" t="str">
        <f>Binning!F426</f>
        <v>MG007_E3</v>
      </c>
      <c r="E425" s="8" t="str">
        <f>Binning!G426</f>
        <v>Bin1</v>
      </c>
      <c r="F425" s="8">
        <f>Binning!H426</f>
        <v>1145</v>
      </c>
      <c r="G425" s="8">
        <f>Binning!I426</f>
        <v>125</v>
      </c>
      <c r="H425" s="8">
        <f>Binning!J426</f>
        <v>479.40000000000003</v>
      </c>
      <c r="J425" s="8">
        <f>Binning!L426</f>
        <v>875</v>
      </c>
      <c r="K425" s="8">
        <f>Binning!M426</f>
        <v>670</v>
      </c>
      <c r="L425" s="8">
        <f>Binning!N426</f>
        <v>30</v>
      </c>
      <c r="M425" s="8">
        <f>Binning!Y426</f>
        <v>5</v>
      </c>
      <c r="O425" s="8">
        <f t="shared" si="257"/>
        <v>140</v>
      </c>
      <c r="P425" s="8">
        <f>Binning!AZ426</f>
        <v>342.4525995351467</v>
      </c>
      <c r="Q425" s="8" t="str">
        <f t="shared" si="258"/>
        <v>MG007_E3</v>
      </c>
      <c r="R425" s="8">
        <f t="shared" si="287"/>
        <v>875</v>
      </c>
      <c r="S425" s="8">
        <f t="shared" si="287"/>
        <v>875</v>
      </c>
      <c r="T425" s="8">
        <f t="shared" si="287"/>
        <v>875</v>
      </c>
      <c r="U425" s="8">
        <f t="shared" si="287"/>
        <v>875</v>
      </c>
      <c r="V425" s="8">
        <f t="shared" si="287"/>
        <v>875</v>
      </c>
      <c r="W425" s="8">
        <f t="shared" si="287"/>
        <v>865</v>
      </c>
      <c r="X425" s="8">
        <f t="shared" si="287"/>
        <v>855</v>
      </c>
      <c r="Y425" s="8">
        <f t="shared" si="287"/>
        <v>845</v>
      </c>
      <c r="Z425" s="8">
        <f t="shared" si="287"/>
        <v>840</v>
      </c>
      <c r="AA425" s="8">
        <f t="shared" si="287"/>
        <v>830</v>
      </c>
      <c r="AB425" s="8">
        <f t="shared" si="287"/>
        <v>825</v>
      </c>
      <c r="AC425" s="8">
        <f t="shared" si="287"/>
        <v>820</v>
      </c>
      <c r="AD425" s="8">
        <f t="shared" si="287"/>
        <v>815</v>
      </c>
      <c r="AE425" s="8">
        <f t="shared" si="287"/>
        <v>810</v>
      </c>
      <c r="AF425" s="8">
        <f t="shared" si="287"/>
        <v>805</v>
      </c>
      <c r="AG425" s="8" t="str">
        <f t="shared" si="287"/>
        <v/>
      </c>
      <c r="AH425" s="8" t="str">
        <f t="shared" si="289"/>
        <v/>
      </c>
      <c r="AI425" s="8" t="str">
        <f t="shared" si="289"/>
        <v/>
      </c>
      <c r="AJ425" s="8" t="str">
        <f t="shared" si="289"/>
        <v/>
      </c>
      <c r="AK425" s="8" t="str">
        <f t="shared" si="289"/>
        <v/>
      </c>
      <c r="AL425" s="8" t="str">
        <f t="shared" si="289"/>
        <v/>
      </c>
      <c r="AM425" s="8" t="str">
        <f t="shared" si="289"/>
        <v/>
      </c>
      <c r="AN425" s="8" t="str">
        <f t="shared" si="289"/>
        <v/>
      </c>
      <c r="AO425" s="8" t="str">
        <f t="shared" si="289"/>
        <v/>
      </c>
      <c r="AQ425" s="8">
        <f t="shared" si="259"/>
        <v>140</v>
      </c>
      <c r="AR425" s="8">
        <f t="shared" si="260"/>
        <v>342.4525995351467</v>
      </c>
      <c r="AS425" s="8" t="str">
        <f t="shared" si="261"/>
        <v>MG007_E3</v>
      </c>
      <c r="AT425" s="8">
        <f t="shared" si="262"/>
        <v>905</v>
      </c>
      <c r="AU425" s="8">
        <f t="shared" si="263"/>
        <v>905</v>
      </c>
      <c r="AV425" s="8">
        <f t="shared" si="264"/>
        <v>905</v>
      </c>
      <c r="AW425" s="8">
        <f t="shared" si="265"/>
        <v>905</v>
      </c>
      <c r="AX425" s="8">
        <f t="shared" si="266"/>
        <v>905</v>
      </c>
      <c r="AY425" s="8">
        <f t="shared" si="267"/>
        <v>895</v>
      </c>
      <c r="AZ425" s="8">
        <f t="shared" si="268"/>
        <v>885</v>
      </c>
      <c r="BA425" s="8">
        <f t="shared" si="269"/>
        <v>875</v>
      </c>
      <c r="BB425" s="8">
        <f t="shared" si="270"/>
        <v>870</v>
      </c>
      <c r="BC425" s="8">
        <f t="shared" si="271"/>
        <v>860</v>
      </c>
      <c r="BD425" s="8">
        <f t="shared" si="272"/>
        <v>855</v>
      </c>
      <c r="BE425" s="8">
        <f t="shared" si="273"/>
        <v>850</v>
      </c>
      <c r="BF425" s="8">
        <f t="shared" si="274"/>
        <v>845</v>
      </c>
      <c r="BG425" s="8">
        <f t="shared" si="275"/>
        <v>840</v>
      </c>
      <c r="BH425" s="8">
        <f t="shared" si="276"/>
        <v>835</v>
      </c>
      <c r="BI425" s="8" t="str">
        <f t="shared" si="277"/>
        <v/>
      </c>
      <c r="BJ425" s="8" t="str">
        <f t="shared" si="278"/>
        <v/>
      </c>
      <c r="BK425" s="8" t="str">
        <f t="shared" si="279"/>
        <v/>
      </c>
      <c r="BL425" s="8" t="str">
        <f t="shared" si="280"/>
        <v/>
      </c>
      <c r="BM425" s="8" t="str">
        <f t="shared" si="281"/>
        <v/>
      </c>
      <c r="BN425" s="8" t="str">
        <f t="shared" si="282"/>
        <v/>
      </c>
      <c r="BO425" s="8" t="str">
        <f t="shared" si="283"/>
        <v/>
      </c>
      <c r="BP425" s="8" t="str">
        <f t="shared" si="284"/>
        <v/>
      </c>
      <c r="BQ425" s="8" t="str">
        <f t="shared" si="285"/>
        <v/>
      </c>
    </row>
    <row r="426" spans="1:69" x14ac:dyDescent="0.2">
      <c r="A426" s="8" t="str">
        <f>Binning!B427</f>
        <v>GPU</v>
      </c>
      <c r="B426" s="8" t="str">
        <f>Binning!C427</f>
        <v>MG007</v>
      </c>
      <c r="C426" s="8" t="str">
        <f>Binning!D427</f>
        <v>E4</v>
      </c>
      <c r="D426" s="8" t="str">
        <f>Binning!F427</f>
        <v>MG007_E4</v>
      </c>
      <c r="E426" s="8" t="str">
        <f>Binning!G427</f>
        <v>Bin1</v>
      </c>
      <c r="F426" s="8">
        <f>Binning!H427</f>
        <v>1130</v>
      </c>
      <c r="G426" s="8">
        <f>Binning!I427</f>
        <v>125</v>
      </c>
      <c r="H426" s="8">
        <f>Binning!J427</f>
        <v>479.40000000000003</v>
      </c>
      <c r="J426" s="8">
        <f>Binning!L427</f>
        <v>875</v>
      </c>
      <c r="K426" s="8">
        <f>Binning!M427</f>
        <v>670</v>
      </c>
      <c r="L426" s="8">
        <f>Binning!N427</f>
        <v>30</v>
      </c>
      <c r="M426" s="8">
        <f>Binning!Y427</f>
        <v>5</v>
      </c>
      <c r="O426" s="8">
        <f t="shared" si="257"/>
        <v>140</v>
      </c>
      <c r="P426" s="8">
        <f>Binning!AZ427</f>
        <v>342.4525995351467</v>
      </c>
      <c r="Q426" s="8" t="str">
        <f t="shared" si="258"/>
        <v>MG007_E4</v>
      </c>
      <c r="R426" s="8">
        <f t="shared" si="287"/>
        <v>875</v>
      </c>
      <c r="S426" s="8">
        <f t="shared" si="287"/>
        <v>875</v>
      </c>
      <c r="T426" s="8">
        <f t="shared" si="287"/>
        <v>875</v>
      </c>
      <c r="U426" s="8">
        <f t="shared" si="287"/>
        <v>875</v>
      </c>
      <c r="V426" s="8">
        <f t="shared" si="287"/>
        <v>860</v>
      </c>
      <c r="W426" s="8">
        <f t="shared" si="287"/>
        <v>850</v>
      </c>
      <c r="X426" s="8">
        <f t="shared" si="287"/>
        <v>840</v>
      </c>
      <c r="Y426" s="8">
        <f t="shared" si="287"/>
        <v>830</v>
      </c>
      <c r="Z426" s="8">
        <f t="shared" si="287"/>
        <v>825</v>
      </c>
      <c r="AA426" s="8">
        <f t="shared" si="287"/>
        <v>815</v>
      </c>
      <c r="AB426" s="8">
        <f t="shared" si="287"/>
        <v>810</v>
      </c>
      <c r="AC426" s="8">
        <f t="shared" si="287"/>
        <v>805</v>
      </c>
      <c r="AD426" s="8">
        <f t="shared" si="287"/>
        <v>800</v>
      </c>
      <c r="AE426" s="8">
        <f t="shared" si="287"/>
        <v>795</v>
      </c>
      <c r="AF426" s="8">
        <f t="shared" si="287"/>
        <v>790</v>
      </c>
      <c r="AG426" s="8" t="str">
        <f t="shared" si="287"/>
        <v/>
      </c>
      <c r="AH426" s="8" t="str">
        <f t="shared" si="289"/>
        <v/>
      </c>
      <c r="AI426" s="8" t="str">
        <f t="shared" si="289"/>
        <v/>
      </c>
      <c r="AJ426" s="8" t="str">
        <f t="shared" si="289"/>
        <v/>
      </c>
      <c r="AK426" s="8" t="str">
        <f t="shared" si="289"/>
        <v/>
      </c>
      <c r="AL426" s="8" t="str">
        <f t="shared" si="289"/>
        <v/>
      </c>
      <c r="AM426" s="8" t="str">
        <f t="shared" si="289"/>
        <v/>
      </c>
      <c r="AN426" s="8" t="str">
        <f t="shared" si="289"/>
        <v/>
      </c>
      <c r="AO426" s="8" t="str">
        <f t="shared" si="289"/>
        <v/>
      </c>
      <c r="AQ426" s="8">
        <f t="shared" si="259"/>
        <v>140</v>
      </c>
      <c r="AR426" s="8">
        <f t="shared" si="260"/>
        <v>342.4525995351467</v>
      </c>
      <c r="AS426" s="8" t="str">
        <f t="shared" si="261"/>
        <v>MG007_E4</v>
      </c>
      <c r="AT426" s="8">
        <f t="shared" si="262"/>
        <v>905</v>
      </c>
      <c r="AU426" s="8">
        <f t="shared" si="263"/>
        <v>905</v>
      </c>
      <c r="AV426" s="8">
        <f t="shared" si="264"/>
        <v>905</v>
      </c>
      <c r="AW426" s="8">
        <f t="shared" si="265"/>
        <v>905</v>
      </c>
      <c r="AX426" s="8">
        <f t="shared" si="266"/>
        <v>890</v>
      </c>
      <c r="AY426" s="8">
        <f t="shared" si="267"/>
        <v>880</v>
      </c>
      <c r="AZ426" s="8">
        <f t="shared" si="268"/>
        <v>870</v>
      </c>
      <c r="BA426" s="8">
        <f t="shared" si="269"/>
        <v>860</v>
      </c>
      <c r="BB426" s="8">
        <f t="shared" si="270"/>
        <v>855</v>
      </c>
      <c r="BC426" s="8">
        <f t="shared" si="271"/>
        <v>845</v>
      </c>
      <c r="BD426" s="8">
        <f t="shared" si="272"/>
        <v>840</v>
      </c>
      <c r="BE426" s="8">
        <f t="shared" si="273"/>
        <v>835</v>
      </c>
      <c r="BF426" s="8">
        <f t="shared" si="274"/>
        <v>830</v>
      </c>
      <c r="BG426" s="8">
        <f t="shared" si="275"/>
        <v>825</v>
      </c>
      <c r="BH426" s="8">
        <f t="shared" si="276"/>
        <v>820</v>
      </c>
      <c r="BI426" s="8" t="str">
        <f t="shared" si="277"/>
        <v/>
      </c>
      <c r="BJ426" s="8" t="str">
        <f t="shared" si="278"/>
        <v/>
      </c>
      <c r="BK426" s="8" t="str">
        <f t="shared" si="279"/>
        <v/>
      </c>
      <c r="BL426" s="8" t="str">
        <f t="shared" si="280"/>
        <v/>
      </c>
      <c r="BM426" s="8" t="str">
        <f t="shared" si="281"/>
        <v/>
      </c>
      <c r="BN426" s="8" t="str">
        <f t="shared" si="282"/>
        <v/>
      </c>
      <c r="BO426" s="8" t="str">
        <f t="shared" si="283"/>
        <v/>
      </c>
      <c r="BP426" s="8" t="str">
        <f t="shared" si="284"/>
        <v/>
      </c>
      <c r="BQ426" s="8" t="str">
        <f t="shared" si="285"/>
        <v/>
      </c>
    </row>
    <row r="427" spans="1:69" x14ac:dyDescent="0.2">
      <c r="A427" s="8" t="str">
        <f>Binning!B428</f>
        <v>GPU</v>
      </c>
      <c r="B427" s="8" t="str">
        <f>Binning!C428</f>
        <v>MG007</v>
      </c>
      <c r="C427" s="8" t="str">
        <f>Binning!D428</f>
        <v>E5</v>
      </c>
      <c r="D427" s="8" t="str">
        <f>Binning!F428</f>
        <v>MG007_E5</v>
      </c>
      <c r="E427" s="8" t="str">
        <f>Binning!G428</f>
        <v>Bin1</v>
      </c>
      <c r="F427" s="8">
        <f>Binning!H428</f>
        <v>1115</v>
      </c>
      <c r="G427" s="8">
        <f>Binning!I428</f>
        <v>125</v>
      </c>
      <c r="H427" s="8">
        <f>Binning!J428</f>
        <v>479.40000000000003</v>
      </c>
      <c r="J427" s="8">
        <f>Binning!L428</f>
        <v>875</v>
      </c>
      <c r="K427" s="8">
        <f>Binning!M428</f>
        <v>670</v>
      </c>
      <c r="L427" s="8">
        <f>Binning!N428</f>
        <v>30</v>
      </c>
      <c r="M427" s="8">
        <f>Binning!Y428</f>
        <v>5</v>
      </c>
      <c r="O427" s="8">
        <f t="shared" si="257"/>
        <v>140</v>
      </c>
      <c r="P427" s="8">
        <f>Binning!AZ428</f>
        <v>342.4525995351467</v>
      </c>
      <c r="Q427" s="8" t="str">
        <f t="shared" si="258"/>
        <v>MG007_E5</v>
      </c>
      <c r="R427" s="8">
        <f t="shared" ref="R427:AG442" si="290">IF($O427*1.03&gt;R$2,MAX(MIN(FLOOR(($F427-$G427*LOG10($P427*R$2/100))/$M427,1)*$M427,$J427),$K427),"")</f>
        <v>875</v>
      </c>
      <c r="S427" s="8">
        <f t="shared" si="290"/>
        <v>875</v>
      </c>
      <c r="T427" s="8">
        <f t="shared" si="290"/>
        <v>875</v>
      </c>
      <c r="U427" s="8">
        <f t="shared" si="290"/>
        <v>860</v>
      </c>
      <c r="V427" s="8">
        <f t="shared" si="290"/>
        <v>845</v>
      </c>
      <c r="W427" s="8">
        <f t="shared" si="290"/>
        <v>835</v>
      </c>
      <c r="X427" s="8">
        <f t="shared" si="290"/>
        <v>825</v>
      </c>
      <c r="Y427" s="8">
        <f t="shared" si="290"/>
        <v>815</v>
      </c>
      <c r="Z427" s="8">
        <f t="shared" si="290"/>
        <v>810</v>
      </c>
      <c r="AA427" s="8">
        <f t="shared" si="290"/>
        <v>800</v>
      </c>
      <c r="AB427" s="8">
        <f t="shared" si="290"/>
        <v>795</v>
      </c>
      <c r="AC427" s="8">
        <f t="shared" si="290"/>
        <v>790</v>
      </c>
      <c r="AD427" s="8">
        <f t="shared" si="290"/>
        <v>785</v>
      </c>
      <c r="AE427" s="8">
        <f t="shared" si="290"/>
        <v>780</v>
      </c>
      <c r="AF427" s="8">
        <f t="shared" si="290"/>
        <v>775</v>
      </c>
      <c r="AG427" s="8" t="str">
        <f t="shared" si="290"/>
        <v/>
      </c>
      <c r="AH427" s="8" t="str">
        <f t="shared" si="289"/>
        <v/>
      </c>
      <c r="AI427" s="8" t="str">
        <f t="shared" si="289"/>
        <v/>
      </c>
      <c r="AJ427" s="8" t="str">
        <f t="shared" si="289"/>
        <v/>
      </c>
      <c r="AK427" s="8" t="str">
        <f t="shared" si="289"/>
        <v/>
      </c>
      <c r="AL427" s="8" t="str">
        <f t="shared" si="289"/>
        <v/>
      </c>
      <c r="AM427" s="8" t="str">
        <f t="shared" si="289"/>
        <v/>
      </c>
      <c r="AN427" s="8" t="str">
        <f t="shared" si="289"/>
        <v/>
      </c>
      <c r="AO427" s="8" t="str">
        <f t="shared" si="289"/>
        <v/>
      </c>
      <c r="AQ427" s="8">
        <f t="shared" si="259"/>
        <v>140</v>
      </c>
      <c r="AR427" s="8">
        <f t="shared" si="260"/>
        <v>342.4525995351467</v>
      </c>
      <c r="AS427" s="8" t="str">
        <f t="shared" si="261"/>
        <v>MG007_E5</v>
      </c>
      <c r="AT427" s="8">
        <f t="shared" si="262"/>
        <v>905</v>
      </c>
      <c r="AU427" s="8">
        <f t="shared" si="263"/>
        <v>905</v>
      </c>
      <c r="AV427" s="8">
        <f t="shared" si="264"/>
        <v>905</v>
      </c>
      <c r="AW427" s="8">
        <f t="shared" si="265"/>
        <v>890</v>
      </c>
      <c r="AX427" s="8">
        <f t="shared" si="266"/>
        <v>875</v>
      </c>
      <c r="AY427" s="8">
        <f t="shared" si="267"/>
        <v>865</v>
      </c>
      <c r="AZ427" s="8">
        <f t="shared" si="268"/>
        <v>855</v>
      </c>
      <c r="BA427" s="8">
        <f t="shared" si="269"/>
        <v>845</v>
      </c>
      <c r="BB427" s="8">
        <f t="shared" si="270"/>
        <v>840</v>
      </c>
      <c r="BC427" s="8">
        <f t="shared" si="271"/>
        <v>830</v>
      </c>
      <c r="BD427" s="8">
        <f t="shared" si="272"/>
        <v>825</v>
      </c>
      <c r="BE427" s="8">
        <f t="shared" si="273"/>
        <v>820</v>
      </c>
      <c r="BF427" s="8">
        <f t="shared" si="274"/>
        <v>815</v>
      </c>
      <c r="BG427" s="8">
        <f t="shared" si="275"/>
        <v>810</v>
      </c>
      <c r="BH427" s="8">
        <f t="shared" si="276"/>
        <v>805</v>
      </c>
      <c r="BI427" s="8" t="str">
        <f t="shared" si="277"/>
        <v/>
      </c>
      <c r="BJ427" s="8" t="str">
        <f t="shared" si="278"/>
        <v/>
      </c>
      <c r="BK427" s="8" t="str">
        <f t="shared" si="279"/>
        <v/>
      </c>
      <c r="BL427" s="8" t="str">
        <f t="shared" si="280"/>
        <v/>
      </c>
      <c r="BM427" s="8" t="str">
        <f t="shared" si="281"/>
        <v/>
      </c>
      <c r="BN427" s="8" t="str">
        <f t="shared" si="282"/>
        <v/>
      </c>
      <c r="BO427" s="8" t="str">
        <f t="shared" si="283"/>
        <v/>
      </c>
      <c r="BP427" s="8" t="str">
        <f t="shared" si="284"/>
        <v/>
      </c>
      <c r="BQ427" s="8" t="str">
        <f t="shared" si="285"/>
        <v/>
      </c>
    </row>
    <row r="428" spans="1:69" x14ac:dyDescent="0.2">
      <c r="A428" s="8" t="str">
        <f>Binning!B429</f>
        <v>GPU</v>
      </c>
      <c r="B428" s="8" t="str">
        <f>Binning!C429</f>
        <v>MG007</v>
      </c>
      <c r="C428" s="8" t="str">
        <f>Binning!D429</f>
        <v>E6</v>
      </c>
      <c r="D428" s="8" t="str">
        <f>Binning!F429</f>
        <v>MG007_E6</v>
      </c>
      <c r="E428" s="8" t="str">
        <f>Binning!G429</f>
        <v>Bin1</v>
      </c>
      <c r="F428" s="8">
        <f>Binning!H429</f>
        <v>1100</v>
      </c>
      <c r="G428" s="8">
        <f>Binning!I429</f>
        <v>125</v>
      </c>
      <c r="H428" s="8">
        <f>Binning!J429</f>
        <v>479.40000000000003</v>
      </c>
      <c r="J428" s="8">
        <f>Binning!L429</f>
        <v>875</v>
      </c>
      <c r="K428" s="8">
        <f>Binning!M429</f>
        <v>670</v>
      </c>
      <c r="L428" s="8">
        <f>Binning!N429</f>
        <v>30</v>
      </c>
      <c r="M428" s="8">
        <f>Binning!Y429</f>
        <v>5</v>
      </c>
      <c r="O428" s="8">
        <f t="shared" si="257"/>
        <v>140</v>
      </c>
      <c r="P428" s="8">
        <f>Binning!AZ429</f>
        <v>342.4525995351467</v>
      </c>
      <c r="Q428" s="8" t="str">
        <f t="shared" si="258"/>
        <v>MG007_E6</v>
      </c>
      <c r="R428" s="8">
        <f t="shared" si="290"/>
        <v>875</v>
      </c>
      <c r="S428" s="8">
        <f t="shared" si="290"/>
        <v>875</v>
      </c>
      <c r="T428" s="8">
        <f t="shared" si="290"/>
        <v>870</v>
      </c>
      <c r="U428" s="8">
        <f t="shared" si="290"/>
        <v>845</v>
      </c>
      <c r="V428" s="8">
        <f t="shared" si="290"/>
        <v>830</v>
      </c>
      <c r="W428" s="8">
        <f t="shared" si="290"/>
        <v>820</v>
      </c>
      <c r="X428" s="8">
        <f t="shared" si="290"/>
        <v>810</v>
      </c>
      <c r="Y428" s="8">
        <f t="shared" si="290"/>
        <v>800</v>
      </c>
      <c r="Z428" s="8">
        <f t="shared" si="290"/>
        <v>795</v>
      </c>
      <c r="AA428" s="8">
        <f t="shared" si="290"/>
        <v>785</v>
      </c>
      <c r="AB428" s="8">
        <f t="shared" si="290"/>
        <v>780</v>
      </c>
      <c r="AC428" s="8">
        <f t="shared" si="290"/>
        <v>775</v>
      </c>
      <c r="AD428" s="8">
        <f t="shared" si="290"/>
        <v>770</v>
      </c>
      <c r="AE428" s="8">
        <f t="shared" si="290"/>
        <v>765</v>
      </c>
      <c r="AF428" s="8">
        <f t="shared" si="290"/>
        <v>760</v>
      </c>
      <c r="AG428" s="8" t="str">
        <f t="shared" si="290"/>
        <v/>
      </c>
      <c r="AH428" s="8" t="str">
        <f t="shared" si="289"/>
        <v/>
      </c>
      <c r="AI428" s="8" t="str">
        <f t="shared" si="289"/>
        <v/>
      </c>
      <c r="AJ428" s="8" t="str">
        <f t="shared" si="289"/>
        <v/>
      </c>
      <c r="AK428" s="8" t="str">
        <f t="shared" si="289"/>
        <v/>
      </c>
      <c r="AL428" s="8" t="str">
        <f t="shared" si="289"/>
        <v/>
      </c>
      <c r="AM428" s="8" t="str">
        <f t="shared" si="289"/>
        <v/>
      </c>
      <c r="AN428" s="8" t="str">
        <f t="shared" si="289"/>
        <v/>
      </c>
      <c r="AO428" s="8" t="str">
        <f t="shared" si="289"/>
        <v/>
      </c>
      <c r="AQ428" s="8">
        <f t="shared" si="259"/>
        <v>140</v>
      </c>
      <c r="AR428" s="8">
        <f t="shared" si="260"/>
        <v>342.4525995351467</v>
      </c>
      <c r="AS428" s="8" t="str">
        <f t="shared" si="261"/>
        <v>MG007_E6</v>
      </c>
      <c r="AT428" s="8">
        <f t="shared" si="262"/>
        <v>905</v>
      </c>
      <c r="AU428" s="8">
        <f t="shared" si="263"/>
        <v>905</v>
      </c>
      <c r="AV428" s="8">
        <f t="shared" si="264"/>
        <v>900</v>
      </c>
      <c r="AW428" s="8">
        <f t="shared" si="265"/>
        <v>875</v>
      </c>
      <c r="AX428" s="8">
        <f t="shared" si="266"/>
        <v>860</v>
      </c>
      <c r="AY428" s="8">
        <f t="shared" si="267"/>
        <v>850</v>
      </c>
      <c r="AZ428" s="8">
        <f t="shared" si="268"/>
        <v>840</v>
      </c>
      <c r="BA428" s="8">
        <f t="shared" si="269"/>
        <v>830</v>
      </c>
      <c r="BB428" s="8">
        <f t="shared" si="270"/>
        <v>825</v>
      </c>
      <c r="BC428" s="8">
        <f t="shared" si="271"/>
        <v>815</v>
      </c>
      <c r="BD428" s="8">
        <f t="shared" si="272"/>
        <v>810</v>
      </c>
      <c r="BE428" s="8">
        <f t="shared" si="273"/>
        <v>805</v>
      </c>
      <c r="BF428" s="8">
        <f t="shared" si="274"/>
        <v>800</v>
      </c>
      <c r="BG428" s="8">
        <f t="shared" si="275"/>
        <v>795</v>
      </c>
      <c r="BH428" s="8">
        <f t="shared" si="276"/>
        <v>790</v>
      </c>
      <c r="BI428" s="8" t="str">
        <f t="shared" si="277"/>
        <v/>
      </c>
      <c r="BJ428" s="8" t="str">
        <f t="shared" si="278"/>
        <v/>
      </c>
      <c r="BK428" s="8" t="str">
        <f t="shared" si="279"/>
        <v/>
      </c>
      <c r="BL428" s="8" t="str">
        <f t="shared" si="280"/>
        <v/>
      </c>
      <c r="BM428" s="8" t="str">
        <f t="shared" si="281"/>
        <v/>
      </c>
      <c r="BN428" s="8" t="str">
        <f t="shared" si="282"/>
        <v/>
      </c>
      <c r="BO428" s="8" t="str">
        <f t="shared" si="283"/>
        <v/>
      </c>
      <c r="BP428" s="8" t="str">
        <f t="shared" si="284"/>
        <v/>
      </c>
      <c r="BQ428" s="8" t="str">
        <f t="shared" si="285"/>
        <v/>
      </c>
    </row>
    <row r="429" spans="1:69" x14ac:dyDescent="0.2">
      <c r="A429" s="8" t="str">
        <f>Binning!B430</f>
        <v>GPU</v>
      </c>
      <c r="B429" s="8" t="str">
        <f>Binning!C430</f>
        <v>MG007</v>
      </c>
      <c r="C429" s="8" t="str">
        <f>Binning!D430</f>
        <v>E7</v>
      </c>
      <c r="D429" s="8" t="str">
        <f>Binning!F430</f>
        <v>MG007_E7</v>
      </c>
      <c r="E429" s="8" t="str">
        <f>Binning!G430</f>
        <v>Bin1</v>
      </c>
      <c r="F429" s="8">
        <f>Binning!H430</f>
        <v>1085</v>
      </c>
      <c r="G429" s="8">
        <f>Binning!I430</f>
        <v>125</v>
      </c>
      <c r="H429" s="8">
        <f>Binning!J430</f>
        <v>479.40000000000003</v>
      </c>
      <c r="J429" s="8">
        <f>Binning!L430</f>
        <v>875</v>
      </c>
      <c r="K429" s="8">
        <f>Binning!M430</f>
        <v>670</v>
      </c>
      <c r="L429" s="8">
        <f>Binning!N430</f>
        <v>30</v>
      </c>
      <c r="M429" s="8">
        <f>Binning!Y430</f>
        <v>5</v>
      </c>
      <c r="O429" s="8">
        <f t="shared" si="257"/>
        <v>140</v>
      </c>
      <c r="P429" s="8">
        <f>Binning!AZ430</f>
        <v>342.4525995351467</v>
      </c>
      <c r="Q429" s="8" t="str">
        <f t="shared" si="258"/>
        <v>MG007_E7</v>
      </c>
      <c r="R429" s="8">
        <f t="shared" si="290"/>
        <v>875</v>
      </c>
      <c r="S429" s="8">
        <f t="shared" si="290"/>
        <v>875</v>
      </c>
      <c r="T429" s="8">
        <f t="shared" si="290"/>
        <v>855</v>
      </c>
      <c r="U429" s="8">
        <f t="shared" si="290"/>
        <v>830</v>
      </c>
      <c r="V429" s="8">
        <f t="shared" si="290"/>
        <v>815</v>
      </c>
      <c r="W429" s="8">
        <f t="shared" si="290"/>
        <v>805</v>
      </c>
      <c r="X429" s="8">
        <f t="shared" si="290"/>
        <v>795</v>
      </c>
      <c r="Y429" s="8">
        <f t="shared" si="290"/>
        <v>785</v>
      </c>
      <c r="Z429" s="8">
        <f t="shared" si="290"/>
        <v>780</v>
      </c>
      <c r="AA429" s="8">
        <f t="shared" si="290"/>
        <v>770</v>
      </c>
      <c r="AB429" s="8">
        <f t="shared" si="290"/>
        <v>765</v>
      </c>
      <c r="AC429" s="8">
        <f t="shared" si="290"/>
        <v>760</v>
      </c>
      <c r="AD429" s="8">
        <f t="shared" si="290"/>
        <v>755</v>
      </c>
      <c r="AE429" s="8">
        <f t="shared" si="290"/>
        <v>750</v>
      </c>
      <c r="AF429" s="8">
        <f t="shared" si="290"/>
        <v>745</v>
      </c>
      <c r="AG429" s="8" t="str">
        <f t="shared" si="290"/>
        <v/>
      </c>
      <c r="AH429" s="8" t="str">
        <f t="shared" si="289"/>
        <v/>
      </c>
      <c r="AI429" s="8" t="str">
        <f t="shared" si="289"/>
        <v/>
      </c>
      <c r="AJ429" s="8" t="str">
        <f t="shared" si="289"/>
        <v/>
      </c>
      <c r="AK429" s="8" t="str">
        <f t="shared" si="289"/>
        <v/>
      </c>
      <c r="AL429" s="8" t="str">
        <f t="shared" si="289"/>
        <v/>
      </c>
      <c r="AM429" s="8" t="str">
        <f t="shared" si="289"/>
        <v/>
      </c>
      <c r="AN429" s="8" t="str">
        <f t="shared" si="289"/>
        <v/>
      </c>
      <c r="AO429" s="8" t="str">
        <f t="shared" si="289"/>
        <v/>
      </c>
      <c r="AQ429" s="8">
        <f t="shared" si="259"/>
        <v>140</v>
      </c>
      <c r="AR429" s="8">
        <f t="shared" si="260"/>
        <v>342.4525995351467</v>
      </c>
      <c r="AS429" s="8" t="str">
        <f t="shared" si="261"/>
        <v>MG007_E7</v>
      </c>
      <c r="AT429" s="8">
        <f t="shared" si="262"/>
        <v>905</v>
      </c>
      <c r="AU429" s="8">
        <f t="shared" si="263"/>
        <v>905</v>
      </c>
      <c r="AV429" s="8">
        <f t="shared" si="264"/>
        <v>885</v>
      </c>
      <c r="AW429" s="8">
        <f t="shared" si="265"/>
        <v>860</v>
      </c>
      <c r="AX429" s="8">
        <f t="shared" si="266"/>
        <v>845</v>
      </c>
      <c r="AY429" s="8">
        <f t="shared" si="267"/>
        <v>835</v>
      </c>
      <c r="AZ429" s="8">
        <f t="shared" si="268"/>
        <v>825</v>
      </c>
      <c r="BA429" s="8">
        <f t="shared" si="269"/>
        <v>815</v>
      </c>
      <c r="BB429" s="8">
        <f t="shared" si="270"/>
        <v>810</v>
      </c>
      <c r="BC429" s="8">
        <f t="shared" si="271"/>
        <v>800</v>
      </c>
      <c r="BD429" s="8">
        <f t="shared" si="272"/>
        <v>795</v>
      </c>
      <c r="BE429" s="8">
        <f t="shared" si="273"/>
        <v>790</v>
      </c>
      <c r="BF429" s="8">
        <f t="shared" si="274"/>
        <v>785</v>
      </c>
      <c r="BG429" s="8">
        <f t="shared" si="275"/>
        <v>780</v>
      </c>
      <c r="BH429" s="8">
        <f t="shared" si="276"/>
        <v>775</v>
      </c>
      <c r="BI429" s="8" t="str">
        <f t="shared" si="277"/>
        <v/>
      </c>
      <c r="BJ429" s="8" t="str">
        <f t="shared" si="278"/>
        <v/>
      </c>
      <c r="BK429" s="8" t="str">
        <f t="shared" si="279"/>
        <v/>
      </c>
      <c r="BL429" s="8" t="str">
        <f t="shared" si="280"/>
        <v/>
      </c>
      <c r="BM429" s="8" t="str">
        <f t="shared" si="281"/>
        <v/>
      </c>
      <c r="BN429" s="8" t="str">
        <f t="shared" si="282"/>
        <v/>
      </c>
      <c r="BO429" s="8" t="str">
        <f t="shared" si="283"/>
        <v/>
      </c>
      <c r="BP429" s="8" t="str">
        <f t="shared" si="284"/>
        <v/>
      </c>
      <c r="BQ429" s="8" t="str">
        <f t="shared" si="285"/>
        <v/>
      </c>
    </row>
    <row r="430" spans="1:69" x14ac:dyDescent="0.2">
      <c r="A430" s="8" t="str">
        <f>Binning!B431</f>
        <v>GPU</v>
      </c>
      <c r="B430" s="8" t="str">
        <f>Binning!C431</f>
        <v>MG007</v>
      </c>
      <c r="C430" s="8" t="str">
        <f>Binning!D431</f>
        <v>E8</v>
      </c>
      <c r="D430" s="8" t="str">
        <f>Binning!F431</f>
        <v>MG007_E8</v>
      </c>
      <c r="E430" s="8" t="str">
        <f>Binning!G431</f>
        <v>Bin1</v>
      </c>
      <c r="F430" s="8">
        <f>Binning!H431</f>
        <v>1070</v>
      </c>
      <c r="G430" s="8">
        <f>Binning!I431</f>
        <v>125</v>
      </c>
      <c r="H430" s="8">
        <f>Binning!J431</f>
        <v>479.40000000000003</v>
      </c>
      <c r="J430" s="8">
        <f>Binning!L431</f>
        <v>875</v>
      </c>
      <c r="K430" s="8">
        <f>Binning!M431</f>
        <v>670</v>
      </c>
      <c r="L430" s="8">
        <f>Binning!N431</f>
        <v>30</v>
      </c>
      <c r="M430" s="8">
        <f>Binning!Y431</f>
        <v>5</v>
      </c>
      <c r="O430" s="8">
        <f t="shared" si="257"/>
        <v>140</v>
      </c>
      <c r="P430" s="8">
        <f>Binning!AZ431</f>
        <v>342.4525995351467</v>
      </c>
      <c r="Q430" s="8" t="str">
        <f t="shared" si="258"/>
        <v>MG007_E8</v>
      </c>
      <c r="R430" s="8">
        <f t="shared" si="290"/>
        <v>875</v>
      </c>
      <c r="S430" s="8">
        <f t="shared" si="290"/>
        <v>875</v>
      </c>
      <c r="T430" s="8">
        <f t="shared" si="290"/>
        <v>840</v>
      </c>
      <c r="U430" s="8">
        <f t="shared" si="290"/>
        <v>815</v>
      </c>
      <c r="V430" s="8">
        <f t="shared" si="290"/>
        <v>800</v>
      </c>
      <c r="W430" s="8">
        <f t="shared" si="290"/>
        <v>790</v>
      </c>
      <c r="X430" s="8">
        <f t="shared" si="290"/>
        <v>780</v>
      </c>
      <c r="Y430" s="8">
        <f t="shared" si="290"/>
        <v>770</v>
      </c>
      <c r="Z430" s="8">
        <f t="shared" si="290"/>
        <v>765</v>
      </c>
      <c r="AA430" s="8">
        <f t="shared" si="290"/>
        <v>755</v>
      </c>
      <c r="AB430" s="8">
        <f t="shared" si="290"/>
        <v>750</v>
      </c>
      <c r="AC430" s="8">
        <f t="shared" si="290"/>
        <v>745</v>
      </c>
      <c r="AD430" s="8">
        <f t="shared" si="290"/>
        <v>740</v>
      </c>
      <c r="AE430" s="8">
        <f t="shared" si="290"/>
        <v>735</v>
      </c>
      <c r="AF430" s="8">
        <f t="shared" si="290"/>
        <v>730</v>
      </c>
      <c r="AG430" s="8" t="str">
        <f t="shared" si="290"/>
        <v/>
      </c>
      <c r="AH430" s="8" t="str">
        <f t="shared" si="289"/>
        <v/>
      </c>
      <c r="AI430" s="8" t="str">
        <f t="shared" si="289"/>
        <v/>
      </c>
      <c r="AJ430" s="8" t="str">
        <f t="shared" si="289"/>
        <v/>
      </c>
      <c r="AK430" s="8" t="str">
        <f t="shared" si="289"/>
        <v/>
      </c>
      <c r="AL430" s="8" t="str">
        <f t="shared" si="289"/>
        <v/>
      </c>
      <c r="AM430" s="8" t="str">
        <f t="shared" si="289"/>
        <v/>
      </c>
      <c r="AN430" s="8" t="str">
        <f t="shared" si="289"/>
        <v/>
      </c>
      <c r="AO430" s="8" t="str">
        <f t="shared" si="289"/>
        <v/>
      </c>
      <c r="AQ430" s="8">
        <f t="shared" si="259"/>
        <v>140</v>
      </c>
      <c r="AR430" s="8">
        <f t="shared" si="260"/>
        <v>342.4525995351467</v>
      </c>
      <c r="AS430" s="8" t="str">
        <f t="shared" si="261"/>
        <v>MG007_E8</v>
      </c>
      <c r="AT430" s="8">
        <f t="shared" si="262"/>
        <v>905</v>
      </c>
      <c r="AU430" s="8">
        <f t="shared" si="263"/>
        <v>905</v>
      </c>
      <c r="AV430" s="8">
        <f t="shared" si="264"/>
        <v>870</v>
      </c>
      <c r="AW430" s="8">
        <f t="shared" si="265"/>
        <v>845</v>
      </c>
      <c r="AX430" s="8">
        <f t="shared" si="266"/>
        <v>830</v>
      </c>
      <c r="AY430" s="8">
        <f t="shared" si="267"/>
        <v>820</v>
      </c>
      <c r="AZ430" s="8">
        <f t="shared" si="268"/>
        <v>810</v>
      </c>
      <c r="BA430" s="8">
        <f t="shared" si="269"/>
        <v>800</v>
      </c>
      <c r="BB430" s="8">
        <f t="shared" si="270"/>
        <v>795</v>
      </c>
      <c r="BC430" s="8">
        <f t="shared" si="271"/>
        <v>785</v>
      </c>
      <c r="BD430" s="8">
        <f t="shared" si="272"/>
        <v>780</v>
      </c>
      <c r="BE430" s="8">
        <f t="shared" si="273"/>
        <v>775</v>
      </c>
      <c r="BF430" s="8">
        <f t="shared" si="274"/>
        <v>770</v>
      </c>
      <c r="BG430" s="8">
        <f t="shared" si="275"/>
        <v>765</v>
      </c>
      <c r="BH430" s="8">
        <f t="shared" si="276"/>
        <v>760</v>
      </c>
      <c r="BI430" s="8" t="str">
        <f t="shared" si="277"/>
        <v/>
      </c>
      <c r="BJ430" s="8" t="str">
        <f t="shared" si="278"/>
        <v/>
      </c>
      <c r="BK430" s="8" t="str">
        <f t="shared" si="279"/>
        <v/>
      </c>
      <c r="BL430" s="8" t="str">
        <f t="shared" si="280"/>
        <v/>
      </c>
      <c r="BM430" s="8" t="str">
        <f t="shared" si="281"/>
        <v/>
      </c>
      <c r="BN430" s="8" t="str">
        <f t="shared" si="282"/>
        <v/>
      </c>
      <c r="BO430" s="8" t="str">
        <f t="shared" si="283"/>
        <v/>
      </c>
      <c r="BP430" s="8" t="str">
        <f t="shared" si="284"/>
        <v/>
      </c>
      <c r="BQ430" s="8" t="str">
        <f t="shared" si="285"/>
        <v/>
      </c>
    </row>
    <row r="431" spans="1:69" x14ac:dyDescent="0.2">
      <c r="A431" s="8" t="str">
        <f>Binning!B432</f>
        <v>GPU</v>
      </c>
      <c r="B431" s="8" t="str">
        <f>Binning!C432</f>
        <v>MG007</v>
      </c>
      <c r="C431" s="8" t="str">
        <f>Binning!D432</f>
        <v>E9</v>
      </c>
      <c r="D431" s="8" t="str">
        <f>Binning!F432</f>
        <v>MG007_E9</v>
      </c>
      <c r="E431" s="8" t="str">
        <f>Binning!G432</f>
        <v>Bin1</v>
      </c>
      <c r="F431" s="8">
        <f>Binning!H432</f>
        <v>1055</v>
      </c>
      <c r="G431" s="8">
        <f>Binning!I432</f>
        <v>125</v>
      </c>
      <c r="H431" s="8">
        <f>Binning!J432</f>
        <v>479.40000000000003</v>
      </c>
      <c r="J431" s="8">
        <f>Binning!L432</f>
        <v>875</v>
      </c>
      <c r="K431" s="8">
        <f>Binning!M432</f>
        <v>670</v>
      </c>
      <c r="L431" s="8">
        <f>Binning!N432</f>
        <v>30</v>
      </c>
      <c r="M431" s="8">
        <f>Binning!Y432</f>
        <v>5</v>
      </c>
      <c r="O431" s="8">
        <f t="shared" si="257"/>
        <v>140</v>
      </c>
      <c r="P431" s="8">
        <f>Binning!AZ432</f>
        <v>342.4525995351467</v>
      </c>
      <c r="Q431" s="8" t="str">
        <f t="shared" si="258"/>
        <v>MG007_E9</v>
      </c>
      <c r="R431" s="8">
        <f t="shared" si="290"/>
        <v>875</v>
      </c>
      <c r="S431" s="8">
        <f t="shared" si="290"/>
        <v>860</v>
      </c>
      <c r="T431" s="8">
        <f t="shared" si="290"/>
        <v>825</v>
      </c>
      <c r="U431" s="8">
        <f t="shared" si="290"/>
        <v>800</v>
      </c>
      <c r="V431" s="8">
        <f t="shared" si="290"/>
        <v>785</v>
      </c>
      <c r="W431" s="8">
        <f t="shared" si="290"/>
        <v>775</v>
      </c>
      <c r="X431" s="8">
        <f t="shared" si="290"/>
        <v>765</v>
      </c>
      <c r="Y431" s="8">
        <f t="shared" si="290"/>
        <v>755</v>
      </c>
      <c r="Z431" s="8">
        <f t="shared" si="290"/>
        <v>750</v>
      </c>
      <c r="AA431" s="8">
        <f t="shared" si="290"/>
        <v>740</v>
      </c>
      <c r="AB431" s="8">
        <f t="shared" si="290"/>
        <v>735</v>
      </c>
      <c r="AC431" s="8">
        <f t="shared" si="290"/>
        <v>730</v>
      </c>
      <c r="AD431" s="8">
        <f t="shared" si="290"/>
        <v>725</v>
      </c>
      <c r="AE431" s="8">
        <f t="shared" si="290"/>
        <v>720</v>
      </c>
      <c r="AF431" s="8">
        <f t="shared" si="290"/>
        <v>715</v>
      </c>
      <c r="AG431" s="8" t="str">
        <f t="shared" si="290"/>
        <v/>
      </c>
      <c r="AH431" s="8" t="str">
        <f t="shared" si="289"/>
        <v/>
      </c>
      <c r="AI431" s="8" t="str">
        <f t="shared" si="289"/>
        <v/>
      </c>
      <c r="AJ431" s="8" t="str">
        <f t="shared" si="289"/>
        <v/>
      </c>
      <c r="AK431" s="8" t="str">
        <f t="shared" si="289"/>
        <v/>
      </c>
      <c r="AL431" s="8" t="str">
        <f t="shared" si="289"/>
        <v/>
      </c>
      <c r="AM431" s="8" t="str">
        <f t="shared" si="289"/>
        <v/>
      </c>
      <c r="AN431" s="8" t="str">
        <f t="shared" si="289"/>
        <v/>
      </c>
      <c r="AO431" s="8" t="str">
        <f t="shared" si="289"/>
        <v/>
      </c>
      <c r="AQ431" s="8">
        <f t="shared" si="259"/>
        <v>140</v>
      </c>
      <c r="AR431" s="8">
        <f t="shared" si="260"/>
        <v>342.4525995351467</v>
      </c>
      <c r="AS431" s="8" t="str">
        <f t="shared" si="261"/>
        <v>MG007_E9</v>
      </c>
      <c r="AT431" s="8">
        <f t="shared" si="262"/>
        <v>905</v>
      </c>
      <c r="AU431" s="8">
        <f t="shared" si="263"/>
        <v>890</v>
      </c>
      <c r="AV431" s="8">
        <f t="shared" si="264"/>
        <v>855</v>
      </c>
      <c r="AW431" s="8">
        <f t="shared" si="265"/>
        <v>830</v>
      </c>
      <c r="AX431" s="8">
        <f t="shared" si="266"/>
        <v>815</v>
      </c>
      <c r="AY431" s="8">
        <f t="shared" si="267"/>
        <v>805</v>
      </c>
      <c r="AZ431" s="8">
        <f t="shared" si="268"/>
        <v>795</v>
      </c>
      <c r="BA431" s="8">
        <f t="shared" si="269"/>
        <v>785</v>
      </c>
      <c r="BB431" s="8">
        <f t="shared" si="270"/>
        <v>780</v>
      </c>
      <c r="BC431" s="8">
        <f t="shared" si="271"/>
        <v>770</v>
      </c>
      <c r="BD431" s="8">
        <f t="shared" si="272"/>
        <v>765</v>
      </c>
      <c r="BE431" s="8">
        <f t="shared" si="273"/>
        <v>760</v>
      </c>
      <c r="BF431" s="8">
        <f t="shared" si="274"/>
        <v>755</v>
      </c>
      <c r="BG431" s="8">
        <f t="shared" si="275"/>
        <v>750</v>
      </c>
      <c r="BH431" s="8">
        <f t="shared" si="276"/>
        <v>745</v>
      </c>
      <c r="BI431" s="8" t="str">
        <f t="shared" si="277"/>
        <v/>
      </c>
      <c r="BJ431" s="8" t="str">
        <f t="shared" si="278"/>
        <v/>
      </c>
      <c r="BK431" s="8" t="str">
        <f t="shared" si="279"/>
        <v/>
      </c>
      <c r="BL431" s="8" t="str">
        <f t="shared" si="280"/>
        <v/>
      </c>
      <c r="BM431" s="8" t="str">
        <f t="shared" si="281"/>
        <v/>
      </c>
      <c r="BN431" s="8" t="str">
        <f t="shared" si="282"/>
        <v/>
      </c>
      <c r="BO431" s="8" t="str">
        <f t="shared" si="283"/>
        <v/>
      </c>
      <c r="BP431" s="8" t="str">
        <f t="shared" si="284"/>
        <v/>
      </c>
      <c r="BQ431" s="8" t="str">
        <f t="shared" si="285"/>
        <v/>
      </c>
    </row>
    <row r="432" spans="1:69" x14ac:dyDescent="0.2">
      <c r="A432" s="8" t="str">
        <f>Binning!B433</f>
        <v>GPU</v>
      </c>
      <c r="B432" s="8" t="str">
        <f>Binning!C433</f>
        <v>MG007</v>
      </c>
      <c r="C432" s="8" t="str">
        <f>Binning!D433</f>
        <v>E10</v>
      </c>
      <c r="D432" s="8" t="str">
        <f>Binning!F433</f>
        <v>MG007_E10</v>
      </c>
      <c r="E432" s="8" t="str">
        <f>Binning!G433</f>
        <v>Bin1</v>
      </c>
      <c r="F432" s="8">
        <f>Binning!H433</f>
        <v>1040</v>
      </c>
      <c r="G432" s="8">
        <f>Binning!I433</f>
        <v>125</v>
      </c>
      <c r="H432" s="8">
        <f>Binning!J433</f>
        <v>479.40000000000003</v>
      </c>
      <c r="J432" s="8">
        <f>Binning!L433</f>
        <v>875</v>
      </c>
      <c r="K432" s="8">
        <f>Binning!M433</f>
        <v>670</v>
      </c>
      <c r="L432" s="8">
        <f>Binning!N433</f>
        <v>30</v>
      </c>
      <c r="M432" s="8">
        <f>Binning!Y433</f>
        <v>5</v>
      </c>
      <c r="O432" s="8">
        <f t="shared" si="257"/>
        <v>140</v>
      </c>
      <c r="P432" s="8">
        <f>Binning!AZ433</f>
        <v>342.4525995351467</v>
      </c>
      <c r="Q432" s="8" t="str">
        <f t="shared" si="258"/>
        <v>MG007_E10</v>
      </c>
      <c r="R432" s="8">
        <f t="shared" si="290"/>
        <v>875</v>
      </c>
      <c r="S432" s="8">
        <f t="shared" si="290"/>
        <v>845</v>
      </c>
      <c r="T432" s="8">
        <f t="shared" si="290"/>
        <v>810</v>
      </c>
      <c r="U432" s="8">
        <f t="shared" si="290"/>
        <v>785</v>
      </c>
      <c r="V432" s="8">
        <f t="shared" si="290"/>
        <v>770</v>
      </c>
      <c r="W432" s="8">
        <f t="shared" si="290"/>
        <v>760</v>
      </c>
      <c r="X432" s="8">
        <f t="shared" si="290"/>
        <v>750</v>
      </c>
      <c r="Y432" s="8">
        <f t="shared" si="290"/>
        <v>740</v>
      </c>
      <c r="Z432" s="8">
        <f t="shared" si="290"/>
        <v>735</v>
      </c>
      <c r="AA432" s="8">
        <f t="shared" si="290"/>
        <v>725</v>
      </c>
      <c r="AB432" s="8">
        <f t="shared" si="290"/>
        <v>720</v>
      </c>
      <c r="AC432" s="8">
        <f t="shared" si="290"/>
        <v>715</v>
      </c>
      <c r="AD432" s="8">
        <f t="shared" si="290"/>
        <v>710</v>
      </c>
      <c r="AE432" s="8">
        <f t="shared" si="290"/>
        <v>705</v>
      </c>
      <c r="AF432" s="8">
        <f t="shared" si="290"/>
        <v>700</v>
      </c>
      <c r="AG432" s="8" t="str">
        <f t="shared" si="290"/>
        <v/>
      </c>
      <c r="AH432" s="8" t="str">
        <f t="shared" si="289"/>
        <v/>
      </c>
      <c r="AI432" s="8" t="str">
        <f t="shared" si="289"/>
        <v/>
      </c>
      <c r="AJ432" s="8" t="str">
        <f t="shared" si="289"/>
        <v/>
      </c>
      <c r="AK432" s="8" t="str">
        <f t="shared" si="289"/>
        <v/>
      </c>
      <c r="AL432" s="8" t="str">
        <f t="shared" si="289"/>
        <v/>
      </c>
      <c r="AM432" s="8" t="str">
        <f t="shared" si="289"/>
        <v/>
      </c>
      <c r="AN432" s="8" t="str">
        <f t="shared" si="289"/>
        <v/>
      </c>
      <c r="AO432" s="8" t="str">
        <f t="shared" si="289"/>
        <v/>
      </c>
      <c r="AQ432" s="8">
        <f t="shared" si="259"/>
        <v>140</v>
      </c>
      <c r="AR432" s="8">
        <f t="shared" si="260"/>
        <v>342.4525995351467</v>
      </c>
      <c r="AS432" s="8" t="str">
        <f t="shared" si="261"/>
        <v>MG007_E10</v>
      </c>
      <c r="AT432" s="8">
        <f t="shared" si="262"/>
        <v>905</v>
      </c>
      <c r="AU432" s="8">
        <f t="shared" si="263"/>
        <v>875</v>
      </c>
      <c r="AV432" s="8">
        <f t="shared" si="264"/>
        <v>840</v>
      </c>
      <c r="AW432" s="8">
        <f t="shared" si="265"/>
        <v>815</v>
      </c>
      <c r="AX432" s="8">
        <f t="shared" si="266"/>
        <v>800</v>
      </c>
      <c r="AY432" s="8">
        <f t="shared" si="267"/>
        <v>790</v>
      </c>
      <c r="AZ432" s="8">
        <f t="shared" si="268"/>
        <v>780</v>
      </c>
      <c r="BA432" s="8">
        <f t="shared" si="269"/>
        <v>770</v>
      </c>
      <c r="BB432" s="8">
        <f t="shared" si="270"/>
        <v>765</v>
      </c>
      <c r="BC432" s="8">
        <f t="shared" si="271"/>
        <v>755</v>
      </c>
      <c r="BD432" s="8">
        <f t="shared" si="272"/>
        <v>750</v>
      </c>
      <c r="BE432" s="8">
        <f t="shared" si="273"/>
        <v>745</v>
      </c>
      <c r="BF432" s="8">
        <f t="shared" si="274"/>
        <v>740</v>
      </c>
      <c r="BG432" s="8">
        <f t="shared" si="275"/>
        <v>735</v>
      </c>
      <c r="BH432" s="8">
        <f t="shared" si="276"/>
        <v>730</v>
      </c>
      <c r="BI432" s="8" t="str">
        <f t="shared" si="277"/>
        <v/>
      </c>
      <c r="BJ432" s="8" t="str">
        <f t="shared" si="278"/>
        <v/>
      </c>
      <c r="BK432" s="8" t="str">
        <f t="shared" si="279"/>
        <v/>
      </c>
      <c r="BL432" s="8" t="str">
        <f t="shared" si="280"/>
        <v/>
      </c>
      <c r="BM432" s="8" t="str">
        <f t="shared" si="281"/>
        <v/>
      </c>
      <c r="BN432" s="8" t="str">
        <f t="shared" si="282"/>
        <v/>
      </c>
      <c r="BO432" s="8" t="str">
        <f t="shared" si="283"/>
        <v/>
      </c>
      <c r="BP432" s="8" t="str">
        <f t="shared" si="284"/>
        <v/>
      </c>
      <c r="BQ432" s="8" t="str">
        <f t="shared" si="285"/>
        <v/>
      </c>
    </row>
    <row r="433" spans="1:69" x14ac:dyDescent="0.2">
      <c r="A433" s="8" t="str">
        <f>Binning!B434</f>
        <v>GPU</v>
      </c>
      <c r="B433" s="8" t="str">
        <f>Binning!C434</f>
        <v>MG007</v>
      </c>
      <c r="C433" s="8" t="str">
        <f>Binning!D434</f>
        <v>E11</v>
      </c>
      <c r="D433" s="8" t="str">
        <f>Binning!F434</f>
        <v>MG007_E11</v>
      </c>
      <c r="E433" s="8" t="str">
        <f>Binning!G434</f>
        <v>Bin1</v>
      </c>
      <c r="F433" s="8">
        <f>Binning!H434</f>
        <v>1025</v>
      </c>
      <c r="G433" s="8">
        <f>Binning!I434</f>
        <v>125</v>
      </c>
      <c r="H433" s="8">
        <f>Binning!J434</f>
        <v>479.40000000000003</v>
      </c>
      <c r="J433" s="8">
        <f>Binning!L434</f>
        <v>875</v>
      </c>
      <c r="K433" s="8">
        <f>Binning!M434</f>
        <v>670</v>
      </c>
      <c r="L433" s="8">
        <f>Binning!N434</f>
        <v>30</v>
      </c>
      <c r="M433" s="8">
        <f>Binning!Y434</f>
        <v>5</v>
      </c>
      <c r="O433" s="8">
        <f t="shared" si="257"/>
        <v>140</v>
      </c>
      <c r="P433" s="8">
        <f>Binning!AZ434</f>
        <v>342.4525995351467</v>
      </c>
      <c r="Q433" s="8" t="str">
        <f t="shared" si="258"/>
        <v>MG007_E11</v>
      </c>
      <c r="R433" s="8">
        <f t="shared" si="290"/>
        <v>875</v>
      </c>
      <c r="S433" s="8">
        <f t="shared" si="290"/>
        <v>830</v>
      </c>
      <c r="T433" s="8">
        <f t="shared" si="290"/>
        <v>795</v>
      </c>
      <c r="U433" s="8">
        <f t="shared" si="290"/>
        <v>770</v>
      </c>
      <c r="V433" s="8">
        <f t="shared" si="290"/>
        <v>755</v>
      </c>
      <c r="W433" s="8">
        <f t="shared" si="290"/>
        <v>745</v>
      </c>
      <c r="X433" s="8">
        <f t="shared" si="290"/>
        <v>735</v>
      </c>
      <c r="Y433" s="8">
        <f t="shared" si="290"/>
        <v>725</v>
      </c>
      <c r="Z433" s="8">
        <f t="shared" si="290"/>
        <v>720</v>
      </c>
      <c r="AA433" s="8">
        <f t="shared" si="290"/>
        <v>710</v>
      </c>
      <c r="AB433" s="8">
        <f t="shared" si="290"/>
        <v>705</v>
      </c>
      <c r="AC433" s="8">
        <f t="shared" si="290"/>
        <v>700</v>
      </c>
      <c r="AD433" s="8">
        <f t="shared" si="290"/>
        <v>695</v>
      </c>
      <c r="AE433" s="8">
        <f t="shared" si="290"/>
        <v>690</v>
      </c>
      <c r="AF433" s="8">
        <f t="shared" si="290"/>
        <v>685</v>
      </c>
      <c r="AG433" s="8" t="str">
        <f t="shared" si="289"/>
        <v/>
      </c>
      <c r="AH433" s="8" t="str">
        <f t="shared" si="289"/>
        <v/>
      </c>
      <c r="AI433" s="8" t="str">
        <f t="shared" si="289"/>
        <v/>
      </c>
      <c r="AJ433" s="8" t="str">
        <f t="shared" si="289"/>
        <v/>
      </c>
      <c r="AK433" s="8" t="str">
        <f t="shared" si="289"/>
        <v/>
      </c>
      <c r="AL433" s="8" t="str">
        <f t="shared" si="289"/>
        <v/>
      </c>
      <c r="AM433" s="8" t="str">
        <f t="shared" si="289"/>
        <v/>
      </c>
      <c r="AN433" s="8" t="str">
        <f t="shared" si="289"/>
        <v/>
      </c>
      <c r="AO433" s="8" t="str">
        <f t="shared" si="289"/>
        <v/>
      </c>
      <c r="AQ433" s="8">
        <f t="shared" si="259"/>
        <v>140</v>
      </c>
      <c r="AR433" s="8">
        <f t="shared" si="260"/>
        <v>342.4525995351467</v>
      </c>
      <c r="AS433" s="8" t="str">
        <f t="shared" si="261"/>
        <v>MG007_E11</v>
      </c>
      <c r="AT433" s="8">
        <f t="shared" si="262"/>
        <v>905</v>
      </c>
      <c r="AU433" s="8">
        <f t="shared" si="263"/>
        <v>860</v>
      </c>
      <c r="AV433" s="8">
        <f t="shared" si="264"/>
        <v>825</v>
      </c>
      <c r="AW433" s="8">
        <f t="shared" si="265"/>
        <v>800</v>
      </c>
      <c r="AX433" s="8">
        <f t="shared" si="266"/>
        <v>785</v>
      </c>
      <c r="AY433" s="8">
        <f t="shared" si="267"/>
        <v>775</v>
      </c>
      <c r="AZ433" s="8">
        <f t="shared" si="268"/>
        <v>765</v>
      </c>
      <c r="BA433" s="8">
        <f t="shared" si="269"/>
        <v>755</v>
      </c>
      <c r="BB433" s="8">
        <f t="shared" si="270"/>
        <v>750</v>
      </c>
      <c r="BC433" s="8">
        <f t="shared" si="271"/>
        <v>740</v>
      </c>
      <c r="BD433" s="8">
        <f t="shared" si="272"/>
        <v>735</v>
      </c>
      <c r="BE433" s="8">
        <f t="shared" si="273"/>
        <v>730</v>
      </c>
      <c r="BF433" s="8">
        <f t="shared" si="274"/>
        <v>725</v>
      </c>
      <c r="BG433" s="8">
        <f t="shared" si="275"/>
        <v>720</v>
      </c>
      <c r="BH433" s="8">
        <f t="shared" si="276"/>
        <v>715</v>
      </c>
      <c r="BI433" s="8" t="str">
        <f t="shared" si="277"/>
        <v/>
      </c>
      <c r="BJ433" s="8" t="str">
        <f t="shared" si="278"/>
        <v/>
      </c>
      <c r="BK433" s="8" t="str">
        <f t="shared" si="279"/>
        <v/>
      </c>
      <c r="BL433" s="8" t="str">
        <f t="shared" si="280"/>
        <v/>
      </c>
      <c r="BM433" s="8" t="str">
        <f t="shared" si="281"/>
        <v/>
      </c>
      <c r="BN433" s="8" t="str">
        <f t="shared" si="282"/>
        <v/>
      </c>
      <c r="BO433" s="8" t="str">
        <f t="shared" si="283"/>
        <v/>
      </c>
      <c r="BP433" s="8" t="str">
        <f t="shared" si="284"/>
        <v/>
      </c>
      <c r="BQ433" s="8" t="str">
        <f t="shared" si="285"/>
        <v/>
      </c>
    </row>
    <row r="434" spans="1:69" x14ac:dyDescent="0.2">
      <c r="A434" s="8" t="str">
        <f>Binning!B435</f>
        <v>GPU</v>
      </c>
      <c r="B434" s="8" t="str">
        <f>Binning!C435</f>
        <v>MG007</v>
      </c>
      <c r="C434" s="8" t="str">
        <f>Binning!D435</f>
        <v>E12</v>
      </c>
      <c r="D434" s="8" t="str">
        <f>Binning!F435</f>
        <v>MG007_E12</v>
      </c>
      <c r="E434" s="8" t="str">
        <f>Binning!G435</f>
        <v>Bin1</v>
      </c>
      <c r="F434" s="8">
        <f>Binning!H435</f>
        <v>1010</v>
      </c>
      <c r="G434" s="8">
        <f>Binning!I435</f>
        <v>125</v>
      </c>
      <c r="H434" s="8">
        <f>Binning!J435</f>
        <v>479.40000000000003</v>
      </c>
      <c r="J434" s="8">
        <f>Binning!L435</f>
        <v>875</v>
      </c>
      <c r="K434" s="8">
        <f>Binning!M435</f>
        <v>670</v>
      </c>
      <c r="L434" s="8">
        <f>Binning!N435</f>
        <v>30</v>
      </c>
      <c r="M434" s="8">
        <f>Binning!Y435</f>
        <v>5</v>
      </c>
      <c r="O434" s="8">
        <f t="shared" si="257"/>
        <v>140</v>
      </c>
      <c r="P434" s="8">
        <f>Binning!AZ435</f>
        <v>342.4525995351467</v>
      </c>
      <c r="Q434" s="8" t="str">
        <f t="shared" si="258"/>
        <v>MG007_E12</v>
      </c>
      <c r="R434" s="8">
        <f t="shared" si="290"/>
        <v>875</v>
      </c>
      <c r="S434" s="8">
        <f t="shared" si="290"/>
        <v>815</v>
      </c>
      <c r="T434" s="8">
        <f t="shared" si="290"/>
        <v>780</v>
      </c>
      <c r="U434" s="8">
        <f t="shared" si="290"/>
        <v>755</v>
      </c>
      <c r="V434" s="8">
        <f t="shared" si="290"/>
        <v>740</v>
      </c>
      <c r="W434" s="8">
        <f t="shared" si="290"/>
        <v>730</v>
      </c>
      <c r="X434" s="8">
        <f t="shared" si="290"/>
        <v>720</v>
      </c>
      <c r="Y434" s="8">
        <f t="shared" si="290"/>
        <v>710</v>
      </c>
      <c r="Z434" s="8">
        <f t="shared" si="290"/>
        <v>705</v>
      </c>
      <c r="AA434" s="8">
        <f t="shared" si="290"/>
        <v>695</v>
      </c>
      <c r="AB434" s="8">
        <f t="shared" si="290"/>
        <v>690</v>
      </c>
      <c r="AC434" s="8">
        <f t="shared" si="290"/>
        <v>685</v>
      </c>
      <c r="AD434" s="8">
        <f t="shared" si="290"/>
        <v>680</v>
      </c>
      <c r="AE434" s="8">
        <f t="shared" si="290"/>
        <v>675</v>
      </c>
      <c r="AF434" s="8">
        <f t="shared" si="290"/>
        <v>670</v>
      </c>
      <c r="AG434" s="8" t="str">
        <f t="shared" si="290"/>
        <v/>
      </c>
      <c r="AH434" s="8" t="str">
        <f t="shared" si="289"/>
        <v/>
      </c>
      <c r="AI434" s="8" t="str">
        <f t="shared" si="289"/>
        <v/>
      </c>
      <c r="AJ434" s="8" t="str">
        <f t="shared" si="289"/>
        <v/>
      </c>
      <c r="AK434" s="8" t="str">
        <f t="shared" si="289"/>
        <v/>
      </c>
      <c r="AL434" s="8" t="str">
        <f t="shared" si="289"/>
        <v/>
      </c>
      <c r="AM434" s="8" t="str">
        <f t="shared" si="289"/>
        <v/>
      </c>
      <c r="AN434" s="8" t="str">
        <f t="shared" si="289"/>
        <v/>
      </c>
      <c r="AO434" s="8" t="str">
        <f t="shared" si="289"/>
        <v/>
      </c>
      <c r="AQ434" s="8">
        <f t="shared" si="259"/>
        <v>140</v>
      </c>
      <c r="AR434" s="8">
        <f t="shared" si="260"/>
        <v>342.4525995351467</v>
      </c>
      <c r="AS434" s="8" t="str">
        <f t="shared" si="261"/>
        <v>MG007_E12</v>
      </c>
      <c r="AT434" s="8">
        <f t="shared" si="262"/>
        <v>905</v>
      </c>
      <c r="AU434" s="8">
        <f t="shared" si="263"/>
        <v>845</v>
      </c>
      <c r="AV434" s="8">
        <f t="shared" si="264"/>
        <v>810</v>
      </c>
      <c r="AW434" s="8">
        <f t="shared" si="265"/>
        <v>785</v>
      </c>
      <c r="AX434" s="8">
        <f t="shared" si="266"/>
        <v>770</v>
      </c>
      <c r="AY434" s="8">
        <f t="shared" si="267"/>
        <v>760</v>
      </c>
      <c r="AZ434" s="8">
        <f t="shared" si="268"/>
        <v>750</v>
      </c>
      <c r="BA434" s="8">
        <f t="shared" si="269"/>
        <v>740</v>
      </c>
      <c r="BB434" s="8">
        <f t="shared" si="270"/>
        <v>735</v>
      </c>
      <c r="BC434" s="8">
        <f t="shared" si="271"/>
        <v>725</v>
      </c>
      <c r="BD434" s="8">
        <f t="shared" si="272"/>
        <v>720</v>
      </c>
      <c r="BE434" s="8">
        <f t="shared" si="273"/>
        <v>715</v>
      </c>
      <c r="BF434" s="8">
        <f t="shared" si="274"/>
        <v>710</v>
      </c>
      <c r="BG434" s="8">
        <f t="shared" si="275"/>
        <v>705</v>
      </c>
      <c r="BH434" s="8">
        <f t="shared" si="276"/>
        <v>700</v>
      </c>
      <c r="BI434" s="8" t="str">
        <f t="shared" si="277"/>
        <v/>
      </c>
      <c r="BJ434" s="8" t="str">
        <f t="shared" si="278"/>
        <v/>
      </c>
      <c r="BK434" s="8" t="str">
        <f t="shared" si="279"/>
        <v/>
      </c>
      <c r="BL434" s="8" t="str">
        <f t="shared" si="280"/>
        <v/>
      </c>
      <c r="BM434" s="8" t="str">
        <f t="shared" si="281"/>
        <v/>
      </c>
      <c r="BN434" s="8" t="str">
        <f t="shared" si="282"/>
        <v/>
      </c>
      <c r="BO434" s="8" t="str">
        <f t="shared" si="283"/>
        <v/>
      </c>
      <c r="BP434" s="8" t="str">
        <f t="shared" si="284"/>
        <v/>
      </c>
      <c r="BQ434" s="8" t="str">
        <f t="shared" si="285"/>
        <v/>
      </c>
    </row>
    <row r="435" spans="1:69" x14ac:dyDescent="0.2">
      <c r="A435" s="8" t="str">
        <f>Binning!B436</f>
        <v>GPU</v>
      </c>
      <c r="B435" s="8" t="str">
        <f>Binning!C436</f>
        <v>MG008</v>
      </c>
      <c r="C435" s="8" t="str">
        <f>Binning!D436</f>
        <v>E1</v>
      </c>
      <c r="D435" s="8" t="str">
        <f>Binning!F436</f>
        <v>MG008_E1</v>
      </c>
      <c r="E435" s="8" t="str">
        <f>Binning!G436</f>
        <v>Bin1</v>
      </c>
      <c r="F435" s="8">
        <f>Binning!H436</f>
        <v>1220</v>
      </c>
      <c r="G435" s="8">
        <f>Binning!I436</f>
        <v>130</v>
      </c>
      <c r="H435" s="8">
        <f>Binning!J436</f>
        <v>479.40000000000003</v>
      </c>
      <c r="J435" s="8">
        <f>Binning!L436</f>
        <v>935</v>
      </c>
      <c r="K435" s="8">
        <f>Binning!M436</f>
        <v>730</v>
      </c>
      <c r="L435" s="8">
        <f>Binning!N436</f>
        <v>35</v>
      </c>
      <c r="M435" s="8">
        <f>Binning!Y436</f>
        <v>5</v>
      </c>
      <c r="O435" s="8">
        <f t="shared" si="257"/>
        <v>140</v>
      </c>
      <c r="P435" s="8">
        <f>Binning!AZ436</f>
        <v>342.4525995351467</v>
      </c>
      <c r="Q435" s="8" t="str">
        <f t="shared" si="258"/>
        <v>MG008_E1</v>
      </c>
      <c r="R435" s="8">
        <f t="shared" si="290"/>
        <v>935</v>
      </c>
      <c r="S435" s="8">
        <f t="shared" si="290"/>
        <v>935</v>
      </c>
      <c r="T435" s="8">
        <f t="shared" si="290"/>
        <v>935</v>
      </c>
      <c r="U435" s="8">
        <f t="shared" si="290"/>
        <v>935</v>
      </c>
      <c r="V435" s="8">
        <f t="shared" si="290"/>
        <v>935</v>
      </c>
      <c r="W435" s="8">
        <f t="shared" si="290"/>
        <v>925</v>
      </c>
      <c r="X435" s="8">
        <f t="shared" si="290"/>
        <v>915</v>
      </c>
      <c r="Y435" s="8">
        <f t="shared" si="290"/>
        <v>910</v>
      </c>
      <c r="Z435" s="8">
        <f t="shared" si="290"/>
        <v>900</v>
      </c>
      <c r="AA435" s="8">
        <f t="shared" si="290"/>
        <v>895</v>
      </c>
      <c r="AB435" s="8">
        <f t="shared" si="290"/>
        <v>890</v>
      </c>
      <c r="AC435" s="8">
        <f t="shared" si="290"/>
        <v>885</v>
      </c>
      <c r="AD435" s="8">
        <f t="shared" si="290"/>
        <v>880</v>
      </c>
      <c r="AE435" s="8">
        <f t="shared" si="290"/>
        <v>875</v>
      </c>
      <c r="AF435" s="8">
        <f t="shared" si="290"/>
        <v>870</v>
      </c>
      <c r="AG435" s="8" t="str">
        <f t="shared" si="290"/>
        <v/>
      </c>
      <c r="AH435" s="8" t="str">
        <f t="shared" si="289"/>
        <v/>
      </c>
      <c r="AI435" s="8" t="str">
        <f t="shared" si="289"/>
        <v/>
      </c>
      <c r="AJ435" s="8" t="str">
        <f t="shared" si="289"/>
        <v/>
      </c>
      <c r="AK435" s="8" t="str">
        <f t="shared" si="289"/>
        <v/>
      </c>
      <c r="AL435" s="8" t="str">
        <f t="shared" si="289"/>
        <v/>
      </c>
      <c r="AM435" s="8" t="str">
        <f t="shared" si="289"/>
        <v/>
      </c>
      <c r="AN435" s="8" t="str">
        <f t="shared" si="289"/>
        <v/>
      </c>
      <c r="AO435" s="8" t="str">
        <f t="shared" si="289"/>
        <v/>
      </c>
      <c r="AQ435" s="8">
        <f t="shared" si="259"/>
        <v>140</v>
      </c>
      <c r="AR435" s="8">
        <f t="shared" si="260"/>
        <v>342.4525995351467</v>
      </c>
      <c r="AS435" s="8" t="str">
        <f t="shared" si="261"/>
        <v>MG008_E1</v>
      </c>
      <c r="AT435" s="8">
        <f t="shared" si="262"/>
        <v>970</v>
      </c>
      <c r="AU435" s="8">
        <f t="shared" si="263"/>
        <v>970</v>
      </c>
      <c r="AV435" s="8">
        <f t="shared" si="264"/>
        <v>970</v>
      </c>
      <c r="AW435" s="8">
        <f t="shared" si="265"/>
        <v>970</v>
      </c>
      <c r="AX435" s="8">
        <f t="shared" si="266"/>
        <v>970</v>
      </c>
      <c r="AY435" s="8">
        <f t="shared" si="267"/>
        <v>960</v>
      </c>
      <c r="AZ435" s="8">
        <f t="shared" si="268"/>
        <v>950</v>
      </c>
      <c r="BA435" s="8">
        <f t="shared" si="269"/>
        <v>945</v>
      </c>
      <c r="BB435" s="8">
        <f t="shared" si="270"/>
        <v>935</v>
      </c>
      <c r="BC435" s="8">
        <f t="shared" si="271"/>
        <v>930</v>
      </c>
      <c r="BD435" s="8">
        <f t="shared" si="272"/>
        <v>925</v>
      </c>
      <c r="BE435" s="8">
        <f t="shared" si="273"/>
        <v>920</v>
      </c>
      <c r="BF435" s="8">
        <f t="shared" si="274"/>
        <v>915</v>
      </c>
      <c r="BG435" s="8">
        <f t="shared" si="275"/>
        <v>910</v>
      </c>
      <c r="BH435" s="8">
        <f t="shared" si="276"/>
        <v>905</v>
      </c>
      <c r="BI435" s="8" t="str">
        <f t="shared" si="277"/>
        <v/>
      </c>
      <c r="BJ435" s="8" t="str">
        <f t="shared" si="278"/>
        <v/>
      </c>
      <c r="BK435" s="8" t="str">
        <f t="shared" si="279"/>
        <v/>
      </c>
      <c r="BL435" s="8" t="str">
        <f t="shared" si="280"/>
        <v/>
      </c>
      <c r="BM435" s="8" t="str">
        <f t="shared" si="281"/>
        <v/>
      </c>
      <c r="BN435" s="8" t="str">
        <f t="shared" si="282"/>
        <v/>
      </c>
      <c r="BO435" s="8" t="str">
        <f t="shared" si="283"/>
        <v/>
      </c>
      <c r="BP435" s="8" t="str">
        <f t="shared" si="284"/>
        <v/>
      </c>
      <c r="BQ435" s="8" t="str">
        <f t="shared" si="285"/>
        <v/>
      </c>
    </row>
    <row r="436" spans="1:69" x14ac:dyDescent="0.2">
      <c r="A436" s="8" t="str">
        <f>Binning!B437</f>
        <v>GPU</v>
      </c>
      <c r="B436" s="8" t="str">
        <f>Binning!C437</f>
        <v>MG008</v>
      </c>
      <c r="C436" s="8" t="str">
        <f>Binning!D437</f>
        <v>E2</v>
      </c>
      <c r="D436" s="8" t="str">
        <f>Binning!F437</f>
        <v>MG008_E2</v>
      </c>
      <c r="E436" s="8" t="str">
        <f>Binning!G437</f>
        <v>Bin1</v>
      </c>
      <c r="F436" s="8">
        <f>Binning!H437</f>
        <v>1205</v>
      </c>
      <c r="G436" s="8">
        <f>Binning!I437</f>
        <v>130</v>
      </c>
      <c r="H436" s="8">
        <f>Binning!J437</f>
        <v>479.40000000000003</v>
      </c>
      <c r="J436" s="8">
        <f>Binning!L437</f>
        <v>925</v>
      </c>
      <c r="K436" s="8">
        <f>Binning!M437</f>
        <v>730</v>
      </c>
      <c r="L436" s="8">
        <f>Binning!N437</f>
        <v>35</v>
      </c>
      <c r="M436" s="8">
        <f>Binning!Y437</f>
        <v>5</v>
      </c>
      <c r="O436" s="8">
        <f t="shared" si="257"/>
        <v>140</v>
      </c>
      <c r="P436" s="8">
        <f>Binning!AZ437</f>
        <v>342.4525995351467</v>
      </c>
      <c r="Q436" s="8" t="str">
        <f t="shared" si="258"/>
        <v>MG008_E2</v>
      </c>
      <c r="R436" s="8">
        <f t="shared" si="290"/>
        <v>925</v>
      </c>
      <c r="S436" s="8">
        <f t="shared" si="290"/>
        <v>925</v>
      </c>
      <c r="T436" s="8">
        <f t="shared" si="290"/>
        <v>925</v>
      </c>
      <c r="U436" s="8">
        <f t="shared" si="290"/>
        <v>925</v>
      </c>
      <c r="V436" s="8">
        <f t="shared" si="290"/>
        <v>925</v>
      </c>
      <c r="W436" s="8">
        <f t="shared" si="290"/>
        <v>910</v>
      </c>
      <c r="X436" s="8">
        <f t="shared" si="290"/>
        <v>900</v>
      </c>
      <c r="Y436" s="8">
        <f t="shared" si="290"/>
        <v>895</v>
      </c>
      <c r="Z436" s="8">
        <f t="shared" si="290"/>
        <v>885</v>
      </c>
      <c r="AA436" s="8">
        <f t="shared" si="290"/>
        <v>880</v>
      </c>
      <c r="AB436" s="8">
        <f t="shared" si="290"/>
        <v>875</v>
      </c>
      <c r="AC436" s="8">
        <f t="shared" si="290"/>
        <v>870</v>
      </c>
      <c r="AD436" s="8">
        <f t="shared" si="290"/>
        <v>865</v>
      </c>
      <c r="AE436" s="8">
        <f t="shared" si="290"/>
        <v>860</v>
      </c>
      <c r="AF436" s="8">
        <f t="shared" si="290"/>
        <v>855</v>
      </c>
      <c r="AG436" s="8" t="str">
        <f t="shared" si="290"/>
        <v/>
      </c>
      <c r="AH436" s="8" t="str">
        <f t="shared" si="289"/>
        <v/>
      </c>
      <c r="AI436" s="8" t="str">
        <f t="shared" si="289"/>
        <v/>
      </c>
      <c r="AJ436" s="8" t="str">
        <f t="shared" si="289"/>
        <v/>
      </c>
      <c r="AK436" s="8" t="str">
        <f t="shared" si="289"/>
        <v/>
      </c>
      <c r="AL436" s="8" t="str">
        <f t="shared" si="289"/>
        <v/>
      </c>
      <c r="AM436" s="8" t="str">
        <f t="shared" si="289"/>
        <v/>
      </c>
      <c r="AN436" s="8" t="str">
        <f t="shared" si="289"/>
        <v/>
      </c>
      <c r="AO436" s="8" t="str">
        <f t="shared" si="289"/>
        <v/>
      </c>
      <c r="AQ436" s="8">
        <f t="shared" si="259"/>
        <v>140</v>
      </c>
      <c r="AR436" s="8">
        <f t="shared" si="260"/>
        <v>342.4525995351467</v>
      </c>
      <c r="AS436" s="8" t="str">
        <f t="shared" si="261"/>
        <v>MG008_E2</v>
      </c>
      <c r="AT436" s="8">
        <f t="shared" si="262"/>
        <v>960</v>
      </c>
      <c r="AU436" s="8">
        <f t="shared" si="263"/>
        <v>960</v>
      </c>
      <c r="AV436" s="8">
        <f t="shared" si="264"/>
        <v>960</v>
      </c>
      <c r="AW436" s="8">
        <f t="shared" si="265"/>
        <v>960</v>
      </c>
      <c r="AX436" s="8">
        <f t="shared" si="266"/>
        <v>960</v>
      </c>
      <c r="AY436" s="8">
        <f t="shared" si="267"/>
        <v>945</v>
      </c>
      <c r="AZ436" s="8">
        <f t="shared" si="268"/>
        <v>935</v>
      </c>
      <c r="BA436" s="8">
        <f t="shared" si="269"/>
        <v>930</v>
      </c>
      <c r="BB436" s="8">
        <f t="shared" si="270"/>
        <v>920</v>
      </c>
      <c r="BC436" s="8">
        <f t="shared" si="271"/>
        <v>915</v>
      </c>
      <c r="BD436" s="8">
        <f t="shared" si="272"/>
        <v>910</v>
      </c>
      <c r="BE436" s="8">
        <f t="shared" si="273"/>
        <v>905</v>
      </c>
      <c r="BF436" s="8">
        <f t="shared" si="274"/>
        <v>900</v>
      </c>
      <c r="BG436" s="8">
        <f t="shared" si="275"/>
        <v>895</v>
      </c>
      <c r="BH436" s="8">
        <f t="shared" si="276"/>
        <v>890</v>
      </c>
      <c r="BI436" s="8" t="str">
        <f t="shared" si="277"/>
        <v/>
      </c>
      <c r="BJ436" s="8" t="str">
        <f t="shared" si="278"/>
        <v/>
      </c>
      <c r="BK436" s="8" t="str">
        <f t="shared" si="279"/>
        <v/>
      </c>
      <c r="BL436" s="8" t="str">
        <f t="shared" si="280"/>
        <v/>
      </c>
      <c r="BM436" s="8" t="str">
        <f t="shared" si="281"/>
        <v/>
      </c>
      <c r="BN436" s="8" t="str">
        <f t="shared" si="282"/>
        <v/>
      </c>
      <c r="BO436" s="8" t="str">
        <f t="shared" si="283"/>
        <v/>
      </c>
      <c r="BP436" s="8" t="str">
        <f t="shared" si="284"/>
        <v/>
      </c>
      <c r="BQ436" s="8" t="str">
        <f t="shared" si="285"/>
        <v/>
      </c>
    </row>
    <row r="437" spans="1:69" x14ac:dyDescent="0.2">
      <c r="A437" s="8" t="str">
        <f>Binning!B438</f>
        <v>GPU</v>
      </c>
      <c r="B437" s="8" t="str">
        <f>Binning!C438</f>
        <v>MG008</v>
      </c>
      <c r="C437" s="8" t="str">
        <f>Binning!D438</f>
        <v>E3</v>
      </c>
      <c r="D437" s="8" t="str">
        <f>Binning!F438</f>
        <v>MG008_E3</v>
      </c>
      <c r="E437" s="8" t="str">
        <f>Binning!G438</f>
        <v>Bin1</v>
      </c>
      <c r="F437" s="8">
        <f>Binning!H438</f>
        <v>1190</v>
      </c>
      <c r="G437" s="8">
        <f>Binning!I438</f>
        <v>130</v>
      </c>
      <c r="H437" s="8">
        <f>Binning!J438</f>
        <v>479.40000000000003</v>
      </c>
      <c r="J437" s="8">
        <f>Binning!L438</f>
        <v>915</v>
      </c>
      <c r="K437" s="8">
        <f>Binning!M438</f>
        <v>730</v>
      </c>
      <c r="L437" s="8">
        <f>Binning!N438</f>
        <v>35</v>
      </c>
      <c r="M437" s="8">
        <f>Binning!Y438</f>
        <v>5</v>
      </c>
      <c r="O437" s="8">
        <f t="shared" si="257"/>
        <v>140</v>
      </c>
      <c r="P437" s="8">
        <f>Binning!AZ438</f>
        <v>342.4525995351467</v>
      </c>
      <c r="Q437" s="8" t="str">
        <f t="shared" si="258"/>
        <v>MG008_E3</v>
      </c>
      <c r="R437" s="8">
        <f t="shared" si="290"/>
        <v>915</v>
      </c>
      <c r="S437" s="8">
        <f t="shared" si="290"/>
        <v>915</v>
      </c>
      <c r="T437" s="8">
        <f t="shared" si="290"/>
        <v>915</v>
      </c>
      <c r="U437" s="8">
        <f t="shared" si="290"/>
        <v>915</v>
      </c>
      <c r="V437" s="8">
        <f t="shared" si="290"/>
        <v>910</v>
      </c>
      <c r="W437" s="8">
        <f t="shared" si="290"/>
        <v>895</v>
      </c>
      <c r="X437" s="8">
        <f t="shared" si="290"/>
        <v>885</v>
      </c>
      <c r="Y437" s="8">
        <f t="shared" si="290"/>
        <v>880</v>
      </c>
      <c r="Z437" s="8">
        <f t="shared" si="290"/>
        <v>870</v>
      </c>
      <c r="AA437" s="8">
        <f t="shared" si="290"/>
        <v>865</v>
      </c>
      <c r="AB437" s="8">
        <f t="shared" si="290"/>
        <v>860</v>
      </c>
      <c r="AC437" s="8">
        <f t="shared" si="290"/>
        <v>855</v>
      </c>
      <c r="AD437" s="8">
        <f t="shared" si="290"/>
        <v>850</v>
      </c>
      <c r="AE437" s="8">
        <f t="shared" si="290"/>
        <v>845</v>
      </c>
      <c r="AF437" s="8">
        <f t="shared" si="290"/>
        <v>840</v>
      </c>
      <c r="AG437" s="8" t="str">
        <f t="shared" si="290"/>
        <v/>
      </c>
      <c r="AH437" s="8" t="str">
        <f t="shared" si="289"/>
        <v/>
      </c>
      <c r="AI437" s="8" t="str">
        <f t="shared" si="289"/>
        <v/>
      </c>
      <c r="AJ437" s="8" t="str">
        <f t="shared" si="289"/>
        <v/>
      </c>
      <c r="AK437" s="8" t="str">
        <f t="shared" si="289"/>
        <v/>
      </c>
      <c r="AL437" s="8" t="str">
        <f t="shared" si="289"/>
        <v/>
      </c>
      <c r="AM437" s="8" t="str">
        <f t="shared" si="289"/>
        <v/>
      </c>
      <c r="AN437" s="8" t="str">
        <f t="shared" si="289"/>
        <v/>
      </c>
      <c r="AO437" s="8" t="str">
        <f t="shared" si="289"/>
        <v/>
      </c>
      <c r="AQ437" s="8">
        <f t="shared" si="259"/>
        <v>140</v>
      </c>
      <c r="AR437" s="8">
        <f t="shared" si="260"/>
        <v>342.4525995351467</v>
      </c>
      <c r="AS437" s="8" t="str">
        <f t="shared" si="261"/>
        <v>MG008_E3</v>
      </c>
      <c r="AT437" s="8">
        <f t="shared" si="262"/>
        <v>950</v>
      </c>
      <c r="AU437" s="8">
        <f t="shared" si="263"/>
        <v>950</v>
      </c>
      <c r="AV437" s="8">
        <f t="shared" si="264"/>
        <v>950</v>
      </c>
      <c r="AW437" s="8">
        <f t="shared" si="265"/>
        <v>950</v>
      </c>
      <c r="AX437" s="8">
        <f t="shared" si="266"/>
        <v>945</v>
      </c>
      <c r="AY437" s="8">
        <f t="shared" si="267"/>
        <v>930</v>
      </c>
      <c r="AZ437" s="8">
        <f t="shared" si="268"/>
        <v>920</v>
      </c>
      <c r="BA437" s="8">
        <f t="shared" si="269"/>
        <v>915</v>
      </c>
      <c r="BB437" s="8">
        <f t="shared" si="270"/>
        <v>905</v>
      </c>
      <c r="BC437" s="8">
        <f t="shared" si="271"/>
        <v>900</v>
      </c>
      <c r="BD437" s="8">
        <f t="shared" si="272"/>
        <v>895</v>
      </c>
      <c r="BE437" s="8">
        <f t="shared" si="273"/>
        <v>890</v>
      </c>
      <c r="BF437" s="8">
        <f t="shared" si="274"/>
        <v>885</v>
      </c>
      <c r="BG437" s="8">
        <f t="shared" si="275"/>
        <v>880</v>
      </c>
      <c r="BH437" s="8">
        <f t="shared" si="276"/>
        <v>875</v>
      </c>
      <c r="BI437" s="8" t="str">
        <f t="shared" si="277"/>
        <v/>
      </c>
      <c r="BJ437" s="8" t="str">
        <f t="shared" si="278"/>
        <v/>
      </c>
      <c r="BK437" s="8" t="str">
        <f t="shared" si="279"/>
        <v/>
      </c>
      <c r="BL437" s="8" t="str">
        <f t="shared" si="280"/>
        <v/>
      </c>
      <c r="BM437" s="8" t="str">
        <f t="shared" si="281"/>
        <v/>
      </c>
      <c r="BN437" s="8" t="str">
        <f t="shared" si="282"/>
        <v/>
      </c>
      <c r="BO437" s="8" t="str">
        <f t="shared" si="283"/>
        <v/>
      </c>
      <c r="BP437" s="8" t="str">
        <f t="shared" si="284"/>
        <v/>
      </c>
      <c r="BQ437" s="8" t="str">
        <f t="shared" si="285"/>
        <v/>
      </c>
    </row>
    <row r="438" spans="1:69" x14ac:dyDescent="0.2">
      <c r="A438" s="8" t="str">
        <f>Binning!B439</f>
        <v>GPU</v>
      </c>
      <c r="B438" s="8" t="str">
        <f>Binning!C439</f>
        <v>MG008</v>
      </c>
      <c r="C438" s="8" t="str">
        <f>Binning!D439</f>
        <v>E4</v>
      </c>
      <c r="D438" s="8" t="str">
        <f>Binning!F439</f>
        <v>MG008_E4</v>
      </c>
      <c r="E438" s="8" t="str">
        <f>Binning!G439</f>
        <v>Bin1</v>
      </c>
      <c r="F438" s="8">
        <f>Binning!H439</f>
        <v>1175</v>
      </c>
      <c r="G438" s="8">
        <f>Binning!I439</f>
        <v>130</v>
      </c>
      <c r="H438" s="8">
        <f>Binning!J439</f>
        <v>479.40000000000003</v>
      </c>
      <c r="J438" s="8">
        <f>Binning!L439</f>
        <v>915</v>
      </c>
      <c r="K438" s="8">
        <f>Binning!M439</f>
        <v>730</v>
      </c>
      <c r="L438" s="8">
        <f>Binning!N439</f>
        <v>35</v>
      </c>
      <c r="M438" s="8">
        <f>Binning!Y439</f>
        <v>5</v>
      </c>
      <c r="O438" s="8">
        <f t="shared" si="257"/>
        <v>140</v>
      </c>
      <c r="P438" s="8">
        <f>Binning!AZ439</f>
        <v>342.4525995351467</v>
      </c>
      <c r="Q438" s="8" t="str">
        <f t="shared" si="258"/>
        <v>MG008_E4</v>
      </c>
      <c r="R438" s="8">
        <f t="shared" si="290"/>
        <v>915</v>
      </c>
      <c r="S438" s="8">
        <f t="shared" si="290"/>
        <v>915</v>
      </c>
      <c r="T438" s="8">
        <f t="shared" si="290"/>
        <v>915</v>
      </c>
      <c r="U438" s="8">
        <f t="shared" si="290"/>
        <v>910</v>
      </c>
      <c r="V438" s="8">
        <f t="shared" si="290"/>
        <v>895</v>
      </c>
      <c r="W438" s="8">
        <f t="shared" si="290"/>
        <v>880</v>
      </c>
      <c r="X438" s="8">
        <f t="shared" si="290"/>
        <v>870</v>
      </c>
      <c r="Y438" s="8">
        <f t="shared" si="290"/>
        <v>865</v>
      </c>
      <c r="Z438" s="8">
        <f t="shared" si="290"/>
        <v>855</v>
      </c>
      <c r="AA438" s="8">
        <f t="shared" si="290"/>
        <v>850</v>
      </c>
      <c r="AB438" s="8">
        <f t="shared" si="290"/>
        <v>845</v>
      </c>
      <c r="AC438" s="8">
        <f t="shared" si="290"/>
        <v>840</v>
      </c>
      <c r="AD438" s="8">
        <f t="shared" si="290"/>
        <v>835</v>
      </c>
      <c r="AE438" s="8">
        <f t="shared" si="290"/>
        <v>830</v>
      </c>
      <c r="AF438" s="8">
        <f t="shared" si="290"/>
        <v>825</v>
      </c>
      <c r="AG438" s="8" t="str">
        <f t="shared" si="290"/>
        <v/>
      </c>
      <c r="AH438" s="8" t="str">
        <f t="shared" si="289"/>
        <v/>
      </c>
      <c r="AI438" s="8" t="str">
        <f t="shared" si="289"/>
        <v/>
      </c>
      <c r="AJ438" s="8" t="str">
        <f t="shared" si="289"/>
        <v/>
      </c>
      <c r="AK438" s="8" t="str">
        <f t="shared" si="289"/>
        <v/>
      </c>
      <c r="AL438" s="8" t="str">
        <f t="shared" si="289"/>
        <v/>
      </c>
      <c r="AM438" s="8" t="str">
        <f t="shared" si="289"/>
        <v/>
      </c>
      <c r="AN438" s="8" t="str">
        <f t="shared" si="289"/>
        <v/>
      </c>
      <c r="AO438" s="8" t="str">
        <f t="shared" si="289"/>
        <v/>
      </c>
      <c r="AQ438" s="8">
        <f t="shared" si="259"/>
        <v>140</v>
      </c>
      <c r="AR438" s="8">
        <f t="shared" si="260"/>
        <v>342.4525995351467</v>
      </c>
      <c r="AS438" s="8" t="str">
        <f t="shared" si="261"/>
        <v>MG008_E4</v>
      </c>
      <c r="AT438" s="8">
        <f t="shared" si="262"/>
        <v>950</v>
      </c>
      <c r="AU438" s="8">
        <f t="shared" si="263"/>
        <v>950</v>
      </c>
      <c r="AV438" s="8">
        <f t="shared" si="264"/>
        <v>950</v>
      </c>
      <c r="AW438" s="8">
        <f t="shared" si="265"/>
        <v>945</v>
      </c>
      <c r="AX438" s="8">
        <f t="shared" si="266"/>
        <v>930</v>
      </c>
      <c r="AY438" s="8">
        <f t="shared" si="267"/>
        <v>915</v>
      </c>
      <c r="AZ438" s="8">
        <f t="shared" si="268"/>
        <v>905</v>
      </c>
      <c r="BA438" s="8">
        <f t="shared" si="269"/>
        <v>900</v>
      </c>
      <c r="BB438" s="8">
        <f t="shared" si="270"/>
        <v>890</v>
      </c>
      <c r="BC438" s="8">
        <f t="shared" si="271"/>
        <v>885</v>
      </c>
      <c r="BD438" s="8">
        <f t="shared" si="272"/>
        <v>880</v>
      </c>
      <c r="BE438" s="8">
        <f t="shared" si="273"/>
        <v>875</v>
      </c>
      <c r="BF438" s="8">
        <f t="shared" si="274"/>
        <v>870</v>
      </c>
      <c r="BG438" s="8">
        <f t="shared" si="275"/>
        <v>865</v>
      </c>
      <c r="BH438" s="8">
        <f t="shared" si="276"/>
        <v>860</v>
      </c>
      <c r="BI438" s="8" t="str">
        <f t="shared" si="277"/>
        <v/>
      </c>
      <c r="BJ438" s="8" t="str">
        <f t="shared" si="278"/>
        <v/>
      </c>
      <c r="BK438" s="8" t="str">
        <f t="shared" si="279"/>
        <v/>
      </c>
      <c r="BL438" s="8" t="str">
        <f t="shared" si="280"/>
        <v/>
      </c>
      <c r="BM438" s="8" t="str">
        <f t="shared" si="281"/>
        <v/>
      </c>
      <c r="BN438" s="8" t="str">
        <f t="shared" si="282"/>
        <v/>
      </c>
      <c r="BO438" s="8" t="str">
        <f t="shared" si="283"/>
        <v/>
      </c>
      <c r="BP438" s="8" t="str">
        <f t="shared" si="284"/>
        <v/>
      </c>
      <c r="BQ438" s="8" t="str">
        <f t="shared" si="285"/>
        <v/>
      </c>
    </row>
    <row r="439" spans="1:69" x14ac:dyDescent="0.2">
      <c r="A439" s="8" t="str">
        <f>Binning!B440</f>
        <v>GPU</v>
      </c>
      <c r="B439" s="8" t="str">
        <f>Binning!C440</f>
        <v>MG008</v>
      </c>
      <c r="C439" s="8" t="str">
        <f>Binning!D440</f>
        <v>E5</v>
      </c>
      <c r="D439" s="8" t="str">
        <f>Binning!F440</f>
        <v>MG008_E5</v>
      </c>
      <c r="E439" s="8" t="str">
        <f>Binning!G440</f>
        <v>Bin1</v>
      </c>
      <c r="F439" s="8">
        <f>Binning!H440</f>
        <v>1160</v>
      </c>
      <c r="G439" s="8">
        <f>Binning!I440</f>
        <v>130</v>
      </c>
      <c r="H439" s="8">
        <f>Binning!J440</f>
        <v>479.40000000000003</v>
      </c>
      <c r="J439" s="8">
        <f>Binning!L440</f>
        <v>915</v>
      </c>
      <c r="K439" s="8">
        <f>Binning!M440</f>
        <v>730</v>
      </c>
      <c r="L439" s="8">
        <f>Binning!N440</f>
        <v>35</v>
      </c>
      <c r="M439" s="8">
        <f>Binning!Y440</f>
        <v>5</v>
      </c>
      <c r="O439" s="8">
        <f t="shared" si="257"/>
        <v>140</v>
      </c>
      <c r="P439" s="8">
        <f>Binning!AZ440</f>
        <v>342.4525995351467</v>
      </c>
      <c r="Q439" s="8" t="str">
        <f t="shared" si="258"/>
        <v>MG008_E5</v>
      </c>
      <c r="R439" s="8">
        <f t="shared" si="290"/>
        <v>915</v>
      </c>
      <c r="S439" s="8">
        <f t="shared" si="290"/>
        <v>915</v>
      </c>
      <c r="T439" s="8">
        <f t="shared" si="290"/>
        <v>915</v>
      </c>
      <c r="U439" s="8">
        <f t="shared" si="290"/>
        <v>895</v>
      </c>
      <c r="V439" s="8">
        <f t="shared" si="290"/>
        <v>880</v>
      </c>
      <c r="W439" s="8">
        <f t="shared" si="290"/>
        <v>865</v>
      </c>
      <c r="X439" s="8">
        <f t="shared" si="290"/>
        <v>855</v>
      </c>
      <c r="Y439" s="8">
        <f t="shared" si="290"/>
        <v>850</v>
      </c>
      <c r="Z439" s="8">
        <f t="shared" si="290"/>
        <v>840</v>
      </c>
      <c r="AA439" s="8">
        <f t="shared" si="290"/>
        <v>835</v>
      </c>
      <c r="AB439" s="8">
        <f t="shared" si="290"/>
        <v>830</v>
      </c>
      <c r="AC439" s="8">
        <f t="shared" si="290"/>
        <v>825</v>
      </c>
      <c r="AD439" s="8">
        <f t="shared" si="290"/>
        <v>820</v>
      </c>
      <c r="AE439" s="8">
        <f t="shared" si="290"/>
        <v>815</v>
      </c>
      <c r="AF439" s="8">
        <f t="shared" si="290"/>
        <v>810</v>
      </c>
      <c r="AG439" s="8" t="str">
        <f t="shared" si="290"/>
        <v/>
      </c>
      <c r="AH439" s="8" t="str">
        <f t="shared" si="289"/>
        <v/>
      </c>
      <c r="AI439" s="8" t="str">
        <f t="shared" si="289"/>
        <v/>
      </c>
      <c r="AJ439" s="8" t="str">
        <f t="shared" si="289"/>
        <v/>
      </c>
      <c r="AK439" s="8" t="str">
        <f t="shared" si="289"/>
        <v/>
      </c>
      <c r="AL439" s="8" t="str">
        <f t="shared" si="289"/>
        <v/>
      </c>
      <c r="AM439" s="8" t="str">
        <f t="shared" si="289"/>
        <v/>
      </c>
      <c r="AN439" s="8" t="str">
        <f t="shared" si="289"/>
        <v/>
      </c>
      <c r="AO439" s="8" t="str">
        <f t="shared" si="289"/>
        <v/>
      </c>
      <c r="AQ439" s="8">
        <f t="shared" si="259"/>
        <v>140</v>
      </c>
      <c r="AR439" s="8">
        <f t="shared" si="260"/>
        <v>342.4525995351467</v>
      </c>
      <c r="AS439" s="8" t="str">
        <f t="shared" si="261"/>
        <v>MG008_E5</v>
      </c>
      <c r="AT439" s="8">
        <f t="shared" si="262"/>
        <v>950</v>
      </c>
      <c r="AU439" s="8">
        <f t="shared" si="263"/>
        <v>950</v>
      </c>
      <c r="AV439" s="8">
        <f t="shared" si="264"/>
        <v>950</v>
      </c>
      <c r="AW439" s="8">
        <f t="shared" si="265"/>
        <v>930</v>
      </c>
      <c r="AX439" s="8">
        <f t="shared" si="266"/>
        <v>915</v>
      </c>
      <c r="AY439" s="8">
        <f t="shared" si="267"/>
        <v>900</v>
      </c>
      <c r="AZ439" s="8">
        <f t="shared" si="268"/>
        <v>890</v>
      </c>
      <c r="BA439" s="8">
        <f t="shared" si="269"/>
        <v>885</v>
      </c>
      <c r="BB439" s="8">
        <f t="shared" si="270"/>
        <v>875</v>
      </c>
      <c r="BC439" s="8">
        <f t="shared" si="271"/>
        <v>870</v>
      </c>
      <c r="BD439" s="8">
        <f t="shared" si="272"/>
        <v>865</v>
      </c>
      <c r="BE439" s="8">
        <f t="shared" si="273"/>
        <v>860</v>
      </c>
      <c r="BF439" s="8">
        <f t="shared" si="274"/>
        <v>855</v>
      </c>
      <c r="BG439" s="8">
        <f t="shared" si="275"/>
        <v>850</v>
      </c>
      <c r="BH439" s="8">
        <f t="shared" si="276"/>
        <v>845</v>
      </c>
      <c r="BI439" s="8" t="str">
        <f t="shared" si="277"/>
        <v/>
      </c>
      <c r="BJ439" s="8" t="str">
        <f t="shared" si="278"/>
        <v/>
      </c>
      <c r="BK439" s="8" t="str">
        <f t="shared" si="279"/>
        <v/>
      </c>
      <c r="BL439" s="8" t="str">
        <f t="shared" si="280"/>
        <v/>
      </c>
      <c r="BM439" s="8" t="str">
        <f t="shared" si="281"/>
        <v/>
      </c>
      <c r="BN439" s="8" t="str">
        <f t="shared" si="282"/>
        <v/>
      </c>
      <c r="BO439" s="8" t="str">
        <f t="shared" si="283"/>
        <v/>
      </c>
      <c r="BP439" s="8" t="str">
        <f t="shared" si="284"/>
        <v/>
      </c>
      <c r="BQ439" s="8" t="str">
        <f t="shared" si="285"/>
        <v/>
      </c>
    </row>
    <row r="440" spans="1:69" x14ac:dyDescent="0.2">
      <c r="A440" s="8" t="str">
        <f>Binning!B441</f>
        <v>GPU</v>
      </c>
      <c r="B440" s="8" t="str">
        <f>Binning!C441</f>
        <v>MG008</v>
      </c>
      <c r="C440" s="8" t="str">
        <f>Binning!D441</f>
        <v>E6</v>
      </c>
      <c r="D440" s="8" t="str">
        <f>Binning!F441</f>
        <v>MG008_E6</v>
      </c>
      <c r="E440" s="8" t="str">
        <f>Binning!G441</f>
        <v>Bin1</v>
      </c>
      <c r="F440" s="8">
        <f>Binning!H441</f>
        <v>1145</v>
      </c>
      <c r="G440" s="8">
        <f>Binning!I441</f>
        <v>130</v>
      </c>
      <c r="H440" s="8">
        <f>Binning!J441</f>
        <v>479.40000000000003</v>
      </c>
      <c r="J440" s="8">
        <f>Binning!L441</f>
        <v>915</v>
      </c>
      <c r="K440" s="8">
        <f>Binning!M441</f>
        <v>730</v>
      </c>
      <c r="L440" s="8">
        <f>Binning!N441</f>
        <v>35</v>
      </c>
      <c r="M440" s="8">
        <f>Binning!Y441</f>
        <v>5</v>
      </c>
      <c r="O440" s="8">
        <f t="shared" si="257"/>
        <v>140</v>
      </c>
      <c r="P440" s="8">
        <f>Binning!AZ441</f>
        <v>342.4525995351467</v>
      </c>
      <c r="Q440" s="8" t="str">
        <f t="shared" si="258"/>
        <v>MG008_E6</v>
      </c>
      <c r="R440" s="8">
        <f t="shared" si="290"/>
        <v>915</v>
      </c>
      <c r="S440" s="8">
        <f t="shared" si="290"/>
        <v>915</v>
      </c>
      <c r="T440" s="8">
        <f t="shared" si="290"/>
        <v>905</v>
      </c>
      <c r="U440" s="8">
        <f t="shared" si="290"/>
        <v>880</v>
      </c>
      <c r="V440" s="8">
        <f t="shared" si="290"/>
        <v>865</v>
      </c>
      <c r="W440" s="8">
        <f t="shared" si="290"/>
        <v>850</v>
      </c>
      <c r="X440" s="8">
        <f t="shared" si="290"/>
        <v>840</v>
      </c>
      <c r="Y440" s="8">
        <f t="shared" si="290"/>
        <v>835</v>
      </c>
      <c r="Z440" s="8">
        <f t="shared" si="290"/>
        <v>825</v>
      </c>
      <c r="AA440" s="8">
        <f t="shared" si="290"/>
        <v>820</v>
      </c>
      <c r="AB440" s="8">
        <f t="shared" si="290"/>
        <v>815</v>
      </c>
      <c r="AC440" s="8">
        <f t="shared" si="290"/>
        <v>810</v>
      </c>
      <c r="AD440" s="8">
        <f t="shared" si="290"/>
        <v>805</v>
      </c>
      <c r="AE440" s="8">
        <f t="shared" si="290"/>
        <v>800</v>
      </c>
      <c r="AF440" s="8">
        <f t="shared" si="290"/>
        <v>795</v>
      </c>
      <c r="AG440" s="8" t="str">
        <f t="shared" si="290"/>
        <v/>
      </c>
      <c r="AH440" s="8" t="str">
        <f t="shared" si="289"/>
        <v/>
      </c>
      <c r="AI440" s="8" t="str">
        <f t="shared" si="289"/>
        <v/>
      </c>
      <c r="AJ440" s="8" t="str">
        <f t="shared" si="289"/>
        <v/>
      </c>
      <c r="AK440" s="8" t="str">
        <f t="shared" si="289"/>
        <v/>
      </c>
      <c r="AL440" s="8" t="str">
        <f t="shared" si="289"/>
        <v/>
      </c>
      <c r="AM440" s="8" t="str">
        <f t="shared" si="289"/>
        <v/>
      </c>
      <c r="AN440" s="8" t="str">
        <f t="shared" si="289"/>
        <v/>
      </c>
      <c r="AO440" s="8" t="str">
        <f t="shared" si="289"/>
        <v/>
      </c>
      <c r="AQ440" s="8">
        <f t="shared" si="259"/>
        <v>140</v>
      </c>
      <c r="AR440" s="8">
        <f t="shared" si="260"/>
        <v>342.4525995351467</v>
      </c>
      <c r="AS440" s="8" t="str">
        <f t="shared" si="261"/>
        <v>MG008_E6</v>
      </c>
      <c r="AT440" s="8">
        <f t="shared" si="262"/>
        <v>950</v>
      </c>
      <c r="AU440" s="8">
        <f t="shared" si="263"/>
        <v>950</v>
      </c>
      <c r="AV440" s="8">
        <f t="shared" si="264"/>
        <v>940</v>
      </c>
      <c r="AW440" s="8">
        <f t="shared" si="265"/>
        <v>915</v>
      </c>
      <c r="AX440" s="8">
        <f t="shared" si="266"/>
        <v>900</v>
      </c>
      <c r="AY440" s="8">
        <f t="shared" si="267"/>
        <v>885</v>
      </c>
      <c r="AZ440" s="8">
        <f t="shared" si="268"/>
        <v>875</v>
      </c>
      <c r="BA440" s="8">
        <f t="shared" si="269"/>
        <v>870</v>
      </c>
      <c r="BB440" s="8">
        <f t="shared" si="270"/>
        <v>860</v>
      </c>
      <c r="BC440" s="8">
        <f t="shared" si="271"/>
        <v>855</v>
      </c>
      <c r="BD440" s="8">
        <f t="shared" si="272"/>
        <v>850</v>
      </c>
      <c r="BE440" s="8">
        <f t="shared" si="273"/>
        <v>845</v>
      </c>
      <c r="BF440" s="8">
        <f t="shared" si="274"/>
        <v>840</v>
      </c>
      <c r="BG440" s="8">
        <f t="shared" si="275"/>
        <v>835</v>
      </c>
      <c r="BH440" s="8">
        <f t="shared" si="276"/>
        <v>830</v>
      </c>
      <c r="BI440" s="8" t="str">
        <f t="shared" si="277"/>
        <v/>
      </c>
      <c r="BJ440" s="8" t="str">
        <f t="shared" si="278"/>
        <v/>
      </c>
      <c r="BK440" s="8" t="str">
        <f t="shared" si="279"/>
        <v/>
      </c>
      <c r="BL440" s="8" t="str">
        <f t="shared" si="280"/>
        <v/>
      </c>
      <c r="BM440" s="8" t="str">
        <f t="shared" si="281"/>
        <v/>
      </c>
      <c r="BN440" s="8" t="str">
        <f t="shared" si="282"/>
        <v/>
      </c>
      <c r="BO440" s="8" t="str">
        <f t="shared" si="283"/>
        <v/>
      </c>
      <c r="BP440" s="8" t="str">
        <f t="shared" si="284"/>
        <v/>
      </c>
      <c r="BQ440" s="8" t="str">
        <f t="shared" si="285"/>
        <v/>
      </c>
    </row>
    <row r="441" spans="1:69" x14ac:dyDescent="0.2">
      <c r="A441" s="8" t="str">
        <f>Binning!B442</f>
        <v>GPU</v>
      </c>
      <c r="B441" s="8" t="str">
        <f>Binning!C442</f>
        <v>MG008</v>
      </c>
      <c r="C441" s="8" t="str">
        <f>Binning!D442</f>
        <v>E7</v>
      </c>
      <c r="D441" s="8" t="str">
        <f>Binning!F442</f>
        <v>MG008_E7</v>
      </c>
      <c r="E441" s="8" t="str">
        <f>Binning!G442</f>
        <v>Bin1</v>
      </c>
      <c r="F441" s="8">
        <f>Binning!H442</f>
        <v>1130</v>
      </c>
      <c r="G441" s="8">
        <f>Binning!I442</f>
        <v>130</v>
      </c>
      <c r="H441" s="8">
        <f>Binning!J442</f>
        <v>479.40000000000003</v>
      </c>
      <c r="J441" s="8">
        <f>Binning!L442</f>
        <v>915</v>
      </c>
      <c r="K441" s="8">
        <f>Binning!M442</f>
        <v>730</v>
      </c>
      <c r="L441" s="8">
        <f>Binning!N442</f>
        <v>35</v>
      </c>
      <c r="M441" s="8">
        <f>Binning!Y442</f>
        <v>5</v>
      </c>
      <c r="O441" s="8">
        <f t="shared" si="257"/>
        <v>140</v>
      </c>
      <c r="P441" s="8">
        <f>Binning!AZ442</f>
        <v>342.4525995351467</v>
      </c>
      <c r="Q441" s="8" t="str">
        <f t="shared" si="258"/>
        <v>MG008_E7</v>
      </c>
      <c r="R441" s="8">
        <f t="shared" si="290"/>
        <v>915</v>
      </c>
      <c r="S441" s="8">
        <f t="shared" si="290"/>
        <v>915</v>
      </c>
      <c r="T441" s="8">
        <f t="shared" si="290"/>
        <v>890</v>
      </c>
      <c r="U441" s="8">
        <f t="shared" si="290"/>
        <v>865</v>
      </c>
      <c r="V441" s="8">
        <f t="shared" si="290"/>
        <v>850</v>
      </c>
      <c r="W441" s="8">
        <f t="shared" si="290"/>
        <v>835</v>
      </c>
      <c r="X441" s="8">
        <f t="shared" si="290"/>
        <v>825</v>
      </c>
      <c r="Y441" s="8">
        <f t="shared" si="290"/>
        <v>820</v>
      </c>
      <c r="Z441" s="8">
        <f t="shared" si="290"/>
        <v>810</v>
      </c>
      <c r="AA441" s="8">
        <f t="shared" si="290"/>
        <v>805</v>
      </c>
      <c r="AB441" s="8">
        <f t="shared" si="290"/>
        <v>800</v>
      </c>
      <c r="AC441" s="8">
        <f t="shared" si="290"/>
        <v>795</v>
      </c>
      <c r="AD441" s="8">
        <f t="shared" si="290"/>
        <v>790</v>
      </c>
      <c r="AE441" s="8">
        <f t="shared" si="290"/>
        <v>785</v>
      </c>
      <c r="AF441" s="8">
        <f t="shared" si="290"/>
        <v>780</v>
      </c>
      <c r="AG441" s="8" t="str">
        <f t="shared" si="290"/>
        <v/>
      </c>
      <c r="AH441" s="8" t="str">
        <f t="shared" si="289"/>
        <v/>
      </c>
      <c r="AI441" s="8" t="str">
        <f t="shared" si="289"/>
        <v/>
      </c>
      <c r="AJ441" s="8" t="str">
        <f t="shared" si="289"/>
        <v/>
      </c>
      <c r="AK441" s="8" t="str">
        <f t="shared" si="289"/>
        <v/>
      </c>
      <c r="AL441" s="8" t="str">
        <f t="shared" si="289"/>
        <v/>
      </c>
      <c r="AM441" s="8" t="str">
        <f t="shared" si="289"/>
        <v/>
      </c>
      <c r="AN441" s="8" t="str">
        <f t="shared" si="289"/>
        <v/>
      </c>
      <c r="AO441" s="8" t="str">
        <f t="shared" si="289"/>
        <v/>
      </c>
      <c r="AQ441" s="8">
        <f t="shared" si="259"/>
        <v>140</v>
      </c>
      <c r="AR441" s="8">
        <f t="shared" si="260"/>
        <v>342.4525995351467</v>
      </c>
      <c r="AS441" s="8" t="str">
        <f t="shared" si="261"/>
        <v>MG008_E7</v>
      </c>
      <c r="AT441" s="8">
        <f t="shared" si="262"/>
        <v>950</v>
      </c>
      <c r="AU441" s="8">
        <f t="shared" si="263"/>
        <v>950</v>
      </c>
      <c r="AV441" s="8">
        <f t="shared" si="264"/>
        <v>925</v>
      </c>
      <c r="AW441" s="8">
        <f t="shared" si="265"/>
        <v>900</v>
      </c>
      <c r="AX441" s="8">
        <f t="shared" si="266"/>
        <v>885</v>
      </c>
      <c r="AY441" s="8">
        <f t="shared" si="267"/>
        <v>870</v>
      </c>
      <c r="AZ441" s="8">
        <f t="shared" si="268"/>
        <v>860</v>
      </c>
      <c r="BA441" s="8">
        <f t="shared" si="269"/>
        <v>855</v>
      </c>
      <c r="BB441" s="8">
        <f t="shared" si="270"/>
        <v>845</v>
      </c>
      <c r="BC441" s="8">
        <f t="shared" si="271"/>
        <v>840</v>
      </c>
      <c r="BD441" s="8">
        <f t="shared" si="272"/>
        <v>835</v>
      </c>
      <c r="BE441" s="8">
        <f t="shared" si="273"/>
        <v>830</v>
      </c>
      <c r="BF441" s="8">
        <f t="shared" si="274"/>
        <v>825</v>
      </c>
      <c r="BG441" s="8">
        <f t="shared" si="275"/>
        <v>820</v>
      </c>
      <c r="BH441" s="8">
        <f t="shared" si="276"/>
        <v>815</v>
      </c>
      <c r="BI441" s="8" t="str">
        <f t="shared" si="277"/>
        <v/>
      </c>
      <c r="BJ441" s="8" t="str">
        <f t="shared" si="278"/>
        <v/>
      </c>
      <c r="BK441" s="8" t="str">
        <f t="shared" si="279"/>
        <v/>
      </c>
      <c r="BL441" s="8" t="str">
        <f t="shared" si="280"/>
        <v/>
      </c>
      <c r="BM441" s="8" t="str">
        <f t="shared" si="281"/>
        <v/>
      </c>
      <c r="BN441" s="8" t="str">
        <f t="shared" si="282"/>
        <v/>
      </c>
      <c r="BO441" s="8" t="str">
        <f t="shared" si="283"/>
        <v/>
      </c>
      <c r="BP441" s="8" t="str">
        <f t="shared" si="284"/>
        <v/>
      </c>
      <c r="BQ441" s="8" t="str">
        <f t="shared" si="285"/>
        <v/>
      </c>
    </row>
    <row r="442" spans="1:69" x14ac:dyDescent="0.2">
      <c r="A442" s="8" t="str">
        <f>Binning!B443</f>
        <v>GPU</v>
      </c>
      <c r="B442" s="8" t="str">
        <f>Binning!C443</f>
        <v>MG008</v>
      </c>
      <c r="C442" s="8" t="str">
        <f>Binning!D443</f>
        <v>E8</v>
      </c>
      <c r="D442" s="8" t="str">
        <f>Binning!F443</f>
        <v>MG008_E8</v>
      </c>
      <c r="E442" s="8" t="str">
        <f>Binning!G443</f>
        <v>Bin1</v>
      </c>
      <c r="F442" s="8">
        <f>Binning!H443</f>
        <v>1115</v>
      </c>
      <c r="G442" s="8">
        <f>Binning!I443</f>
        <v>130</v>
      </c>
      <c r="H442" s="8">
        <f>Binning!J443</f>
        <v>479.40000000000003</v>
      </c>
      <c r="J442" s="8">
        <f>Binning!L443</f>
        <v>915</v>
      </c>
      <c r="K442" s="8">
        <f>Binning!M443</f>
        <v>730</v>
      </c>
      <c r="L442" s="8">
        <f>Binning!N443</f>
        <v>35</v>
      </c>
      <c r="M442" s="8">
        <f>Binning!Y443</f>
        <v>5</v>
      </c>
      <c r="O442" s="8">
        <f t="shared" si="257"/>
        <v>140</v>
      </c>
      <c r="P442" s="8">
        <f>Binning!AZ443</f>
        <v>342.4525995351467</v>
      </c>
      <c r="Q442" s="8" t="str">
        <f t="shared" si="258"/>
        <v>MG008_E8</v>
      </c>
      <c r="R442" s="8">
        <f t="shared" si="290"/>
        <v>915</v>
      </c>
      <c r="S442" s="8">
        <f t="shared" si="290"/>
        <v>915</v>
      </c>
      <c r="T442" s="8">
        <f t="shared" si="290"/>
        <v>875</v>
      </c>
      <c r="U442" s="8">
        <f t="shared" si="290"/>
        <v>850</v>
      </c>
      <c r="V442" s="8">
        <f t="shared" si="290"/>
        <v>835</v>
      </c>
      <c r="W442" s="8">
        <f t="shared" si="290"/>
        <v>820</v>
      </c>
      <c r="X442" s="8">
        <f t="shared" si="290"/>
        <v>810</v>
      </c>
      <c r="Y442" s="8">
        <f t="shared" si="290"/>
        <v>805</v>
      </c>
      <c r="Z442" s="8">
        <f t="shared" si="290"/>
        <v>795</v>
      </c>
      <c r="AA442" s="8">
        <f t="shared" si="290"/>
        <v>790</v>
      </c>
      <c r="AB442" s="8">
        <f t="shared" si="290"/>
        <v>785</v>
      </c>
      <c r="AC442" s="8">
        <f t="shared" si="290"/>
        <v>780</v>
      </c>
      <c r="AD442" s="8">
        <f t="shared" si="290"/>
        <v>775</v>
      </c>
      <c r="AE442" s="8">
        <f t="shared" si="290"/>
        <v>770</v>
      </c>
      <c r="AF442" s="8">
        <f t="shared" si="290"/>
        <v>765</v>
      </c>
      <c r="AG442" s="8" t="str">
        <f t="shared" si="290"/>
        <v/>
      </c>
      <c r="AH442" s="8" t="str">
        <f t="shared" si="289"/>
        <v/>
      </c>
      <c r="AI442" s="8" t="str">
        <f t="shared" si="289"/>
        <v/>
      </c>
      <c r="AJ442" s="8" t="str">
        <f t="shared" si="289"/>
        <v/>
      </c>
      <c r="AK442" s="8" t="str">
        <f t="shared" si="289"/>
        <v/>
      </c>
      <c r="AL442" s="8" t="str">
        <f t="shared" si="289"/>
        <v/>
      </c>
      <c r="AM442" s="8" t="str">
        <f t="shared" si="289"/>
        <v/>
      </c>
      <c r="AN442" s="8" t="str">
        <f t="shared" si="289"/>
        <v/>
      </c>
      <c r="AO442" s="8" t="str">
        <f t="shared" si="289"/>
        <v/>
      </c>
      <c r="AQ442" s="8">
        <f t="shared" si="259"/>
        <v>140</v>
      </c>
      <c r="AR442" s="8">
        <f t="shared" si="260"/>
        <v>342.4525995351467</v>
      </c>
      <c r="AS442" s="8" t="str">
        <f t="shared" si="261"/>
        <v>MG008_E8</v>
      </c>
      <c r="AT442" s="8">
        <f t="shared" si="262"/>
        <v>950</v>
      </c>
      <c r="AU442" s="8">
        <f t="shared" si="263"/>
        <v>950</v>
      </c>
      <c r="AV442" s="8">
        <f t="shared" si="264"/>
        <v>910</v>
      </c>
      <c r="AW442" s="8">
        <f t="shared" si="265"/>
        <v>885</v>
      </c>
      <c r="AX442" s="8">
        <f t="shared" si="266"/>
        <v>870</v>
      </c>
      <c r="AY442" s="8">
        <f t="shared" si="267"/>
        <v>855</v>
      </c>
      <c r="AZ442" s="8">
        <f t="shared" si="268"/>
        <v>845</v>
      </c>
      <c r="BA442" s="8">
        <f t="shared" si="269"/>
        <v>840</v>
      </c>
      <c r="BB442" s="8">
        <f t="shared" si="270"/>
        <v>830</v>
      </c>
      <c r="BC442" s="8">
        <f t="shared" si="271"/>
        <v>825</v>
      </c>
      <c r="BD442" s="8">
        <f t="shared" si="272"/>
        <v>820</v>
      </c>
      <c r="BE442" s="8">
        <f t="shared" si="273"/>
        <v>815</v>
      </c>
      <c r="BF442" s="8">
        <f t="shared" si="274"/>
        <v>810</v>
      </c>
      <c r="BG442" s="8">
        <f t="shared" si="275"/>
        <v>805</v>
      </c>
      <c r="BH442" s="8">
        <f t="shared" si="276"/>
        <v>800</v>
      </c>
      <c r="BI442" s="8" t="str">
        <f t="shared" si="277"/>
        <v/>
      </c>
      <c r="BJ442" s="8" t="str">
        <f t="shared" si="278"/>
        <v/>
      </c>
      <c r="BK442" s="8" t="str">
        <f t="shared" si="279"/>
        <v/>
      </c>
      <c r="BL442" s="8" t="str">
        <f t="shared" si="280"/>
        <v/>
      </c>
      <c r="BM442" s="8" t="str">
        <f t="shared" si="281"/>
        <v/>
      </c>
      <c r="BN442" s="8" t="str">
        <f t="shared" si="282"/>
        <v/>
      </c>
      <c r="BO442" s="8" t="str">
        <f t="shared" si="283"/>
        <v/>
      </c>
      <c r="BP442" s="8" t="str">
        <f t="shared" si="284"/>
        <v/>
      </c>
      <c r="BQ442" s="8" t="str">
        <f t="shared" si="285"/>
        <v/>
      </c>
    </row>
    <row r="443" spans="1:69" x14ac:dyDescent="0.2">
      <c r="A443" s="8" t="str">
        <f>Binning!B444</f>
        <v>GPU</v>
      </c>
      <c r="B443" s="8" t="str">
        <f>Binning!C444</f>
        <v>MG008</v>
      </c>
      <c r="C443" s="8" t="str">
        <f>Binning!D444</f>
        <v>E9</v>
      </c>
      <c r="D443" s="8" t="str">
        <f>Binning!F444</f>
        <v>MG008_E9</v>
      </c>
      <c r="E443" s="8" t="str">
        <f>Binning!G444</f>
        <v>Bin1</v>
      </c>
      <c r="F443" s="8">
        <f>Binning!H444</f>
        <v>1100</v>
      </c>
      <c r="G443" s="8">
        <f>Binning!I444</f>
        <v>130</v>
      </c>
      <c r="H443" s="8">
        <f>Binning!J444</f>
        <v>479.40000000000003</v>
      </c>
      <c r="J443" s="8">
        <f>Binning!L444</f>
        <v>915</v>
      </c>
      <c r="K443" s="8">
        <f>Binning!M444</f>
        <v>730</v>
      </c>
      <c r="L443" s="8">
        <f>Binning!N444</f>
        <v>35</v>
      </c>
      <c r="M443" s="8">
        <f>Binning!Y444</f>
        <v>5</v>
      </c>
      <c r="O443" s="8">
        <f t="shared" si="257"/>
        <v>140</v>
      </c>
      <c r="P443" s="8">
        <f>Binning!AZ444</f>
        <v>342.4525995351467</v>
      </c>
      <c r="Q443" s="8" t="str">
        <f t="shared" si="258"/>
        <v>MG008_E9</v>
      </c>
      <c r="R443" s="8">
        <f t="shared" ref="R443:AG458" si="291">IF($O443*1.03&gt;R$2,MAX(MIN(FLOOR(($F443-$G443*LOG10($P443*R$2/100))/$M443,1)*$M443,$J443),$K443),"")</f>
        <v>915</v>
      </c>
      <c r="S443" s="8">
        <f t="shared" si="291"/>
        <v>900</v>
      </c>
      <c r="T443" s="8">
        <f t="shared" si="291"/>
        <v>860</v>
      </c>
      <c r="U443" s="8">
        <f t="shared" si="291"/>
        <v>835</v>
      </c>
      <c r="V443" s="8">
        <f t="shared" si="291"/>
        <v>820</v>
      </c>
      <c r="W443" s="8">
        <f t="shared" si="291"/>
        <v>805</v>
      </c>
      <c r="X443" s="8">
        <f t="shared" si="291"/>
        <v>795</v>
      </c>
      <c r="Y443" s="8">
        <f t="shared" si="291"/>
        <v>790</v>
      </c>
      <c r="Z443" s="8">
        <f t="shared" si="291"/>
        <v>780</v>
      </c>
      <c r="AA443" s="8">
        <f t="shared" si="291"/>
        <v>775</v>
      </c>
      <c r="AB443" s="8">
        <f t="shared" si="291"/>
        <v>770</v>
      </c>
      <c r="AC443" s="8">
        <f t="shared" si="291"/>
        <v>765</v>
      </c>
      <c r="AD443" s="8">
        <f t="shared" si="291"/>
        <v>760</v>
      </c>
      <c r="AE443" s="8">
        <f t="shared" si="291"/>
        <v>755</v>
      </c>
      <c r="AF443" s="8">
        <f t="shared" si="291"/>
        <v>750</v>
      </c>
      <c r="AG443" s="8" t="str">
        <f t="shared" si="291"/>
        <v/>
      </c>
      <c r="AH443" s="8" t="str">
        <f t="shared" si="289"/>
        <v/>
      </c>
      <c r="AI443" s="8" t="str">
        <f t="shared" si="289"/>
        <v/>
      </c>
      <c r="AJ443" s="8" t="str">
        <f t="shared" si="289"/>
        <v/>
      </c>
      <c r="AK443" s="8" t="str">
        <f t="shared" si="289"/>
        <v/>
      </c>
      <c r="AL443" s="8" t="str">
        <f t="shared" si="289"/>
        <v/>
      </c>
      <c r="AM443" s="8" t="str">
        <f t="shared" si="289"/>
        <v/>
      </c>
      <c r="AN443" s="8" t="str">
        <f t="shared" si="289"/>
        <v/>
      </c>
      <c r="AO443" s="8" t="str">
        <f t="shared" si="289"/>
        <v/>
      </c>
      <c r="AQ443" s="8">
        <f t="shared" si="259"/>
        <v>140</v>
      </c>
      <c r="AR443" s="8">
        <f t="shared" si="260"/>
        <v>342.4525995351467</v>
      </c>
      <c r="AS443" s="8" t="str">
        <f t="shared" si="261"/>
        <v>MG008_E9</v>
      </c>
      <c r="AT443" s="8">
        <f t="shared" si="262"/>
        <v>950</v>
      </c>
      <c r="AU443" s="8">
        <f t="shared" si="263"/>
        <v>935</v>
      </c>
      <c r="AV443" s="8">
        <f t="shared" si="264"/>
        <v>895</v>
      </c>
      <c r="AW443" s="8">
        <f t="shared" si="265"/>
        <v>870</v>
      </c>
      <c r="AX443" s="8">
        <f t="shared" si="266"/>
        <v>855</v>
      </c>
      <c r="AY443" s="8">
        <f t="shared" si="267"/>
        <v>840</v>
      </c>
      <c r="AZ443" s="8">
        <f t="shared" si="268"/>
        <v>830</v>
      </c>
      <c r="BA443" s="8">
        <f t="shared" si="269"/>
        <v>825</v>
      </c>
      <c r="BB443" s="8">
        <f t="shared" si="270"/>
        <v>815</v>
      </c>
      <c r="BC443" s="8">
        <f t="shared" si="271"/>
        <v>810</v>
      </c>
      <c r="BD443" s="8">
        <f t="shared" si="272"/>
        <v>805</v>
      </c>
      <c r="BE443" s="8">
        <f t="shared" si="273"/>
        <v>800</v>
      </c>
      <c r="BF443" s="8">
        <f t="shared" si="274"/>
        <v>795</v>
      </c>
      <c r="BG443" s="8">
        <f t="shared" si="275"/>
        <v>790</v>
      </c>
      <c r="BH443" s="8">
        <f t="shared" si="276"/>
        <v>785</v>
      </c>
      <c r="BI443" s="8" t="str">
        <f t="shared" si="277"/>
        <v/>
      </c>
      <c r="BJ443" s="8" t="str">
        <f t="shared" si="278"/>
        <v/>
      </c>
      <c r="BK443" s="8" t="str">
        <f t="shared" si="279"/>
        <v/>
      </c>
      <c r="BL443" s="8" t="str">
        <f t="shared" si="280"/>
        <v/>
      </c>
      <c r="BM443" s="8" t="str">
        <f t="shared" si="281"/>
        <v/>
      </c>
      <c r="BN443" s="8" t="str">
        <f t="shared" si="282"/>
        <v/>
      </c>
      <c r="BO443" s="8" t="str">
        <f t="shared" si="283"/>
        <v/>
      </c>
      <c r="BP443" s="8" t="str">
        <f t="shared" si="284"/>
        <v/>
      </c>
      <c r="BQ443" s="8" t="str">
        <f t="shared" si="285"/>
        <v/>
      </c>
    </row>
    <row r="444" spans="1:69" x14ac:dyDescent="0.2">
      <c r="A444" s="8" t="str">
        <f>Binning!B445</f>
        <v>GPU</v>
      </c>
      <c r="B444" s="8" t="str">
        <f>Binning!C445</f>
        <v>MG008</v>
      </c>
      <c r="C444" s="8" t="str">
        <f>Binning!D445</f>
        <v>E10</v>
      </c>
      <c r="D444" s="8" t="str">
        <f>Binning!F445</f>
        <v>MG008_E10</v>
      </c>
      <c r="E444" s="8" t="str">
        <f>Binning!G445</f>
        <v>Bin1</v>
      </c>
      <c r="F444" s="8">
        <f>Binning!H445</f>
        <v>1085</v>
      </c>
      <c r="G444" s="8">
        <f>Binning!I445</f>
        <v>130</v>
      </c>
      <c r="H444" s="8">
        <f>Binning!J445</f>
        <v>479.40000000000003</v>
      </c>
      <c r="J444" s="8">
        <f>Binning!L445</f>
        <v>915</v>
      </c>
      <c r="K444" s="8">
        <f>Binning!M445</f>
        <v>730</v>
      </c>
      <c r="L444" s="8">
        <f>Binning!N445</f>
        <v>35</v>
      </c>
      <c r="M444" s="8">
        <f>Binning!Y445</f>
        <v>5</v>
      </c>
      <c r="O444" s="8">
        <f t="shared" si="257"/>
        <v>140</v>
      </c>
      <c r="P444" s="8">
        <f>Binning!AZ445</f>
        <v>342.4525995351467</v>
      </c>
      <c r="Q444" s="8" t="str">
        <f t="shared" si="258"/>
        <v>MG008_E10</v>
      </c>
      <c r="R444" s="8">
        <f t="shared" si="291"/>
        <v>915</v>
      </c>
      <c r="S444" s="8">
        <f t="shared" si="291"/>
        <v>885</v>
      </c>
      <c r="T444" s="8">
        <f t="shared" si="291"/>
        <v>845</v>
      </c>
      <c r="U444" s="8">
        <f t="shared" si="291"/>
        <v>820</v>
      </c>
      <c r="V444" s="8">
        <f t="shared" si="291"/>
        <v>805</v>
      </c>
      <c r="W444" s="8">
        <f t="shared" si="291"/>
        <v>790</v>
      </c>
      <c r="X444" s="8">
        <f t="shared" si="291"/>
        <v>780</v>
      </c>
      <c r="Y444" s="8">
        <f t="shared" si="291"/>
        <v>775</v>
      </c>
      <c r="Z444" s="8">
        <f t="shared" si="291"/>
        <v>765</v>
      </c>
      <c r="AA444" s="8">
        <f t="shared" si="291"/>
        <v>760</v>
      </c>
      <c r="AB444" s="8">
        <f t="shared" si="291"/>
        <v>755</v>
      </c>
      <c r="AC444" s="8">
        <f t="shared" si="291"/>
        <v>750</v>
      </c>
      <c r="AD444" s="8">
        <f t="shared" si="291"/>
        <v>745</v>
      </c>
      <c r="AE444" s="8">
        <f t="shared" si="291"/>
        <v>740</v>
      </c>
      <c r="AF444" s="8">
        <f t="shared" si="291"/>
        <v>735</v>
      </c>
      <c r="AG444" s="8" t="str">
        <f t="shared" si="291"/>
        <v/>
      </c>
      <c r="AH444" s="8" t="str">
        <f t="shared" si="289"/>
        <v/>
      </c>
      <c r="AI444" s="8" t="str">
        <f t="shared" si="289"/>
        <v/>
      </c>
      <c r="AJ444" s="8" t="str">
        <f t="shared" si="289"/>
        <v/>
      </c>
      <c r="AK444" s="8" t="str">
        <f t="shared" si="289"/>
        <v/>
      </c>
      <c r="AL444" s="8" t="str">
        <f t="shared" si="289"/>
        <v/>
      </c>
      <c r="AM444" s="8" t="str">
        <f t="shared" si="289"/>
        <v/>
      </c>
      <c r="AN444" s="8" t="str">
        <f t="shared" si="289"/>
        <v/>
      </c>
      <c r="AO444" s="8" t="str">
        <f t="shared" si="289"/>
        <v/>
      </c>
      <c r="AQ444" s="8">
        <f t="shared" si="259"/>
        <v>140</v>
      </c>
      <c r="AR444" s="8">
        <f t="shared" si="260"/>
        <v>342.4525995351467</v>
      </c>
      <c r="AS444" s="8" t="str">
        <f t="shared" si="261"/>
        <v>MG008_E10</v>
      </c>
      <c r="AT444" s="8">
        <f t="shared" si="262"/>
        <v>950</v>
      </c>
      <c r="AU444" s="8">
        <f t="shared" si="263"/>
        <v>920</v>
      </c>
      <c r="AV444" s="8">
        <f t="shared" si="264"/>
        <v>880</v>
      </c>
      <c r="AW444" s="8">
        <f t="shared" si="265"/>
        <v>855</v>
      </c>
      <c r="AX444" s="8">
        <f t="shared" si="266"/>
        <v>840</v>
      </c>
      <c r="AY444" s="8">
        <f t="shared" si="267"/>
        <v>825</v>
      </c>
      <c r="AZ444" s="8">
        <f t="shared" si="268"/>
        <v>815</v>
      </c>
      <c r="BA444" s="8">
        <f t="shared" si="269"/>
        <v>810</v>
      </c>
      <c r="BB444" s="8">
        <f t="shared" si="270"/>
        <v>800</v>
      </c>
      <c r="BC444" s="8">
        <f t="shared" si="271"/>
        <v>795</v>
      </c>
      <c r="BD444" s="8">
        <f t="shared" si="272"/>
        <v>790</v>
      </c>
      <c r="BE444" s="8">
        <f t="shared" si="273"/>
        <v>785</v>
      </c>
      <c r="BF444" s="8">
        <f t="shared" si="274"/>
        <v>780</v>
      </c>
      <c r="BG444" s="8">
        <f t="shared" si="275"/>
        <v>775</v>
      </c>
      <c r="BH444" s="8">
        <f t="shared" si="276"/>
        <v>770</v>
      </c>
      <c r="BI444" s="8" t="str">
        <f t="shared" si="277"/>
        <v/>
      </c>
      <c r="BJ444" s="8" t="str">
        <f t="shared" si="278"/>
        <v/>
      </c>
      <c r="BK444" s="8" t="str">
        <f t="shared" si="279"/>
        <v/>
      </c>
      <c r="BL444" s="8" t="str">
        <f t="shared" si="280"/>
        <v/>
      </c>
      <c r="BM444" s="8" t="str">
        <f t="shared" si="281"/>
        <v/>
      </c>
      <c r="BN444" s="8" t="str">
        <f t="shared" si="282"/>
        <v/>
      </c>
      <c r="BO444" s="8" t="str">
        <f t="shared" si="283"/>
        <v/>
      </c>
      <c r="BP444" s="8" t="str">
        <f t="shared" si="284"/>
        <v/>
      </c>
      <c r="BQ444" s="8" t="str">
        <f t="shared" si="285"/>
        <v/>
      </c>
    </row>
    <row r="445" spans="1:69" x14ac:dyDescent="0.2">
      <c r="A445" s="8" t="str">
        <f>Binning!B446</f>
        <v>GPU</v>
      </c>
      <c r="B445" s="8" t="str">
        <f>Binning!C446</f>
        <v>MG008</v>
      </c>
      <c r="C445" s="8" t="str">
        <f>Binning!D446</f>
        <v>E11</v>
      </c>
      <c r="D445" s="8" t="str">
        <f>Binning!F446</f>
        <v>MG008_E11</v>
      </c>
      <c r="E445" s="8" t="str">
        <f>Binning!G446</f>
        <v>Bin1</v>
      </c>
      <c r="F445" s="8">
        <f>Binning!H446</f>
        <v>1070</v>
      </c>
      <c r="G445" s="8">
        <f>Binning!I446</f>
        <v>130</v>
      </c>
      <c r="H445" s="8">
        <f>Binning!J446</f>
        <v>479.40000000000003</v>
      </c>
      <c r="J445" s="8">
        <f>Binning!L446</f>
        <v>915</v>
      </c>
      <c r="K445" s="8">
        <f>Binning!M446</f>
        <v>730</v>
      </c>
      <c r="L445" s="8">
        <f>Binning!N446</f>
        <v>35</v>
      </c>
      <c r="M445" s="8">
        <f>Binning!Y446</f>
        <v>5</v>
      </c>
      <c r="O445" s="8">
        <f t="shared" si="257"/>
        <v>140</v>
      </c>
      <c r="P445" s="8">
        <f>Binning!AZ446</f>
        <v>342.4525995351467</v>
      </c>
      <c r="Q445" s="8" t="str">
        <f t="shared" si="258"/>
        <v>MG008_E11</v>
      </c>
      <c r="R445" s="8">
        <f t="shared" si="291"/>
        <v>915</v>
      </c>
      <c r="S445" s="8">
        <f t="shared" si="291"/>
        <v>870</v>
      </c>
      <c r="T445" s="8">
        <f t="shared" si="291"/>
        <v>830</v>
      </c>
      <c r="U445" s="8">
        <f t="shared" si="291"/>
        <v>805</v>
      </c>
      <c r="V445" s="8">
        <f t="shared" si="291"/>
        <v>790</v>
      </c>
      <c r="W445" s="8">
        <f t="shared" si="291"/>
        <v>775</v>
      </c>
      <c r="X445" s="8">
        <f t="shared" si="291"/>
        <v>765</v>
      </c>
      <c r="Y445" s="8">
        <f t="shared" si="291"/>
        <v>760</v>
      </c>
      <c r="Z445" s="8">
        <f t="shared" si="291"/>
        <v>750</v>
      </c>
      <c r="AA445" s="8">
        <f t="shared" si="291"/>
        <v>745</v>
      </c>
      <c r="AB445" s="8">
        <f t="shared" si="291"/>
        <v>740</v>
      </c>
      <c r="AC445" s="8">
        <f t="shared" si="291"/>
        <v>735</v>
      </c>
      <c r="AD445" s="8">
        <f t="shared" si="291"/>
        <v>730</v>
      </c>
      <c r="AE445" s="8">
        <f t="shared" si="291"/>
        <v>730</v>
      </c>
      <c r="AF445" s="8">
        <f t="shared" si="291"/>
        <v>730</v>
      </c>
      <c r="AG445" s="8" t="str">
        <f t="shared" si="291"/>
        <v/>
      </c>
      <c r="AH445" s="8" t="str">
        <f t="shared" si="289"/>
        <v/>
      </c>
      <c r="AI445" s="8" t="str">
        <f t="shared" si="289"/>
        <v/>
      </c>
      <c r="AJ445" s="8" t="str">
        <f t="shared" si="289"/>
        <v/>
      </c>
      <c r="AK445" s="8" t="str">
        <f t="shared" si="289"/>
        <v/>
      </c>
      <c r="AL445" s="8" t="str">
        <f t="shared" si="289"/>
        <v/>
      </c>
      <c r="AM445" s="8" t="str">
        <f t="shared" si="289"/>
        <v/>
      </c>
      <c r="AN445" s="8" t="str">
        <f t="shared" si="289"/>
        <v/>
      </c>
      <c r="AO445" s="8" t="str">
        <f t="shared" si="289"/>
        <v/>
      </c>
      <c r="AQ445" s="8">
        <f t="shared" si="259"/>
        <v>140</v>
      </c>
      <c r="AR445" s="8">
        <f t="shared" si="260"/>
        <v>342.4525995351467</v>
      </c>
      <c r="AS445" s="8" t="str">
        <f t="shared" si="261"/>
        <v>MG008_E11</v>
      </c>
      <c r="AT445" s="8">
        <f t="shared" si="262"/>
        <v>950</v>
      </c>
      <c r="AU445" s="8">
        <f t="shared" si="263"/>
        <v>905</v>
      </c>
      <c r="AV445" s="8">
        <f t="shared" si="264"/>
        <v>865</v>
      </c>
      <c r="AW445" s="8">
        <f t="shared" si="265"/>
        <v>840</v>
      </c>
      <c r="AX445" s="8">
        <f t="shared" si="266"/>
        <v>825</v>
      </c>
      <c r="AY445" s="8">
        <f t="shared" si="267"/>
        <v>810</v>
      </c>
      <c r="AZ445" s="8">
        <f t="shared" si="268"/>
        <v>800</v>
      </c>
      <c r="BA445" s="8">
        <f t="shared" si="269"/>
        <v>795</v>
      </c>
      <c r="BB445" s="8">
        <f t="shared" si="270"/>
        <v>785</v>
      </c>
      <c r="BC445" s="8">
        <f t="shared" si="271"/>
        <v>780</v>
      </c>
      <c r="BD445" s="8">
        <f t="shared" si="272"/>
        <v>775</v>
      </c>
      <c r="BE445" s="8">
        <f t="shared" si="273"/>
        <v>770</v>
      </c>
      <c r="BF445" s="8">
        <f t="shared" si="274"/>
        <v>765</v>
      </c>
      <c r="BG445" s="8">
        <f t="shared" si="275"/>
        <v>765</v>
      </c>
      <c r="BH445" s="8">
        <f t="shared" si="276"/>
        <v>765</v>
      </c>
      <c r="BI445" s="8" t="str">
        <f t="shared" si="277"/>
        <v/>
      </c>
      <c r="BJ445" s="8" t="str">
        <f t="shared" si="278"/>
        <v/>
      </c>
      <c r="BK445" s="8" t="str">
        <f t="shared" si="279"/>
        <v/>
      </c>
      <c r="BL445" s="8" t="str">
        <f t="shared" si="280"/>
        <v/>
      </c>
      <c r="BM445" s="8" t="str">
        <f t="shared" si="281"/>
        <v/>
      </c>
      <c r="BN445" s="8" t="str">
        <f t="shared" si="282"/>
        <v/>
      </c>
      <c r="BO445" s="8" t="str">
        <f t="shared" si="283"/>
        <v/>
      </c>
      <c r="BP445" s="8" t="str">
        <f t="shared" si="284"/>
        <v/>
      </c>
      <c r="BQ445" s="8" t="str">
        <f t="shared" si="285"/>
        <v/>
      </c>
    </row>
    <row r="446" spans="1:69" x14ac:dyDescent="0.2">
      <c r="A446" s="8" t="str">
        <f>Binning!B447</f>
        <v>GPU</v>
      </c>
      <c r="B446" s="8" t="str">
        <f>Binning!C447</f>
        <v>MG008</v>
      </c>
      <c r="C446" s="8" t="str">
        <f>Binning!D447</f>
        <v>E12</v>
      </c>
      <c r="D446" s="8" t="str">
        <f>Binning!F447</f>
        <v>MG008_E12</v>
      </c>
      <c r="E446" s="8" t="str">
        <f>Binning!G447</f>
        <v>Bin1</v>
      </c>
      <c r="F446" s="8">
        <f>Binning!H447</f>
        <v>1055</v>
      </c>
      <c r="G446" s="8">
        <f>Binning!I447</f>
        <v>130</v>
      </c>
      <c r="H446" s="8">
        <f>Binning!J447</f>
        <v>479.40000000000003</v>
      </c>
      <c r="J446" s="8">
        <f>Binning!L447</f>
        <v>915</v>
      </c>
      <c r="K446" s="8">
        <f>Binning!M447</f>
        <v>730</v>
      </c>
      <c r="L446" s="8">
        <f>Binning!N447</f>
        <v>35</v>
      </c>
      <c r="M446" s="8">
        <f>Binning!Y447</f>
        <v>5</v>
      </c>
      <c r="O446" s="8">
        <f t="shared" si="257"/>
        <v>140</v>
      </c>
      <c r="P446" s="8">
        <f>Binning!AZ447</f>
        <v>342.4525995351467</v>
      </c>
      <c r="Q446" s="8" t="str">
        <f t="shared" si="258"/>
        <v>MG008_E12</v>
      </c>
      <c r="R446" s="8">
        <f t="shared" si="291"/>
        <v>915</v>
      </c>
      <c r="S446" s="8">
        <f t="shared" si="291"/>
        <v>855</v>
      </c>
      <c r="T446" s="8">
        <f t="shared" si="291"/>
        <v>815</v>
      </c>
      <c r="U446" s="8">
        <f t="shared" si="291"/>
        <v>790</v>
      </c>
      <c r="V446" s="8">
        <f t="shared" si="291"/>
        <v>775</v>
      </c>
      <c r="W446" s="8">
        <f t="shared" si="291"/>
        <v>760</v>
      </c>
      <c r="X446" s="8">
        <f t="shared" si="291"/>
        <v>750</v>
      </c>
      <c r="Y446" s="8">
        <f t="shared" si="291"/>
        <v>745</v>
      </c>
      <c r="Z446" s="8">
        <f t="shared" si="291"/>
        <v>735</v>
      </c>
      <c r="AA446" s="8">
        <f t="shared" si="291"/>
        <v>730</v>
      </c>
      <c r="AB446" s="8">
        <f t="shared" si="291"/>
        <v>730</v>
      </c>
      <c r="AC446" s="8">
        <f t="shared" si="291"/>
        <v>730</v>
      </c>
      <c r="AD446" s="8">
        <f t="shared" si="291"/>
        <v>730</v>
      </c>
      <c r="AE446" s="8">
        <f t="shared" si="291"/>
        <v>730</v>
      </c>
      <c r="AF446" s="8">
        <f t="shared" si="291"/>
        <v>730</v>
      </c>
      <c r="AG446" s="8" t="str">
        <f t="shared" si="291"/>
        <v/>
      </c>
      <c r="AH446" s="8" t="str">
        <f t="shared" si="289"/>
        <v/>
      </c>
      <c r="AI446" s="8" t="str">
        <f t="shared" si="289"/>
        <v/>
      </c>
      <c r="AJ446" s="8" t="str">
        <f t="shared" si="289"/>
        <v/>
      </c>
      <c r="AK446" s="8" t="str">
        <f t="shared" si="289"/>
        <v/>
      </c>
      <c r="AL446" s="8" t="str">
        <f t="shared" si="289"/>
        <v/>
      </c>
      <c r="AM446" s="8" t="str">
        <f t="shared" si="289"/>
        <v/>
      </c>
      <c r="AN446" s="8" t="str">
        <f t="shared" si="289"/>
        <v/>
      </c>
      <c r="AO446" s="8" t="str">
        <f t="shared" si="289"/>
        <v/>
      </c>
      <c r="AQ446" s="8">
        <f t="shared" si="259"/>
        <v>140</v>
      </c>
      <c r="AR446" s="8">
        <f t="shared" si="260"/>
        <v>342.4525995351467</v>
      </c>
      <c r="AS446" s="8" t="str">
        <f t="shared" si="261"/>
        <v>MG008_E12</v>
      </c>
      <c r="AT446" s="8">
        <f t="shared" si="262"/>
        <v>950</v>
      </c>
      <c r="AU446" s="8">
        <f t="shared" si="263"/>
        <v>890</v>
      </c>
      <c r="AV446" s="8">
        <f t="shared" si="264"/>
        <v>850</v>
      </c>
      <c r="AW446" s="8">
        <f t="shared" si="265"/>
        <v>825</v>
      </c>
      <c r="AX446" s="8">
        <f t="shared" si="266"/>
        <v>810</v>
      </c>
      <c r="AY446" s="8">
        <f t="shared" si="267"/>
        <v>795</v>
      </c>
      <c r="AZ446" s="8">
        <f t="shared" si="268"/>
        <v>785</v>
      </c>
      <c r="BA446" s="8">
        <f t="shared" si="269"/>
        <v>780</v>
      </c>
      <c r="BB446" s="8">
        <f t="shared" si="270"/>
        <v>770</v>
      </c>
      <c r="BC446" s="8">
        <f t="shared" si="271"/>
        <v>765</v>
      </c>
      <c r="BD446" s="8">
        <f t="shared" si="272"/>
        <v>765</v>
      </c>
      <c r="BE446" s="8">
        <f t="shared" si="273"/>
        <v>765</v>
      </c>
      <c r="BF446" s="8">
        <f t="shared" si="274"/>
        <v>765</v>
      </c>
      <c r="BG446" s="8">
        <f t="shared" si="275"/>
        <v>765</v>
      </c>
      <c r="BH446" s="8">
        <f t="shared" si="276"/>
        <v>765</v>
      </c>
      <c r="BI446" s="8" t="str">
        <f t="shared" si="277"/>
        <v/>
      </c>
      <c r="BJ446" s="8" t="str">
        <f t="shared" si="278"/>
        <v/>
      </c>
      <c r="BK446" s="8" t="str">
        <f t="shared" si="279"/>
        <v/>
      </c>
      <c r="BL446" s="8" t="str">
        <f t="shared" si="280"/>
        <v/>
      </c>
      <c r="BM446" s="8" t="str">
        <f t="shared" si="281"/>
        <v/>
      </c>
      <c r="BN446" s="8" t="str">
        <f t="shared" si="282"/>
        <v/>
      </c>
      <c r="BO446" s="8" t="str">
        <f t="shared" si="283"/>
        <v/>
      </c>
      <c r="BP446" s="8" t="str">
        <f t="shared" si="284"/>
        <v/>
      </c>
      <c r="BQ446" s="8" t="str">
        <f t="shared" si="285"/>
        <v/>
      </c>
    </row>
    <row r="447" spans="1:69" x14ac:dyDescent="0.2">
      <c r="A447" s="8" t="str">
        <f>Binning!B448</f>
        <v>GPU</v>
      </c>
      <c r="B447" s="8" t="str">
        <f>Binning!C448</f>
        <v>MG009</v>
      </c>
      <c r="C447" s="8" t="str">
        <f>Binning!D448</f>
        <v>E1</v>
      </c>
      <c r="D447" s="8" t="str">
        <f>Binning!F448</f>
        <v>MG009_E1</v>
      </c>
      <c r="E447" s="8" t="str">
        <f>Binning!G448</f>
        <v>Bin1</v>
      </c>
      <c r="F447" s="8">
        <f>Binning!H448</f>
        <v>1260</v>
      </c>
      <c r="G447" s="8">
        <f>Binning!I448</f>
        <v>135</v>
      </c>
      <c r="H447" s="8">
        <f>Binning!J448</f>
        <v>479.40000000000003</v>
      </c>
      <c r="J447" s="8">
        <f>Binning!L448</f>
        <v>960</v>
      </c>
      <c r="K447" s="8">
        <f>Binning!M448</f>
        <v>750</v>
      </c>
      <c r="L447" s="8">
        <f>Binning!N448</f>
        <v>50</v>
      </c>
      <c r="M447" s="8">
        <f>Binning!Y448</f>
        <v>5</v>
      </c>
      <c r="O447" s="8">
        <f t="shared" si="257"/>
        <v>140</v>
      </c>
      <c r="P447" s="8">
        <f>Binning!AZ448</f>
        <v>342.4525995351467</v>
      </c>
      <c r="Q447" s="8" t="str">
        <f t="shared" si="258"/>
        <v>MG009_E1</v>
      </c>
      <c r="R447" s="8">
        <f t="shared" si="291"/>
        <v>960</v>
      </c>
      <c r="S447" s="8">
        <f t="shared" si="291"/>
        <v>960</v>
      </c>
      <c r="T447" s="8">
        <f t="shared" si="291"/>
        <v>960</v>
      </c>
      <c r="U447" s="8">
        <f t="shared" si="291"/>
        <v>960</v>
      </c>
      <c r="V447" s="8">
        <f t="shared" si="291"/>
        <v>960</v>
      </c>
      <c r="W447" s="8">
        <f t="shared" si="291"/>
        <v>955</v>
      </c>
      <c r="X447" s="8">
        <f t="shared" si="291"/>
        <v>945</v>
      </c>
      <c r="Y447" s="8">
        <f t="shared" si="291"/>
        <v>935</v>
      </c>
      <c r="Z447" s="8">
        <f t="shared" si="291"/>
        <v>930</v>
      </c>
      <c r="AA447" s="8">
        <f t="shared" si="291"/>
        <v>920</v>
      </c>
      <c r="AB447" s="8">
        <f t="shared" si="291"/>
        <v>915</v>
      </c>
      <c r="AC447" s="8">
        <f t="shared" si="291"/>
        <v>910</v>
      </c>
      <c r="AD447" s="8">
        <f t="shared" si="291"/>
        <v>905</v>
      </c>
      <c r="AE447" s="8">
        <f t="shared" si="291"/>
        <v>900</v>
      </c>
      <c r="AF447" s="8">
        <f t="shared" si="291"/>
        <v>895</v>
      </c>
      <c r="AG447" s="8" t="str">
        <f t="shared" si="289"/>
        <v/>
      </c>
      <c r="AH447" s="8" t="str">
        <f t="shared" si="289"/>
        <v/>
      </c>
      <c r="AI447" s="8" t="str">
        <f t="shared" si="289"/>
        <v/>
      </c>
      <c r="AJ447" s="8" t="str">
        <f t="shared" si="289"/>
        <v/>
      </c>
      <c r="AK447" s="8" t="str">
        <f t="shared" si="289"/>
        <v/>
      </c>
      <c r="AL447" s="8" t="str">
        <f t="shared" si="289"/>
        <v/>
      </c>
      <c r="AM447" s="8" t="str">
        <f t="shared" si="289"/>
        <v/>
      </c>
      <c r="AN447" s="8" t="str">
        <f t="shared" si="289"/>
        <v/>
      </c>
      <c r="AO447" s="8" t="str">
        <f t="shared" si="289"/>
        <v/>
      </c>
      <c r="AQ447" s="8">
        <f t="shared" si="259"/>
        <v>140</v>
      </c>
      <c r="AR447" s="8">
        <f t="shared" si="260"/>
        <v>342.4525995351467</v>
      </c>
      <c r="AS447" s="8" t="str">
        <f t="shared" si="261"/>
        <v>MG009_E1</v>
      </c>
      <c r="AT447" s="8">
        <f t="shared" si="262"/>
        <v>1010</v>
      </c>
      <c r="AU447" s="8">
        <f t="shared" si="263"/>
        <v>1010</v>
      </c>
      <c r="AV447" s="8">
        <f t="shared" si="264"/>
        <v>1010</v>
      </c>
      <c r="AW447" s="8">
        <f t="shared" si="265"/>
        <v>1010</v>
      </c>
      <c r="AX447" s="8">
        <f t="shared" si="266"/>
        <v>1010</v>
      </c>
      <c r="AY447" s="8">
        <f t="shared" si="267"/>
        <v>1005</v>
      </c>
      <c r="AZ447" s="8">
        <f t="shared" si="268"/>
        <v>995</v>
      </c>
      <c r="BA447" s="8">
        <f t="shared" si="269"/>
        <v>985</v>
      </c>
      <c r="BB447" s="8">
        <f t="shared" si="270"/>
        <v>980</v>
      </c>
      <c r="BC447" s="8">
        <f t="shared" si="271"/>
        <v>970</v>
      </c>
      <c r="BD447" s="8">
        <f t="shared" si="272"/>
        <v>965</v>
      </c>
      <c r="BE447" s="8">
        <f t="shared" si="273"/>
        <v>960</v>
      </c>
      <c r="BF447" s="8">
        <f t="shared" si="274"/>
        <v>955</v>
      </c>
      <c r="BG447" s="8">
        <f t="shared" si="275"/>
        <v>950</v>
      </c>
      <c r="BH447" s="8">
        <f t="shared" si="276"/>
        <v>945</v>
      </c>
      <c r="BI447" s="8" t="str">
        <f t="shared" si="277"/>
        <v/>
      </c>
      <c r="BJ447" s="8" t="str">
        <f t="shared" si="278"/>
        <v/>
      </c>
      <c r="BK447" s="8" t="str">
        <f t="shared" si="279"/>
        <v/>
      </c>
      <c r="BL447" s="8" t="str">
        <f t="shared" si="280"/>
        <v/>
      </c>
      <c r="BM447" s="8" t="str">
        <f t="shared" si="281"/>
        <v/>
      </c>
      <c r="BN447" s="8" t="str">
        <f t="shared" si="282"/>
        <v/>
      </c>
      <c r="BO447" s="8" t="str">
        <f t="shared" si="283"/>
        <v/>
      </c>
      <c r="BP447" s="8" t="str">
        <f t="shared" si="284"/>
        <v/>
      </c>
      <c r="BQ447" s="8" t="str">
        <f t="shared" si="285"/>
        <v/>
      </c>
    </row>
    <row r="448" spans="1:69" x14ac:dyDescent="0.2">
      <c r="A448" s="8" t="str">
        <f>Binning!B449</f>
        <v>GPU</v>
      </c>
      <c r="B448" s="8" t="str">
        <f>Binning!C449</f>
        <v>MG009</v>
      </c>
      <c r="C448" s="8" t="str">
        <f>Binning!D449</f>
        <v>E2</v>
      </c>
      <c r="D448" s="8" t="str">
        <f>Binning!F449</f>
        <v>MG009_E2</v>
      </c>
      <c r="E448" s="8" t="str">
        <f>Binning!G449</f>
        <v>Bin1</v>
      </c>
      <c r="F448" s="8">
        <f>Binning!H449</f>
        <v>1245</v>
      </c>
      <c r="G448" s="8">
        <f>Binning!I449</f>
        <v>135</v>
      </c>
      <c r="H448" s="8">
        <f>Binning!J449</f>
        <v>479.40000000000003</v>
      </c>
      <c r="J448" s="8">
        <f>Binning!L449</f>
        <v>950</v>
      </c>
      <c r="K448" s="8">
        <f>Binning!M449</f>
        <v>750</v>
      </c>
      <c r="L448" s="8">
        <f>Binning!N449</f>
        <v>50</v>
      </c>
      <c r="M448" s="8">
        <f>Binning!Y449</f>
        <v>5</v>
      </c>
      <c r="O448" s="8">
        <f t="shared" si="257"/>
        <v>140</v>
      </c>
      <c r="P448" s="8">
        <f>Binning!AZ449</f>
        <v>342.4525995351467</v>
      </c>
      <c r="Q448" s="8" t="str">
        <f t="shared" si="258"/>
        <v>MG009_E2</v>
      </c>
      <c r="R448" s="8">
        <f t="shared" si="291"/>
        <v>950</v>
      </c>
      <c r="S448" s="8">
        <f t="shared" si="291"/>
        <v>950</v>
      </c>
      <c r="T448" s="8">
        <f t="shared" si="291"/>
        <v>950</v>
      </c>
      <c r="U448" s="8">
        <f t="shared" si="291"/>
        <v>950</v>
      </c>
      <c r="V448" s="8">
        <f t="shared" si="291"/>
        <v>950</v>
      </c>
      <c r="W448" s="8">
        <f t="shared" si="291"/>
        <v>940</v>
      </c>
      <c r="X448" s="8">
        <f t="shared" si="291"/>
        <v>930</v>
      </c>
      <c r="Y448" s="8">
        <f t="shared" si="291"/>
        <v>920</v>
      </c>
      <c r="Z448" s="8">
        <f t="shared" si="291"/>
        <v>915</v>
      </c>
      <c r="AA448" s="8">
        <f t="shared" si="291"/>
        <v>905</v>
      </c>
      <c r="AB448" s="8">
        <f t="shared" si="291"/>
        <v>900</v>
      </c>
      <c r="AC448" s="8">
        <f t="shared" si="291"/>
        <v>895</v>
      </c>
      <c r="AD448" s="8">
        <f t="shared" si="291"/>
        <v>890</v>
      </c>
      <c r="AE448" s="8">
        <f t="shared" si="291"/>
        <v>885</v>
      </c>
      <c r="AF448" s="8">
        <f t="shared" si="291"/>
        <v>880</v>
      </c>
      <c r="AG448" s="8" t="str">
        <f t="shared" si="291"/>
        <v/>
      </c>
      <c r="AH448" s="8" t="str">
        <f t="shared" si="289"/>
        <v/>
      </c>
      <c r="AI448" s="8" t="str">
        <f t="shared" si="289"/>
        <v/>
      </c>
      <c r="AJ448" s="8" t="str">
        <f t="shared" si="289"/>
        <v/>
      </c>
      <c r="AK448" s="8" t="str">
        <f t="shared" si="289"/>
        <v/>
      </c>
      <c r="AL448" s="8" t="str">
        <f t="shared" si="289"/>
        <v/>
      </c>
      <c r="AM448" s="8" t="str">
        <f t="shared" ref="AG448:AO480" si="292">IF($O448*1.03&gt;AM$2,MAX(MIN(FLOOR(($F448-$G448*LOG10($P448*AM$2/100))/$M448,1)*$M448,$J448),$K448),"")</f>
        <v/>
      </c>
      <c r="AN448" s="8" t="str">
        <f t="shared" si="292"/>
        <v/>
      </c>
      <c r="AO448" s="8" t="str">
        <f t="shared" si="292"/>
        <v/>
      </c>
      <c r="AQ448" s="8">
        <f t="shared" si="259"/>
        <v>140</v>
      </c>
      <c r="AR448" s="8">
        <f t="shared" si="260"/>
        <v>342.4525995351467</v>
      </c>
      <c r="AS448" s="8" t="str">
        <f t="shared" si="261"/>
        <v>MG009_E2</v>
      </c>
      <c r="AT448" s="8">
        <f t="shared" si="262"/>
        <v>1000</v>
      </c>
      <c r="AU448" s="8">
        <f t="shared" si="263"/>
        <v>1000</v>
      </c>
      <c r="AV448" s="8">
        <f t="shared" si="264"/>
        <v>1000</v>
      </c>
      <c r="AW448" s="8">
        <f t="shared" si="265"/>
        <v>1000</v>
      </c>
      <c r="AX448" s="8">
        <f t="shared" si="266"/>
        <v>1000</v>
      </c>
      <c r="AY448" s="8">
        <f t="shared" si="267"/>
        <v>990</v>
      </c>
      <c r="AZ448" s="8">
        <f t="shared" si="268"/>
        <v>980</v>
      </c>
      <c r="BA448" s="8">
        <f t="shared" si="269"/>
        <v>970</v>
      </c>
      <c r="BB448" s="8">
        <f t="shared" si="270"/>
        <v>965</v>
      </c>
      <c r="BC448" s="8">
        <f t="shared" si="271"/>
        <v>955</v>
      </c>
      <c r="BD448" s="8">
        <f t="shared" si="272"/>
        <v>950</v>
      </c>
      <c r="BE448" s="8">
        <f t="shared" si="273"/>
        <v>945</v>
      </c>
      <c r="BF448" s="8">
        <f t="shared" si="274"/>
        <v>940</v>
      </c>
      <c r="BG448" s="8">
        <f t="shared" si="275"/>
        <v>935</v>
      </c>
      <c r="BH448" s="8">
        <f t="shared" si="276"/>
        <v>930</v>
      </c>
      <c r="BI448" s="8" t="str">
        <f t="shared" si="277"/>
        <v/>
      </c>
      <c r="BJ448" s="8" t="str">
        <f t="shared" si="278"/>
        <v/>
      </c>
      <c r="BK448" s="8" t="str">
        <f t="shared" si="279"/>
        <v/>
      </c>
      <c r="BL448" s="8" t="str">
        <f t="shared" si="280"/>
        <v/>
      </c>
      <c r="BM448" s="8" t="str">
        <f t="shared" si="281"/>
        <v/>
      </c>
      <c r="BN448" s="8" t="str">
        <f t="shared" si="282"/>
        <v/>
      </c>
      <c r="BO448" s="8" t="str">
        <f t="shared" si="283"/>
        <v/>
      </c>
      <c r="BP448" s="8" t="str">
        <f t="shared" si="284"/>
        <v/>
      </c>
      <c r="BQ448" s="8" t="str">
        <f t="shared" si="285"/>
        <v/>
      </c>
    </row>
    <row r="449" spans="1:69" x14ac:dyDescent="0.2">
      <c r="A449" s="8" t="str">
        <f>Binning!B450</f>
        <v>GPU</v>
      </c>
      <c r="B449" s="8" t="str">
        <f>Binning!C450</f>
        <v>MG009</v>
      </c>
      <c r="C449" s="8" t="str">
        <f>Binning!D450</f>
        <v>E3</v>
      </c>
      <c r="D449" s="8" t="str">
        <f>Binning!F450</f>
        <v>MG009_E3</v>
      </c>
      <c r="E449" s="8" t="str">
        <f>Binning!G450</f>
        <v>Bin1</v>
      </c>
      <c r="F449" s="8">
        <f>Binning!H450</f>
        <v>1230</v>
      </c>
      <c r="G449" s="8">
        <f>Binning!I450</f>
        <v>135</v>
      </c>
      <c r="H449" s="8">
        <f>Binning!J450</f>
        <v>479.40000000000003</v>
      </c>
      <c r="J449" s="8">
        <f>Binning!L450</f>
        <v>940</v>
      </c>
      <c r="K449" s="8">
        <f>Binning!M450</f>
        <v>750</v>
      </c>
      <c r="L449" s="8">
        <f>Binning!N450</f>
        <v>50</v>
      </c>
      <c r="M449" s="8">
        <f>Binning!Y450</f>
        <v>5</v>
      </c>
      <c r="O449" s="8">
        <f t="shared" si="257"/>
        <v>140</v>
      </c>
      <c r="P449" s="8">
        <f>Binning!AZ450</f>
        <v>342.4525995351467</v>
      </c>
      <c r="Q449" s="8" t="str">
        <f t="shared" si="258"/>
        <v>MG009_E3</v>
      </c>
      <c r="R449" s="8">
        <f t="shared" si="291"/>
        <v>940</v>
      </c>
      <c r="S449" s="8">
        <f t="shared" si="291"/>
        <v>940</v>
      </c>
      <c r="T449" s="8">
        <f t="shared" si="291"/>
        <v>940</v>
      </c>
      <c r="U449" s="8">
        <f t="shared" si="291"/>
        <v>940</v>
      </c>
      <c r="V449" s="8">
        <f t="shared" si="291"/>
        <v>940</v>
      </c>
      <c r="W449" s="8">
        <f t="shared" si="291"/>
        <v>925</v>
      </c>
      <c r="X449" s="8">
        <f t="shared" si="291"/>
        <v>915</v>
      </c>
      <c r="Y449" s="8">
        <f t="shared" si="291"/>
        <v>905</v>
      </c>
      <c r="Z449" s="8">
        <f t="shared" si="291"/>
        <v>900</v>
      </c>
      <c r="AA449" s="8">
        <f t="shared" si="291"/>
        <v>890</v>
      </c>
      <c r="AB449" s="8">
        <f t="shared" si="291"/>
        <v>885</v>
      </c>
      <c r="AC449" s="8">
        <f t="shared" si="291"/>
        <v>880</v>
      </c>
      <c r="AD449" s="8">
        <f t="shared" si="291"/>
        <v>875</v>
      </c>
      <c r="AE449" s="8">
        <f t="shared" si="291"/>
        <v>870</v>
      </c>
      <c r="AF449" s="8">
        <f t="shared" si="291"/>
        <v>865</v>
      </c>
      <c r="AG449" s="8" t="str">
        <f t="shared" si="291"/>
        <v/>
      </c>
      <c r="AH449" s="8" t="str">
        <f t="shared" si="292"/>
        <v/>
      </c>
      <c r="AI449" s="8" t="str">
        <f t="shared" si="292"/>
        <v/>
      </c>
      <c r="AJ449" s="8" t="str">
        <f t="shared" si="292"/>
        <v/>
      </c>
      <c r="AK449" s="8" t="str">
        <f t="shared" si="292"/>
        <v/>
      </c>
      <c r="AL449" s="8" t="str">
        <f t="shared" si="292"/>
        <v/>
      </c>
      <c r="AM449" s="8" t="str">
        <f t="shared" si="292"/>
        <v/>
      </c>
      <c r="AN449" s="8" t="str">
        <f t="shared" si="292"/>
        <v/>
      </c>
      <c r="AO449" s="8" t="str">
        <f t="shared" si="292"/>
        <v/>
      </c>
      <c r="AQ449" s="8">
        <f t="shared" si="259"/>
        <v>140</v>
      </c>
      <c r="AR449" s="8">
        <f t="shared" si="260"/>
        <v>342.4525995351467</v>
      </c>
      <c r="AS449" s="8" t="str">
        <f t="shared" si="261"/>
        <v>MG009_E3</v>
      </c>
      <c r="AT449" s="8">
        <f t="shared" si="262"/>
        <v>990</v>
      </c>
      <c r="AU449" s="8">
        <f t="shared" si="263"/>
        <v>990</v>
      </c>
      <c r="AV449" s="8">
        <f t="shared" si="264"/>
        <v>990</v>
      </c>
      <c r="AW449" s="8">
        <f t="shared" si="265"/>
        <v>990</v>
      </c>
      <c r="AX449" s="8">
        <f t="shared" si="266"/>
        <v>990</v>
      </c>
      <c r="AY449" s="8">
        <f t="shared" si="267"/>
        <v>975</v>
      </c>
      <c r="AZ449" s="8">
        <f t="shared" si="268"/>
        <v>965</v>
      </c>
      <c r="BA449" s="8">
        <f t="shared" si="269"/>
        <v>955</v>
      </c>
      <c r="BB449" s="8">
        <f t="shared" si="270"/>
        <v>950</v>
      </c>
      <c r="BC449" s="8">
        <f t="shared" si="271"/>
        <v>940</v>
      </c>
      <c r="BD449" s="8">
        <f t="shared" si="272"/>
        <v>935</v>
      </c>
      <c r="BE449" s="8">
        <f t="shared" si="273"/>
        <v>930</v>
      </c>
      <c r="BF449" s="8">
        <f t="shared" si="274"/>
        <v>925</v>
      </c>
      <c r="BG449" s="8">
        <f t="shared" si="275"/>
        <v>920</v>
      </c>
      <c r="BH449" s="8">
        <f t="shared" si="276"/>
        <v>915</v>
      </c>
      <c r="BI449" s="8" t="str">
        <f t="shared" si="277"/>
        <v/>
      </c>
      <c r="BJ449" s="8" t="str">
        <f t="shared" si="278"/>
        <v/>
      </c>
      <c r="BK449" s="8" t="str">
        <f t="shared" si="279"/>
        <v/>
      </c>
      <c r="BL449" s="8" t="str">
        <f t="shared" si="280"/>
        <v/>
      </c>
      <c r="BM449" s="8" t="str">
        <f t="shared" si="281"/>
        <v/>
      </c>
      <c r="BN449" s="8" t="str">
        <f t="shared" si="282"/>
        <v/>
      </c>
      <c r="BO449" s="8" t="str">
        <f t="shared" si="283"/>
        <v/>
      </c>
      <c r="BP449" s="8" t="str">
        <f t="shared" si="284"/>
        <v/>
      </c>
      <c r="BQ449" s="8" t="str">
        <f t="shared" si="285"/>
        <v/>
      </c>
    </row>
    <row r="450" spans="1:69" x14ac:dyDescent="0.2">
      <c r="A450" s="8" t="str">
        <f>Binning!B451</f>
        <v>GPU</v>
      </c>
      <c r="B450" s="8" t="str">
        <f>Binning!C451</f>
        <v>MG009</v>
      </c>
      <c r="C450" s="8" t="str">
        <f>Binning!D451</f>
        <v>E4</v>
      </c>
      <c r="D450" s="8" t="str">
        <f>Binning!F451</f>
        <v>MG009_E4</v>
      </c>
      <c r="E450" s="8" t="str">
        <f>Binning!G451</f>
        <v>Bin1</v>
      </c>
      <c r="F450" s="8">
        <f>Binning!H451</f>
        <v>1215</v>
      </c>
      <c r="G450" s="8">
        <f>Binning!I451</f>
        <v>135</v>
      </c>
      <c r="H450" s="8">
        <f>Binning!J451</f>
        <v>479.40000000000003</v>
      </c>
      <c r="J450" s="8">
        <f>Binning!L451</f>
        <v>940</v>
      </c>
      <c r="K450" s="8">
        <f>Binning!M451</f>
        <v>750</v>
      </c>
      <c r="L450" s="8">
        <f>Binning!N451</f>
        <v>50</v>
      </c>
      <c r="M450" s="8">
        <f>Binning!Y451</f>
        <v>5</v>
      </c>
      <c r="O450" s="8">
        <f t="shared" si="257"/>
        <v>140</v>
      </c>
      <c r="P450" s="8">
        <f>Binning!AZ451</f>
        <v>342.4525995351467</v>
      </c>
      <c r="Q450" s="8" t="str">
        <f t="shared" si="258"/>
        <v>MG009_E4</v>
      </c>
      <c r="R450" s="8">
        <f t="shared" si="291"/>
        <v>940</v>
      </c>
      <c r="S450" s="8">
        <f t="shared" si="291"/>
        <v>940</v>
      </c>
      <c r="T450" s="8">
        <f t="shared" si="291"/>
        <v>940</v>
      </c>
      <c r="U450" s="8">
        <f t="shared" si="291"/>
        <v>940</v>
      </c>
      <c r="V450" s="8">
        <f t="shared" si="291"/>
        <v>925</v>
      </c>
      <c r="W450" s="8">
        <f t="shared" si="291"/>
        <v>910</v>
      </c>
      <c r="X450" s="8">
        <f t="shared" si="291"/>
        <v>900</v>
      </c>
      <c r="Y450" s="8">
        <f t="shared" si="291"/>
        <v>890</v>
      </c>
      <c r="Z450" s="8">
        <f t="shared" si="291"/>
        <v>885</v>
      </c>
      <c r="AA450" s="8">
        <f t="shared" si="291"/>
        <v>875</v>
      </c>
      <c r="AB450" s="8">
        <f t="shared" si="291"/>
        <v>870</v>
      </c>
      <c r="AC450" s="8">
        <f t="shared" si="291"/>
        <v>865</v>
      </c>
      <c r="AD450" s="8">
        <f t="shared" si="291"/>
        <v>860</v>
      </c>
      <c r="AE450" s="8">
        <f t="shared" si="291"/>
        <v>855</v>
      </c>
      <c r="AF450" s="8">
        <f t="shared" si="291"/>
        <v>850</v>
      </c>
      <c r="AG450" s="8" t="str">
        <f t="shared" si="291"/>
        <v/>
      </c>
      <c r="AH450" s="8" t="str">
        <f t="shared" si="292"/>
        <v/>
      </c>
      <c r="AI450" s="8" t="str">
        <f t="shared" si="292"/>
        <v/>
      </c>
      <c r="AJ450" s="8" t="str">
        <f t="shared" si="292"/>
        <v/>
      </c>
      <c r="AK450" s="8" t="str">
        <f t="shared" si="292"/>
        <v/>
      </c>
      <c r="AL450" s="8" t="str">
        <f t="shared" si="292"/>
        <v/>
      </c>
      <c r="AM450" s="8" t="str">
        <f t="shared" si="292"/>
        <v/>
      </c>
      <c r="AN450" s="8" t="str">
        <f t="shared" si="292"/>
        <v/>
      </c>
      <c r="AO450" s="8" t="str">
        <f t="shared" si="292"/>
        <v/>
      </c>
      <c r="AQ450" s="8">
        <f t="shared" si="259"/>
        <v>140</v>
      </c>
      <c r="AR450" s="8">
        <f t="shared" si="260"/>
        <v>342.4525995351467</v>
      </c>
      <c r="AS450" s="8" t="str">
        <f t="shared" si="261"/>
        <v>MG009_E4</v>
      </c>
      <c r="AT450" s="8">
        <f t="shared" si="262"/>
        <v>990</v>
      </c>
      <c r="AU450" s="8">
        <f t="shared" si="263"/>
        <v>990</v>
      </c>
      <c r="AV450" s="8">
        <f t="shared" si="264"/>
        <v>990</v>
      </c>
      <c r="AW450" s="8">
        <f t="shared" si="265"/>
        <v>990</v>
      </c>
      <c r="AX450" s="8">
        <f t="shared" si="266"/>
        <v>975</v>
      </c>
      <c r="AY450" s="8">
        <f t="shared" si="267"/>
        <v>960</v>
      </c>
      <c r="AZ450" s="8">
        <f t="shared" si="268"/>
        <v>950</v>
      </c>
      <c r="BA450" s="8">
        <f t="shared" si="269"/>
        <v>940</v>
      </c>
      <c r="BB450" s="8">
        <f t="shared" si="270"/>
        <v>935</v>
      </c>
      <c r="BC450" s="8">
        <f t="shared" si="271"/>
        <v>925</v>
      </c>
      <c r="BD450" s="8">
        <f t="shared" si="272"/>
        <v>920</v>
      </c>
      <c r="BE450" s="8">
        <f t="shared" si="273"/>
        <v>915</v>
      </c>
      <c r="BF450" s="8">
        <f t="shared" si="274"/>
        <v>910</v>
      </c>
      <c r="BG450" s="8">
        <f t="shared" si="275"/>
        <v>905</v>
      </c>
      <c r="BH450" s="8">
        <f t="shared" si="276"/>
        <v>900</v>
      </c>
      <c r="BI450" s="8" t="str">
        <f t="shared" si="277"/>
        <v/>
      </c>
      <c r="BJ450" s="8" t="str">
        <f t="shared" si="278"/>
        <v/>
      </c>
      <c r="BK450" s="8" t="str">
        <f t="shared" si="279"/>
        <v/>
      </c>
      <c r="BL450" s="8" t="str">
        <f t="shared" si="280"/>
        <v/>
      </c>
      <c r="BM450" s="8" t="str">
        <f t="shared" si="281"/>
        <v/>
      </c>
      <c r="BN450" s="8" t="str">
        <f t="shared" si="282"/>
        <v/>
      </c>
      <c r="BO450" s="8" t="str">
        <f t="shared" si="283"/>
        <v/>
      </c>
      <c r="BP450" s="8" t="str">
        <f t="shared" si="284"/>
        <v/>
      </c>
      <c r="BQ450" s="8" t="str">
        <f t="shared" si="285"/>
        <v/>
      </c>
    </row>
    <row r="451" spans="1:69" x14ac:dyDescent="0.2">
      <c r="A451" s="8" t="str">
        <f>Binning!B452</f>
        <v>GPU</v>
      </c>
      <c r="B451" s="8" t="str">
        <f>Binning!C452</f>
        <v>MG009</v>
      </c>
      <c r="C451" s="8" t="str">
        <f>Binning!D452</f>
        <v>E5</v>
      </c>
      <c r="D451" s="8" t="str">
        <f>Binning!F452</f>
        <v>MG009_E5</v>
      </c>
      <c r="E451" s="8" t="str">
        <f>Binning!G452</f>
        <v>Bin1</v>
      </c>
      <c r="F451" s="8">
        <f>Binning!H452</f>
        <v>1200</v>
      </c>
      <c r="G451" s="8">
        <f>Binning!I452</f>
        <v>135</v>
      </c>
      <c r="H451" s="8">
        <f>Binning!J452</f>
        <v>479.40000000000003</v>
      </c>
      <c r="J451" s="8">
        <f>Binning!L452</f>
        <v>940</v>
      </c>
      <c r="K451" s="8">
        <f>Binning!M452</f>
        <v>750</v>
      </c>
      <c r="L451" s="8">
        <f>Binning!N452</f>
        <v>50</v>
      </c>
      <c r="M451" s="8">
        <f>Binning!Y452</f>
        <v>5</v>
      </c>
      <c r="O451" s="8">
        <f t="shared" si="257"/>
        <v>140</v>
      </c>
      <c r="P451" s="8">
        <f>Binning!AZ452</f>
        <v>342.4525995351467</v>
      </c>
      <c r="Q451" s="8" t="str">
        <f t="shared" si="258"/>
        <v>MG009_E5</v>
      </c>
      <c r="R451" s="8">
        <f t="shared" si="291"/>
        <v>940</v>
      </c>
      <c r="S451" s="8">
        <f t="shared" si="291"/>
        <v>940</v>
      </c>
      <c r="T451" s="8">
        <f t="shared" si="291"/>
        <v>940</v>
      </c>
      <c r="U451" s="8">
        <f t="shared" si="291"/>
        <v>925</v>
      </c>
      <c r="V451" s="8">
        <f t="shared" si="291"/>
        <v>910</v>
      </c>
      <c r="W451" s="8">
        <f t="shared" si="291"/>
        <v>895</v>
      </c>
      <c r="X451" s="8">
        <f t="shared" si="291"/>
        <v>885</v>
      </c>
      <c r="Y451" s="8">
        <f t="shared" si="291"/>
        <v>875</v>
      </c>
      <c r="Z451" s="8">
        <f t="shared" si="291"/>
        <v>870</v>
      </c>
      <c r="AA451" s="8">
        <f t="shared" si="291"/>
        <v>860</v>
      </c>
      <c r="AB451" s="8">
        <f t="shared" si="291"/>
        <v>855</v>
      </c>
      <c r="AC451" s="8">
        <f t="shared" si="291"/>
        <v>850</v>
      </c>
      <c r="AD451" s="8">
        <f t="shared" si="291"/>
        <v>845</v>
      </c>
      <c r="AE451" s="8">
        <f t="shared" si="291"/>
        <v>840</v>
      </c>
      <c r="AF451" s="8">
        <f t="shared" si="291"/>
        <v>835</v>
      </c>
      <c r="AG451" s="8" t="str">
        <f t="shared" si="291"/>
        <v/>
      </c>
      <c r="AH451" s="8" t="str">
        <f t="shared" si="292"/>
        <v/>
      </c>
      <c r="AI451" s="8" t="str">
        <f t="shared" si="292"/>
        <v/>
      </c>
      <c r="AJ451" s="8" t="str">
        <f t="shared" si="292"/>
        <v/>
      </c>
      <c r="AK451" s="8" t="str">
        <f t="shared" si="292"/>
        <v/>
      </c>
      <c r="AL451" s="8" t="str">
        <f t="shared" si="292"/>
        <v/>
      </c>
      <c r="AM451" s="8" t="str">
        <f t="shared" si="292"/>
        <v/>
      </c>
      <c r="AN451" s="8" t="str">
        <f t="shared" si="292"/>
        <v/>
      </c>
      <c r="AO451" s="8" t="str">
        <f t="shared" si="292"/>
        <v/>
      </c>
      <c r="AQ451" s="8">
        <f t="shared" si="259"/>
        <v>140</v>
      </c>
      <c r="AR451" s="8">
        <f t="shared" si="260"/>
        <v>342.4525995351467</v>
      </c>
      <c r="AS451" s="8" t="str">
        <f t="shared" si="261"/>
        <v>MG009_E5</v>
      </c>
      <c r="AT451" s="8">
        <f t="shared" si="262"/>
        <v>990</v>
      </c>
      <c r="AU451" s="8">
        <f t="shared" si="263"/>
        <v>990</v>
      </c>
      <c r="AV451" s="8">
        <f t="shared" si="264"/>
        <v>990</v>
      </c>
      <c r="AW451" s="8">
        <f t="shared" si="265"/>
        <v>975</v>
      </c>
      <c r="AX451" s="8">
        <f t="shared" si="266"/>
        <v>960</v>
      </c>
      <c r="AY451" s="8">
        <f t="shared" si="267"/>
        <v>945</v>
      </c>
      <c r="AZ451" s="8">
        <f t="shared" si="268"/>
        <v>935</v>
      </c>
      <c r="BA451" s="8">
        <f t="shared" si="269"/>
        <v>925</v>
      </c>
      <c r="BB451" s="8">
        <f t="shared" si="270"/>
        <v>920</v>
      </c>
      <c r="BC451" s="8">
        <f t="shared" si="271"/>
        <v>910</v>
      </c>
      <c r="BD451" s="8">
        <f t="shared" si="272"/>
        <v>905</v>
      </c>
      <c r="BE451" s="8">
        <f t="shared" si="273"/>
        <v>900</v>
      </c>
      <c r="BF451" s="8">
        <f t="shared" si="274"/>
        <v>895</v>
      </c>
      <c r="BG451" s="8">
        <f t="shared" si="275"/>
        <v>890</v>
      </c>
      <c r="BH451" s="8">
        <f t="shared" si="276"/>
        <v>885</v>
      </c>
      <c r="BI451" s="8" t="str">
        <f t="shared" si="277"/>
        <v/>
      </c>
      <c r="BJ451" s="8" t="str">
        <f t="shared" si="278"/>
        <v/>
      </c>
      <c r="BK451" s="8" t="str">
        <f t="shared" si="279"/>
        <v/>
      </c>
      <c r="BL451" s="8" t="str">
        <f t="shared" si="280"/>
        <v/>
      </c>
      <c r="BM451" s="8" t="str">
        <f t="shared" si="281"/>
        <v/>
      </c>
      <c r="BN451" s="8" t="str">
        <f t="shared" si="282"/>
        <v/>
      </c>
      <c r="BO451" s="8" t="str">
        <f t="shared" si="283"/>
        <v/>
      </c>
      <c r="BP451" s="8" t="str">
        <f t="shared" si="284"/>
        <v/>
      </c>
      <c r="BQ451" s="8" t="str">
        <f t="shared" si="285"/>
        <v/>
      </c>
    </row>
    <row r="452" spans="1:69" x14ac:dyDescent="0.2">
      <c r="A452" s="8" t="str">
        <f>Binning!B453</f>
        <v>GPU</v>
      </c>
      <c r="B452" s="8" t="str">
        <f>Binning!C453</f>
        <v>MG009</v>
      </c>
      <c r="C452" s="8" t="str">
        <f>Binning!D453</f>
        <v>E6</v>
      </c>
      <c r="D452" s="8" t="str">
        <f>Binning!F453</f>
        <v>MG009_E6</v>
      </c>
      <c r="E452" s="8" t="str">
        <f>Binning!G453</f>
        <v>Bin1</v>
      </c>
      <c r="F452" s="8">
        <f>Binning!H453</f>
        <v>1185</v>
      </c>
      <c r="G452" s="8">
        <f>Binning!I453</f>
        <v>135</v>
      </c>
      <c r="H452" s="8">
        <f>Binning!J453</f>
        <v>479.40000000000003</v>
      </c>
      <c r="J452" s="8">
        <f>Binning!L453</f>
        <v>940</v>
      </c>
      <c r="K452" s="8">
        <f>Binning!M453</f>
        <v>750</v>
      </c>
      <c r="L452" s="8">
        <f>Binning!N453</f>
        <v>50</v>
      </c>
      <c r="M452" s="8">
        <f>Binning!Y453</f>
        <v>5</v>
      </c>
      <c r="O452" s="8">
        <f t="shared" si="257"/>
        <v>140</v>
      </c>
      <c r="P452" s="8">
        <f>Binning!AZ453</f>
        <v>342.4525995351467</v>
      </c>
      <c r="Q452" s="8" t="str">
        <f t="shared" si="258"/>
        <v>MG009_E6</v>
      </c>
      <c r="R452" s="8">
        <f t="shared" si="291"/>
        <v>940</v>
      </c>
      <c r="S452" s="8">
        <f t="shared" si="291"/>
        <v>940</v>
      </c>
      <c r="T452" s="8">
        <f t="shared" si="291"/>
        <v>935</v>
      </c>
      <c r="U452" s="8">
        <f t="shared" si="291"/>
        <v>910</v>
      </c>
      <c r="V452" s="8">
        <f t="shared" si="291"/>
        <v>895</v>
      </c>
      <c r="W452" s="8">
        <f t="shared" si="291"/>
        <v>880</v>
      </c>
      <c r="X452" s="8">
        <f t="shared" si="291"/>
        <v>870</v>
      </c>
      <c r="Y452" s="8">
        <f t="shared" si="291"/>
        <v>860</v>
      </c>
      <c r="Z452" s="8">
        <f t="shared" si="291"/>
        <v>855</v>
      </c>
      <c r="AA452" s="8">
        <f t="shared" si="291"/>
        <v>845</v>
      </c>
      <c r="AB452" s="8">
        <f t="shared" si="291"/>
        <v>840</v>
      </c>
      <c r="AC452" s="8">
        <f t="shared" si="291"/>
        <v>835</v>
      </c>
      <c r="AD452" s="8">
        <f t="shared" si="291"/>
        <v>830</v>
      </c>
      <c r="AE452" s="8">
        <f t="shared" si="291"/>
        <v>825</v>
      </c>
      <c r="AF452" s="8">
        <f t="shared" si="291"/>
        <v>820</v>
      </c>
      <c r="AG452" s="8" t="str">
        <f t="shared" si="291"/>
        <v/>
      </c>
      <c r="AH452" s="8" t="str">
        <f t="shared" si="292"/>
        <v/>
      </c>
      <c r="AI452" s="8" t="str">
        <f t="shared" si="292"/>
        <v/>
      </c>
      <c r="AJ452" s="8" t="str">
        <f t="shared" si="292"/>
        <v/>
      </c>
      <c r="AK452" s="8" t="str">
        <f t="shared" si="292"/>
        <v/>
      </c>
      <c r="AL452" s="8" t="str">
        <f t="shared" si="292"/>
        <v/>
      </c>
      <c r="AM452" s="8" t="str">
        <f t="shared" si="292"/>
        <v/>
      </c>
      <c r="AN452" s="8" t="str">
        <f t="shared" si="292"/>
        <v/>
      </c>
      <c r="AO452" s="8" t="str">
        <f t="shared" si="292"/>
        <v/>
      </c>
      <c r="AQ452" s="8">
        <f t="shared" si="259"/>
        <v>140</v>
      </c>
      <c r="AR452" s="8">
        <f t="shared" si="260"/>
        <v>342.4525995351467</v>
      </c>
      <c r="AS452" s="8" t="str">
        <f t="shared" si="261"/>
        <v>MG009_E6</v>
      </c>
      <c r="AT452" s="8">
        <f t="shared" si="262"/>
        <v>990</v>
      </c>
      <c r="AU452" s="8">
        <f t="shared" si="263"/>
        <v>990</v>
      </c>
      <c r="AV452" s="8">
        <f t="shared" si="264"/>
        <v>985</v>
      </c>
      <c r="AW452" s="8">
        <f t="shared" si="265"/>
        <v>960</v>
      </c>
      <c r="AX452" s="8">
        <f t="shared" si="266"/>
        <v>945</v>
      </c>
      <c r="AY452" s="8">
        <f t="shared" si="267"/>
        <v>930</v>
      </c>
      <c r="AZ452" s="8">
        <f t="shared" si="268"/>
        <v>920</v>
      </c>
      <c r="BA452" s="8">
        <f t="shared" si="269"/>
        <v>910</v>
      </c>
      <c r="BB452" s="8">
        <f t="shared" si="270"/>
        <v>905</v>
      </c>
      <c r="BC452" s="8">
        <f t="shared" si="271"/>
        <v>895</v>
      </c>
      <c r="BD452" s="8">
        <f t="shared" si="272"/>
        <v>890</v>
      </c>
      <c r="BE452" s="8">
        <f t="shared" si="273"/>
        <v>885</v>
      </c>
      <c r="BF452" s="8">
        <f t="shared" si="274"/>
        <v>880</v>
      </c>
      <c r="BG452" s="8">
        <f t="shared" si="275"/>
        <v>875</v>
      </c>
      <c r="BH452" s="8">
        <f t="shared" si="276"/>
        <v>870</v>
      </c>
      <c r="BI452" s="8" t="str">
        <f t="shared" si="277"/>
        <v/>
      </c>
      <c r="BJ452" s="8" t="str">
        <f t="shared" si="278"/>
        <v/>
      </c>
      <c r="BK452" s="8" t="str">
        <f t="shared" si="279"/>
        <v/>
      </c>
      <c r="BL452" s="8" t="str">
        <f t="shared" si="280"/>
        <v/>
      </c>
      <c r="BM452" s="8" t="str">
        <f t="shared" si="281"/>
        <v/>
      </c>
      <c r="BN452" s="8" t="str">
        <f t="shared" si="282"/>
        <v/>
      </c>
      <c r="BO452" s="8" t="str">
        <f t="shared" si="283"/>
        <v/>
      </c>
      <c r="BP452" s="8" t="str">
        <f t="shared" si="284"/>
        <v/>
      </c>
      <c r="BQ452" s="8" t="str">
        <f t="shared" si="285"/>
        <v/>
      </c>
    </row>
    <row r="453" spans="1:69" x14ac:dyDescent="0.2">
      <c r="A453" s="8" t="str">
        <f>Binning!B454</f>
        <v>GPU</v>
      </c>
      <c r="B453" s="8" t="str">
        <f>Binning!C454</f>
        <v>MG009</v>
      </c>
      <c r="C453" s="8" t="str">
        <f>Binning!D454</f>
        <v>E7</v>
      </c>
      <c r="D453" s="8" t="str">
        <f>Binning!F454</f>
        <v>MG009_E7</v>
      </c>
      <c r="E453" s="8" t="str">
        <f>Binning!G454</f>
        <v>Bin1</v>
      </c>
      <c r="F453" s="8">
        <f>Binning!H454</f>
        <v>1170</v>
      </c>
      <c r="G453" s="8">
        <f>Binning!I454</f>
        <v>135</v>
      </c>
      <c r="H453" s="8">
        <f>Binning!J454</f>
        <v>479.40000000000003</v>
      </c>
      <c r="J453" s="8">
        <f>Binning!L454</f>
        <v>940</v>
      </c>
      <c r="K453" s="8">
        <f>Binning!M454</f>
        <v>750</v>
      </c>
      <c r="L453" s="8">
        <f>Binning!N454</f>
        <v>50</v>
      </c>
      <c r="M453" s="8">
        <f>Binning!Y454</f>
        <v>5</v>
      </c>
      <c r="O453" s="8">
        <f t="shared" si="257"/>
        <v>140</v>
      </c>
      <c r="P453" s="8">
        <f>Binning!AZ454</f>
        <v>342.4525995351467</v>
      </c>
      <c r="Q453" s="8" t="str">
        <f t="shared" si="258"/>
        <v>MG009_E7</v>
      </c>
      <c r="R453" s="8">
        <f t="shared" si="291"/>
        <v>940</v>
      </c>
      <c r="S453" s="8">
        <f t="shared" si="291"/>
        <v>940</v>
      </c>
      <c r="T453" s="8">
        <f t="shared" si="291"/>
        <v>920</v>
      </c>
      <c r="U453" s="8">
        <f t="shared" si="291"/>
        <v>895</v>
      </c>
      <c r="V453" s="8">
        <f t="shared" si="291"/>
        <v>880</v>
      </c>
      <c r="W453" s="8">
        <f t="shared" si="291"/>
        <v>865</v>
      </c>
      <c r="X453" s="8">
        <f t="shared" si="291"/>
        <v>855</v>
      </c>
      <c r="Y453" s="8">
        <f t="shared" si="291"/>
        <v>845</v>
      </c>
      <c r="Z453" s="8">
        <f t="shared" si="291"/>
        <v>840</v>
      </c>
      <c r="AA453" s="8">
        <f t="shared" si="291"/>
        <v>830</v>
      </c>
      <c r="AB453" s="8">
        <f t="shared" si="291"/>
        <v>825</v>
      </c>
      <c r="AC453" s="8">
        <f t="shared" si="291"/>
        <v>820</v>
      </c>
      <c r="AD453" s="8">
        <f t="shared" si="291"/>
        <v>815</v>
      </c>
      <c r="AE453" s="8">
        <f t="shared" si="291"/>
        <v>810</v>
      </c>
      <c r="AF453" s="8">
        <f t="shared" si="291"/>
        <v>805</v>
      </c>
      <c r="AG453" s="8" t="str">
        <f t="shared" si="291"/>
        <v/>
      </c>
      <c r="AH453" s="8" t="str">
        <f t="shared" si="292"/>
        <v/>
      </c>
      <c r="AI453" s="8" t="str">
        <f t="shared" si="292"/>
        <v/>
      </c>
      <c r="AJ453" s="8" t="str">
        <f t="shared" si="292"/>
        <v/>
      </c>
      <c r="AK453" s="8" t="str">
        <f t="shared" si="292"/>
        <v/>
      </c>
      <c r="AL453" s="8" t="str">
        <f t="shared" si="292"/>
        <v/>
      </c>
      <c r="AM453" s="8" t="str">
        <f t="shared" si="292"/>
        <v/>
      </c>
      <c r="AN453" s="8" t="str">
        <f t="shared" si="292"/>
        <v/>
      </c>
      <c r="AO453" s="8" t="str">
        <f t="shared" si="292"/>
        <v/>
      </c>
      <c r="AQ453" s="8">
        <f t="shared" si="259"/>
        <v>140</v>
      </c>
      <c r="AR453" s="8">
        <f t="shared" si="260"/>
        <v>342.4525995351467</v>
      </c>
      <c r="AS453" s="8" t="str">
        <f t="shared" si="261"/>
        <v>MG009_E7</v>
      </c>
      <c r="AT453" s="8">
        <f t="shared" si="262"/>
        <v>990</v>
      </c>
      <c r="AU453" s="8">
        <f t="shared" si="263"/>
        <v>990</v>
      </c>
      <c r="AV453" s="8">
        <f t="shared" si="264"/>
        <v>970</v>
      </c>
      <c r="AW453" s="8">
        <f t="shared" si="265"/>
        <v>945</v>
      </c>
      <c r="AX453" s="8">
        <f t="shared" si="266"/>
        <v>930</v>
      </c>
      <c r="AY453" s="8">
        <f t="shared" si="267"/>
        <v>915</v>
      </c>
      <c r="AZ453" s="8">
        <f t="shared" si="268"/>
        <v>905</v>
      </c>
      <c r="BA453" s="8">
        <f t="shared" si="269"/>
        <v>895</v>
      </c>
      <c r="BB453" s="8">
        <f t="shared" si="270"/>
        <v>890</v>
      </c>
      <c r="BC453" s="8">
        <f t="shared" si="271"/>
        <v>880</v>
      </c>
      <c r="BD453" s="8">
        <f t="shared" si="272"/>
        <v>875</v>
      </c>
      <c r="BE453" s="8">
        <f t="shared" si="273"/>
        <v>870</v>
      </c>
      <c r="BF453" s="8">
        <f t="shared" si="274"/>
        <v>865</v>
      </c>
      <c r="BG453" s="8">
        <f t="shared" si="275"/>
        <v>860</v>
      </c>
      <c r="BH453" s="8">
        <f t="shared" si="276"/>
        <v>855</v>
      </c>
      <c r="BI453" s="8" t="str">
        <f t="shared" si="277"/>
        <v/>
      </c>
      <c r="BJ453" s="8" t="str">
        <f t="shared" si="278"/>
        <v/>
      </c>
      <c r="BK453" s="8" t="str">
        <f t="shared" si="279"/>
        <v/>
      </c>
      <c r="BL453" s="8" t="str">
        <f t="shared" si="280"/>
        <v/>
      </c>
      <c r="BM453" s="8" t="str">
        <f t="shared" si="281"/>
        <v/>
      </c>
      <c r="BN453" s="8" t="str">
        <f t="shared" si="282"/>
        <v/>
      </c>
      <c r="BO453" s="8" t="str">
        <f t="shared" si="283"/>
        <v/>
      </c>
      <c r="BP453" s="8" t="str">
        <f t="shared" si="284"/>
        <v/>
      </c>
      <c r="BQ453" s="8" t="str">
        <f t="shared" si="285"/>
        <v/>
      </c>
    </row>
    <row r="454" spans="1:69" x14ac:dyDescent="0.2">
      <c r="A454" s="8" t="str">
        <f>Binning!B455</f>
        <v>GPU</v>
      </c>
      <c r="B454" s="8" t="str">
        <f>Binning!C455</f>
        <v>MG009</v>
      </c>
      <c r="C454" s="8" t="str">
        <f>Binning!D455</f>
        <v>E8</v>
      </c>
      <c r="D454" s="8" t="str">
        <f>Binning!F455</f>
        <v>MG009_E8</v>
      </c>
      <c r="E454" s="8" t="str">
        <f>Binning!G455</f>
        <v>Bin1</v>
      </c>
      <c r="F454" s="8">
        <f>Binning!H455</f>
        <v>1155</v>
      </c>
      <c r="G454" s="8">
        <f>Binning!I455</f>
        <v>135</v>
      </c>
      <c r="H454" s="8">
        <f>Binning!J455</f>
        <v>479.40000000000003</v>
      </c>
      <c r="J454" s="8">
        <f>Binning!L455</f>
        <v>940</v>
      </c>
      <c r="K454" s="8">
        <f>Binning!M455</f>
        <v>750</v>
      </c>
      <c r="L454" s="8">
        <f>Binning!N455</f>
        <v>50</v>
      </c>
      <c r="M454" s="8">
        <f>Binning!Y455</f>
        <v>5</v>
      </c>
      <c r="O454" s="8">
        <f t="shared" si="257"/>
        <v>140</v>
      </c>
      <c r="P454" s="8">
        <f>Binning!AZ455</f>
        <v>342.4525995351467</v>
      </c>
      <c r="Q454" s="8" t="str">
        <f t="shared" si="258"/>
        <v>MG009_E8</v>
      </c>
      <c r="R454" s="8">
        <f t="shared" si="291"/>
        <v>940</v>
      </c>
      <c r="S454" s="8">
        <f t="shared" si="291"/>
        <v>940</v>
      </c>
      <c r="T454" s="8">
        <f t="shared" si="291"/>
        <v>905</v>
      </c>
      <c r="U454" s="8">
        <f t="shared" si="291"/>
        <v>880</v>
      </c>
      <c r="V454" s="8">
        <f t="shared" si="291"/>
        <v>865</v>
      </c>
      <c r="W454" s="8">
        <f t="shared" si="291"/>
        <v>850</v>
      </c>
      <c r="X454" s="8">
        <f t="shared" si="291"/>
        <v>840</v>
      </c>
      <c r="Y454" s="8">
        <f t="shared" si="291"/>
        <v>830</v>
      </c>
      <c r="Z454" s="8">
        <f t="shared" si="291"/>
        <v>825</v>
      </c>
      <c r="AA454" s="8">
        <f t="shared" si="291"/>
        <v>815</v>
      </c>
      <c r="AB454" s="8">
        <f t="shared" si="291"/>
        <v>810</v>
      </c>
      <c r="AC454" s="8">
        <f t="shared" si="291"/>
        <v>805</v>
      </c>
      <c r="AD454" s="8">
        <f t="shared" si="291"/>
        <v>800</v>
      </c>
      <c r="AE454" s="8">
        <f t="shared" si="291"/>
        <v>795</v>
      </c>
      <c r="AF454" s="8">
        <f t="shared" si="291"/>
        <v>790</v>
      </c>
      <c r="AG454" s="8" t="str">
        <f t="shared" si="291"/>
        <v/>
      </c>
      <c r="AH454" s="8" t="str">
        <f t="shared" si="292"/>
        <v/>
      </c>
      <c r="AI454" s="8" t="str">
        <f t="shared" si="292"/>
        <v/>
      </c>
      <c r="AJ454" s="8" t="str">
        <f t="shared" si="292"/>
        <v/>
      </c>
      <c r="AK454" s="8" t="str">
        <f t="shared" si="292"/>
        <v/>
      </c>
      <c r="AL454" s="8" t="str">
        <f t="shared" si="292"/>
        <v/>
      </c>
      <c r="AM454" s="8" t="str">
        <f t="shared" si="292"/>
        <v/>
      </c>
      <c r="AN454" s="8" t="str">
        <f t="shared" si="292"/>
        <v/>
      </c>
      <c r="AO454" s="8" t="str">
        <f t="shared" si="292"/>
        <v/>
      </c>
      <c r="AQ454" s="8">
        <f t="shared" si="259"/>
        <v>140</v>
      </c>
      <c r="AR454" s="8">
        <f t="shared" si="260"/>
        <v>342.4525995351467</v>
      </c>
      <c r="AS454" s="8" t="str">
        <f t="shared" si="261"/>
        <v>MG009_E8</v>
      </c>
      <c r="AT454" s="8">
        <f t="shared" si="262"/>
        <v>990</v>
      </c>
      <c r="AU454" s="8">
        <f t="shared" si="263"/>
        <v>990</v>
      </c>
      <c r="AV454" s="8">
        <f t="shared" si="264"/>
        <v>955</v>
      </c>
      <c r="AW454" s="8">
        <f t="shared" si="265"/>
        <v>930</v>
      </c>
      <c r="AX454" s="8">
        <f t="shared" si="266"/>
        <v>915</v>
      </c>
      <c r="AY454" s="8">
        <f t="shared" si="267"/>
        <v>900</v>
      </c>
      <c r="AZ454" s="8">
        <f t="shared" si="268"/>
        <v>890</v>
      </c>
      <c r="BA454" s="8">
        <f t="shared" si="269"/>
        <v>880</v>
      </c>
      <c r="BB454" s="8">
        <f t="shared" si="270"/>
        <v>875</v>
      </c>
      <c r="BC454" s="8">
        <f t="shared" si="271"/>
        <v>865</v>
      </c>
      <c r="BD454" s="8">
        <f t="shared" si="272"/>
        <v>860</v>
      </c>
      <c r="BE454" s="8">
        <f t="shared" si="273"/>
        <v>855</v>
      </c>
      <c r="BF454" s="8">
        <f t="shared" si="274"/>
        <v>850</v>
      </c>
      <c r="BG454" s="8">
        <f t="shared" si="275"/>
        <v>845</v>
      </c>
      <c r="BH454" s="8">
        <f t="shared" si="276"/>
        <v>840</v>
      </c>
      <c r="BI454" s="8" t="str">
        <f t="shared" si="277"/>
        <v/>
      </c>
      <c r="BJ454" s="8" t="str">
        <f t="shared" si="278"/>
        <v/>
      </c>
      <c r="BK454" s="8" t="str">
        <f t="shared" si="279"/>
        <v/>
      </c>
      <c r="BL454" s="8" t="str">
        <f t="shared" si="280"/>
        <v/>
      </c>
      <c r="BM454" s="8" t="str">
        <f t="shared" si="281"/>
        <v/>
      </c>
      <c r="BN454" s="8" t="str">
        <f t="shared" si="282"/>
        <v/>
      </c>
      <c r="BO454" s="8" t="str">
        <f t="shared" si="283"/>
        <v/>
      </c>
      <c r="BP454" s="8" t="str">
        <f t="shared" si="284"/>
        <v/>
      </c>
      <c r="BQ454" s="8" t="str">
        <f t="shared" si="285"/>
        <v/>
      </c>
    </row>
    <row r="455" spans="1:69" x14ac:dyDescent="0.2">
      <c r="A455" s="8" t="str">
        <f>Binning!B456</f>
        <v>GPU</v>
      </c>
      <c r="B455" s="8" t="str">
        <f>Binning!C456</f>
        <v>MG009</v>
      </c>
      <c r="C455" s="8" t="str">
        <f>Binning!D456</f>
        <v>E9</v>
      </c>
      <c r="D455" s="8" t="str">
        <f>Binning!F456</f>
        <v>MG009_E9</v>
      </c>
      <c r="E455" s="8" t="str">
        <f>Binning!G456</f>
        <v>Bin1</v>
      </c>
      <c r="F455" s="8">
        <f>Binning!H456</f>
        <v>1140</v>
      </c>
      <c r="G455" s="8">
        <f>Binning!I456</f>
        <v>135</v>
      </c>
      <c r="H455" s="8">
        <f>Binning!J456</f>
        <v>479.40000000000003</v>
      </c>
      <c r="J455" s="8">
        <f>Binning!L456</f>
        <v>940</v>
      </c>
      <c r="K455" s="8">
        <f>Binning!M456</f>
        <v>750</v>
      </c>
      <c r="L455" s="8">
        <f>Binning!N456</f>
        <v>50</v>
      </c>
      <c r="M455" s="8">
        <f>Binning!Y456</f>
        <v>5</v>
      </c>
      <c r="O455" s="8">
        <f t="shared" si="257"/>
        <v>140</v>
      </c>
      <c r="P455" s="8">
        <f>Binning!AZ456</f>
        <v>342.4525995351467</v>
      </c>
      <c r="Q455" s="8" t="str">
        <f t="shared" si="258"/>
        <v>MG009_E9</v>
      </c>
      <c r="R455" s="8">
        <f t="shared" si="291"/>
        <v>940</v>
      </c>
      <c r="S455" s="8">
        <f t="shared" si="291"/>
        <v>930</v>
      </c>
      <c r="T455" s="8">
        <f t="shared" si="291"/>
        <v>890</v>
      </c>
      <c r="U455" s="8">
        <f t="shared" si="291"/>
        <v>865</v>
      </c>
      <c r="V455" s="8">
        <f t="shared" si="291"/>
        <v>850</v>
      </c>
      <c r="W455" s="8">
        <f t="shared" si="291"/>
        <v>835</v>
      </c>
      <c r="X455" s="8">
        <f t="shared" si="291"/>
        <v>825</v>
      </c>
      <c r="Y455" s="8">
        <f t="shared" si="291"/>
        <v>815</v>
      </c>
      <c r="Z455" s="8">
        <f t="shared" si="291"/>
        <v>810</v>
      </c>
      <c r="AA455" s="8">
        <f t="shared" si="291"/>
        <v>800</v>
      </c>
      <c r="AB455" s="8">
        <f t="shared" si="291"/>
        <v>795</v>
      </c>
      <c r="AC455" s="8">
        <f t="shared" si="291"/>
        <v>790</v>
      </c>
      <c r="AD455" s="8">
        <f t="shared" si="291"/>
        <v>785</v>
      </c>
      <c r="AE455" s="8">
        <f t="shared" si="291"/>
        <v>780</v>
      </c>
      <c r="AF455" s="8">
        <f t="shared" si="291"/>
        <v>775</v>
      </c>
      <c r="AG455" s="8" t="str">
        <f t="shared" si="291"/>
        <v/>
      </c>
      <c r="AH455" s="8" t="str">
        <f t="shared" si="292"/>
        <v/>
      </c>
      <c r="AI455" s="8" t="str">
        <f t="shared" si="292"/>
        <v/>
      </c>
      <c r="AJ455" s="8" t="str">
        <f t="shared" si="292"/>
        <v/>
      </c>
      <c r="AK455" s="8" t="str">
        <f t="shared" si="292"/>
        <v/>
      </c>
      <c r="AL455" s="8" t="str">
        <f t="shared" si="292"/>
        <v/>
      </c>
      <c r="AM455" s="8" t="str">
        <f t="shared" si="292"/>
        <v/>
      </c>
      <c r="AN455" s="8" t="str">
        <f t="shared" si="292"/>
        <v/>
      </c>
      <c r="AO455" s="8" t="str">
        <f t="shared" si="292"/>
        <v/>
      </c>
      <c r="AQ455" s="8">
        <f t="shared" si="259"/>
        <v>140</v>
      </c>
      <c r="AR455" s="8">
        <f t="shared" si="260"/>
        <v>342.4525995351467</v>
      </c>
      <c r="AS455" s="8" t="str">
        <f t="shared" si="261"/>
        <v>MG009_E9</v>
      </c>
      <c r="AT455" s="8">
        <f t="shared" si="262"/>
        <v>990</v>
      </c>
      <c r="AU455" s="8">
        <f t="shared" si="263"/>
        <v>980</v>
      </c>
      <c r="AV455" s="8">
        <f t="shared" si="264"/>
        <v>940</v>
      </c>
      <c r="AW455" s="8">
        <f t="shared" si="265"/>
        <v>915</v>
      </c>
      <c r="AX455" s="8">
        <f t="shared" si="266"/>
        <v>900</v>
      </c>
      <c r="AY455" s="8">
        <f t="shared" si="267"/>
        <v>885</v>
      </c>
      <c r="AZ455" s="8">
        <f t="shared" si="268"/>
        <v>875</v>
      </c>
      <c r="BA455" s="8">
        <f t="shared" si="269"/>
        <v>865</v>
      </c>
      <c r="BB455" s="8">
        <f t="shared" si="270"/>
        <v>860</v>
      </c>
      <c r="BC455" s="8">
        <f t="shared" si="271"/>
        <v>850</v>
      </c>
      <c r="BD455" s="8">
        <f t="shared" si="272"/>
        <v>845</v>
      </c>
      <c r="BE455" s="8">
        <f t="shared" si="273"/>
        <v>840</v>
      </c>
      <c r="BF455" s="8">
        <f t="shared" si="274"/>
        <v>835</v>
      </c>
      <c r="BG455" s="8">
        <f t="shared" si="275"/>
        <v>830</v>
      </c>
      <c r="BH455" s="8">
        <f t="shared" si="276"/>
        <v>825</v>
      </c>
      <c r="BI455" s="8" t="str">
        <f t="shared" si="277"/>
        <v/>
      </c>
      <c r="BJ455" s="8" t="str">
        <f t="shared" si="278"/>
        <v/>
      </c>
      <c r="BK455" s="8" t="str">
        <f t="shared" si="279"/>
        <v/>
      </c>
      <c r="BL455" s="8" t="str">
        <f t="shared" si="280"/>
        <v/>
      </c>
      <c r="BM455" s="8" t="str">
        <f t="shared" si="281"/>
        <v/>
      </c>
      <c r="BN455" s="8" t="str">
        <f t="shared" si="282"/>
        <v/>
      </c>
      <c r="BO455" s="8" t="str">
        <f t="shared" si="283"/>
        <v/>
      </c>
      <c r="BP455" s="8" t="str">
        <f t="shared" si="284"/>
        <v/>
      </c>
      <c r="BQ455" s="8" t="str">
        <f t="shared" si="285"/>
        <v/>
      </c>
    </row>
    <row r="456" spans="1:69" x14ac:dyDescent="0.2">
      <c r="A456" s="8" t="str">
        <f>Binning!B457</f>
        <v>GPU</v>
      </c>
      <c r="B456" s="8" t="str">
        <f>Binning!C457</f>
        <v>MG009</v>
      </c>
      <c r="C456" s="8" t="str">
        <f>Binning!D457</f>
        <v>E10</v>
      </c>
      <c r="D456" s="8" t="str">
        <f>Binning!F457</f>
        <v>MG009_E10</v>
      </c>
      <c r="E456" s="8" t="str">
        <f>Binning!G457</f>
        <v>Bin1</v>
      </c>
      <c r="F456" s="8">
        <f>Binning!H457</f>
        <v>1125</v>
      </c>
      <c r="G456" s="8">
        <f>Binning!I457</f>
        <v>135</v>
      </c>
      <c r="H456" s="8">
        <f>Binning!J457</f>
        <v>479.40000000000003</v>
      </c>
      <c r="J456" s="8">
        <f>Binning!L457</f>
        <v>940</v>
      </c>
      <c r="K456" s="8">
        <f>Binning!M457</f>
        <v>750</v>
      </c>
      <c r="L456" s="8">
        <f>Binning!N457</f>
        <v>50</v>
      </c>
      <c r="M456" s="8">
        <f>Binning!Y457</f>
        <v>5</v>
      </c>
      <c r="O456" s="8">
        <f t="shared" si="257"/>
        <v>140</v>
      </c>
      <c r="P456" s="8">
        <f>Binning!AZ457</f>
        <v>342.4525995351467</v>
      </c>
      <c r="Q456" s="8" t="str">
        <f t="shared" si="258"/>
        <v>MG009_E10</v>
      </c>
      <c r="R456" s="8">
        <f t="shared" si="291"/>
        <v>940</v>
      </c>
      <c r="S456" s="8">
        <f t="shared" si="291"/>
        <v>915</v>
      </c>
      <c r="T456" s="8">
        <f t="shared" si="291"/>
        <v>875</v>
      </c>
      <c r="U456" s="8">
        <f t="shared" si="291"/>
        <v>850</v>
      </c>
      <c r="V456" s="8">
        <f t="shared" si="291"/>
        <v>835</v>
      </c>
      <c r="W456" s="8">
        <f t="shared" si="291"/>
        <v>820</v>
      </c>
      <c r="X456" s="8">
        <f t="shared" si="291"/>
        <v>810</v>
      </c>
      <c r="Y456" s="8">
        <f t="shared" si="291"/>
        <v>800</v>
      </c>
      <c r="Z456" s="8">
        <f t="shared" si="291"/>
        <v>795</v>
      </c>
      <c r="AA456" s="8">
        <f t="shared" si="291"/>
        <v>785</v>
      </c>
      <c r="AB456" s="8">
        <f t="shared" si="291"/>
        <v>780</v>
      </c>
      <c r="AC456" s="8">
        <f t="shared" si="291"/>
        <v>775</v>
      </c>
      <c r="AD456" s="8">
        <f t="shared" si="291"/>
        <v>770</v>
      </c>
      <c r="AE456" s="8">
        <f t="shared" si="291"/>
        <v>765</v>
      </c>
      <c r="AF456" s="8">
        <f t="shared" si="291"/>
        <v>760</v>
      </c>
      <c r="AG456" s="8" t="str">
        <f t="shared" si="291"/>
        <v/>
      </c>
      <c r="AH456" s="8" t="str">
        <f t="shared" si="292"/>
        <v/>
      </c>
      <c r="AI456" s="8" t="str">
        <f t="shared" si="292"/>
        <v/>
      </c>
      <c r="AJ456" s="8" t="str">
        <f t="shared" si="292"/>
        <v/>
      </c>
      <c r="AK456" s="8" t="str">
        <f t="shared" si="292"/>
        <v/>
      </c>
      <c r="AL456" s="8" t="str">
        <f t="shared" si="292"/>
        <v/>
      </c>
      <c r="AM456" s="8" t="str">
        <f t="shared" si="292"/>
        <v/>
      </c>
      <c r="AN456" s="8" t="str">
        <f t="shared" si="292"/>
        <v/>
      </c>
      <c r="AO456" s="8" t="str">
        <f t="shared" si="292"/>
        <v/>
      </c>
      <c r="AQ456" s="8">
        <f t="shared" si="259"/>
        <v>140</v>
      </c>
      <c r="AR456" s="8">
        <f t="shared" si="260"/>
        <v>342.4525995351467</v>
      </c>
      <c r="AS456" s="8" t="str">
        <f t="shared" si="261"/>
        <v>MG009_E10</v>
      </c>
      <c r="AT456" s="8">
        <f t="shared" si="262"/>
        <v>990</v>
      </c>
      <c r="AU456" s="8">
        <f t="shared" si="263"/>
        <v>965</v>
      </c>
      <c r="AV456" s="8">
        <f t="shared" si="264"/>
        <v>925</v>
      </c>
      <c r="AW456" s="8">
        <f t="shared" si="265"/>
        <v>900</v>
      </c>
      <c r="AX456" s="8">
        <f t="shared" si="266"/>
        <v>885</v>
      </c>
      <c r="AY456" s="8">
        <f t="shared" si="267"/>
        <v>870</v>
      </c>
      <c r="AZ456" s="8">
        <f t="shared" si="268"/>
        <v>860</v>
      </c>
      <c r="BA456" s="8">
        <f t="shared" si="269"/>
        <v>850</v>
      </c>
      <c r="BB456" s="8">
        <f t="shared" si="270"/>
        <v>845</v>
      </c>
      <c r="BC456" s="8">
        <f t="shared" si="271"/>
        <v>835</v>
      </c>
      <c r="BD456" s="8">
        <f t="shared" si="272"/>
        <v>830</v>
      </c>
      <c r="BE456" s="8">
        <f t="shared" si="273"/>
        <v>825</v>
      </c>
      <c r="BF456" s="8">
        <f t="shared" si="274"/>
        <v>820</v>
      </c>
      <c r="BG456" s="8">
        <f t="shared" si="275"/>
        <v>815</v>
      </c>
      <c r="BH456" s="8">
        <f t="shared" si="276"/>
        <v>810</v>
      </c>
      <c r="BI456" s="8" t="str">
        <f t="shared" si="277"/>
        <v/>
      </c>
      <c r="BJ456" s="8" t="str">
        <f t="shared" si="278"/>
        <v/>
      </c>
      <c r="BK456" s="8" t="str">
        <f t="shared" si="279"/>
        <v/>
      </c>
      <c r="BL456" s="8" t="str">
        <f t="shared" si="280"/>
        <v/>
      </c>
      <c r="BM456" s="8" t="str">
        <f t="shared" si="281"/>
        <v/>
      </c>
      <c r="BN456" s="8" t="str">
        <f t="shared" si="282"/>
        <v/>
      </c>
      <c r="BO456" s="8" t="str">
        <f t="shared" si="283"/>
        <v/>
      </c>
      <c r="BP456" s="8" t="str">
        <f t="shared" si="284"/>
        <v/>
      </c>
      <c r="BQ456" s="8" t="str">
        <f t="shared" si="285"/>
        <v/>
      </c>
    </row>
    <row r="457" spans="1:69" x14ac:dyDescent="0.2">
      <c r="A457" s="8" t="str">
        <f>Binning!B458</f>
        <v>GPU</v>
      </c>
      <c r="B457" s="8" t="str">
        <f>Binning!C458</f>
        <v>MG009</v>
      </c>
      <c r="C457" s="8" t="str">
        <f>Binning!D458</f>
        <v>E11</v>
      </c>
      <c r="D457" s="8" t="str">
        <f>Binning!F458</f>
        <v>MG009_E11</v>
      </c>
      <c r="E457" s="8" t="str">
        <f>Binning!G458</f>
        <v>Bin1</v>
      </c>
      <c r="F457" s="8">
        <f>Binning!H458</f>
        <v>1110</v>
      </c>
      <c r="G457" s="8">
        <f>Binning!I458</f>
        <v>135</v>
      </c>
      <c r="H457" s="8">
        <f>Binning!J458</f>
        <v>479.40000000000003</v>
      </c>
      <c r="J457" s="8">
        <f>Binning!L458</f>
        <v>940</v>
      </c>
      <c r="K457" s="8">
        <f>Binning!M458</f>
        <v>750</v>
      </c>
      <c r="L457" s="8">
        <f>Binning!N458</f>
        <v>50</v>
      </c>
      <c r="M457" s="8">
        <f>Binning!Y458</f>
        <v>5</v>
      </c>
      <c r="O457" s="8">
        <f t="shared" si="257"/>
        <v>140</v>
      </c>
      <c r="P457" s="8">
        <f>Binning!AZ458</f>
        <v>342.4525995351467</v>
      </c>
      <c r="Q457" s="8" t="str">
        <f t="shared" si="258"/>
        <v>MG009_E11</v>
      </c>
      <c r="R457" s="8">
        <f t="shared" si="291"/>
        <v>940</v>
      </c>
      <c r="S457" s="8">
        <f t="shared" si="291"/>
        <v>900</v>
      </c>
      <c r="T457" s="8">
        <f t="shared" si="291"/>
        <v>860</v>
      </c>
      <c r="U457" s="8">
        <f t="shared" si="291"/>
        <v>835</v>
      </c>
      <c r="V457" s="8">
        <f t="shared" si="291"/>
        <v>820</v>
      </c>
      <c r="W457" s="8">
        <f t="shared" si="291"/>
        <v>805</v>
      </c>
      <c r="X457" s="8">
        <f t="shared" si="291"/>
        <v>795</v>
      </c>
      <c r="Y457" s="8">
        <f t="shared" si="291"/>
        <v>785</v>
      </c>
      <c r="Z457" s="8">
        <f t="shared" si="291"/>
        <v>780</v>
      </c>
      <c r="AA457" s="8">
        <f t="shared" si="291"/>
        <v>770</v>
      </c>
      <c r="AB457" s="8">
        <f t="shared" si="291"/>
        <v>765</v>
      </c>
      <c r="AC457" s="8">
        <f t="shared" si="291"/>
        <v>760</v>
      </c>
      <c r="AD457" s="8">
        <f t="shared" si="291"/>
        <v>755</v>
      </c>
      <c r="AE457" s="8">
        <f t="shared" si="291"/>
        <v>750</v>
      </c>
      <c r="AF457" s="8">
        <f t="shared" si="291"/>
        <v>750</v>
      </c>
      <c r="AG457" s="8" t="str">
        <f t="shared" si="291"/>
        <v/>
      </c>
      <c r="AH457" s="8" t="str">
        <f t="shared" si="292"/>
        <v/>
      </c>
      <c r="AI457" s="8" t="str">
        <f t="shared" si="292"/>
        <v/>
      </c>
      <c r="AJ457" s="8" t="str">
        <f t="shared" si="292"/>
        <v/>
      </c>
      <c r="AK457" s="8" t="str">
        <f t="shared" si="292"/>
        <v/>
      </c>
      <c r="AL457" s="8" t="str">
        <f t="shared" si="292"/>
        <v/>
      </c>
      <c r="AM457" s="8" t="str">
        <f t="shared" si="292"/>
        <v/>
      </c>
      <c r="AN457" s="8" t="str">
        <f t="shared" si="292"/>
        <v/>
      </c>
      <c r="AO457" s="8" t="str">
        <f t="shared" si="292"/>
        <v/>
      </c>
      <c r="AQ457" s="8">
        <f t="shared" si="259"/>
        <v>140</v>
      </c>
      <c r="AR457" s="8">
        <f t="shared" si="260"/>
        <v>342.4525995351467</v>
      </c>
      <c r="AS457" s="8" t="str">
        <f t="shared" si="261"/>
        <v>MG009_E11</v>
      </c>
      <c r="AT457" s="8">
        <f t="shared" si="262"/>
        <v>990</v>
      </c>
      <c r="AU457" s="8">
        <f t="shared" si="263"/>
        <v>950</v>
      </c>
      <c r="AV457" s="8">
        <f t="shared" si="264"/>
        <v>910</v>
      </c>
      <c r="AW457" s="8">
        <f t="shared" si="265"/>
        <v>885</v>
      </c>
      <c r="AX457" s="8">
        <f t="shared" si="266"/>
        <v>870</v>
      </c>
      <c r="AY457" s="8">
        <f t="shared" si="267"/>
        <v>855</v>
      </c>
      <c r="AZ457" s="8">
        <f t="shared" si="268"/>
        <v>845</v>
      </c>
      <c r="BA457" s="8">
        <f t="shared" si="269"/>
        <v>835</v>
      </c>
      <c r="BB457" s="8">
        <f t="shared" si="270"/>
        <v>830</v>
      </c>
      <c r="BC457" s="8">
        <f t="shared" si="271"/>
        <v>820</v>
      </c>
      <c r="BD457" s="8">
        <f t="shared" si="272"/>
        <v>815</v>
      </c>
      <c r="BE457" s="8">
        <f t="shared" si="273"/>
        <v>810</v>
      </c>
      <c r="BF457" s="8">
        <f t="shared" si="274"/>
        <v>805</v>
      </c>
      <c r="BG457" s="8">
        <f t="shared" si="275"/>
        <v>800</v>
      </c>
      <c r="BH457" s="8">
        <f t="shared" si="276"/>
        <v>800</v>
      </c>
      <c r="BI457" s="8" t="str">
        <f t="shared" si="277"/>
        <v/>
      </c>
      <c r="BJ457" s="8" t="str">
        <f t="shared" si="278"/>
        <v/>
      </c>
      <c r="BK457" s="8" t="str">
        <f t="shared" si="279"/>
        <v/>
      </c>
      <c r="BL457" s="8" t="str">
        <f t="shared" si="280"/>
        <v/>
      </c>
      <c r="BM457" s="8" t="str">
        <f t="shared" si="281"/>
        <v/>
      </c>
      <c r="BN457" s="8" t="str">
        <f t="shared" si="282"/>
        <v/>
      </c>
      <c r="BO457" s="8" t="str">
        <f t="shared" si="283"/>
        <v/>
      </c>
      <c r="BP457" s="8" t="str">
        <f t="shared" si="284"/>
        <v/>
      </c>
      <c r="BQ457" s="8" t="str">
        <f t="shared" si="285"/>
        <v/>
      </c>
    </row>
    <row r="458" spans="1:69" x14ac:dyDescent="0.2">
      <c r="A458" s="8" t="str">
        <f>Binning!B459</f>
        <v>GPU</v>
      </c>
      <c r="B458" s="8" t="str">
        <f>Binning!C459</f>
        <v>MG009</v>
      </c>
      <c r="C458" s="8" t="str">
        <f>Binning!D459</f>
        <v>E12</v>
      </c>
      <c r="D458" s="8" t="str">
        <f>Binning!F459</f>
        <v>MG009_E12</v>
      </c>
      <c r="E458" s="8" t="str">
        <f>Binning!G459</f>
        <v>Bin1</v>
      </c>
      <c r="F458" s="8">
        <f>Binning!H459</f>
        <v>1095</v>
      </c>
      <c r="G458" s="8">
        <f>Binning!I459</f>
        <v>135</v>
      </c>
      <c r="H458" s="8">
        <f>Binning!J459</f>
        <v>479.40000000000003</v>
      </c>
      <c r="J458" s="8">
        <f>Binning!L459</f>
        <v>940</v>
      </c>
      <c r="K458" s="8">
        <f>Binning!M459</f>
        <v>750</v>
      </c>
      <c r="L458" s="8">
        <f>Binning!N459</f>
        <v>50</v>
      </c>
      <c r="M458" s="8">
        <f>Binning!Y459</f>
        <v>5</v>
      </c>
      <c r="O458" s="8">
        <f t="shared" si="257"/>
        <v>140</v>
      </c>
      <c r="P458" s="8">
        <f>Binning!AZ459</f>
        <v>342.4525995351467</v>
      </c>
      <c r="Q458" s="8" t="str">
        <f t="shared" si="258"/>
        <v>MG009_E12</v>
      </c>
      <c r="R458" s="8">
        <f t="shared" si="291"/>
        <v>940</v>
      </c>
      <c r="S458" s="8">
        <f t="shared" si="291"/>
        <v>885</v>
      </c>
      <c r="T458" s="8">
        <f t="shared" si="291"/>
        <v>845</v>
      </c>
      <c r="U458" s="8">
        <f t="shared" si="291"/>
        <v>820</v>
      </c>
      <c r="V458" s="8">
        <f t="shared" si="291"/>
        <v>805</v>
      </c>
      <c r="W458" s="8">
        <f t="shared" si="291"/>
        <v>790</v>
      </c>
      <c r="X458" s="8">
        <f t="shared" si="291"/>
        <v>780</v>
      </c>
      <c r="Y458" s="8">
        <f t="shared" si="291"/>
        <v>770</v>
      </c>
      <c r="Z458" s="8">
        <f t="shared" si="291"/>
        <v>765</v>
      </c>
      <c r="AA458" s="8">
        <f t="shared" si="291"/>
        <v>755</v>
      </c>
      <c r="AB458" s="8">
        <f t="shared" si="291"/>
        <v>750</v>
      </c>
      <c r="AC458" s="8">
        <f t="shared" si="291"/>
        <v>750</v>
      </c>
      <c r="AD458" s="8">
        <f t="shared" si="291"/>
        <v>750</v>
      </c>
      <c r="AE458" s="8">
        <f t="shared" si="291"/>
        <v>750</v>
      </c>
      <c r="AF458" s="8">
        <f t="shared" si="291"/>
        <v>750</v>
      </c>
      <c r="AG458" s="8" t="str">
        <f t="shared" si="291"/>
        <v/>
      </c>
      <c r="AH458" s="8" t="str">
        <f t="shared" si="292"/>
        <v/>
      </c>
      <c r="AI458" s="8" t="str">
        <f t="shared" si="292"/>
        <v/>
      </c>
      <c r="AJ458" s="8" t="str">
        <f t="shared" si="292"/>
        <v/>
      </c>
      <c r="AK458" s="8" t="str">
        <f t="shared" si="292"/>
        <v/>
      </c>
      <c r="AL458" s="8" t="str">
        <f t="shared" si="292"/>
        <v/>
      </c>
      <c r="AM458" s="8" t="str">
        <f t="shared" si="292"/>
        <v/>
      </c>
      <c r="AN458" s="8" t="str">
        <f t="shared" si="292"/>
        <v/>
      </c>
      <c r="AO458" s="8" t="str">
        <f t="shared" si="292"/>
        <v/>
      </c>
      <c r="AQ458" s="8">
        <f t="shared" si="259"/>
        <v>140</v>
      </c>
      <c r="AR458" s="8">
        <f t="shared" si="260"/>
        <v>342.4525995351467</v>
      </c>
      <c r="AS458" s="8" t="str">
        <f t="shared" si="261"/>
        <v>MG009_E12</v>
      </c>
      <c r="AT458" s="8">
        <f t="shared" si="262"/>
        <v>990</v>
      </c>
      <c r="AU458" s="8">
        <f t="shared" si="263"/>
        <v>935</v>
      </c>
      <c r="AV458" s="8">
        <f t="shared" si="264"/>
        <v>895</v>
      </c>
      <c r="AW458" s="8">
        <f t="shared" si="265"/>
        <v>870</v>
      </c>
      <c r="AX458" s="8">
        <f t="shared" si="266"/>
        <v>855</v>
      </c>
      <c r="AY458" s="8">
        <f t="shared" si="267"/>
        <v>840</v>
      </c>
      <c r="AZ458" s="8">
        <f t="shared" si="268"/>
        <v>830</v>
      </c>
      <c r="BA458" s="8">
        <f t="shared" si="269"/>
        <v>820</v>
      </c>
      <c r="BB458" s="8">
        <f t="shared" si="270"/>
        <v>815</v>
      </c>
      <c r="BC458" s="8">
        <f t="shared" si="271"/>
        <v>805</v>
      </c>
      <c r="BD458" s="8">
        <f t="shared" si="272"/>
        <v>800</v>
      </c>
      <c r="BE458" s="8">
        <f t="shared" si="273"/>
        <v>800</v>
      </c>
      <c r="BF458" s="8">
        <f t="shared" si="274"/>
        <v>800</v>
      </c>
      <c r="BG458" s="8">
        <f t="shared" si="275"/>
        <v>800</v>
      </c>
      <c r="BH458" s="8">
        <f t="shared" si="276"/>
        <v>800</v>
      </c>
      <c r="BI458" s="8" t="str">
        <f t="shared" si="277"/>
        <v/>
      </c>
      <c r="BJ458" s="8" t="str">
        <f t="shared" si="278"/>
        <v/>
      </c>
      <c r="BK458" s="8" t="str">
        <f t="shared" si="279"/>
        <v/>
      </c>
      <c r="BL458" s="8" t="str">
        <f t="shared" si="280"/>
        <v/>
      </c>
      <c r="BM458" s="8" t="str">
        <f t="shared" si="281"/>
        <v/>
      </c>
      <c r="BN458" s="8" t="str">
        <f t="shared" si="282"/>
        <v/>
      </c>
      <c r="BO458" s="8" t="str">
        <f t="shared" si="283"/>
        <v/>
      </c>
      <c r="BP458" s="8" t="str">
        <f t="shared" si="284"/>
        <v/>
      </c>
      <c r="BQ458" s="8" t="str">
        <f t="shared" si="285"/>
        <v/>
      </c>
    </row>
    <row r="459" spans="1:69" x14ac:dyDescent="0.2">
      <c r="A459" s="8" t="str">
        <f>Binning!B460</f>
        <v>GPU</v>
      </c>
      <c r="B459" s="8" t="str">
        <f>Binning!C460</f>
        <v>MG00A</v>
      </c>
      <c r="C459" s="8" t="str">
        <f>Binning!D460</f>
        <v>E1</v>
      </c>
      <c r="D459" s="8" t="str">
        <f>Binning!F460</f>
        <v>MG00A_E1</v>
      </c>
      <c r="E459" s="8" t="str">
        <f>Binning!G460</f>
        <v>Bin1</v>
      </c>
      <c r="F459" s="8">
        <f>Binning!H460</f>
        <v>1320</v>
      </c>
      <c r="G459" s="8">
        <f>Binning!I460</f>
        <v>140</v>
      </c>
      <c r="H459" s="8">
        <f>Binning!J460</f>
        <v>479.40000000000003</v>
      </c>
      <c r="J459" s="8">
        <f>Binning!L460</f>
        <v>1005</v>
      </c>
      <c r="K459" s="8">
        <f>Binning!M460</f>
        <v>765</v>
      </c>
      <c r="L459" s="8">
        <f>Binning!N460</f>
        <v>45</v>
      </c>
      <c r="M459" s="8">
        <f>Binning!Y460</f>
        <v>5</v>
      </c>
      <c r="O459" s="8">
        <f t="shared" si="257"/>
        <v>140</v>
      </c>
      <c r="P459" s="8">
        <f>Binning!AZ460</f>
        <v>342.4525995351467</v>
      </c>
      <c r="Q459" s="8" t="str">
        <f t="shared" si="258"/>
        <v>MG00A_E1</v>
      </c>
      <c r="R459" s="8">
        <f t="shared" ref="R459:AG474" si="293">IF($O459*1.03&gt;R$2,MAX(MIN(FLOOR(($F459-$G459*LOG10($P459*R$2/100))/$M459,1)*$M459,$J459),$K459),"")</f>
        <v>1005</v>
      </c>
      <c r="S459" s="8">
        <f t="shared" si="293"/>
        <v>1005</v>
      </c>
      <c r="T459" s="8">
        <f t="shared" si="293"/>
        <v>1005</v>
      </c>
      <c r="U459" s="8">
        <f t="shared" si="293"/>
        <v>1005</v>
      </c>
      <c r="V459" s="8">
        <f t="shared" si="293"/>
        <v>1005</v>
      </c>
      <c r="W459" s="8">
        <f t="shared" si="293"/>
        <v>1005</v>
      </c>
      <c r="X459" s="8">
        <f t="shared" si="293"/>
        <v>995</v>
      </c>
      <c r="Y459" s="8">
        <f t="shared" si="293"/>
        <v>985</v>
      </c>
      <c r="Z459" s="8">
        <f t="shared" si="293"/>
        <v>975</v>
      </c>
      <c r="AA459" s="8">
        <f t="shared" si="293"/>
        <v>970</v>
      </c>
      <c r="AB459" s="8">
        <f t="shared" si="293"/>
        <v>965</v>
      </c>
      <c r="AC459" s="8">
        <f t="shared" si="293"/>
        <v>955</v>
      </c>
      <c r="AD459" s="8">
        <f t="shared" si="293"/>
        <v>950</v>
      </c>
      <c r="AE459" s="8">
        <f t="shared" si="293"/>
        <v>945</v>
      </c>
      <c r="AF459" s="8">
        <f t="shared" si="293"/>
        <v>940</v>
      </c>
      <c r="AG459" s="8" t="str">
        <f t="shared" si="293"/>
        <v/>
      </c>
      <c r="AH459" s="8" t="str">
        <f t="shared" si="292"/>
        <v/>
      </c>
      <c r="AI459" s="8" t="str">
        <f t="shared" si="292"/>
        <v/>
      </c>
      <c r="AJ459" s="8" t="str">
        <f t="shared" si="292"/>
        <v/>
      </c>
      <c r="AK459" s="8" t="str">
        <f t="shared" si="292"/>
        <v/>
      </c>
      <c r="AL459" s="8" t="str">
        <f t="shared" si="292"/>
        <v/>
      </c>
      <c r="AM459" s="8" t="str">
        <f t="shared" si="292"/>
        <v/>
      </c>
      <c r="AN459" s="8" t="str">
        <f t="shared" si="292"/>
        <v/>
      </c>
      <c r="AO459" s="8" t="str">
        <f t="shared" si="292"/>
        <v/>
      </c>
      <c r="AQ459" s="8">
        <f t="shared" si="259"/>
        <v>140</v>
      </c>
      <c r="AR459" s="8">
        <f t="shared" si="260"/>
        <v>342.4525995351467</v>
      </c>
      <c r="AS459" s="8" t="str">
        <f t="shared" si="261"/>
        <v>MG00A_E1</v>
      </c>
      <c r="AT459" s="8">
        <f t="shared" si="262"/>
        <v>1050</v>
      </c>
      <c r="AU459" s="8">
        <f t="shared" si="263"/>
        <v>1050</v>
      </c>
      <c r="AV459" s="8">
        <f t="shared" si="264"/>
        <v>1050</v>
      </c>
      <c r="AW459" s="8">
        <f t="shared" si="265"/>
        <v>1050</v>
      </c>
      <c r="AX459" s="8">
        <f t="shared" si="266"/>
        <v>1050</v>
      </c>
      <c r="AY459" s="8">
        <f t="shared" si="267"/>
        <v>1050</v>
      </c>
      <c r="AZ459" s="8">
        <f t="shared" si="268"/>
        <v>1040</v>
      </c>
      <c r="BA459" s="8">
        <f t="shared" si="269"/>
        <v>1030</v>
      </c>
      <c r="BB459" s="8">
        <f t="shared" si="270"/>
        <v>1020</v>
      </c>
      <c r="BC459" s="8">
        <f t="shared" si="271"/>
        <v>1015</v>
      </c>
      <c r="BD459" s="8">
        <f t="shared" si="272"/>
        <v>1010</v>
      </c>
      <c r="BE459" s="8">
        <f t="shared" si="273"/>
        <v>1000</v>
      </c>
      <c r="BF459" s="8">
        <f t="shared" si="274"/>
        <v>995</v>
      </c>
      <c r="BG459" s="8">
        <f t="shared" si="275"/>
        <v>990</v>
      </c>
      <c r="BH459" s="8">
        <f t="shared" si="276"/>
        <v>985</v>
      </c>
      <c r="BI459" s="8" t="str">
        <f t="shared" si="277"/>
        <v/>
      </c>
      <c r="BJ459" s="8" t="str">
        <f t="shared" si="278"/>
        <v/>
      </c>
      <c r="BK459" s="8" t="str">
        <f t="shared" si="279"/>
        <v/>
      </c>
      <c r="BL459" s="8" t="str">
        <f t="shared" si="280"/>
        <v/>
      </c>
      <c r="BM459" s="8" t="str">
        <f t="shared" si="281"/>
        <v/>
      </c>
      <c r="BN459" s="8" t="str">
        <f t="shared" si="282"/>
        <v/>
      </c>
      <c r="BO459" s="8" t="str">
        <f t="shared" si="283"/>
        <v/>
      </c>
      <c r="BP459" s="8" t="str">
        <f t="shared" si="284"/>
        <v/>
      </c>
      <c r="BQ459" s="8" t="str">
        <f t="shared" si="285"/>
        <v/>
      </c>
    </row>
    <row r="460" spans="1:69" x14ac:dyDescent="0.2">
      <c r="A460" s="8" t="str">
        <f>Binning!B461</f>
        <v>GPU</v>
      </c>
      <c r="B460" s="8" t="str">
        <f>Binning!C461</f>
        <v>MG00A</v>
      </c>
      <c r="C460" s="8" t="str">
        <f>Binning!D461</f>
        <v>E2</v>
      </c>
      <c r="D460" s="8" t="str">
        <f>Binning!F461</f>
        <v>MG00A_E2</v>
      </c>
      <c r="E460" s="8" t="str">
        <f>Binning!G461</f>
        <v>Bin1</v>
      </c>
      <c r="F460" s="8">
        <f>Binning!H461</f>
        <v>1305</v>
      </c>
      <c r="G460" s="8">
        <f>Binning!I461</f>
        <v>140</v>
      </c>
      <c r="H460" s="8">
        <f>Binning!J461</f>
        <v>479.40000000000003</v>
      </c>
      <c r="J460" s="8">
        <f>Binning!L461</f>
        <v>995</v>
      </c>
      <c r="K460" s="8">
        <f>Binning!M461</f>
        <v>765</v>
      </c>
      <c r="L460" s="8">
        <f>Binning!N461</f>
        <v>45</v>
      </c>
      <c r="M460" s="8">
        <f>Binning!Y461</f>
        <v>5</v>
      </c>
      <c r="O460" s="8">
        <f t="shared" si="257"/>
        <v>140</v>
      </c>
      <c r="P460" s="8">
        <f>Binning!AZ461</f>
        <v>342.4525995351467</v>
      </c>
      <c r="Q460" s="8" t="str">
        <f t="shared" si="258"/>
        <v>MG00A_E2</v>
      </c>
      <c r="R460" s="8">
        <f t="shared" si="293"/>
        <v>995</v>
      </c>
      <c r="S460" s="8">
        <f t="shared" si="293"/>
        <v>995</v>
      </c>
      <c r="T460" s="8">
        <f t="shared" si="293"/>
        <v>995</v>
      </c>
      <c r="U460" s="8">
        <f t="shared" si="293"/>
        <v>995</v>
      </c>
      <c r="V460" s="8">
        <f t="shared" si="293"/>
        <v>995</v>
      </c>
      <c r="W460" s="8">
        <f t="shared" si="293"/>
        <v>990</v>
      </c>
      <c r="X460" s="8">
        <f t="shared" si="293"/>
        <v>980</v>
      </c>
      <c r="Y460" s="8">
        <f t="shared" si="293"/>
        <v>970</v>
      </c>
      <c r="Z460" s="8">
        <f t="shared" si="293"/>
        <v>960</v>
      </c>
      <c r="AA460" s="8">
        <f t="shared" si="293"/>
        <v>955</v>
      </c>
      <c r="AB460" s="8">
        <f t="shared" si="293"/>
        <v>950</v>
      </c>
      <c r="AC460" s="8">
        <f t="shared" si="293"/>
        <v>940</v>
      </c>
      <c r="AD460" s="8">
        <f t="shared" si="293"/>
        <v>935</v>
      </c>
      <c r="AE460" s="8">
        <f t="shared" si="293"/>
        <v>930</v>
      </c>
      <c r="AF460" s="8">
        <f t="shared" si="293"/>
        <v>925</v>
      </c>
      <c r="AG460" s="8" t="str">
        <f t="shared" si="293"/>
        <v/>
      </c>
      <c r="AH460" s="8" t="str">
        <f t="shared" si="292"/>
        <v/>
      </c>
      <c r="AI460" s="8" t="str">
        <f t="shared" si="292"/>
        <v/>
      </c>
      <c r="AJ460" s="8" t="str">
        <f t="shared" si="292"/>
        <v/>
      </c>
      <c r="AK460" s="8" t="str">
        <f t="shared" si="292"/>
        <v/>
      </c>
      <c r="AL460" s="8" t="str">
        <f t="shared" si="292"/>
        <v/>
      </c>
      <c r="AM460" s="8" t="str">
        <f t="shared" si="292"/>
        <v/>
      </c>
      <c r="AN460" s="8" t="str">
        <f t="shared" si="292"/>
        <v/>
      </c>
      <c r="AO460" s="8" t="str">
        <f t="shared" si="292"/>
        <v/>
      </c>
      <c r="AQ460" s="8">
        <f t="shared" si="259"/>
        <v>140</v>
      </c>
      <c r="AR460" s="8">
        <f t="shared" si="260"/>
        <v>342.4525995351467</v>
      </c>
      <c r="AS460" s="8" t="str">
        <f t="shared" si="261"/>
        <v>MG00A_E2</v>
      </c>
      <c r="AT460" s="8">
        <f t="shared" si="262"/>
        <v>1040</v>
      </c>
      <c r="AU460" s="8">
        <f t="shared" si="263"/>
        <v>1040</v>
      </c>
      <c r="AV460" s="8">
        <f t="shared" si="264"/>
        <v>1040</v>
      </c>
      <c r="AW460" s="8">
        <f t="shared" si="265"/>
        <v>1040</v>
      </c>
      <c r="AX460" s="8">
        <f t="shared" si="266"/>
        <v>1040</v>
      </c>
      <c r="AY460" s="8">
        <f t="shared" si="267"/>
        <v>1035</v>
      </c>
      <c r="AZ460" s="8">
        <f t="shared" si="268"/>
        <v>1025</v>
      </c>
      <c r="BA460" s="8">
        <f t="shared" si="269"/>
        <v>1015</v>
      </c>
      <c r="BB460" s="8">
        <f t="shared" si="270"/>
        <v>1005</v>
      </c>
      <c r="BC460" s="8">
        <f t="shared" si="271"/>
        <v>1000</v>
      </c>
      <c r="BD460" s="8">
        <f t="shared" si="272"/>
        <v>995</v>
      </c>
      <c r="BE460" s="8">
        <f t="shared" si="273"/>
        <v>985</v>
      </c>
      <c r="BF460" s="8">
        <f t="shared" si="274"/>
        <v>980</v>
      </c>
      <c r="BG460" s="8">
        <f t="shared" si="275"/>
        <v>975</v>
      </c>
      <c r="BH460" s="8">
        <f t="shared" si="276"/>
        <v>970</v>
      </c>
      <c r="BI460" s="8" t="str">
        <f t="shared" si="277"/>
        <v/>
      </c>
      <c r="BJ460" s="8" t="str">
        <f t="shared" si="278"/>
        <v/>
      </c>
      <c r="BK460" s="8" t="str">
        <f t="shared" si="279"/>
        <v/>
      </c>
      <c r="BL460" s="8" t="str">
        <f t="shared" si="280"/>
        <v/>
      </c>
      <c r="BM460" s="8" t="str">
        <f t="shared" si="281"/>
        <v/>
      </c>
      <c r="BN460" s="8" t="str">
        <f t="shared" si="282"/>
        <v/>
      </c>
      <c r="BO460" s="8" t="str">
        <f t="shared" si="283"/>
        <v/>
      </c>
      <c r="BP460" s="8" t="str">
        <f t="shared" si="284"/>
        <v/>
      </c>
      <c r="BQ460" s="8" t="str">
        <f t="shared" si="285"/>
        <v/>
      </c>
    </row>
    <row r="461" spans="1:69" x14ac:dyDescent="0.2">
      <c r="A461" s="8" t="str">
        <f>Binning!B462</f>
        <v>GPU</v>
      </c>
      <c r="B461" s="8" t="str">
        <f>Binning!C462</f>
        <v>MG00A</v>
      </c>
      <c r="C461" s="8" t="str">
        <f>Binning!D462</f>
        <v>E3</v>
      </c>
      <c r="D461" s="8" t="str">
        <f>Binning!F462</f>
        <v>MG00A_E3</v>
      </c>
      <c r="E461" s="8" t="str">
        <f>Binning!G462</f>
        <v>Bin1</v>
      </c>
      <c r="F461" s="8">
        <f>Binning!H462</f>
        <v>1290</v>
      </c>
      <c r="G461" s="8">
        <f>Binning!I462</f>
        <v>140</v>
      </c>
      <c r="H461" s="8">
        <f>Binning!J462</f>
        <v>479.40000000000003</v>
      </c>
      <c r="J461" s="8">
        <f>Binning!L462</f>
        <v>985</v>
      </c>
      <c r="K461" s="8">
        <f>Binning!M462</f>
        <v>765</v>
      </c>
      <c r="L461" s="8">
        <f>Binning!N462</f>
        <v>45</v>
      </c>
      <c r="M461" s="8">
        <f>Binning!Y462</f>
        <v>5</v>
      </c>
      <c r="O461" s="8">
        <f t="shared" si="257"/>
        <v>140</v>
      </c>
      <c r="P461" s="8">
        <f>Binning!AZ462</f>
        <v>342.4525995351467</v>
      </c>
      <c r="Q461" s="8" t="str">
        <f t="shared" si="258"/>
        <v>MG00A_E3</v>
      </c>
      <c r="R461" s="8">
        <f t="shared" si="293"/>
        <v>985</v>
      </c>
      <c r="S461" s="8">
        <f t="shared" si="293"/>
        <v>985</v>
      </c>
      <c r="T461" s="8">
        <f t="shared" si="293"/>
        <v>985</v>
      </c>
      <c r="U461" s="8">
        <f t="shared" si="293"/>
        <v>985</v>
      </c>
      <c r="V461" s="8">
        <f t="shared" si="293"/>
        <v>985</v>
      </c>
      <c r="W461" s="8">
        <f t="shared" si="293"/>
        <v>975</v>
      </c>
      <c r="X461" s="8">
        <f t="shared" si="293"/>
        <v>965</v>
      </c>
      <c r="Y461" s="8">
        <f t="shared" si="293"/>
        <v>955</v>
      </c>
      <c r="Z461" s="8">
        <f t="shared" si="293"/>
        <v>945</v>
      </c>
      <c r="AA461" s="8">
        <f t="shared" si="293"/>
        <v>940</v>
      </c>
      <c r="AB461" s="8">
        <f t="shared" si="293"/>
        <v>935</v>
      </c>
      <c r="AC461" s="8">
        <f t="shared" si="293"/>
        <v>925</v>
      </c>
      <c r="AD461" s="8">
        <f t="shared" si="293"/>
        <v>920</v>
      </c>
      <c r="AE461" s="8">
        <f t="shared" si="293"/>
        <v>915</v>
      </c>
      <c r="AF461" s="8">
        <f t="shared" si="293"/>
        <v>910</v>
      </c>
      <c r="AG461" s="8" t="str">
        <f t="shared" si="292"/>
        <v/>
      </c>
      <c r="AH461" s="8" t="str">
        <f t="shared" si="292"/>
        <v/>
      </c>
      <c r="AI461" s="8" t="str">
        <f t="shared" si="292"/>
        <v/>
      </c>
      <c r="AJ461" s="8" t="str">
        <f t="shared" si="292"/>
        <v/>
      </c>
      <c r="AK461" s="8" t="str">
        <f t="shared" si="292"/>
        <v/>
      </c>
      <c r="AL461" s="8" t="str">
        <f t="shared" si="292"/>
        <v/>
      </c>
      <c r="AM461" s="8" t="str">
        <f t="shared" si="292"/>
        <v/>
      </c>
      <c r="AN461" s="8" t="str">
        <f t="shared" si="292"/>
        <v/>
      </c>
      <c r="AO461" s="8" t="str">
        <f t="shared" si="292"/>
        <v/>
      </c>
      <c r="AQ461" s="8">
        <f t="shared" si="259"/>
        <v>140</v>
      </c>
      <c r="AR461" s="8">
        <f t="shared" si="260"/>
        <v>342.4525995351467</v>
      </c>
      <c r="AS461" s="8" t="str">
        <f t="shared" si="261"/>
        <v>MG00A_E3</v>
      </c>
      <c r="AT461" s="8">
        <f t="shared" si="262"/>
        <v>1030</v>
      </c>
      <c r="AU461" s="8">
        <f t="shared" si="263"/>
        <v>1030</v>
      </c>
      <c r="AV461" s="8">
        <f t="shared" si="264"/>
        <v>1030</v>
      </c>
      <c r="AW461" s="8">
        <f t="shared" si="265"/>
        <v>1030</v>
      </c>
      <c r="AX461" s="8">
        <f t="shared" si="266"/>
        <v>1030</v>
      </c>
      <c r="AY461" s="8">
        <f t="shared" si="267"/>
        <v>1020</v>
      </c>
      <c r="AZ461" s="8">
        <f t="shared" si="268"/>
        <v>1010</v>
      </c>
      <c r="BA461" s="8">
        <f t="shared" si="269"/>
        <v>1000</v>
      </c>
      <c r="BB461" s="8">
        <f t="shared" si="270"/>
        <v>990</v>
      </c>
      <c r="BC461" s="8">
        <f t="shared" si="271"/>
        <v>985</v>
      </c>
      <c r="BD461" s="8">
        <f t="shared" si="272"/>
        <v>980</v>
      </c>
      <c r="BE461" s="8">
        <f t="shared" si="273"/>
        <v>970</v>
      </c>
      <c r="BF461" s="8">
        <f t="shared" si="274"/>
        <v>965</v>
      </c>
      <c r="BG461" s="8">
        <f t="shared" si="275"/>
        <v>960</v>
      </c>
      <c r="BH461" s="8">
        <f t="shared" si="276"/>
        <v>955</v>
      </c>
      <c r="BI461" s="8" t="str">
        <f t="shared" si="277"/>
        <v/>
      </c>
      <c r="BJ461" s="8" t="str">
        <f t="shared" si="278"/>
        <v/>
      </c>
      <c r="BK461" s="8" t="str">
        <f t="shared" si="279"/>
        <v/>
      </c>
      <c r="BL461" s="8" t="str">
        <f t="shared" si="280"/>
        <v/>
      </c>
      <c r="BM461" s="8" t="str">
        <f t="shared" si="281"/>
        <v/>
      </c>
      <c r="BN461" s="8" t="str">
        <f t="shared" si="282"/>
        <v/>
      </c>
      <c r="BO461" s="8" t="str">
        <f t="shared" si="283"/>
        <v/>
      </c>
      <c r="BP461" s="8" t="str">
        <f t="shared" si="284"/>
        <v/>
      </c>
      <c r="BQ461" s="8" t="str">
        <f t="shared" si="285"/>
        <v/>
      </c>
    </row>
    <row r="462" spans="1:69" x14ac:dyDescent="0.2">
      <c r="A462" s="8" t="str">
        <f>Binning!B463</f>
        <v>GPU</v>
      </c>
      <c r="B462" s="8" t="str">
        <f>Binning!C463</f>
        <v>MG00A</v>
      </c>
      <c r="C462" s="8" t="str">
        <f>Binning!D463</f>
        <v>E4</v>
      </c>
      <c r="D462" s="8" t="str">
        <f>Binning!F463</f>
        <v>MG00A_E4</v>
      </c>
      <c r="E462" s="8" t="str">
        <f>Binning!G463</f>
        <v>Bin1</v>
      </c>
      <c r="F462" s="8">
        <f>Binning!H463</f>
        <v>1275</v>
      </c>
      <c r="G462" s="8">
        <f>Binning!I463</f>
        <v>140</v>
      </c>
      <c r="H462" s="8">
        <f>Binning!J463</f>
        <v>479.40000000000003</v>
      </c>
      <c r="J462" s="8">
        <f>Binning!L463</f>
        <v>985</v>
      </c>
      <c r="K462" s="8">
        <f>Binning!M463</f>
        <v>765</v>
      </c>
      <c r="L462" s="8">
        <f>Binning!N463</f>
        <v>45</v>
      </c>
      <c r="M462" s="8">
        <f>Binning!Y463</f>
        <v>5</v>
      </c>
      <c r="O462" s="8">
        <f t="shared" si="257"/>
        <v>140</v>
      </c>
      <c r="P462" s="8">
        <f>Binning!AZ463</f>
        <v>342.4525995351467</v>
      </c>
      <c r="Q462" s="8" t="str">
        <f t="shared" si="258"/>
        <v>MG00A_E4</v>
      </c>
      <c r="R462" s="8">
        <f t="shared" si="293"/>
        <v>985</v>
      </c>
      <c r="S462" s="8">
        <f t="shared" si="293"/>
        <v>985</v>
      </c>
      <c r="T462" s="8">
        <f t="shared" si="293"/>
        <v>985</v>
      </c>
      <c r="U462" s="8">
        <f t="shared" si="293"/>
        <v>985</v>
      </c>
      <c r="V462" s="8">
        <f t="shared" si="293"/>
        <v>975</v>
      </c>
      <c r="W462" s="8">
        <f t="shared" si="293"/>
        <v>960</v>
      </c>
      <c r="X462" s="8">
        <f t="shared" si="293"/>
        <v>950</v>
      </c>
      <c r="Y462" s="8">
        <f t="shared" si="293"/>
        <v>940</v>
      </c>
      <c r="Z462" s="8">
        <f t="shared" si="293"/>
        <v>930</v>
      </c>
      <c r="AA462" s="8">
        <f t="shared" si="293"/>
        <v>925</v>
      </c>
      <c r="AB462" s="8">
        <f t="shared" si="293"/>
        <v>920</v>
      </c>
      <c r="AC462" s="8">
        <f t="shared" si="293"/>
        <v>910</v>
      </c>
      <c r="AD462" s="8">
        <f t="shared" si="293"/>
        <v>905</v>
      </c>
      <c r="AE462" s="8">
        <f t="shared" si="293"/>
        <v>900</v>
      </c>
      <c r="AF462" s="8">
        <f t="shared" si="293"/>
        <v>895</v>
      </c>
      <c r="AG462" s="8" t="str">
        <f t="shared" si="293"/>
        <v/>
      </c>
      <c r="AH462" s="8" t="str">
        <f t="shared" si="292"/>
        <v/>
      </c>
      <c r="AI462" s="8" t="str">
        <f t="shared" si="292"/>
        <v/>
      </c>
      <c r="AJ462" s="8" t="str">
        <f t="shared" si="292"/>
        <v/>
      </c>
      <c r="AK462" s="8" t="str">
        <f t="shared" si="292"/>
        <v/>
      </c>
      <c r="AL462" s="8" t="str">
        <f t="shared" si="292"/>
        <v/>
      </c>
      <c r="AM462" s="8" t="str">
        <f t="shared" si="292"/>
        <v/>
      </c>
      <c r="AN462" s="8" t="str">
        <f t="shared" si="292"/>
        <v/>
      </c>
      <c r="AO462" s="8" t="str">
        <f t="shared" si="292"/>
        <v/>
      </c>
      <c r="AQ462" s="8">
        <f t="shared" si="259"/>
        <v>140</v>
      </c>
      <c r="AR462" s="8">
        <f t="shared" si="260"/>
        <v>342.4525995351467</v>
      </c>
      <c r="AS462" s="8" t="str">
        <f t="shared" si="261"/>
        <v>MG00A_E4</v>
      </c>
      <c r="AT462" s="8">
        <f t="shared" si="262"/>
        <v>1030</v>
      </c>
      <c r="AU462" s="8">
        <f t="shared" si="263"/>
        <v>1030</v>
      </c>
      <c r="AV462" s="8">
        <f t="shared" si="264"/>
        <v>1030</v>
      </c>
      <c r="AW462" s="8">
        <f t="shared" si="265"/>
        <v>1030</v>
      </c>
      <c r="AX462" s="8">
        <f t="shared" si="266"/>
        <v>1020</v>
      </c>
      <c r="AY462" s="8">
        <f t="shared" si="267"/>
        <v>1005</v>
      </c>
      <c r="AZ462" s="8">
        <f t="shared" si="268"/>
        <v>995</v>
      </c>
      <c r="BA462" s="8">
        <f t="shared" si="269"/>
        <v>985</v>
      </c>
      <c r="BB462" s="8">
        <f t="shared" si="270"/>
        <v>975</v>
      </c>
      <c r="BC462" s="8">
        <f t="shared" si="271"/>
        <v>970</v>
      </c>
      <c r="BD462" s="8">
        <f t="shared" si="272"/>
        <v>965</v>
      </c>
      <c r="BE462" s="8">
        <f t="shared" si="273"/>
        <v>955</v>
      </c>
      <c r="BF462" s="8">
        <f t="shared" si="274"/>
        <v>950</v>
      </c>
      <c r="BG462" s="8">
        <f t="shared" si="275"/>
        <v>945</v>
      </c>
      <c r="BH462" s="8">
        <f t="shared" si="276"/>
        <v>940</v>
      </c>
      <c r="BI462" s="8" t="str">
        <f t="shared" si="277"/>
        <v/>
      </c>
      <c r="BJ462" s="8" t="str">
        <f t="shared" si="278"/>
        <v/>
      </c>
      <c r="BK462" s="8" t="str">
        <f t="shared" si="279"/>
        <v/>
      </c>
      <c r="BL462" s="8" t="str">
        <f t="shared" si="280"/>
        <v/>
      </c>
      <c r="BM462" s="8" t="str">
        <f t="shared" si="281"/>
        <v/>
      </c>
      <c r="BN462" s="8" t="str">
        <f t="shared" si="282"/>
        <v/>
      </c>
      <c r="BO462" s="8" t="str">
        <f t="shared" si="283"/>
        <v/>
      </c>
      <c r="BP462" s="8" t="str">
        <f t="shared" si="284"/>
        <v/>
      </c>
      <c r="BQ462" s="8" t="str">
        <f t="shared" si="285"/>
        <v/>
      </c>
    </row>
    <row r="463" spans="1:69" x14ac:dyDescent="0.2">
      <c r="A463" s="8" t="str">
        <f>Binning!B464</f>
        <v>GPU</v>
      </c>
      <c r="B463" s="8" t="str">
        <f>Binning!C464</f>
        <v>MG00A</v>
      </c>
      <c r="C463" s="8" t="str">
        <f>Binning!D464</f>
        <v>E5</v>
      </c>
      <c r="D463" s="8" t="str">
        <f>Binning!F464</f>
        <v>MG00A_E5</v>
      </c>
      <c r="E463" s="8" t="str">
        <f>Binning!G464</f>
        <v>Bin1</v>
      </c>
      <c r="F463" s="8">
        <f>Binning!H464</f>
        <v>1260</v>
      </c>
      <c r="G463" s="8">
        <f>Binning!I464</f>
        <v>140</v>
      </c>
      <c r="H463" s="8">
        <f>Binning!J464</f>
        <v>479.40000000000003</v>
      </c>
      <c r="J463" s="8">
        <f>Binning!L464</f>
        <v>985</v>
      </c>
      <c r="K463" s="8">
        <f>Binning!M464</f>
        <v>765</v>
      </c>
      <c r="L463" s="8">
        <f>Binning!N464</f>
        <v>45</v>
      </c>
      <c r="M463" s="8">
        <f>Binning!Y464</f>
        <v>5</v>
      </c>
      <c r="O463" s="8">
        <f t="shared" si="257"/>
        <v>140</v>
      </c>
      <c r="P463" s="8">
        <f>Binning!AZ464</f>
        <v>342.4525995351467</v>
      </c>
      <c r="Q463" s="8" t="str">
        <f t="shared" si="258"/>
        <v>MG00A_E5</v>
      </c>
      <c r="R463" s="8">
        <f t="shared" si="293"/>
        <v>985</v>
      </c>
      <c r="S463" s="8">
        <f t="shared" si="293"/>
        <v>985</v>
      </c>
      <c r="T463" s="8">
        <f t="shared" si="293"/>
        <v>985</v>
      </c>
      <c r="U463" s="8">
        <f t="shared" si="293"/>
        <v>975</v>
      </c>
      <c r="V463" s="8">
        <f t="shared" si="293"/>
        <v>960</v>
      </c>
      <c r="W463" s="8">
        <f t="shared" si="293"/>
        <v>945</v>
      </c>
      <c r="X463" s="8">
        <f t="shared" si="293"/>
        <v>935</v>
      </c>
      <c r="Y463" s="8">
        <f t="shared" si="293"/>
        <v>925</v>
      </c>
      <c r="Z463" s="8">
        <f t="shared" si="293"/>
        <v>915</v>
      </c>
      <c r="AA463" s="8">
        <f t="shared" si="293"/>
        <v>910</v>
      </c>
      <c r="AB463" s="8">
        <f t="shared" si="293"/>
        <v>905</v>
      </c>
      <c r="AC463" s="8">
        <f t="shared" si="293"/>
        <v>895</v>
      </c>
      <c r="AD463" s="8">
        <f t="shared" si="293"/>
        <v>890</v>
      </c>
      <c r="AE463" s="8">
        <f t="shared" si="293"/>
        <v>885</v>
      </c>
      <c r="AF463" s="8">
        <f t="shared" si="293"/>
        <v>880</v>
      </c>
      <c r="AG463" s="8" t="str">
        <f t="shared" si="293"/>
        <v/>
      </c>
      <c r="AH463" s="8" t="str">
        <f t="shared" si="292"/>
        <v/>
      </c>
      <c r="AI463" s="8" t="str">
        <f t="shared" si="292"/>
        <v/>
      </c>
      <c r="AJ463" s="8" t="str">
        <f t="shared" si="292"/>
        <v/>
      </c>
      <c r="AK463" s="8" t="str">
        <f t="shared" si="292"/>
        <v/>
      </c>
      <c r="AL463" s="8" t="str">
        <f t="shared" si="292"/>
        <v/>
      </c>
      <c r="AM463" s="8" t="str">
        <f t="shared" si="292"/>
        <v/>
      </c>
      <c r="AN463" s="8" t="str">
        <f t="shared" si="292"/>
        <v/>
      </c>
      <c r="AO463" s="8" t="str">
        <f t="shared" si="292"/>
        <v/>
      </c>
      <c r="AQ463" s="8">
        <f t="shared" si="259"/>
        <v>140</v>
      </c>
      <c r="AR463" s="8">
        <f t="shared" si="260"/>
        <v>342.4525995351467</v>
      </c>
      <c r="AS463" s="8" t="str">
        <f t="shared" si="261"/>
        <v>MG00A_E5</v>
      </c>
      <c r="AT463" s="8">
        <f t="shared" si="262"/>
        <v>1030</v>
      </c>
      <c r="AU463" s="8">
        <f t="shared" si="263"/>
        <v>1030</v>
      </c>
      <c r="AV463" s="8">
        <f t="shared" si="264"/>
        <v>1030</v>
      </c>
      <c r="AW463" s="8">
        <f t="shared" si="265"/>
        <v>1020</v>
      </c>
      <c r="AX463" s="8">
        <f t="shared" si="266"/>
        <v>1005</v>
      </c>
      <c r="AY463" s="8">
        <f t="shared" si="267"/>
        <v>990</v>
      </c>
      <c r="AZ463" s="8">
        <f t="shared" si="268"/>
        <v>980</v>
      </c>
      <c r="BA463" s="8">
        <f t="shared" si="269"/>
        <v>970</v>
      </c>
      <c r="BB463" s="8">
        <f t="shared" si="270"/>
        <v>960</v>
      </c>
      <c r="BC463" s="8">
        <f t="shared" si="271"/>
        <v>955</v>
      </c>
      <c r="BD463" s="8">
        <f t="shared" si="272"/>
        <v>950</v>
      </c>
      <c r="BE463" s="8">
        <f t="shared" si="273"/>
        <v>940</v>
      </c>
      <c r="BF463" s="8">
        <f t="shared" si="274"/>
        <v>935</v>
      </c>
      <c r="BG463" s="8">
        <f t="shared" si="275"/>
        <v>930</v>
      </c>
      <c r="BH463" s="8">
        <f t="shared" si="276"/>
        <v>925</v>
      </c>
      <c r="BI463" s="8" t="str">
        <f t="shared" si="277"/>
        <v/>
      </c>
      <c r="BJ463" s="8" t="str">
        <f t="shared" si="278"/>
        <v/>
      </c>
      <c r="BK463" s="8" t="str">
        <f t="shared" si="279"/>
        <v/>
      </c>
      <c r="BL463" s="8" t="str">
        <f t="shared" si="280"/>
        <v/>
      </c>
      <c r="BM463" s="8" t="str">
        <f t="shared" si="281"/>
        <v/>
      </c>
      <c r="BN463" s="8" t="str">
        <f t="shared" si="282"/>
        <v/>
      </c>
      <c r="BO463" s="8" t="str">
        <f t="shared" si="283"/>
        <v/>
      </c>
      <c r="BP463" s="8" t="str">
        <f t="shared" si="284"/>
        <v/>
      </c>
      <c r="BQ463" s="8" t="str">
        <f t="shared" si="285"/>
        <v/>
      </c>
    </row>
    <row r="464" spans="1:69" x14ac:dyDescent="0.2">
      <c r="A464" s="8" t="str">
        <f>Binning!B465</f>
        <v>GPU</v>
      </c>
      <c r="B464" s="8" t="str">
        <f>Binning!C465</f>
        <v>MG00A</v>
      </c>
      <c r="C464" s="8" t="str">
        <f>Binning!D465</f>
        <v>E6</v>
      </c>
      <c r="D464" s="8" t="str">
        <f>Binning!F465</f>
        <v>MG00A_E6</v>
      </c>
      <c r="E464" s="8" t="str">
        <f>Binning!G465</f>
        <v>Bin1</v>
      </c>
      <c r="F464" s="8">
        <f>Binning!H465</f>
        <v>1245</v>
      </c>
      <c r="G464" s="8">
        <f>Binning!I465</f>
        <v>140</v>
      </c>
      <c r="H464" s="8">
        <f>Binning!J465</f>
        <v>479.40000000000003</v>
      </c>
      <c r="J464" s="8">
        <f>Binning!L465</f>
        <v>985</v>
      </c>
      <c r="K464" s="8">
        <f>Binning!M465</f>
        <v>765</v>
      </c>
      <c r="L464" s="8">
        <f>Binning!N465</f>
        <v>45</v>
      </c>
      <c r="M464" s="8">
        <f>Binning!Y465</f>
        <v>5</v>
      </c>
      <c r="O464" s="8">
        <f t="shared" si="257"/>
        <v>140</v>
      </c>
      <c r="P464" s="8">
        <f>Binning!AZ465</f>
        <v>342.4525995351467</v>
      </c>
      <c r="Q464" s="8" t="str">
        <f t="shared" si="258"/>
        <v>MG00A_E6</v>
      </c>
      <c r="R464" s="8">
        <f t="shared" si="293"/>
        <v>985</v>
      </c>
      <c r="S464" s="8">
        <f t="shared" si="293"/>
        <v>985</v>
      </c>
      <c r="T464" s="8">
        <f t="shared" si="293"/>
        <v>985</v>
      </c>
      <c r="U464" s="8">
        <f t="shared" si="293"/>
        <v>960</v>
      </c>
      <c r="V464" s="8">
        <f t="shared" si="293"/>
        <v>945</v>
      </c>
      <c r="W464" s="8">
        <f t="shared" si="293"/>
        <v>930</v>
      </c>
      <c r="X464" s="8">
        <f t="shared" si="293"/>
        <v>920</v>
      </c>
      <c r="Y464" s="8">
        <f t="shared" si="293"/>
        <v>910</v>
      </c>
      <c r="Z464" s="8">
        <f t="shared" si="293"/>
        <v>900</v>
      </c>
      <c r="AA464" s="8">
        <f t="shared" si="293"/>
        <v>895</v>
      </c>
      <c r="AB464" s="8">
        <f t="shared" si="293"/>
        <v>890</v>
      </c>
      <c r="AC464" s="8">
        <f t="shared" si="293"/>
        <v>880</v>
      </c>
      <c r="AD464" s="8">
        <f t="shared" si="293"/>
        <v>875</v>
      </c>
      <c r="AE464" s="8">
        <f t="shared" si="293"/>
        <v>870</v>
      </c>
      <c r="AF464" s="8">
        <f t="shared" si="293"/>
        <v>865</v>
      </c>
      <c r="AG464" s="8" t="str">
        <f t="shared" si="293"/>
        <v/>
      </c>
      <c r="AH464" s="8" t="str">
        <f t="shared" si="292"/>
        <v/>
      </c>
      <c r="AI464" s="8" t="str">
        <f t="shared" si="292"/>
        <v/>
      </c>
      <c r="AJ464" s="8" t="str">
        <f t="shared" si="292"/>
        <v/>
      </c>
      <c r="AK464" s="8" t="str">
        <f t="shared" si="292"/>
        <v/>
      </c>
      <c r="AL464" s="8" t="str">
        <f t="shared" si="292"/>
        <v/>
      </c>
      <c r="AM464" s="8" t="str">
        <f t="shared" si="292"/>
        <v/>
      </c>
      <c r="AN464" s="8" t="str">
        <f t="shared" si="292"/>
        <v/>
      </c>
      <c r="AO464" s="8" t="str">
        <f t="shared" si="292"/>
        <v/>
      </c>
      <c r="AQ464" s="8">
        <f t="shared" si="259"/>
        <v>140</v>
      </c>
      <c r="AR464" s="8">
        <f t="shared" si="260"/>
        <v>342.4525995351467</v>
      </c>
      <c r="AS464" s="8" t="str">
        <f t="shared" si="261"/>
        <v>MG00A_E6</v>
      </c>
      <c r="AT464" s="8">
        <f t="shared" si="262"/>
        <v>1030</v>
      </c>
      <c r="AU464" s="8">
        <f t="shared" si="263"/>
        <v>1030</v>
      </c>
      <c r="AV464" s="8">
        <f t="shared" si="264"/>
        <v>1030</v>
      </c>
      <c r="AW464" s="8">
        <f t="shared" si="265"/>
        <v>1005</v>
      </c>
      <c r="AX464" s="8">
        <f t="shared" si="266"/>
        <v>990</v>
      </c>
      <c r="AY464" s="8">
        <f t="shared" si="267"/>
        <v>975</v>
      </c>
      <c r="AZ464" s="8">
        <f t="shared" si="268"/>
        <v>965</v>
      </c>
      <c r="BA464" s="8">
        <f t="shared" si="269"/>
        <v>955</v>
      </c>
      <c r="BB464" s="8">
        <f t="shared" si="270"/>
        <v>945</v>
      </c>
      <c r="BC464" s="8">
        <f t="shared" si="271"/>
        <v>940</v>
      </c>
      <c r="BD464" s="8">
        <f t="shared" si="272"/>
        <v>935</v>
      </c>
      <c r="BE464" s="8">
        <f t="shared" si="273"/>
        <v>925</v>
      </c>
      <c r="BF464" s="8">
        <f t="shared" si="274"/>
        <v>920</v>
      </c>
      <c r="BG464" s="8">
        <f t="shared" si="275"/>
        <v>915</v>
      </c>
      <c r="BH464" s="8">
        <f t="shared" si="276"/>
        <v>910</v>
      </c>
      <c r="BI464" s="8" t="str">
        <f t="shared" si="277"/>
        <v/>
      </c>
      <c r="BJ464" s="8" t="str">
        <f t="shared" si="278"/>
        <v/>
      </c>
      <c r="BK464" s="8" t="str">
        <f t="shared" si="279"/>
        <v/>
      </c>
      <c r="BL464" s="8" t="str">
        <f t="shared" si="280"/>
        <v/>
      </c>
      <c r="BM464" s="8" t="str">
        <f t="shared" si="281"/>
        <v/>
      </c>
      <c r="BN464" s="8" t="str">
        <f t="shared" si="282"/>
        <v/>
      </c>
      <c r="BO464" s="8" t="str">
        <f t="shared" si="283"/>
        <v/>
      </c>
      <c r="BP464" s="8" t="str">
        <f t="shared" si="284"/>
        <v/>
      </c>
      <c r="BQ464" s="8" t="str">
        <f t="shared" si="285"/>
        <v/>
      </c>
    </row>
    <row r="465" spans="1:69" x14ac:dyDescent="0.2">
      <c r="A465" s="8" t="str">
        <f>Binning!B466</f>
        <v>GPU</v>
      </c>
      <c r="B465" s="8" t="str">
        <f>Binning!C466</f>
        <v>MG00A</v>
      </c>
      <c r="C465" s="8" t="str">
        <f>Binning!D466</f>
        <v>E7</v>
      </c>
      <c r="D465" s="8" t="str">
        <f>Binning!F466</f>
        <v>MG00A_E7</v>
      </c>
      <c r="E465" s="8" t="str">
        <f>Binning!G466</f>
        <v>Bin1</v>
      </c>
      <c r="F465" s="8">
        <f>Binning!H466</f>
        <v>1230</v>
      </c>
      <c r="G465" s="8">
        <f>Binning!I466</f>
        <v>140</v>
      </c>
      <c r="H465" s="8">
        <f>Binning!J466</f>
        <v>479.40000000000003</v>
      </c>
      <c r="J465" s="8">
        <f>Binning!L466</f>
        <v>985</v>
      </c>
      <c r="K465" s="8">
        <f>Binning!M466</f>
        <v>765</v>
      </c>
      <c r="L465" s="8">
        <f>Binning!N466</f>
        <v>45</v>
      </c>
      <c r="M465" s="8">
        <f>Binning!Y466</f>
        <v>5</v>
      </c>
      <c r="O465" s="8">
        <f t="shared" si="257"/>
        <v>140</v>
      </c>
      <c r="P465" s="8">
        <f>Binning!AZ466</f>
        <v>342.4525995351467</v>
      </c>
      <c r="Q465" s="8" t="str">
        <f t="shared" si="258"/>
        <v>MG00A_E7</v>
      </c>
      <c r="R465" s="8">
        <f t="shared" si="293"/>
        <v>985</v>
      </c>
      <c r="S465" s="8">
        <f t="shared" si="293"/>
        <v>985</v>
      </c>
      <c r="T465" s="8">
        <f t="shared" si="293"/>
        <v>970</v>
      </c>
      <c r="U465" s="8">
        <f t="shared" si="293"/>
        <v>945</v>
      </c>
      <c r="V465" s="8">
        <f t="shared" si="293"/>
        <v>930</v>
      </c>
      <c r="W465" s="8">
        <f t="shared" si="293"/>
        <v>915</v>
      </c>
      <c r="X465" s="8">
        <f t="shared" si="293"/>
        <v>905</v>
      </c>
      <c r="Y465" s="8">
        <f t="shared" si="293"/>
        <v>895</v>
      </c>
      <c r="Z465" s="8">
        <f t="shared" si="293"/>
        <v>885</v>
      </c>
      <c r="AA465" s="8">
        <f t="shared" si="293"/>
        <v>880</v>
      </c>
      <c r="AB465" s="8">
        <f t="shared" si="293"/>
        <v>875</v>
      </c>
      <c r="AC465" s="8">
        <f t="shared" si="293"/>
        <v>865</v>
      </c>
      <c r="AD465" s="8">
        <f t="shared" si="293"/>
        <v>860</v>
      </c>
      <c r="AE465" s="8">
        <f t="shared" si="293"/>
        <v>855</v>
      </c>
      <c r="AF465" s="8">
        <f t="shared" si="293"/>
        <v>850</v>
      </c>
      <c r="AG465" s="8" t="str">
        <f t="shared" si="293"/>
        <v/>
      </c>
      <c r="AH465" s="8" t="str">
        <f t="shared" si="292"/>
        <v/>
      </c>
      <c r="AI465" s="8" t="str">
        <f t="shared" si="292"/>
        <v/>
      </c>
      <c r="AJ465" s="8" t="str">
        <f t="shared" si="292"/>
        <v/>
      </c>
      <c r="AK465" s="8" t="str">
        <f t="shared" si="292"/>
        <v/>
      </c>
      <c r="AL465" s="8" t="str">
        <f t="shared" si="292"/>
        <v/>
      </c>
      <c r="AM465" s="8" t="str">
        <f t="shared" si="292"/>
        <v/>
      </c>
      <c r="AN465" s="8" t="str">
        <f t="shared" si="292"/>
        <v/>
      </c>
      <c r="AO465" s="8" t="str">
        <f t="shared" si="292"/>
        <v/>
      </c>
      <c r="AQ465" s="8">
        <f t="shared" si="259"/>
        <v>140</v>
      </c>
      <c r="AR465" s="8">
        <f t="shared" si="260"/>
        <v>342.4525995351467</v>
      </c>
      <c r="AS465" s="8" t="str">
        <f t="shared" si="261"/>
        <v>MG00A_E7</v>
      </c>
      <c r="AT465" s="8">
        <f t="shared" si="262"/>
        <v>1030</v>
      </c>
      <c r="AU465" s="8">
        <f t="shared" si="263"/>
        <v>1030</v>
      </c>
      <c r="AV465" s="8">
        <f t="shared" si="264"/>
        <v>1015</v>
      </c>
      <c r="AW465" s="8">
        <f t="shared" si="265"/>
        <v>990</v>
      </c>
      <c r="AX465" s="8">
        <f t="shared" si="266"/>
        <v>975</v>
      </c>
      <c r="AY465" s="8">
        <f t="shared" si="267"/>
        <v>960</v>
      </c>
      <c r="AZ465" s="8">
        <f t="shared" si="268"/>
        <v>950</v>
      </c>
      <c r="BA465" s="8">
        <f t="shared" si="269"/>
        <v>940</v>
      </c>
      <c r="BB465" s="8">
        <f t="shared" si="270"/>
        <v>930</v>
      </c>
      <c r="BC465" s="8">
        <f t="shared" si="271"/>
        <v>925</v>
      </c>
      <c r="BD465" s="8">
        <f t="shared" si="272"/>
        <v>920</v>
      </c>
      <c r="BE465" s="8">
        <f t="shared" si="273"/>
        <v>910</v>
      </c>
      <c r="BF465" s="8">
        <f t="shared" si="274"/>
        <v>905</v>
      </c>
      <c r="BG465" s="8">
        <f t="shared" si="275"/>
        <v>900</v>
      </c>
      <c r="BH465" s="8">
        <f t="shared" si="276"/>
        <v>895</v>
      </c>
      <c r="BI465" s="8" t="str">
        <f t="shared" si="277"/>
        <v/>
      </c>
      <c r="BJ465" s="8" t="str">
        <f t="shared" si="278"/>
        <v/>
      </c>
      <c r="BK465" s="8" t="str">
        <f t="shared" si="279"/>
        <v/>
      </c>
      <c r="BL465" s="8" t="str">
        <f t="shared" si="280"/>
        <v/>
      </c>
      <c r="BM465" s="8" t="str">
        <f t="shared" si="281"/>
        <v/>
      </c>
      <c r="BN465" s="8" t="str">
        <f t="shared" si="282"/>
        <v/>
      </c>
      <c r="BO465" s="8" t="str">
        <f t="shared" si="283"/>
        <v/>
      </c>
      <c r="BP465" s="8" t="str">
        <f t="shared" si="284"/>
        <v/>
      </c>
      <c r="BQ465" s="8" t="str">
        <f t="shared" si="285"/>
        <v/>
      </c>
    </row>
    <row r="466" spans="1:69" x14ac:dyDescent="0.2">
      <c r="A466" s="8" t="str">
        <f>Binning!B467</f>
        <v>GPU</v>
      </c>
      <c r="B466" s="8" t="str">
        <f>Binning!C467</f>
        <v>MG00A</v>
      </c>
      <c r="C466" s="8" t="str">
        <f>Binning!D467</f>
        <v>E8</v>
      </c>
      <c r="D466" s="8" t="str">
        <f>Binning!F467</f>
        <v>MG00A_E8</v>
      </c>
      <c r="E466" s="8" t="str">
        <f>Binning!G467</f>
        <v>Bin1</v>
      </c>
      <c r="F466" s="8">
        <f>Binning!H467</f>
        <v>1215</v>
      </c>
      <c r="G466" s="8">
        <f>Binning!I467</f>
        <v>140</v>
      </c>
      <c r="H466" s="8">
        <f>Binning!J467</f>
        <v>479.40000000000003</v>
      </c>
      <c r="J466" s="8">
        <f>Binning!L467</f>
        <v>985</v>
      </c>
      <c r="K466" s="8">
        <f>Binning!M467</f>
        <v>765</v>
      </c>
      <c r="L466" s="8">
        <f>Binning!N467</f>
        <v>45</v>
      </c>
      <c r="M466" s="8">
        <f>Binning!Y467</f>
        <v>5</v>
      </c>
      <c r="O466" s="8">
        <f t="shared" ref="O466:O526" si="294">ROUND(100*H466/P466,0)</f>
        <v>140</v>
      </c>
      <c r="P466" s="8">
        <f>Binning!AZ467</f>
        <v>342.4525995351467</v>
      </c>
      <c r="Q466" s="8" t="str">
        <f t="shared" ref="Q466:Q526" si="295">D466</f>
        <v>MG00A_E8</v>
      </c>
      <c r="R466" s="8">
        <f t="shared" si="293"/>
        <v>985</v>
      </c>
      <c r="S466" s="8">
        <f t="shared" si="293"/>
        <v>985</v>
      </c>
      <c r="T466" s="8">
        <f t="shared" si="293"/>
        <v>955</v>
      </c>
      <c r="U466" s="8">
        <f t="shared" si="293"/>
        <v>930</v>
      </c>
      <c r="V466" s="8">
        <f t="shared" si="293"/>
        <v>915</v>
      </c>
      <c r="W466" s="8">
        <f t="shared" si="293"/>
        <v>900</v>
      </c>
      <c r="X466" s="8">
        <f t="shared" si="293"/>
        <v>890</v>
      </c>
      <c r="Y466" s="8">
        <f t="shared" si="293"/>
        <v>880</v>
      </c>
      <c r="Z466" s="8">
        <f t="shared" si="293"/>
        <v>870</v>
      </c>
      <c r="AA466" s="8">
        <f t="shared" si="293"/>
        <v>865</v>
      </c>
      <c r="AB466" s="8">
        <f t="shared" si="293"/>
        <v>860</v>
      </c>
      <c r="AC466" s="8">
        <f t="shared" si="293"/>
        <v>850</v>
      </c>
      <c r="AD466" s="8">
        <f t="shared" si="293"/>
        <v>845</v>
      </c>
      <c r="AE466" s="8">
        <f t="shared" si="293"/>
        <v>840</v>
      </c>
      <c r="AF466" s="8">
        <f t="shared" si="293"/>
        <v>835</v>
      </c>
      <c r="AG466" s="8" t="str">
        <f t="shared" si="293"/>
        <v/>
      </c>
      <c r="AH466" s="8" t="str">
        <f t="shared" si="292"/>
        <v/>
      </c>
      <c r="AI466" s="8" t="str">
        <f t="shared" si="292"/>
        <v/>
      </c>
      <c r="AJ466" s="8" t="str">
        <f t="shared" si="292"/>
        <v/>
      </c>
      <c r="AK466" s="8" t="str">
        <f t="shared" si="292"/>
        <v/>
      </c>
      <c r="AL466" s="8" t="str">
        <f t="shared" si="292"/>
        <v/>
      </c>
      <c r="AM466" s="8" t="str">
        <f t="shared" si="292"/>
        <v/>
      </c>
      <c r="AN466" s="8" t="str">
        <f t="shared" si="292"/>
        <v/>
      </c>
      <c r="AO466" s="8" t="str">
        <f t="shared" si="292"/>
        <v/>
      </c>
      <c r="AQ466" s="8">
        <f t="shared" ref="AQ466:AQ529" si="296">O466</f>
        <v>140</v>
      </c>
      <c r="AR466" s="8">
        <f t="shared" ref="AR466:AR529" si="297">P466</f>
        <v>342.4525995351467</v>
      </c>
      <c r="AS466" s="8" t="str">
        <f t="shared" ref="AS466:AS529" si="298">Q466</f>
        <v>MG00A_E8</v>
      </c>
      <c r="AT466" s="8">
        <f t="shared" ref="AT466:AT529" si="299">IF($AQ466*1.03&gt;AT$2,$L466+R466,"")</f>
        <v>1030</v>
      </c>
      <c r="AU466" s="8">
        <f t="shared" ref="AU466:AU529" si="300">IF($AQ466*1.03&gt;AU$2,$L466+S466,"")</f>
        <v>1030</v>
      </c>
      <c r="AV466" s="8">
        <f t="shared" ref="AV466:AV529" si="301">IF($AQ466*1.03&gt;AV$2,$L466+T466,"")</f>
        <v>1000</v>
      </c>
      <c r="AW466" s="8">
        <f t="shared" ref="AW466:AW529" si="302">IF($AQ466*1.03&gt;AW$2,$L466+U466,"")</f>
        <v>975</v>
      </c>
      <c r="AX466" s="8">
        <f t="shared" ref="AX466:AX529" si="303">IF($AQ466*1.03&gt;AX$2,$L466+V466,"")</f>
        <v>960</v>
      </c>
      <c r="AY466" s="8">
        <f t="shared" ref="AY466:AY529" si="304">IF($AQ466*1.03&gt;AY$2,$L466+W466,"")</f>
        <v>945</v>
      </c>
      <c r="AZ466" s="8">
        <f t="shared" ref="AZ466:AZ529" si="305">IF($AQ466*1.03&gt;AZ$2,$L466+X466,"")</f>
        <v>935</v>
      </c>
      <c r="BA466" s="8">
        <f t="shared" ref="BA466:BA529" si="306">IF($AQ466*1.03&gt;BA$2,$L466+Y466,"")</f>
        <v>925</v>
      </c>
      <c r="BB466" s="8">
        <f t="shared" ref="BB466:BB529" si="307">IF($AQ466*1.03&gt;BB$2,$L466+Z466,"")</f>
        <v>915</v>
      </c>
      <c r="BC466" s="8">
        <f t="shared" ref="BC466:BC529" si="308">IF($AQ466*1.03&gt;BC$2,$L466+AA466,"")</f>
        <v>910</v>
      </c>
      <c r="BD466" s="8">
        <f t="shared" ref="BD466:BD529" si="309">IF($AQ466*1.03&gt;BD$2,$L466+AB466,"")</f>
        <v>905</v>
      </c>
      <c r="BE466" s="8">
        <f t="shared" ref="BE466:BE529" si="310">IF($AQ466*1.03&gt;BE$2,$L466+AC466,"")</f>
        <v>895</v>
      </c>
      <c r="BF466" s="8">
        <f t="shared" ref="BF466:BF529" si="311">IF($AQ466*1.03&gt;BF$2,$L466+AD466,"")</f>
        <v>890</v>
      </c>
      <c r="BG466" s="8">
        <f t="shared" ref="BG466:BG529" si="312">IF($AQ466*1.03&gt;BG$2,$L466+AE466,"")</f>
        <v>885</v>
      </c>
      <c r="BH466" s="8">
        <f t="shared" ref="BH466:BH529" si="313">IF($AQ466*1.03&gt;BH$2,$L466+AF466,"")</f>
        <v>880</v>
      </c>
      <c r="BI466" s="8" t="str">
        <f t="shared" ref="BI466:BI529" si="314">IF($AQ466*1.03&gt;BI$2,$L466+AG466,"")</f>
        <v/>
      </c>
      <c r="BJ466" s="8" t="str">
        <f t="shared" ref="BJ466:BJ529" si="315">IF($AQ466*1.03&gt;BJ$2,$L466+AH466,"")</f>
        <v/>
      </c>
      <c r="BK466" s="8" t="str">
        <f t="shared" ref="BK466:BK529" si="316">IF($AQ466*1.03&gt;BK$2,$L466+AI466,"")</f>
        <v/>
      </c>
      <c r="BL466" s="8" t="str">
        <f t="shared" ref="BL466:BL529" si="317">IF($AQ466*1.03&gt;BL$2,$L466+AJ466,"")</f>
        <v/>
      </c>
      <c r="BM466" s="8" t="str">
        <f t="shared" ref="BM466:BM529" si="318">IF($AQ466*1.03&gt;BM$2,$L466+AK466,"")</f>
        <v/>
      </c>
      <c r="BN466" s="8" t="str">
        <f t="shared" ref="BN466:BN529" si="319">IF($AQ466*1.03&gt;BN$2,$L466+AL466,"")</f>
        <v/>
      </c>
      <c r="BO466" s="8" t="str">
        <f t="shared" ref="BO466:BO529" si="320">IF($AQ466*1.03&gt;BO$2,$L466+AM466,"")</f>
        <v/>
      </c>
      <c r="BP466" s="8" t="str">
        <f t="shared" ref="BP466:BP529" si="321">IF($AQ466*1.03&gt;BP$2,$L466+AN466,"")</f>
        <v/>
      </c>
      <c r="BQ466" s="8" t="str">
        <f t="shared" ref="BQ466:BQ529" si="322">IF($AQ466*1.03&gt;BQ$2,$L466+AO466,"")</f>
        <v/>
      </c>
    </row>
    <row r="467" spans="1:69" x14ac:dyDescent="0.2">
      <c r="A467" s="8" t="str">
        <f>Binning!B468</f>
        <v>GPU</v>
      </c>
      <c r="B467" s="8" t="str">
        <f>Binning!C468</f>
        <v>MG00A</v>
      </c>
      <c r="C467" s="8" t="str">
        <f>Binning!D468</f>
        <v>E9</v>
      </c>
      <c r="D467" s="8" t="str">
        <f>Binning!F468</f>
        <v>MG00A_E9</v>
      </c>
      <c r="E467" s="8" t="str">
        <f>Binning!G468</f>
        <v>Bin1</v>
      </c>
      <c r="F467" s="8">
        <f>Binning!H468</f>
        <v>1200</v>
      </c>
      <c r="G467" s="8">
        <f>Binning!I468</f>
        <v>140</v>
      </c>
      <c r="H467" s="8">
        <f>Binning!J468</f>
        <v>479.40000000000003</v>
      </c>
      <c r="J467" s="8">
        <f>Binning!L468</f>
        <v>985</v>
      </c>
      <c r="K467" s="8">
        <f>Binning!M468</f>
        <v>765</v>
      </c>
      <c r="L467" s="8">
        <f>Binning!N468</f>
        <v>45</v>
      </c>
      <c r="M467" s="8">
        <f>Binning!Y468</f>
        <v>5</v>
      </c>
      <c r="O467" s="8">
        <f t="shared" si="294"/>
        <v>140</v>
      </c>
      <c r="P467" s="8">
        <f>Binning!AZ468</f>
        <v>342.4525995351467</v>
      </c>
      <c r="Q467" s="8" t="str">
        <f t="shared" si="295"/>
        <v>MG00A_E9</v>
      </c>
      <c r="R467" s="8">
        <f t="shared" si="293"/>
        <v>985</v>
      </c>
      <c r="S467" s="8">
        <f t="shared" si="293"/>
        <v>985</v>
      </c>
      <c r="T467" s="8">
        <f t="shared" si="293"/>
        <v>940</v>
      </c>
      <c r="U467" s="8">
        <f t="shared" si="293"/>
        <v>915</v>
      </c>
      <c r="V467" s="8">
        <f t="shared" si="293"/>
        <v>900</v>
      </c>
      <c r="W467" s="8">
        <f t="shared" si="293"/>
        <v>885</v>
      </c>
      <c r="X467" s="8">
        <f t="shared" si="293"/>
        <v>875</v>
      </c>
      <c r="Y467" s="8">
        <f t="shared" si="293"/>
        <v>865</v>
      </c>
      <c r="Z467" s="8">
        <f t="shared" si="293"/>
        <v>855</v>
      </c>
      <c r="AA467" s="8">
        <f t="shared" si="293"/>
        <v>850</v>
      </c>
      <c r="AB467" s="8">
        <f t="shared" si="293"/>
        <v>845</v>
      </c>
      <c r="AC467" s="8">
        <f t="shared" si="293"/>
        <v>835</v>
      </c>
      <c r="AD467" s="8">
        <f t="shared" si="293"/>
        <v>830</v>
      </c>
      <c r="AE467" s="8">
        <f t="shared" si="293"/>
        <v>825</v>
      </c>
      <c r="AF467" s="8">
        <f t="shared" si="293"/>
        <v>820</v>
      </c>
      <c r="AG467" s="8" t="str">
        <f t="shared" si="293"/>
        <v/>
      </c>
      <c r="AH467" s="8" t="str">
        <f t="shared" si="292"/>
        <v/>
      </c>
      <c r="AI467" s="8" t="str">
        <f t="shared" si="292"/>
        <v/>
      </c>
      <c r="AJ467" s="8" t="str">
        <f t="shared" si="292"/>
        <v/>
      </c>
      <c r="AK467" s="8" t="str">
        <f t="shared" si="292"/>
        <v/>
      </c>
      <c r="AL467" s="8" t="str">
        <f t="shared" si="292"/>
        <v/>
      </c>
      <c r="AM467" s="8" t="str">
        <f t="shared" si="292"/>
        <v/>
      </c>
      <c r="AN467" s="8" t="str">
        <f t="shared" si="292"/>
        <v/>
      </c>
      <c r="AO467" s="8" t="str">
        <f t="shared" si="292"/>
        <v/>
      </c>
      <c r="AQ467" s="8">
        <f t="shared" si="296"/>
        <v>140</v>
      </c>
      <c r="AR467" s="8">
        <f t="shared" si="297"/>
        <v>342.4525995351467</v>
      </c>
      <c r="AS467" s="8" t="str">
        <f t="shared" si="298"/>
        <v>MG00A_E9</v>
      </c>
      <c r="AT467" s="8">
        <f t="shared" si="299"/>
        <v>1030</v>
      </c>
      <c r="AU467" s="8">
        <f t="shared" si="300"/>
        <v>1030</v>
      </c>
      <c r="AV467" s="8">
        <f t="shared" si="301"/>
        <v>985</v>
      </c>
      <c r="AW467" s="8">
        <f t="shared" si="302"/>
        <v>960</v>
      </c>
      <c r="AX467" s="8">
        <f t="shared" si="303"/>
        <v>945</v>
      </c>
      <c r="AY467" s="8">
        <f t="shared" si="304"/>
        <v>930</v>
      </c>
      <c r="AZ467" s="8">
        <f t="shared" si="305"/>
        <v>920</v>
      </c>
      <c r="BA467" s="8">
        <f t="shared" si="306"/>
        <v>910</v>
      </c>
      <c r="BB467" s="8">
        <f t="shared" si="307"/>
        <v>900</v>
      </c>
      <c r="BC467" s="8">
        <f t="shared" si="308"/>
        <v>895</v>
      </c>
      <c r="BD467" s="8">
        <f t="shared" si="309"/>
        <v>890</v>
      </c>
      <c r="BE467" s="8">
        <f t="shared" si="310"/>
        <v>880</v>
      </c>
      <c r="BF467" s="8">
        <f t="shared" si="311"/>
        <v>875</v>
      </c>
      <c r="BG467" s="8">
        <f t="shared" si="312"/>
        <v>870</v>
      </c>
      <c r="BH467" s="8">
        <f t="shared" si="313"/>
        <v>865</v>
      </c>
      <c r="BI467" s="8" t="str">
        <f t="shared" si="314"/>
        <v/>
      </c>
      <c r="BJ467" s="8" t="str">
        <f t="shared" si="315"/>
        <v/>
      </c>
      <c r="BK467" s="8" t="str">
        <f t="shared" si="316"/>
        <v/>
      </c>
      <c r="BL467" s="8" t="str">
        <f t="shared" si="317"/>
        <v/>
      </c>
      <c r="BM467" s="8" t="str">
        <f t="shared" si="318"/>
        <v/>
      </c>
      <c r="BN467" s="8" t="str">
        <f t="shared" si="319"/>
        <v/>
      </c>
      <c r="BO467" s="8" t="str">
        <f t="shared" si="320"/>
        <v/>
      </c>
      <c r="BP467" s="8" t="str">
        <f t="shared" si="321"/>
        <v/>
      </c>
      <c r="BQ467" s="8" t="str">
        <f t="shared" si="322"/>
        <v/>
      </c>
    </row>
    <row r="468" spans="1:69" x14ac:dyDescent="0.2">
      <c r="A468" s="8" t="str">
        <f>Binning!B469</f>
        <v>GPU</v>
      </c>
      <c r="B468" s="8" t="str">
        <f>Binning!C469</f>
        <v>MG00A</v>
      </c>
      <c r="C468" s="8" t="str">
        <f>Binning!D469</f>
        <v>E10</v>
      </c>
      <c r="D468" s="8" t="str">
        <f>Binning!F469</f>
        <v>MG00A_E10</v>
      </c>
      <c r="E468" s="8" t="str">
        <f>Binning!G469</f>
        <v>Bin1</v>
      </c>
      <c r="F468" s="8">
        <f>Binning!H469</f>
        <v>1185</v>
      </c>
      <c r="G468" s="8">
        <f>Binning!I469</f>
        <v>140</v>
      </c>
      <c r="H468" s="8">
        <f>Binning!J469</f>
        <v>479.40000000000003</v>
      </c>
      <c r="J468" s="8">
        <f>Binning!L469</f>
        <v>985</v>
      </c>
      <c r="K468" s="8">
        <f>Binning!M469</f>
        <v>765</v>
      </c>
      <c r="L468" s="8">
        <f>Binning!N469</f>
        <v>45</v>
      </c>
      <c r="M468" s="8">
        <f>Binning!Y469</f>
        <v>5</v>
      </c>
      <c r="O468" s="8">
        <f t="shared" si="294"/>
        <v>140</v>
      </c>
      <c r="P468" s="8">
        <f>Binning!AZ469</f>
        <v>342.4525995351467</v>
      </c>
      <c r="Q468" s="8" t="str">
        <f t="shared" si="295"/>
        <v>MG00A_E10</v>
      </c>
      <c r="R468" s="8">
        <f t="shared" si="293"/>
        <v>985</v>
      </c>
      <c r="S468" s="8">
        <f t="shared" si="293"/>
        <v>970</v>
      </c>
      <c r="T468" s="8">
        <f t="shared" si="293"/>
        <v>925</v>
      </c>
      <c r="U468" s="8">
        <f t="shared" si="293"/>
        <v>900</v>
      </c>
      <c r="V468" s="8">
        <f t="shared" si="293"/>
        <v>885</v>
      </c>
      <c r="W468" s="8">
        <f t="shared" si="293"/>
        <v>870</v>
      </c>
      <c r="X468" s="8">
        <f t="shared" si="293"/>
        <v>860</v>
      </c>
      <c r="Y468" s="8">
        <f t="shared" si="293"/>
        <v>850</v>
      </c>
      <c r="Z468" s="8">
        <f t="shared" si="293"/>
        <v>840</v>
      </c>
      <c r="AA468" s="8">
        <f t="shared" si="293"/>
        <v>835</v>
      </c>
      <c r="AB468" s="8">
        <f t="shared" si="293"/>
        <v>830</v>
      </c>
      <c r="AC468" s="8">
        <f t="shared" si="293"/>
        <v>820</v>
      </c>
      <c r="AD468" s="8">
        <f t="shared" si="293"/>
        <v>815</v>
      </c>
      <c r="AE468" s="8">
        <f t="shared" si="293"/>
        <v>810</v>
      </c>
      <c r="AF468" s="8">
        <f t="shared" si="293"/>
        <v>805</v>
      </c>
      <c r="AG468" s="8" t="str">
        <f t="shared" si="293"/>
        <v/>
      </c>
      <c r="AH468" s="8" t="str">
        <f t="shared" si="292"/>
        <v/>
      </c>
      <c r="AI468" s="8" t="str">
        <f t="shared" si="292"/>
        <v/>
      </c>
      <c r="AJ468" s="8" t="str">
        <f t="shared" si="292"/>
        <v/>
      </c>
      <c r="AK468" s="8" t="str">
        <f t="shared" si="292"/>
        <v/>
      </c>
      <c r="AL468" s="8" t="str">
        <f t="shared" si="292"/>
        <v/>
      </c>
      <c r="AM468" s="8" t="str">
        <f t="shared" si="292"/>
        <v/>
      </c>
      <c r="AN468" s="8" t="str">
        <f t="shared" si="292"/>
        <v/>
      </c>
      <c r="AO468" s="8" t="str">
        <f t="shared" si="292"/>
        <v/>
      </c>
      <c r="AQ468" s="8">
        <f t="shared" si="296"/>
        <v>140</v>
      </c>
      <c r="AR468" s="8">
        <f t="shared" si="297"/>
        <v>342.4525995351467</v>
      </c>
      <c r="AS468" s="8" t="str">
        <f t="shared" si="298"/>
        <v>MG00A_E10</v>
      </c>
      <c r="AT468" s="8">
        <f t="shared" si="299"/>
        <v>1030</v>
      </c>
      <c r="AU468" s="8">
        <f t="shared" si="300"/>
        <v>1015</v>
      </c>
      <c r="AV468" s="8">
        <f t="shared" si="301"/>
        <v>970</v>
      </c>
      <c r="AW468" s="8">
        <f t="shared" si="302"/>
        <v>945</v>
      </c>
      <c r="AX468" s="8">
        <f t="shared" si="303"/>
        <v>930</v>
      </c>
      <c r="AY468" s="8">
        <f t="shared" si="304"/>
        <v>915</v>
      </c>
      <c r="AZ468" s="8">
        <f t="shared" si="305"/>
        <v>905</v>
      </c>
      <c r="BA468" s="8">
        <f t="shared" si="306"/>
        <v>895</v>
      </c>
      <c r="BB468" s="8">
        <f t="shared" si="307"/>
        <v>885</v>
      </c>
      <c r="BC468" s="8">
        <f t="shared" si="308"/>
        <v>880</v>
      </c>
      <c r="BD468" s="8">
        <f t="shared" si="309"/>
        <v>875</v>
      </c>
      <c r="BE468" s="8">
        <f t="shared" si="310"/>
        <v>865</v>
      </c>
      <c r="BF468" s="8">
        <f t="shared" si="311"/>
        <v>860</v>
      </c>
      <c r="BG468" s="8">
        <f t="shared" si="312"/>
        <v>855</v>
      </c>
      <c r="BH468" s="8">
        <f t="shared" si="313"/>
        <v>850</v>
      </c>
      <c r="BI468" s="8" t="str">
        <f t="shared" si="314"/>
        <v/>
      </c>
      <c r="BJ468" s="8" t="str">
        <f t="shared" si="315"/>
        <v/>
      </c>
      <c r="BK468" s="8" t="str">
        <f t="shared" si="316"/>
        <v/>
      </c>
      <c r="BL468" s="8" t="str">
        <f t="shared" si="317"/>
        <v/>
      </c>
      <c r="BM468" s="8" t="str">
        <f t="shared" si="318"/>
        <v/>
      </c>
      <c r="BN468" s="8" t="str">
        <f t="shared" si="319"/>
        <v/>
      </c>
      <c r="BO468" s="8" t="str">
        <f t="shared" si="320"/>
        <v/>
      </c>
      <c r="BP468" s="8" t="str">
        <f t="shared" si="321"/>
        <v/>
      </c>
      <c r="BQ468" s="8" t="str">
        <f t="shared" si="322"/>
        <v/>
      </c>
    </row>
    <row r="469" spans="1:69" x14ac:dyDescent="0.2">
      <c r="A469" s="8" t="str">
        <f>Binning!B470</f>
        <v>GPU</v>
      </c>
      <c r="B469" s="8" t="str">
        <f>Binning!C470</f>
        <v>MG00A</v>
      </c>
      <c r="C469" s="8" t="str">
        <f>Binning!D470</f>
        <v>E11</v>
      </c>
      <c r="D469" s="8" t="str">
        <f>Binning!F470</f>
        <v>MG00A_E11</v>
      </c>
      <c r="E469" s="8" t="str">
        <f>Binning!G470</f>
        <v>Bin1</v>
      </c>
      <c r="F469" s="8">
        <f>Binning!H470</f>
        <v>1170</v>
      </c>
      <c r="G469" s="8">
        <f>Binning!I470</f>
        <v>140</v>
      </c>
      <c r="H469" s="8">
        <f>Binning!J470</f>
        <v>479.40000000000003</v>
      </c>
      <c r="J469" s="8">
        <f>Binning!L470</f>
        <v>985</v>
      </c>
      <c r="K469" s="8">
        <f>Binning!M470</f>
        <v>765</v>
      </c>
      <c r="L469" s="8">
        <f>Binning!N470</f>
        <v>45</v>
      </c>
      <c r="M469" s="8">
        <f>Binning!Y470</f>
        <v>5</v>
      </c>
      <c r="O469" s="8">
        <f t="shared" si="294"/>
        <v>140</v>
      </c>
      <c r="P469" s="8">
        <f>Binning!AZ470</f>
        <v>342.4525995351467</v>
      </c>
      <c r="Q469" s="8" t="str">
        <f t="shared" si="295"/>
        <v>MG00A_E11</v>
      </c>
      <c r="R469" s="8">
        <f t="shared" si="293"/>
        <v>985</v>
      </c>
      <c r="S469" s="8">
        <f t="shared" si="293"/>
        <v>955</v>
      </c>
      <c r="T469" s="8">
        <f t="shared" si="293"/>
        <v>910</v>
      </c>
      <c r="U469" s="8">
        <f t="shared" si="293"/>
        <v>885</v>
      </c>
      <c r="V469" s="8">
        <f t="shared" si="293"/>
        <v>870</v>
      </c>
      <c r="W469" s="8">
        <f t="shared" si="293"/>
        <v>855</v>
      </c>
      <c r="X469" s="8">
        <f t="shared" si="293"/>
        <v>845</v>
      </c>
      <c r="Y469" s="8">
        <f t="shared" si="293"/>
        <v>835</v>
      </c>
      <c r="Z469" s="8">
        <f t="shared" si="293"/>
        <v>825</v>
      </c>
      <c r="AA469" s="8">
        <f t="shared" si="293"/>
        <v>820</v>
      </c>
      <c r="AB469" s="8">
        <f t="shared" si="293"/>
        <v>815</v>
      </c>
      <c r="AC469" s="8">
        <f t="shared" si="293"/>
        <v>805</v>
      </c>
      <c r="AD469" s="8">
        <f t="shared" si="293"/>
        <v>800</v>
      </c>
      <c r="AE469" s="8">
        <f t="shared" si="293"/>
        <v>795</v>
      </c>
      <c r="AF469" s="8">
        <f t="shared" si="293"/>
        <v>790</v>
      </c>
      <c r="AG469" s="8" t="str">
        <f t="shared" si="293"/>
        <v/>
      </c>
      <c r="AH469" s="8" t="str">
        <f t="shared" si="292"/>
        <v/>
      </c>
      <c r="AI469" s="8" t="str">
        <f t="shared" si="292"/>
        <v/>
      </c>
      <c r="AJ469" s="8" t="str">
        <f t="shared" si="292"/>
        <v/>
      </c>
      <c r="AK469" s="8" t="str">
        <f t="shared" si="292"/>
        <v/>
      </c>
      <c r="AL469" s="8" t="str">
        <f t="shared" si="292"/>
        <v/>
      </c>
      <c r="AM469" s="8" t="str">
        <f t="shared" si="292"/>
        <v/>
      </c>
      <c r="AN469" s="8" t="str">
        <f t="shared" si="292"/>
        <v/>
      </c>
      <c r="AO469" s="8" t="str">
        <f t="shared" si="292"/>
        <v/>
      </c>
      <c r="AQ469" s="8">
        <f t="shared" si="296"/>
        <v>140</v>
      </c>
      <c r="AR469" s="8">
        <f t="shared" si="297"/>
        <v>342.4525995351467</v>
      </c>
      <c r="AS469" s="8" t="str">
        <f t="shared" si="298"/>
        <v>MG00A_E11</v>
      </c>
      <c r="AT469" s="8">
        <f t="shared" si="299"/>
        <v>1030</v>
      </c>
      <c r="AU469" s="8">
        <f t="shared" si="300"/>
        <v>1000</v>
      </c>
      <c r="AV469" s="8">
        <f t="shared" si="301"/>
        <v>955</v>
      </c>
      <c r="AW469" s="8">
        <f t="shared" si="302"/>
        <v>930</v>
      </c>
      <c r="AX469" s="8">
        <f t="shared" si="303"/>
        <v>915</v>
      </c>
      <c r="AY469" s="8">
        <f t="shared" si="304"/>
        <v>900</v>
      </c>
      <c r="AZ469" s="8">
        <f t="shared" si="305"/>
        <v>890</v>
      </c>
      <c r="BA469" s="8">
        <f t="shared" si="306"/>
        <v>880</v>
      </c>
      <c r="BB469" s="8">
        <f t="shared" si="307"/>
        <v>870</v>
      </c>
      <c r="BC469" s="8">
        <f t="shared" si="308"/>
        <v>865</v>
      </c>
      <c r="BD469" s="8">
        <f t="shared" si="309"/>
        <v>860</v>
      </c>
      <c r="BE469" s="8">
        <f t="shared" si="310"/>
        <v>850</v>
      </c>
      <c r="BF469" s="8">
        <f t="shared" si="311"/>
        <v>845</v>
      </c>
      <c r="BG469" s="8">
        <f t="shared" si="312"/>
        <v>840</v>
      </c>
      <c r="BH469" s="8">
        <f t="shared" si="313"/>
        <v>835</v>
      </c>
      <c r="BI469" s="8" t="str">
        <f t="shared" si="314"/>
        <v/>
      </c>
      <c r="BJ469" s="8" t="str">
        <f t="shared" si="315"/>
        <v/>
      </c>
      <c r="BK469" s="8" t="str">
        <f t="shared" si="316"/>
        <v/>
      </c>
      <c r="BL469" s="8" t="str">
        <f t="shared" si="317"/>
        <v/>
      </c>
      <c r="BM469" s="8" t="str">
        <f t="shared" si="318"/>
        <v/>
      </c>
      <c r="BN469" s="8" t="str">
        <f t="shared" si="319"/>
        <v/>
      </c>
      <c r="BO469" s="8" t="str">
        <f t="shared" si="320"/>
        <v/>
      </c>
      <c r="BP469" s="8" t="str">
        <f t="shared" si="321"/>
        <v/>
      </c>
      <c r="BQ469" s="8" t="str">
        <f t="shared" si="322"/>
        <v/>
      </c>
    </row>
    <row r="470" spans="1:69" x14ac:dyDescent="0.2">
      <c r="A470" s="8" t="str">
        <f>Binning!B471</f>
        <v>GPU</v>
      </c>
      <c r="B470" s="8" t="str">
        <f>Binning!C471</f>
        <v>MG00A</v>
      </c>
      <c r="C470" s="8" t="str">
        <f>Binning!D471</f>
        <v>E12</v>
      </c>
      <c r="D470" s="8" t="str">
        <f>Binning!F471</f>
        <v>MG00A_E12</v>
      </c>
      <c r="E470" s="8" t="str">
        <f>Binning!G471</f>
        <v>Bin1</v>
      </c>
      <c r="F470" s="8">
        <f>Binning!H471</f>
        <v>1155</v>
      </c>
      <c r="G470" s="8">
        <f>Binning!I471</f>
        <v>140</v>
      </c>
      <c r="H470" s="8">
        <f>Binning!J471</f>
        <v>479.40000000000003</v>
      </c>
      <c r="J470" s="8">
        <f>Binning!L471</f>
        <v>985</v>
      </c>
      <c r="K470" s="8">
        <f>Binning!M471</f>
        <v>765</v>
      </c>
      <c r="L470" s="8">
        <f>Binning!N471</f>
        <v>45</v>
      </c>
      <c r="M470" s="8">
        <f>Binning!Y471</f>
        <v>5</v>
      </c>
      <c r="O470" s="8">
        <f t="shared" si="294"/>
        <v>140</v>
      </c>
      <c r="P470" s="8">
        <f>Binning!AZ471</f>
        <v>342.4525995351467</v>
      </c>
      <c r="Q470" s="8" t="str">
        <f t="shared" si="295"/>
        <v>MG00A_E12</v>
      </c>
      <c r="R470" s="8">
        <f t="shared" si="293"/>
        <v>985</v>
      </c>
      <c r="S470" s="8">
        <f t="shared" si="293"/>
        <v>940</v>
      </c>
      <c r="T470" s="8">
        <f t="shared" si="293"/>
        <v>895</v>
      </c>
      <c r="U470" s="8">
        <f t="shared" si="293"/>
        <v>870</v>
      </c>
      <c r="V470" s="8">
        <f t="shared" si="293"/>
        <v>855</v>
      </c>
      <c r="W470" s="8">
        <f t="shared" si="293"/>
        <v>840</v>
      </c>
      <c r="X470" s="8">
        <f t="shared" si="293"/>
        <v>830</v>
      </c>
      <c r="Y470" s="8">
        <f t="shared" si="293"/>
        <v>820</v>
      </c>
      <c r="Z470" s="8">
        <f t="shared" si="293"/>
        <v>810</v>
      </c>
      <c r="AA470" s="8">
        <f t="shared" si="293"/>
        <v>805</v>
      </c>
      <c r="AB470" s="8">
        <f t="shared" si="293"/>
        <v>800</v>
      </c>
      <c r="AC470" s="8">
        <f t="shared" si="293"/>
        <v>790</v>
      </c>
      <c r="AD470" s="8">
        <f t="shared" si="293"/>
        <v>785</v>
      </c>
      <c r="AE470" s="8">
        <f t="shared" si="293"/>
        <v>780</v>
      </c>
      <c r="AF470" s="8">
        <f t="shared" si="293"/>
        <v>775</v>
      </c>
      <c r="AG470" s="8" t="str">
        <f t="shared" si="293"/>
        <v/>
      </c>
      <c r="AH470" s="8" t="str">
        <f t="shared" si="292"/>
        <v/>
      </c>
      <c r="AI470" s="8" t="str">
        <f t="shared" si="292"/>
        <v/>
      </c>
      <c r="AJ470" s="8" t="str">
        <f t="shared" si="292"/>
        <v/>
      </c>
      <c r="AK470" s="8" t="str">
        <f t="shared" si="292"/>
        <v/>
      </c>
      <c r="AL470" s="8" t="str">
        <f t="shared" si="292"/>
        <v/>
      </c>
      <c r="AM470" s="8" t="str">
        <f t="shared" si="292"/>
        <v/>
      </c>
      <c r="AN470" s="8" t="str">
        <f t="shared" si="292"/>
        <v/>
      </c>
      <c r="AO470" s="8" t="str">
        <f t="shared" si="292"/>
        <v/>
      </c>
      <c r="AQ470" s="8">
        <f t="shared" si="296"/>
        <v>140</v>
      </c>
      <c r="AR470" s="8">
        <f t="shared" si="297"/>
        <v>342.4525995351467</v>
      </c>
      <c r="AS470" s="8" t="str">
        <f t="shared" si="298"/>
        <v>MG00A_E12</v>
      </c>
      <c r="AT470" s="8">
        <f t="shared" si="299"/>
        <v>1030</v>
      </c>
      <c r="AU470" s="8">
        <f t="shared" si="300"/>
        <v>985</v>
      </c>
      <c r="AV470" s="8">
        <f t="shared" si="301"/>
        <v>940</v>
      </c>
      <c r="AW470" s="8">
        <f t="shared" si="302"/>
        <v>915</v>
      </c>
      <c r="AX470" s="8">
        <f t="shared" si="303"/>
        <v>900</v>
      </c>
      <c r="AY470" s="8">
        <f t="shared" si="304"/>
        <v>885</v>
      </c>
      <c r="AZ470" s="8">
        <f t="shared" si="305"/>
        <v>875</v>
      </c>
      <c r="BA470" s="8">
        <f t="shared" si="306"/>
        <v>865</v>
      </c>
      <c r="BB470" s="8">
        <f t="shared" si="307"/>
        <v>855</v>
      </c>
      <c r="BC470" s="8">
        <f t="shared" si="308"/>
        <v>850</v>
      </c>
      <c r="BD470" s="8">
        <f t="shared" si="309"/>
        <v>845</v>
      </c>
      <c r="BE470" s="8">
        <f t="shared" si="310"/>
        <v>835</v>
      </c>
      <c r="BF470" s="8">
        <f t="shared" si="311"/>
        <v>830</v>
      </c>
      <c r="BG470" s="8">
        <f t="shared" si="312"/>
        <v>825</v>
      </c>
      <c r="BH470" s="8">
        <f t="shared" si="313"/>
        <v>820</v>
      </c>
      <c r="BI470" s="8" t="str">
        <f t="shared" si="314"/>
        <v/>
      </c>
      <c r="BJ470" s="8" t="str">
        <f t="shared" si="315"/>
        <v/>
      </c>
      <c r="BK470" s="8" t="str">
        <f t="shared" si="316"/>
        <v/>
      </c>
      <c r="BL470" s="8" t="str">
        <f t="shared" si="317"/>
        <v/>
      </c>
      <c r="BM470" s="8" t="str">
        <f t="shared" si="318"/>
        <v/>
      </c>
      <c r="BN470" s="8" t="str">
        <f t="shared" si="319"/>
        <v/>
      </c>
      <c r="BO470" s="8" t="str">
        <f t="shared" si="320"/>
        <v/>
      </c>
      <c r="BP470" s="8" t="str">
        <f t="shared" si="321"/>
        <v/>
      </c>
      <c r="BQ470" s="8" t="str">
        <f t="shared" si="322"/>
        <v/>
      </c>
    </row>
    <row r="471" spans="1:69" x14ac:dyDescent="0.2">
      <c r="A471" s="8" t="str">
        <f>Binning!B472</f>
        <v>GPU</v>
      </c>
      <c r="B471" s="8" t="str">
        <f>Binning!C472</f>
        <v>MG00B</v>
      </c>
      <c r="C471" s="8" t="str">
        <f>Binning!D472</f>
        <v>E1</v>
      </c>
      <c r="D471" s="8" t="str">
        <f>Binning!F472</f>
        <v>MG00B_E1</v>
      </c>
      <c r="E471" s="8" t="str">
        <f>Binning!G472</f>
        <v>Bin1</v>
      </c>
      <c r="F471" s="8">
        <f>Binning!H472</f>
        <v>1370</v>
      </c>
      <c r="G471" s="8">
        <f>Binning!I472</f>
        <v>145</v>
      </c>
      <c r="H471" s="8">
        <f>Binning!J472</f>
        <v>479.40000000000003</v>
      </c>
      <c r="J471" s="8">
        <f>Binning!L472</f>
        <v>1035</v>
      </c>
      <c r="K471" s="8">
        <f>Binning!M472</f>
        <v>790</v>
      </c>
      <c r="L471" s="8">
        <f>Binning!N472</f>
        <v>55</v>
      </c>
      <c r="M471" s="8">
        <f>Binning!Y472</f>
        <v>5</v>
      </c>
      <c r="O471" s="8">
        <f t="shared" si="294"/>
        <v>140</v>
      </c>
      <c r="P471" s="8">
        <f>Binning!AZ472</f>
        <v>342.4525995351467</v>
      </c>
      <c r="Q471" s="8" t="str">
        <f t="shared" si="295"/>
        <v>MG00B_E1</v>
      </c>
      <c r="R471" s="8">
        <f t="shared" si="293"/>
        <v>1035</v>
      </c>
      <c r="S471" s="8">
        <f t="shared" si="293"/>
        <v>1035</v>
      </c>
      <c r="T471" s="8">
        <f t="shared" si="293"/>
        <v>1035</v>
      </c>
      <c r="U471" s="8">
        <f t="shared" si="293"/>
        <v>1035</v>
      </c>
      <c r="V471" s="8">
        <f t="shared" si="293"/>
        <v>1035</v>
      </c>
      <c r="W471" s="8">
        <f t="shared" si="293"/>
        <v>1035</v>
      </c>
      <c r="X471" s="8">
        <f t="shared" si="293"/>
        <v>1030</v>
      </c>
      <c r="Y471" s="8">
        <f t="shared" si="293"/>
        <v>1020</v>
      </c>
      <c r="Z471" s="8">
        <f t="shared" si="293"/>
        <v>1015</v>
      </c>
      <c r="AA471" s="8">
        <f t="shared" si="293"/>
        <v>1005</v>
      </c>
      <c r="AB471" s="8">
        <f t="shared" si="293"/>
        <v>1000</v>
      </c>
      <c r="AC471" s="8">
        <f t="shared" si="293"/>
        <v>995</v>
      </c>
      <c r="AD471" s="8">
        <f t="shared" si="293"/>
        <v>990</v>
      </c>
      <c r="AE471" s="8">
        <f t="shared" si="293"/>
        <v>985</v>
      </c>
      <c r="AF471" s="8">
        <f t="shared" si="293"/>
        <v>980</v>
      </c>
      <c r="AG471" s="8" t="str">
        <f t="shared" si="293"/>
        <v/>
      </c>
      <c r="AH471" s="8" t="str">
        <f t="shared" si="292"/>
        <v/>
      </c>
      <c r="AI471" s="8" t="str">
        <f t="shared" si="292"/>
        <v/>
      </c>
      <c r="AJ471" s="8" t="str">
        <f t="shared" si="292"/>
        <v/>
      </c>
      <c r="AK471" s="8" t="str">
        <f t="shared" si="292"/>
        <v/>
      </c>
      <c r="AL471" s="8" t="str">
        <f t="shared" si="292"/>
        <v/>
      </c>
      <c r="AM471" s="8" t="str">
        <f t="shared" si="292"/>
        <v/>
      </c>
      <c r="AN471" s="8" t="str">
        <f t="shared" si="292"/>
        <v/>
      </c>
      <c r="AO471" s="8" t="str">
        <f t="shared" si="292"/>
        <v/>
      </c>
      <c r="AQ471" s="8">
        <f t="shared" si="296"/>
        <v>140</v>
      </c>
      <c r="AR471" s="8">
        <f t="shared" si="297"/>
        <v>342.4525995351467</v>
      </c>
      <c r="AS471" s="8" t="str">
        <f t="shared" si="298"/>
        <v>MG00B_E1</v>
      </c>
      <c r="AT471" s="8">
        <f t="shared" si="299"/>
        <v>1090</v>
      </c>
      <c r="AU471" s="8">
        <f t="shared" si="300"/>
        <v>1090</v>
      </c>
      <c r="AV471" s="8">
        <f t="shared" si="301"/>
        <v>1090</v>
      </c>
      <c r="AW471" s="8">
        <f t="shared" si="302"/>
        <v>1090</v>
      </c>
      <c r="AX471" s="8">
        <f t="shared" si="303"/>
        <v>1090</v>
      </c>
      <c r="AY471" s="8">
        <f t="shared" si="304"/>
        <v>1090</v>
      </c>
      <c r="AZ471" s="8">
        <f t="shared" si="305"/>
        <v>1085</v>
      </c>
      <c r="BA471" s="8">
        <f t="shared" si="306"/>
        <v>1075</v>
      </c>
      <c r="BB471" s="8">
        <f t="shared" si="307"/>
        <v>1070</v>
      </c>
      <c r="BC471" s="8">
        <f t="shared" si="308"/>
        <v>1060</v>
      </c>
      <c r="BD471" s="8">
        <f t="shared" si="309"/>
        <v>1055</v>
      </c>
      <c r="BE471" s="8">
        <f t="shared" si="310"/>
        <v>1050</v>
      </c>
      <c r="BF471" s="8">
        <f t="shared" si="311"/>
        <v>1045</v>
      </c>
      <c r="BG471" s="8">
        <f t="shared" si="312"/>
        <v>1040</v>
      </c>
      <c r="BH471" s="8">
        <f t="shared" si="313"/>
        <v>1035</v>
      </c>
      <c r="BI471" s="8" t="str">
        <f t="shared" si="314"/>
        <v/>
      </c>
      <c r="BJ471" s="8" t="str">
        <f t="shared" si="315"/>
        <v/>
      </c>
      <c r="BK471" s="8" t="str">
        <f t="shared" si="316"/>
        <v/>
      </c>
      <c r="BL471" s="8" t="str">
        <f t="shared" si="317"/>
        <v/>
      </c>
      <c r="BM471" s="8" t="str">
        <f t="shared" si="318"/>
        <v/>
      </c>
      <c r="BN471" s="8" t="str">
        <f t="shared" si="319"/>
        <v/>
      </c>
      <c r="BO471" s="8" t="str">
        <f t="shared" si="320"/>
        <v/>
      </c>
      <c r="BP471" s="8" t="str">
        <f t="shared" si="321"/>
        <v/>
      </c>
      <c r="BQ471" s="8" t="str">
        <f t="shared" si="322"/>
        <v/>
      </c>
    </row>
    <row r="472" spans="1:69" x14ac:dyDescent="0.2">
      <c r="A472" s="8" t="str">
        <f>Binning!B473</f>
        <v>GPU</v>
      </c>
      <c r="B472" s="8" t="str">
        <f>Binning!C473</f>
        <v>MG00B</v>
      </c>
      <c r="C472" s="8" t="str">
        <f>Binning!D473</f>
        <v>E2</v>
      </c>
      <c r="D472" s="8" t="str">
        <f>Binning!F473</f>
        <v>MG00B_E2</v>
      </c>
      <c r="E472" s="8" t="str">
        <f>Binning!G473</f>
        <v>Bin1</v>
      </c>
      <c r="F472" s="8">
        <f>Binning!H473</f>
        <v>1355</v>
      </c>
      <c r="G472" s="8">
        <f>Binning!I473</f>
        <v>145</v>
      </c>
      <c r="H472" s="8">
        <f>Binning!J473</f>
        <v>479.40000000000003</v>
      </c>
      <c r="J472" s="8">
        <f>Binning!L473</f>
        <v>1025</v>
      </c>
      <c r="K472" s="8">
        <f>Binning!M473</f>
        <v>790</v>
      </c>
      <c r="L472" s="8">
        <f>Binning!N473</f>
        <v>55</v>
      </c>
      <c r="M472" s="8">
        <f>Binning!Y473</f>
        <v>5</v>
      </c>
      <c r="O472" s="8">
        <f t="shared" si="294"/>
        <v>140</v>
      </c>
      <c r="P472" s="8">
        <f>Binning!AZ473</f>
        <v>342.4525995351467</v>
      </c>
      <c r="Q472" s="8" t="str">
        <f t="shared" si="295"/>
        <v>MG00B_E2</v>
      </c>
      <c r="R472" s="8">
        <f t="shared" si="293"/>
        <v>1025</v>
      </c>
      <c r="S472" s="8">
        <f t="shared" si="293"/>
        <v>1025</v>
      </c>
      <c r="T472" s="8">
        <f t="shared" si="293"/>
        <v>1025</v>
      </c>
      <c r="U472" s="8">
        <f t="shared" si="293"/>
        <v>1025</v>
      </c>
      <c r="V472" s="8">
        <f t="shared" si="293"/>
        <v>1025</v>
      </c>
      <c r="W472" s="8">
        <f t="shared" si="293"/>
        <v>1025</v>
      </c>
      <c r="X472" s="8">
        <f t="shared" si="293"/>
        <v>1015</v>
      </c>
      <c r="Y472" s="8">
        <f t="shared" si="293"/>
        <v>1005</v>
      </c>
      <c r="Z472" s="8">
        <f t="shared" si="293"/>
        <v>1000</v>
      </c>
      <c r="AA472" s="8">
        <f t="shared" si="293"/>
        <v>990</v>
      </c>
      <c r="AB472" s="8">
        <f t="shared" si="293"/>
        <v>985</v>
      </c>
      <c r="AC472" s="8">
        <f t="shared" si="293"/>
        <v>980</v>
      </c>
      <c r="AD472" s="8">
        <f t="shared" si="293"/>
        <v>975</v>
      </c>
      <c r="AE472" s="8">
        <f t="shared" si="293"/>
        <v>970</v>
      </c>
      <c r="AF472" s="8">
        <f t="shared" si="293"/>
        <v>965</v>
      </c>
      <c r="AG472" s="8" t="str">
        <f t="shared" si="293"/>
        <v/>
      </c>
      <c r="AH472" s="8" t="str">
        <f t="shared" si="292"/>
        <v/>
      </c>
      <c r="AI472" s="8" t="str">
        <f t="shared" si="292"/>
        <v/>
      </c>
      <c r="AJ472" s="8" t="str">
        <f t="shared" si="292"/>
        <v/>
      </c>
      <c r="AK472" s="8" t="str">
        <f t="shared" si="292"/>
        <v/>
      </c>
      <c r="AL472" s="8" t="str">
        <f t="shared" si="292"/>
        <v/>
      </c>
      <c r="AM472" s="8" t="str">
        <f t="shared" si="292"/>
        <v/>
      </c>
      <c r="AN472" s="8" t="str">
        <f t="shared" si="292"/>
        <v/>
      </c>
      <c r="AO472" s="8" t="str">
        <f t="shared" si="292"/>
        <v/>
      </c>
      <c r="AQ472" s="8">
        <f t="shared" si="296"/>
        <v>140</v>
      </c>
      <c r="AR472" s="8">
        <f t="shared" si="297"/>
        <v>342.4525995351467</v>
      </c>
      <c r="AS472" s="8" t="str">
        <f t="shared" si="298"/>
        <v>MG00B_E2</v>
      </c>
      <c r="AT472" s="8">
        <f t="shared" si="299"/>
        <v>1080</v>
      </c>
      <c r="AU472" s="8">
        <f t="shared" si="300"/>
        <v>1080</v>
      </c>
      <c r="AV472" s="8">
        <f t="shared" si="301"/>
        <v>1080</v>
      </c>
      <c r="AW472" s="8">
        <f t="shared" si="302"/>
        <v>1080</v>
      </c>
      <c r="AX472" s="8">
        <f t="shared" si="303"/>
        <v>1080</v>
      </c>
      <c r="AY472" s="8">
        <f t="shared" si="304"/>
        <v>1080</v>
      </c>
      <c r="AZ472" s="8">
        <f t="shared" si="305"/>
        <v>1070</v>
      </c>
      <c r="BA472" s="8">
        <f t="shared" si="306"/>
        <v>1060</v>
      </c>
      <c r="BB472" s="8">
        <f t="shared" si="307"/>
        <v>1055</v>
      </c>
      <c r="BC472" s="8">
        <f t="shared" si="308"/>
        <v>1045</v>
      </c>
      <c r="BD472" s="8">
        <f t="shared" si="309"/>
        <v>1040</v>
      </c>
      <c r="BE472" s="8">
        <f t="shared" si="310"/>
        <v>1035</v>
      </c>
      <c r="BF472" s="8">
        <f t="shared" si="311"/>
        <v>1030</v>
      </c>
      <c r="BG472" s="8">
        <f t="shared" si="312"/>
        <v>1025</v>
      </c>
      <c r="BH472" s="8">
        <f t="shared" si="313"/>
        <v>1020</v>
      </c>
      <c r="BI472" s="8" t="str">
        <f t="shared" si="314"/>
        <v/>
      </c>
      <c r="BJ472" s="8" t="str">
        <f t="shared" si="315"/>
        <v/>
      </c>
      <c r="BK472" s="8" t="str">
        <f t="shared" si="316"/>
        <v/>
      </c>
      <c r="BL472" s="8" t="str">
        <f t="shared" si="317"/>
        <v/>
      </c>
      <c r="BM472" s="8" t="str">
        <f t="shared" si="318"/>
        <v/>
      </c>
      <c r="BN472" s="8" t="str">
        <f t="shared" si="319"/>
        <v/>
      </c>
      <c r="BO472" s="8" t="str">
        <f t="shared" si="320"/>
        <v/>
      </c>
      <c r="BP472" s="8" t="str">
        <f t="shared" si="321"/>
        <v/>
      </c>
      <c r="BQ472" s="8" t="str">
        <f t="shared" si="322"/>
        <v/>
      </c>
    </row>
    <row r="473" spans="1:69" x14ac:dyDescent="0.2">
      <c r="A473" s="8" t="str">
        <f>Binning!B474</f>
        <v>GPU</v>
      </c>
      <c r="B473" s="8" t="str">
        <f>Binning!C474</f>
        <v>MG00B</v>
      </c>
      <c r="C473" s="8" t="str">
        <f>Binning!D474</f>
        <v>E3</v>
      </c>
      <c r="D473" s="8" t="str">
        <f>Binning!F474</f>
        <v>MG00B_E3</v>
      </c>
      <c r="E473" s="8" t="str">
        <f>Binning!G474</f>
        <v>Bin1</v>
      </c>
      <c r="F473" s="8">
        <f>Binning!H474</f>
        <v>1340</v>
      </c>
      <c r="G473" s="8">
        <f>Binning!I474</f>
        <v>145</v>
      </c>
      <c r="H473" s="8">
        <f>Binning!J474</f>
        <v>479.40000000000003</v>
      </c>
      <c r="J473" s="8">
        <f>Binning!L474</f>
        <v>1015</v>
      </c>
      <c r="K473" s="8">
        <f>Binning!M474</f>
        <v>790</v>
      </c>
      <c r="L473" s="8">
        <f>Binning!N474</f>
        <v>55</v>
      </c>
      <c r="M473" s="8">
        <f>Binning!Y474</f>
        <v>5</v>
      </c>
      <c r="O473" s="8">
        <f t="shared" si="294"/>
        <v>140</v>
      </c>
      <c r="P473" s="8">
        <f>Binning!AZ474</f>
        <v>342.4525995351467</v>
      </c>
      <c r="Q473" s="8" t="str">
        <f t="shared" si="295"/>
        <v>MG00B_E3</v>
      </c>
      <c r="R473" s="8">
        <f t="shared" si="293"/>
        <v>1015</v>
      </c>
      <c r="S473" s="8">
        <f t="shared" si="293"/>
        <v>1015</v>
      </c>
      <c r="T473" s="8">
        <f t="shared" si="293"/>
        <v>1015</v>
      </c>
      <c r="U473" s="8">
        <f t="shared" si="293"/>
        <v>1015</v>
      </c>
      <c r="V473" s="8">
        <f t="shared" si="293"/>
        <v>1015</v>
      </c>
      <c r="W473" s="8">
        <f t="shared" si="293"/>
        <v>1015</v>
      </c>
      <c r="X473" s="8">
        <f t="shared" si="293"/>
        <v>1000</v>
      </c>
      <c r="Y473" s="8">
        <f t="shared" si="293"/>
        <v>990</v>
      </c>
      <c r="Z473" s="8">
        <f t="shared" si="293"/>
        <v>985</v>
      </c>
      <c r="AA473" s="8">
        <f t="shared" si="293"/>
        <v>975</v>
      </c>
      <c r="AB473" s="8">
        <f t="shared" si="293"/>
        <v>970</v>
      </c>
      <c r="AC473" s="8">
        <f t="shared" si="293"/>
        <v>965</v>
      </c>
      <c r="AD473" s="8">
        <f t="shared" si="293"/>
        <v>960</v>
      </c>
      <c r="AE473" s="8">
        <f t="shared" si="293"/>
        <v>955</v>
      </c>
      <c r="AF473" s="8">
        <f t="shared" si="293"/>
        <v>950</v>
      </c>
      <c r="AG473" s="8" t="str">
        <f t="shared" si="293"/>
        <v/>
      </c>
      <c r="AH473" s="8" t="str">
        <f t="shared" si="292"/>
        <v/>
      </c>
      <c r="AI473" s="8" t="str">
        <f t="shared" si="292"/>
        <v/>
      </c>
      <c r="AJ473" s="8" t="str">
        <f t="shared" si="292"/>
        <v/>
      </c>
      <c r="AK473" s="8" t="str">
        <f t="shared" si="292"/>
        <v/>
      </c>
      <c r="AL473" s="8" t="str">
        <f t="shared" si="292"/>
        <v/>
      </c>
      <c r="AM473" s="8" t="str">
        <f t="shared" si="292"/>
        <v/>
      </c>
      <c r="AN473" s="8" t="str">
        <f t="shared" si="292"/>
        <v/>
      </c>
      <c r="AO473" s="8" t="str">
        <f t="shared" si="292"/>
        <v/>
      </c>
      <c r="AQ473" s="8">
        <f t="shared" si="296"/>
        <v>140</v>
      </c>
      <c r="AR473" s="8">
        <f t="shared" si="297"/>
        <v>342.4525995351467</v>
      </c>
      <c r="AS473" s="8" t="str">
        <f t="shared" si="298"/>
        <v>MG00B_E3</v>
      </c>
      <c r="AT473" s="8">
        <f t="shared" si="299"/>
        <v>1070</v>
      </c>
      <c r="AU473" s="8">
        <f t="shared" si="300"/>
        <v>1070</v>
      </c>
      <c r="AV473" s="8">
        <f t="shared" si="301"/>
        <v>1070</v>
      </c>
      <c r="AW473" s="8">
        <f t="shared" si="302"/>
        <v>1070</v>
      </c>
      <c r="AX473" s="8">
        <f t="shared" si="303"/>
        <v>1070</v>
      </c>
      <c r="AY473" s="8">
        <f t="shared" si="304"/>
        <v>1070</v>
      </c>
      <c r="AZ473" s="8">
        <f t="shared" si="305"/>
        <v>1055</v>
      </c>
      <c r="BA473" s="8">
        <f t="shared" si="306"/>
        <v>1045</v>
      </c>
      <c r="BB473" s="8">
        <f t="shared" si="307"/>
        <v>1040</v>
      </c>
      <c r="BC473" s="8">
        <f t="shared" si="308"/>
        <v>1030</v>
      </c>
      <c r="BD473" s="8">
        <f t="shared" si="309"/>
        <v>1025</v>
      </c>
      <c r="BE473" s="8">
        <f t="shared" si="310"/>
        <v>1020</v>
      </c>
      <c r="BF473" s="8">
        <f t="shared" si="311"/>
        <v>1015</v>
      </c>
      <c r="BG473" s="8">
        <f t="shared" si="312"/>
        <v>1010</v>
      </c>
      <c r="BH473" s="8">
        <f t="shared" si="313"/>
        <v>1005</v>
      </c>
      <c r="BI473" s="8" t="str">
        <f t="shared" si="314"/>
        <v/>
      </c>
      <c r="BJ473" s="8" t="str">
        <f t="shared" si="315"/>
        <v/>
      </c>
      <c r="BK473" s="8" t="str">
        <f t="shared" si="316"/>
        <v/>
      </c>
      <c r="BL473" s="8" t="str">
        <f t="shared" si="317"/>
        <v/>
      </c>
      <c r="BM473" s="8" t="str">
        <f t="shared" si="318"/>
        <v/>
      </c>
      <c r="BN473" s="8" t="str">
        <f t="shared" si="319"/>
        <v/>
      </c>
      <c r="BO473" s="8" t="str">
        <f t="shared" si="320"/>
        <v/>
      </c>
      <c r="BP473" s="8" t="str">
        <f t="shared" si="321"/>
        <v/>
      </c>
      <c r="BQ473" s="8" t="str">
        <f t="shared" si="322"/>
        <v/>
      </c>
    </row>
    <row r="474" spans="1:69" x14ac:dyDescent="0.2">
      <c r="A474" s="8" t="str">
        <f>Binning!B475</f>
        <v>GPU</v>
      </c>
      <c r="B474" s="8" t="str">
        <f>Binning!C475</f>
        <v>MG00B</v>
      </c>
      <c r="C474" s="8" t="str">
        <f>Binning!D475</f>
        <v>E4</v>
      </c>
      <c r="D474" s="8" t="str">
        <f>Binning!F475</f>
        <v>MG00B_E4</v>
      </c>
      <c r="E474" s="8" t="str">
        <f>Binning!G475</f>
        <v>Bin1</v>
      </c>
      <c r="F474" s="8">
        <f>Binning!H475</f>
        <v>1325</v>
      </c>
      <c r="G474" s="8">
        <f>Binning!I475</f>
        <v>145</v>
      </c>
      <c r="H474" s="8">
        <f>Binning!J475</f>
        <v>479.40000000000003</v>
      </c>
      <c r="J474" s="8">
        <f>Binning!L475</f>
        <v>1015</v>
      </c>
      <c r="K474" s="8">
        <f>Binning!M475</f>
        <v>790</v>
      </c>
      <c r="L474" s="8">
        <f>Binning!N475</f>
        <v>55</v>
      </c>
      <c r="M474" s="8">
        <f>Binning!Y475</f>
        <v>5</v>
      </c>
      <c r="O474" s="8">
        <f t="shared" si="294"/>
        <v>140</v>
      </c>
      <c r="P474" s="8">
        <f>Binning!AZ475</f>
        <v>342.4525995351467</v>
      </c>
      <c r="Q474" s="8" t="str">
        <f t="shared" si="295"/>
        <v>MG00B_E4</v>
      </c>
      <c r="R474" s="8">
        <f t="shared" si="293"/>
        <v>1015</v>
      </c>
      <c r="S474" s="8">
        <f t="shared" si="293"/>
        <v>1015</v>
      </c>
      <c r="T474" s="8">
        <f t="shared" si="293"/>
        <v>1015</v>
      </c>
      <c r="U474" s="8">
        <f t="shared" si="293"/>
        <v>1015</v>
      </c>
      <c r="V474" s="8">
        <f t="shared" si="293"/>
        <v>1015</v>
      </c>
      <c r="W474" s="8">
        <f t="shared" si="293"/>
        <v>1000</v>
      </c>
      <c r="X474" s="8">
        <f t="shared" si="293"/>
        <v>985</v>
      </c>
      <c r="Y474" s="8">
        <f t="shared" si="293"/>
        <v>975</v>
      </c>
      <c r="Z474" s="8">
        <f t="shared" si="293"/>
        <v>970</v>
      </c>
      <c r="AA474" s="8">
        <f t="shared" si="293"/>
        <v>960</v>
      </c>
      <c r="AB474" s="8">
        <f t="shared" si="293"/>
        <v>955</v>
      </c>
      <c r="AC474" s="8">
        <f t="shared" si="293"/>
        <v>950</v>
      </c>
      <c r="AD474" s="8">
        <f t="shared" si="293"/>
        <v>945</v>
      </c>
      <c r="AE474" s="8">
        <f t="shared" si="293"/>
        <v>940</v>
      </c>
      <c r="AF474" s="8">
        <f t="shared" si="293"/>
        <v>935</v>
      </c>
      <c r="AG474" s="8" t="str">
        <f t="shared" si="293"/>
        <v/>
      </c>
      <c r="AH474" s="8" t="str">
        <f t="shared" si="292"/>
        <v/>
      </c>
      <c r="AI474" s="8" t="str">
        <f t="shared" si="292"/>
        <v/>
      </c>
      <c r="AJ474" s="8" t="str">
        <f t="shared" si="292"/>
        <v/>
      </c>
      <c r="AK474" s="8" t="str">
        <f t="shared" si="292"/>
        <v/>
      </c>
      <c r="AL474" s="8" t="str">
        <f t="shared" si="292"/>
        <v/>
      </c>
      <c r="AM474" s="8" t="str">
        <f t="shared" si="292"/>
        <v/>
      </c>
      <c r="AN474" s="8" t="str">
        <f t="shared" si="292"/>
        <v/>
      </c>
      <c r="AO474" s="8" t="str">
        <f t="shared" si="292"/>
        <v/>
      </c>
      <c r="AQ474" s="8">
        <f t="shared" si="296"/>
        <v>140</v>
      </c>
      <c r="AR474" s="8">
        <f t="shared" si="297"/>
        <v>342.4525995351467</v>
      </c>
      <c r="AS474" s="8" t="str">
        <f t="shared" si="298"/>
        <v>MG00B_E4</v>
      </c>
      <c r="AT474" s="8">
        <f t="shared" si="299"/>
        <v>1070</v>
      </c>
      <c r="AU474" s="8">
        <f t="shared" si="300"/>
        <v>1070</v>
      </c>
      <c r="AV474" s="8">
        <f t="shared" si="301"/>
        <v>1070</v>
      </c>
      <c r="AW474" s="8">
        <f t="shared" si="302"/>
        <v>1070</v>
      </c>
      <c r="AX474" s="8">
        <f t="shared" si="303"/>
        <v>1070</v>
      </c>
      <c r="AY474" s="8">
        <f t="shared" si="304"/>
        <v>1055</v>
      </c>
      <c r="AZ474" s="8">
        <f t="shared" si="305"/>
        <v>1040</v>
      </c>
      <c r="BA474" s="8">
        <f t="shared" si="306"/>
        <v>1030</v>
      </c>
      <c r="BB474" s="8">
        <f t="shared" si="307"/>
        <v>1025</v>
      </c>
      <c r="BC474" s="8">
        <f t="shared" si="308"/>
        <v>1015</v>
      </c>
      <c r="BD474" s="8">
        <f t="shared" si="309"/>
        <v>1010</v>
      </c>
      <c r="BE474" s="8">
        <f t="shared" si="310"/>
        <v>1005</v>
      </c>
      <c r="BF474" s="8">
        <f t="shared" si="311"/>
        <v>1000</v>
      </c>
      <c r="BG474" s="8">
        <f t="shared" si="312"/>
        <v>995</v>
      </c>
      <c r="BH474" s="8">
        <f t="shared" si="313"/>
        <v>990</v>
      </c>
      <c r="BI474" s="8" t="str">
        <f t="shared" si="314"/>
        <v/>
      </c>
      <c r="BJ474" s="8" t="str">
        <f t="shared" si="315"/>
        <v/>
      </c>
      <c r="BK474" s="8" t="str">
        <f t="shared" si="316"/>
        <v/>
      </c>
      <c r="BL474" s="8" t="str">
        <f t="shared" si="317"/>
        <v/>
      </c>
      <c r="BM474" s="8" t="str">
        <f t="shared" si="318"/>
        <v/>
      </c>
      <c r="BN474" s="8" t="str">
        <f t="shared" si="319"/>
        <v/>
      </c>
      <c r="BO474" s="8" t="str">
        <f t="shared" si="320"/>
        <v/>
      </c>
      <c r="BP474" s="8" t="str">
        <f t="shared" si="321"/>
        <v/>
      </c>
      <c r="BQ474" s="8" t="str">
        <f t="shared" si="322"/>
        <v/>
      </c>
    </row>
    <row r="475" spans="1:69" x14ac:dyDescent="0.2">
      <c r="A475" s="8" t="str">
        <f>Binning!B476</f>
        <v>GPU</v>
      </c>
      <c r="B475" s="8" t="str">
        <f>Binning!C476</f>
        <v>MG00B</v>
      </c>
      <c r="C475" s="8" t="str">
        <f>Binning!D476</f>
        <v>E5</v>
      </c>
      <c r="D475" s="8" t="str">
        <f>Binning!F476</f>
        <v>MG00B_E5</v>
      </c>
      <c r="E475" s="8" t="str">
        <f>Binning!G476</f>
        <v>Bin1</v>
      </c>
      <c r="F475" s="8">
        <f>Binning!H476</f>
        <v>1310</v>
      </c>
      <c r="G475" s="8">
        <f>Binning!I476</f>
        <v>145</v>
      </c>
      <c r="H475" s="8">
        <f>Binning!J476</f>
        <v>479.40000000000003</v>
      </c>
      <c r="J475" s="8">
        <f>Binning!L476</f>
        <v>1015</v>
      </c>
      <c r="K475" s="8">
        <f>Binning!M476</f>
        <v>790</v>
      </c>
      <c r="L475" s="8">
        <f>Binning!N476</f>
        <v>55</v>
      </c>
      <c r="M475" s="8">
        <f>Binning!Y476</f>
        <v>5</v>
      </c>
      <c r="O475" s="8">
        <f t="shared" si="294"/>
        <v>140</v>
      </c>
      <c r="P475" s="8">
        <f>Binning!AZ476</f>
        <v>342.4525995351467</v>
      </c>
      <c r="Q475" s="8" t="str">
        <f t="shared" si="295"/>
        <v>MG00B_E5</v>
      </c>
      <c r="R475" s="8">
        <f t="shared" ref="R475:AG490" si="323">IF($O475*1.03&gt;R$2,MAX(MIN(FLOOR(($F475-$G475*LOG10($P475*R$2/100))/$M475,1)*$M475,$J475),$K475),"")</f>
        <v>1015</v>
      </c>
      <c r="S475" s="8">
        <f t="shared" si="323"/>
        <v>1015</v>
      </c>
      <c r="T475" s="8">
        <f t="shared" si="323"/>
        <v>1015</v>
      </c>
      <c r="U475" s="8">
        <f t="shared" si="323"/>
        <v>1015</v>
      </c>
      <c r="V475" s="8">
        <f t="shared" si="323"/>
        <v>1000</v>
      </c>
      <c r="W475" s="8">
        <f t="shared" si="323"/>
        <v>985</v>
      </c>
      <c r="X475" s="8">
        <f t="shared" si="323"/>
        <v>970</v>
      </c>
      <c r="Y475" s="8">
        <f t="shared" si="323"/>
        <v>960</v>
      </c>
      <c r="Z475" s="8">
        <f t="shared" si="323"/>
        <v>955</v>
      </c>
      <c r="AA475" s="8">
        <f t="shared" si="323"/>
        <v>945</v>
      </c>
      <c r="AB475" s="8">
        <f t="shared" si="323"/>
        <v>940</v>
      </c>
      <c r="AC475" s="8">
        <f t="shared" si="323"/>
        <v>935</v>
      </c>
      <c r="AD475" s="8">
        <f t="shared" si="323"/>
        <v>930</v>
      </c>
      <c r="AE475" s="8">
        <f t="shared" si="323"/>
        <v>925</v>
      </c>
      <c r="AF475" s="8">
        <f t="shared" si="323"/>
        <v>920</v>
      </c>
      <c r="AG475" s="8" t="str">
        <f t="shared" si="292"/>
        <v/>
      </c>
      <c r="AH475" s="8" t="str">
        <f t="shared" si="292"/>
        <v/>
      </c>
      <c r="AI475" s="8" t="str">
        <f t="shared" si="292"/>
        <v/>
      </c>
      <c r="AJ475" s="8" t="str">
        <f t="shared" si="292"/>
        <v/>
      </c>
      <c r="AK475" s="8" t="str">
        <f t="shared" si="292"/>
        <v/>
      </c>
      <c r="AL475" s="8" t="str">
        <f t="shared" si="292"/>
        <v/>
      </c>
      <c r="AM475" s="8" t="str">
        <f t="shared" si="292"/>
        <v/>
      </c>
      <c r="AN475" s="8" t="str">
        <f t="shared" si="292"/>
        <v/>
      </c>
      <c r="AO475" s="8" t="str">
        <f t="shared" si="292"/>
        <v/>
      </c>
      <c r="AQ475" s="8">
        <f t="shared" si="296"/>
        <v>140</v>
      </c>
      <c r="AR475" s="8">
        <f t="shared" si="297"/>
        <v>342.4525995351467</v>
      </c>
      <c r="AS475" s="8" t="str">
        <f t="shared" si="298"/>
        <v>MG00B_E5</v>
      </c>
      <c r="AT475" s="8">
        <f t="shared" si="299"/>
        <v>1070</v>
      </c>
      <c r="AU475" s="8">
        <f t="shared" si="300"/>
        <v>1070</v>
      </c>
      <c r="AV475" s="8">
        <f t="shared" si="301"/>
        <v>1070</v>
      </c>
      <c r="AW475" s="8">
        <f t="shared" si="302"/>
        <v>1070</v>
      </c>
      <c r="AX475" s="8">
        <f t="shared" si="303"/>
        <v>1055</v>
      </c>
      <c r="AY475" s="8">
        <f t="shared" si="304"/>
        <v>1040</v>
      </c>
      <c r="AZ475" s="8">
        <f t="shared" si="305"/>
        <v>1025</v>
      </c>
      <c r="BA475" s="8">
        <f t="shared" si="306"/>
        <v>1015</v>
      </c>
      <c r="BB475" s="8">
        <f t="shared" si="307"/>
        <v>1010</v>
      </c>
      <c r="BC475" s="8">
        <f t="shared" si="308"/>
        <v>1000</v>
      </c>
      <c r="BD475" s="8">
        <f t="shared" si="309"/>
        <v>995</v>
      </c>
      <c r="BE475" s="8">
        <f t="shared" si="310"/>
        <v>990</v>
      </c>
      <c r="BF475" s="8">
        <f t="shared" si="311"/>
        <v>985</v>
      </c>
      <c r="BG475" s="8">
        <f t="shared" si="312"/>
        <v>980</v>
      </c>
      <c r="BH475" s="8">
        <f t="shared" si="313"/>
        <v>975</v>
      </c>
      <c r="BI475" s="8" t="str">
        <f t="shared" si="314"/>
        <v/>
      </c>
      <c r="BJ475" s="8" t="str">
        <f t="shared" si="315"/>
        <v/>
      </c>
      <c r="BK475" s="8" t="str">
        <f t="shared" si="316"/>
        <v/>
      </c>
      <c r="BL475" s="8" t="str">
        <f t="shared" si="317"/>
        <v/>
      </c>
      <c r="BM475" s="8" t="str">
        <f t="shared" si="318"/>
        <v/>
      </c>
      <c r="BN475" s="8" t="str">
        <f t="shared" si="319"/>
        <v/>
      </c>
      <c r="BO475" s="8" t="str">
        <f t="shared" si="320"/>
        <v/>
      </c>
      <c r="BP475" s="8" t="str">
        <f t="shared" si="321"/>
        <v/>
      </c>
      <c r="BQ475" s="8" t="str">
        <f t="shared" si="322"/>
        <v/>
      </c>
    </row>
    <row r="476" spans="1:69" x14ac:dyDescent="0.2">
      <c r="A476" s="8" t="str">
        <f>Binning!B477</f>
        <v>GPU</v>
      </c>
      <c r="B476" s="8" t="str">
        <f>Binning!C477</f>
        <v>MG00B</v>
      </c>
      <c r="C476" s="8" t="str">
        <f>Binning!D477</f>
        <v>E6</v>
      </c>
      <c r="D476" s="8" t="str">
        <f>Binning!F477</f>
        <v>MG00B_E6</v>
      </c>
      <c r="E476" s="8" t="str">
        <f>Binning!G477</f>
        <v>Bin1</v>
      </c>
      <c r="F476" s="8">
        <f>Binning!H477</f>
        <v>1295</v>
      </c>
      <c r="G476" s="8">
        <f>Binning!I477</f>
        <v>145</v>
      </c>
      <c r="H476" s="8">
        <f>Binning!J477</f>
        <v>479.40000000000003</v>
      </c>
      <c r="J476" s="8">
        <f>Binning!L477</f>
        <v>1015</v>
      </c>
      <c r="K476" s="8">
        <f>Binning!M477</f>
        <v>790</v>
      </c>
      <c r="L476" s="8">
        <f>Binning!N477</f>
        <v>55</v>
      </c>
      <c r="M476" s="8">
        <f>Binning!Y477</f>
        <v>5</v>
      </c>
      <c r="O476" s="8">
        <f t="shared" si="294"/>
        <v>140</v>
      </c>
      <c r="P476" s="8">
        <f>Binning!AZ477</f>
        <v>342.4525995351467</v>
      </c>
      <c r="Q476" s="8" t="str">
        <f t="shared" si="295"/>
        <v>MG00B_E6</v>
      </c>
      <c r="R476" s="8">
        <f t="shared" si="323"/>
        <v>1015</v>
      </c>
      <c r="S476" s="8">
        <f t="shared" si="323"/>
        <v>1015</v>
      </c>
      <c r="T476" s="8">
        <f t="shared" si="323"/>
        <v>1015</v>
      </c>
      <c r="U476" s="8">
        <f t="shared" si="323"/>
        <v>1000</v>
      </c>
      <c r="V476" s="8">
        <f t="shared" si="323"/>
        <v>985</v>
      </c>
      <c r="W476" s="8">
        <f t="shared" si="323"/>
        <v>970</v>
      </c>
      <c r="X476" s="8">
        <f t="shared" si="323"/>
        <v>955</v>
      </c>
      <c r="Y476" s="8">
        <f t="shared" si="323"/>
        <v>945</v>
      </c>
      <c r="Z476" s="8">
        <f t="shared" si="323"/>
        <v>940</v>
      </c>
      <c r="AA476" s="8">
        <f t="shared" si="323"/>
        <v>930</v>
      </c>
      <c r="AB476" s="8">
        <f t="shared" si="323"/>
        <v>925</v>
      </c>
      <c r="AC476" s="8">
        <f t="shared" si="323"/>
        <v>920</v>
      </c>
      <c r="AD476" s="8">
        <f t="shared" si="323"/>
        <v>915</v>
      </c>
      <c r="AE476" s="8">
        <f t="shared" si="323"/>
        <v>910</v>
      </c>
      <c r="AF476" s="8">
        <f t="shared" si="323"/>
        <v>905</v>
      </c>
      <c r="AG476" s="8" t="str">
        <f t="shared" si="323"/>
        <v/>
      </c>
      <c r="AH476" s="8" t="str">
        <f t="shared" si="292"/>
        <v/>
      </c>
      <c r="AI476" s="8" t="str">
        <f t="shared" si="292"/>
        <v/>
      </c>
      <c r="AJ476" s="8" t="str">
        <f t="shared" si="292"/>
        <v/>
      </c>
      <c r="AK476" s="8" t="str">
        <f t="shared" si="292"/>
        <v/>
      </c>
      <c r="AL476" s="8" t="str">
        <f t="shared" si="292"/>
        <v/>
      </c>
      <c r="AM476" s="8" t="str">
        <f t="shared" si="292"/>
        <v/>
      </c>
      <c r="AN476" s="8" t="str">
        <f t="shared" si="292"/>
        <v/>
      </c>
      <c r="AO476" s="8" t="str">
        <f t="shared" si="292"/>
        <v/>
      </c>
      <c r="AQ476" s="8">
        <f t="shared" si="296"/>
        <v>140</v>
      </c>
      <c r="AR476" s="8">
        <f t="shared" si="297"/>
        <v>342.4525995351467</v>
      </c>
      <c r="AS476" s="8" t="str">
        <f t="shared" si="298"/>
        <v>MG00B_E6</v>
      </c>
      <c r="AT476" s="8">
        <f t="shared" si="299"/>
        <v>1070</v>
      </c>
      <c r="AU476" s="8">
        <f t="shared" si="300"/>
        <v>1070</v>
      </c>
      <c r="AV476" s="8">
        <f t="shared" si="301"/>
        <v>1070</v>
      </c>
      <c r="AW476" s="8">
        <f t="shared" si="302"/>
        <v>1055</v>
      </c>
      <c r="AX476" s="8">
        <f t="shared" si="303"/>
        <v>1040</v>
      </c>
      <c r="AY476" s="8">
        <f t="shared" si="304"/>
        <v>1025</v>
      </c>
      <c r="AZ476" s="8">
        <f t="shared" si="305"/>
        <v>1010</v>
      </c>
      <c r="BA476" s="8">
        <f t="shared" si="306"/>
        <v>1000</v>
      </c>
      <c r="BB476" s="8">
        <f t="shared" si="307"/>
        <v>995</v>
      </c>
      <c r="BC476" s="8">
        <f t="shared" si="308"/>
        <v>985</v>
      </c>
      <c r="BD476" s="8">
        <f t="shared" si="309"/>
        <v>980</v>
      </c>
      <c r="BE476" s="8">
        <f t="shared" si="310"/>
        <v>975</v>
      </c>
      <c r="BF476" s="8">
        <f t="shared" si="311"/>
        <v>970</v>
      </c>
      <c r="BG476" s="8">
        <f t="shared" si="312"/>
        <v>965</v>
      </c>
      <c r="BH476" s="8">
        <f t="shared" si="313"/>
        <v>960</v>
      </c>
      <c r="BI476" s="8" t="str">
        <f t="shared" si="314"/>
        <v/>
      </c>
      <c r="BJ476" s="8" t="str">
        <f t="shared" si="315"/>
        <v/>
      </c>
      <c r="BK476" s="8" t="str">
        <f t="shared" si="316"/>
        <v/>
      </c>
      <c r="BL476" s="8" t="str">
        <f t="shared" si="317"/>
        <v/>
      </c>
      <c r="BM476" s="8" t="str">
        <f t="shared" si="318"/>
        <v/>
      </c>
      <c r="BN476" s="8" t="str">
        <f t="shared" si="319"/>
        <v/>
      </c>
      <c r="BO476" s="8" t="str">
        <f t="shared" si="320"/>
        <v/>
      </c>
      <c r="BP476" s="8" t="str">
        <f t="shared" si="321"/>
        <v/>
      </c>
      <c r="BQ476" s="8" t="str">
        <f t="shared" si="322"/>
        <v/>
      </c>
    </row>
    <row r="477" spans="1:69" x14ac:dyDescent="0.2">
      <c r="A477" s="8" t="str">
        <f>Binning!B478</f>
        <v>GPU</v>
      </c>
      <c r="B477" s="8" t="str">
        <f>Binning!C478</f>
        <v>MG00B</v>
      </c>
      <c r="C477" s="8" t="str">
        <f>Binning!D478</f>
        <v>E7</v>
      </c>
      <c r="D477" s="8" t="str">
        <f>Binning!F478</f>
        <v>MG00B_E7</v>
      </c>
      <c r="E477" s="8" t="str">
        <f>Binning!G478</f>
        <v>Bin1</v>
      </c>
      <c r="F477" s="8">
        <f>Binning!H478</f>
        <v>1280</v>
      </c>
      <c r="G477" s="8">
        <f>Binning!I478</f>
        <v>145</v>
      </c>
      <c r="H477" s="8">
        <f>Binning!J478</f>
        <v>479.40000000000003</v>
      </c>
      <c r="J477" s="8">
        <f>Binning!L478</f>
        <v>1015</v>
      </c>
      <c r="K477" s="8">
        <f>Binning!M478</f>
        <v>790</v>
      </c>
      <c r="L477" s="8">
        <f>Binning!N478</f>
        <v>55</v>
      </c>
      <c r="M477" s="8">
        <f>Binning!Y478</f>
        <v>5</v>
      </c>
      <c r="O477" s="8">
        <f t="shared" si="294"/>
        <v>140</v>
      </c>
      <c r="P477" s="8">
        <f>Binning!AZ478</f>
        <v>342.4525995351467</v>
      </c>
      <c r="Q477" s="8" t="str">
        <f t="shared" si="295"/>
        <v>MG00B_E7</v>
      </c>
      <c r="R477" s="8">
        <f t="shared" si="323"/>
        <v>1015</v>
      </c>
      <c r="S477" s="8">
        <f t="shared" si="323"/>
        <v>1015</v>
      </c>
      <c r="T477" s="8">
        <f t="shared" si="323"/>
        <v>1010</v>
      </c>
      <c r="U477" s="8">
        <f t="shared" si="323"/>
        <v>985</v>
      </c>
      <c r="V477" s="8">
        <f t="shared" si="323"/>
        <v>970</v>
      </c>
      <c r="W477" s="8">
        <f t="shared" si="323"/>
        <v>955</v>
      </c>
      <c r="X477" s="8">
        <f t="shared" si="323"/>
        <v>940</v>
      </c>
      <c r="Y477" s="8">
        <f t="shared" si="323"/>
        <v>930</v>
      </c>
      <c r="Z477" s="8">
        <f t="shared" si="323"/>
        <v>925</v>
      </c>
      <c r="AA477" s="8">
        <f t="shared" si="323"/>
        <v>915</v>
      </c>
      <c r="AB477" s="8">
        <f t="shared" si="323"/>
        <v>910</v>
      </c>
      <c r="AC477" s="8">
        <f t="shared" si="323"/>
        <v>905</v>
      </c>
      <c r="AD477" s="8">
        <f t="shared" si="323"/>
        <v>900</v>
      </c>
      <c r="AE477" s="8">
        <f t="shared" si="323"/>
        <v>895</v>
      </c>
      <c r="AF477" s="8">
        <f t="shared" si="323"/>
        <v>890</v>
      </c>
      <c r="AG477" s="8" t="str">
        <f t="shared" si="323"/>
        <v/>
      </c>
      <c r="AH477" s="8" t="str">
        <f t="shared" si="292"/>
        <v/>
      </c>
      <c r="AI477" s="8" t="str">
        <f t="shared" si="292"/>
        <v/>
      </c>
      <c r="AJ477" s="8" t="str">
        <f t="shared" si="292"/>
        <v/>
      </c>
      <c r="AK477" s="8" t="str">
        <f t="shared" si="292"/>
        <v/>
      </c>
      <c r="AL477" s="8" t="str">
        <f t="shared" si="292"/>
        <v/>
      </c>
      <c r="AM477" s="8" t="str">
        <f t="shared" si="292"/>
        <v/>
      </c>
      <c r="AN477" s="8" t="str">
        <f t="shared" si="292"/>
        <v/>
      </c>
      <c r="AO477" s="8" t="str">
        <f t="shared" si="292"/>
        <v/>
      </c>
      <c r="AQ477" s="8">
        <f t="shared" si="296"/>
        <v>140</v>
      </c>
      <c r="AR477" s="8">
        <f t="shared" si="297"/>
        <v>342.4525995351467</v>
      </c>
      <c r="AS477" s="8" t="str">
        <f t="shared" si="298"/>
        <v>MG00B_E7</v>
      </c>
      <c r="AT477" s="8">
        <f t="shared" si="299"/>
        <v>1070</v>
      </c>
      <c r="AU477" s="8">
        <f t="shared" si="300"/>
        <v>1070</v>
      </c>
      <c r="AV477" s="8">
        <f t="shared" si="301"/>
        <v>1065</v>
      </c>
      <c r="AW477" s="8">
        <f t="shared" si="302"/>
        <v>1040</v>
      </c>
      <c r="AX477" s="8">
        <f t="shared" si="303"/>
        <v>1025</v>
      </c>
      <c r="AY477" s="8">
        <f t="shared" si="304"/>
        <v>1010</v>
      </c>
      <c r="AZ477" s="8">
        <f t="shared" si="305"/>
        <v>995</v>
      </c>
      <c r="BA477" s="8">
        <f t="shared" si="306"/>
        <v>985</v>
      </c>
      <c r="BB477" s="8">
        <f t="shared" si="307"/>
        <v>980</v>
      </c>
      <c r="BC477" s="8">
        <f t="shared" si="308"/>
        <v>970</v>
      </c>
      <c r="BD477" s="8">
        <f t="shared" si="309"/>
        <v>965</v>
      </c>
      <c r="BE477" s="8">
        <f t="shared" si="310"/>
        <v>960</v>
      </c>
      <c r="BF477" s="8">
        <f t="shared" si="311"/>
        <v>955</v>
      </c>
      <c r="BG477" s="8">
        <f t="shared" si="312"/>
        <v>950</v>
      </c>
      <c r="BH477" s="8">
        <f t="shared" si="313"/>
        <v>945</v>
      </c>
      <c r="BI477" s="8" t="str">
        <f t="shared" si="314"/>
        <v/>
      </c>
      <c r="BJ477" s="8" t="str">
        <f t="shared" si="315"/>
        <v/>
      </c>
      <c r="BK477" s="8" t="str">
        <f t="shared" si="316"/>
        <v/>
      </c>
      <c r="BL477" s="8" t="str">
        <f t="shared" si="317"/>
        <v/>
      </c>
      <c r="BM477" s="8" t="str">
        <f t="shared" si="318"/>
        <v/>
      </c>
      <c r="BN477" s="8" t="str">
        <f t="shared" si="319"/>
        <v/>
      </c>
      <c r="BO477" s="8" t="str">
        <f t="shared" si="320"/>
        <v/>
      </c>
      <c r="BP477" s="8" t="str">
        <f t="shared" si="321"/>
        <v/>
      </c>
      <c r="BQ477" s="8" t="str">
        <f t="shared" si="322"/>
        <v/>
      </c>
    </row>
    <row r="478" spans="1:69" x14ac:dyDescent="0.2">
      <c r="A478" s="8" t="str">
        <f>Binning!B479</f>
        <v>GPU</v>
      </c>
      <c r="B478" s="8" t="str">
        <f>Binning!C479</f>
        <v>MG00B</v>
      </c>
      <c r="C478" s="8" t="str">
        <f>Binning!D479</f>
        <v>E8</v>
      </c>
      <c r="D478" s="8" t="str">
        <f>Binning!F479</f>
        <v>MG00B_E8</v>
      </c>
      <c r="E478" s="8" t="str">
        <f>Binning!G479</f>
        <v>Bin1</v>
      </c>
      <c r="F478" s="8">
        <f>Binning!H479</f>
        <v>1265</v>
      </c>
      <c r="G478" s="8">
        <f>Binning!I479</f>
        <v>145</v>
      </c>
      <c r="H478" s="8">
        <f>Binning!J479</f>
        <v>479.40000000000003</v>
      </c>
      <c r="J478" s="8">
        <f>Binning!L479</f>
        <v>1015</v>
      </c>
      <c r="K478" s="8">
        <f>Binning!M479</f>
        <v>790</v>
      </c>
      <c r="L478" s="8">
        <f>Binning!N479</f>
        <v>55</v>
      </c>
      <c r="M478" s="8">
        <f>Binning!Y479</f>
        <v>5</v>
      </c>
      <c r="O478" s="8">
        <f t="shared" si="294"/>
        <v>140</v>
      </c>
      <c r="P478" s="8">
        <f>Binning!AZ479</f>
        <v>342.4525995351467</v>
      </c>
      <c r="Q478" s="8" t="str">
        <f t="shared" si="295"/>
        <v>MG00B_E8</v>
      </c>
      <c r="R478" s="8">
        <f t="shared" si="323"/>
        <v>1015</v>
      </c>
      <c r="S478" s="8">
        <f t="shared" si="323"/>
        <v>1015</v>
      </c>
      <c r="T478" s="8">
        <f t="shared" si="323"/>
        <v>995</v>
      </c>
      <c r="U478" s="8">
        <f t="shared" si="323"/>
        <v>970</v>
      </c>
      <c r="V478" s="8">
        <f t="shared" si="323"/>
        <v>955</v>
      </c>
      <c r="W478" s="8">
        <f t="shared" si="323"/>
        <v>940</v>
      </c>
      <c r="X478" s="8">
        <f t="shared" si="323"/>
        <v>925</v>
      </c>
      <c r="Y478" s="8">
        <f t="shared" si="323"/>
        <v>915</v>
      </c>
      <c r="Z478" s="8">
        <f t="shared" si="323"/>
        <v>910</v>
      </c>
      <c r="AA478" s="8">
        <f t="shared" si="323"/>
        <v>900</v>
      </c>
      <c r="AB478" s="8">
        <f t="shared" si="323"/>
        <v>895</v>
      </c>
      <c r="AC478" s="8">
        <f t="shared" si="323"/>
        <v>890</v>
      </c>
      <c r="AD478" s="8">
        <f t="shared" si="323"/>
        <v>885</v>
      </c>
      <c r="AE478" s="8">
        <f t="shared" si="323"/>
        <v>880</v>
      </c>
      <c r="AF478" s="8">
        <f t="shared" si="323"/>
        <v>875</v>
      </c>
      <c r="AG478" s="8" t="str">
        <f t="shared" si="323"/>
        <v/>
      </c>
      <c r="AH478" s="8" t="str">
        <f t="shared" si="292"/>
        <v/>
      </c>
      <c r="AI478" s="8" t="str">
        <f t="shared" si="292"/>
        <v/>
      </c>
      <c r="AJ478" s="8" t="str">
        <f t="shared" si="292"/>
        <v/>
      </c>
      <c r="AK478" s="8" t="str">
        <f t="shared" si="292"/>
        <v/>
      </c>
      <c r="AL478" s="8" t="str">
        <f t="shared" si="292"/>
        <v/>
      </c>
      <c r="AM478" s="8" t="str">
        <f t="shared" si="292"/>
        <v/>
      </c>
      <c r="AN478" s="8" t="str">
        <f t="shared" si="292"/>
        <v/>
      </c>
      <c r="AO478" s="8" t="str">
        <f t="shared" si="292"/>
        <v/>
      </c>
      <c r="AQ478" s="8">
        <f t="shared" si="296"/>
        <v>140</v>
      </c>
      <c r="AR478" s="8">
        <f t="shared" si="297"/>
        <v>342.4525995351467</v>
      </c>
      <c r="AS478" s="8" t="str">
        <f t="shared" si="298"/>
        <v>MG00B_E8</v>
      </c>
      <c r="AT478" s="8">
        <f t="shared" si="299"/>
        <v>1070</v>
      </c>
      <c r="AU478" s="8">
        <f t="shared" si="300"/>
        <v>1070</v>
      </c>
      <c r="AV478" s="8">
        <f t="shared" si="301"/>
        <v>1050</v>
      </c>
      <c r="AW478" s="8">
        <f t="shared" si="302"/>
        <v>1025</v>
      </c>
      <c r="AX478" s="8">
        <f t="shared" si="303"/>
        <v>1010</v>
      </c>
      <c r="AY478" s="8">
        <f t="shared" si="304"/>
        <v>995</v>
      </c>
      <c r="AZ478" s="8">
        <f t="shared" si="305"/>
        <v>980</v>
      </c>
      <c r="BA478" s="8">
        <f t="shared" si="306"/>
        <v>970</v>
      </c>
      <c r="BB478" s="8">
        <f t="shared" si="307"/>
        <v>965</v>
      </c>
      <c r="BC478" s="8">
        <f t="shared" si="308"/>
        <v>955</v>
      </c>
      <c r="BD478" s="8">
        <f t="shared" si="309"/>
        <v>950</v>
      </c>
      <c r="BE478" s="8">
        <f t="shared" si="310"/>
        <v>945</v>
      </c>
      <c r="BF478" s="8">
        <f t="shared" si="311"/>
        <v>940</v>
      </c>
      <c r="BG478" s="8">
        <f t="shared" si="312"/>
        <v>935</v>
      </c>
      <c r="BH478" s="8">
        <f t="shared" si="313"/>
        <v>930</v>
      </c>
      <c r="BI478" s="8" t="str">
        <f t="shared" si="314"/>
        <v/>
      </c>
      <c r="BJ478" s="8" t="str">
        <f t="shared" si="315"/>
        <v/>
      </c>
      <c r="BK478" s="8" t="str">
        <f t="shared" si="316"/>
        <v/>
      </c>
      <c r="BL478" s="8" t="str">
        <f t="shared" si="317"/>
        <v/>
      </c>
      <c r="BM478" s="8" t="str">
        <f t="shared" si="318"/>
        <v/>
      </c>
      <c r="BN478" s="8" t="str">
        <f t="shared" si="319"/>
        <v/>
      </c>
      <c r="BO478" s="8" t="str">
        <f t="shared" si="320"/>
        <v/>
      </c>
      <c r="BP478" s="8" t="str">
        <f t="shared" si="321"/>
        <v/>
      </c>
      <c r="BQ478" s="8" t="str">
        <f t="shared" si="322"/>
        <v/>
      </c>
    </row>
    <row r="479" spans="1:69" x14ac:dyDescent="0.2">
      <c r="A479" s="8" t="str">
        <f>Binning!B480</f>
        <v>GPU</v>
      </c>
      <c r="B479" s="8" t="str">
        <f>Binning!C480</f>
        <v>MG00B</v>
      </c>
      <c r="C479" s="8" t="str">
        <f>Binning!D480</f>
        <v>E9</v>
      </c>
      <c r="D479" s="8" t="str">
        <f>Binning!F480</f>
        <v>MG00B_E9</v>
      </c>
      <c r="E479" s="8" t="str">
        <f>Binning!G480</f>
        <v>Bin1</v>
      </c>
      <c r="F479" s="8">
        <f>Binning!H480</f>
        <v>1250</v>
      </c>
      <c r="G479" s="8">
        <f>Binning!I480</f>
        <v>145</v>
      </c>
      <c r="H479" s="8">
        <f>Binning!J480</f>
        <v>479.40000000000003</v>
      </c>
      <c r="J479" s="8">
        <f>Binning!L480</f>
        <v>1015</v>
      </c>
      <c r="K479" s="8">
        <f>Binning!M480</f>
        <v>790</v>
      </c>
      <c r="L479" s="8">
        <f>Binning!N480</f>
        <v>55</v>
      </c>
      <c r="M479" s="8">
        <f>Binning!Y480</f>
        <v>5</v>
      </c>
      <c r="O479" s="8">
        <f t="shared" si="294"/>
        <v>140</v>
      </c>
      <c r="P479" s="8">
        <f>Binning!AZ480</f>
        <v>342.4525995351467</v>
      </c>
      <c r="Q479" s="8" t="str">
        <f t="shared" si="295"/>
        <v>MG00B_E9</v>
      </c>
      <c r="R479" s="8">
        <f t="shared" si="323"/>
        <v>1015</v>
      </c>
      <c r="S479" s="8">
        <f t="shared" si="323"/>
        <v>1015</v>
      </c>
      <c r="T479" s="8">
        <f t="shared" si="323"/>
        <v>980</v>
      </c>
      <c r="U479" s="8">
        <f t="shared" si="323"/>
        <v>955</v>
      </c>
      <c r="V479" s="8">
        <f t="shared" si="323"/>
        <v>940</v>
      </c>
      <c r="W479" s="8">
        <f t="shared" si="323"/>
        <v>925</v>
      </c>
      <c r="X479" s="8">
        <f t="shared" si="323"/>
        <v>910</v>
      </c>
      <c r="Y479" s="8">
        <f t="shared" si="323"/>
        <v>900</v>
      </c>
      <c r="Z479" s="8">
        <f t="shared" si="323"/>
        <v>895</v>
      </c>
      <c r="AA479" s="8">
        <f t="shared" si="323"/>
        <v>885</v>
      </c>
      <c r="AB479" s="8">
        <f t="shared" si="323"/>
        <v>880</v>
      </c>
      <c r="AC479" s="8">
        <f t="shared" si="323"/>
        <v>875</v>
      </c>
      <c r="AD479" s="8">
        <f t="shared" si="323"/>
        <v>870</v>
      </c>
      <c r="AE479" s="8">
        <f t="shared" si="323"/>
        <v>865</v>
      </c>
      <c r="AF479" s="8">
        <f t="shared" si="323"/>
        <v>860</v>
      </c>
      <c r="AG479" s="8" t="str">
        <f t="shared" si="323"/>
        <v/>
      </c>
      <c r="AH479" s="8" t="str">
        <f t="shared" si="292"/>
        <v/>
      </c>
      <c r="AI479" s="8" t="str">
        <f t="shared" si="292"/>
        <v/>
      </c>
      <c r="AJ479" s="8" t="str">
        <f t="shared" si="292"/>
        <v/>
      </c>
      <c r="AK479" s="8" t="str">
        <f t="shared" si="292"/>
        <v/>
      </c>
      <c r="AL479" s="8" t="str">
        <f t="shared" si="292"/>
        <v/>
      </c>
      <c r="AM479" s="8" t="str">
        <f t="shared" si="292"/>
        <v/>
      </c>
      <c r="AN479" s="8" t="str">
        <f t="shared" si="292"/>
        <v/>
      </c>
      <c r="AO479" s="8" t="str">
        <f t="shared" si="292"/>
        <v/>
      </c>
      <c r="AQ479" s="8">
        <f t="shared" si="296"/>
        <v>140</v>
      </c>
      <c r="AR479" s="8">
        <f t="shared" si="297"/>
        <v>342.4525995351467</v>
      </c>
      <c r="AS479" s="8" t="str">
        <f t="shared" si="298"/>
        <v>MG00B_E9</v>
      </c>
      <c r="AT479" s="8">
        <f t="shared" si="299"/>
        <v>1070</v>
      </c>
      <c r="AU479" s="8">
        <f t="shared" si="300"/>
        <v>1070</v>
      </c>
      <c r="AV479" s="8">
        <f t="shared" si="301"/>
        <v>1035</v>
      </c>
      <c r="AW479" s="8">
        <f t="shared" si="302"/>
        <v>1010</v>
      </c>
      <c r="AX479" s="8">
        <f t="shared" si="303"/>
        <v>995</v>
      </c>
      <c r="AY479" s="8">
        <f t="shared" si="304"/>
        <v>980</v>
      </c>
      <c r="AZ479" s="8">
        <f t="shared" si="305"/>
        <v>965</v>
      </c>
      <c r="BA479" s="8">
        <f t="shared" si="306"/>
        <v>955</v>
      </c>
      <c r="BB479" s="8">
        <f t="shared" si="307"/>
        <v>950</v>
      </c>
      <c r="BC479" s="8">
        <f t="shared" si="308"/>
        <v>940</v>
      </c>
      <c r="BD479" s="8">
        <f t="shared" si="309"/>
        <v>935</v>
      </c>
      <c r="BE479" s="8">
        <f t="shared" si="310"/>
        <v>930</v>
      </c>
      <c r="BF479" s="8">
        <f t="shared" si="311"/>
        <v>925</v>
      </c>
      <c r="BG479" s="8">
        <f t="shared" si="312"/>
        <v>920</v>
      </c>
      <c r="BH479" s="8">
        <f t="shared" si="313"/>
        <v>915</v>
      </c>
      <c r="BI479" s="8" t="str">
        <f t="shared" si="314"/>
        <v/>
      </c>
      <c r="BJ479" s="8" t="str">
        <f t="shared" si="315"/>
        <v/>
      </c>
      <c r="BK479" s="8" t="str">
        <f t="shared" si="316"/>
        <v/>
      </c>
      <c r="BL479" s="8" t="str">
        <f t="shared" si="317"/>
        <v/>
      </c>
      <c r="BM479" s="8" t="str">
        <f t="shared" si="318"/>
        <v/>
      </c>
      <c r="BN479" s="8" t="str">
        <f t="shared" si="319"/>
        <v/>
      </c>
      <c r="BO479" s="8" t="str">
        <f t="shared" si="320"/>
        <v/>
      </c>
      <c r="BP479" s="8" t="str">
        <f t="shared" si="321"/>
        <v/>
      </c>
      <c r="BQ479" s="8" t="str">
        <f t="shared" si="322"/>
        <v/>
      </c>
    </row>
    <row r="480" spans="1:69" x14ac:dyDescent="0.2">
      <c r="A480" s="8" t="str">
        <f>Binning!B481</f>
        <v>GPU</v>
      </c>
      <c r="B480" s="8" t="str">
        <f>Binning!C481</f>
        <v>MG00B</v>
      </c>
      <c r="C480" s="8" t="str">
        <f>Binning!D481</f>
        <v>E10</v>
      </c>
      <c r="D480" s="8" t="str">
        <f>Binning!F481</f>
        <v>MG00B_E10</v>
      </c>
      <c r="E480" s="8" t="str">
        <f>Binning!G481</f>
        <v>Bin1</v>
      </c>
      <c r="F480" s="8">
        <f>Binning!H481</f>
        <v>1235</v>
      </c>
      <c r="G480" s="8">
        <f>Binning!I481</f>
        <v>145</v>
      </c>
      <c r="H480" s="8">
        <f>Binning!J481</f>
        <v>479.40000000000003</v>
      </c>
      <c r="J480" s="8">
        <f>Binning!L481</f>
        <v>1015</v>
      </c>
      <c r="K480" s="8">
        <f>Binning!M481</f>
        <v>790</v>
      </c>
      <c r="L480" s="8">
        <f>Binning!N481</f>
        <v>55</v>
      </c>
      <c r="M480" s="8">
        <f>Binning!Y481</f>
        <v>5</v>
      </c>
      <c r="O480" s="8">
        <f t="shared" si="294"/>
        <v>140</v>
      </c>
      <c r="P480" s="8">
        <f>Binning!AZ481</f>
        <v>342.4525995351467</v>
      </c>
      <c r="Q480" s="8" t="str">
        <f t="shared" si="295"/>
        <v>MG00B_E10</v>
      </c>
      <c r="R480" s="8">
        <f t="shared" si="323"/>
        <v>1015</v>
      </c>
      <c r="S480" s="8">
        <f t="shared" si="323"/>
        <v>1010</v>
      </c>
      <c r="T480" s="8">
        <f t="shared" si="323"/>
        <v>965</v>
      </c>
      <c r="U480" s="8">
        <f t="shared" si="323"/>
        <v>940</v>
      </c>
      <c r="V480" s="8">
        <f t="shared" si="323"/>
        <v>925</v>
      </c>
      <c r="W480" s="8">
        <f t="shared" si="323"/>
        <v>910</v>
      </c>
      <c r="X480" s="8">
        <f t="shared" si="323"/>
        <v>895</v>
      </c>
      <c r="Y480" s="8">
        <f t="shared" si="323"/>
        <v>885</v>
      </c>
      <c r="Z480" s="8">
        <f t="shared" si="323"/>
        <v>880</v>
      </c>
      <c r="AA480" s="8">
        <f t="shared" si="323"/>
        <v>870</v>
      </c>
      <c r="AB480" s="8">
        <f t="shared" si="323"/>
        <v>865</v>
      </c>
      <c r="AC480" s="8">
        <f t="shared" si="323"/>
        <v>860</v>
      </c>
      <c r="AD480" s="8">
        <f t="shared" si="323"/>
        <v>855</v>
      </c>
      <c r="AE480" s="8">
        <f t="shared" si="323"/>
        <v>850</v>
      </c>
      <c r="AF480" s="8">
        <f t="shared" si="323"/>
        <v>845</v>
      </c>
      <c r="AG480" s="8" t="str">
        <f t="shared" si="323"/>
        <v/>
      </c>
      <c r="AH480" s="8" t="str">
        <f t="shared" si="292"/>
        <v/>
      </c>
      <c r="AI480" s="8" t="str">
        <f t="shared" si="292"/>
        <v/>
      </c>
      <c r="AJ480" s="8" t="str">
        <f t="shared" ref="AJ480:AO480" si="324">IF($O480*1.03&gt;AJ$2,MAX(MIN(FLOOR(($F480-$G480*LOG10($P480*AJ$2/100))/$M480,1)*$M480,$J480),$K480),"")</f>
        <v/>
      </c>
      <c r="AK480" s="8" t="str">
        <f t="shared" si="324"/>
        <v/>
      </c>
      <c r="AL480" s="8" t="str">
        <f t="shared" si="324"/>
        <v/>
      </c>
      <c r="AM480" s="8" t="str">
        <f t="shared" si="324"/>
        <v/>
      </c>
      <c r="AN480" s="8" t="str">
        <f t="shared" si="324"/>
        <v/>
      </c>
      <c r="AO480" s="8" t="str">
        <f t="shared" si="324"/>
        <v/>
      </c>
      <c r="AQ480" s="8">
        <f t="shared" si="296"/>
        <v>140</v>
      </c>
      <c r="AR480" s="8">
        <f t="shared" si="297"/>
        <v>342.4525995351467</v>
      </c>
      <c r="AS480" s="8" t="str">
        <f t="shared" si="298"/>
        <v>MG00B_E10</v>
      </c>
      <c r="AT480" s="8">
        <f t="shared" si="299"/>
        <v>1070</v>
      </c>
      <c r="AU480" s="8">
        <f t="shared" si="300"/>
        <v>1065</v>
      </c>
      <c r="AV480" s="8">
        <f t="shared" si="301"/>
        <v>1020</v>
      </c>
      <c r="AW480" s="8">
        <f t="shared" si="302"/>
        <v>995</v>
      </c>
      <c r="AX480" s="8">
        <f t="shared" si="303"/>
        <v>980</v>
      </c>
      <c r="AY480" s="8">
        <f t="shared" si="304"/>
        <v>965</v>
      </c>
      <c r="AZ480" s="8">
        <f t="shared" si="305"/>
        <v>950</v>
      </c>
      <c r="BA480" s="8">
        <f t="shared" si="306"/>
        <v>940</v>
      </c>
      <c r="BB480" s="8">
        <f t="shared" si="307"/>
        <v>935</v>
      </c>
      <c r="BC480" s="8">
        <f t="shared" si="308"/>
        <v>925</v>
      </c>
      <c r="BD480" s="8">
        <f t="shared" si="309"/>
        <v>920</v>
      </c>
      <c r="BE480" s="8">
        <f t="shared" si="310"/>
        <v>915</v>
      </c>
      <c r="BF480" s="8">
        <f t="shared" si="311"/>
        <v>910</v>
      </c>
      <c r="BG480" s="8">
        <f t="shared" si="312"/>
        <v>905</v>
      </c>
      <c r="BH480" s="8">
        <f t="shared" si="313"/>
        <v>900</v>
      </c>
      <c r="BI480" s="8" t="str">
        <f t="shared" si="314"/>
        <v/>
      </c>
      <c r="BJ480" s="8" t="str">
        <f t="shared" si="315"/>
        <v/>
      </c>
      <c r="BK480" s="8" t="str">
        <f t="shared" si="316"/>
        <v/>
      </c>
      <c r="BL480" s="8" t="str">
        <f t="shared" si="317"/>
        <v/>
      </c>
      <c r="BM480" s="8" t="str">
        <f t="shared" si="318"/>
        <v/>
      </c>
      <c r="BN480" s="8" t="str">
        <f t="shared" si="319"/>
        <v/>
      </c>
      <c r="BO480" s="8" t="str">
        <f t="shared" si="320"/>
        <v/>
      </c>
      <c r="BP480" s="8" t="str">
        <f t="shared" si="321"/>
        <v/>
      </c>
      <c r="BQ480" s="8" t="str">
        <f t="shared" si="322"/>
        <v/>
      </c>
    </row>
    <row r="481" spans="1:69" x14ac:dyDescent="0.2">
      <c r="A481" s="8" t="str">
        <f>Binning!B482</f>
        <v>GPU</v>
      </c>
      <c r="B481" s="8" t="str">
        <f>Binning!C482</f>
        <v>MG00B</v>
      </c>
      <c r="C481" s="8" t="str">
        <f>Binning!D482</f>
        <v>E11</v>
      </c>
      <c r="D481" s="8" t="str">
        <f>Binning!F482</f>
        <v>MG00B_E11</v>
      </c>
      <c r="E481" s="8" t="str">
        <f>Binning!G482</f>
        <v>Bin1</v>
      </c>
      <c r="F481" s="8">
        <f>Binning!H482</f>
        <v>1220</v>
      </c>
      <c r="G481" s="8">
        <f>Binning!I482</f>
        <v>145</v>
      </c>
      <c r="H481" s="8">
        <f>Binning!J482</f>
        <v>479.40000000000003</v>
      </c>
      <c r="J481" s="8">
        <f>Binning!L482</f>
        <v>1015</v>
      </c>
      <c r="K481" s="8">
        <f>Binning!M482</f>
        <v>790</v>
      </c>
      <c r="L481" s="8">
        <f>Binning!N482</f>
        <v>55</v>
      </c>
      <c r="M481" s="8">
        <f>Binning!Y482</f>
        <v>5</v>
      </c>
      <c r="O481" s="8">
        <f t="shared" si="294"/>
        <v>140</v>
      </c>
      <c r="P481" s="8">
        <f>Binning!AZ482</f>
        <v>342.4525995351467</v>
      </c>
      <c r="Q481" s="8" t="str">
        <f t="shared" si="295"/>
        <v>MG00B_E11</v>
      </c>
      <c r="R481" s="8">
        <f t="shared" si="323"/>
        <v>1015</v>
      </c>
      <c r="S481" s="8">
        <f t="shared" si="323"/>
        <v>995</v>
      </c>
      <c r="T481" s="8">
        <f t="shared" si="323"/>
        <v>950</v>
      </c>
      <c r="U481" s="8">
        <f t="shared" si="323"/>
        <v>925</v>
      </c>
      <c r="V481" s="8">
        <f t="shared" si="323"/>
        <v>910</v>
      </c>
      <c r="W481" s="8">
        <f t="shared" si="323"/>
        <v>895</v>
      </c>
      <c r="X481" s="8">
        <f t="shared" si="323"/>
        <v>880</v>
      </c>
      <c r="Y481" s="8">
        <f t="shared" si="323"/>
        <v>870</v>
      </c>
      <c r="Z481" s="8">
        <f t="shared" si="323"/>
        <v>865</v>
      </c>
      <c r="AA481" s="8">
        <f t="shared" si="323"/>
        <v>855</v>
      </c>
      <c r="AB481" s="8">
        <f t="shared" si="323"/>
        <v>850</v>
      </c>
      <c r="AC481" s="8">
        <f t="shared" si="323"/>
        <v>845</v>
      </c>
      <c r="AD481" s="8">
        <f t="shared" si="323"/>
        <v>840</v>
      </c>
      <c r="AE481" s="8">
        <f t="shared" si="323"/>
        <v>835</v>
      </c>
      <c r="AF481" s="8">
        <f t="shared" si="323"/>
        <v>830</v>
      </c>
      <c r="AG481" s="8" t="str">
        <f t="shared" si="323"/>
        <v/>
      </c>
      <c r="AH481" s="8" t="str">
        <f t="shared" ref="AG481:AO512" si="325">IF($O481*1.03&gt;AH$2,MAX(MIN(FLOOR(($F481-$G481*LOG10($P481*AH$2/100))/$M481,1)*$M481,$J481),$K481),"")</f>
        <v/>
      </c>
      <c r="AI481" s="8" t="str">
        <f t="shared" si="325"/>
        <v/>
      </c>
      <c r="AJ481" s="8" t="str">
        <f t="shared" si="325"/>
        <v/>
      </c>
      <c r="AK481" s="8" t="str">
        <f t="shared" si="325"/>
        <v/>
      </c>
      <c r="AL481" s="8" t="str">
        <f t="shared" si="325"/>
        <v/>
      </c>
      <c r="AM481" s="8" t="str">
        <f t="shared" si="325"/>
        <v/>
      </c>
      <c r="AN481" s="8" t="str">
        <f t="shared" si="325"/>
        <v/>
      </c>
      <c r="AO481" s="8" t="str">
        <f t="shared" si="325"/>
        <v/>
      </c>
      <c r="AQ481" s="8">
        <f t="shared" si="296"/>
        <v>140</v>
      </c>
      <c r="AR481" s="8">
        <f t="shared" si="297"/>
        <v>342.4525995351467</v>
      </c>
      <c r="AS481" s="8" t="str">
        <f t="shared" si="298"/>
        <v>MG00B_E11</v>
      </c>
      <c r="AT481" s="8">
        <f t="shared" si="299"/>
        <v>1070</v>
      </c>
      <c r="AU481" s="8">
        <f t="shared" si="300"/>
        <v>1050</v>
      </c>
      <c r="AV481" s="8">
        <f t="shared" si="301"/>
        <v>1005</v>
      </c>
      <c r="AW481" s="8">
        <f t="shared" si="302"/>
        <v>980</v>
      </c>
      <c r="AX481" s="8">
        <f t="shared" si="303"/>
        <v>965</v>
      </c>
      <c r="AY481" s="8">
        <f t="shared" si="304"/>
        <v>950</v>
      </c>
      <c r="AZ481" s="8">
        <f t="shared" si="305"/>
        <v>935</v>
      </c>
      <c r="BA481" s="8">
        <f t="shared" si="306"/>
        <v>925</v>
      </c>
      <c r="BB481" s="8">
        <f t="shared" si="307"/>
        <v>920</v>
      </c>
      <c r="BC481" s="8">
        <f t="shared" si="308"/>
        <v>910</v>
      </c>
      <c r="BD481" s="8">
        <f t="shared" si="309"/>
        <v>905</v>
      </c>
      <c r="BE481" s="8">
        <f t="shared" si="310"/>
        <v>900</v>
      </c>
      <c r="BF481" s="8">
        <f t="shared" si="311"/>
        <v>895</v>
      </c>
      <c r="BG481" s="8">
        <f t="shared" si="312"/>
        <v>890</v>
      </c>
      <c r="BH481" s="8">
        <f t="shared" si="313"/>
        <v>885</v>
      </c>
      <c r="BI481" s="8" t="str">
        <f t="shared" si="314"/>
        <v/>
      </c>
      <c r="BJ481" s="8" t="str">
        <f t="shared" si="315"/>
        <v/>
      </c>
      <c r="BK481" s="8" t="str">
        <f t="shared" si="316"/>
        <v/>
      </c>
      <c r="BL481" s="8" t="str">
        <f t="shared" si="317"/>
        <v/>
      </c>
      <c r="BM481" s="8" t="str">
        <f t="shared" si="318"/>
        <v/>
      </c>
      <c r="BN481" s="8" t="str">
        <f t="shared" si="319"/>
        <v/>
      </c>
      <c r="BO481" s="8" t="str">
        <f t="shared" si="320"/>
        <v/>
      </c>
      <c r="BP481" s="8" t="str">
        <f t="shared" si="321"/>
        <v/>
      </c>
      <c r="BQ481" s="8" t="str">
        <f t="shared" si="322"/>
        <v/>
      </c>
    </row>
    <row r="482" spans="1:69" x14ac:dyDescent="0.2">
      <c r="A482" s="8" t="str">
        <f>Binning!B483</f>
        <v>GPU</v>
      </c>
      <c r="B482" s="8" t="str">
        <f>Binning!C483</f>
        <v>MG00B</v>
      </c>
      <c r="C482" s="8" t="str">
        <f>Binning!D483</f>
        <v>E12</v>
      </c>
      <c r="D482" s="8" t="str">
        <f>Binning!F483</f>
        <v>MG00B_E12</v>
      </c>
      <c r="E482" s="8" t="str">
        <f>Binning!G483</f>
        <v>Bin1</v>
      </c>
      <c r="F482" s="8">
        <f>Binning!H483</f>
        <v>1205</v>
      </c>
      <c r="G482" s="8">
        <f>Binning!I483</f>
        <v>145</v>
      </c>
      <c r="H482" s="8">
        <f>Binning!J483</f>
        <v>479.40000000000003</v>
      </c>
      <c r="J482" s="8">
        <f>Binning!L483</f>
        <v>1015</v>
      </c>
      <c r="K482" s="8">
        <f>Binning!M483</f>
        <v>790</v>
      </c>
      <c r="L482" s="8">
        <f>Binning!N483</f>
        <v>55</v>
      </c>
      <c r="M482" s="8">
        <f>Binning!Y483</f>
        <v>5</v>
      </c>
      <c r="O482" s="8">
        <f t="shared" si="294"/>
        <v>140</v>
      </c>
      <c r="P482" s="8">
        <f>Binning!AZ483</f>
        <v>342.4525995351467</v>
      </c>
      <c r="Q482" s="8" t="str">
        <f t="shared" si="295"/>
        <v>MG00B_E12</v>
      </c>
      <c r="R482" s="8">
        <f t="shared" si="323"/>
        <v>1015</v>
      </c>
      <c r="S482" s="8">
        <f t="shared" si="323"/>
        <v>980</v>
      </c>
      <c r="T482" s="8">
        <f t="shared" si="323"/>
        <v>935</v>
      </c>
      <c r="U482" s="8">
        <f t="shared" si="323"/>
        <v>910</v>
      </c>
      <c r="V482" s="8">
        <f t="shared" si="323"/>
        <v>895</v>
      </c>
      <c r="W482" s="8">
        <f t="shared" si="323"/>
        <v>880</v>
      </c>
      <c r="X482" s="8">
        <f t="shared" si="323"/>
        <v>865</v>
      </c>
      <c r="Y482" s="8">
        <f t="shared" si="323"/>
        <v>855</v>
      </c>
      <c r="Z482" s="8">
        <f t="shared" si="323"/>
        <v>850</v>
      </c>
      <c r="AA482" s="8">
        <f t="shared" si="323"/>
        <v>840</v>
      </c>
      <c r="AB482" s="8">
        <f t="shared" si="323"/>
        <v>835</v>
      </c>
      <c r="AC482" s="8">
        <f t="shared" si="323"/>
        <v>830</v>
      </c>
      <c r="AD482" s="8">
        <f t="shared" si="323"/>
        <v>825</v>
      </c>
      <c r="AE482" s="8">
        <f t="shared" si="323"/>
        <v>820</v>
      </c>
      <c r="AF482" s="8">
        <f t="shared" si="323"/>
        <v>815</v>
      </c>
      <c r="AG482" s="8" t="str">
        <f t="shared" si="323"/>
        <v/>
      </c>
      <c r="AH482" s="8" t="str">
        <f t="shared" si="325"/>
        <v/>
      </c>
      <c r="AI482" s="8" t="str">
        <f t="shared" si="325"/>
        <v/>
      </c>
      <c r="AJ482" s="8" t="str">
        <f t="shared" si="325"/>
        <v/>
      </c>
      <c r="AK482" s="8" t="str">
        <f t="shared" si="325"/>
        <v/>
      </c>
      <c r="AL482" s="8" t="str">
        <f t="shared" si="325"/>
        <v/>
      </c>
      <c r="AM482" s="8" t="str">
        <f t="shared" si="325"/>
        <v/>
      </c>
      <c r="AN482" s="8" t="str">
        <f t="shared" si="325"/>
        <v/>
      </c>
      <c r="AO482" s="8" t="str">
        <f t="shared" si="325"/>
        <v/>
      </c>
      <c r="AQ482" s="8">
        <f t="shared" si="296"/>
        <v>140</v>
      </c>
      <c r="AR482" s="8">
        <f t="shared" si="297"/>
        <v>342.4525995351467</v>
      </c>
      <c r="AS482" s="8" t="str">
        <f t="shared" si="298"/>
        <v>MG00B_E12</v>
      </c>
      <c r="AT482" s="8">
        <f t="shared" si="299"/>
        <v>1070</v>
      </c>
      <c r="AU482" s="8">
        <f t="shared" si="300"/>
        <v>1035</v>
      </c>
      <c r="AV482" s="8">
        <f t="shared" si="301"/>
        <v>990</v>
      </c>
      <c r="AW482" s="8">
        <f t="shared" si="302"/>
        <v>965</v>
      </c>
      <c r="AX482" s="8">
        <f t="shared" si="303"/>
        <v>950</v>
      </c>
      <c r="AY482" s="8">
        <f t="shared" si="304"/>
        <v>935</v>
      </c>
      <c r="AZ482" s="8">
        <f t="shared" si="305"/>
        <v>920</v>
      </c>
      <c r="BA482" s="8">
        <f t="shared" si="306"/>
        <v>910</v>
      </c>
      <c r="BB482" s="8">
        <f t="shared" si="307"/>
        <v>905</v>
      </c>
      <c r="BC482" s="8">
        <f t="shared" si="308"/>
        <v>895</v>
      </c>
      <c r="BD482" s="8">
        <f t="shared" si="309"/>
        <v>890</v>
      </c>
      <c r="BE482" s="8">
        <f t="shared" si="310"/>
        <v>885</v>
      </c>
      <c r="BF482" s="8">
        <f t="shared" si="311"/>
        <v>880</v>
      </c>
      <c r="BG482" s="8">
        <f t="shared" si="312"/>
        <v>875</v>
      </c>
      <c r="BH482" s="8">
        <f t="shared" si="313"/>
        <v>870</v>
      </c>
      <c r="BI482" s="8" t="str">
        <f t="shared" si="314"/>
        <v/>
      </c>
      <c r="BJ482" s="8" t="str">
        <f t="shared" si="315"/>
        <v/>
      </c>
      <c r="BK482" s="8" t="str">
        <f t="shared" si="316"/>
        <v/>
      </c>
      <c r="BL482" s="8" t="str">
        <f t="shared" si="317"/>
        <v/>
      </c>
      <c r="BM482" s="8" t="str">
        <f t="shared" si="318"/>
        <v/>
      </c>
      <c r="BN482" s="8" t="str">
        <f t="shared" si="319"/>
        <v/>
      </c>
      <c r="BO482" s="8" t="str">
        <f t="shared" si="320"/>
        <v/>
      </c>
      <c r="BP482" s="8" t="str">
        <f t="shared" si="321"/>
        <v/>
      </c>
      <c r="BQ482" s="8" t="str">
        <f t="shared" si="322"/>
        <v/>
      </c>
    </row>
    <row r="483" spans="1:69" x14ac:dyDescent="0.2">
      <c r="A483" s="8" t="str">
        <f>Binning!B484</f>
        <v>GPU</v>
      </c>
      <c r="B483" s="8" t="str">
        <f>Binning!C484</f>
        <v>MG00C</v>
      </c>
      <c r="C483" s="8" t="str">
        <f>Binning!D484</f>
        <v>E1</v>
      </c>
      <c r="D483" s="8" t="str">
        <f>Binning!F484</f>
        <v>MG00C_E1</v>
      </c>
      <c r="E483" s="8" t="str">
        <f>Binning!G484</f>
        <v>Bin1</v>
      </c>
      <c r="F483" s="8">
        <f>Binning!H484</f>
        <v>1425</v>
      </c>
      <c r="G483" s="8">
        <f>Binning!I484</f>
        <v>150</v>
      </c>
      <c r="H483" s="8">
        <f>Binning!J484</f>
        <v>479.40000000000003</v>
      </c>
      <c r="J483" s="8">
        <f>Binning!L484</f>
        <v>1070</v>
      </c>
      <c r="K483" s="8">
        <f>Binning!M484</f>
        <v>820</v>
      </c>
      <c r="L483" s="8">
        <f>Binning!N484</f>
        <v>75</v>
      </c>
      <c r="M483" s="8">
        <f>Binning!Y484</f>
        <v>5</v>
      </c>
      <c r="O483" s="8">
        <f t="shared" si="294"/>
        <v>140</v>
      </c>
      <c r="P483" s="8">
        <f>Binning!AZ484</f>
        <v>342.4525995351467</v>
      </c>
      <c r="Q483" s="8" t="str">
        <f t="shared" si="295"/>
        <v>MG00C_E1</v>
      </c>
      <c r="R483" s="8">
        <f t="shared" si="323"/>
        <v>1070</v>
      </c>
      <c r="S483" s="8">
        <f t="shared" si="323"/>
        <v>1070</v>
      </c>
      <c r="T483" s="8">
        <f t="shared" si="323"/>
        <v>1070</v>
      </c>
      <c r="U483" s="8">
        <f t="shared" si="323"/>
        <v>1070</v>
      </c>
      <c r="V483" s="8">
        <f t="shared" si="323"/>
        <v>1070</v>
      </c>
      <c r="W483" s="8">
        <f t="shared" si="323"/>
        <v>1070</v>
      </c>
      <c r="X483" s="8">
        <f t="shared" si="323"/>
        <v>1070</v>
      </c>
      <c r="Y483" s="8">
        <f t="shared" si="323"/>
        <v>1065</v>
      </c>
      <c r="Z483" s="8">
        <f t="shared" si="323"/>
        <v>1055</v>
      </c>
      <c r="AA483" s="8">
        <f t="shared" si="323"/>
        <v>1050</v>
      </c>
      <c r="AB483" s="8">
        <f t="shared" si="323"/>
        <v>1040</v>
      </c>
      <c r="AC483" s="8">
        <f t="shared" si="323"/>
        <v>1035</v>
      </c>
      <c r="AD483" s="8">
        <f t="shared" si="323"/>
        <v>1030</v>
      </c>
      <c r="AE483" s="8">
        <f t="shared" si="323"/>
        <v>1025</v>
      </c>
      <c r="AF483" s="8">
        <f t="shared" si="323"/>
        <v>1020</v>
      </c>
      <c r="AG483" s="8" t="str">
        <f t="shared" si="323"/>
        <v/>
      </c>
      <c r="AH483" s="8" t="str">
        <f t="shared" si="325"/>
        <v/>
      </c>
      <c r="AI483" s="8" t="str">
        <f t="shared" si="325"/>
        <v/>
      </c>
      <c r="AJ483" s="8" t="str">
        <f t="shared" si="325"/>
        <v/>
      </c>
      <c r="AK483" s="8" t="str">
        <f t="shared" si="325"/>
        <v/>
      </c>
      <c r="AL483" s="8" t="str">
        <f t="shared" si="325"/>
        <v/>
      </c>
      <c r="AM483" s="8" t="str">
        <f t="shared" si="325"/>
        <v/>
      </c>
      <c r="AN483" s="8" t="str">
        <f t="shared" si="325"/>
        <v/>
      </c>
      <c r="AO483" s="8" t="str">
        <f t="shared" si="325"/>
        <v/>
      </c>
      <c r="AQ483" s="8">
        <f t="shared" si="296"/>
        <v>140</v>
      </c>
      <c r="AR483" s="8">
        <f t="shared" si="297"/>
        <v>342.4525995351467</v>
      </c>
      <c r="AS483" s="8" t="str">
        <f t="shared" si="298"/>
        <v>MG00C_E1</v>
      </c>
      <c r="AT483" s="8">
        <f t="shared" si="299"/>
        <v>1145</v>
      </c>
      <c r="AU483" s="8">
        <f t="shared" si="300"/>
        <v>1145</v>
      </c>
      <c r="AV483" s="8">
        <f t="shared" si="301"/>
        <v>1145</v>
      </c>
      <c r="AW483" s="8">
        <f t="shared" si="302"/>
        <v>1145</v>
      </c>
      <c r="AX483" s="8">
        <f t="shared" si="303"/>
        <v>1145</v>
      </c>
      <c r="AY483" s="8">
        <f t="shared" si="304"/>
        <v>1145</v>
      </c>
      <c r="AZ483" s="8">
        <f t="shared" si="305"/>
        <v>1145</v>
      </c>
      <c r="BA483" s="8">
        <f t="shared" si="306"/>
        <v>1140</v>
      </c>
      <c r="BB483" s="8">
        <f t="shared" si="307"/>
        <v>1130</v>
      </c>
      <c r="BC483" s="8">
        <f t="shared" si="308"/>
        <v>1125</v>
      </c>
      <c r="BD483" s="8">
        <f t="shared" si="309"/>
        <v>1115</v>
      </c>
      <c r="BE483" s="8">
        <f t="shared" si="310"/>
        <v>1110</v>
      </c>
      <c r="BF483" s="8">
        <f t="shared" si="311"/>
        <v>1105</v>
      </c>
      <c r="BG483" s="8">
        <f t="shared" si="312"/>
        <v>1100</v>
      </c>
      <c r="BH483" s="8">
        <f t="shared" si="313"/>
        <v>1095</v>
      </c>
      <c r="BI483" s="8" t="str">
        <f t="shared" si="314"/>
        <v/>
      </c>
      <c r="BJ483" s="8" t="str">
        <f t="shared" si="315"/>
        <v/>
      </c>
      <c r="BK483" s="8" t="str">
        <f t="shared" si="316"/>
        <v/>
      </c>
      <c r="BL483" s="8" t="str">
        <f t="shared" si="317"/>
        <v/>
      </c>
      <c r="BM483" s="8" t="str">
        <f t="shared" si="318"/>
        <v/>
      </c>
      <c r="BN483" s="8" t="str">
        <f t="shared" si="319"/>
        <v/>
      </c>
      <c r="BO483" s="8" t="str">
        <f t="shared" si="320"/>
        <v/>
      </c>
      <c r="BP483" s="8" t="str">
        <f t="shared" si="321"/>
        <v/>
      </c>
      <c r="BQ483" s="8" t="str">
        <f t="shared" si="322"/>
        <v/>
      </c>
    </row>
    <row r="484" spans="1:69" x14ac:dyDescent="0.2">
      <c r="A484" s="8" t="str">
        <f>Binning!B485</f>
        <v>GPU</v>
      </c>
      <c r="B484" s="8" t="str">
        <f>Binning!C485</f>
        <v>MG00C</v>
      </c>
      <c r="C484" s="8" t="str">
        <f>Binning!D485</f>
        <v>E2</v>
      </c>
      <c r="D484" s="8" t="str">
        <f>Binning!F485</f>
        <v>MG00C_E2</v>
      </c>
      <c r="E484" s="8" t="str">
        <f>Binning!G485</f>
        <v>Bin1</v>
      </c>
      <c r="F484" s="8">
        <f>Binning!H485</f>
        <v>1410</v>
      </c>
      <c r="G484" s="8">
        <f>Binning!I485</f>
        <v>150</v>
      </c>
      <c r="H484" s="8">
        <f>Binning!J485</f>
        <v>479.40000000000003</v>
      </c>
      <c r="J484" s="8">
        <f>Binning!L485</f>
        <v>1060</v>
      </c>
      <c r="K484" s="8">
        <f>Binning!M485</f>
        <v>820</v>
      </c>
      <c r="L484" s="8">
        <f>Binning!N485</f>
        <v>75</v>
      </c>
      <c r="M484" s="8">
        <f>Binning!Y485</f>
        <v>5</v>
      </c>
      <c r="O484" s="8">
        <f t="shared" si="294"/>
        <v>140</v>
      </c>
      <c r="P484" s="8">
        <f>Binning!AZ485</f>
        <v>342.4525995351467</v>
      </c>
      <c r="Q484" s="8" t="str">
        <f t="shared" si="295"/>
        <v>MG00C_E2</v>
      </c>
      <c r="R484" s="8">
        <f t="shared" si="323"/>
        <v>1060</v>
      </c>
      <c r="S484" s="8">
        <f t="shared" si="323"/>
        <v>1060</v>
      </c>
      <c r="T484" s="8">
        <f t="shared" si="323"/>
        <v>1060</v>
      </c>
      <c r="U484" s="8">
        <f t="shared" si="323"/>
        <v>1060</v>
      </c>
      <c r="V484" s="8">
        <f t="shared" si="323"/>
        <v>1060</v>
      </c>
      <c r="W484" s="8">
        <f t="shared" si="323"/>
        <v>1060</v>
      </c>
      <c r="X484" s="8">
        <f t="shared" si="323"/>
        <v>1060</v>
      </c>
      <c r="Y484" s="8">
        <f t="shared" si="323"/>
        <v>1050</v>
      </c>
      <c r="Z484" s="8">
        <f t="shared" si="323"/>
        <v>1040</v>
      </c>
      <c r="AA484" s="8">
        <f t="shared" si="323"/>
        <v>1035</v>
      </c>
      <c r="AB484" s="8">
        <f t="shared" si="323"/>
        <v>1025</v>
      </c>
      <c r="AC484" s="8">
        <f t="shared" si="323"/>
        <v>1020</v>
      </c>
      <c r="AD484" s="8">
        <f t="shared" si="323"/>
        <v>1015</v>
      </c>
      <c r="AE484" s="8">
        <f t="shared" si="323"/>
        <v>1010</v>
      </c>
      <c r="AF484" s="8">
        <f t="shared" si="323"/>
        <v>1005</v>
      </c>
      <c r="AG484" s="8" t="str">
        <f t="shared" si="323"/>
        <v/>
      </c>
      <c r="AH484" s="8" t="str">
        <f t="shared" si="325"/>
        <v/>
      </c>
      <c r="AI484" s="8" t="str">
        <f t="shared" si="325"/>
        <v/>
      </c>
      <c r="AJ484" s="8" t="str">
        <f t="shared" si="325"/>
        <v/>
      </c>
      <c r="AK484" s="8" t="str">
        <f t="shared" si="325"/>
        <v/>
      </c>
      <c r="AL484" s="8" t="str">
        <f t="shared" si="325"/>
        <v/>
      </c>
      <c r="AM484" s="8" t="str">
        <f t="shared" si="325"/>
        <v/>
      </c>
      <c r="AN484" s="8" t="str">
        <f t="shared" si="325"/>
        <v/>
      </c>
      <c r="AO484" s="8" t="str">
        <f t="shared" si="325"/>
        <v/>
      </c>
      <c r="AQ484" s="8">
        <f t="shared" si="296"/>
        <v>140</v>
      </c>
      <c r="AR484" s="8">
        <f t="shared" si="297"/>
        <v>342.4525995351467</v>
      </c>
      <c r="AS484" s="8" t="str">
        <f t="shared" si="298"/>
        <v>MG00C_E2</v>
      </c>
      <c r="AT484" s="8">
        <f t="shared" si="299"/>
        <v>1135</v>
      </c>
      <c r="AU484" s="8">
        <f t="shared" si="300"/>
        <v>1135</v>
      </c>
      <c r="AV484" s="8">
        <f t="shared" si="301"/>
        <v>1135</v>
      </c>
      <c r="AW484" s="8">
        <f t="shared" si="302"/>
        <v>1135</v>
      </c>
      <c r="AX484" s="8">
        <f t="shared" si="303"/>
        <v>1135</v>
      </c>
      <c r="AY484" s="8">
        <f t="shared" si="304"/>
        <v>1135</v>
      </c>
      <c r="AZ484" s="8">
        <f t="shared" si="305"/>
        <v>1135</v>
      </c>
      <c r="BA484" s="8">
        <f t="shared" si="306"/>
        <v>1125</v>
      </c>
      <c r="BB484" s="8">
        <f t="shared" si="307"/>
        <v>1115</v>
      </c>
      <c r="BC484" s="8">
        <f t="shared" si="308"/>
        <v>1110</v>
      </c>
      <c r="BD484" s="8">
        <f t="shared" si="309"/>
        <v>1100</v>
      </c>
      <c r="BE484" s="8">
        <f t="shared" si="310"/>
        <v>1095</v>
      </c>
      <c r="BF484" s="8">
        <f t="shared" si="311"/>
        <v>1090</v>
      </c>
      <c r="BG484" s="8">
        <f t="shared" si="312"/>
        <v>1085</v>
      </c>
      <c r="BH484" s="8">
        <f t="shared" si="313"/>
        <v>1080</v>
      </c>
      <c r="BI484" s="8" t="str">
        <f t="shared" si="314"/>
        <v/>
      </c>
      <c r="BJ484" s="8" t="str">
        <f t="shared" si="315"/>
        <v/>
      </c>
      <c r="BK484" s="8" t="str">
        <f t="shared" si="316"/>
        <v/>
      </c>
      <c r="BL484" s="8" t="str">
        <f t="shared" si="317"/>
        <v/>
      </c>
      <c r="BM484" s="8" t="str">
        <f t="shared" si="318"/>
        <v/>
      </c>
      <c r="BN484" s="8" t="str">
        <f t="shared" si="319"/>
        <v/>
      </c>
      <c r="BO484" s="8" t="str">
        <f t="shared" si="320"/>
        <v/>
      </c>
      <c r="BP484" s="8" t="str">
        <f t="shared" si="321"/>
        <v/>
      </c>
      <c r="BQ484" s="8" t="str">
        <f t="shared" si="322"/>
        <v/>
      </c>
    </row>
    <row r="485" spans="1:69" x14ac:dyDescent="0.2">
      <c r="A485" s="8" t="str">
        <f>Binning!B486</f>
        <v>GPU</v>
      </c>
      <c r="B485" s="8" t="str">
        <f>Binning!C486</f>
        <v>MG00C</v>
      </c>
      <c r="C485" s="8" t="str">
        <f>Binning!D486</f>
        <v>E3</v>
      </c>
      <c r="D485" s="8" t="str">
        <f>Binning!F486</f>
        <v>MG00C_E3</v>
      </c>
      <c r="E485" s="8" t="str">
        <f>Binning!G486</f>
        <v>Bin1</v>
      </c>
      <c r="F485" s="8">
        <f>Binning!H486</f>
        <v>1395</v>
      </c>
      <c r="G485" s="8">
        <f>Binning!I486</f>
        <v>150</v>
      </c>
      <c r="H485" s="8">
        <f>Binning!J486</f>
        <v>479.40000000000003</v>
      </c>
      <c r="J485" s="8">
        <f>Binning!L486</f>
        <v>1050</v>
      </c>
      <c r="K485" s="8">
        <f>Binning!M486</f>
        <v>820</v>
      </c>
      <c r="L485" s="8">
        <f>Binning!N486</f>
        <v>75</v>
      </c>
      <c r="M485" s="8">
        <f>Binning!Y486</f>
        <v>5</v>
      </c>
      <c r="O485" s="8">
        <f t="shared" si="294"/>
        <v>140</v>
      </c>
      <c r="P485" s="8">
        <f>Binning!AZ486</f>
        <v>342.4525995351467</v>
      </c>
      <c r="Q485" s="8" t="str">
        <f t="shared" si="295"/>
        <v>MG00C_E3</v>
      </c>
      <c r="R485" s="8">
        <f t="shared" si="323"/>
        <v>1050</v>
      </c>
      <c r="S485" s="8">
        <f t="shared" si="323"/>
        <v>1050</v>
      </c>
      <c r="T485" s="8">
        <f t="shared" si="323"/>
        <v>1050</v>
      </c>
      <c r="U485" s="8">
        <f t="shared" si="323"/>
        <v>1050</v>
      </c>
      <c r="V485" s="8">
        <f t="shared" si="323"/>
        <v>1050</v>
      </c>
      <c r="W485" s="8">
        <f t="shared" si="323"/>
        <v>1050</v>
      </c>
      <c r="X485" s="8">
        <f t="shared" si="323"/>
        <v>1045</v>
      </c>
      <c r="Y485" s="8">
        <f t="shared" si="323"/>
        <v>1035</v>
      </c>
      <c r="Z485" s="8">
        <f t="shared" si="323"/>
        <v>1025</v>
      </c>
      <c r="AA485" s="8">
        <f t="shared" si="323"/>
        <v>1020</v>
      </c>
      <c r="AB485" s="8">
        <f t="shared" si="323"/>
        <v>1010</v>
      </c>
      <c r="AC485" s="8">
        <f t="shared" si="323"/>
        <v>1005</v>
      </c>
      <c r="AD485" s="8">
        <f t="shared" si="323"/>
        <v>1000</v>
      </c>
      <c r="AE485" s="8">
        <f t="shared" si="323"/>
        <v>995</v>
      </c>
      <c r="AF485" s="8">
        <f t="shared" si="323"/>
        <v>990</v>
      </c>
      <c r="AG485" s="8" t="str">
        <f t="shared" si="323"/>
        <v/>
      </c>
      <c r="AH485" s="8" t="str">
        <f t="shared" si="325"/>
        <v/>
      </c>
      <c r="AI485" s="8" t="str">
        <f t="shared" si="325"/>
        <v/>
      </c>
      <c r="AJ485" s="8" t="str">
        <f t="shared" si="325"/>
        <v/>
      </c>
      <c r="AK485" s="8" t="str">
        <f t="shared" si="325"/>
        <v/>
      </c>
      <c r="AL485" s="8" t="str">
        <f t="shared" si="325"/>
        <v/>
      </c>
      <c r="AM485" s="8" t="str">
        <f t="shared" si="325"/>
        <v/>
      </c>
      <c r="AN485" s="8" t="str">
        <f t="shared" si="325"/>
        <v/>
      </c>
      <c r="AO485" s="8" t="str">
        <f t="shared" si="325"/>
        <v/>
      </c>
      <c r="AQ485" s="8">
        <f t="shared" si="296"/>
        <v>140</v>
      </c>
      <c r="AR485" s="8">
        <f t="shared" si="297"/>
        <v>342.4525995351467</v>
      </c>
      <c r="AS485" s="8" t="str">
        <f t="shared" si="298"/>
        <v>MG00C_E3</v>
      </c>
      <c r="AT485" s="8">
        <f t="shared" si="299"/>
        <v>1125</v>
      </c>
      <c r="AU485" s="8">
        <f t="shared" si="300"/>
        <v>1125</v>
      </c>
      <c r="AV485" s="8">
        <f t="shared" si="301"/>
        <v>1125</v>
      </c>
      <c r="AW485" s="8">
        <f t="shared" si="302"/>
        <v>1125</v>
      </c>
      <c r="AX485" s="8">
        <f t="shared" si="303"/>
        <v>1125</v>
      </c>
      <c r="AY485" s="8">
        <f t="shared" si="304"/>
        <v>1125</v>
      </c>
      <c r="AZ485" s="8">
        <f t="shared" si="305"/>
        <v>1120</v>
      </c>
      <c r="BA485" s="8">
        <f t="shared" si="306"/>
        <v>1110</v>
      </c>
      <c r="BB485" s="8">
        <f t="shared" si="307"/>
        <v>1100</v>
      </c>
      <c r="BC485" s="8">
        <f t="shared" si="308"/>
        <v>1095</v>
      </c>
      <c r="BD485" s="8">
        <f t="shared" si="309"/>
        <v>1085</v>
      </c>
      <c r="BE485" s="8">
        <f t="shared" si="310"/>
        <v>1080</v>
      </c>
      <c r="BF485" s="8">
        <f t="shared" si="311"/>
        <v>1075</v>
      </c>
      <c r="BG485" s="8">
        <f t="shared" si="312"/>
        <v>1070</v>
      </c>
      <c r="BH485" s="8">
        <f t="shared" si="313"/>
        <v>1065</v>
      </c>
      <c r="BI485" s="8" t="str">
        <f t="shared" si="314"/>
        <v/>
      </c>
      <c r="BJ485" s="8" t="str">
        <f t="shared" si="315"/>
        <v/>
      </c>
      <c r="BK485" s="8" t="str">
        <f t="shared" si="316"/>
        <v/>
      </c>
      <c r="BL485" s="8" t="str">
        <f t="shared" si="317"/>
        <v/>
      </c>
      <c r="BM485" s="8" t="str">
        <f t="shared" si="318"/>
        <v/>
      </c>
      <c r="BN485" s="8" t="str">
        <f t="shared" si="319"/>
        <v/>
      </c>
      <c r="BO485" s="8" t="str">
        <f t="shared" si="320"/>
        <v/>
      </c>
      <c r="BP485" s="8" t="str">
        <f t="shared" si="321"/>
        <v/>
      </c>
      <c r="BQ485" s="8" t="str">
        <f t="shared" si="322"/>
        <v/>
      </c>
    </row>
    <row r="486" spans="1:69" x14ac:dyDescent="0.2">
      <c r="A486" s="8" t="str">
        <f>Binning!B487</f>
        <v>GPU</v>
      </c>
      <c r="B486" s="8" t="str">
        <f>Binning!C487</f>
        <v>MG00C</v>
      </c>
      <c r="C486" s="8" t="str">
        <f>Binning!D487</f>
        <v>E4</v>
      </c>
      <c r="D486" s="8" t="str">
        <f>Binning!F487</f>
        <v>MG00C_E4</v>
      </c>
      <c r="E486" s="8" t="str">
        <f>Binning!G487</f>
        <v>Bin1</v>
      </c>
      <c r="F486" s="8">
        <f>Binning!H487</f>
        <v>1380</v>
      </c>
      <c r="G486" s="8">
        <f>Binning!I487</f>
        <v>150</v>
      </c>
      <c r="H486" s="8">
        <f>Binning!J487</f>
        <v>479.40000000000003</v>
      </c>
      <c r="J486" s="8">
        <f>Binning!L487</f>
        <v>1050</v>
      </c>
      <c r="K486" s="8">
        <f>Binning!M487</f>
        <v>820</v>
      </c>
      <c r="L486" s="8">
        <f>Binning!N487</f>
        <v>75</v>
      </c>
      <c r="M486" s="8">
        <f>Binning!Y487</f>
        <v>5</v>
      </c>
      <c r="O486" s="8">
        <f t="shared" si="294"/>
        <v>140</v>
      </c>
      <c r="P486" s="8">
        <f>Binning!AZ487</f>
        <v>342.4525995351467</v>
      </c>
      <c r="Q486" s="8" t="str">
        <f t="shared" si="295"/>
        <v>MG00C_E4</v>
      </c>
      <c r="R486" s="8">
        <f t="shared" si="323"/>
        <v>1050</v>
      </c>
      <c r="S486" s="8">
        <f t="shared" si="323"/>
        <v>1050</v>
      </c>
      <c r="T486" s="8">
        <f t="shared" si="323"/>
        <v>1050</v>
      </c>
      <c r="U486" s="8">
        <f t="shared" si="323"/>
        <v>1050</v>
      </c>
      <c r="V486" s="8">
        <f t="shared" si="323"/>
        <v>1050</v>
      </c>
      <c r="W486" s="8">
        <f t="shared" si="323"/>
        <v>1040</v>
      </c>
      <c r="X486" s="8">
        <f t="shared" si="323"/>
        <v>1030</v>
      </c>
      <c r="Y486" s="8">
        <f t="shared" si="323"/>
        <v>1020</v>
      </c>
      <c r="Z486" s="8">
        <f t="shared" si="323"/>
        <v>1010</v>
      </c>
      <c r="AA486" s="8">
        <f t="shared" si="323"/>
        <v>1005</v>
      </c>
      <c r="AB486" s="8">
        <f t="shared" si="323"/>
        <v>995</v>
      </c>
      <c r="AC486" s="8">
        <f t="shared" si="323"/>
        <v>990</v>
      </c>
      <c r="AD486" s="8">
        <f t="shared" si="323"/>
        <v>985</v>
      </c>
      <c r="AE486" s="8">
        <f t="shared" si="323"/>
        <v>980</v>
      </c>
      <c r="AF486" s="8">
        <f t="shared" si="323"/>
        <v>975</v>
      </c>
      <c r="AG486" s="8" t="str">
        <f t="shared" si="323"/>
        <v/>
      </c>
      <c r="AH486" s="8" t="str">
        <f t="shared" si="325"/>
        <v/>
      </c>
      <c r="AI486" s="8" t="str">
        <f t="shared" si="325"/>
        <v/>
      </c>
      <c r="AJ486" s="8" t="str">
        <f t="shared" si="325"/>
        <v/>
      </c>
      <c r="AK486" s="8" t="str">
        <f t="shared" si="325"/>
        <v/>
      </c>
      <c r="AL486" s="8" t="str">
        <f t="shared" si="325"/>
        <v/>
      </c>
      <c r="AM486" s="8" t="str">
        <f t="shared" si="325"/>
        <v/>
      </c>
      <c r="AN486" s="8" t="str">
        <f t="shared" si="325"/>
        <v/>
      </c>
      <c r="AO486" s="8" t="str">
        <f t="shared" si="325"/>
        <v/>
      </c>
      <c r="AQ486" s="8">
        <f t="shared" si="296"/>
        <v>140</v>
      </c>
      <c r="AR486" s="8">
        <f t="shared" si="297"/>
        <v>342.4525995351467</v>
      </c>
      <c r="AS486" s="8" t="str">
        <f t="shared" si="298"/>
        <v>MG00C_E4</v>
      </c>
      <c r="AT486" s="8">
        <f t="shared" si="299"/>
        <v>1125</v>
      </c>
      <c r="AU486" s="8">
        <f t="shared" si="300"/>
        <v>1125</v>
      </c>
      <c r="AV486" s="8">
        <f t="shared" si="301"/>
        <v>1125</v>
      </c>
      <c r="AW486" s="8">
        <f t="shared" si="302"/>
        <v>1125</v>
      </c>
      <c r="AX486" s="8">
        <f t="shared" si="303"/>
        <v>1125</v>
      </c>
      <c r="AY486" s="8">
        <f t="shared" si="304"/>
        <v>1115</v>
      </c>
      <c r="AZ486" s="8">
        <f t="shared" si="305"/>
        <v>1105</v>
      </c>
      <c r="BA486" s="8">
        <f t="shared" si="306"/>
        <v>1095</v>
      </c>
      <c r="BB486" s="8">
        <f t="shared" si="307"/>
        <v>1085</v>
      </c>
      <c r="BC486" s="8">
        <f t="shared" si="308"/>
        <v>1080</v>
      </c>
      <c r="BD486" s="8">
        <f t="shared" si="309"/>
        <v>1070</v>
      </c>
      <c r="BE486" s="8">
        <f t="shared" si="310"/>
        <v>1065</v>
      </c>
      <c r="BF486" s="8">
        <f t="shared" si="311"/>
        <v>1060</v>
      </c>
      <c r="BG486" s="8">
        <f t="shared" si="312"/>
        <v>1055</v>
      </c>
      <c r="BH486" s="8">
        <f t="shared" si="313"/>
        <v>1050</v>
      </c>
      <c r="BI486" s="8" t="str">
        <f t="shared" si="314"/>
        <v/>
      </c>
      <c r="BJ486" s="8" t="str">
        <f t="shared" si="315"/>
        <v/>
      </c>
      <c r="BK486" s="8" t="str">
        <f t="shared" si="316"/>
        <v/>
      </c>
      <c r="BL486" s="8" t="str">
        <f t="shared" si="317"/>
        <v/>
      </c>
      <c r="BM486" s="8" t="str">
        <f t="shared" si="318"/>
        <v/>
      </c>
      <c r="BN486" s="8" t="str">
        <f t="shared" si="319"/>
        <v/>
      </c>
      <c r="BO486" s="8" t="str">
        <f t="shared" si="320"/>
        <v/>
      </c>
      <c r="BP486" s="8" t="str">
        <f t="shared" si="321"/>
        <v/>
      </c>
      <c r="BQ486" s="8" t="str">
        <f t="shared" si="322"/>
        <v/>
      </c>
    </row>
    <row r="487" spans="1:69" x14ac:dyDescent="0.2">
      <c r="A487" s="8" t="str">
        <f>Binning!B488</f>
        <v>GPU</v>
      </c>
      <c r="B487" s="8" t="str">
        <f>Binning!C488</f>
        <v>MG00C</v>
      </c>
      <c r="C487" s="8" t="str">
        <f>Binning!D488</f>
        <v>E5</v>
      </c>
      <c r="D487" s="8" t="str">
        <f>Binning!F488</f>
        <v>MG00C_E5</v>
      </c>
      <c r="E487" s="8" t="str">
        <f>Binning!G488</f>
        <v>Bin1</v>
      </c>
      <c r="F487" s="8">
        <f>Binning!H488</f>
        <v>1365</v>
      </c>
      <c r="G487" s="8">
        <f>Binning!I488</f>
        <v>150</v>
      </c>
      <c r="H487" s="8">
        <f>Binning!J488</f>
        <v>479.40000000000003</v>
      </c>
      <c r="J487" s="8">
        <f>Binning!L488</f>
        <v>1050</v>
      </c>
      <c r="K487" s="8">
        <f>Binning!M488</f>
        <v>820</v>
      </c>
      <c r="L487" s="8">
        <f>Binning!N488</f>
        <v>75</v>
      </c>
      <c r="M487" s="8">
        <f>Binning!Y488</f>
        <v>5</v>
      </c>
      <c r="O487" s="8">
        <f t="shared" si="294"/>
        <v>140</v>
      </c>
      <c r="P487" s="8">
        <f>Binning!AZ488</f>
        <v>342.4525995351467</v>
      </c>
      <c r="Q487" s="8" t="str">
        <f t="shared" si="295"/>
        <v>MG00C_E5</v>
      </c>
      <c r="R487" s="8">
        <f t="shared" si="323"/>
        <v>1050</v>
      </c>
      <c r="S487" s="8">
        <f t="shared" si="323"/>
        <v>1050</v>
      </c>
      <c r="T487" s="8">
        <f t="shared" si="323"/>
        <v>1050</v>
      </c>
      <c r="U487" s="8">
        <f t="shared" si="323"/>
        <v>1050</v>
      </c>
      <c r="V487" s="8">
        <f t="shared" si="323"/>
        <v>1040</v>
      </c>
      <c r="W487" s="8">
        <f t="shared" si="323"/>
        <v>1025</v>
      </c>
      <c r="X487" s="8">
        <f t="shared" si="323"/>
        <v>1015</v>
      </c>
      <c r="Y487" s="8">
        <f t="shared" si="323"/>
        <v>1005</v>
      </c>
      <c r="Z487" s="8">
        <f t="shared" si="323"/>
        <v>995</v>
      </c>
      <c r="AA487" s="8">
        <f t="shared" si="323"/>
        <v>990</v>
      </c>
      <c r="AB487" s="8">
        <f t="shared" si="323"/>
        <v>980</v>
      </c>
      <c r="AC487" s="8">
        <f t="shared" si="323"/>
        <v>975</v>
      </c>
      <c r="AD487" s="8">
        <f t="shared" si="323"/>
        <v>970</v>
      </c>
      <c r="AE487" s="8">
        <f t="shared" si="323"/>
        <v>965</v>
      </c>
      <c r="AF487" s="8">
        <f t="shared" si="323"/>
        <v>960</v>
      </c>
      <c r="AG487" s="8" t="str">
        <f t="shared" si="323"/>
        <v/>
      </c>
      <c r="AH487" s="8" t="str">
        <f t="shared" si="325"/>
        <v/>
      </c>
      <c r="AI487" s="8" t="str">
        <f t="shared" si="325"/>
        <v/>
      </c>
      <c r="AJ487" s="8" t="str">
        <f t="shared" si="325"/>
        <v/>
      </c>
      <c r="AK487" s="8" t="str">
        <f t="shared" si="325"/>
        <v/>
      </c>
      <c r="AL487" s="8" t="str">
        <f t="shared" si="325"/>
        <v/>
      </c>
      <c r="AM487" s="8" t="str">
        <f t="shared" si="325"/>
        <v/>
      </c>
      <c r="AN487" s="8" t="str">
        <f t="shared" si="325"/>
        <v/>
      </c>
      <c r="AO487" s="8" t="str">
        <f t="shared" si="325"/>
        <v/>
      </c>
      <c r="AQ487" s="8">
        <f t="shared" si="296"/>
        <v>140</v>
      </c>
      <c r="AR487" s="8">
        <f t="shared" si="297"/>
        <v>342.4525995351467</v>
      </c>
      <c r="AS487" s="8" t="str">
        <f t="shared" si="298"/>
        <v>MG00C_E5</v>
      </c>
      <c r="AT487" s="8">
        <f t="shared" si="299"/>
        <v>1125</v>
      </c>
      <c r="AU487" s="8">
        <f t="shared" si="300"/>
        <v>1125</v>
      </c>
      <c r="AV487" s="8">
        <f t="shared" si="301"/>
        <v>1125</v>
      </c>
      <c r="AW487" s="8">
        <f t="shared" si="302"/>
        <v>1125</v>
      </c>
      <c r="AX487" s="8">
        <f t="shared" si="303"/>
        <v>1115</v>
      </c>
      <c r="AY487" s="8">
        <f t="shared" si="304"/>
        <v>1100</v>
      </c>
      <c r="AZ487" s="8">
        <f t="shared" si="305"/>
        <v>1090</v>
      </c>
      <c r="BA487" s="8">
        <f t="shared" si="306"/>
        <v>1080</v>
      </c>
      <c r="BB487" s="8">
        <f t="shared" si="307"/>
        <v>1070</v>
      </c>
      <c r="BC487" s="8">
        <f t="shared" si="308"/>
        <v>1065</v>
      </c>
      <c r="BD487" s="8">
        <f t="shared" si="309"/>
        <v>1055</v>
      </c>
      <c r="BE487" s="8">
        <f t="shared" si="310"/>
        <v>1050</v>
      </c>
      <c r="BF487" s="8">
        <f t="shared" si="311"/>
        <v>1045</v>
      </c>
      <c r="BG487" s="8">
        <f t="shared" si="312"/>
        <v>1040</v>
      </c>
      <c r="BH487" s="8">
        <f t="shared" si="313"/>
        <v>1035</v>
      </c>
      <c r="BI487" s="8" t="str">
        <f t="shared" si="314"/>
        <v/>
      </c>
      <c r="BJ487" s="8" t="str">
        <f t="shared" si="315"/>
        <v/>
      </c>
      <c r="BK487" s="8" t="str">
        <f t="shared" si="316"/>
        <v/>
      </c>
      <c r="BL487" s="8" t="str">
        <f t="shared" si="317"/>
        <v/>
      </c>
      <c r="BM487" s="8" t="str">
        <f t="shared" si="318"/>
        <v/>
      </c>
      <c r="BN487" s="8" t="str">
        <f t="shared" si="319"/>
        <v/>
      </c>
      <c r="BO487" s="8" t="str">
        <f t="shared" si="320"/>
        <v/>
      </c>
      <c r="BP487" s="8" t="str">
        <f t="shared" si="321"/>
        <v/>
      </c>
      <c r="BQ487" s="8" t="str">
        <f t="shared" si="322"/>
        <v/>
      </c>
    </row>
    <row r="488" spans="1:69" x14ac:dyDescent="0.2">
      <c r="A488" s="8" t="str">
        <f>Binning!B489</f>
        <v>GPU</v>
      </c>
      <c r="B488" s="8" t="str">
        <f>Binning!C489</f>
        <v>MG00C</v>
      </c>
      <c r="C488" s="8" t="str">
        <f>Binning!D489</f>
        <v>E6</v>
      </c>
      <c r="D488" s="8" t="str">
        <f>Binning!F489</f>
        <v>MG00C_E6</v>
      </c>
      <c r="E488" s="8" t="str">
        <f>Binning!G489</f>
        <v>Bin1</v>
      </c>
      <c r="F488" s="8">
        <f>Binning!H489</f>
        <v>1350</v>
      </c>
      <c r="G488" s="8">
        <f>Binning!I489</f>
        <v>150</v>
      </c>
      <c r="H488" s="8">
        <f>Binning!J489</f>
        <v>479.40000000000003</v>
      </c>
      <c r="J488" s="8">
        <f>Binning!L489</f>
        <v>1050</v>
      </c>
      <c r="K488" s="8">
        <f>Binning!M489</f>
        <v>820</v>
      </c>
      <c r="L488" s="8">
        <f>Binning!N489</f>
        <v>75</v>
      </c>
      <c r="M488" s="8">
        <f>Binning!Y489</f>
        <v>5</v>
      </c>
      <c r="O488" s="8">
        <f t="shared" si="294"/>
        <v>140</v>
      </c>
      <c r="P488" s="8">
        <f>Binning!AZ489</f>
        <v>342.4525995351467</v>
      </c>
      <c r="Q488" s="8" t="str">
        <f t="shared" si="295"/>
        <v>MG00C_E6</v>
      </c>
      <c r="R488" s="8">
        <f t="shared" si="323"/>
        <v>1050</v>
      </c>
      <c r="S488" s="8">
        <f t="shared" si="323"/>
        <v>1050</v>
      </c>
      <c r="T488" s="8">
        <f t="shared" si="323"/>
        <v>1050</v>
      </c>
      <c r="U488" s="8">
        <f t="shared" si="323"/>
        <v>1045</v>
      </c>
      <c r="V488" s="8">
        <f t="shared" si="323"/>
        <v>1025</v>
      </c>
      <c r="W488" s="8">
        <f t="shared" si="323"/>
        <v>1010</v>
      </c>
      <c r="X488" s="8">
        <f t="shared" si="323"/>
        <v>1000</v>
      </c>
      <c r="Y488" s="8">
        <f t="shared" si="323"/>
        <v>990</v>
      </c>
      <c r="Z488" s="8">
        <f t="shared" si="323"/>
        <v>980</v>
      </c>
      <c r="AA488" s="8">
        <f t="shared" si="323"/>
        <v>975</v>
      </c>
      <c r="AB488" s="8">
        <f t="shared" si="323"/>
        <v>965</v>
      </c>
      <c r="AC488" s="8">
        <f t="shared" si="323"/>
        <v>960</v>
      </c>
      <c r="AD488" s="8">
        <f t="shared" si="323"/>
        <v>955</v>
      </c>
      <c r="AE488" s="8">
        <f t="shared" si="323"/>
        <v>950</v>
      </c>
      <c r="AF488" s="8">
        <f t="shared" si="323"/>
        <v>945</v>
      </c>
      <c r="AG488" s="8" t="str">
        <f t="shared" si="323"/>
        <v/>
      </c>
      <c r="AH488" s="8" t="str">
        <f t="shared" si="325"/>
        <v/>
      </c>
      <c r="AI488" s="8" t="str">
        <f t="shared" si="325"/>
        <v/>
      </c>
      <c r="AJ488" s="8" t="str">
        <f t="shared" si="325"/>
        <v/>
      </c>
      <c r="AK488" s="8" t="str">
        <f t="shared" si="325"/>
        <v/>
      </c>
      <c r="AL488" s="8" t="str">
        <f t="shared" si="325"/>
        <v/>
      </c>
      <c r="AM488" s="8" t="str">
        <f t="shared" si="325"/>
        <v/>
      </c>
      <c r="AN488" s="8" t="str">
        <f t="shared" si="325"/>
        <v/>
      </c>
      <c r="AO488" s="8" t="str">
        <f t="shared" si="325"/>
        <v/>
      </c>
      <c r="AQ488" s="8">
        <f t="shared" si="296"/>
        <v>140</v>
      </c>
      <c r="AR488" s="8">
        <f t="shared" si="297"/>
        <v>342.4525995351467</v>
      </c>
      <c r="AS488" s="8" t="str">
        <f t="shared" si="298"/>
        <v>MG00C_E6</v>
      </c>
      <c r="AT488" s="8">
        <f t="shared" si="299"/>
        <v>1125</v>
      </c>
      <c r="AU488" s="8">
        <f t="shared" si="300"/>
        <v>1125</v>
      </c>
      <c r="AV488" s="8">
        <f t="shared" si="301"/>
        <v>1125</v>
      </c>
      <c r="AW488" s="8">
        <f t="shared" si="302"/>
        <v>1120</v>
      </c>
      <c r="AX488" s="8">
        <f t="shared" si="303"/>
        <v>1100</v>
      </c>
      <c r="AY488" s="8">
        <f t="shared" si="304"/>
        <v>1085</v>
      </c>
      <c r="AZ488" s="8">
        <f t="shared" si="305"/>
        <v>1075</v>
      </c>
      <c r="BA488" s="8">
        <f t="shared" si="306"/>
        <v>1065</v>
      </c>
      <c r="BB488" s="8">
        <f t="shared" si="307"/>
        <v>1055</v>
      </c>
      <c r="BC488" s="8">
        <f t="shared" si="308"/>
        <v>1050</v>
      </c>
      <c r="BD488" s="8">
        <f t="shared" si="309"/>
        <v>1040</v>
      </c>
      <c r="BE488" s="8">
        <f t="shared" si="310"/>
        <v>1035</v>
      </c>
      <c r="BF488" s="8">
        <f t="shared" si="311"/>
        <v>1030</v>
      </c>
      <c r="BG488" s="8">
        <f t="shared" si="312"/>
        <v>1025</v>
      </c>
      <c r="BH488" s="8">
        <f t="shared" si="313"/>
        <v>1020</v>
      </c>
      <c r="BI488" s="8" t="str">
        <f t="shared" si="314"/>
        <v/>
      </c>
      <c r="BJ488" s="8" t="str">
        <f t="shared" si="315"/>
        <v/>
      </c>
      <c r="BK488" s="8" t="str">
        <f t="shared" si="316"/>
        <v/>
      </c>
      <c r="BL488" s="8" t="str">
        <f t="shared" si="317"/>
        <v/>
      </c>
      <c r="BM488" s="8" t="str">
        <f t="shared" si="318"/>
        <v/>
      </c>
      <c r="BN488" s="8" t="str">
        <f t="shared" si="319"/>
        <v/>
      </c>
      <c r="BO488" s="8" t="str">
        <f t="shared" si="320"/>
        <v/>
      </c>
      <c r="BP488" s="8" t="str">
        <f t="shared" si="321"/>
        <v/>
      </c>
      <c r="BQ488" s="8" t="str">
        <f t="shared" si="322"/>
        <v/>
      </c>
    </row>
    <row r="489" spans="1:69" x14ac:dyDescent="0.2">
      <c r="A489" s="8" t="str">
        <f>Binning!B490</f>
        <v>GPU</v>
      </c>
      <c r="B489" s="8" t="str">
        <f>Binning!C490</f>
        <v>MG00C</v>
      </c>
      <c r="C489" s="8" t="str">
        <f>Binning!D490</f>
        <v>E7</v>
      </c>
      <c r="D489" s="8" t="str">
        <f>Binning!F490</f>
        <v>MG00C_E7</v>
      </c>
      <c r="E489" s="8" t="str">
        <f>Binning!G490</f>
        <v>Bin1</v>
      </c>
      <c r="F489" s="8">
        <f>Binning!H490</f>
        <v>1335</v>
      </c>
      <c r="G489" s="8">
        <f>Binning!I490</f>
        <v>150</v>
      </c>
      <c r="H489" s="8">
        <f>Binning!J490</f>
        <v>479.40000000000003</v>
      </c>
      <c r="J489" s="8">
        <f>Binning!L490</f>
        <v>1050</v>
      </c>
      <c r="K489" s="8">
        <f>Binning!M490</f>
        <v>820</v>
      </c>
      <c r="L489" s="8">
        <f>Binning!N490</f>
        <v>75</v>
      </c>
      <c r="M489" s="8">
        <f>Binning!Y490</f>
        <v>5</v>
      </c>
      <c r="O489" s="8">
        <f t="shared" si="294"/>
        <v>140</v>
      </c>
      <c r="P489" s="8">
        <f>Binning!AZ490</f>
        <v>342.4525995351467</v>
      </c>
      <c r="Q489" s="8" t="str">
        <f t="shared" si="295"/>
        <v>MG00C_E7</v>
      </c>
      <c r="R489" s="8">
        <f t="shared" si="323"/>
        <v>1050</v>
      </c>
      <c r="S489" s="8">
        <f t="shared" si="323"/>
        <v>1050</v>
      </c>
      <c r="T489" s="8">
        <f t="shared" si="323"/>
        <v>1050</v>
      </c>
      <c r="U489" s="8">
        <f t="shared" si="323"/>
        <v>1030</v>
      </c>
      <c r="V489" s="8">
        <f t="shared" si="323"/>
        <v>1010</v>
      </c>
      <c r="W489" s="8">
        <f t="shared" si="323"/>
        <v>995</v>
      </c>
      <c r="X489" s="8">
        <f t="shared" si="323"/>
        <v>985</v>
      </c>
      <c r="Y489" s="8">
        <f t="shared" si="323"/>
        <v>975</v>
      </c>
      <c r="Z489" s="8">
        <f t="shared" si="323"/>
        <v>965</v>
      </c>
      <c r="AA489" s="8">
        <f t="shared" si="323"/>
        <v>960</v>
      </c>
      <c r="AB489" s="8">
        <f t="shared" si="323"/>
        <v>950</v>
      </c>
      <c r="AC489" s="8">
        <f t="shared" si="323"/>
        <v>945</v>
      </c>
      <c r="AD489" s="8">
        <f t="shared" si="323"/>
        <v>940</v>
      </c>
      <c r="AE489" s="8">
        <f t="shared" si="323"/>
        <v>935</v>
      </c>
      <c r="AF489" s="8">
        <f t="shared" si="323"/>
        <v>930</v>
      </c>
      <c r="AG489" s="8" t="str">
        <f t="shared" si="323"/>
        <v/>
      </c>
      <c r="AH489" s="8" t="str">
        <f t="shared" si="325"/>
        <v/>
      </c>
      <c r="AI489" s="8" t="str">
        <f t="shared" si="325"/>
        <v/>
      </c>
      <c r="AJ489" s="8" t="str">
        <f t="shared" si="325"/>
        <v/>
      </c>
      <c r="AK489" s="8" t="str">
        <f t="shared" si="325"/>
        <v/>
      </c>
      <c r="AL489" s="8" t="str">
        <f t="shared" si="325"/>
        <v/>
      </c>
      <c r="AM489" s="8" t="str">
        <f t="shared" si="325"/>
        <v/>
      </c>
      <c r="AN489" s="8" t="str">
        <f t="shared" si="325"/>
        <v/>
      </c>
      <c r="AO489" s="8" t="str">
        <f t="shared" si="325"/>
        <v/>
      </c>
      <c r="AQ489" s="8">
        <f t="shared" si="296"/>
        <v>140</v>
      </c>
      <c r="AR489" s="8">
        <f t="shared" si="297"/>
        <v>342.4525995351467</v>
      </c>
      <c r="AS489" s="8" t="str">
        <f t="shared" si="298"/>
        <v>MG00C_E7</v>
      </c>
      <c r="AT489" s="8">
        <f t="shared" si="299"/>
        <v>1125</v>
      </c>
      <c r="AU489" s="8">
        <f t="shared" si="300"/>
        <v>1125</v>
      </c>
      <c r="AV489" s="8">
        <f t="shared" si="301"/>
        <v>1125</v>
      </c>
      <c r="AW489" s="8">
        <f t="shared" si="302"/>
        <v>1105</v>
      </c>
      <c r="AX489" s="8">
        <f t="shared" si="303"/>
        <v>1085</v>
      </c>
      <c r="AY489" s="8">
        <f t="shared" si="304"/>
        <v>1070</v>
      </c>
      <c r="AZ489" s="8">
        <f t="shared" si="305"/>
        <v>1060</v>
      </c>
      <c r="BA489" s="8">
        <f t="shared" si="306"/>
        <v>1050</v>
      </c>
      <c r="BB489" s="8">
        <f t="shared" si="307"/>
        <v>1040</v>
      </c>
      <c r="BC489" s="8">
        <f t="shared" si="308"/>
        <v>1035</v>
      </c>
      <c r="BD489" s="8">
        <f t="shared" si="309"/>
        <v>1025</v>
      </c>
      <c r="BE489" s="8">
        <f t="shared" si="310"/>
        <v>1020</v>
      </c>
      <c r="BF489" s="8">
        <f t="shared" si="311"/>
        <v>1015</v>
      </c>
      <c r="BG489" s="8">
        <f t="shared" si="312"/>
        <v>1010</v>
      </c>
      <c r="BH489" s="8">
        <f t="shared" si="313"/>
        <v>1005</v>
      </c>
      <c r="BI489" s="8" t="str">
        <f t="shared" si="314"/>
        <v/>
      </c>
      <c r="BJ489" s="8" t="str">
        <f t="shared" si="315"/>
        <v/>
      </c>
      <c r="BK489" s="8" t="str">
        <f t="shared" si="316"/>
        <v/>
      </c>
      <c r="BL489" s="8" t="str">
        <f t="shared" si="317"/>
        <v/>
      </c>
      <c r="BM489" s="8" t="str">
        <f t="shared" si="318"/>
        <v/>
      </c>
      <c r="BN489" s="8" t="str">
        <f t="shared" si="319"/>
        <v/>
      </c>
      <c r="BO489" s="8" t="str">
        <f t="shared" si="320"/>
        <v/>
      </c>
      <c r="BP489" s="8" t="str">
        <f t="shared" si="321"/>
        <v/>
      </c>
      <c r="BQ489" s="8" t="str">
        <f t="shared" si="322"/>
        <v/>
      </c>
    </row>
    <row r="490" spans="1:69" x14ac:dyDescent="0.2">
      <c r="A490" s="8" t="str">
        <f>Binning!B491</f>
        <v>GPU</v>
      </c>
      <c r="B490" s="8" t="str">
        <f>Binning!C491</f>
        <v>MG00C</v>
      </c>
      <c r="C490" s="8" t="str">
        <f>Binning!D491</f>
        <v>E8</v>
      </c>
      <c r="D490" s="8" t="str">
        <f>Binning!F491</f>
        <v>MG00C_E8</v>
      </c>
      <c r="E490" s="8" t="str">
        <f>Binning!G491</f>
        <v>Bin1</v>
      </c>
      <c r="F490" s="8">
        <f>Binning!H491</f>
        <v>1320</v>
      </c>
      <c r="G490" s="8">
        <f>Binning!I491</f>
        <v>150</v>
      </c>
      <c r="H490" s="8">
        <f>Binning!J491</f>
        <v>479.40000000000003</v>
      </c>
      <c r="J490" s="8">
        <f>Binning!L491</f>
        <v>1050</v>
      </c>
      <c r="K490" s="8">
        <f>Binning!M491</f>
        <v>820</v>
      </c>
      <c r="L490" s="8">
        <f>Binning!N491</f>
        <v>75</v>
      </c>
      <c r="M490" s="8">
        <f>Binning!Y491</f>
        <v>5</v>
      </c>
      <c r="O490" s="8">
        <f t="shared" si="294"/>
        <v>140</v>
      </c>
      <c r="P490" s="8">
        <f>Binning!AZ491</f>
        <v>342.4525995351467</v>
      </c>
      <c r="Q490" s="8" t="str">
        <f t="shared" si="295"/>
        <v>MG00C_E8</v>
      </c>
      <c r="R490" s="8">
        <f t="shared" si="323"/>
        <v>1050</v>
      </c>
      <c r="S490" s="8">
        <f t="shared" si="323"/>
        <v>1050</v>
      </c>
      <c r="T490" s="8">
        <f t="shared" si="323"/>
        <v>1040</v>
      </c>
      <c r="U490" s="8">
        <f t="shared" si="323"/>
        <v>1015</v>
      </c>
      <c r="V490" s="8">
        <f t="shared" si="323"/>
        <v>995</v>
      </c>
      <c r="W490" s="8">
        <f t="shared" si="323"/>
        <v>980</v>
      </c>
      <c r="X490" s="8">
        <f t="shared" si="323"/>
        <v>970</v>
      </c>
      <c r="Y490" s="8">
        <f t="shared" si="323"/>
        <v>960</v>
      </c>
      <c r="Z490" s="8">
        <f t="shared" si="323"/>
        <v>950</v>
      </c>
      <c r="AA490" s="8">
        <f t="shared" si="323"/>
        <v>945</v>
      </c>
      <c r="AB490" s="8">
        <f t="shared" si="323"/>
        <v>935</v>
      </c>
      <c r="AC490" s="8">
        <f t="shared" si="323"/>
        <v>930</v>
      </c>
      <c r="AD490" s="8">
        <f t="shared" si="323"/>
        <v>925</v>
      </c>
      <c r="AE490" s="8">
        <f t="shared" si="323"/>
        <v>920</v>
      </c>
      <c r="AF490" s="8">
        <f t="shared" si="323"/>
        <v>915</v>
      </c>
      <c r="AG490" s="8" t="str">
        <f t="shared" si="323"/>
        <v/>
      </c>
      <c r="AH490" s="8" t="str">
        <f t="shared" si="325"/>
        <v/>
      </c>
      <c r="AI490" s="8" t="str">
        <f t="shared" si="325"/>
        <v/>
      </c>
      <c r="AJ490" s="8" t="str">
        <f t="shared" si="325"/>
        <v/>
      </c>
      <c r="AK490" s="8" t="str">
        <f t="shared" si="325"/>
        <v/>
      </c>
      <c r="AL490" s="8" t="str">
        <f t="shared" si="325"/>
        <v/>
      </c>
      <c r="AM490" s="8" t="str">
        <f t="shared" si="325"/>
        <v/>
      </c>
      <c r="AN490" s="8" t="str">
        <f t="shared" si="325"/>
        <v/>
      </c>
      <c r="AO490" s="8" t="str">
        <f t="shared" si="325"/>
        <v/>
      </c>
      <c r="AQ490" s="8">
        <f t="shared" si="296"/>
        <v>140</v>
      </c>
      <c r="AR490" s="8">
        <f t="shared" si="297"/>
        <v>342.4525995351467</v>
      </c>
      <c r="AS490" s="8" t="str">
        <f t="shared" si="298"/>
        <v>MG00C_E8</v>
      </c>
      <c r="AT490" s="8">
        <f t="shared" si="299"/>
        <v>1125</v>
      </c>
      <c r="AU490" s="8">
        <f t="shared" si="300"/>
        <v>1125</v>
      </c>
      <c r="AV490" s="8">
        <f t="shared" si="301"/>
        <v>1115</v>
      </c>
      <c r="AW490" s="8">
        <f t="shared" si="302"/>
        <v>1090</v>
      </c>
      <c r="AX490" s="8">
        <f t="shared" si="303"/>
        <v>1070</v>
      </c>
      <c r="AY490" s="8">
        <f t="shared" si="304"/>
        <v>1055</v>
      </c>
      <c r="AZ490" s="8">
        <f t="shared" si="305"/>
        <v>1045</v>
      </c>
      <c r="BA490" s="8">
        <f t="shared" si="306"/>
        <v>1035</v>
      </c>
      <c r="BB490" s="8">
        <f t="shared" si="307"/>
        <v>1025</v>
      </c>
      <c r="BC490" s="8">
        <f t="shared" si="308"/>
        <v>1020</v>
      </c>
      <c r="BD490" s="8">
        <f t="shared" si="309"/>
        <v>1010</v>
      </c>
      <c r="BE490" s="8">
        <f t="shared" si="310"/>
        <v>1005</v>
      </c>
      <c r="BF490" s="8">
        <f t="shared" si="311"/>
        <v>1000</v>
      </c>
      <c r="BG490" s="8">
        <f t="shared" si="312"/>
        <v>995</v>
      </c>
      <c r="BH490" s="8">
        <f t="shared" si="313"/>
        <v>990</v>
      </c>
      <c r="BI490" s="8" t="str">
        <f t="shared" si="314"/>
        <v/>
      </c>
      <c r="BJ490" s="8" t="str">
        <f t="shared" si="315"/>
        <v/>
      </c>
      <c r="BK490" s="8" t="str">
        <f t="shared" si="316"/>
        <v/>
      </c>
      <c r="BL490" s="8" t="str">
        <f t="shared" si="317"/>
        <v/>
      </c>
      <c r="BM490" s="8" t="str">
        <f t="shared" si="318"/>
        <v/>
      </c>
      <c r="BN490" s="8" t="str">
        <f t="shared" si="319"/>
        <v/>
      </c>
      <c r="BO490" s="8" t="str">
        <f t="shared" si="320"/>
        <v/>
      </c>
      <c r="BP490" s="8" t="str">
        <f t="shared" si="321"/>
        <v/>
      </c>
      <c r="BQ490" s="8" t="str">
        <f t="shared" si="322"/>
        <v/>
      </c>
    </row>
    <row r="491" spans="1:69" x14ac:dyDescent="0.2">
      <c r="A491" s="8" t="str">
        <f>Binning!B492</f>
        <v>GPU</v>
      </c>
      <c r="B491" s="8" t="str">
        <f>Binning!C492</f>
        <v>MG00C</v>
      </c>
      <c r="C491" s="8" t="str">
        <f>Binning!D492</f>
        <v>E9</v>
      </c>
      <c r="D491" s="8" t="str">
        <f>Binning!F492</f>
        <v>MG00C_E9</v>
      </c>
      <c r="E491" s="8" t="str">
        <f>Binning!G492</f>
        <v>Bin1</v>
      </c>
      <c r="F491" s="8">
        <f>Binning!H492</f>
        <v>1305</v>
      </c>
      <c r="G491" s="8">
        <f>Binning!I492</f>
        <v>150</v>
      </c>
      <c r="H491" s="8">
        <f>Binning!J492</f>
        <v>479.40000000000003</v>
      </c>
      <c r="J491" s="8">
        <f>Binning!L492</f>
        <v>1050</v>
      </c>
      <c r="K491" s="8">
        <f>Binning!M492</f>
        <v>820</v>
      </c>
      <c r="L491" s="8">
        <f>Binning!N492</f>
        <v>75</v>
      </c>
      <c r="M491" s="8">
        <f>Binning!Y492</f>
        <v>5</v>
      </c>
      <c r="O491" s="8">
        <f t="shared" si="294"/>
        <v>140</v>
      </c>
      <c r="P491" s="8">
        <f>Binning!AZ492</f>
        <v>342.4525995351467</v>
      </c>
      <c r="Q491" s="8" t="str">
        <f t="shared" si="295"/>
        <v>MG00C_E9</v>
      </c>
      <c r="R491" s="8">
        <f t="shared" ref="R491:AG506" si="326">IF($O491*1.03&gt;R$2,MAX(MIN(FLOOR(($F491-$G491*LOG10($P491*R$2/100))/$M491,1)*$M491,$J491),$K491),"")</f>
        <v>1050</v>
      </c>
      <c r="S491" s="8">
        <f t="shared" si="326"/>
        <v>1050</v>
      </c>
      <c r="T491" s="8">
        <f t="shared" si="326"/>
        <v>1025</v>
      </c>
      <c r="U491" s="8">
        <f t="shared" si="326"/>
        <v>1000</v>
      </c>
      <c r="V491" s="8">
        <f t="shared" si="326"/>
        <v>980</v>
      </c>
      <c r="W491" s="8">
        <f t="shared" si="326"/>
        <v>965</v>
      </c>
      <c r="X491" s="8">
        <f t="shared" si="326"/>
        <v>955</v>
      </c>
      <c r="Y491" s="8">
        <f t="shared" si="326"/>
        <v>945</v>
      </c>
      <c r="Z491" s="8">
        <f t="shared" si="326"/>
        <v>935</v>
      </c>
      <c r="AA491" s="8">
        <f t="shared" si="326"/>
        <v>930</v>
      </c>
      <c r="AB491" s="8">
        <f t="shared" si="326"/>
        <v>920</v>
      </c>
      <c r="AC491" s="8">
        <f t="shared" si="326"/>
        <v>915</v>
      </c>
      <c r="AD491" s="8">
        <f t="shared" si="326"/>
        <v>910</v>
      </c>
      <c r="AE491" s="8">
        <f t="shared" si="326"/>
        <v>905</v>
      </c>
      <c r="AF491" s="8">
        <f t="shared" si="326"/>
        <v>900</v>
      </c>
      <c r="AG491" s="8" t="str">
        <f t="shared" si="326"/>
        <v/>
      </c>
      <c r="AH491" s="8" t="str">
        <f t="shared" si="325"/>
        <v/>
      </c>
      <c r="AI491" s="8" t="str">
        <f t="shared" si="325"/>
        <v/>
      </c>
      <c r="AJ491" s="8" t="str">
        <f t="shared" si="325"/>
        <v/>
      </c>
      <c r="AK491" s="8" t="str">
        <f t="shared" si="325"/>
        <v/>
      </c>
      <c r="AL491" s="8" t="str">
        <f t="shared" si="325"/>
        <v/>
      </c>
      <c r="AM491" s="8" t="str">
        <f t="shared" si="325"/>
        <v/>
      </c>
      <c r="AN491" s="8" t="str">
        <f t="shared" si="325"/>
        <v/>
      </c>
      <c r="AO491" s="8" t="str">
        <f t="shared" si="325"/>
        <v/>
      </c>
      <c r="AQ491" s="8">
        <f t="shared" si="296"/>
        <v>140</v>
      </c>
      <c r="AR491" s="8">
        <f t="shared" si="297"/>
        <v>342.4525995351467</v>
      </c>
      <c r="AS491" s="8" t="str">
        <f t="shared" si="298"/>
        <v>MG00C_E9</v>
      </c>
      <c r="AT491" s="8">
        <f t="shared" si="299"/>
        <v>1125</v>
      </c>
      <c r="AU491" s="8">
        <f t="shared" si="300"/>
        <v>1125</v>
      </c>
      <c r="AV491" s="8">
        <f t="shared" si="301"/>
        <v>1100</v>
      </c>
      <c r="AW491" s="8">
        <f t="shared" si="302"/>
        <v>1075</v>
      </c>
      <c r="AX491" s="8">
        <f t="shared" si="303"/>
        <v>1055</v>
      </c>
      <c r="AY491" s="8">
        <f t="shared" si="304"/>
        <v>1040</v>
      </c>
      <c r="AZ491" s="8">
        <f t="shared" si="305"/>
        <v>1030</v>
      </c>
      <c r="BA491" s="8">
        <f t="shared" si="306"/>
        <v>1020</v>
      </c>
      <c r="BB491" s="8">
        <f t="shared" si="307"/>
        <v>1010</v>
      </c>
      <c r="BC491" s="8">
        <f t="shared" si="308"/>
        <v>1005</v>
      </c>
      <c r="BD491" s="8">
        <f t="shared" si="309"/>
        <v>995</v>
      </c>
      <c r="BE491" s="8">
        <f t="shared" si="310"/>
        <v>990</v>
      </c>
      <c r="BF491" s="8">
        <f t="shared" si="311"/>
        <v>985</v>
      </c>
      <c r="BG491" s="8">
        <f t="shared" si="312"/>
        <v>980</v>
      </c>
      <c r="BH491" s="8">
        <f t="shared" si="313"/>
        <v>975</v>
      </c>
      <c r="BI491" s="8" t="str">
        <f t="shared" si="314"/>
        <v/>
      </c>
      <c r="BJ491" s="8" t="str">
        <f t="shared" si="315"/>
        <v/>
      </c>
      <c r="BK491" s="8" t="str">
        <f t="shared" si="316"/>
        <v/>
      </c>
      <c r="BL491" s="8" t="str">
        <f t="shared" si="317"/>
        <v/>
      </c>
      <c r="BM491" s="8" t="str">
        <f t="shared" si="318"/>
        <v/>
      </c>
      <c r="BN491" s="8" t="str">
        <f t="shared" si="319"/>
        <v/>
      </c>
      <c r="BO491" s="8" t="str">
        <f t="shared" si="320"/>
        <v/>
      </c>
      <c r="BP491" s="8" t="str">
        <f t="shared" si="321"/>
        <v/>
      </c>
      <c r="BQ491" s="8" t="str">
        <f t="shared" si="322"/>
        <v/>
      </c>
    </row>
    <row r="492" spans="1:69" x14ac:dyDescent="0.2">
      <c r="A492" s="8" t="str">
        <f>Binning!B493</f>
        <v>GPU</v>
      </c>
      <c r="B492" s="8" t="str">
        <f>Binning!C493</f>
        <v>MG00C</v>
      </c>
      <c r="C492" s="8" t="str">
        <f>Binning!D493</f>
        <v>E10</v>
      </c>
      <c r="D492" s="8" t="str">
        <f>Binning!F493</f>
        <v>MG00C_E10</v>
      </c>
      <c r="E492" s="8" t="str">
        <f>Binning!G493</f>
        <v>Bin1</v>
      </c>
      <c r="F492" s="8">
        <f>Binning!H493</f>
        <v>1290</v>
      </c>
      <c r="G492" s="8">
        <f>Binning!I493</f>
        <v>150</v>
      </c>
      <c r="H492" s="8">
        <f>Binning!J493</f>
        <v>479.40000000000003</v>
      </c>
      <c r="J492" s="8">
        <f>Binning!L493</f>
        <v>1050</v>
      </c>
      <c r="K492" s="8">
        <f>Binning!M493</f>
        <v>820</v>
      </c>
      <c r="L492" s="8">
        <f>Binning!N493</f>
        <v>75</v>
      </c>
      <c r="M492" s="8">
        <f>Binning!Y493</f>
        <v>5</v>
      </c>
      <c r="O492" s="8">
        <f t="shared" si="294"/>
        <v>140</v>
      </c>
      <c r="P492" s="8">
        <f>Binning!AZ493</f>
        <v>342.4525995351467</v>
      </c>
      <c r="Q492" s="8" t="str">
        <f t="shared" si="295"/>
        <v>MG00C_E10</v>
      </c>
      <c r="R492" s="8">
        <f t="shared" si="326"/>
        <v>1050</v>
      </c>
      <c r="S492" s="8">
        <f t="shared" si="326"/>
        <v>1050</v>
      </c>
      <c r="T492" s="8">
        <f t="shared" si="326"/>
        <v>1010</v>
      </c>
      <c r="U492" s="8">
        <f t="shared" si="326"/>
        <v>985</v>
      </c>
      <c r="V492" s="8">
        <f t="shared" si="326"/>
        <v>965</v>
      </c>
      <c r="W492" s="8">
        <f t="shared" si="326"/>
        <v>950</v>
      </c>
      <c r="X492" s="8">
        <f t="shared" si="326"/>
        <v>940</v>
      </c>
      <c r="Y492" s="8">
        <f t="shared" si="326"/>
        <v>930</v>
      </c>
      <c r="Z492" s="8">
        <f t="shared" si="326"/>
        <v>920</v>
      </c>
      <c r="AA492" s="8">
        <f t="shared" si="326"/>
        <v>915</v>
      </c>
      <c r="AB492" s="8">
        <f t="shared" si="326"/>
        <v>905</v>
      </c>
      <c r="AC492" s="8">
        <f t="shared" si="326"/>
        <v>900</v>
      </c>
      <c r="AD492" s="8">
        <f t="shared" si="326"/>
        <v>895</v>
      </c>
      <c r="AE492" s="8">
        <f t="shared" si="326"/>
        <v>890</v>
      </c>
      <c r="AF492" s="8">
        <f t="shared" si="326"/>
        <v>885</v>
      </c>
      <c r="AG492" s="8" t="str">
        <f t="shared" si="326"/>
        <v/>
      </c>
      <c r="AH492" s="8" t="str">
        <f t="shared" si="325"/>
        <v/>
      </c>
      <c r="AI492" s="8" t="str">
        <f t="shared" si="325"/>
        <v/>
      </c>
      <c r="AJ492" s="8" t="str">
        <f t="shared" si="325"/>
        <v/>
      </c>
      <c r="AK492" s="8" t="str">
        <f t="shared" si="325"/>
        <v/>
      </c>
      <c r="AL492" s="8" t="str">
        <f t="shared" si="325"/>
        <v/>
      </c>
      <c r="AM492" s="8" t="str">
        <f t="shared" si="325"/>
        <v/>
      </c>
      <c r="AN492" s="8" t="str">
        <f t="shared" si="325"/>
        <v/>
      </c>
      <c r="AO492" s="8" t="str">
        <f t="shared" si="325"/>
        <v/>
      </c>
      <c r="AQ492" s="8">
        <f t="shared" si="296"/>
        <v>140</v>
      </c>
      <c r="AR492" s="8">
        <f t="shared" si="297"/>
        <v>342.4525995351467</v>
      </c>
      <c r="AS492" s="8" t="str">
        <f t="shared" si="298"/>
        <v>MG00C_E10</v>
      </c>
      <c r="AT492" s="8">
        <f t="shared" si="299"/>
        <v>1125</v>
      </c>
      <c r="AU492" s="8">
        <f t="shared" si="300"/>
        <v>1125</v>
      </c>
      <c r="AV492" s="8">
        <f t="shared" si="301"/>
        <v>1085</v>
      </c>
      <c r="AW492" s="8">
        <f t="shared" si="302"/>
        <v>1060</v>
      </c>
      <c r="AX492" s="8">
        <f t="shared" si="303"/>
        <v>1040</v>
      </c>
      <c r="AY492" s="8">
        <f t="shared" si="304"/>
        <v>1025</v>
      </c>
      <c r="AZ492" s="8">
        <f t="shared" si="305"/>
        <v>1015</v>
      </c>
      <c r="BA492" s="8">
        <f t="shared" si="306"/>
        <v>1005</v>
      </c>
      <c r="BB492" s="8">
        <f t="shared" si="307"/>
        <v>995</v>
      </c>
      <c r="BC492" s="8">
        <f t="shared" si="308"/>
        <v>990</v>
      </c>
      <c r="BD492" s="8">
        <f t="shared" si="309"/>
        <v>980</v>
      </c>
      <c r="BE492" s="8">
        <f t="shared" si="310"/>
        <v>975</v>
      </c>
      <c r="BF492" s="8">
        <f t="shared" si="311"/>
        <v>970</v>
      </c>
      <c r="BG492" s="8">
        <f t="shared" si="312"/>
        <v>965</v>
      </c>
      <c r="BH492" s="8">
        <f t="shared" si="313"/>
        <v>960</v>
      </c>
      <c r="BI492" s="8" t="str">
        <f t="shared" si="314"/>
        <v/>
      </c>
      <c r="BJ492" s="8" t="str">
        <f t="shared" si="315"/>
        <v/>
      </c>
      <c r="BK492" s="8" t="str">
        <f t="shared" si="316"/>
        <v/>
      </c>
      <c r="BL492" s="8" t="str">
        <f t="shared" si="317"/>
        <v/>
      </c>
      <c r="BM492" s="8" t="str">
        <f t="shared" si="318"/>
        <v/>
      </c>
      <c r="BN492" s="8" t="str">
        <f t="shared" si="319"/>
        <v/>
      </c>
      <c r="BO492" s="8" t="str">
        <f t="shared" si="320"/>
        <v/>
      </c>
      <c r="BP492" s="8" t="str">
        <f t="shared" si="321"/>
        <v/>
      </c>
      <c r="BQ492" s="8" t="str">
        <f t="shared" si="322"/>
        <v/>
      </c>
    </row>
    <row r="493" spans="1:69" x14ac:dyDescent="0.2">
      <c r="A493" s="8" t="str">
        <f>Binning!B494</f>
        <v>GPU</v>
      </c>
      <c r="B493" s="8" t="str">
        <f>Binning!C494</f>
        <v>MG00C</v>
      </c>
      <c r="C493" s="8" t="str">
        <f>Binning!D494</f>
        <v>E11</v>
      </c>
      <c r="D493" s="8" t="str">
        <f>Binning!F494</f>
        <v>MG00C_E11</v>
      </c>
      <c r="E493" s="8" t="str">
        <f>Binning!G494</f>
        <v>Bin1</v>
      </c>
      <c r="F493" s="8">
        <f>Binning!H494</f>
        <v>1275</v>
      </c>
      <c r="G493" s="8">
        <f>Binning!I494</f>
        <v>150</v>
      </c>
      <c r="H493" s="8">
        <f>Binning!J494</f>
        <v>479.40000000000003</v>
      </c>
      <c r="J493" s="8">
        <f>Binning!L494</f>
        <v>1050</v>
      </c>
      <c r="K493" s="8">
        <f>Binning!M494</f>
        <v>820</v>
      </c>
      <c r="L493" s="8">
        <f>Binning!N494</f>
        <v>75</v>
      </c>
      <c r="M493" s="8">
        <f>Binning!Y494</f>
        <v>5</v>
      </c>
      <c r="O493" s="8">
        <f t="shared" si="294"/>
        <v>140</v>
      </c>
      <c r="P493" s="8">
        <f>Binning!AZ494</f>
        <v>342.4525995351467</v>
      </c>
      <c r="Q493" s="8" t="str">
        <f t="shared" si="295"/>
        <v>MG00C_E11</v>
      </c>
      <c r="R493" s="8">
        <f t="shared" si="326"/>
        <v>1050</v>
      </c>
      <c r="S493" s="8">
        <f t="shared" si="326"/>
        <v>1040</v>
      </c>
      <c r="T493" s="8">
        <f t="shared" si="326"/>
        <v>995</v>
      </c>
      <c r="U493" s="8">
        <f t="shared" si="326"/>
        <v>970</v>
      </c>
      <c r="V493" s="8">
        <f t="shared" si="326"/>
        <v>950</v>
      </c>
      <c r="W493" s="8">
        <f t="shared" si="326"/>
        <v>935</v>
      </c>
      <c r="X493" s="8">
        <f t="shared" si="326"/>
        <v>925</v>
      </c>
      <c r="Y493" s="8">
        <f t="shared" si="326"/>
        <v>915</v>
      </c>
      <c r="Z493" s="8">
        <f t="shared" si="326"/>
        <v>905</v>
      </c>
      <c r="AA493" s="8">
        <f t="shared" si="326"/>
        <v>900</v>
      </c>
      <c r="AB493" s="8">
        <f t="shared" si="326"/>
        <v>890</v>
      </c>
      <c r="AC493" s="8">
        <f t="shared" si="326"/>
        <v>885</v>
      </c>
      <c r="AD493" s="8">
        <f t="shared" si="326"/>
        <v>880</v>
      </c>
      <c r="AE493" s="8">
        <f t="shared" si="326"/>
        <v>875</v>
      </c>
      <c r="AF493" s="8">
        <f t="shared" si="326"/>
        <v>870</v>
      </c>
      <c r="AG493" s="8" t="str">
        <f t="shared" si="326"/>
        <v/>
      </c>
      <c r="AH493" s="8" t="str">
        <f t="shared" si="325"/>
        <v/>
      </c>
      <c r="AI493" s="8" t="str">
        <f t="shared" si="325"/>
        <v/>
      </c>
      <c r="AJ493" s="8" t="str">
        <f t="shared" si="325"/>
        <v/>
      </c>
      <c r="AK493" s="8" t="str">
        <f t="shared" si="325"/>
        <v/>
      </c>
      <c r="AL493" s="8" t="str">
        <f t="shared" si="325"/>
        <v/>
      </c>
      <c r="AM493" s="8" t="str">
        <f t="shared" si="325"/>
        <v/>
      </c>
      <c r="AN493" s="8" t="str">
        <f t="shared" si="325"/>
        <v/>
      </c>
      <c r="AO493" s="8" t="str">
        <f t="shared" si="325"/>
        <v/>
      </c>
      <c r="AQ493" s="8">
        <f t="shared" si="296"/>
        <v>140</v>
      </c>
      <c r="AR493" s="8">
        <f t="shared" si="297"/>
        <v>342.4525995351467</v>
      </c>
      <c r="AS493" s="8" t="str">
        <f t="shared" si="298"/>
        <v>MG00C_E11</v>
      </c>
      <c r="AT493" s="8">
        <f t="shared" si="299"/>
        <v>1125</v>
      </c>
      <c r="AU493" s="8">
        <f t="shared" si="300"/>
        <v>1115</v>
      </c>
      <c r="AV493" s="8">
        <f t="shared" si="301"/>
        <v>1070</v>
      </c>
      <c r="AW493" s="8">
        <f t="shared" si="302"/>
        <v>1045</v>
      </c>
      <c r="AX493" s="8">
        <f t="shared" si="303"/>
        <v>1025</v>
      </c>
      <c r="AY493" s="8">
        <f t="shared" si="304"/>
        <v>1010</v>
      </c>
      <c r="AZ493" s="8">
        <f t="shared" si="305"/>
        <v>1000</v>
      </c>
      <c r="BA493" s="8">
        <f t="shared" si="306"/>
        <v>990</v>
      </c>
      <c r="BB493" s="8">
        <f t="shared" si="307"/>
        <v>980</v>
      </c>
      <c r="BC493" s="8">
        <f t="shared" si="308"/>
        <v>975</v>
      </c>
      <c r="BD493" s="8">
        <f t="shared" si="309"/>
        <v>965</v>
      </c>
      <c r="BE493" s="8">
        <f t="shared" si="310"/>
        <v>960</v>
      </c>
      <c r="BF493" s="8">
        <f t="shared" si="311"/>
        <v>955</v>
      </c>
      <c r="BG493" s="8">
        <f t="shared" si="312"/>
        <v>950</v>
      </c>
      <c r="BH493" s="8">
        <f t="shared" si="313"/>
        <v>945</v>
      </c>
      <c r="BI493" s="8" t="str">
        <f t="shared" si="314"/>
        <v/>
      </c>
      <c r="BJ493" s="8" t="str">
        <f t="shared" si="315"/>
        <v/>
      </c>
      <c r="BK493" s="8" t="str">
        <f t="shared" si="316"/>
        <v/>
      </c>
      <c r="BL493" s="8" t="str">
        <f t="shared" si="317"/>
        <v/>
      </c>
      <c r="BM493" s="8" t="str">
        <f t="shared" si="318"/>
        <v/>
      </c>
      <c r="BN493" s="8" t="str">
        <f t="shared" si="319"/>
        <v/>
      </c>
      <c r="BO493" s="8" t="str">
        <f t="shared" si="320"/>
        <v/>
      </c>
      <c r="BP493" s="8" t="str">
        <f t="shared" si="321"/>
        <v/>
      </c>
      <c r="BQ493" s="8" t="str">
        <f t="shared" si="322"/>
        <v/>
      </c>
    </row>
    <row r="494" spans="1:69" x14ac:dyDescent="0.2">
      <c r="A494" s="8" t="str">
        <f>Binning!B495</f>
        <v>GPU</v>
      </c>
      <c r="B494" s="8" t="str">
        <f>Binning!C495</f>
        <v>MG00C</v>
      </c>
      <c r="C494" s="8" t="str">
        <f>Binning!D495</f>
        <v>E12</v>
      </c>
      <c r="D494" s="8" t="str">
        <f>Binning!F495</f>
        <v>MG00C_E12</v>
      </c>
      <c r="E494" s="8" t="str">
        <f>Binning!G495</f>
        <v>Bin1</v>
      </c>
      <c r="F494" s="8">
        <f>Binning!H495</f>
        <v>1260</v>
      </c>
      <c r="G494" s="8">
        <f>Binning!I495</f>
        <v>150</v>
      </c>
      <c r="H494" s="8">
        <f>Binning!J495</f>
        <v>479.40000000000003</v>
      </c>
      <c r="J494" s="8">
        <f>Binning!L495</f>
        <v>1050</v>
      </c>
      <c r="K494" s="8">
        <f>Binning!M495</f>
        <v>820</v>
      </c>
      <c r="L494" s="8">
        <f>Binning!N495</f>
        <v>75</v>
      </c>
      <c r="M494" s="8">
        <f>Binning!Y495</f>
        <v>5</v>
      </c>
      <c r="O494" s="8">
        <f t="shared" si="294"/>
        <v>140</v>
      </c>
      <c r="P494" s="8">
        <f>Binning!AZ495</f>
        <v>342.4525995351467</v>
      </c>
      <c r="Q494" s="8" t="str">
        <f t="shared" si="295"/>
        <v>MG00C_E12</v>
      </c>
      <c r="R494" s="8">
        <f t="shared" si="326"/>
        <v>1050</v>
      </c>
      <c r="S494" s="8">
        <f t="shared" si="326"/>
        <v>1025</v>
      </c>
      <c r="T494" s="8">
        <f t="shared" si="326"/>
        <v>980</v>
      </c>
      <c r="U494" s="8">
        <f t="shared" si="326"/>
        <v>955</v>
      </c>
      <c r="V494" s="8">
        <f t="shared" si="326"/>
        <v>935</v>
      </c>
      <c r="W494" s="8">
        <f t="shared" si="326"/>
        <v>920</v>
      </c>
      <c r="X494" s="8">
        <f t="shared" si="326"/>
        <v>910</v>
      </c>
      <c r="Y494" s="8">
        <f t="shared" si="326"/>
        <v>900</v>
      </c>
      <c r="Z494" s="8">
        <f t="shared" si="326"/>
        <v>890</v>
      </c>
      <c r="AA494" s="8">
        <f t="shared" si="326"/>
        <v>885</v>
      </c>
      <c r="AB494" s="8">
        <f t="shared" si="326"/>
        <v>875</v>
      </c>
      <c r="AC494" s="8">
        <f t="shared" si="326"/>
        <v>870</v>
      </c>
      <c r="AD494" s="8">
        <f t="shared" si="326"/>
        <v>865</v>
      </c>
      <c r="AE494" s="8">
        <f t="shared" si="326"/>
        <v>860</v>
      </c>
      <c r="AF494" s="8">
        <f t="shared" si="326"/>
        <v>855</v>
      </c>
      <c r="AG494" s="8" t="str">
        <f t="shared" si="326"/>
        <v/>
      </c>
      <c r="AH494" s="8" t="str">
        <f t="shared" si="325"/>
        <v/>
      </c>
      <c r="AI494" s="8" t="str">
        <f t="shared" si="325"/>
        <v/>
      </c>
      <c r="AJ494" s="8" t="str">
        <f t="shared" si="325"/>
        <v/>
      </c>
      <c r="AK494" s="8" t="str">
        <f t="shared" si="325"/>
        <v/>
      </c>
      <c r="AL494" s="8" t="str">
        <f t="shared" si="325"/>
        <v/>
      </c>
      <c r="AM494" s="8" t="str">
        <f t="shared" si="325"/>
        <v/>
      </c>
      <c r="AN494" s="8" t="str">
        <f t="shared" si="325"/>
        <v/>
      </c>
      <c r="AO494" s="8" t="str">
        <f t="shared" si="325"/>
        <v/>
      </c>
      <c r="AQ494" s="8">
        <f t="shared" si="296"/>
        <v>140</v>
      </c>
      <c r="AR494" s="8">
        <f t="shared" si="297"/>
        <v>342.4525995351467</v>
      </c>
      <c r="AS494" s="8" t="str">
        <f t="shared" si="298"/>
        <v>MG00C_E12</v>
      </c>
      <c r="AT494" s="8">
        <f t="shared" si="299"/>
        <v>1125</v>
      </c>
      <c r="AU494" s="8">
        <f t="shared" si="300"/>
        <v>1100</v>
      </c>
      <c r="AV494" s="8">
        <f t="shared" si="301"/>
        <v>1055</v>
      </c>
      <c r="AW494" s="8">
        <f t="shared" si="302"/>
        <v>1030</v>
      </c>
      <c r="AX494" s="8">
        <f t="shared" si="303"/>
        <v>1010</v>
      </c>
      <c r="AY494" s="8">
        <f t="shared" si="304"/>
        <v>995</v>
      </c>
      <c r="AZ494" s="8">
        <f t="shared" si="305"/>
        <v>985</v>
      </c>
      <c r="BA494" s="8">
        <f t="shared" si="306"/>
        <v>975</v>
      </c>
      <c r="BB494" s="8">
        <f t="shared" si="307"/>
        <v>965</v>
      </c>
      <c r="BC494" s="8">
        <f t="shared" si="308"/>
        <v>960</v>
      </c>
      <c r="BD494" s="8">
        <f t="shared" si="309"/>
        <v>950</v>
      </c>
      <c r="BE494" s="8">
        <f t="shared" si="310"/>
        <v>945</v>
      </c>
      <c r="BF494" s="8">
        <f t="shared" si="311"/>
        <v>940</v>
      </c>
      <c r="BG494" s="8">
        <f t="shared" si="312"/>
        <v>935</v>
      </c>
      <c r="BH494" s="8">
        <f t="shared" si="313"/>
        <v>930</v>
      </c>
      <c r="BI494" s="8" t="str">
        <f t="shared" si="314"/>
        <v/>
      </c>
      <c r="BJ494" s="8" t="str">
        <f t="shared" si="315"/>
        <v/>
      </c>
      <c r="BK494" s="8" t="str">
        <f t="shared" si="316"/>
        <v/>
      </c>
      <c r="BL494" s="8" t="str">
        <f t="shared" si="317"/>
        <v/>
      </c>
      <c r="BM494" s="8" t="str">
        <f t="shared" si="318"/>
        <v/>
      </c>
      <c r="BN494" s="8" t="str">
        <f t="shared" si="319"/>
        <v/>
      </c>
      <c r="BO494" s="8" t="str">
        <f t="shared" si="320"/>
        <v/>
      </c>
      <c r="BP494" s="8" t="str">
        <f t="shared" si="321"/>
        <v/>
      </c>
      <c r="BQ494" s="8" t="str">
        <f t="shared" si="322"/>
        <v/>
      </c>
    </row>
    <row r="495" spans="1:69" x14ac:dyDescent="0.2">
      <c r="A495" s="8" t="str">
        <f>Binning!B496</f>
        <v>GPU</v>
      </c>
      <c r="B495" s="8" t="str">
        <f>Binning!C496</f>
        <v>MG00D</v>
      </c>
      <c r="C495" s="8" t="str">
        <f>Binning!D496</f>
        <v>E1</v>
      </c>
      <c r="D495" s="8" t="str">
        <f>Binning!F496</f>
        <v>MG00D_E1</v>
      </c>
      <c r="E495" s="8" t="str">
        <f>Binning!G496</f>
        <v>Bin1</v>
      </c>
      <c r="F495" s="8">
        <f>Binning!H496</f>
        <v>1465</v>
      </c>
      <c r="G495" s="8">
        <f>Binning!I496</f>
        <v>155</v>
      </c>
      <c r="H495" s="8">
        <f>Binning!J496</f>
        <v>479.40000000000003</v>
      </c>
      <c r="J495" s="8">
        <f>Binning!L496</f>
        <v>1110</v>
      </c>
      <c r="K495" s="8">
        <f>Binning!M496</f>
        <v>870</v>
      </c>
      <c r="L495" s="8">
        <f>Binning!N496</f>
        <v>90</v>
      </c>
      <c r="M495" s="8">
        <f>Binning!Y496</f>
        <v>5</v>
      </c>
      <c r="O495" s="8">
        <f t="shared" si="294"/>
        <v>140</v>
      </c>
      <c r="P495" s="8">
        <f>Binning!AZ496</f>
        <v>342.4525995351467</v>
      </c>
      <c r="Q495" s="8" t="str">
        <f t="shared" si="295"/>
        <v>MG00D_E1</v>
      </c>
      <c r="R495" s="8">
        <f t="shared" si="326"/>
        <v>1110</v>
      </c>
      <c r="S495" s="8">
        <f t="shared" si="326"/>
        <v>1110</v>
      </c>
      <c r="T495" s="8">
        <f t="shared" si="326"/>
        <v>1110</v>
      </c>
      <c r="U495" s="8">
        <f t="shared" si="326"/>
        <v>1110</v>
      </c>
      <c r="V495" s="8">
        <f t="shared" si="326"/>
        <v>1110</v>
      </c>
      <c r="W495" s="8">
        <f t="shared" si="326"/>
        <v>1110</v>
      </c>
      <c r="X495" s="8">
        <f t="shared" si="326"/>
        <v>1105</v>
      </c>
      <c r="Y495" s="8">
        <f t="shared" si="326"/>
        <v>1095</v>
      </c>
      <c r="Z495" s="8">
        <f t="shared" si="326"/>
        <v>1085</v>
      </c>
      <c r="AA495" s="8">
        <f t="shared" si="326"/>
        <v>1075</v>
      </c>
      <c r="AB495" s="8">
        <f t="shared" si="326"/>
        <v>1070</v>
      </c>
      <c r="AC495" s="8">
        <f t="shared" si="326"/>
        <v>1065</v>
      </c>
      <c r="AD495" s="8">
        <f t="shared" si="326"/>
        <v>1055</v>
      </c>
      <c r="AE495" s="8">
        <f t="shared" si="326"/>
        <v>1050</v>
      </c>
      <c r="AF495" s="8">
        <f t="shared" si="326"/>
        <v>1045</v>
      </c>
      <c r="AG495" s="8" t="str">
        <f t="shared" si="326"/>
        <v/>
      </c>
      <c r="AH495" s="8" t="str">
        <f t="shared" si="325"/>
        <v/>
      </c>
      <c r="AI495" s="8" t="str">
        <f t="shared" si="325"/>
        <v/>
      </c>
      <c r="AJ495" s="8" t="str">
        <f t="shared" si="325"/>
        <v/>
      </c>
      <c r="AK495" s="8" t="str">
        <f t="shared" si="325"/>
        <v/>
      </c>
      <c r="AL495" s="8" t="str">
        <f t="shared" si="325"/>
        <v/>
      </c>
      <c r="AM495" s="8" t="str">
        <f t="shared" si="325"/>
        <v/>
      </c>
      <c r="AN495" s="8" t="str">
        <f t="shared" si="325"/>
        <v/>
      </c>
      <c r="AO495" s="8" t="str">
        <f t="shared" si="325"/>
        <v/>
      </c>
      <c r="AQ495" s="8">
        <f t="shared" si="296"/>
        <v>140</v>
      </c>
      <c r="AR495" s="8">
        <f t="shared" si="297"/>
        <v>342.4525995351467</v>
      </c>
      <c r="AS495" s="8" t="str">
        <f t="shared" si="298"/>
        <v>MG00D_E1</v>
      </c>
      <c r="AT495" s="8">
        <f t="shared" si="299"/>
        <v>1200</v>
      </c>
      <c r="AU495" s="8">
        <f t="shared" si="300"/>
        <v>1200</v>
      </c>
      <c r="AV495" s="8">
        <f t="shared" si="301"/>
        <v>1200</v>
      </c>
      <c r="AW495" s="8">
        <f t="shared" si="302"/>
        <v>1200</v>
      </c>
      <c r="AX495" s="8">
        <f t="shared" si="303"/>
        <v>1200</v>
      </c>
      <c r="AY495" s="8">
        <f t="shared" si="304"/>
        <v>1200</v>
      </c>
      <c r="AZ495" s="8">
        <f t="shared" si="305"/>
        <v>1195</v>
      </c>
      <c r="BA495" s="8">
        <f t="shared" si="306"/>
        <v>1185</v>
      </c>
      <c r="BB495" s="8">
        <f t="shared" si="307"/>
        <v>1175</v>
      </c>
      <c r="BC495" s="8">
        <f t="shared" si="308"/>
        <v>1165</v>
      </c>
      <c r="BD495" s="8">
        <f t="shared" si="309"/>
        <v>1160</v>
      </c>
      <c r="BE495" s="8">
        <f t="shared" si="310"/>
        <v>1155</v>
      </c>
      <c r="BF495" s="8">
        <f t="shared" si="311"/>
        <v>1145</v>
      </c>
      <c r="BG495" s="8">
        <f t="shared" si="312"/>
        <v>1140</v>
      </c>
      <c r="BH495" s="8">
        <f t="shared" si="313"/>
        <v>1135</v>
      </c>
      <c r="BI495" s="8" t="str">
        <f t="shared" si="314"/>
        <v/>
      </c>
      <c r="BJ495" s="8" t="str">
        <f t="shared" si="315"/>
        <v/>
      </c>
      <c r="BK495" s="8" t="str">
        <f t="shared" si="316"/>
        <v/>
      </c>
      <c r="BL495" s="8" t="str">
        <f t="shared" si="317"/>
        <v/>
      </c>
      <c r="BM495" s="8" t="str">
        <f t="shared" si="318"/>
        <v/>
      </c>
      <c r="BN495" s="8" t="str">
        <f t="shared" si="319"/>
        <v/>
      </c>
      <c r="BO495" s="8" t="str">
        <f t="shared" si="320"/>
        <v/>
      </c>
      <c r="BP495" s="8" t="str">
        <f t="shared" si="321"/>
        <v/>
      </c>
      <c r="BQ495" s="8" t="str">
        <f t="shared" si="322"/>
        <v/>
      </c>
    </row>
    <row r="496" spans="1:69" x14ac:dyDescent="0.2">
      <c r="A496" s="8" t="str">
        <f>Binning!B497</f>
        <v>GPU</v>
      </c>
      <c r="B496" s="8" t="str">
        <f>Binning!C497</f>
        <v>MG00D</v>
      </c>
      <c r="C496" s="8" t="str">
        <f>Binning!D497</f>
        <v>E2</v>
      </c>
      <c r="D496" s="8" t="str">
        <f>Binning!F497</f>
        <v>MG00D_E2</v>
      </c>
      <c r="E496" s="8" t="str">
        <f>Binning!G497</f>
        <v>Bin1</v>
      </c>
      <c r="F496" s="8">
        <f>Binning!H497</f>
        <v>1450</v>
      </c>
      <c r="G496" s="8">
        <f>Binning!I497</f>
        <v>155</v>
      </c>
      <c r="H496" s="8">
        <f>Binning!J497</f>
        <v>479.40000000000003</v>
      </c>
      <c r="J496" s="8">
        <f>Binning!L497</f>
        <v>1100</v>
      </c>
      <c r="K496" s="8">
        <f>Binning!M497</f>
        <v>870</v>
      </c>
      <c r="L496" s="8">
        <f>Binning!N497</f>
        <v>90</v>
      </c>
      <c r="M496" s="8">
        <f>Binning!Y497</f>
        <v>5</v>
      </c>
      <c r="O496" s="8">
        <f t="shared" si="294"/>
        <v>140</v>
      </c>
      <c r="P496" s="8">
        <f>Binning!AZ497</f>
        <v>342.4525995351467</v>
      </c>
      <c r="Q496" s="8" t="str">
        <f t="shared" si="295"/>
        <v>MG00D_E2</v>
      </c>
      <c r="R496" s="8">
        <f t="shared" si="326"/>
        <v>1100</v>
      </c>
      <c r="S496" s="8">
        <f t="shared" si="326"/>
        <v>1100</v>
      </c>
      <c r="T496" s="8">
        <f t="shared" si="326"/>
        <v>1100</v>
      </c>
      <c r="U496" s="8">
        <f t="shared" si="326"/>
        <v>1100</v>
      </c>
      <c r="V496" s="8">
        <f t="shared" si="326"/>
        <v>1100</v>
      </c>
      <c r="W496" s="8">
        <f t="shared" si="326"/>
        <v>1100</v>
      </c>
      <c r="X496" s="8">
        <f t="shared" si="326"/>
        <v>1090</v>
      </c>
      <c r="Y496" s="8">
        <f t="shared" si="326"/>
        <v>1080</v>
      </c>
      <c r="Z496" s="8">
        <f t="shared" si="326"/>
        <v>1070</v>
      </c>
      <c r="AA496" s="8">
        <f t="shared" si="326"/>
        <v>1060</v>
      </c>
      <c r="AB496" s="8">
        <f t="shared" si="326"/>
        <v>1055</v>
      </c>
      <c r="AC496" s="8">
        <f t="shared" si="326"/>
        <v>1050</v>
      </c>
      <c r="AD496" s="8">
        <f t="shared" si="326"/>
        <v>1040</v>
      </c>
      <c r="AE496" s="8">
        <f t="shared" si="326"/>
        <v>1035</v>
      </c>
      <c r="AF496" s="8">
        <f t="shared" si="326"/>
        <v>1030</v>
      </c>
      <c r="AG496" s="8" t="str">
        <f t="shared" si="326"/>
        <v/>
      </c>
      <c r="AH496" s="8" t="str">
        <f t="shared" si="325"/>
        <v/>
      </c>
      <c r="AI496" s="8" t="str">
        <f t="shared" si="325"/>
        <v/>
      </c>
      <c r="AJ496" s="8" t="str">
        <f t="shared" si="325"/>
        <v/>
      </c>
      <c r="AK496" s="8" t="str">
        <f t="shared" si="325"/>
        <v/>
      </c>
      <c r="AL496" s="8" t="str">
        <f t="shared" si="325"/>
        <v/>
      </c>
      <c r="AM496" s="8" t="str">
        <f t="shared" si="325"/>
        <v/>
      </c>
      <c r="AN496" s="8" t="str">
        <f t="shared" si="325"/>
        <v/>
      </c>
      <c r="AO496" s="8" t="str">
        <f t="shared" si="325"/>
        <v/>
      </c>
      <c r="AQ496" s="8">
        <f t="shared" si="296"/>
        <v>140</v>
      </c>
      <c r="AR496" s="8">
        <f t="shared" si="297"/>
        <v>342.4525995351467</v>
      </c>
      <c r="AS496" s="8" t="str">
        <f t="shared" si="298"/>
        <v>MG00D_E2</v>
      </c>
      <c r="AT496" s="8">
        <f t="shared" si="299"/>
        <v>1190</v>
      </c>
      <c r="AU496" s="8">
        <f t="shared" si="300"/>
        <v>1190</v>
      </c>
      <c r="AV496" s="8">
        <f t="shared" si="301"/>
        <v>1190</v>
      </c>
      <c r="AW496" s="8">
        <f t="shared" si="302"/>
        <v>1190</v>
      </c>
      <c r="AX496" s="8">
        <f t="shared" si="303"/>
        <v>1190</v>
      </c>
      <c r="AY496" s="8">
        <f t="shared" si="304"/>
        <v>1190</v>
      </c>
      <c r="AZ496" s="8">
        <f t="shared" si="305"/>
        <v>1180</v>
      </c>
      <c r="BA496" s="8">
        <f t="shared" si="306"/>
        <v>1170</v>
      </c>
      <c r="BB496" s="8">
        <f t="shared" si="307"/>
        <v>1160</v>
      </c>
      <c r="BC496" s="8">
        <f t="shared" si="308"/>
        <v>1150</v>
      </c>
      <c r="BD496" s="8">
        <f t="shared" si="309"/>
        <v>1145</v>
      </c>
      <c r="BE496" s="8">
        <f t="shared" si="310"/>
        <v>1140</v>
      </c>
      <c r="BF496" s="8">
        <f t="shared" si="311"/>
        <v>1130</v>
      </c>
      <c r="BG496" s="8">
        <f t="shared" si="312"/>
        <v>1125</v>
      </c>
      <c r="BH496" s="8">
        <f t="shared" si="313"/>
        <v>1120</v>
      </c>
      <c r="BI496" s="8" t="str">
        <f t="shared" si="314"/>
        <v/>
      </c>
      <c r="BJ496" s="8" t="str">
        <f t="shared" si="315"/>
        <v/>
      </c>
      <c r="BK496" s="8" t="str">
        <f t="shared" si="316"/>
        <v/>
      </c>
      <c r="BL496" s="8" t="str">
        <f t="shared" si="317"/>
        <v/>
      </c>
      <c r="BM496" s="8" t="str">
        <f t="shared" si="318"/>
        <v/>
      </c>
      <c r="BN496" s="8" t="str">
        <f t="shared" si="319"/>
        <v/>
      </c>
      <c r="BO496" s="8" t="str">
        <f t="shared" si="320"/>
        <v/>
      </c>
      <c r="BP496" s="8" t="str">
        <f t="shared" si="321"/>
        <v/>
      </c>
      <c r="BQ496" s="8" t="str">
        <f t="shared" si="322"/>
        <v/>
      </c>
    </row>
    <row r="497" spans="1:69" x14ac:dyDescent="0.2">
      <c r="A497" s="8" t="str">
        <f>Binning!B498</f>
        <v>GPU</v>
      </c>
      <c r="B497" s="8" t="str">
        <f>Binning!C498</f>
        <v>MG00D</v>
      </c>
      <c r="C497" s="8" t="str">
        <f>Binning!D498</f>
        <v>E3</v>
      </c>
      <c r="D497" s="8" t="str">
        <f>Binning!F498</f>
        <v>MG00D_E3</v>
      </c>
      <c r="E497" s="8" t="str">
        <f>Binning!G498</f>
        <v>Bin1</v>
      </c>
      <c r="F497" s="8">
        <f>Binning!H498</f>
        <v>1435</v>
      </c>
      <c r="G497" s="8">
        <f>Binning!I498</f>
        <v>155</v>
      </c>
      <c r="H497" s="8">
        <f>Binning!J498</f>
        <v>479.40000000000003</v>
      </c>
      <c r="J497" s="8">
        <f>Binning!L498</f>
        <v>1090</v>
      </c>
      <c r="K497" s="8">
        <f>Binning!M498</f>
        <v>870</v>
      </c>
      <c r="L497" s="8">
        <f>Binning!N498</f>
        <v>90</v>
      </c>
      <c r="M497" s="8">
        <f>Binning!Y498</f>
        <v>5</v>
      </c>
      <c r="O497" s="8">
        <f t="shared" si="294"/>
        <v>140</v>
      </c>
      <c r="P497" s="8">
        <f>Binning!AZ498</f>
        <v>342.4525995351467</v>
      </c>
      <c r="Q497" s="8" t="str">
        <f t="shared" si="295"/>
        <v>MG00D_E3</v>
      </c>
      <c r="R497" s="8">
        <f t="shared" si="326"/>
        <v>1090</v>
      </c>
      <c r="S497" s="8">
        <f t="shared" si="326"/>
        <v>1090</v>
      </c>
      <c r="T497" s="8">
        <f t="shared" si="326"/>
        <v>1090</v>
      </c>
      <c r="U497" s="8">
        <f t="shared" si="326"/>
        <v>1090</v>
      </c>
      <c r="V497" s="8">
        <f t="shared" si="326"/>
        <v>1090</v>
      </c>
      <c r="W497" s="8">
        <f t="shared" si="326"/>
        <v>1085</v>
      </c>
      <c r="X497" s="8">
        <f t="shared" si="326"/>
        <v>1075</v>
      </c>
      <c r="Y497" s="8">
        <f t="shared" si="326"/>
        <v>1065</v>
      </c>
      <c r="Z497" s="8">
        <f t="shared" si="326"/>
        <v>1055</v>
      </c>
      <c r="AA497" s="8">
        <f t="shared" si="326"/>
        <v>1045</v>
      </c>
      <c r="AB497" s="8">
        <f t="shared" si="326"/>
        <v>1040</v>
      </c>
      <c r="AC497" s="8">
        <f t="shared" si="326"/>
        <v>1035</v>
      </c>
      <c r="AD497" s="8">
        <f t="shared" si="326"/>
        <v>1025</v>
      </c>
      <c r="AE497" s="8">
        <f t="shared" si="326"/>
        <v>1020</v>
      </c>
      <c r="AF497" s="8">
        <f t="shared" si="326"/>
        <v>1015</v>
      </c>
      <c r="AG497" s="8" t="str">
        <f t="shared" si="326"/>
        <v/>
      </c>
      <c r="AH497" s="8" t="str">
        <f t="shared" si="325"/>
        <v/>
      </c>
      <c r="AI497" s="8" t="str">
        <f t="shared" si="325"/>
        <v/>
      </c>
      <c r="AJ497" s="8" t="str">
        <f t="shared" si="325"/>
        <v/>
      </c>
      <c r="AK497" s="8" t="str">
        <f t="shared" si="325"/>
        <v/>
      </c>
      <c r="AL497" s="8" t="str">
        <f t="shared" si="325"/>
        <v/>
      </c>
      <c r="AM497" s="8" t="str">
        <f t="shared" si="325"/>
        <v/>
      </c>
      <c r="AN497" s="8" t="str">
        <f t="shared" si="325"/>
        <v/>
      </c>
      <c r="AO497" s="8" t="str">
        <f t="shared" si="325"/>
        <v/>
      </c>
      <c r="AQ497" s="8">
        <f t="shared" si="296"/>
        <v>140</v>
      </c>
      <c r="AR497" s="8">
        <f t="shared" si="297"/>
        <v>342.4525995351467</v>
      </c>
      <c r="AS497" s="8" t="str">
        <f t="shared" si="298"/>
        <v>MG00D_E3</v>
      </c>
      <c r="AT497" s="8">
        <f t="shared" si="299"/>
        <v>1180</v>
      </c>
      <c r="AU497" s="8">
        <f t="shared" si="300"/>
        <v>1180</v>
      </c>
      <c r="AV497" s="8">
        <f t="shared" si="301"/>
        <v>1180</v>
      </c>
      <c r="AW497" s="8">
        <f t="shared" si="302"/>
        <v>1180</v>
      </c>
      <c r="AX497" s="8">
        <f t="shared" si="303"/>
        <v>1180</v>
      </c>
      <c r="AY497" s="8">
        <f t="shared" si="304"/>
        <v>1175</v>
      </c>
      <c r="AZ497" s="8">
        <f t="shared" si="305"/>
        <v>1165</v>
      </c>
      <c r="BA497" s="8">
        <f t="shared" si="306"/>
        <v>1155</v>
      </c>
      <c r="BB497" s="8">
        <f t="shared" si="307"/>
        <v>1145</v>
      </c>
      <c r="BC497" s="8">
        <f t="shared" si="308"/>
        <v>1135</v>
      </c>
      <c r="BD497" s="8">
        <f t="shared" si="309"/>
        <v>1130</v>
      </c>
      <c r="BE497" s="8">
        <f t="shared" si="310"/>
        <v>1125</v>
      </c>
      <c r="BF497" s="8">
        <f t="shared" si="311"/>
        <v>1115</v>
      </c>
      <c r="BG497" s="8">
        <f t="shared" si="312"/>
        <v>1110</v>
      </c>
      <c r="BH497" s="8">
        <f t="shared" si="313"/>
        <v>1105</v>
      </c>
      <c r="BI497" s="8" t="str">
        <f t="shared" si="314"/>
        <v/>
      </c>
      <c r="BJ497" s="8" t="str">
        <f t="shared" si="315"/>
        <v/>
      </c>
      <c r="BK497" s="8" t="str">
        <f t="shared" si="316"/>
        <v/>
      </c>
      <c r="BL497" s="8" t="str">
        <f t="shared" si="317"/>
        <v/>
      </c>
      <c r="BM497" s="8" t="str">
        <f t="shared" si="318"/>
        <v/>
      </c>
      <c r="BN497" s="8" t="str">
        <f t="shared" si="319"/>
        <v/>
      </c>
      <c r="BO497" s="8" t="str">
        <f t="shared" si="320"/>
        <v/>
      </c>
      <c r="BP497" s="8" t="str">
        <f t="shared" si="321"/>
        <v/>
      </c>
      <c r="BQ497" s="8" t="str">
        <f t="shared" si="322"/>
        <v/>
      </c>
    </row>
    <row r="498" spans="1:69" x14ac:dyDescent="0.2">
      <c r="A498" s="8" t="str">
        <f>Binning!B499</f>
        <v>GPU</v>
      </c>
      <c r="B498" s="8" t="str">
        <f>Binning!C499</f>
        <v>MG00D</v>
      </c>
      <c r="C498" s="8" t="str">
        <f>Binning!D499</f>
        <v>E4</v>
      </c>
      <c r="D498" s="8" t="str">
        <f>Binning!F499</f>
        <v>MG00D_E4</v>
      </c>
      <c r="E498" s="8" t="str">
        <f>Binning!G499</f>
        <v>Bin1</v>
      </c>
      <c r="F498" s="8">
        <f>Binning!H499</f>
        <v>1420</v>
      </c>
      <c r="G498" s="8">
        <f>Binning!I499</f>
        <v>155</v>
      </c>
      <c r="H498" s="8">
        <f>Binning!J499</f>
        <v>479.40000000000003</v>
      </c>
      <c r="J498" s="8">
        <f>Binning!L499</f>
        <v>1090</v>
      </c>
      <c r="K498" s="8">
        <f>Binning!M499</f>
        <v>870</v>
      </c>
      <c r="L498" s="8">
        <f>Binning!N499</f>
        <v>90</v>
      </c>
      <c r="M498" s="8">
        <f>Binning!Y499</f>
        <v>5</v>
      </c>
      <c r="O498" s="8">
        <f t="shared" si="294"/>
        <v>140</v>
      </c>
      <c r="P498" s="8">
        <f>Binning!AZ499</f>
        <v>342.4525995351467</v>
      </c>
      <c r="Q498" s="8" t="str">
        <f t="shared" si="295"/>
        <v>MG00D_E4</v>
      </c>
      <c r="R498" s="8">
        <f t="shared" si="326"/>
        <v>1090</v>
      </c>
      <c r="S498" s="8">
        <f t="shared" si="326"/>
        <v>1090</v>
      </c>
      <c r="T498" s="8">
        <f t="shared" si="326"/>
        <v>1090</v>
      </c>
      <c r="U498" s="8">
        <f t="shared" si="326"/>
        <v>1090</v>
      </c>
      <c r="V498" s="8">
        <f t="shared" si="326"/>
        <v>1085</v>
      </c>
      <c r="W498" s="8">
        <f t="shared" si="326"/>
        <v>1070</v>
      </c>
      <c r="X498" s="8">
        <f t="shared" si="326"/>
        <v>1060</v>
      </c>
      <c r="Y498" s="8">
        <f t="shared" si="326"/>
        <v>1050</v>
      </c>
      <c r="Z498" s="8">
        <f t="shared" si="326"/>
        <v>1040</v>
      </c>
      <c r="AA498" s="8">
        <f t="shared" si="326"/>
        <v>1030</v>
      </c>
      <c r="AB498" s="8">
        <f t="shared" si="326"/>
        <v>1025</v>
      </c>
      <c r="AC498" s="8">
        <f t="shared" si="326"/>
        <v>1020</v>
      </c>
      <c r="AD498" s="8">
        <f t="shared" si="326"/>
        <v>1010</v>
      </c>
      <c r="AE498" s="8">
        <f t="shared" si="326"/>
        <v>1005</v>
      </c>
      <c r="AF498" s="8">
        <f t="shared" si="326"/>
        <v>1000</v>
      </c>
      <c r="AG498" s="8" t="str">
        <f t="shared" si="326"/>
        <v/>
      </c>
      <c r="AH498" s="8" t="str">
        <f t="shared" si="325"/>
        <v/>
      </c>
      <c r="AI498" s="8" t="str">
        <f t="shared" si="325"/>
        <v/>
      </c>
      <c r="AJ498" s="8" t="str">
        <f t="shared" si="325"/>
        <v/>
      </c>
      <c r="AK498" s="8" t="str">
        <f t="shared" si="325"/>
        <v/>
      </c>
      <c r="AL498" s="8" t="str">
        <f t="shared" si="325"/>
        <v/>
      </c>
      <c r="AM498" s="8" t="str">
        <f t="shared" si="325"/>
        <v/>
      </c>
      <c r="AN498" s="8" t="str">
        <f t="shared" si="325"/>
        <v/>
      </c>
      <c r="AO498" s="8" t="str">
        <f t="shared" si="325"/>
        <v/>
      </c>
      <c r="AQ498" s="8">
        <f t="shared" si="296"/>
        <v>140</v>
      </c>
      <c r="AR498" s="8">
        <f t="shared" si="297"/>
        <v>342.4525995351467</v>
      </c>
      <c r="AS498" s="8" t="str">
        <f t="shared" si="298"/>
        <v>MG00D_E4</v>
      </c>
      <c r="AT498" s="8">
        <f t="shared" si="299"/>
        <v>1180</v>
      </c>
      <c r="AU498" s="8">
        <f t="shared" si="300"/>
        <v>1180</v>
      </c>
      <c r="AV498" s="8">
        <f t="shared" si="301"/>
        <v>1180</v>
      </c>
      <c r="AW498" s="8">
        <f t="shared" si="302"/>
        <v>1180</v>
      </c>
      <c r="AX498" s="8">
        <f t="shared" si="303"/>
        <v>1175</v>
      </c>
      <c r="AY498" s="8">
        <f t="shared" si="304"/>
        <v>1160</v>
      </c>
      <c r="AZ498" s="8">
        <f t="shared" si="305"/>
        <v>1150</v>
      </c>
      <c r="BA498" s="8">
        <f t="shared" si="306"/>
        <v>1140</v>
      </c>
      <c r="BB498" s="8">
        <f t="shared" si="307"/>
        <v>1130</v>
      </c>
      <c r="BC498" s="8">
        <f t="shared" si="308"/>
        <v>1120</v>
      </c>
      <c r="BD498" s="8">
        <f t="shared" si="309"/>
        <v>1115</v>
      </c>
      <c r="BE498" s="8">
        <f t="shared" si="310"/>
        <v>1110</v>
      </c>
      <c r="BF498" s="8">
        <f t="shared" si="311"/>
        <v>1100</v>
      </c>
      <c r="BG498" s="8">
        <f t="shared" si="312"/>
        <v>1095</v>
      </c>
      <c r="BH498" s="8">
        <f t="shared" si="313"/>
        <v>1090</v>
      </c>
      <c r="BI498" s="8" t="str">
        <f t="shared" si="314"/>
        <v/>
      </c>
      <c r="BJ498" s="8" t="str">
        <f t="shared" si="315"/>
        <v/>
      </c>
      <c r="BK498" s="8" t="str">
        <f t="shared" si="316"/>
        <v/>
      </c>
      <c r="BL498" s="8" t="str">
        <f t="shared" si="317"/>
        <v/>
      </c>
      <c r="BM498" s="8" t="str">
        <f t="shared" si="318"/>
        <v/>
      </c>
      <c r="BN498" s="8" t="str">
        <f t="shared" si="319"/>
        <v/>
      </c>
      <c r="BO498" s="8" t="str">
        <f t="shared" si="320"/>
        <v/>
      </c>
      <c r="BP498" s="8" t="str">
        <f t="shared" si="321"/>
        <v/>
      </c>
      <c r="BQ498" s="8" t="str">
        <f t="shared" si="322"/>
        <v/>
      </c>
    </row>
    <row r="499" spans="1:69" x14ac:dyDescent="0.2">
      <c r="A499" s="8" t="str">
        <f>Binning!B500</f>
        <v>GPU</v>
      </c>
      <c r="B499" s="8" t="str">
        <f>Binning!C500</f>
        <v>MG00D</v>
      </c>
      <c r="C499" s="8" t="str">
        <f>Binning!D500</f>
        <v>E5</v>
      </c>
      <c r="D499" s="8" t="str">
        <f>Binning!F500</f>
        <v>MG00D_E5</v>
      </c>
      <c r="E499" s="8" t="str">
        <f>Binning!G500</f>
        <v>Bin1</v>
      </c>
      <c r="F499" s="8">
        <f>Binning!H500</f>
        <v>1405</v>
      </c>
      <c r="G499" s="8">
        <f>Binning!I500</f>
        <v>155</v>
      </c>
      <c r="H499" s="8">
        <f>Binning!J500</f>
        <v>479.40000000000003</v>
      </c>
      <c r="J499" s="8">
        <f>Binning!L500</f>
        <v>1090</v>
      </c>
      <c r="K499" s="8">
        <f>Binning!M500</f>
        <v>870</v>
      </c>
      <c r="L499" s="8">
        <f>Binning!N500</f>
        <v>90</v>
      </c>
      <c r="M499" s="8">
        <f>Binning!Y500</f>
        <v>5</v>
      </c>
      <c r="O499" s="8">
        <f t="shared" si="294"/>
        <v>140</v>
      </c>
      <c r="P499" s="8">
        <f>Binning!AZ500</f>
        <v>342.4525995351467</v>
      </c>
      <c r="Q499" s="8" t="str">
        <f t="shared" si="295"/>
        <v>MG00D_E5</v>
      </c>
      <c r="R499" s="8">
        <f t="shared" si="326"/>
        <v>1090</v>
      </c>
      <c r="S499" s="8">
        <f t="shared" si="326"/>
        <v>1090</v>
      </c>
      <c r="T499" s="8">
        <f t="shared" si="326"/>
        <v>1090</v>
      </c>
      <c r="U499" s="8">
        <f t="shared" si="326"/>
        <v>1090</v>
      </c>
      <c r="V499" s="8">
        <f t="shared" si="326"/>
        <v>1070</v>
      </c>
      <c r="W499" s="8">
        <f t="shared" si="326"/>
        <v>1055</v>
      </c>
      <c r="X499" s="8">
        <f t="shared" si="326"/>
        <v>1045</v>
      </c>
      <c r="Y499" s="8">
        <f t="shared" si="326"/>
        <v>1035</v>
      </c>
      <c r="Z499" s="8">
        <f t="shared" si="326"/>
        <v>1025</v>
      </c>
      <c r="AA499" s="8">
        <f t="shared" si="326"/>
        <v>1015</v>
      </c>
      <c r="AB499" s="8">
        <f t="shared" si="326"/>
        <v>1010</v>
      </c>
      <c r="AC499" s="8">
        <f t="shared" si="326"/>
        <v>1005</v>
      </c>
      <c r="AD499" s="8">
        <f t="shared" si="326"/>
        <v>995</v>
      </c>
      <c r="AE499" s="8">
        <f t="shared" si="326"/>
        <v>990</v>
      </c>
      <c r="AF499" s="8">
        <f t="shared" si="326"/>
        <v>985</v>
      </c>
      <c r="AG499" s="8" t="str">
        <f t="shared" si="326"/>
        <v/>
      </c>
      <c r="AH499" s="8" t="str">
        <f t="shared" si="325"/>
        <v/>
      </c>
      <c r="AI499" s="8" t="str">
        <f t="shared" si="325"/>
        <v/>
      </c>
      <c r="AJ499" s="8" t="str">
        <f t="shared" si="325"/>
        <v/>
      </c>
      <c r="AK499" s="8" t="str">
        <f t="shared" si="325"/>
        <v/>
      </c>
      <c r="AL499" s="8" t="str">
        <f t="shared" si="325"/>
        <v/>
      </c>
      <c r="AM499" s="8" t="str">
        <f t="shared" si="325"/>
        <v/>
      </c>
      <c r="AN499" s="8" t="str">
        <f t="shared" si="325"/>
        <v/>
      </c>
      <c r="AO499" s="8" t="str">
        <f t="shared" si="325"/>
        <v/>
      </c>
      <c r="AQ499" s="8">
        <f t="shared" si="296"/>
        <v>140</v>
      </c>
      <c r="AR499" s="8">
        <f t="shared" si="297"/>
        <v>342.4525995351467</v>
      </c>
      <c r="AS499" s="8" t="str">
        <f t="shared" si="298"/>
        <v>MG00D_E5</v>
      </c>
      <c r="AT499" s="8">
        <f t="shared" si="299"/>
        <v>1180</v>
      </c>
      <c r="AU499" s="8">
        <f t="shared" si="300"/>
        <v>1180</v>
      </c>
      <c r="AV499" s="8">
        <f t="shared" si="301"/>
        <v>1180</v>
      </c>
      <c r="AW499" s="8">
        <f t="shared" si="302"/>
        <v>1180</v>
      </c>
      <c r="AX499" s="8">
        <f t="shared" si="303"/>
        <v>1160</v>
      </c>
      <c r="AY499" s="8">
        <f t="shared" si="304"/>
        <v>1145</v>
      </c>
      <c r="AZ499" s="8">
        <f t="shared" si="305"/>
        <v>1135</v>
      </c>
      <c r="BA499" s="8">
        <f t="shared" si="306"/>
        <v>1125</v>
      </c>
      <c r="BB499" s="8">
        <f t="shared" si="307"/>
        <v>1115</v>
      </c>
      <c r="BC499" s="8">
        <f t="shared" si="308"/>
        <v>1105</v>
      </c>
      <c r="BD499" s="8">
        <f t="shared" si="309"/>
        <v>1100</v>
      </c>
      <c r="BE499" s="8">
        <f t="shared" si="310"/>
        <v>1095</v>
      </c>
      <c r="BF499" s="8">
        <f t="shared" si="311"/>
        <v>1085</v>
      </c>
      <c r="BG499" s="8">
        <f t="shared" si="312"/>
        <v>1080</v>
      </c>
      <c r="BH499" s="8">
        <f t="shared" si="313"/>
        <v>1075</v>
      </c>
      <c r="BI499" s="8" t="str">
        <f t="shared" si="314"/>
        <v/>
      </c>
      <c r="BJ499" s="8" t="str">
        <f t="shared" si="315"/>
        <v/>
      </c>
      <c r="BK499" s="8" t="str">
        <f t="shared" si="316"/>
        <v/>
      </c>
      <c r="BL499" s="8" t="str">
        <f t="shared" si="317"/>
        <v/>
      </c>
      <c r="BM499" s="8" t="str">
        <f t="shared" si="318"/>
        <v/>
      </c>
      <c r="BN499" s="8" t="str">
        <f t="shared" si="319"/>
        <v/>
      </c>
      <c r="BO499" s="8" t="str">
        <f t="shared" si="320"/>
        <v/>
      </c>
      <c r="BP499" s="8" t="str">
        <f t="shared" si="321"/>
        <v/>
      </c>
      <c r="BQ499" s="8" t="str">
        <f t="shared" si="322"/>
        <v/>
      </c>
    </row>
    <row r="500" spans="1:69" x14ac:dyDescent="0.2">
      <c r="A500" s="8" t="str">
        <f>Binning!B501</f>
        <v>GPU</v>
      </c>
      <c r="B500" s="8" t="str">
        <f>Binning!C501</f>
        <v>MG00D</v>
      </c>
      <c r="C500" s="8" t="str">
        <f>Binning!D501</f>
        <v>E6</v>
      </c>
      <c r="D500" s="8" t="str">
        <f>Binning!F501</f>
        <v>MG00D_E6</v>
      </c>
      <c r="E500" s="8" t="str">
        <f>Binning!G501</f>
        <v>Bin1</v>
      </c>
      <c r="F500" s="8">
        <f>Binning!H501</f>
        <v>1390</v>
      </c>
      <c r="G500" s="8">
        <f>Binning!I501</f>
        <v>155</v>
      </c>
      <c r="H500" s="8">
        <f>Binning!J501</f>
        <v>479.40000000000003</v>
      </c>
      <c r="J500" s="8">
        <f>Binning!L501</f>
        <v>1090</v>
      </c>
      <c r="K500" s="8">
        <f>Binning!M501</f>
        <v>870</v>
      </c>
      <c r="L500" s="8">
        <f>Binning!N501</f>
        <v>90</v>
      </c>
      <c r="M500" s="8">
        <f>Binning!Y501</f>
        <v>5</v>
      </c>
      <c r="O500" s="8">
        <f t="shared" si="294"/>
        <v>140</v>
      </c>
      <c r="P500" s="8">
        <f>Binning!AZ501</f>
        <v>342.4525995351467</v>
      </c>
      <c r="Q500" s="8" t="str">
        <f t="shared" si="295"/>
        <v>MG00D_E6</v>
      </c>
      <c r="R500" s="8">
        <f t="shared" si="326"/>
        <v>1090</v>
      </c>
      <c r="S500" s="8">
        <f t="shared" si="326"/>
        <v>1090</v>
      </c>
      <c r="T500" s="8">
        <f t="shared" si="326"/>
        <v>1090</v>
      </c>
      <c r="U500" s="8">
        <f t="shared" si="326"/>
        <v>1075</v>
      </c>
      <c r="V500" s="8">
        <f t="shared" si="326"/>
        <v>1055</v>
      </c>
      <c r="W500" s="8">
        <f t="shared" si="326"/>
        <v>1040</v>
      </c>
      <c r="X500" s="8">
        <f t="shared" si="326"/>
        <v>1030</v>
      </c>
      <c r="Y500" s="8">
        <f t="shared" si="326"/>
        <v>1020</v>
      </c>
      <c r="Z500" s="8">
        <f t="shared" si="326"/>
        <v>1010</v>
      </c>
      <c r="AA500" s="8">
        <f t="shared" si="326"/>
        <v>1000</v>
      </c>
      <c r="AB500" s="8">
        <f t="shared" si="326"/>
        <v>995</v>
      </c>
      <c r="AC500" s="8">
        <f t="shared" si="326"/>
        <v>990</v>
      </c>
      <c r="AD500" s="8">
        <f t="shared" si="326"/>
        <v>980</v>
      </c>
      <c r="AE500" s="8">
        <f t="shared" si="326"/>
        <v>975</v>
      </c>
      <c r="AF500" s="8">
        <f t="shared" si="326"/>
        <v>970</v>
      </c>
      <c r="AG500" s="8" t="str">
        <f t="shared" si="326"/>
        <v/>
      </c>
      <c r="AH500" s="8" t="str">
        <f t="shared" si="325"/>
        <v/>
      </c>
      <c r="AI500" s="8" t="str">
        <f t="shared" si="325"/>
        <v/>
      </c>
      <c r="AJ500" s="8" t="str">
        <f t="shared" si="325"/>
        <v/>
      </c>
      <c r="AK500" s="8" t="str">
        <f t="shared" si="325"/>
        <v/>
      </c>
      <c r="AL500" s="8" t="str">
        <f t="shared" si="325"/>
        <v/>
      </c>
      <c r="AM500" s="8" t="str">
        <f t="shared" si="325"/>
        <v/>
      </c>
      <c r="AN500" s="8" t="str">
        <f t="shared" si="325"/>
        <v/>
      </c>
      <c r="AO500" s="8" t="str">
        <f t="shared" si="325"/>
        <v/>
      </c>
      <c r="AQ500" s="8">
        <f t="shared" si="296"/>
        <v>140</v>
      </c>
      <c r="AR500" s="8">
        <f t="shared" si="297"/>
        <v>342.4525995351467</v>
      </c>
      <c r="AS500" s="8" t="str">
        <f t="shared" si="298"/>
        <v>MG00D_E6</v>
      </c>
      <c r="AT500" s="8">
        <f t="shared" si="299"/>
        <v>1180</v>
      </c>
      <c r="AU500" s="8">
        <f t="shared" si="300"/>
        <v>1180</v>
      </c>
      <c r="AV500" s="8">
        <f t="shared" si="301"/>
        <v>1180</v>
      </c>
      <c r="AW500" s="8">
        <f t="shared" si="302"/>
        <v>1165</v>
      </c>
      <c r="AX500" s="8">
        <f t="shared" si="303"/>
        <v>1145</v>
      </c>
      <c r="AY500" s="8">
        <f t="shared" si="304"/>
        <v>1130</v>
      </c>
      <c r="AZ500" s="8">
        <f t="shared" si="305"/>
        <v>1120</v>
      </c>
      <c r="BA500" s="8">
        <f t="shared" si="306"/>
        <v>1110</v>
      </c>
      <c r="BB500" s="8">
        <f t="shared" si="307"/>
        <v>1100</v>
      </c>
      <c r="BC500" s="8">
        <f t="shared" si="308"/>
        <v>1090</v>
      </c>
      <c r="BD500" s="8">
        <f t="shared" si="309"/>
        <v>1085</v>
      </c>
      <c r="BE500" s="8">
        <f t="shared" si="310"/>
        <v>1080</v>
      </c>
      <c r="BF500" s="8">
        <f t="shared" si="311"/>
        <v>1070</v>
      </c>
      <c r="BG500" s="8">
        <f t="shared" si="312"/>
        <v>1065</v>
      </c>
      <c r="BH500" s="8">
        <f t="shared" si="313"/>
        <v>1060</v>
      </c>
      <c r="BI500" s="8" t="str">
        <f t="shared" si="314"/>
        <v/>
      </c>
      <c r="BJ500" s="8" t="str">
        <f t="shared" si="315"/>
        <v/>
      </c>
      <c r="BK500" s="8" t="str">
        <f t="shared" si="316"/>
        <v/>
      </c>
      <c r="BL500" s="8" t="str">
        <f t="shared" si="317"/>
        <v/>
      </c>
      <c r="BM500" s="8" t="str">
        <f t="shared" si="318"/>
        <v/>
      </c>
      <c r="BN500" s="8" t="str">
        <f t="shared" si="319"/>
        <v/>
      </c>
      <c r="BO500" s="8" t="str">
        <f t="shared" si="320"/>
        <v/>
      </c>
      <c r="BP500" s="8" t="str">
        <f t="shared" si="321"/>
        <v/>
      </c>
      <c r="BQ500" s="8" t="str">
        <f t="shared" si="322"/>
        <v/>
      </c>
    </row>
    <row r="501" spans="1:69" x14ac:dyDescent="0.2">
      <c r="A501" s="8" t="str">
        <f>Binning!B502</f>
        <v>GPU</v>
      </c>
      <c r="B501" s="8" t="str">
        <f>Binning!C502</f>
        <v>MG00D</v>
      </c>
      <c r="C501" s="8" t="str">
        <f>Binning!D502</f>
        <v>E7</v>
      </c>
      <c r="D501" s="8" t="str">
        <f>Binning!F502</f>
        <v>MG00D_E7</v>
      </c>
      <c r="E501" s="8" t="str">
        <f>Binning!G502</f>
        <v>Bin1</v>
      </c>
      <c r="F501" s="8">
        <f>Binning!H502</f>
        <v>1375</v>
      </c>
      <c r="G501" s="8">
        <f>Binning!I502</f>
        <v>155</v>
      </c>
      <c r="H501" s="8">
        <f>Binning!J502</f>
        <v>479.40000000000003</v>
      </c>
      <c r="J501" s="8">
        <f>Binning!L502</f>
        <v>1090</v>
      </c>
      <c r="K501" s="8">
        <f>Binning!M502</f>
        <v>870</v>
      </c>
      <c r="L501" s="8">
        <f>Binning!N502</f>
        <v>90</v>
      </c>
      <c r="M501" s="8">
        <f>Binning!Y502</f>
        <v>5</v>
      </c>
      <c r="O501" s="8">
        <f t="shared" si="294"/>
        <v>140</v>
      </c>
      <c r="P501" s="8">
        <f>Binning!AZ502</f>
        <v>342.4525995351467</v>
      </c>
      <c r="Q501" s="8" t="str">
        <f t="shared" si="295"/>
        <v>MG00D_E7</v>
      </c>
      <c r="R501" s="8">
        <f t="shared" si="326"/>
        <v>1090</v>
      </c>
      <c r="S501" s="8">
        <f t="shared" si="326"/>
        <v>1090</v>
      </c>
      <c r="T501" s="8">
        <f t="shared" si="326"/>
        <v>1090</v>
      </c>
      <c r="U501" s="8">
        <f t="shared" si="326"/>
        <v>1060</v>
      </c>
      <c r="V501" s="8">
        <f t="shared" si="326"/>
        <v>1040</v>
      </c>
      <c r="W501" s="8">
        <f t="shared" si="326"/>
        <v>1025</v>
      </c>
      <c r="X501" s="8">
        <f t="shared" si="326"/>
        <v>1015</v>
      </c>
      <c r="Y501" s="8">
        <f t="shared" si="326"/>
        <v>1005</v>
      </c>
      <c r="Z501" s="8">
        <f t="shared" si="326"/>
        <v>995</v>
      </c>
      <c r="AA501" s="8">
        <f t="shared" si="326"/>
        <v>985</v>
      </c>
      <c r="AB501" s="8">
        <f t="shared" si="326"/>
        <v>980</v>
      </c>
      <c r="AC501" s="8">
        <f t="shared" si="326"/>
        <v>975</v>
      </c>
      <c r="AD501" s="8">
        <f t="shared" si="326"/>
        <v>965</v>
      </c>
      <c r="AE501" s="8">
        <f t="shared" si="326"/>
        <v>960</v>
      </c>
      <c r="AF501" s="8">
        <f t="shared" si="326"/>
        <v>955</v>
      </c>
      <c r="AG501" s="8" t="str">
        <f t="shared" si="326"/>
        <v/>
      </c>
      <c r="AH501" s="8" t="str">
        <f t="shared" si="325"/>
        <v/>
      </c>
      <c r="AI501" s="8" t="str">
        <f t="shared" si="325"/>
        <v/>
      </c>
      <c r="AJ501" s="8" t="str">
        <f t="shared" si="325"/>
        <v/>
      </c>
      <c r="AK501" s="8" t="str">
        <f t="shared" si="325"/>
        <v/>
      </c>
      <c r="AL501" s="8" t="str">
        <f t="shared" si="325"/>
        <v/>
      </c>
      <c r="AM501" s="8" t="str">
        <f t="shared" si="325"/>
        <v/>
      </c>
      <c r="AN501" s="8" t="str">
        <f t="shared" si="325"/>
        <v/>
      </c>
      <c r="AO501" s="8" t="str">
        <f t="shared" si="325"/>
        <v/>
      </c>
      <c r="AQ501" s="8">
        <f t="shared" si="296"/>
        <v>140</v>
      </c>
      <c r="AR501" s="8">
        <f t="shared" si="297"/>
        <v>342.4525995351467</v>
      </c>
      <c r="AS501" s="8" t="str">
        <f t="shared" si="298"/>
        <v>MG00D_E7</v>
      </c>
      <c r="AT501" s="8">
        <f t="shared" si="299"/>
        <v>1180</v>
      </c>
      <c r="AU501" s="8">
        <f t="shared" si="300"/>
        <v>1180</v>
      </c>
      <c r="AV501" s="8">
        <f t="shared" si="301"/>
        <v>1180</v>
      </c>
      <c r="AW501" s="8">
        <f t="shared" si="302"/>
        <v>1150</v>
      </c>
      <c r="AX501" s="8">
        <f t="shared" si="303"/>
        <v>1130</v>
      </c>
      <c r="AY501" s="8">
        <f t="shared" si="304"/>
        <v>1115</v>
      </c>
      <c r="AZ501" s="8">
        <f t="shared" si="305"/>
        <v>1105</v>
      </c>
      <c r="BA501" s="8">
        <f t="shared" si="306"/>
        <v>1095</v>
      </c>
      <c r="BB501" s="8">
        <f t="shared" si="307"/>
        <v>1085</v>
      </c>
      <c r="BC501" s="8">
        <f t="shared" si="308"/>
        <v>1075</v>
      </c>
      <c r="BD501" s="8">
        <f t="shared" si="309"/>
        <v>1070</v>
      </c>
      <c r="BE501" s="8">
        <f t="shared" si="310"/>
        <v>1065</v>
      </c>
      <c r="BF501" s="8">
        <f t="shared" si="311"/>
        <v>1055</v>
      </c>
      <c r="BG501" s="8">
        <f t="shared" si="312"/>
        <v>1050</v>
      </c>
      <c r="BH501" s="8">
        <f t="shared" si="313"/>
        <v>1045</v>
      </c>
      <c r="BI501" s="8" t="str">
        <f t="shared" si="314"/>
        <v/>
      </c>
      <c r="BJ501" s="8" t="str">
        <f t="shared" si="315"/>
        <v/>
      </c>
      <c r="BK501" s="8" t="str">
        <f t="shared" si="316"/>
        <v/>
      </c>
      <c r="BL501" s="8" t="str">
        <f t="shared" si="317"/>
        <v/>
      </c>
      <c r="BM501" s="8" t="str">
        <f t="shared" si="318"/>
        <v/>
      </c>
      <c r="BN501" s="8" t="str">
        <f t="shared" si="319"/>
        <v/>
      </c>
      <c r="BO501" s="8" t="str">
        <f t="shared" si="320"/>
        <v/>
      </c>
      <c r="BP501" s="8" t="str">
        <f t="shared" si="321"/>
        <v/>
      </c>
      <c r="BQ501" s="8" t="str">
        <f t="shared" si="322"/>
        <v/>
      </c>
    </row>
    <row r="502" spans="1:69" x14ac:dyDescent="0.2">
      <c r="A502" s="8" t="str">
        <f>Binning!B503</f>
        <v>GPU</v>
      </c>
      <c r="B502" s="8" t="str">
        <f>Binning!C503</f>
        <v>MG00D</v>
      </c>
      <c r="C502" s="8" t="str">
        <f>Binning!D503</f>
        <v>E8</v>
      </c>
      <c r="D502" s="8" t="str">
        <f>Binning!F503</f>
        <v>MG00D_E8</v>
      </c>
      <c r="E502" s="8" t="str">
        <f>Binning!G503</f>
        <v>Bin1</v>
      </c>
      <c r="F502" s="8">
        <f>Binning!H503</f>
        <v>1360</v>
      </c>
      <c r="G502" s="8">
        <f>Binning!I503</f>
        <v>155</v>
      </c>
      <c r="H502" s="8">
        <f>Binning!J503</f>
        <v>479.40000000000003</v>
      </c>
      <c r="J502" s="8">
        <f>Binning!L503</f>
        <v>1090</v>
      </c>
      <c r="K502" s="8">
        <f>Binning!M503</f>
        <v>870</v>
      </c>
      <c r="L502" s="8">
        <f>Binning!N503</f>
        <v>90</v>
      </c>
      <c r="M502" s="8">
        <f>Binning!Y503</f>
        <v>5</v>
      </c>
      <c r="O502" s="8">
        <f t="shared" si="294"/>
        <v>140</v>
      </c>
      <c r="P502" s="8">
        <f>Binning!AZ503</f>
        <v>342.4525995351467</v>
      </c>
      <c r="Q502" s="8" t="str">
        <f t="shared" si="295"/>
        <v>MG00D_E8</v>
      </c>
      <c r="R502" s="8">
        <f t="shared" si="326"/>
        <v>1090</v>
      </c>
      <c r="S502" s="8">
        <f t="shared" si="326"/>
        <v>1090</v>
      </c>
      <c r="T502" s="8">
        <f t="shared" si="326"/>
        <v>1075</v>
      </c>
      <c r="U502" s="8">
        <f t="shared" si="326"/>
        <v>1045</v>
      </c>
      <c r="V502" s="8">
        <f t="shared" si="326"/>
        <v>1025</v>
      </c>
      <c r="W502" s="8">
        <f t="shared" si="326"/>
        <v>1010</v>
      </c>
      <c r="X502" s="8">
        <f t="shared" si="326"/>
        <v>1000</v>
      </c>
      <c r="Y502" s="8">
        <f t="shared" si="326"/>
        <v>990</v>
      </c>
      <c r="Z502" s="8">
        <f t="shared" si="326"/>
        <v>980</v>
      </c>
      <c r="AA502" s="8">
        <f t="shared" si="326"/>
        <v>970</v>
      </c>
      <c r="AB502" s="8">
        <f t="shared" si="326"/>
        <v>965</v>
      </c>
      <c r="AC502" s="8">
        <f t="shared" si="326"/>
        <v>960</v>
      </c>
      <c r="AD502" s="8">
        <f t="shared" si="326"/>
        <v>950</v>
      </c>
      <c r="AE502" s="8">
        <f t="shared" si="326"/>
        <v>945</v>
      </c>
      <c r="AF502" s="8">
        <f t="shared" si="326"/>
        <v>940</v>
      </c>
      <c r="AG502" s="8" t="str">
        <f t="shared" si="326"/>
        <v/>
      </c>
      <c r="AH502" s="8" t="str">
        <f t="shared" si="325"/>
        <v/>
      </c>
      <c r="AI502" s="8" t="str">
        <f t="shared" si="325"/>
        <v/>
      </c>
      <c r="AJ502" s="8" t="str">
        <f t="shared" si="325"/>
        <v/>
      </c>
      <c r="AK502" s="8" t="str">
        <f t="shared" si="325"/>
        <v/>
      </c>
      <c r="AL502" s="8" t="str">
        <f t="shared" si="325"/>
        <v/>
      </c>
      <c r="AM502" s="8" t="str">
        <f t="shared" si="325"/>
        <v/>
      </c>
      <c r="AN502" s="8" t="str">
        <f t="shared" si="325"/>
        <v/>
      </c>
      <c r="AO502" s="8" t="str">
        <f t="shared" si="325"/>
        <v/>
      </c>
      <c r="AQ502" s="8">
        <f t="shared" si="296"/>
        <v>140</v>
      </c>
      <c r="AR502" s="8">
        <f t="shared" si="297"/>
        <v>342.4525995351467</v>
      </c>
      <c r="AS502" s="8" t="str">
        <f t="shared" si="298"/>
        <v>MG00D_E8</v>
      </c>
      <c r="AT502" s="8">
        <f t="shared" si="299"/>
        <v>1180</v>
      </c>
      <c r="AU502" s="8">
        <f t="shared" si="300"/>
        <v>1180</v>
      </c>
      <c r="AV502" s="8">
        <f t="shared" si="301"/>
        <v>1165</v>
      </c>
      <c r="AW502" s="8">
        <f t="shared" si="302"/>
        <v>1135</v>
      </c>
      <c r="AX502" s="8">
        <f t="shared" si="303"/>
        <v>1115</v>
      </c>
      <c r="AY502" s="8">
        <f t="shared" si="304"/>
        <v>1100</v>
      </c>
      <c r="AZ502" s="8">
        <f t="shared" si="305"/>
        <v>1090</v>
      </c>
      <c r="BA502" s="8">
        <f t="shared" si="306"/>
        <v>1080</v>
      </c>
      <c r="BB502" s="8">
        <f t="shared" si="307"/>
        <v>1070</v>
      </c>
      <c r="BC502" s="8">
        <f t="shared" si="308"/>
        <v>1060</v>
      </c>
      <c r="BD502" s="8">
        <f t="shared" si="309"/>
        <v>1055</v>
      </c>
      <c r="BE502" s="8">
        <f t="shared" si="310"/>
        <v>1050</v>
      </c>
      <c r="BF502" s="8">
        <f t="shared" si="311"/>
        <v>1040</v>
      </c>
      <c r="BG502" s="8">
        <f t="shared" si="312"/>
        <v>1035</v>
      </c>
      <c r="BH502" s="8">
        <f t="shared" si="313"/>
        <v>1030</v>
      </c>
      <c r="BI502" s="8" t="str">
        <f t="shared" si="314"/>
        <v/>
      </c>
      <c r="BJ502" s="8" t="str">
        <f t="shared" si="315"/>
        <v/>
      </c>
      <c r="BK502" s="8" t="str">
        <f t="shared" si="316"/>
        <v/>
      </c>
      <c r="BL502" s="8" t="str">
        <f t="shared" si="317"/>
        <v/>
      </c>
      <c r="BM502" s="8" t="str">
        <f t="shared" si="318"/>
        <v/>
      </c>
      <c r="BN502" s="8" t="str">
        <f t="shared" si="319"/>
        <v/>
      </c>
      <c r="BO502" s="8" t="str">
        <f t="shared" si="320"/>
        <v/>
      </c>
      <c r="BP502" s="8" t="str">
        <f t="shared" si="321"/>
        <v/>
      </c>
      <c r="BQ502" s="8" t="str">
        <f t="shared" si="322"/>
        <v/>
      </c>
    </row>
    <row r="503" spans="1:69" x14ac:dyDescent="0.2">
      <c r="A503" s="8" t="str">
        <f>Binning!B504</f>
        <v>GPU</v>
      </c>
      <c r="B503" s="8" t="str">
        <f>Binning!C504</f>
        <v>MG00D</v>
      </c>
      <c r="C503" s="8" t="str">
        <f>Binning!D504</f>
        <v>E9</v>
      </c>
      <c r="D503" s="8" t="str">
        <f>Binning!F504</f>
        <v>MG00D_E9</v>
      </c>
      <c r="E503" s="8" t="str">
        <f>Binning!G504</f>
        <v>Bin1</v>
      </c>
      <c r="F503" s="8">
        <f>Binning!H504</f>
        <v>1345</v>
      </c>
      <c r="G503" s="8">
        <f>Binning!I504</f>
        <v>155</v>
      </c>
      <c r="H503" s="8">
        <f>Binning!J504</f>
        <v>479.40000000000003</v>
      </c>
      <c r="J503" s="8">
        <f>Binning!L504</f>
        <v>1090</v>
      </c>
      <c r="K503" s="8">
        <f>Binning!M504</f>
        <v>870</v>
      </c>
      <c r="L503" s="8">
        <f>Binning!N504</f>
        <v>90</v>
      </c>
      <c r="M503" s="8">
        <f>Binning!Y504</f>
        <v>5</v>
      </c>
      <c r="O503" s="8">
        <f t="shared" si="294"/>
        <v>140</v>
      </c>
      <c r="P503" s="8">
        <f>Binning!AZ504</f>
        <v>342.4525995351467</v>
      </c>
      <c r="Q503" s="8" t="str">
        <f t="shared" si="295"/>
        <v>MG00D_E9</v>
      </c>
      <c r="R503" s="8">
        <f t="shared" si="326"/>
        <v>1090</v>
      </c>
      <c r="S503" s="8">
        <f t="shared" si="326"/>
        <v>1090</v>
      </c>
      <c r="T503" s="8">
        <f t="shared" si="326"/>
        <v>1060</v>
      </c>
      <c r="U503" s="8">
        <f t="shared" si="326"/>
        <v>1030</v>
      </c>
      <c r="V503" s="8">
        <f t="shared" si="326"/>
        <v>1010</v>
      </c>
      <c r="W503" s="8">
        <f t="shared" si="326"/>
        <v>995</v>
      </c>
      <c r="X503" s="8">
        <f t="shared" si="326"/>
        <v>985</v>
      </c>
      <c r="Y503" s="8">
        <f t="shared" si="326"/>
        <v>975</v>
      </c>
      <c r="Z503" s="8">
        <f t="shared" si="326"/>
        <v>965</v>
      </c>
      <c r="AA503" s="8">
        <f t="shared" si="326"/>
        <v>955</v>
      </c>
      <c r="AB503" s="8">
        <f t="shared" si="326"/>
        <v>950</v>
      </c>
      <c r="AC503" s="8">
        <f t="shared" si="326"/>
        <v>945</v>
      </c>
      <c r="AD503" s="8">
        <f t="shared" si="326"/>
        <v>935</v>
      </c>
      <c r="AE503" s="8">
        <f t="shared" si="326"/>
        <v>930</v>
      </c>
      <c r="AF503" s="8">
        <f t="shared" si="326"/>
        <v>925</v>
      </c>
      <c r="AG503" s="8" t="str">
        <f t="shared" si="325"/>
        <v/>
      </c>
      <c r="AH503" s="8" t="str">
        <f t="shared" si="325"/>
        <v/>
      </c>
      <c r="AI503" s="8" t="str">
        <f t="shared" si="325"/>
        <v/>
      </c>
      <c r="AJ503" s="8" t="str">
        <f t="shared" si="325"/>
        <v/>
      </c>
      <c r="AK503" s="8" t="str">
        <f t="shared" si="325"/>
        <v/>
      </c>
      <c r="AL503" s="8" t="str">
        <f t="shared" si="325"/>
        <v/>
      </c>
      <c r="AM503" s="8" t="str">
        <f t="shared" si="325"/>
        <v/>
      </c>
      <c r="AN503" s="8" t="str">
        <f t="shared" si="325"/>
        <v/>
      </c>
      <c r="AO503" s="8" t="str">
        <f t="shared" si="325"/>
        <v/>
      </c>
      <c r="AQ503" s="8">
        <f t="shared" si="296"/>
        <v>140</v>
      </c>
      <c r="AR503" s="8">
        <f t="shared" si="297"/>
        <v>342.4525995351467</v>
      </c>
      <c r="AS503" s="8" t="str">
        <f t="shared" si="298"/>
        <v>MG00D_E9</v>
      </c>
      <c r="AT503" s="8">
        <f t="shared" si="299"/>
        <v>1180</v>
      </c>
      <c r="AU503" s="8">
        <f t="shared" si="300"/>
        <v>1180</v>
      </c>
      <c r="AV503" s="8">
        <f t="shared" si="301"/>
        <v>1150</v>
      </c>
      <c r="AW503" s="8">
        <f t="shared" si="302"/>
        <v>1120</v>
      </c>
      <c r="AX503" s="8">
        <f t="shared" si="303"/>
        <v>1100</v>
      </c>
      <c r="AY503" s="8">
        <f t="shared" si="304"/>
        <v>1085</v>
      </c>
      <c r="AZ503" s="8">
        <f t="shared" si="305"/>
        <v>1075</v>
      </c>
      <c r="BA503" s="8">
        <f t="shared" si="306"/>
        <v>1065</v>
      </c>
      <c r="BB503" s="8">
        <f t="shared" si="307"/>
        <v>1055</v>
      </c>
      <c r="BC503" s="8">
        <f t="shared" si="308"/>
        <v>1045</v>
      </c>
      <c r="BD503" s="8">
        <f t="shared" si="309"/>
        <v>1040</v>
      </c>
      <c r="BE503" s="8">
        <f t="shared" si="310"/>
        <v>1035</v>
      </c>
      <c r="BF503" s="8">
        <f t="shared" si="311"/>
        <v>1025</v>
      </c>
      <c r="BG503" s="8">
        <f t="shared" si="312"/>
        <v>1020</v>
      </c>
      <c r="BH503" s="8">
        <f t="shared" si="313"/>
        <v>1015</v>
      </c>
      <c r="BI503" s="8" t="str">
        <f t="shared" si="314"/>
        <v/>
      </c>
      <c r="BJ503" s="8" t="str">
        <f t="shared" si="315"/>
        <v/>
      </c>
      <c r="BK503" s="8" t="str">
        <f t="shared" si="316"/>
        <v/>
      </c>
      <c r="BL503" s="8" t="str">
        <f t="shared" si="317"/>
        <v/>
      </c>
      <c r="BM503" s="8" t="str">
        <f t="shared" si="318"/>
        <v/>
      </c>
      <c r="BN503" s="8" t="str">
        <f t="shared" si="319"/>
        <v/>
      </c>
      <c r="BO503" s="8" t="str">
        <f t="shared" si="320"/>
        <v/>
      </c>
      <c r="BP503" s="8" t="str">
        <f t="shared" si="321"/>
        <v/>
      </c>
      <c r="BQ503" s="8" t="str">
        <f t="shared" si="322"/>
        <v/>
      </c>
    </row>
    <row r="504" spans="1:69" x14ac:dyDescent="0.2">
      <c r="A504" s="8" t="str">
        <f>Binning!B505</f>
        <v>GPU</v>
      </c>
      <c r="B504" s="8" t="str">
        <f>Binning!C505</f>
        <v>MG00D</v>
      </c>
      <c r="C504" s="8" t="str">
        <f>Binning!D505</f>
        <v>E10</v>
      </c>
      <c r="D504" s="8" t="str">
        <f>Binning!F505</f>
        <v>MG00D_E10</v>
      </c>
      <c r="E504" s="8" t="str">
        <f>Binning!G505</f>
        <v>Bin1</v>
      </c>
      <c r="F504" s="8">
        <f>Binning!H505</f>
        <v>1330</v>
      </c>
      <c r="G504" s="8">
        <f>Binning!I505</f>
        <v>155</v>
      </c>
      <c r="H504" s="8">
        <f>Binning!J505</f>
        <v>479.40000000000003</v>
      </c>
      <c r="J504" s="8">
        <f>Binning!L505</f>
        <v>1090</v>
      </c>
      <c r="K504" s="8">
        <f>Binning!M505</f>
        <v>870</v>
      </c>
      <c r="L504" s="8">
        <f>Binning!N505</f>
        <v>90</v>
      </c>
      <c r="M504" s="8">
        <f>Binning!Y505</f>
        <v>5</v>
      </c>
      <c r="O504" s="8">
        <f t="shared" si="294"/>
        <v>140</v>
      </c>
      <c r="P504" s="8">
        <f>Binning!AZ505</f>
        <v>342.4525995351467</v>
      </c>
      <c r="Q504" s="8" t="str">
        <f t="shared" si="295"/>
        <v>MG00D_E10</v>
      </c>
      <c r="R504" s="8">
        <f t="shared" si="326"/>
        <v>1090</v>
      </c>
      <c r="S504" s="8">
        <f t="shared" si="326"/>
        <v>1090</v>
      </c>
      <c r="T504" s="8">
        <f t="shared" si="326"/>
        <v>1045</v>
      </c>
      <c r="U504" s="8">
        <f t="shared" si="326"/>
        <v>1015</v>
      </c>
      <c r="V504" s="8">
        <f t="shared" si="326"/>
        <v>995</v>
      </c>
      <c r="W504" s="8">
        <f t="shared" si="326"/>
        <v>980</v>
      </c>
      <c r="X504" s="8">
        <f t="shared" si="326"/>
        <v>970</v>
      </c>
      <c r="Y504" s="8">
        <f t="shared" si="326"/>
        <v>960</v>
      </c>
      <c r="Z504" s="8">
        <f t="shared" si="326"/>
        <v>950</v>
      </c>
      <c r="AA504" s="8">
        <f t="shared" si="326"/>
        <v>940</v>
      </c>
      <c r="AB504" s="8">
        <f t="shared" si="326"/>
        <v>935</v>
      </c>
      <c r="AC504" s="8">
        <f t="shared" si="326"/>
        <v>930</v>
      </c>
      <c r="AD504" s="8">
        <f t="shared" si="326"/>
        <v>920</v>
      </c>
      <c r="AE504" s="8">
        <f t="shared" si="326"/>
        <v>915</v>
      </c>
      <c r="AF504" s="8">
        <f t="shared" si="326"/>
        <v>910</v>
      </c>
      <c r="AG504" s="8" t="str">
        <f t="shared" si="326"/>
        <v/>
      </c>
      <c r="AH504" s="8" t="str">
        <f t="shared" si="325"/>
        <v/>
      </c>
      <c r="AI504" s="8" t="str">
        <f t="shared" si="325"/>
        <v/>
      </c>
      <c r="AJ504" s="8" t="str">
        <f t="shared" si="325"/>
        <v/>
      </c>
      <c r="AK504" s="8" t="str">
        <f t="shared" si="325"/>
        <v/>
      </c>
      <c r="AL504" s="8" t="str">
        <f t="shared" si="325"/>
        <v/>
      </c>
      <c r="AM504" s="8" t="str">
        <f t="shared" si="325"/>
        <v/>
      </c>
      <c r="AN504" s="8" t="str">
        <f t="shared" si="325"/>
        <v/>
      </c>
      <c r="AO504" s="8" t="str">
        <f t="shared" si="325"/>
        <v/>
      </c>
      <c r="AQ504" s="8">
        <f t="shared" si="296"/>
        <v>140</v>
      </c>
      <c r="AR504" s="8">
        <f t="shared" si="297"/>
        <v>342.4525995351467</v>
      </c>
      <c r="AS504" s="8" t="str">
        <f t="shared" si="298"/>
        <v>MG00D_E10</v>
      </c>
      <c r="AT504" s="8">
        <f t="shared" si="299"/>
        <v>1180</v>
      </c>
      <c r="AU504" s="8">
        <f t="shared" si="300"/>
        <v>1180</v>
      </c>
      <c r="AV504" s="8">
        <f t="shared" si="301"/>
        <v>1135</v>
      </c>
      <c r="AW504" s="8">
        <f t="shared" si="302"/>
        <v>1105</v>
      </c>
      <c r="AX504" s="8">
        <f t="shared" si="303"/>
        <v>1085</v>
      </c>
      <c r="AY504" s="8">
        <f t="shared" si="304"/>
        <v>1070</v>
      </c>
      <c r="AZ504" s="8">
        <f t="shared" si="305"/>
        <v>1060</v>
      </c>
      <c r="BA504" s="8">
        <f t="shared" si="306"/>
        <v>1050</v>
      </c>
      <c r="BB504" s="8">
        <f t="shared" si="307"/>
        <v>1040</v>
      </c>
      <c r="BC504" s="8">
        <f t="shared" si="308"/>
        <v>1030</v>
      </c>
      <c r="BD504" s="8">
        <f t="shared" si="309"/>
        <v>1025</v>
      </c>
      <c r="BE504" s="8">
        <f t="shared" si="310"/>
        <v>1020</v>
      </c>
      <c r="BF504" s="8">
        <f t="shared" si="311"/>
        <v>1010</v>
      </c>
      <c r="BG504" s="8">
        <f t="shared" si="312"/>
        <v>1005</v>
      </c>
      <c r="BH504" s="8">
        <f t="shared" si="313"/>
        <v>1000</v>
      </c>
      <c r="BI504" s="8" t="str">
        <f t="shared" si="314"/>
        <v/>
      </c>
      <c r="BJ504" s="8" t="str">
        <f t="shared" si="315"/>
        <v/>
      </c>
      <c r="BK504" s="8" t="str">
        <f t="shared" si="316"/>
        <v/>
      </c>
      <c r="BL504" s="8" t="str">
        <f t="shared" si="317"/>
        <v/>
      </c>
      <c r="BM504" s="8" t="str">
        <f t="shared" si="318"/>
        <v/>
      </c>
      <c r="BN504" s="8" t="str">
        <f t="shared" si="319"/>
        <v/>
      </c>
      <c r="BO504" s="8" t="str">
        <f t="shared" si="320"/>
        <v/>
      </c>
      <c r="BP504" s="8" t="str">
        <f t="shared" si="321"/>
        <v/>
      </c>
      <c r="BQ504" s="8" t="str">
        <f t="shared" si="322"/>
        <v/>
      </c>
    </row>
    <row r="505" spans="1:69" x14ac:dyDescent="0.2">
      <c r="A505" s="8" t="str">
        <f>Binning!B506</f>
        <v>GPU</v>
      </c>
      <c r="B505" s="8" t="str">
        <f>Binning!C506</f>
        <v>MG00D</v>
      </c>
      <c r="C505" s="8" t="str">
        <f>Binning!D506</f>
        <v>E11</v>
      </c>
      <c r="D505" s="8" t="str">
        <f>Binning!F506</f>
        <v>MG00D_E11</v>
      </c>
      <c r="E505" s="8" t="str">
        <f>Binning!G506</f>
        <v>Bin1</v>
      </c>
      <c r="F505" s="8">
        <f>Binning!H506</f>
        <v>1315</v>
      </c>
      <c r="G505" s="8">
        <f>Binning!I506</f>
        <v>155</v>
      </c>
      <c r="H505" s="8">
        <f>Binning!J506</f>
        <v>479.40000000000003</v>
      </c>
      <c r="J505" s="8">
        <f>Binning!L506</f>
        <v>1090</v>
      </c>
      <c r="K505" s="8">
        <f>Binning!M506</f>
        <v>870</v>
      </c>
      <c r="L505" s="8">
        <f>Binning!N506</f>
        <v>90</v>
      </c>
      <c r="M505" s="8">
        <f>Binning!Y506</f>
        <v>5</v>
      </c>
      <c r="O505" s="8">
        <f t="shared" si="294"/>
        <v>140</v>
      </c>
      <c r="P505" s="8">
        <f>Binning!AZ506</f>
        <v>342.4525995351467</v>
      </c>
      <c r="Q505" s="8" t="str">
        <f t="shared" si="295"/>
        <v>MG00D_E11</v>
      </c>
      <c r="R505" s="8">
        <f t="shared" si="326"/>
        <v>1090</v>
      </c>
      <c r="S505" s="8">
        <f t="shared" si="326"/>
        <v>1075</v>
      </c>
      <c r="T505" s="8">
        <f t="shared" si="326"/>
        <v>1030</v>
      </c>
      <c r="U505" s="8">
        <f t="shared" si="326"/>
        <v>1000</v>
      </c>
      <c r="V505" s="8">
        <f t="shared" si="326"/>
        <v>980</v>
      </c>
      <c r="W505" s="8">
        <f t="shared" si="326"/>
        <v>965</v>
      </c>
      <c r="X505" s="8">
        <f t="shared" si="326"/>
        <v>955</v>
      </c>
      <c r="Y505" s="8">
        <f t="shared" si="326"/>
        <v>945</v>
      </c>
      <c r="Z505" s="8">
        <f t="shared" si="326"/>
        <v>935</v>
      </c>
      <c r="AA505" s="8">
        <f t="shared" si="326"/>
        <v>925</v>
      </c>
      <c r="AB505" s="8">
        <f t="shared" si="326"/>
        <v>920</v>
      </c>
      <c r="AC505" s="8">
        <f t="shared" si="326"/>
        <v>915</v>
      </c>
      <c r="AD505" s="8">
        <f t="shared" si="326"/>
        <v>905</v>
      </c>
      <c r="AE505" s="8">
        <f t="shared" si="326"/>
        <v>900</v>
      </c>
      <c r="AF505" s="8">
        <f t="shared" si="326"/>
        <v>895</v>
      </c>
      <c r="AG505" s="8" t="str">
        <f t="shared" si="326"/>
        <v/>
      </c>
      <c r="AH505" s="8" t="str">
        <f t="shared" si="325"/>
        <v/>
      </c>
      <c r="AI505" s="8" t="str">
        <f t="shared" si="325"/>
        <v/>
      </c>
      <c r="AJ505" s="8" t="str">
        <f t="shared" si="325"/>
        <v/>
      </c>
      <c r="AK505" s="8" t="str">
        <f t="shared" si="325"/>
        <v/>
      </c>
      <c r="AL505" s="8" t="str">
        <f t="shared" si="325"/>
        <v/>
      </c>
      <c r="AM505" s="8" t="str">
        <f t="shared" si="325"/>
        <v/>
      </c>
      <c r="AN505" s="8" t="str">
        <f t="shared" si="325"/>
        <v/>
      </c>
      <c r="AO505" s="8" t="str">
        <f t="shared" si="325"/>
        <v/>
      </c>
      <c r="AQ505" s="8">
        <f t="shared" si="296"/>
        <v>140</v>
      </c>
      <c r="AR505" s="8">
        <f t="shared" si="297"/>
        <v>342.4525995351467</v>
      </c>
      <c r="AS505" s="8" t="str">
        <f t="shared" si="298"/>
        <v>MG00D_E11</v>
      </c>
      <c r="AT505" s="8">
        <f t="shared" si="299"/>
        <v>1180</v>
      </c>
      <c r="AU505" s="8">
        <f t="shared" si="300"/>
        <v>1165</v>
      </c>
      <c r="AV505" s="8">
        <f t="shared" si="301"/>
        <v>1120</v>
      </c>
      <c r="AW505" s="8">
        <f t="shared" si="302"/>
        <v>1090</v>
      </c>
      <c r="AX505" s="8">
        <f t="shared" si="303"/>
        <v>1070</v>
      </c>
      <c r="AY505" s="8">
        <f t="shared" si="304"/>
        <v>1055</v>
      </c>
      <c r="AZ505" s="8">
        <f t="shared" si="305"/>
        <v>1045</v>
      </c>
      <c r="BA505" s="8">
        <f t="shared" si="306"/>
        <v>1035</v>
      </c>
      <c r="BB505" s="8">
        <f t="shared" si="307"/>
        <v>1025</v>
      </c>
      <c r="BC505" s="8">
        <f t="shared" si="308"/>
        <v>1015</v>
      </c>
      <c r="BD505" s="8">
        <f t="shared" si="309"/>
        <v>1010</v>
      </c>
      <c r="BE505" s="8">
        <f t="shared" si="310"/>
        <v>1005</v>
      </c>
      <c r="BF505" s="8">
        <f t="shared" si="311"/>
        <v>995</v>
      </c>
      <c r="BG505" s="8">
        <f t="shared" si="312"/>
        <v>990</v>
      </c>
      <c r="BH505" s="8">
        <f t="shared" si="313"/>
        <v>985</v>
      </c>
      <c r="BI505" s="8" t="str">
        <f t="shared" si="314"/>
        <v/>
      </c>
      <c r="BJ505" s="8" t="str">
        <f t="shared" si="315"/>
        <v/>
      </c>
      <c r="BK505" s="8" t="str">
        <f t="shared" si="316"/>
        <v/>
      </c>
      <c r="BL505" s="8" t="str">
        <f t="shared" si="317"/>
        <v/>
      </c>
      <c r="BM505" s="8" t="str">
        <f t="shared" si="318"/>
        <v/>
      </c>
      <c r="BN505" s="8" t="str">
        <f t="shared" si="319"/>
        <v/>
      </c>
      <c r="BO505" s="8" t="str">
        <f t="shared" si="320"/>
        <v/>
      </c>
      <c r="BP505" s="8" t="str">
        <f t="shared" si="321"/>
        <v/>
      </c>
      <c r="BQ505" s="8" t="str">
        <f t="shared" si="322"/>
        <v/>
      </c>
    </row>
    <row r="506" spans="1:69" x14ac:dyDescent="0.2">
      <c r="A506" s="8" t="str">
        <f>Binning!B507</f>
        <v>GPU</v>
      </c>
      <c r="B506" s="8" t="str">
        <f>Binning!C507</f>
        <v>MG00D</v>
      </c>
      <c r="C506" s="8" t="str">
        <f>Binning!D507</f>
        <v>E12</v>
      </c>
      <c r="D506" s="8" t="str">
        <f>Binning!F507</f>
        <v>MG00D_E12</v>
      </c>
      <c r="E506" s="8" t="str">
        <f>Binning!G507</f>
        <v>Bin1</v>
      </c>
      <c r="F506" s="8">
        <f>Binning!H507</f>
        <v>1300</v>
      </c>
      <c r="G506" s="8">
        <f>Binning!I507</f>
        <v>155</v>
      </c>
      <c r="H506" s="8">
        <f>Binning!J507</f>
        <v>479.40000000000003</v>
      </c>
      <c r="J506" s="8">
        <f>Binning!L507</f>
        <v>1090</v>
      </c>
      <c r="K506" s="8">
        <f>Binning!M507</f>
        <v>870</v>
      </c>
      <c r="L506" s="8">
        <f>Binning!N507</f>
        <v>90</v>
      </c>
      <c r="M506" s="8">
        <f>Binning!Y507</f>
        <v>5</v>
      </c>
      <c r="O506" s="8">
        <f t="shared" si="294"/>
        <v>140</v>
      </c>
      <c r="P506" s="8">
        <f>Binning!AZ507</f>
        <v>342.4525995351467</v>
      </c>
      <c r="Q506" s="8" t="str">
        <f t="shared" si="295"/>
        <v>MG00D_E12</v>
      </c>
      <c r="R506" s="8">
        <f t="shared" si="326"/>
        <v>1090</v>
      </c>
      <c r="S506" s="8">
        <f t="shared" si="326"/>
        <v>1060</v>
      </c>
      <c r="T506" s="8">
        <f t="shared" si="326"/>
        <v>1015</v>
      </c>
      <c r="U506" s="8">
        <f t="shared" si="326"/>
        <v>985</v>
      </c>
      <c r="V506" s="8">
        <f t="shared" si="326"/>
        <v>965</v>
      </c>
      <c r="W506" s="8">
        <f t="shared" si="326"/>
        <v>950</v>
      </c>
      <c r="X506" s="8">
        <f t="shared" si="326"/>
        <v>940</v>
      </c>
      <c r="Y506" s="8">
        <f t="shared" si="326"/>
        <v>930</v>
      </c>
      <c r="Z506" s="8">
        <f t="shared" si="326"/>
        <v>920</v>
      </c>
      <c r="AA506" s="8">
        <f t="shared" si="326"/>
        <v>910</v>
      </c>
      <c r="AB506" s="8">
        <f t="shared" si="326"/>
        <v>905</v>
      </c>
      <c r="AC506" s="8">
        <f t="shared" si="326"/>
        <v>900</v>
      </c>
      <c r="AD506" s="8">
        <f t="shared" si="326"/>
        <v>890</v>
      </c>
      <c r="AE506" s="8">
        <f t="shared" si="326"/>
        <v>885</v>
      </c>
      <c r="AF506" s="8">
        <f t="shared" si="326"/>
        <v>880</v>
      </c>
      <c r="AG506" s="8" t="str">
        <f t="shared" si="326"/>
        <v/>
      </c>
      <c r="AH506" s="8" t="str">
        <f t="shared" si="325"/>
        <v/>
      </c>
      <c r="AI506" s="8" t="str">
        <f t="shared" si="325"/>
        <v/>
      </c>
      <c r="AJ506" s="8" t="str">
        <f t="shared" si="325"/>
        <v/>
      </c>
      <c r="AK506" s="8" t="str">
        <f t="shared" si="325"/>
        <v/>
      </c>
      <c r="AL506" s="8" t="str">
        <f t="shared" si="325"/>
        <v/>
      </c>
      <c r="AM506" s="8" t="str">
        <f t="shared" si="325"/>
        <v/>
      </c>
      <c r="AN506" s="8" t="str">
        <f t="shared" si="325"/>
        <v/>
      </c>
      <c r="AO506" s="8" t="str">
        <f t="shared" si="325"/>
        <v/>
      </c>
      <c r="AQ506" s="8">
        <f t="shared" si="296"/>
        <v>140</v>
      </c>
      <c r="AR506" s="8">
        <f t="shared" si="297"/>
        <v>342.4525995351467</v>
      </c>
      <c r="AS506" s="8" t="str">
        <f t="shared" si="298"/>
        <v>MG00D_E12</v>
      </c>
      <c r="AT506" s="8">
        <f t="shared" si="299"/>
        <v>1180</v>
      </c>
      <c r="AU506" s="8">
        <f t="shared" si="300"/>
        <v>1150</v>
      </c>
      <c r="AV506" s="8">
        <f t="shared" si="301"/>
        <v>1105</v>
      </c>
      <c r="AW506" s="8">
        <f t="shared" si="302"/>
        <v>1075</v>
      </c>
      <c r="AX506" s="8">
        <f t="shared" si="303"/>
        <v>1055</v>
      </c>
      <c r="AY506" s="8">
        <f t="shared" si="304"/>
        <v>1040</v>
      </c>
      <c r="AZ506" s="8">
        <f t="shared" si="305"/>
        <v>1030</v>
      </c>
      <c r="BA506" s="8">
        <f t="shared" si="306"/>
        <v>1020</v>
      </c>
      <c r="BB506" s="8">
        <f t="shared" si="307"/>
        <v>1010</v>
      </c>
      <c r="BC506" s="8">
        <f t="shared" si="308"/>
        <v>1000</v>
      </c>
      <c r="BD506" s="8">
        <f t="shared" si="309"/>
        <v>995</v>
      </c>
      <c r="BE506" s="8">
        <f t="shared" si="310"/>
        <v>990</v>
      </c>
      <c r="BF506" s="8">
        <f t="shared" si="311"/>
        <v>980</v>
      </c>
      <c r="BG506" s="8">
        <f t="shared" si="312"/>
        <v>975</v>
      </c>
      <c r="BH506" s="8">
        <f t="shared" si="313"/>
        <v>970</v>
      </c>
      <c r="BI506" s="8" t="str">
        <f t="shared" si="314"/>
        <v/>
      </c>
      <c r="BJ506" s="8" t="str">
        <f t="shared" si="315"/>
        <v/>
      </c>
      <c r="BK506" s="8" t="str">
        <f t="shared" si="316"/>
        <v/>
      </c>
      <c r="BL506" s="8" t="str">
        <f t="shared" si="317"/>
        <v/>
      </c>
      <c r="BM506" s="8" t="str">
        <f t="shared" si="318"/>
        <v/>
      </c>
      <c r="BN506" s="8" t="str">
        <f t="shared" si="319"/>
        <v/>
      </c>
      <c r="BO506" s="8" t="str">
        <f t="shared" si="320"/>
        <v/>
      </c>
      <c r="BP506" s="8" t="str">
        <f t="shared" si="321"/>
        <v/>
      </c>
      <c r="BQ506" s="8" t="str">
        <f t="shared" si="322"/>
        <v/>
      </c>
    </row>
    <row r="507" spans="1:69" x14ac:dyDescent="0.2">
      <c r="A507" s="8" t="str">
        <f>Binning!B508</f>
        <v>GPU</v>
      </c>
      <c r="B507" s="8" t="str">
        <f>Binning!C508</f>
        <v>MG00E</v>
      </c>
      <c r="C507" s="8" t="str">
        <f>Binning!D508</f>
        <v>E1</v>
      </c>
      <c r="D507" s="8" t="str">
        <f>Binning!F508</f>
        <v>MG00E_E1</v>
      </c>
      <c r="E507" s="8" t="str">
        <f>Binning!G508</f>
        <v>Bin1</v>
      </c>
      <c r="F507" s="8">
        <f>Binning!H508</f>
        <v>1535</v>
      </c>
      <c r="G507" s="8">
        <f>Binning!I508</f>
        <v>160</v>
      </c>
      <c r="H507" s="8">
        <f>Binning!J508</f>
        <v>479.40000000000003</v>
      </c>
      <c r="J507" s="8">
        <f>Binning!L508</f>
        <v>1160</v>
      </c>
      <c r="K507" s="8">
        <f>Binning!M508</f>
        <v>885</v>
      </c>
      <c r="L507" s="8">
        <f>Binning!N508</f>
        <v>90</v>
      </c>
      <c r="M507" s="8">
        <f>Binning!Y508</f>
        <v>5</v>
      </c>
      <c r="O507" s="8">
        <f t="shared" si="294"/>
        <v>140</v>
      </c>
      <c r="P507" s="8">
        <f>Binning!AZ508</f>
        <v>342.4525995351467</v>
      </c>
      <c r="Q507" s="8" t="str">
        <f t="shared" si="295"/>
        <v>MG00E_E1</v>
      </c>
      <c r="R507" s="8">
        <f t="shared" ref="R507:AG522" si="327">IF($O507*1.03&gt;R$2,MAX(MIN(FLOOR(($F507-$G507*LOG10($P507*R$2/100))/$M507,1)*$M507,$J507),$K507),"")</f>
        <v>1160</v>
      </c>
      <c r="S507" s="8">
        <f t="shared" si="327"/>
        <v>1160</v>
      </c>
      <c r="T507" s="8">
        <f t="shared" si="327"/>
        <v>1160</v>
      </c>
      <c r="U507" s="8">
        <f t="shared" si="327"/>
        <v>1160</v>
      </c>
      <c r="V507" s="8">
        <f t="shared" si="327"/>
        <v>1160</v>
      </c>
      <c r="W507" s="8">
        <f t="shared" si="327"/>
        <v>1160</v>
      </c>
      <c r="X507" s="8">
        <f t="shared" si="327"/>
        <v>1160</v>
      </c>
      <c r="Y507" s="8">
        <f t="shared" si="327"/>
        <v>1150</v>
      </c>
      <c r="Z507" s="8">
        <f t="shared" si="327"/>
        <v>1140</v>
      </c>
      <c r="AA507" s="8">
        <f t="shared" si="327"/>
        <v>1135</v>
      </c>
      <c r="AB507" s="8">
        <f t="shared" si="327"/>
        <v>1125</v>
      </c>
      <c r="AC507" s="8">
        <f t="shared" si="327"/>
        <v>1120</v>
      </c>
      <c r="AD507" s="8">
        <f t="shared" si="327"/>
        <v>1115</v>
      </c>
      <c r="AE507" s="8">
        <f t="shared" si="327"/>
        <v>1110</v>
      </c>
      <c r="AF507" s="8">
        <f t="shared" si="327"/>
        <v>1105</v>
      </c>
      <c r="AG507" s="8" t="str">
        <f t="shared" si="327"/>
        <v/>
      </c>
      <c r="AH507" s="8" t="str">
        <f t="shared" si="325"/>
        <v/>
      </c>
      <c r="AI507" s="8" t="str">
        <f t="shared" si="325"/>
        <v/>
      </c>
      <c r="AJ507" s="8" t="str">
        <f t="shared" si="325"/>
        <v/>
      </c>
      <c r="AK507" s="8" t="str">
        <f t="shared" si="325"/>
        <v/>
      </c>
      <c r="AL507" s="8" t="str">
        <f t="shared" si="325"/>
        <v/>
      </c>
      <c r="AM507" s="8" t="str">
        <f t="shared" si="325"/>
        <v/>
      </c>
      <c r="AN507" s="8" t="str">
        <f t="shared" si="325"/>
        <v/>
      </c>
      <c r="AO507" s="8" t="str">
        <f t="shared" si="325"/>
        <v/>
      </c>
      <c r="AQ507" s="8">
        <f t="shared" si="296"/>
        <v>140</v>
      </c>
      <c r="AR507" s="8">
        <f t="shared" si="297"/>
        <v>342.4525995351467</v>
      </c>
      <c r="AS507" s="8" t="str">
        <f t="shared" si="298"/>
        <v>MG00E_E1</v>
      </c>
      <c r="AT507" s="8">
        <f t="shared" si="299"/>
        <v>1250</v>
      </c>
      <c r="AU507" s="8">
        <f t="shared" si="300"/>
        <v>1250</v>
      </c>
      <c r="AV507" s="8">
        <f t="shared" si="301"/>
        <v>1250</v>
      </c>
      <c r="AW507" s="8">
        <f t="shared" si="302"/>
        <v>1250</v>
      </c>
      <c r="AX507" s="8">
        <f t="shared" si="303"/>
        <v>1250</v>
      </c>
      <c r="AY507" s="8">
        <f t="shared" si="304"/>
        <v>1250</v>
      </c>
      <c r="AZ507" s="8">
        <f t="shared" si="305"/>
        <v>1250</v>
      </c>
      <c r="BA507" s="8">
        <f t="shared" si="306"/>
        <v>1240</v>
      </c>
      <c r="BB507" s="8">
        <f t="shared" si="307"/>
        <v>1230</v>
      </c>
      <c r="BC507" s="8">
        <f t="shared" si="308"/>
        <v>1225</v>
      </c>
      <c r="BD507" s="8">
        <f t="shared" si="309"/>
        <v>1215</v>
      </c>
      <c r="BE507" s="8">
        <f t="shared" si="310"/>
        <v>1210</v>
      </c>
      <c r="BF507" s="8">
        <f t="shared" si="311"/>
        <v>1205</v>
      </c>
      <c r="BG507" s="8">
        <f t="shared" si="312"/>
        <v>1200</v>
      </c>
      <c r="BH507" s="8">
        <f t="shared" si="313"/>
        <v>1195</v>
      </c>
      <c r="BI507" s="8" t="str">
        <f t="shared" si="314"/>
        <v/>
      </c>
      <c r="BJ507" s="8" t="str">
        <f t="shared" si="315"/>
        <v/>
      </c>
      <c r="BK507" s="8" t="str">
        <f t="shared" si="316"/>
        <v/>
      </c>
      <c r="BL507" s="8" t="str">
        <f t="shared" si="317"/>
        <v/>
      </c>
      <c r="BM507" s="8" t="str">
        <f t="shared" si="318"/>
        <v/>
      </c>
      <c r="BN507" s="8" t="str">
        <f t="shared" si="319"/>
        <v/>
      </c>
      <c r="BO507" s="8" t="str">
        <f t="shared" si="320"/>
        <v/>
      </c>
      <c r="BP507" s="8" t="str">
        <f t="shared" si="321"/>
        <v/>
      </c>
      <c r="BQ507" s="8" t="str">
        <f t="shared" si="322"/>
        <v/>
      </c>
    </row>
    <row r="508" spans="1:69" x14ac:dyDescent="0.2">
      <c r="A508" s="8" t="str">
        <f>Binning!B509</f>
        <v>GPU</v>
      </c>
      <c r="B508" s="8" t="str">
        <f>Binning!C509</f>
        <v>MG00E</v>
      </c>
      <c r="C508" s="8" t="str">
        <f>Binning!D509</f>
        <v>E2</v>
      </c>
      <c r="D508" s="8" t="str">
        <f>Binning!F509</f>
        <v>MG00E_E2</v>
      </c>
      <c r="E508" s="8" t="str">
        <f>Binning!G509</f>
        <v>Bin1</v>
      </c>
      <c r="F508" s="8">
        <f>Binning!H509</f>
        <v>1520</v>
      </c>
      <c r="G508" s="8">
        <f>Binning!I509</f>
        <v>160</v>
      </c>
      <c r="H508" s="8">
        <f>Binning!J509</f>
        <v>479.40000000000003</v>
      </c>
      <c r="J508" s="8">
        <f>Binning!L509</f>
        <v>1150</v>
      </c>
      <c r="K508" s="8">
        <f>Binning!M509</f>
        <v>885</v>
      </c>
      <c r="L508" s="8">
        <f>Binning!N509</f>
        <v>90</v>
      </c>
      <c r="M508" s="8">
        <f>Binning!Y509</f>
        <v>5</v>
      </c>
      <c r="O508" s="8">
        <f t="shared" si="294"/>
        <v>140</v>
      </c>
      <c r="P508" s="8">
        <f>Binning!AZ509</f>
        <v>342.4525995351467</v>
      </c>
      <c r="Q508" s="8" t="str">
        <f t="shared" si="295"/>
        <v>MG00E_E2</v>
      </c>
      <c r="R508" s="8">
        <f t="shared" si="327"/>
        <v>1150</v>
      </c>
      <c r="S508" s="8">
        <f t="shared" si="327"/>
        <v>1150</v>
      </c>
      <c r="T508" s="8">
        <f t="shared" si="327"/>
        <v>1150</v>
      </c>
      <c r="U508" s="8">
        <f t="shared" si="327"/>
        <v>1150</v>
      </c>
      <c r="V508" s="8">
        <f t="shared" si="327"/>
        <v>1150</v>
      </c>
      <c r="W508" s="8">
        <f t="shared" si="327"/>
        <v>1150</v>
      </c>
      <c r="X508" s="8">
        <f t="shared" si="327"/>
        <v>1145</v>
      </c>
      <c r="Y508" s="8">
        <f t="shared" si="327"/>
        <v>1135</v>
      </c>
      <c r="Z508" s="8">
        <f t="shared" si="327"/>
        <v>1125</v>
      </c>
      <c r="AA508" s="8">
        <f t="shared" si="327"/>
        <v>1120</v>
      </c>
      <c r="AB508" s="8">
        <f t="shared" si="327"/>
        <v>1110</v>
      </c>
      <c r="AC508" s="8">
        <f t="shared" si="327"/>
        <v>1105</v>
      </c>
      <c r="AD508" s="8">
        <f t="shared" si="327"/>
        <v>1100</v>
      </c>
      <c r="AE508" s="8">
        <f t="shared" si="327"/>
        <v>1095</v>
      </c>
      <c r="AF508" s="8">
        <f t="shared" si="327"/>
        <v>1090</v>
      </c>
      <c r="AG508" s="8" t="str">
        <f t="shared" si="327"/>
        <v/>
      </c>
      <c r="AH508" s="8" t="str">
        <f t="shared" si="325"/>
        <v/>
      </c>
      <c r="AI508" s="8" t="str">
        <f t="shared" si="325"/>
        <v/>
      </c>
      <c r="AJ508" s="8" t="str">
        <f t="shared" si="325"/>
        <v/>
      </c>
      <c r="AK508" s="8" t="str">
        <f t="shared" si="325"/>
        <v/>
      </c>
      <c r="AL508" s="8" t="str">
        <f t="shared" si="325"/>
        <v/>
      </c>
      <c r="AM508" s="8" t="str">
        <f t="shared" si="325"/>
        <v/>
      </c>
      <c r="AN508" s="8" t="str">
        <f t="shared" si="325"/>
        <v/>
      </c>
      <c r="AO508" s="8" t="str">
        <f t="shared" si="325"/>
        <v/>
      </c>
      <c r="AQ508" s="8">
        <f t="shared" si="296"/>
        <v>140</v>
      </c>
      <c r="AR508" s="8">
        <f t="shared" si="297"/>
        <v>342.4525995351467</v>
      </c>
      <c r="AS508" s="8" t="str">
        <f t="shared" si="298"/>
        <v>MG00E_E2</v>
      </c>
      <c r="AT508" s="8">
        <f t="shared" si="299"/>
        <v>1240</v>
      </c>
      <c r="AU508" s="8">
        <f t="shared" si="300"/>
        <v>1240</v>
      </c>
      <c r="AV508" s="8">
        <f t="shared" si="301"/>
        <v>1240</v>
      </c>
      <c r="AW508" s="8">
        <f t="shared" si="302"/>
        <v>1240</v>
      </c>
      <c r="AX508" s="8">
        <f t="shared" si="303"/>
        <v>1240</v>
      </c>
      <c r="AY508" s="8">
        <f t="shared" si="304"/>
        <v>1240</v>
      </c>
      <c r="AZ508" s="8">
        <f t="shared" si="305"/>
        <v>1235</v>
      </c>
      <c r="BA508" s="8">
        <f t="shared" si="306"/>
        <v>1225</v>
      </c>
      <c r="BB508" s="8">
        <f t="shared" si="307"/>
        <v>1215</v>
      </c>
      <c r="BC508" s="8">
        <f t="shared" si="308"/>
        <v>1210</v>
      </c>
      <c r="BD508" s="8">
        <f t="shared" si="309"/>
        <v>1200</v>
      </c>
      <c r="BE508" s="8">
        <f t="shared" si="310"/>
        <v>1195</v>
      </c>
      <c r="BF508" s="8">
        <f t="shared" si="311"/>
        <v>1190</v>
      </c>
      <c r="BG508" s="8">
        <f t="shared" si="312"/>
        <v>1185</v>
      </c>
      <c r="BH508" s="8">
        <f t="shared" si="313"/>
        <v>1180</v>
      </c>
      <c r="BI508" s="8" t="str">
        <f t="shared" si="314"/>
        <v/>
      </c>
      <c r="BJ508" s="8" t="str">
        <f t="shared" si="315"/>
        <v/>
      </c>
      <c r="BK508" s="8" t="str">
        <f t="shared" si="316"/>
        <v/>
      </c>
      <c r="BL508" s="8" t="str">
        <f t="shared" si="317"/>
        <v/>
      </c>
      <c r="BM508" s="8" t="str">
        <f t="shared" si="318"/>
        <v/>
      </c>
      <c r="BN508" s="8" t="str">
        <f t="shared" si="319"/>
        <v/>
      </c>
      <c r="BO508" s="8" t="str">
        <f t="shared" si="320"/>
        <v/>
      </c>
      <c r="BP508" s="8" t="str">
        <f t="shared" si="321"/>
        <v/>
      </c>
      <c r="BQ508" s="8" t="str">
        <f t="shared" si="322"/>
        <v/>
      </c>
    </row>
    <row r="509" spans="1:69" x14ac:dyDescent="0.2">
      <c r="A509" s="8" t="str">
        <f>Binning!B510</f>
        <v>GPU</v>
      </c>
      <c r="B509" s="8" t="str">
        <f>Binning!C510</f>
        <v>MG00E</v>
      </c>
      <c r="C509" s="8" t="str">
        <f>Binning!D510</f>
        <v>E3</v>
      </c>
      <c r="D509" s="8" t="str">
        <f>Binning!F510</f>
        <v>MG00E_E3</v>
      </c>
      <c r="E509" s="8" t="str">
        <f>Binning!G510</f>
        <v>Bin1</v>
      </c>
      <c r="F509" s="8">
        <f>Binning!H510</f>
        <v>1505</v>
      </c>
      <c r="G509" s="8">
        <f>Binning!I510</f>
        <v>160</v>
      </c>
      <c r="H509" s="8">
        <f>Binning!J510</f>
        <v>479.40000000000003</v>
      </c>
      <c r="J509" s="8">
        <f>Binning!L510</f>
        <v>1140</v>
      </c>
      <c r="K509" s="8">
        <f>Binning!M510</f>
        <v>885</v>
      </c>
      <c r="L509" s="8">
        <f>Binning!N510</f>
        <v>90</v>
      </c>
      <c r="M509" s="8">
        <f>Binning!Y510</f>
        <v>5</v>
      </c>
      <c r="O509" s="8">
        <f t="shared" si="294"/>
        <v>140</v>
      </c>
      <c r="P509" s="8">
        <f>Binning!AZ510</f>
        <v>342.4525995351467</v>
      </c>
      <c r="Q509" s="8" t="str">
        <f t="shared" si="295"/>
        <v>MG00E_E3</v>
      </c>
      <c r="R509" s="8">
        <f t="shared" si="327"/>
        <v>1140</v>
      </c>
      <c r="S509" s="8">
        <f t="shared" si="327"/>
        <v>1140</v>
      </c>
      <c r="T509" s="8">
        <f t="shared" si="327"/>
        <v>1140</v>
      </c>
      <c r="U509" s="8">
        <f t="shared" si="327"/>
        <v>1140</v>
      </c>
      <c r="V509" s="8">
        <f t="shared" si="327"/>
        <v>1140</v>
      </c>
      <c r="W509" s="8">
        <f t="shared" si="327"/>
        <v>1140</v>
      </c>
      <c r="X509" s="8">
        <f t="shared" si="327"/>
        <v>1130</v>
      </c>
      <c r="Y509" s="8">
        <f t="shared" si="327"/>
        <v>1120</v>
      </c>
      <c r="Z509" s="8">
        <f t="shared" si="327"/>
        <v>1110</v>
      </c>
      <c r="AA509" s="8">
        <f t="shared" si="327"/>
        <v>1105</v>
      </c>
      <c r="AB509" s="8">
        <f t="shared" si="327"/>
        <v>1095</v>
      </c>
      <c r="AC509" s="8">
        <f t="shared" si="327"/>
        <v>1090</v>
      </c>
      <c r="AD509" s="8">
        <f t="shared" si="327"/>
        <v>1085</v>
      </c>
      <c r="AE509" s="8">
        <f t="shared" si="327"/>
        <v>1080</v>
      </c>
      <c r="AF509" s="8">
        <f t="shared" si="327"/>
        <v>1075</v>
      </c>
      <c r="AG509" s="8" t="str">
        <f t="shared" si="327"/>
        <v/>
      </c>
      <c r="AH509" s="8" t="str">
        <f t="shared" si="325"/>
        <v/>
      </c>
      <c r="AI509" s="8" t="str">
        <f t="shared" si="325"/>
        <v/>
      </c>
      <c r="AJ509" s="8" t="str">
        <f t="shared" si="325"/>
        <v/>
      </c>
      <c r="AK509" s="8" t="str">
        <f t="shared" si="325"/>
        <v/>
      </c>
      <c r="AL509" s="8" t="str">
        <f t="shared" si="325"/>
        <v/>
      </c>
      <c r="AM509" s="8" t="str">
        <f t="shared" si="325"/>
        <v/>
      </c>
      <c r="AN509" s="8" t="str">
        <f t="shared" si="325"/>
        <v/>
      </c>
      <c r="AO509" s="8" t="str">
        <f t="shared" si="325"/>
        <v/>
      </c>
      <c r="AQ509" s="8">
        <f t="shared" si="296"/>
        <v>140</v>
      </c>
      <c r="AR509" s="8">
        <f t="shared" si="297"/>
        <v>342.4525995351467</v>
      </c>
      <c r="AS509" s="8" t="str">
        <f t="shared" si="298"/>
        <v>MG00E_E3</v>
      </c>
      <c r="AT509" s="8">
        <f t="shared" si="299"/>
        <v>1230</v>
      </c>
      <c r="AU509" s="8">
        <f t="shared" si="300"/>
        <v>1230</v>
      </c>
      <c r="AV509" s="8">
        <f t="shared" si="301"/>
        <v>1230</v>
      </c>
      <c r="AW509" s="8">
        <f t="shared" si="302"/>
        <v>1230</v>
      </c>
      <c r="AX509" s="8">
        <f t="shared" si="303"/>
        <v>1230</v>
      </c>
      <c r="AY509" s="8">
        <f t="shared" si="304"/>
        <v>1230</v>
      </c>
      <c r="AZ509" s="8">
        <f t="shared" si="305"/>
        <v>1220</v>
      </c>
      <c r="BA509" s="8">
        <f t="shared" si="306"/>
        <v>1210</v>
      </c>
      <c r="BB509" s="8">
        <f t="shared" si="307"/>
        <v>1200</v>
      </c>
      <c r="BC509" s="8">
        <f t="shared" si="308"/>
        <v>1195</v>
      </c>
      <c r="BD509" s="8">
        <f t="shared" si="309"/>
        <v>1185</v>
      </c>
      <c r="BE509" s="8">
        <f t="shared" si="310"/>
        <v>1180</v>
      </c>
      <c r="BF509" s="8">
        <f t="shared" si="311"/>
        <v>1175</v>
      </c>
      <c r="BG509" s="8">
        <f t="shared" si="312"/>
        <v>1170</v>
      </c>
      <c r="BH509" s="8">
        <f t="shared" si="313"/>
        <v>1165</v>
      </c>
      <c r="BI509" s="8" t="str">
        <f t="shared" si="314"/>
        <v/>
      </c>
      <c r="BJ509" s="8" t="str">
        <f t="shared" si="315"/>
        <v/>
      </c>
      <c r="BK509" s="8" t="str">
        <f t="shared" si="316"/>
        <v/>
      </c>
      <c r="BL509" s="8" t="str">
        <f t="shared" si="317"/>
        <v/>
      </c>
      <c r="BM509" s="8" t="str">
        <f t="shared" si="318"/>
        <v/>
      </c>
      <c r="BN509" s="8" t="str">
        <f t="shared" si="319"/>
        <v/>
      </c>
      <c r="BO509" s="8" t="str">
        <f t="shared" si="320"/>
        <v/>
      </c>
      <c r="BP509" s="8" t="str">
        <f t="shared" si="321"/>
        <v/>
      </c>
      <c r="BQ509" s="8" t="str">
        <f t="shared" si="322"/>
        <v/>
      </c>
    </row>
    <row r="510" spans="1:69" x14ac:dyDescent="0.2">
      <c r="A510" s="8" t="str">
        <f>Binning!B511</f>
        <v>GPU</v>
      </c>
      <c r="B510" s="8" t="str">
        <f>Binning!C511</f>
        <v>MG00E</v>
      </c>
      <c r="C510" s="8" t="str">
        <f>Binning!D511</f>
        <v>E4</v>
      </c>
      <c r="D510" s="8" t="str">
        <f>Binning!F511</f>
        <v>MG00E_E4</v>
      </c>
      <c r="E510" s="8" t="str">
        <f>Binning!G511</f>
        <v>Bin1</v>
      </c>
      <c r="F510" s="8">
        <f>Binning!H511</f>
        <v>1490</v>
      </c>
      <c r="G510" s="8">
        <f>Binning!I511</f>
        <v>160</v>
      </c>
      <c r="H510" s="8">
        <f>Binning!J511</f>
        <v>479.40000000000003</v>
      </c>
      <c r="J510" s="8">
        <f>Binning!L511</f>
        <v>1140</v>
      </c>
      <c r="K510" s="8">
        <f>Binning!M511</f>
        <v>885</v>
      </c>
      <c r="L510" s="8">
        <f>Binning!N511</f>
        <v>90</v>
      </c>
      <c r="M510" s="8">
        <f>Binning!Y511</f>
        <v>5</v>
      </c>
      <c r="O510" s="8">
        <f t="shared" si="294"/>
        <v>140</v>
      </c>
      <c r="P510" s="8">
        <f>Binning!AZ511</f>
        <v>342.4525995351467</v>
      </c>
      <c r="Q510" s="8" t="str">
        <f t="shared" si="295"/>
        <v>MG00E_E4</v>
      </c>
      <c r="R510" s="8">
        <f t="shared" si="327"/>
        <v>1140</v>
      </c>
      <c r="S510" s="8">
        <f t="shared" si="327"/>
        <v>1140</v>
      </c>
      <c r="T510" s="8">
        <f t="shared" si="327"/>
        <v>1140</v>
      </c>
      <c r="U510" s="8">
        <f t="shared" si="327"/>
        <v>1140</v>
      </c>
      <c r="V510" s="8">
        <f t="shared" si="327"/>
        <v>1140</v>
      </c>
      <c r="W510" s="8">
        <f t="shared" si="327"/>
        <v>1130</v>
      </c>
      <c r="X510" s="8">
        <f t="shared" si="327"/>
        <v>1115</v>
      </c>
      <c r="Y510" s="8">
        <f t="shared" si="327"/>
        <v>1105</v>
      </c>
      <c r="Z510" s="8">
        <f t="shared" si="327"/>
        <v>1095</v>
      </c>
      <c r="AA510" s="8">
        <f t="shared" si="327"/>
        <v>1090</v>
      </c>
      <c r="AB510" s="8">
        <f t="shared" si="327"/>
        <v>1080</v>
      </c>
      <c r="AC510" s="8">
        <f t="shared" si="327"/>
        <v>1075</v>
      </c>
      <c r="AD510" s="8">
        <f t="shared" si="327"/>
        <v>1070</v>
      </c>
      <c r="AE510" s="8">
        <f t="shared" si="327"/>
        <v>1065</v>
      </c>
      <c r="AF510" s="8">
        <f t="shared" si="327"/>
        <v>1060</v>
      </c>
      <c r="AG510" s="8" t="str">
        <f t="shared" si="327"/>
        <v/>
      </c>
      <c r="AH510" s="8" t="str">
        <f t="shared" si="325"/>
        <v/>
      </c>
      <c r="AI510" s="8" t="str">
        <f t="shared" si="325"/>
        <v/>
      </c>
      <c r="AJ510" s="8" t="str">
        <f t="shared" si="325"/>
        <v/>
      </c>
      <c r="AK510" s="8" t="str">
        <f t="shared" si="325"/>
        <v/>
      </c>
      <c r="AL510" s="8" t="str">
        <f t="shared" si="325"/>
        <v/>
      </c>
      <c r="AM510" s="8" t="str">
        <f t="shared" si="325"/>
        <v/>
      </c>
      <c r="AN510" s="8" t="str">
        <f t="shared" si="325"/>
        <v/>
      </c>
      <c r="AO510" s="8" t="str">
        <f t="shared" si="325"/>
        <v/>
      </c>
      <c r="AQ510" s="8">
        <f t="shared" si="296"/>
        <v>140</v>
      </c>
      <c r="AR510" s="8">
        <f t="shared" si="297"/>
        <v>342.4525995351467</v>
      </c>
      <c r="AS510" s="8" t="str">
        <f t="shared" si="298"/>
        <v>MG00E_E4</v>
      </c>
      <c r="AT510" s="8">
        <f t="shared" si="299"/>
        <v>1230</v>
      </c>
      <c r="AU510" s="8">
        <f t="shared" si="300"/>
        <v>1230</v>
      </c>
      <c r="AV510" s="8">
        <f t="shared" si="301"/>
        <v>1230</v>
      </c>
      <c r="AW510" s="8">
        <f t="shared" si="302"/>
        <v>1230</v>
      </c>
      <c r="AX510" s="8">
        <f t="shared" si="303"/>
        <v>1230</v>
      </c>
      <c r="AY510" s="8">
        <f t="shared" si="304"/>
        <v>1220</v>
      </c>
      <c r="AZ510" s="8">
        <f t="shared" si="305"/>
        <v>1205</v>
      </c>
      <c r="BA510" s="8">
        <f t="shared" si="306"/>
        <v>1195</v>
      </c>
      <c r="BB510" s="8">
        <f t="shared" si="307"/>
        <v>1185</v>
      </c>
      <c r="BC510" s="8">
        <f t="shared" si="308"/>
        <v>1180</v>
      </c>
      <c r="BD510" s="8">
        <f t="shared" si="309"/>
        <v>1170</v>
      </c>
      <c r="BE510" s="8">
        <f t="shared" si="310"/>
        <v>1165</v>
      </c>
      <c r="BF510" s="8">
        <f t="shared" si="311"/>
        <v>1160</v>
      </c>
      <c r="BG510" s="8">
        <f t="shared" si="312"/>
        <v>1155</v>
      </c>
      <c r="BH510" s="8">
        <f t="shared" si="313"/>
        <v>1150</v>
      </c>
      <c r="BI510" s="8" t="str">
        <f t="shared" si="314"/>
        <v/>
      </c>
      <c r="BJ510" s="8" t="str">
        <f t="shared" si="315"/>
        <v/>
      </c>
      <c r="BK510" s="8" t="str">
        <f t="shared" si="316"/>
        <v/>
      </c>
      <c r="BL510" s="8" t="str">
        <f t="shared" si="317"/>
        <v/>
      </c>
      <c r="BM510" s="8" t="str">
        <f t="shared" si="318"/>
        <v/>
      </c>
      <c r="BN510" s="8" t="str">
        <f t="shared" si="319"/>
        <v/>
      </c>
      <c r="BO510" s="8" t="str">
        <f t="shared" si="320"/>
        <v/>
      </c>
      <c r="BP510" s="8" t="str">
        <f t="shared" si="321"/>
        <v/>
      </c>
      <c r="BQ510" s="8" t="str">
        <f t="shared" si="322"/>
        <v/>
      </c>
    </row>
    <row r="511" spans="1:69" x14ac:dyDescent="0.2">
      <c r="A511" s="8" t="str">
        <f>Binning!B512</f>
        <v>GPU</v>
      </c>
      <c r="B511" s="8" t="str">
        <f>Binning!C512</f>
        <v>MG00E</v>
      </c>
      <c r="C511" s="8" t="str">
        <f>Binning!D512</f>
        <v>E5</v>
      </c>
      <c r="D511" s="8" t="str">
        <f>Binning!F512</f>
        <v>MG00E_E5</v>
      </c>
      <c r="E511" s="8" t="str">
        <f>Binning!G512</f>
        <v>Bin1</v>
      </c>
      <c r="F511" s="8">
        <f>Binning!H512</f>
        <v>1475</v>
      </c>
      <c r="G511" s="8">
        <f>Binning!I512</f>
        <v>160</v>
      </c>
      <c r="H511" s="8">
        <f>Binning!J512</f>
        <v>479.40000000000003</v>
      </c>
      <c r="J511" s="8">
        <f>Binning!L512</f>
        <v>1140</v>
      </c>
      <c r="K511" s="8">
        <f>Binning!M512</f>
        <v>885</v>
      </c>
      <c r="L511" s="8">
        <f>Binning!N512</f>
        <v>90</v>
      </c>
      <c r="M511" s="8">
        <f>Binning!Y512</f>
        <v>5</v>
      </c>
      <c r="O511" s="8">
        <f t="shared" si="294"/>
        <v>140</v>
      </c>
      <c r="P511" s="8">
        <f>Binning!AZ512</f>
        <v>342.4525995351467</v>
      </c>
      <c r="Q511" s="8" t="str">
        <f t="shared" si="295"/>
        <v>MG00E_E5</v>
      </c>
      <c r="R511" s="8">
        <f t="shared" si="327"/>
        <v>1140</v>
      </c>
      <c r="S511" s="8">
        <f t="shared" si="327"/>
        <v>1140</v>
      </c>
      <c r="T511" s="8">
        <f t="shared" si="327"/>
        <v>1140</v>
      </c>
      <c r="U511" s="8">
        <f t="shared" si="327"/>
        <v>1140</v>
      </c>
      <c r="V511" s="8">
        <f t="shared" si="327"/>
        <v>1130</v>
      </c>
      <c r="W511" s="8">
        <f t="shared" si="327"/>
        <v>1115</v>
      </c>
      <c r="X511" s="8">
        <f t="shared" si="327"/>
        <v>1100</v>
      </c>
      <c r="Y511" s="8">
        <f t="shared" si="327"/>
        <v>1090</v>
      </c>
      <c r="Z511" s="8">
        <f t="shared" si="327"/>
        <v>1080</v>
      </c>
      <c r="AA511" s="8">
        <f t="shared" si="327"/>
        <v>1075</v>
      </c>
      <c r="AB511" s="8">
        <f t="shared" si="327"/>
        <v>1065</v>
      </c>
      <c r="AC511" s="8">
        <f t="shared" si="327"/>
        <v>1060</v>
      </c>
      <c r="AD511" s="8">
        <f t="shared" si="327"/>
        <v>1055</v>
      </c>
      <c r="AE511" s="8">
        <f t="shared" si="327"/>
        <v>1050</v>
      </c>
      <c r="AF511" s="8">
        <f t="shared" si="327"/>
        <v>1045</v>
      </c>
      <c r="AG511" s="8" t="str">
        <f t="shared" si="327"/>
        <v/>
      </c>
      <c r="AH511" s="8" t="str">
        <f t="shared" si="325"/>
        <v/>
      </c>
      <c r="AI511" s="8" t="str">
        <f t="shared" si="325"/>
        <v/>
      </c>
      <c r="AJ511" s="8" t="str">
        <f t="shared" si="325"/>
        <v/>
      </c>
      <c r="AK511" s="8" t="str">
        <f t="shared" si="325"/>
        <v/>
      </c>
      <c r="AL511" s="8" t="str">
        <f t="shared" si="325"/>
        <v/>
      </c>
      <c r="AM511" s="8" t="str">
        <f t="shared" si="325"/>
        <v/>
      </c>
      <c r="AN511" s="8" t="str">
        <f t="shared" si="325"/>
        <v/>
      </c>
      <c r="AO511" s="8" t="str">
        <f t="shared" si="325"/>
        <v/>
      </c>
      <c r="AQ511" s="8">
        <f t="shared" si="296"/>
        <v>140</v>
      </c>
      <c r="AR511" s="8">
        <f t="shared" si="297"/>
        <v>342.4525995351467</v>
      </c>
      <c r="AS511" s="8" t="str">
        <f t="shared" si="298"/>
        <v>MG00E_E5</v>
      </c>
      <c r="AT511" s="8">
        <f t="shared" si="299"/>
        <v>1230</v>
      </c>
      <c r="AU511" s="8">
        <f t="shared" si="300"/>
        <v>1230</v>
      </c>
      <c r="AV511" s="8">
        <f t="shared" si="301"/>
        <v>1230</v>
      </c>
      <c r="AW511" s="8">
        <f t="shared" si="302"/>
        <v>1230</v>
      </c>
      <c r="AX511" s="8">
        <f t="shared" si="303"/>
        <v>1220</v>
      </c>
      <c r="AY511" s="8">
        <f t="shared" si="304"/>
        <v>1205</v>
      </c>
      <c r="AZ511" s="8">
        <f t="shared" si="305"/>
        <v>1190</v>
      </c>
      <c r="BA511" s="8">
        <f t="shared" si="306"/>
        <v>1180</v>
      </c>
      <c r="BB511" s="8">
        <f t="shared" si="307"/>
        <v>1170</v>
      </c>
      <c r="BC511" s="8">
        <f t="shared" si="308"/>
        <v>1165</v>
      </c>
      <c r="BD511" s="8">
        <f t="shared" si="309"/>
        <v>1155</v>
      </c>
      <c r="BE511" s="8">
        <f t="shared" si="310"/>
        <v>1150</v>
      </c>
      <c r="BF511" s="8">
        <f t="shared" si="311"/>
        <v>1145</v>
      </c>
      <c r="BG511" s="8">
        <f t="shared" si="312"/>
        <v>1140</v>
      </c>
      <c r="BH511" s="8">
        <f t="shared" si="313"/>
        <v>1135</v>
      </c>
      <c r="BI511" s="8" t="str">
        <f t="shared" si="314"/>
        <v/>
      </c>
      <c r="BJ511" s="8" t="str">
        <f t="shared" si="315"/>
        <v/>
      </c>
      <c r="BK511" s="8" t="str">
        <f t="shared" si="316"/>
        <v/>
      </c>
      <c r="BL511" s="8" t="str">
        <f t="shared" si="317"/>
        <v/>
      </c>
      <c r="BM511" s="8" t="str">
        <f t="shared" si="318"/>
        <v/>
      </c>
      <c r="BN511" s="8" t="str">
        <f t="shared" si="319"/>
        <v/>
      </c>
      <c r="BO511" s="8" t="str">
        <f t="shared" si="320"/>
        <v/>
      </c>
      <c r="BP511" s="8" t="str">
        <f t="shared" si="321"/>
        <v/>
      </c>
      <c r="BQ511" s="8" t="str">
        <f t="shared" si="322"/>
        <v/>
      </c>
    </row>
    <row r="512" spans="1:69" x14ac:dyDescent="0.2">
      <c r="A512" s="8" t="str">
        <f>Binning!B513</f>
        <v>GPU</v>
      </c>
      <c r="B512" s="8" t="str">
        <f>Binning!C513</f>
        <v>MG00E</v>
      </c>
      <c r="C512" s="8" t="str">
        <f>Binning!D513</f>
        <v>E6</v>
      </c>
      <c r="D512" s="8" t="str">
        <f>Binning!F513</f>
        <v>MG00E_E6</v>
      </c>
      <c r="E512" s="8" t="str">
        <f>Binning!G513</f>
        <v>Bin1</v>
      </c>
      <c r="F512" s="8">
        <f>Binning!H513</f>
        <v>1460</v>
      </c>
      <c r="G512" s="8">
        <f>Binning!I513</f>
        <v>160</v>
      </c>
      <c r="H512" s="8">
        <f>Binning!J513</f>
        <v>479.40000000000003</v>
      </c>
      <c r="J512" s="8">
        <f>Binning!L513</f>
        <v>1140</v>
      </c>
      <c r="K512" s="8">
        <f>Binning!M513</f>
        <v>885</v>
      </c>
      <c r="L512" s="8">
        <f>Binning!N513</f>
        <v>90</v>
      </c>
      <c r="M512" s="8">
        <f>Binning!Y513</f>
        <v>5</v>
      </c>
      <c r="O512" s="8">
        <f t="shared" si="294"/>
        <v>140</v>
      </c>
      <c r="P512" s="8">
        <f>Binning!AZ513</f>
        <v>342.4525995351467</v>
      </c>
      <c r="Q512" s="8" t="str">
        <f t="shared" si="295"/>
        <v>MG00E_E6</v>
      </c>
      <c r="R512" s="8">
        <f t="shared" si="327"/>
        <v>1140</v>
      </c>
      <c r="S512" s="8">
        <f t="shared" si="327"/>
        <v>1140</v>
      </c>
      <c r="T512" s="8">
        <f t="shared" si="327"/>
        <v>1140</v>
      </c>
      <c r="U512" s="8">
        <f t="shared" si="327"/>
        <v>1135</v>
      </c>
      <c r="V512" s="8">
        <f t="shared" si="327"/>
        <v>1115</v>
      </c>
      <c r="W512" s="8">
        <f t="shared" si="327"/>
        <v>1100</v>
      </c>
      <c r="X512" s="8">
        <f t="shared" si="327"/>
        <v>1085</v>
      </c>
      <c r="Y512" s="8">
        <f t="shared" si="327"/>
        <v>1075</v>
      </c>
      <c r="Z512" s="8">
        <f t="shared" si="327"/>
        <v>1065</v>
      </c>
      <c r="AA512" s="8">
        <f t="shared" si="327"/>
        <v>1060</v>
      </c>
      <c r="AB512" s="8">
        <f t="shared" si="327"/>
        <v>1050</v>
      </c>
      <c r="AC512" s="8">
        <f t="shared" si="327"/>
        <v>1045</v>
      </c>
      <c r="AD512" s="8">
        <f t="shared" si="327"/>
        <v>1040</v>
      </c>
      <c r="AE512" s="8">
        <f t="shared" si="327"/>
        <v>1035</v>
      </c>
      <c r="AF512" s="8">
        <f t="shared" si="327"/>
        <v>1030</v>
      </c>
      <c r="AG512" s="8" t="str">
        <f t="shared" si="327"/>
        <v/>
      </c>
      <c r="AH512" s="8" t="str">
        <f t="shared" si="325"/>
        <v/>
      </c>
      <c r="AI512" s="8" t="str">
        <f t="shared" si="325"/>
        <v/>
      </c>
      <c r="AJ512" s="8" t="str">
        <f t="shared" si="325"/>
        <v/>
      </c>
      <c r="AK512" s="8" t="str">
        <f t="shared" si="325"/>
        <v/>
      </c>
      <c r="AL512" s="8" t="str">
        <f t="shared" si="325"/>
        <v/>
      </c>
      <c r="AM512" s="8" t="str">
        <f t="shared" si="325"/>
        <v/>
      </c>
      <c r="AN512" s="8" t="str">
        <f t="shared" ref="AN512:AO512" si="328">IF($O512*1.03&gt;AN$2,MAX(MIN(FLOOR(($F512-$G512*LOG10($P512*AN$2/100))/$M512,1)*$M512,$J512),$K512),"")</f>
        <v/>
      </c>
      <c r="AO512" s="8" t="str">
        <f t="shared" si="328"/>
        <v/>
      </c>
      <c r="AQ512" s="8">
        <f t="shared" si="296"/>
        <v>140</v>
      </c>
      <c r="AR512" s="8">
        <f t="shared" si="297"/>
        <v>342.4525995351467</v>
      </c>
      <c r="AS512" s="8" t="str">
        <f t="shared" si="298"/>
        <v>MG00E_E6</v>
      </c>
      <c r="AT512" s="8">
        <f t="shared" si="299"/>
        <v>1230</v>
      </c>
      <c r="AU512" s="8">
        <f t="shared" si="300"/>
        <v>1230</v>
      </c>
      <c r="AV512" s="8">
        <f t="shared" si="301"/>
        <v>1230</v>
      </c>
      <c r="AW512" s="8">
        <f t="shared" si="302"/>
        <v>1225</v>
      </c>
      <c r="AX512" s="8">
        <f t="shared" si="303"/>
        <v>1205</v>
      </c>
      <c r="AY512" s="8">
        <f t="shared" si="304"/>
        <v>1190</v>
      </c>
      <c r="AZ512" s="8">
        <f t="shared" si="305"/>
        <v>1175</v>
      </c>
      <c r="BA512" s="8">
        <f t="shared" si="306"/>
        <v>1165</v>
      </c>
      <c r="BB512" s="8">
        <f t="shared" si="307"/>
        <v>1155</v>
      </c>
      <c r="BC512" s="8">
        <f t="shared" si="308"/>
        <v>1150</v>
      </c>
      <c r="BD512" s="8">
        <f t="shared" si="309"/>
        <v>1140</v>
      </c>
      <c r="BE512" s="8">
        <f t="shared" si="310"/>
        <v>1135</v>
      </c>
      <c r="BF512" s="8">
        <f t="shared" si="311"/>
        <v>1130</v>
      </c>
      <c r="BG512" s="8">
        <f t="shared" si="312"/>
        <v>1125</v>
      </c>
      <c r="BH512" s="8">
        <f t="shared" si="313"/>
        <v>1120</v>
      </c>
      <c r="BI512" s="8" t="str">
        <f t="shared" si="314"/>
        <v/>
      </c>
      <c r="BJ512" s="8" t="str">
        <f t="shared" si="315"/>
        <v/>
      </c>
      <c r="BK512" s="8" t="str">
        <f t="shared" si="316"/>
        <v/>
      </c>
      <c r="BL512" s="8" t="str">
        <f t="shared" si="317"/>
        <v/>
      </c>
      <c r="BM512" s="8" t="str">
        <f t="shared" si="318"/>
        <v/>
      </c>
      <c r="BN512" s="8" t="str">
        <f t="shared" si="319"/>
        <v/>
      </c>
      <c r="BO512" s="8" t="str">
        <f t="shared" si="320"/>
        <v/>
      </c>
      <c r="BP512" s="8" t="str">
        <f t="shared" si="321"/>
        <v/>
      </c>
      <c r="BQ512" s="8" t="str">
        <f t="shared" si="322"/>
        <v/>
      </c>
    </row>
    <row r="513" spans="1:69" x14ac:dyDescent="0.2">
      <c r="A513" s="8" t="str">
        <f>Binning!B514</f>
        <v>GPU</v>
      </c>
      <c r="B513" s="8" t="str">
        <f>Binning!C514</f>
        <v>MG00E</v>
      </c>
      <c r="C513" s="8" t="str">
        <f>Binning!D514</f>
        <v>E7</v>
      </c>
      <c r="D513" s="8" t="str">
        <f>Binning!F514</f>
        <v>MG00E_E7</v>
      </c>
      <c r="E513" s="8" t="str">
        <f>Binning!G514</f>
        <v>Bin1</v>
      </c>
      <c r="F513" s="8">
        <f>Binning!H514</f>
        <v>1445</v>
      </c>
      <c r="G513" s="8">
        <f>Binning!I514</f>
        <v>160</v>
      </c>
      <c r="H513" s="8">
        <f>Binning!J514</f>
        <v>479.40000000000003</v>
      </c>
      <c r="J513" s="8">
        <f>Binning!L514</f>
        <v>1140</v>
      </c>
      <c r="K513" s="8">
        <f>Binning!M514</f>
        <v>885</v>
      </c>
      <c r="L513" s="8">
        <f>Binning!N514</f>
        <v>90</v>
      </c>
      <c r="M513" s="8">
        <f>Binning!Y514</f>
        <v>5</v>
      </c>
      <c r="O513" s="8">
        <f t="shared" si="294"/>
        <v>140</v>
      </c>
      <c r="P513" s="8">
        <f>Binning!AZ514</f>
        <v>342.4525995351467</v>
      </c>
      <c r="Q513" s="8" t="str">
        <f t="shared" si="295"/>
        <v>MG00E_E7</v>
      </c>
      <c r="R513" s="8">
        <f t="shared" si="327"/>
        <v>1140</v>
      </c>
      <c r="S513" s="8">
        <f t="shared" si="327"/>
        <v>1140</v>
      </c>
      <c r="T513" s="8">
        <f t="shared" si="327"/>
        <v>1140</v>
      </c>
      <c r="U513" s="8">
        <f t="shared" si="327"/>
        <v>1120</v>
      </c>
      <c r="V513" s="8">
        <f t="shared" si="327"/>
        <v>1100</v>
      </c>
      <c r="W513" s="8">
        <f t="shared" si="327"/>
        <v>1085</v>
      </c>
      <c r="X513" s="8">
        <f t="shared" si="327"/>
        <v>1070</v>
      </c>
      <c r="Y513" s="8">
        <f t="shared" si="327"/>
        <v>1060</v>
      </c>
      <c r="Z513" s="8">
        <f t="shared" si="327"/>
        <v>1050</v>
      </c>
      <c r="AA513" s="8">
        <f t="shared" si="327"/>
        <v>1045</v>
      </c>
      <c r="AB513" s="8">
        <f t="shared" si="327"/>
        <v>1035</v>
      </c>
      <c r="AC513" s="8">
        <f t="shared" si="327"/>
        <v>1030</v>
      </c>
      <c r="AD513" s="8">
        <f t="shared" si="327"/>
        <v>1025</v>
      </c>
      <c r="AE513" s="8">
        <f t="shared" si="327"/>
        <v>1020</v>
      </c>
      <c r="AF513" s="8">
        <f t="shared" si="327"/>
        <v>1015</v>
      </c>
      <c r="AG513" s="8" t="str">
        <f t="shared" si="327"/>
        <v/>
      </c>
      <c r="AH513" s="8" t="str">
        <f t="shared" ref="AH513:AO521" si="329">IF($O513*1.03&gt;AH$2,MAX(MIN(FLOOR(($F513-$G513*LOG10($P513*AH$2/100))/$M513,1)*$M513,$J513),$K513),"")</f>
        <v/>
      </c>
      <c r="AI513" s="8" t="str">
        <f t="shared" si="329"/>
        <v/>
      </c>
      <c r="AJ513" s="8" t="str">
        <f t="shared" si="329"/>
        <v/>
      </c>
      <c r="AK513" s="8" t="str">
        <f t="shared" si="329"/>
        <v/>
      </c>
      <c r="AL513" s="8" t="str">
        <f t="shared" si="329"/>
        <v/>
      </c>
      <c r="AM513" s="8" t="str">
        <f t="shared" si="329"/>
        <v/>
      </c>
      <c r="AN513" s="8" t="str">
        <f t="shared" si="329"/>
        <v/>
      </c>
      <c r="AO513" s="8" t="str">
        <f t="shared" si="329"/>
        <v/>
      </c>
      <c r="AQ513" s="8">
        <f t="shared" si="296"/>
        <v>140</v>
      </c>
      <c r="AR513" s="8">
        <f t="shared" si="297"/>
        <v>342.4525995351467</v>
      </c>
      <c r="AS513" s="8" t="str">
        <f t="shared" si="298"/>
        <v>MG00E_E7</v>
      </c>
      <c r="AT513" s="8">
        <f t="shared" si="299"/>
        <v>1230</v>
      </c>
      <c r="AU513" s="8">
        <f t="shared" si="300"/>
        <v>1230</v>
      </c>
      <c r="AV513" s="8">
        <f t="shared" si="301"/>
        <v>1230</v>
      </c>
      <c r="AW513" s="8">
        <f t="shared" si="302"/>
        <v>1210</v>
      </c>
      <c r="AX513" s="8">
        <f t="shared" si="303"/>
        <v>1190</v>
      </c>
      <c r="AY513" s="8">
        <f t="shared" si="304"/>
        <v>1175</v>
      </c>
      <c r="AZ513" s="8">
        <f t="shared" si="305"/>
        <v>1160</v>
      </c>
      <c r="BA513" s="8">
        <f t="shared" si="306"/>
        <v>1150</v>
      </c>
      <c r="BB513" s="8">
        <f t="shared" si="307"/>
        <v>1140</v>
      </c>
      <c r="BC513" s="8">
        <f t="shared" si="308"/>
        <v>1135</v>
      </c>
      <c r="BD513" s="8">
        <f t="shared" si="309"/>
        <v>1125</v>
      </c>
      <c r="BE513" s="8">
        <f t="shared" si="310"/>
        <v>1120</v>
      </c>
      <c r="BF513" s="8">
        <f t="shared" si="311"/>
        <v>1115</v>
      </c>
      <c r="BG513" s="8">
        <f t="shared" si="312"/>
        <v>1110</v>
      </c>
      <c r="BH513" s="8">
        <f t="shared" si="313"/>
        <v>1105</v>
      </c>
      <c r="BI513" s="8" t="str">
        <f t="shared" si="314"/>
        <v/>
      </c>
      <c r="BJ513" s="8" t="str">
        <f t="shared" si="315"/>
        <v/>
      </c>
      <c r="BK513" s="8" t="str">
        <f t="shared" si="316"/>
        <v/>
      </c>
      <c r="BL513" s="8" t="str">
        <f t="shared" si="317"/>
        <v/>
      </c>
      <c r="BM513" s="8" t="str">
        <f t="shared" si="318"/>
        <v/>
      </c>
      <c r="BN513" s="8" t="str">
        <f t="shared" si="319"/>
        <v/>
      </c>
      <c r="BO513" s="8" t="str">
        <f t="shared" si="320"/>
        <v/>
      </c>
      <c r="BP513" s="8" t="str">
        <f t="shared" si="321"/>
        <v/>
      </c>
      <c r="BQ513" s="8" t="str">
        <f t="shared" si="322"/>
        <v/>
      </c>
    </row>
    <row r="514" spans="1:69" x14ac:dyDescent="0.2">
      <c r="A514" s="8" t="str">
        <f>Binning!B515</f>
        <v>GPU</v>
      </c>
      <c r="B514" s="8" t="str">
        <f>Binning!C515</f>
        <v>MG00E</v>
      </c>
      <c r="C514" s="8" t="str">
        <f>Binning!D515</f>
        <v>E8</v>
      </c>
      <c r="D514" s="8" t="str">
        <f>Binning!F515</f>
        <v>MG00E_E8</v>
      </c>
      <c r="E514" s="8" t="str">
        <f>Binning!G515</f>
        <v>Bin1</v>
      </c>
      <c r="F514" s="8">
        <f>Binning!H515</f>
        <v>1430</v>
      </c>
      <c r="G514" s="8">
        <f>Binning!I515</f>
        <v>160</v>
      </c>
      <c r="H514" s="8">
        <f>Binning!J515</f>
        <v>479.40000000000003</v>
      </c>
      <c r="J514" s="8">
        <f>Binning!L515</f>
        <v>1140</v>
      </c>
      <c r="K514" s="8">
        <f>Binning!M515</f>
        <v>885</v>
      </c>
      <c r="L514" s="8">
        <f>Binning!N515</f>
        <v>90</v>
      </c>
      <c r="M514" s="8">
        <f>Binning!Y515</f>
        <v>5</v>
      </c>
      <c r="O514" s="8">
        <f t="shared" si="294"/>
        <v>140</v>
      </c>
      <c r="P514" s="8">
        <f>Binning!AZ515</f>
        <v>342.4525995351467</v>
      </c>
      <c r="Q514" s="8" t="str">
        <f t="shared" si="295"/>
        <v>MG00E_E8</v>
      </c>
      <c r="R514" s="8">
        <f t="shared" si="327"/>
        <v>1140</v>
      </c>
      <c r="S514" s="8">
        <f t="shared" si="327"/>
        <v>1140</v>
      </c>
      <c r="T514" s="8">
        <f t="shared" si="327"/>
        <v>1135</v>
      </c>
      <c r="U514" s="8">
        <f t="shared" si="327"/>
        <v>1105</v>
      </c>
      <c r="V514" s="8">
        <f t="shared" si="327"/>
        <v>1085</v>
      </c>
      <c r="W514" s="8">
        <f t="shared" si="327"/>
        <v>1070</v>
      </c>
      <c r="X514" s="8">
        <f t="shared" si="327"/>
        <v>1055</v>
      </c>
      <c r="Y514" s="8">
        <f t="shared" si="327"/>
        <v>1045</v>
      </c>
      <c r="Z514" s="8">
        <f t="shared" si="327"/>
        <v>1035</v>
      </c>
      <c r="AA514" s="8">
        <f t="shared" si="327"/>
        <v>1030</v>
      </c>
      <c r="AB514" s="8">
        <f t="shared" si="327"/>
        <v>1020</v>
      </c>
      <c r="AC514" s="8">
        <f t="shared" si="327"/>
        <v>1015</v>
      </c>
      <c r="AD514" s="8">
        <f t="shared" si="327"/>
        <v>1010</v>
      </c>
      <c r="AE514" s="8">
        <f t="shared" si="327"/>
        <v>1005</v>
      </c>
      <c r="AF514" s="8">
        <f t="shared" si="327"/>
        <v>1000</v>
      </c>
      <c r="AG514" s="8" t="str">
        <f t="shared" si="327"/>
        <v/>
      </c>
      <c r="AH514" s="8" t="str">
        <f t="shared" si="329"/>
        <v/>
      </c>
      <c r="AI514" s="8" t="str">
        <f t="shared" si="329"/>
        <v/>
      </c>
      <c r="AJ514" s="8" t="str">
        <f t="shared" si="329"/>
        <v/>
      </c>
      <c r="AK514" s="8" t="str">
        <f t="shared" si="329"/>
        <v/>
      </c>
      <c r="AL514" s="8" t="str">
        <f t="shared" si="329"/>
        <v/>
      </c>
      <c r="AM514" s="8" t="str">
        <f t="shared" si="329"/>
        <v/>
      </c>
      <c r="AN514" s="8" t="str">
        <f t="shared" si="329"/>
        <v/>
      </c>
      <c r="AO514" s="8" t="str">
        <f t="shared" si="329"/>
        <v/>
      </c>
      <c r="AQ514" s="8">
        <f t="shared" si="296"/>
        <v>140</v>
      </c>
      <c r="AR514" s="8">
        <f t="shared" si="297"/>
        <v>342.4525995351467</v>
      </c>
      <c r="AS514" s="8" t="str">
        <f t="shared" si="298"/>
        <v>MG00E_E8</v>
      </c>
      <c r="AT514" s="8">
        <f t="shared" si="299"/>
        <v>1230</v>
      </c>
      <c r="AU514" s="8">
        <f t="shared" si="300"/>
        <v>1230</v>
      </c>
      <c r="AV514" s="8">
        <f t="shared" si="301"/>
        <v>1225</v>
      </c>
      <c r="AW514" s="8">
        <f t="shared" si="302"/>
        <v>1195</v>
      </c>
      <c r="AX514" s="8">
        <f t="shared" si="303"/>
        <v>1175</v>
      </c>
      <c r="AY514" s="8">
        <f t="shared" si="304"/>
        <v>1160</v>
      </c>
      <c r="AZ514" s="8">
        <f t="shared" si="305"/>
        <v>1145</v>
      </c>
      <c r="BA514" s="8">
        <f t="shared" si="306"/>
        <v>1135</v>
      </c>
      <c r="BB514" s="8">
        <f t="shared" si="307"/>
        <v>1125</v>
      </c>
      <c r="BC514" s="8">
        <f t="shared" si="308"/>
        <v>1120</v>
      </c>
      <c r="BD514" s="8">
        <f t="shared" si="309"/>
        <v>1110</v>
      </c>
      <c r="BE514" s="8">
        <f t="shared" si="310"/>
        <v>1105</v>
      </c>
      <c r="BF514" s="8">
        <f t="shared" si="311"/>
        <v>1100</v>
      </c>
      <c r="BG514" s="8">
        <f t="shared" si="312"/>
        <v>1095</v>
      </c>
      <c r="BH514" s="8">
        <f t="shared" si="313"/>
        <v>1090</v>
      </c>
      <c r="BI514" s="8" t="str">
        <f t="shared" si="314"/>
        <v/>
      </c>
      <c r="BJ514" s="8" t="str">
        <f t="shared" si="315"/>
        <v/>
      </c>
      <c r="BK514" s="8" t="str">
        <f t="shared" si="316"/>
        <v/>
      </c>
      <c r="BL514" s="8" t="str">
        <f t="shared" si="317"/>
        <v/>
      </c>
      <c r="BM514" s="8" t="str">
        <f t="shared" si="318"/>
        <v/>
      </c>
      <c r="BN514" s="8" t="str">
        <f t="shared" si="319"/>
        <v/>
      </c>
      <c r="BO514" s="8" t="str">
        <f t="shared" si="320"/>
        <v/>
      </c>
      <c r="BP514" s="8" t="str">
        <f t="shared" si="321"/>
        <v/>
      </c>
      <c r="BQ514" s="8" t="str">
        <f t="shared" si="322"/>
        <v/>
      </c>
    </row>
    <row r="515" spans="1:69" x14ac:dyDescent="0.2">
      <c r="A515" s="8" t="str">
        <f>Binning!B516</f>
        <v>GPU</v>
      </c>
      <c r="B515" s="8" t="str">
        <f>Binning!C516</f>
        <v>MG00E</v>
      </c>
      <c r="C515" s="8" t="str">
        <f>Binning!D516</f>
        <v>E9</v>
      </c>
      <c r="D515" s="8" t="str">
        <f>Binning!F516</f>
        <v>MG00E_E9</v>
      </c>
      <c r="E515" s="8" t="str">
        <f>Binning!G516</f>
        <v>Bin1</v>
      </c>
      <c r="F515" s="8">
        <f>Binning!H516</f>
        <v>1415</v>
      </c>
      <c r="G515" s="8">
        <f>Binning!I516</f>
        <v>160</v>
      </c>
      <c r="H515" s="8">
        <f>Binning!J516</f>
        <v>479.40000000000003</v>
      </c>
      <c r="J515" s="8">
        <f>Binning!L516</f>
        <v>1140</v>
      </c>
      <c r="K515" s="8">
        <f>Binning!M516</f>
        <v>885</v>
      </c>
      <c r="L515" s="8">
        <f>Binning!N516</f>
        <v>90</v>
      </c>
      <c r="M515" s="8">
        <f>Binning!Y516</f>
        <v>5</v>
      </c>
      <c r="O515" s="8">
        <f t="shared" si="294"/>
        <v>140</v>
      </c>
      <c r="P515" s="8">
        <f>Binning!AZ516</f>
        <v>342.4525995351467</v>
      </c>
      <c r="Q515" s="8" t="str">
        <f t="shared" si="295"/>
        <v>MG00E_E9</v>
      </c>
      <c r="R515" s="8">
        <f t="shared" si="327"/>
        <v>1140</v>
      </c>
      <c r="S515" s="8">
        <f t="shared" si="327"/>
        <v>1140</v>
      </c>
      <c r="T515" s="8">
        <f t="shared" si="327"/>
        <v>1120</v>
      </c>
      <c r="U515" s="8">
        <f t="shared" si="327"/>
        <v>1090</v>
      </c>
      <c r="V515" s="8">
        <f t="shared" si="327"/>
        <v>1070</v>
      </c>
      <c r="W515" s="8">
        <f t="shared" si="327"/>
        <v>1055</v>
      </c>
      <c r="X515" s="8">
        <f t="shared" si="327"/>
        <v>1040</v>
      </c>
      <c r="Y515" s="8">
        <f t="shared" si="327"/>
        <v>1030</v>
      </c>
      <c r="Z515" s="8">
        <f t="shared" si="327"/>
        <v>1020</v>
      </c>
      <c r="AA515" s="8">
        <f t="shared" si="327"/>
        <v>1015</v>
      </c>
      <c r="AB515" s="8">
        <f t="shared" si="327"/>
        <v>1005</v>
      </c>
      <c r="AC515" s="8">
        <f t="shared" si="327"/>
        <v>1000</v>
      </c>
      <c r="AD515" s="8">
        <f t="shared" si="327"/>
        <v>995</v>
      </c>
      <c r="AE515" s="8">
        <f t="shared" si="327"/>
        <v>990</v>
      </c>
      <c r="AF515" s="8">
        <f t="shared" si="327"/>
        <v>985</v>
      </c>
      <c r="AG515" s="8" t="str">
        <f t="shared" si="327"/>
        <v/>
      </c>
      <c r="AH515" s="8" t="str">
        <f t="shared" si="329"/>
        <v/>
      </c>
      <c r="AI515" s="8" t="str">
        <f t="shared" si="329"/>
        <v/>
      </c>
      <c r="AJ515" s="8" t="str">
        <f t="shared" si="329"/>
        <v/>
      </c>
      <c r="AK515" s="8" t="str">
        <f t="shared" si="329"/>
        <v/>
      </c>
      <c r="AL515" s="8" t="str">
        <f t="shared" si="329"/>
        <v/>
      </c>
      <c r="AM515" s="8" t="str">
        <f t="shared" si="329"/>
        <v/>
      </c>
      <c r="AN515" s="8" t="str">
        <f t="shared" si="329"/>
        <v/>
      </c>
      <c r="AO515" s="8" t="str">
        <f t="shared" si="329"/>
        <v/>
      </c>
      <c r="AQ515" s="8">
        <f t="shared" si="296"/>
        <v>140</v>
      </c>
      <c r="AR515" s="8">
        <f t="shared" si="297"/>
        <v>342.4525995351467</v>
      </c>
      <c r="AS515" s="8" t="str">
        <f t="shared" si="298"/>
        <v>MG00E_E9</v>
      </c>
      <c r="AT515" s="8">
        <f t="shared" si="299"/>
        <v>1230</v>
      </c>
      <c r="AU515" s="8">
        <f t="shared" si="300"/>
        <v>1230</v>
      </c>
      <c r="AV515" s="8">
        <f t="shared" si="301"/>
        <v>1210</v>
      </c>
      <c r="AW515" s="8">
        <f t="shared" si="302"/>
        <v>1180</v>
      </c>
      <c r="AX515" s="8">
        <f t="shared" si="303"/>
        <v>1160</v>
      </c>
      <c r="AY515" s="8">
        <f t="shared" si="304"/>
        <v>1145</v>
      </c>
      <c r="AZ515" s="8">
        <f t="shared" si="305"/>
        <v>1130</v>
      </c>
      <c r="BA515" s="8">
        <f t="shared" si="306"/>
        <v>1120</v>
      </c>
      <c r="BB515" s="8">
        <f t="shared" si="307"/>
        <v>1110</v>
      </c>
      <c r="BC515" s="8">
        <f t="shared" si="308"/>
        <v>1105</v>
      </c>
      <c r="BD515" s="8">
        <f t="shared" si="309"/>
        <v>1095</v>
      </c>
      <c r="BE515" s="8">
        <f t="shared" si="310"/>
        <v>1090</v>
      </c>
      <c r="BF515" s="8">
        <f t="shared" si="311"/>
        <v>1085</v>
      </c>
      <c r="BG515" s="8">
        <f t="shared" si="312"/>
        <v>1080</v>
      </c>
      <c r="BH515" s="8">
        <f t="shared" si="313"/>
        <v>1075</v>
      </c>
      <c r="BI515" s="8" t="str">
        <f t="shared" si="314"/>
        <v/>
      </c>
      <c r="BJ515" s="8" t="str">
        <f t="shared" si="315"/>
        <v/>
      </c>
      <c r="BK515" s="8" t="str">
        <f t="shared" si="316"/>
        <v/>
      </c>
      <c r="BL515" s="8" t="str">
        <f t="shared" si="317"/>
        <v/>
      </c>
      <c r="BM515" s="8" t="str">
        <f t="shared" si="318"/>
        <v/>
      </c>
      <c r="BN515" s="8" t="str">
        <f t="shared" si="319"/>
        <v/>
      </c>
      <c r="BO515" s="8" t="str">
        <f t="shared" si="320"/>
        <v/>
      </c>
      <c r="BP515" s="8" t="str">
        <f t="shared" si="321"/>
        <v/>
      </c>
      <c r="BQ515" s="8" t="str">
        <f t="shared" si="322"/>
        <v/>
      </c>
    </row>
    <row r="516" spans="1:69" x14ac:dyDescent="0.2">
      <c r="A516" s="8" t="str">
        <f>Binning!B517</f>
        <v>GPU</v>
      </c>
      <c r="B516" s="8" t="str">
        <f>Binning!C517</f>
        <v>MG00E</v>
      </c>
      <c r="C516" s="8" t="str">
        <f>Binning!D517</f>
        <v>E10</v>
      </c>
      <c r="D516" s="8" t="str">
        <f>Binning!F517</f>
        <v>MG00E_E10</v>
      </c>
      <c r="E516" s="8" t="str">
        <f>Binning!G517</f>
        <v>Bin1</v>
      </c>
      <c r="F516" s="8">
        <f>Binning!H517</f>
        <v>1400</v>
      </c>
      <c r="G516" s="8">
        <f>Binning!I517</f>
        <v>160</v>
      </c>
      <c r="H516" s="8">
        <f>Binning!J517</f>
        <v>479.40000000000003</v>
      </c>
      <c r="J516" s="8">
        <f>Binning!L517</f>
        <v>1140</v>
      </c>
      <c r="K516" s="8">
        <f>Binning!M517</f>
        <v>885</v>
      </c>
      <c r="L516" s="8">
        <f>Binning!N517</f>
        <v>90</v>
      </c>
      <c r="M516" s="8">
        <f>Binning!Y517</f>
        <v>5</v>
      </c>
      <c r="O516" s="8">
        <f t="shared" si="294"/>
        <v>140</v>
      </c>
      <c r="P516" s="8">
        <f>Binning!AZ517</f>
        <v>342.4525995351467</v>
      </c>
      <c r="Q516" s="8" t="str">
        <f t="shared" si="295"/>
        <v>MG00E_E10</v>
      </c>
      <c r="R516" s="8">
        <f t="shared" si="327"/>
        <v>1140</v>
      </c>
      <c r="S516" s="8">
        <f t="shared" si="327"/>
        <v>1140</v>
      </c>
      <c r="T516" s="8">
        <f t="shared" si="327"/>
        <v>1105</v>
      </c>
      <c r="U516" s="8">
        <f t="shared" si="327"/>
        <v>1075</v>
      </c>
      <c r="V516" s="8">
        <f t="shared" si="327"/>
        <v>1055</v>
      </c>
      <c r="W516" s="8">
        <f t="shared" si="327"/>
        <v>1040</v>
      </c>
      <c r="X516" s="8">
        <f t="shared" si="327"/>
        <v>1025</v>
      </c>
      <c r="Y516" s="8">
        <f t="shared" si="327"/>
        <v>1015</v>
      </c>
      <c r="Z516" s="8">
        <f t="shared" si="327"/>
        <v>1005</v>
      </c>
      <c r="AA516" s="8">
        <f t="shared" si="327"/>
        <v>1000</v>
      </c>
      <c r="AB516" s="8">
        <f t="shared" si="327"/>
        <v>990</v>
      </c>
      <c r="AC516" s="8">
        <f t="shared" si="327"/>
        <v>985</v>
      </c>
      <c r="AD516" s="8">
        <f t="shared" si="327"/>
        <v>980</v>
      </c>
      <c r="AE516" s="8">
        <f t="shared" si="327"/>
        <v>975</v>
      </c>
      <c r="AF516" s="8">
        <f t="shared" si="327"/>
        <v>970</v>
      </c>
      <c r="AG516" s="8" t="str">
        <f t="shared" si="327"/>
        <v/>
      </c>
      <c r="AH516" s="8" t="str">
        <f t="shared" si="329"/>
        <v/>
      </c>
      <c r="AI516" s="8" t="str">
        <f t="shared" si="329"/>
        <v/>
      </c>
      <c r="AJ516" s="8" t="str">
        <f t="shared" si="329"/>
        <v/>
      </c>
      <c r="AK516" s="8" t="str">
        <f t="shared" si="329"/>
        <v/>
      </c>
      <c r="AL516" s="8" t="str">
        <f t="shared" si="329"/>
        <v/>
      </c>
      <c r="AM516" s="8" t="str">
        <f t="shared" si="329"/>
        <v/>
      </c>
      <c r="AN516" s="8" t="str">
        <f t="shared" si="329"/>
        <v/>
      </c>
      <c r="AO516" s="8" t="str">
        <f t="shared" si="329"/>
        <v/>
      </c>
      <c r="AQ516" s="8">
        <f t="shared" si="296"/>
        <v>140</v>
      </c>
      <c r="AR516" s="8">
        <f t="shared" si="297"/>
        <v>342.4525995351467</v>
      </c>
      <c r="AS516" s="8" t="str">
        <f t="shared" si="298"/>
        <v>MG00E_E10</v>
      </c>
      <c r="AT516" s="8">
        <f t="shared" si="299"/>
        <v>1230</v>
      </c>
      <c r="AU516" s="8">
        <f t="shared" si="300"/>
        <v>1230</v>
      </c>
      <c r="AV516" s="8">
        <f t="shared" si="301"/>
        <v>1195</v>
      </c>
      <c r="AW516" s="8">
        <f t="shared" si="302"/>
        <v>1165</v>
      </c>
      <c r="AX516" s="8">
        <f t="shared" si="303"/>
        <v>1145</v>
      </c>
      <c r="AY516" s="8">
        <f t="shared" si="304"/>
        <v>1130</v>
      </c>
      <c r="AZ516" s="8">
        <f t="shared" si="305"/>
        <v>1115</v>
      </c>
      <c r="BA516" s="8">
        <f t="shared" si="306"/>
        <v>1105</v>
      </c>
      <c r="BB516" s="8">
        <f t="shared" si="307"/>
        <v>1095</v>
      </c>
      <c r="BC516" s="8">
        <f t="shared" si="308"/>
        <v>1090</v>
      </c>
      <c r="BD516" s="8">
        <f t="shared" si="309"/>
        <v>1080</v>
      </c>
      <c r="BE516" s="8">
        <f t="shared" si="310"/>
        <v>1075</v>
      </c>
      <c r="BF516" s="8">
        <f t="shared" si="311"/>
        <v>1070</v>
      </c>
      <c r="BG516" s="8">
        <f t="shared" si="312"/>
        <v>1065</v>
      </c>
      <c r="BH516" s="8">
        <f t="shared" si="313"/>
        <v>1060</v>
      </c>
      <c r="BI516" s="8" t="str">
        <f t="shared" si="314"/>
        <v/>
      </c>
      <c r="BJ516" s="8" t="str">
        <f t="shared" si="315"/>
        <v/>
      </c>
      <c r="BK516" s="8" t="str">
        <f t="shared" si="316"/>
        <v/>
      </c>
      <c r="BL516" s="8" t="str">
        <f t="shared" si="317"/>
        <v/>
      </c>
      <c r="BM516" s="8" t="str">
        <f t="shared" si="318"/>
        <v/>
      </c>
      <c r="BN516" s="8" t="str">
        <f t="shared" si="319"/>
        <v/>
      </c>
      <c r="BO516" s="8" t="str">
        <f t="shared" si="320"/>
        <v/>
      </c>
      <c r="BP516" s="8" t="str">
        <f t="shared" si="321"/>
        <v/>
      </c>
      <c r="BQ516" s="8" t="str">
        <f t="shared" si="322"/>
        <v/>
      </c>
    </row>
    <row r="517" spans="1:69" x14ac:dyDescent="0.2">
      <c r="A517" s="8" t="str">
        <f>Binning!B518</f>
        <v>GPU</v>
      </c>
      <c r="B517" s="8" t="str">
        <f>Binning!C518</f>
        <v>MG00E</v>
      </c>
      <c r="C517" s="8" t="str">
        <f>Binning!D518</f>
        <v>E11</v>
      </c>
      <c r="D517" s="8" t="str">
        <f>Binning!F518</f>
        <v>MG00E_E11</v>
      </c>
      <c r="E517" s="8" t="str">
        <f>Binning!G518</f>
        <v>Bin1</v>
      </c>
      <c r="F517" s="8">
        <f>Binning!H518</f>
        <v>1385</v>
      </c>
      <c r="G517" s="8">
        <f>Binning!I518</f>
        <v>160</v>
      </c>
      <c r="H517" s="8">
        <f>Binning!J518</f>
        <v>479.40000000000003</v>
      </c>
      <c r="J517" s="8">
        <f>Binning!L518</f>
        <v>1140</v>
      </c>
      <c r="K517" s="8">
        <f>Binning!M518</f>
        <v>885</v>
      </c>
      <c r="L517" s="8">
        <f>Binning!N518</f>
        <v>90</v>
      </c>
      <c r="M517" s="8">
        <f>Binning!Y518</f>
        <v>5</v>
      </c>
      <c r="O517" s="8">
        <f t="shared" si="294"/>
        <v>140</v>
      </c>
      <c r="P517" s="8">
        <f>Binning!AZ518</f>
        <v>342.4525995351467</v>
      </c>
      <c r="Q517" s="8" t="str">
        <f t="shared" si="295"/>
        <v>MG00E_E11</v>
      </c>
      <c r="R517" s="8">
        <f t="shared" si="327"/>
        <v>1140</v>
      </c>
      <c r="S517" s="8">
        <f t="shared" si="327"/>
        <v>1135</v>
      </c>
      <c r="T517" s="8">
        <f t="shared" si="327"/>
        <v>1090</v>
      </c>
      <c r="U517" s="8">
        <f t="shared" si="327"/>
        <v>1060</v>
      </c>
      <c r="V517" s="8">
        <f t="shared" si="327"/>
        <v>1040</v>
      </c>
      <c r="W517" s="8">
        <f t="shared" si="327"/>
        <v>1025</v>
      </c>
      <c r="X517" s="8">
        <f t="shared" si="327"/>
        <v>1010</v>
      </c>
      <c r="Y517" s="8">
        <f t="shared" si="327"/>
        <v>1000</v>
      </c>
      <c r="Z517" s="8">
        <f t="shared" si="327"/>
        <v>990</v>
      </c>
      <c r="AA517" s="8">
        <f t="shared" si="327"/>
        <v>985</v>
      </c>
      <c r="AB517" s="8">
        <f t="shared" si="327"/>
        <v>975</v>
      </c>
      <c r="AC517" s="8">
        <f t="shared" si="327"/>
        <v>970</v>
      </c>
      <c r="AD517" s="8">
        <f t="shared" si="327"/>
        <v>965</v>
      </c>
      <c r="AE517" s="8">
        <f t="shared" si="327"/>
        <v>960</v>
      </c>
      <c r="AF517" s="8">
        <f t="shared" si="327"/>
        <v>955</v>
      </c>
      <c r="AG517" s="8" t="str">
        <f t="shared" si="327"/>
        <v/>
      </c>
      <c r="AH517" s="8" t="str">
        <f t="shared" si="329"/>
        <v/>
      </c>
      <c r="AI517" s="8" t="str">
        <f t="shared" si="329"/>
        <v/>
      </c>
      <c r="AJ517" s="8" t="str">
        <f t="shared" si="329"/>
        <v/>
      </c>
      <c r="AK517" s="8" t="str">
        <f t="shared" si="329"/>
        <v/>
      </c>
      <c r="AL517" s="8" t="str">
        <f t="shared" si="329"/>
        <v/>
      </c>
      <c r="AM517" s="8" t="str">
        <f t="shared" si="329"/>
        <v/>
      </c>
      <c r="AN517" s="8" t="str">
        <f t="shared" si="329"/>
        <v/>
      </c>
      <c r="AO517" s="8" t="str">
        <f t="shared" si="329"/>
        <v/>
      </c>
      <c r="AQ517" s="8">
        <f t="shared" si="296"/>
        <v>140</v>
      </c>
      <c r="AR517" s="8">
        <f t="shared" si="297"/>
        <v>342.4525995351467</v>
      </c>
      <c r="AS517" s="8" t="str">
        <f t="shared" si="298"/>
        <v>MG00E_E11</v>
      </c>
      <c r="AT517" s="8">
        <f t="shared" si="299"/>
        <v>1230</v>
      </c>
      <c r="AU517" s="8">
        <f t="shared" si="300"/>
        <v>1225</v>
      </c>
      <c r="AV517" s="8">
        <f t="shared" si="301"/>
        <v>1180</v>
      </c>
      <c r="AW517" s="8">
        <f t="shared" si="302"/>
        <v>1150</v>
      </c>
      <c r="AX517" s="8">
        <f t="shared" si="303"/>
        <v>1130</v>
      </c>
      <c r="AY517" s="8">
        <f t="shared" si="304"/>
        <v>1115</v>
      </c>
      <c r="AZ517" s="8">
        <f t="shared" si="305"/>
        <v>1100</v>
      </c>
      <c r="BA517" s="8">
        <f t="shared" si="306"/>
        <v>1090</v>
      </c>
      <c r="BB517" s="8">
        <f t="shared" si="307"/>
        <v>1080</v>
      </c>
      <c r="BC517" s="8">
        <f t="shared" si="308"/>
        <v>1075</v>
      </c>
      <c r="BD517" s="8">
        <f t="shared" si="309"/>
        <v>1065</v>
      </c>
      <c r="BE517" s="8">
        <f t="shared" si="310"/>
        <v>1060</v>
      </c>
      <c r="BF517" s="8">
        <f t="shared" si="311"/>
        <v>1055</v>
      </c>
      <c r="BG517" s="8">
        <f t="shared" si="312"/>
        <v>1050</v>
      </c>
      <c r="BH517" s="8">
        <f t="shared" si="313"/>
        <v>1045</v>
      </c>
      <c r="BI517" s="8" t="str">
        <f t="shared" si="314"/>
        <v/>
      </c>
      <c r="BJ517" s="8" t="str">
        <f t="shared" si="315"/>
        <v/>
      </c>
      <c r="BK517" s="8" t="str">
        <f t="shared" si="316"/>
        <v/>
      </c>
      <c r="BL517" s="8" t="str">
        <f t="shared" si="317"/>
        <v/>
      </c>
      <c r="BM517" s="8" t="str">
        <f t="shared" si="318"/>
        <v/>
      </c>
      <c r="BN517" s="8" t="str">
        <f t="shared" si="319"/>
        <v/>
      </c>
      <c r="BO517" s="8" t="str">
        <f t="shared" si="320"/>
        <v/>
      </c>
      <c r="BP517" s="8" t="str">
        <f t="shared" si="321"/>
        <v/>
      </c>
      <c r="BQ517" s="8" t="str">
        <f t="shared" si="322"/>
        <v/>
      </c>
    </row>
    <row r="518" spans="1:69" x14ac:dyDescent="0.2">
      <c r="A518" s="8" t="str">
        <f>Binning!B519</f>
        <v>GPU</v>
      </c>
      <c r="B518" s="8" t="str">
        <f>Binning!C519</f>
        <v>MG00E</v>
      </c>
      <c r="C518" s="8" t="str">
        <f>Binning!D519</f>
        <v>E12</v>
      </c>
      <c r="D518" s="8" t="str">
        <f>Binning!F519</f>
        <v>MG00E_E12</v>
      </c>
      <c r="E518" s="8" t="str">
        <f>Binning!G519</f>
        <v>Bin1</v>
      </c>
      <c r="F518" s="8">
        <f>Binning!H519</f>
        <v>1370</v>
      </c>
      <c r="G518" s="8">
        <f>Binning!I519</f>
        <v>160</v>
      </c>
      <c r="H518" s="8">
        <f>Binning!J519</f>
        <v>479.40000000000003</v>
      </c>
      <c r="J518" s="8">
        <f>Binning!L519</f>
        <v>1140</v>
      </c>
      <c r="K518" s="8">
        <f>Binning!M519</f>
        <v>885</v>
      </c>
      <c r="L518" s="8">
        <f>Binning!N519</f>
        <v>90</v>
      </c>
      <c r="M518" s="8">
        <f>Binning!Y519</f>
        <v>5</v>
      </c>
      <c r="O518" s="8">
        <f t="shared" si="294"/>
        <v>140</v>
      </c>
      <c r="P518" s="8">
        <f>Binning!AZ519</f>
        <v>342.4525995351467</v>
      </c>
      <c r="Q518" s="8" t="str">
        <f t="shared" si="295"/>
        <v>MG00E_E12</v>
      </c>
      <c r="R518" s="8">
        <f t="shared" si="327"/>
        <v>1140</v>
      </c>
      <c r="S518" s="8">
        <f t="shared" si="327"/>
        <v>1120</v>
      </c>
      <c r="T518" s="8">
        <f t="shared" si="327"/>
        <v>1075</v>
      </c>
      <c r="U518" s="8">
        <f t="shared" si="327"/>
        <v>1045</v>
      </c>
      <c r="V518" s="8">
        <f t="shared" si="327"/>
        <v>1025</v>
      </c>
      <c r="W518" s="8">
        <f t="shared" si="327"/>
        <v>1010</v>
      </c>
      <c r="X518" s="8">
        <f t="shared" si="327"/>
        <v>995</v>
      </c>
      <c r="Y518" s="8">
        <f t="shared" si="327"/>
        <v>985</v>
      </c>
      <c r="Z518" s="8">
        <f t="shared" si="327"/>
        <v>975</v>
      </c>
      <c r="AA518" s="8">
        <f t="shared" si="327"/>
        <v>970</v>
      </c>
      <c r="AB518" s="8">
        <f t="shared" si="327"/>
        <v>960</v>
      </c>
      <c r="AC518" s="8">
        <f t="shared" si="327"/>
        <v>955</v>
      </c>
      <c r="AD518" s="8">
        <f t="shared" si="327"/>
        <v>950</v>
      </c>
      <c r="AE518" s="8">
        <f t="shared" si="327"/>
        <v>945</v>
      </c>
      <c r="AF518" s="8">
        <f t="shared" si="327"/>
        <v>940</v>
      </c>
      <c r="AG518" s="8" t="str">
        <f t="shared" si="327"/>
        <v/>
      </c>
      <c r="AH518" s="8" t="str">
        <f t="shared" si="329"/>
        <v/>
      </c>
      <c r="AI518" s="8" t="str">
        <f t="shared" si="329"/>
        <v/>
      </c>
      <c r="AJ518" s="8" t="str">
        <f t="shared" si="329"/>
        <v/>
      </c>
      <c r="AK518" s="8" t="str">
        <f t="shared" si="329"/>
        <v/>
      </c>
      <c r="AL518" s="8" t="str">
        <f t="shared" si="329"/>
        <v/>
      </c>
      <c r="AM518" s="8" t="str">
        <f t="shared" si="329"/>
        <v/>
      </c>
      <c r="AN518" s="8" t="str">
        <f t="shared" si="329"/>
        <v/>
      </c>
      <c r="AO518" s="8" t="str">
        <f t="shared" si="329"/>
        <v/>
      </c>
      <c r="AQ518" s="8">
        <f t="shared" si="296"/>
        <v>140</v>
      </c>
      <c r="AR518" s="8">
        <f t="shared" si="297"/>
        <v>342.4525995351467</v>
      </c>
      <c r="AS518" s="8" t="str">
        <f t="shared" si="298"/>
        <v>MG00E_E12</v>
      </c>
      <c r="AT518" s="8">
        <f t="shared" si="299"/>
        <v>1230</v>
      </c>
      <c r="AU518" s="8">
        <f t="shared" si="300"/>
        <v>1210</v>
      </c>
      <c r="AV518" s="8">
        <f t="shared" si="301"/>
        <v>1165</v>
      </c>
      <c r="AW518" s="8">
        <f t="shared" si="302"/>
        <v>1135</v>
      </c>
      <c r="AX518" s="8">
        <f t="shared" si="303"/>
        <v>1115</v>
      </c>
      <c r="AY518" s="8">
        <f t="shared" si="304"/>
        <v>1100</v>
      </c>
      <c r="AZ518" s="8">
        <f t="shared" si="305"/>
        <v>1085</v>
      </c>
      <c r="BA518" s="8">
        <f t="shared" si="306"/>
        <v>1075</v>
      </c>
      <c r="BB518" s="8">
        <f t="shared" si="307"/>
        <v>1065</v>
      </c>
      <c r="BC518" s="8">
        <f t="shared" si="308"/>
        <v>1060</v>
      </c>
      <c r="BD518" s="8">
        <f t="shared" si="309"/>
        <v>1050</v>
      </c>
      <c r="BE518" s="8">
        <f t="shared" si="310"/>
        <v>1045</v>
      </c>
      <c r="BF518" s="8">
        <f t="shared" si="311"/>
        <v>1040</v>
      </c>
      <c r="BG518" s="8">
        <f t="shared" si="312"/>
        <v>1035</v>
      </c>
      <c r="BH518" s="8">
        <f t="shared" si="313"/>
        <v>1030</v>
      </c>
      <c r="BI518" s="8" t="str">
        <f t="shared" si="314"/>
        <v/>
      </c>
      <c r="BJ518" s="8" t="str">
        <f t="shared" si="315"/>
        <v/>
      </c>
      <c r="BK518" s="8" t="str">
        <f t="shared" si="316"/>
        <v/>
      </c>
      <c r="BL518" s="8" t="str">
        <f t="shared" si="317"/>
        <v/>
      </c>
      <c r="BM518" s="8" t="str">
        <f t="shared" si="318"/>
        <v/>
      </c>
      <c r="BN518" s="8" t="str">
        <f t="shared" si="319"/>
        <v/>
      </c>
      <c r="BO518" s="8" t="str">
        <f t="shared" si="320"/>
        <v/>
      </c>
      <c r="BP518" s="8" t="str">
        <f t="shared" si="321"/>
        <v/>
      </c>
      <c r="BQ518" s="8" t="str">
        <f t="shared" si="322"/>
        <v/>
      </c>
    </row>
    <row r="519" spans="1:69" x14ac:dyDescent="0.2">
      <c r="A519" s="8" t="str">
        <f>Binning!B521</f>
        <v>GPU</v>
      </c>
      <c r="B519" s="8" t="str">
        <f>Binning!C521</f>
        <v>MG00F</v>
      </c>
      <c r="C519" s="8" t="str">
        <f>Binning!D521</f>
        <v>E1</v>
      </c>
      <c r="D519" s="8" t="str">
        <f>Binning!F521</f>
        <v>MG00F_E1</v>
      </c>
      <c r="E519" s="8" t="str">
        <f>Binning!G521</f>
        <v>Bin1</v>
      </c>
      <c r="F519" s="8">
        <f>Binning!H521</f>
        <v>1605</v>
      </c>
      <c r="G519" s="8">
        <f>Binning!I521</f>
        <v>165</v>
      </c>
      <c r="H519" s="8">
        <f>Binning!J521</f>
        <v>479.40000000000003</v>
      </c>
      <c r="J519" s="8">
        <f>Binning!L521</f>
        <v>1215</v>
      </c>
      <c r="K519" s="8">
        <f>Binning!M521</f>
        <v>900</v>
      </c>
      <c r="L519" s="8">
        <f>Binning!N521</f>
        <v>85</v>
      </c>
      <c r="M519" s="8">
        <f>Binning!Y521</f>
        <v>5</v>
      </c>
      <c r="O519" s="8">
        <f t="shared" si="294"/>
        <v>140</v>
      </c>
      <c r="P519" s="8">
        <f>Binning!AZ521</f>
        <v>342.4525995351467</v>
      </c>
      <c r="Q519" s="8" t="str">
        <f t="shared" si="295"/>
        <v>MG00F_E1</v>
      </c>
      <c r="R519" s="8">
        <f t="shared" si="327"/>
        <v>1215</v>
      </c>
      <c r="S519" s="8">
        <f t="shared" si="327"/>
        <v>1215</v>
      </c>
      <c r="T519" s="8">
        <f t="shared" si="327"/>
        <v>1215</v>
      </c>
      <c r="U519" s="8">
        <f t="shared" si="327"/>
        <v>1215</v>
      </c>
      <c r="V519" s="8">
        <f t="shared" si="327"/>
        <v>1215</v>
      </c>
      <c r="W519" s="8">
        <f t="shared" si="327"/>
        <v>1215</v>
      </c>
      <c r="X519" s="8">
        <f t="shared" si="327"/>
        <v>1215</v>
      </c>
      <c r="Y519" s="8">
        <f t="shared" si="327"/>
        <v>1210</v>
      </c>
      <c r="Z519" s="8">
        <f t="shared" si="327"/>
        <v>1200</v>
      </c>
      <c r="AA519" s="8">
        <f t="shared" si="327"/>
        <v>1190</v>
      </c>
      <c r="AB519" s="8">
        <f t="shared" si="327"/>
        <v>1185</v>
      </c>
      <c r="AC519" s="8">
        <f t="shared" si="327"/>
        <v>1175</v>
      </c>
      <c r="AD519" s="8">
        <f t="shared" si="327"/>
        <v>1170</v>
      </c>
      <c r="AE519" s="8">
        <f t="shared" si="327"/>
        <v>1165</v>
      </c>
      <c r="AF519" s="8">
        <f t="shared" si="327"/>
        <v>1160</v>
      </c>
      <c r="AG519" s="8" t="str">
        <f t="shared" si="327"/>
        <v/>
      </c>
      <c r="AH519" s="8" t="str">
        <f t="shared" si="329"/>
        <v/>
      </c>
      <c r="AI519" s="8" t="str">
        <f t="shared" si="329"/>
        <v/>
      </c>
      <c r="AJ519" s="8" t="str">
        <f t="shared" si="329"/>
        <v/>
      </c>
      <c r="AK519" s="8" t="str">
        <f t="shared" si="329"/>
        <v/>
      </c>
      <c r="AL519" s="8" t="str">
        <f t="shared" si="329"/>
        <v/>
      </c>
      <c r="AM519" s="8" t="str">
        <f t="shared" si="329"/>
        <v/>
      </c>
      <c r="AN519" s="8" t="str">
        <f t="shared" si="329"/>
        <v/>
      </c>
      <c r="AO519" s="8" t="str">
        <f t="shared" si="329"/>
        <v/>
      </c>
      <c r="AQ519" s="8">
        <f t="shared" si="296"/>
        <v>140</v>
      </c>
      <c r="AR519" s="8">
        <f t="shared" si="297"/>
        <v>342.4525995351467</v>
      </c>
      <c r="AS519" s="8" t="str">
        <f t="shared" si="298"/>
        <v>MG00F_E1</v>
      </c>
      <c r="AT519" s="8">
        <f t="shared" si="299"/>
        <v>1300</v>
      </c>
      <c r="AU519" s="8">
        <f t="shared" si="300"/>
        <v>1300</v>
      </c>
      <c r="AV519" s="8">
        <f t="shared" si="301"/>
        <v>1300</v>
      </c>
      <c r="AW519" s="8">
        <f t="shared" si="302"/>
        <v>1300</v>
      </c>
      <c r="AX519" s="8">
        <f t="shared" si="303"/>
        <v>1300</v>
      </c>
      <c r="AY519" s="8">
        <f t="shared" si="304"/>
        <v>1300</v>
      </c>
      <c r="AZ519" s="8">
        <f t="shared" si="305"/>
        <v>1300</v>
      </c>
      <c r="BA519" s="8">
        <f t="shared" si="306"/>
        <v>1295</v>
      </c>
      <c r="BB519" s="8">
        <f t="shared" si="307"/>
        <v>1285</v>
      </c>
      <c r="BC519" s="8">
        <f t="shared" si="308"/>
        <v>1275</v>
      </c>
      <c r="BD519" s="8">
        <f t="shared" si="309"/>
        <v>1270</v>
      </c>
      <c r="BE519" s="8">
        <f t="shared" si="310"/>
        <v>1260</v>
      </c>
      <c r="BF519" s="8">
        <f t="shared" si="311"/>
        <v>1255</v>
      </c>
      <c r="BG519" s="8">
        <f t="shared" si="312"/>
        <v>1250</v>
      </c>
      <c r="BH519" s="8">
        <f t="shared" si="313"/>
        <v>1245</v>
      </c>
      <c r="BI519" s="8" t="str">
        <f t="shared" si="314"/>
        <v/>
      </c>
      <c r="BJ519" s="8" t="str">
        <f t="shared" si="315"/>
        <v/>
      </c>
      <c r="BK519" s="8" t="str">
        <f t="shared" si="316"/>
        <v/>
      </c>
      <c r="BL519" s="8" t="str">
        <f t="shared" si="317"/>
        <v/>
      </c>
      <c r="BM519" s="8" t="str">
        <f t="shared" si="318"/>
        <v/>
      </c>
      <c r="BN519" s="8" t="str">
        <f t="shared" si="319"/>
        <v/>
      </c>
      <c r="BO519" s="8" t="str">
        <f t="shared" si="320"/>
        <v/>
      </c>
      <c r="BP519" s="8" t="str">
        <f t="shared" si="321"/>
        <v/>
      </c>
      <c r="BQ519" s="8" t="str">
        <f t="shared" si="322"/>
        <v/>
      </c>
    </row>
    <row r="520" spans="1:69" x14ac:dyDescent="0.2">
      <c r="A520" s="8" t="str">
        <f>Binning!B522</f>
        <v>GPU</v>
      </c>
      <c r="B520" s="8" t="str">
        <f>Binning!C522</f>
        <v>MG00F</v>
      </c>
      <c r="C520" s="8" t="str">
        <f>Binning!D522</f>
        <v>E2</v>
      </c>
      <c r="D520" s="8" t="str">
        <f>Binning!F522</f>
        <v>MG00F_E2</v>
      </c>
      <c r="E520" s="8" t="str">
        <f>Binning!G522</f>
        <v>Bin1</v>
      </c>
      <c r="F520" s="8">
        <f>Binning!H522</f>
        <v>1590</v>
      </c>
      <c r="G520" s="8">
        <f>Binning!I522</f>
        <v>165</v>
      </c>
      <c r="H520" s="8">
        <f>Binning!J522</f>
        <v>479.40000000000003</v>
      </c>
      <c r="J520" s="8">
        <f>Binning!L522</f>
        <v>1205</v>
      </c>
      <c r="K520" s="8">
        <f>Binning!M522</f>
        <v>900</v>
      </c>
      <c r="L520" s="8">
        <f>Binning!N522</f>
        <v>85</v>
      </c>
      <c r="M520" s="8">
        <f>Binning!Y522</f>
        <v>5</v>
      </c>
      <c r="O520" s="8">
        <f t="shared" si="294"/>
        <v>140</v>
      </c>
      <c r="P520" s="8">
        <f>Binning!AZ522</f>
        <v>342.4525995351467</v>
      </c>
      <c r="Q520" s="8" t="str">
        <f t="shared" si="295"/>
        <v>MG00F_E2</v>
      </c>
      <c r="R520" s="8">
        <f t="shared" si="327"/>
        <v>1205</v>
      </c>
      <c r="S520" s="8">
        <f t="shared" si="327"/>
        <v>1205</v>
      </c>
      <c r="T520" s="8">
        <f t="shared" si="327"/>
        <v>1205</v>
      </c>
      <c r="U520" s="8">
        <f t="shared" si="327"/>
        <v>1205</v>
      </c>
      <c r="V520" s="8">
        <f t="shared" si="327"/>
        <v>1205</v>
      </c>
      <c r="W520" s="8">
        <f t="shared" si="327"/>
        <v>1205</v>
      </c>
      <c r="X520" s="8">
        <f t="shared" si="327"/>
        <v>1205</v>
      </c>
      <c r="Y520" s="8">
        <f t="shared" si="327"/>
        <v>1195</v>
      </c>
      <c r="Z520" s="8">
        <f t="shared" si="327"/>
        <v>1185</v>
      </c>
      <c r="AA520" s="8">
        <f t="shared" si="327"/>
        <v>1175</v>
      </c>
      <c r="AB520" s="8">
        <f t="shared" si="327"/>
        <v>1170</v>
      </c>
      <c r="AC520" s="8">
        <f t="shared" si="327"/>
        <v>1160</v>
      </c>
      <c r="AD520" s="8">
        <f t="shared" si="327"/>
        <v>1155</v>
      </c>
      <c r="AE520" s="8">
        <f t="shared" si="327"/>
        <v>1150</v>
      </c>
      <c r="AF520" s="8">
        <f t="shared" si="327"/>
        <v>1145</v>
      </c>
      <c r="AG520" s="8" t="str">
        <f t="shared" si="327"/>
        <v/>
      </c>
      <c r="AH520" s="8" t="str">
        <f t="shared" si="329"/>
        <v/>
      </c>
      <c r="AI520" s="8" t="str">
        <f t="shared" si="329"/>
        <v/>
      </c>
      <c r="AJ520" s="8" t="str">
        <f t="shared" si="329"/>
        <v/>
      </c>
      <c r="AK520" s="8" t="str">
        <f t="shared" si="329"/>
        <v/>
      </c>
      <c r="AL520" s="8" t="str">
        <f t="shared" si="329"/>
        <v/>
      </c>
      <c r="AM520" s="8" t="str">
        <f t="shared" si="329"/>
        <v/>
      </c>
      <c r="AN520" s="8" t="str">
        <f t="shared" si="329"/>
        <v/>
      </c>
      <c r="AO520" s="8" t="str">
        <f t="shared" si="329"/>
        <v/>
      </c>
      <c r="AQ520" s="8">
        <f t="shared" si="296"/>
        <v>140</v>
      </c>
      <c r="AR520" s="8">
        <f t="shared" si="297"/>
        <v>342.4525995351467</v>
      </c>
      <c r="AS520" s="8" t="str">
        <f t="shared" si="298"/>
        <v>MG00F_E2</v>
      </c>
      <c r="AT520" s="8">
        <f t="shared" si="299"/>
        <v>1290</v>
      </c>
      <c r="AU520" s="8">
        <f t="shared" si="300"/>
        <v>1290</v>
      </c>
      <c r="AV520" s="8">
        <f t="shared" si="301"/>
        <v>1290</v>
      </c>
      <c r="AW520" s="8">
        <f t="shared" si="302"/>
        <v>1290</v>
      </c>
      <c r="AX520" s="8">
        <f t="shared" si="303"/>
        <v>1290</v>
      </c>
      <c r="AY520" s="8">
        <f t="shared" si="304"/>
        <v>1290</v>
      </c>
      <c r="AZ520" s="8">
        <f t="shared" si="305"/>
        <v>1290</v>
      </c>
      <c r="BA520" s="8">
        <f t="shared" si="306"/>
        <v>1280</v>
      </c>
      <c r="BB520" s="8">
        <f t="shared" si="307"/>
        <v>1270</v>
      </c>
      <c r="BC520" s="8">
        <f t="shared" si="308"/>
        <v>1260</v>
      </c>
      <c r="BD520" s="8">
        <f t="shared" si="309"/>
        <v>1255</v>
      </c>
      <c r="BE520" s="8">
        <f t="shared" si="310"/>
        <v>1245</v>
      </c>
      <c r="BF520" s="8">
        <f t="shared" si="311"/>
        <v>1240</v>
      </c>
      <c r="BG520" s="8">
        <f t="shared" si="312"/>
        <v>1235</v>
      </c>
      <c r="BH520" s="8">
        <f t="shared" si="313"/>
        <v>1230</v>
      </c>
      <c r="BI520" s="8" t="str">
        <f t="shared" si="314"/>
        <v/>
      </c>
      <c r="BJ520" s="8" t="str">
        <f t="shared" si="315"/>
        <v/>
      </c>
      <c r="BK520" s="8" t="str">
        <f t="shared" si="316"/>
        <v/>
      </c>
      <c r="BL520" s="8" t="str">
        <f t="shared" si="317"/>
        <v/>
      </c>
      <c r="BM520" s="8" t="str">
        <f t="shared" si="318"/>
        <v/>
      </c>
      <c r="BN520" s="8" t="str">
        <f t="shared" si="319"/>
        <v/>
      </c>
      <c r="BO520" s="8" t="str">
        <f t="shared" si="320"/>
        <v/>
      </c>
      <c r="BP520" s="8" t="str">
        <f t="shared" si="321"/>
        <v/>
      </c>
      <c r="BQ520" s="8" t="str">
        <f t="shared" si="322"/>
        <v/>
      </c>
    </row>
    <row r="521" spans="1:69" x14ac:dyDescent="0.2">
      <c r="A521" s="8" t="str">
        <f>Binning!B523</f>
        <v>GPU</v>
      </c>
      <c r="B521" s="8" t="str">
        <f>Binning!C523</f>
        <v>MG00F</v>
      </c>
      <c r="C521" s="8" t="str">
        <f>Binning!D523</f>
        <v>E3</v>
      </c>
      <c r="D521" s="8" t="str">
        <f>Binning!F523</f>
        <v>MG00F_E3</v>
      </c>
      <c r="E521" s="8" t="str">
        <f>Binning!G523</f>
        <v>Bin1</v>
      </c>
      <c r="F521" s="8">
        <f>Binning!H523</f>
        <v>1575</v>
      </c>
      <c r="G521" s="8">
        <f>Binning!I523</f>
        <v>165</v>
      </c>
      <c r="H521" s="8">
        <f>Binning!J523</f>
        <v>479.40000000000003</v>
      </c>
      <c r="J521" s="8">
        <f>Binning!L523</f>
        <v>1195</v>
      </c>
      <c r="K521" s="8">
        <f>Binning!M523</f>
        <v>900</v>
      </c>
      <c r="L521" s="8">
        <f>Binning!N523</f>
        <v>85</v>
      </c>
      <c r="M521" s="8">
        <f>Binning!Y523</f>
        <v>5</v>
      </c>
      <c r="O521" s="8">
        <f t="shared" si="294"/>
        <v>140</v>
      </c>
      <c r="P521" s="8">
        <f>Binning!AZ523</f>
        <v>342.4525995351467</v>
      </c>
      <c r="Q521" s="8" t="str">
        <f t="shared" si="295"/>
        <v>MG00F_E3</v>
      </c>
      <c r="R521" s="8">
        <f t="shared" si="327"/>
        <v>1195</v>
      </c>
      <c r="S521" s="8">
        <f t="shared" si="327"/>
        <v>1195</v>
      </c>
      <c r="T521" s="8">
        <f t="shared" si="327"/>
        <v>1195</v>
      </c>
      <c r="U521" s="8">
        <f t="shared" si="327"/>
        <v>1195</v>
      </c>
      <c r="V521" s="8">
        <f t="shared" si="327"/>
        <v>1195</v>
      </c>
      <c r="W521" s="8">
        <f t="shared" si="327"/>
        <v>1195</v>
      </c>
      <c r="X521" s="8">
        <f t="shared" si="327"/>
        <v>1190</v>
      </c>
      <c r="Y521" s="8">
        <f t="shared" si="327"/>
        <v>1180</v>
      </c>
      <c r="Z521" s="8">
        <f t="shared" si="327"/>
        <v>1170</v>
      </c>
      <c r="AA521" s="8">
        <f t="shared" si="327"/>
        <v>1160</v>
      </c>
      <c r="AB521" s="8">
        <f t="shared" si="327"/>
        <v>1155</v>
      </c>
      <c r="AC521" s="8">
        <f t="shared" si="327"/>
        <v>1145</v>
      </c>
      <c r="AD521" s="8">
        <f t="shared" si="327"/>
        <v>1140</v>
      </c>
      <c r="AE521" s="8">
        <f t="shared" si="327"/>
        <v>1135</v>
      </c>
      <c r="AF521" s="8">
        <f t="shared" si="327"/>
        <v>1130</v>
      </c>
      <c r="AG521" s="8" t="str">
        <f t="shared" si="327"/>
        <v/>
      </c>
      <c r="AH521" s="8" t="str">
        <f t="shared" si="329"/>
        <v/>
      </c>
      <c r="AI521" s="8" t="str">
        <f t="shared" si="329"/>
        <v/>
      </c>
      <c r="AJ521" s="8" t="str">
        <f t="shared" si="329"/>
        <v/>
      </c>
      <c r="AK521" s="8" t="str">
        <f t="shared" si="329"/>
        <v/>
      </c>
      <c r="AL521" s="8" t="str">
        <f t="shared" si="329"/>
        <v/>
      </c>
      <c r="AM521" s="8" t="str">
        <f t="shared" si="329"/>
        <v/>
      </c>
      <c r="AN521" s="8" t="str">
        <f t="shared" si="329"/>
        <v/>
      </c>
      <c r="AO521" s="8" t="str">
        <f t="shared" si="329"/>
        <v/>
      </c>
      <c r="AQ521" s="8">
        <f t="shared" si="296"/>
        <v>140</v>
      </c>
      <c r="AR521" s="8">
        <f t="shared" si="297"/>
        <v>342.4525995351467</v>
      </c>
      <c r="AS521" s="8" t="str">
        <f t="shared" si="298"/>
        <v>MG00F_E3</v>
      </c>
      <c r="AT521" s="8">
        <f t="shared" si="299"/>
        <v>1280</v>
      </c>
      <c r="AU521" s="8">
        <f t="shared" si="300"/>
        <v>1280</v>
      </c>
      <c r="AV521" s="8">
        <f t="shared" si="301"/>
        <v>1280</v>
      </c>
      <c r="AW521" s="8">
        <f t="shared" si="302"/>
        <v>1280</v>
      </c>
      <c r="AX521" s="8">
        <f t="shared" si="303"/>
        <v>1280</v>
      </c>
      <c r="AY521" s="8">
        <f t="shared" si="304"/>
        <v>1280</v>
      </c>
      <c r="AZ521" s="8">
        <f t="shared" si="305"/>
        <v>1275</v>
      </c>
      <c r="BA521" s="8">
        <f t="shared" si="306"/>
        <v>1265</v>
      </c>
      <c r="BB521" s="8">
        <f t="shared" si="307"/>
        <v>1255</v>
      </c>
      <c r="BC521" s="8">
        <f t="shared" si="308"/>
        <v>1245</v>
      </c>
      <c r="BD521" s="8">
        <f t="shared" si="309"/>
        <v>1240</v>
      </c>
      <c r="BE521" s="8">
        <f t="shared" si="310"/>
        <v>1230</v>
      </c>
      <c r="BF521" s="8">
        <f t="shared" si="311"/>
        <v>1225</v>
      </c>
      <c r="BG521" s="8">
        <f t="shared" si="312"/>
        <v>1220</v>
      </c>
      <c r="BH521" s="8">
        <f t="shared" si="313"/>
        <v>1215</v>
      </c>
      <c r="BI521" s="8" t="str">
        <f t="shared" si="314"/>
        <v/>
      </c>
      <c r="BJ521" s="8" t="str">
        <f t="shared" si="315"/>
        <v/>
      </c>
      <c r="BK521" s="8" t="str">
        <f t="shared" si="316"/>
        <v/>
      </c>
      <c r="BL521" s="8" t="str">
        <f t="shared" si="317"/>
        <v/>
      </c>
      <c r="BM521" s="8" t="str">
        <f t="shared" si="318"/>
        <v/>
      </c>
      <c r="BN521" s="8" t="str">
        <f t="shared" si="319"/>
        <v/>
      </c>
      <c r="BO521" s="8" t="str">
        <f t="shared" si="320"/>
        <v/>
      </c>
      <c r="BP521" s="8" t="str">
        <f t="shared" si="321"/>
        <v/>
      </c>
      <c r="BQ521" s="8" t="str">
        <f t="shared" si="322"/>
        <v/>
      </c>
    </row>
    <row r="522" spans="1:69" x14ac:dyDescent="0.2">
      <c r="A522" s="8" t="str">
        <f>Binning!B524</f>
        <v>GPU</v>
      </c>
      <c r="B522" s="8" t="str">
        <f>Binning!C524</f>
        <v>MG00F</v>
      </c>
      <c r="C522" s="8" t="str">
        <f>Binning!D524</f>
        <v>E4</v>
      </c>
      <c r="D522" s="8" t="str">
        <f>Binning!F524</f>
        <v>MG00F_E4</v>
      </c>
      <c r="E522" s="8" t="str">
        <f>Binning!G524</f>
        <v>Bin1</v>
      </c>
      <c r="F522" s="8">
        <f>Binning!H524</f>
        <v>1560</v>
      </c>
      <c r="G522" s="8">
        <f>Binning!I524</f>
        <v>165</v>
      </c>
      <c r="H522" s="8">
        <f>Binning!J524</f>
        <v>479.40000000000003</v>
      </c>
      <c r="J522" s="8">
        <f>Binning!L524</f>
        <v>1195</v>
      </c>
      <c r="K522" s="8">
        <f>Binning!M524</f>
        <v>900</v>
      </c>
      <c r="L522" s="8">
        <f>Binning!N524</f>
        <v>85</v>
      </c>
      <c r="M522" s="8">
        <f>Binning!Y524</f>
        <v>5</v>
      </c>
      <c r="O522" s="8">
        <f t="shared" si="294"/>
        <v>140</v>
      </c>
      <c r="P522" s="8">
        <f>Binning!AZ524</f>
        <v>342.4525995351467</v>
      </c>
      <c r="Q522" s="8" t="str">
        <f t="shared" si="295"/>
        <v>MG00F_E4</v>
      </c>
      <c r="R522" s="8">
        <f t="shared" si="327"/>
        <v>1195</v>
      </c>
      <c r="S522" s="8">
        <f t="shared" si="327"/>
        <v>1195</v>
      </c>
      <c r="T522" s="8">
        <f t="shared" si="327"/>
        <v>1195</v>
      </c>
      <c r="U522" s="8">
        <f t="shared" si="327"/>
        <v>1195</v>
      </c>
      <c r="V522" s="8">
        <f t="shared" si="327"/>
        <v>1195</v>
      </c>
      <c r="W522" s="8">
        <f t="shared" si="327"/>
        <v>1190</v>
      </c>
      <c r="X522" s="8">
        <f t="shared" si="327"/>
        <v>1175</v>
      </c>
      <c r="Y522" s="8">
        <f t="shared" si="327"/>
        <v>1165</v>
      </c>
      <c r="Z522" s="8">
        <f t="shared" si="327"/>
        <v>1155</v>
      </c>
      <c r="AA522" s="8">
        <f t="shared" si="327"/>
        <v>1145</v>
      </c>
      <c r="AB522" s="8">
        <f t="shared" si="327"/>
        <v>1140</v>
      </c>
      <c r="AC522" s="8">
        <f t="shared" si="327"/>
        <v>1130</v>
      </c>
      <c r="AD522" s="8">
        <f t="shared" si="327"/>
        <v>1125</v>
      </c>
      <c r="AE522" s="8">
        <f t="shared" si="327"/>
        <v>1120</v>
      </c>
      <c r="AF522" s="8">
        <f t="shared" si="327"/>
        <v>1115</v>
      </c>
      <c r="AG522" s="8" t="str">
        <f t="shared" ref="AG522:AO537" si="330">IF($O522*1.03&gt;AG$2,MAX(MIN(FLOOR(($F522-$G522*LOG10($P522*AG$2/100))/$M522,1)*$M522,$J522),$K522),"")</f>
        <v/>
      </c>
      <c r="AH522" s="8" t="str">
        <f t="shared" si="330"/>
        <v/>
      </c>
      <c r="AI522" s="8" t="str">
        <f t="shared" si="330"/>
        <v/>
      </c>
      <c r="AJ522" s="8" t="str">
        <f t="shared" si="330"/>
        <v/>
      </c>
      <c r="AK522" s="8" t="str">
        <f t="shared" si="330"/>
        <v/>
      </c>
      <c r="AL522" s="8" t="str">
        <f t="shared" si="330"/>
        <v/>
      </c>
      <c r="AM522" s="8" t="str">
        <f t="shared" si="330"/>
        <v/>
      </c>
      <c r="AN522" s="8" t="str">
        <f t="shared" si="330"/>
        <v/>
      </c>
      <c r="AO522" s="8" t="str">
        <f t="shared" si="330"/>
        <v/>
      </c>
      <c r="AQ522" s="8">
        <f t="shared" si="296"/>
        <v>140</v>
      </c>
      <c r="AR522" s="8">
        <f t="shared" si="297"/>
        <v>342.4525995351467</v>
      </c>
      <c r="AS522" s="8" t="str">
        <f t="shared" si="298"/>
        <v>MG00F_E4</v>
      </c>
      <c r="AT522" s="8">
        <f t="shared" si="299"/>
        <v>1280</v>
      </c>
      <c r="AU522" s="8">
        <f t="shared" si="300"/>
        <v>1280</v>
      </c>
      <c r="AV522" s="8">
        <f t="shared" si="301"/>
        <v>1280</v>
      </c>
      <c r="AW522" s="8">
        <f t="shared" si="302"/>
        <v>1280</v>
      </c>
      <c r="AX522" s="8">
        <f t="shared" si="303"/>
        <v>1280</v>
      </c>
      <c r="AY522" s="8">
        <f t="shared" si="304"/>
        <v>1275</v>
      </c>
      <c r="AZ522" s="8">
        <f t="shared" si="305"/>
        <v>1260</v>
      </c>
      <c r="BA522" s="8">
        <f t="shared" si="306"/>
        <v>1250</v>
      </c>
      <c r="BB522" s="8">
        <f t="shared" si="307"/>
        <v>1240</v>
      </c>
      <c r="BC522" s="8">
        <f t="shared" si="308"/>
        <v>1230</v>
      </c>
      <c r="BD522" s="8">
        <f t="shared" si="309"/>
        <v>1225</v>
      </c>
      <c r="BE522" s="8">
        <f t="shared" si="310"/>
        <v>1215</v>
      </c>
      <c r="BF522" s="8">
        <f t="shared" si="311"/>
        <v>1210</v>
      </c>
      <c r="BG522" s="8">
        <f t="shared" si="312"/>
        <v>1205</v>
      </c>
      <c r="BH522" s="8">
        <f t="shared" si="313"/>
        <v>1200</v>
      </c>
      <c r="BI522" s="8" t="str">
        <f t="shared" si="314"/>
        <v/>
      </c>
      <c r="BJ522" s="8" t="str">
        <f t="shared" si="315"/>
        <v/>
      </c>
      <c r="BK522" s="8" t="str">
        <f t="shared" si="316"/>
        <v/>
      </c>
      <c r="BL522" s="8" t="str">
        <f t="shared" si="317"/>
        <v/>
      </c>
      <c r="BM522" s="8" t="str">
        <f t="shared" si="318"/>
        <v/>
      </c>
      <c r="BN522" s="8" t="str">
        <f t="shared" si="319"/>
        <v/>
      </c>
      <c r="BO522" s="8" t="str">
        <f t="shared" si="320"/>
        <v/>
      </c>
      <c r="BP522" s="8" t="str">
        <f t="shared" si="321"/>
        <v/>
      </c>
      <c r="BQ522" s="8" t="str">
        <f t="shared" si="322"/>
        <v/>
      </c>
    </row>
    <row r="523" spans="1:69" x14ac:dyDescent="0.2">
      <c r="A523" s="8" t="str">
        <f>Binning!B525</f>
        <v>GPU</v>
      </c>
      <c r="B523" s="8" t="str">
        <f>Binning!C525</f>
        <v>MG00F</v>
      </c>
      <c r="C523" s="8" t="str">
        <f>Binning!D525</f>
        <v>E5</v>
      </c>
      <c r="D523" s="8" t="str">
        <f>Binning!F525</f>
        <v>MG00F_E5</v>
      </c>
      <c r="E523" s="8" t="str">
        <f>Binning!G525</f>
        <v>Bin1</v>
      </c>
      <c r="F523" s="8">
        <f>Binning!H525</f>
        <v>1545</v>
      </c>
      <c r="G523" s="8">
        <f>Binning!I525</f>
        <v>165</v>
      </c>
      <c r="H523" s="8">
        <f>Binning!J525</f>
        <v>479.40000000000003</v>
      </c>
      <c r="J523" s="8">
        <f>Binning!L525</f>
        <v>1195</v>
      </c>
      <c r="K523" s="8">
        <f>Binning!M525</f>
        <v>900</v>
      </c>
      <c r="L523" s="8">
        <f>Binning!N525</f>
        <v>85</v>
      </c>
      <c r="M523" s="8">
        <f>Binning!Y525</f>
        <v>5</v>
      </c>
      <c r="O523" s="8">
        <f t="shared" si="294"/>
        <v>140</v>
      </c>
      <c r="P523" s="8">
        <f>Binning!AZ525</f>
        <v>342.4525995351467</v>
      </c>
      <c r="Q523" s="8" t="str">
        <f t="shared" si="295"/>
        <v>MG00F_E5</v>
      </c>
      <c r="R523" s="8">
        <f t="shared" ref="R523:AG538" si="331">IF($O523*1.03&gt;R$2,MAX(MIN(FLOOR(($F523-$G523*LOG10($P523*R$2/100))/$M523,1)*$M523,$J523),$K523),"")</f>
        <v>1195</v>
      </c>
      <c r="S523" s="8">
        <f t="shared" si="331"/>
        <v>1195</v>
      </c>
      <c r="T523" s="8">
        <f t="shared" si="331"/>
        <v>1195</v>
      </c>
      <c r="U523" s="8">
        <f t="shared" si="331"/>
        <v>1195</v>
      </c>
      <c r="V523" s="8">
        <f t="shared" si="331"/>
        <v>1190</v>
      </c>
      <c r="W523" s="8">
        <f t="shared" si="331"/>
        <v>1175</v>
      </c>
      <c r="X523" s="8">
        <f t="shared" si="331"/>
        <v>1160</v>
      </c>
      <c r="Y523" s="8">
        <f t="shared" si="331"/>
        <v>1150</v>
      </c>
      <c r="Z523" s="8">
        <f t="shared" si="331"/>
        <v>1140</v>
      </c>
      <c r="AA523" s="8">
        <f t="shared" si="331"/>
        <v>1130</v>
      </c>
      <c r="AB523" s="8">
        <f t="shared" si="331"/>
        <v>1125</v>
      </c>
      <c r="AC523" s="8">
        <f t="shared" si="331"/>
        <v>1115</v>
      </c>
      <c r="AD523" s="8">
        <f t="shared" si="331"/>
        <v>1110</v>
      </c>
      <c r="AE523" s="8">
        <f t="shared" si="331"/>
        <v>1105</v>
      </c>
      <c r="AF523" s="8">
        <f t="shared" si="331"/>
        <v>1100</v>
      </c>
      <c r="AG523" s="8" t="str">
        <f t="shared" si="331"/>
        <v/>
      </c>
      <c r="AH523" s="8" t="str">
        <f t="shared" si="330"/>
        <v/>
      </c>
      <c r="AI523" s="8" t="str">
        <f t="shared" si="330"/>
        <v/>
      </c>
      <c r="AJ523" s="8" t="str">
        <f t="shared" si="330"/>
        <v/>
      </c>
      <c r="AK523" s="8" t="str">
        <f t="shared" si="330"/>
        <v/>
      </c>
      <c r="AL523" s="8" t="str">
        <f t="shared" si="330"/>
        <v/>
      </c>
      <c r="AM523" s="8" t="str">
        <f t="shared" si="330"/>
        <v/>
      </c>
      <c r="AN523" s="8" t="str">
        <f t="shared" si="330"/>
        <v/>
      </c>
      <c r="AO523" s="8" t="str">
        <f t="shared" si="330"/>
        <v/>
      </c>
      <c r="AQ523" s="8">
        <f t="shared" si="296"/>
        <v>140</v>
      </c>
      <c r="AR523" s="8">
        <f t="shared" si="297"/>
        <v>342.4525995351467</v>
      </c>
      <c r="AS523" s="8" t="str">
        <f t="shared" si="298"/>
        <v>MG00F_E5</v>
      </c>
      <c r="AT523" s="8">
        <f t="shared" si="299"/>
        <v>1280</v>
      </c>
      <c r="AU523" s="8">
        <f t="shared" si="300"/>
        <v>1280</v>
      </c>
      <c r="AV523" s="8">
        <f t="shared" si="301"/>
        <v>1280</v>
      </c>
      <c r="AW523" s="8">
        <f t="shared" si="302"/>
        <v>1280</v>
      </c>
      <c r="AX523" s="8">
        <f t="shared" si="303"/>
        <v>1275</v>
      </c>
      <c r="AY523" s="8">
        <f t="shared" si="304"/>
        <v>1260</v>
      </c>
      <c r="AZ523" s="8">
        <f t="shared" si="305"/>
        <v>1245</v>
      </c>
      <c r="BA523" s="8">
        <f t="shared" si="306"/>
        <v>1235</v>
      </c>
      <c r="BB523" s="8">
        <f t="shared" si="307"/>
        <v>1225</v>
      </c>
      <c r="BC523" s="8">
        <f t="shared" si="308"/>
        <v>1215</v>
      </c>
      <c r="BD523" s="8">
        <f t="shared" si="309"/>
        <v>1210</v>
      </c>
      <c r="BE523" s="8">
        <f t="shared" si="310"/>
        <v>1200</v>
      </c>
      <c r="BF523" s="8">
        <f t="shared" si="311"/>
        <v>1195</v>
      </c>
      <c r="BG523" s="8">
        <f t="shared" si="312"/>
        <v>1190</v>
      </c>
      <c r="BH523" s="8">
        <f t="shared" si="313"/>
        <v>1185</v>
      </c>
      <c r="BI523" s="8" t="str">
        <f t="shared" si="314"/>
        <v/>
      </c>
      <c r="BJ523" s="8" t="str">
        <f t="shared" si="315"/>
        <v/>
      </c>
      <c r="BK523" s="8" t="str">
        <f t="shared" si="316"/>
        <v/>
      </c>
      <c r="BL523" s="8" t="str">
        <f t="shared" si="317"/>
        <v/>
      </c>
      <c r="BM523" s="8" t="str">
        <f t="shared" si="318"/>
        <v/>
      </c>
      <c r="BN523" s="8" t="str">
        <f t="shared" si="319"/>
        <v/>
      </c>
      <c r="BO523" s="8" t="str">
        <f t="shared" si="320"/>
        <v/>
      </c>
      <c r="BP523" s="8" t="str">
        <f t="shared" si="321"/>
        <v/>
      </c>
      <c r="BQ523" s="8" t="str">
        <f t="shared" si="322"/>
        <v/>
      </c>
    </row>
    <row r="524" spans="1:69" x14ac:dyDescent="0.2">
      <c r="A524" s="8" t="str">
        <f>Binning!B526</f>
        <v>GPU</v>
      </c>
      <c r="B524" s="8" t="str">
        <f>Binning!C526</f>
        <v>MG00F</v>
      </c>
      <c r="C524" s="8" t="str">
        <f>Binning!D526</f>
        <v>E6</v>
      </c>
      <c r="D524" s="8" t="str">
        <f>Binning!F526</f>
        <v>MG00F_E6</v>
      </c>
      <c r="E524" s="8" t="str">
        <f>Binning!G526</f>
        <v>Bin1</v>
      </c>
      <c r="F524" s="8">
        <f>Binning!H526</f>
        <v>1530</v>
      </c>
      <c r="G524" s="8">
        <f>Binning!I526</f>
        <v>165</v>
      </c>
      <c r="H524" s="8">
        <f>Binning!J526</f>
        <v>479.40000000000003</v>
      </c>
      <c r="J524" s="8">
        <f>Binning!L526</f>
        <v>1195</v>
      </c>
      <c r="K524" s="8">
        <f>Binning!M526</f>
        <v>900</v>
      </c>
      <c r="L524" s="8">
        <f>Binning!N526</f>
        <v>85</v>
      </c>
      <c r="M524" s="8">
        <f>Binning!Y526</f>
        <v>5</v>
      </c>
      <c r="O524" s="8">
        <f t="shared" si="294"/>
        <v>140</v>
      </c>
      <c r="P524" s="8">
        <f>Binning!AZ526</f>
        <v>342.4525995351467</v>
      </c>
      <c r="Q524" s="8" t="str">
        <f t="shared" si="295"/>
        <v>MG00F_E6</v>
      </c>
      <c r="R524" s="8">
        <f t="shared" si="331"/>
        <v>1195</v>
      </c>
      <c r="S524" s="8">
        <f t="shared" si="331"/>
        <v>1195</v>
      </c>
      <c r="T524" s="8">
        <f t="shared" si="331"/>
        <v>1195</v>
      </c>
      <c r="U524" s="8">
        <f t="shared" si="331"/>
        <v>1195</v>
      </c>
      <c r="V524" s="8">
        <f t="shared" si="331"/>
        <v>1175</v>
      </c>
      <c r="W524" s="8">
        <f t="shared" si="331"/>
        <v>1160</v>
      </c>
      <c r="X524" s="8">
        <f t="shared" si="331"/>
        <v>1145</v>
      </c>
      <c r="Y524" s="8">
        <f t="shared" si="331"/>
        <v>1135</v>
      </c>
      <c r="Z524" s="8">
        <f t="shared" si="331"/>
        <v>1125</v>
      </c>
      <c r="AA524" s="8">
        <f t="shared" si="331"/>
        <v>1115</v>
      </c>
      <c r="AB524" s="8">
        <f t="shared" si="331"/>
        <v>1110</v>
      </c>
      <c r="AC524" s="8">
        <f t="shared" si="331"/>
        <v>1100</v>
      </c>
      <c r="AD524" s="8">
        <f t="shared" si="331"/>
        <v>1095</v>
      </c>
      <c r="AE524" s="8">
        <f t="shared" si="331"/>
        <v>1090</v>
      </c>
      <c r="AF524" s="8">
        <f t="shared" si="331"/>
        <v>1085</v>
      </c>
      <c r="AG524" s="8" t="str">
        <f t="shared" si="331"/>
        <v/>
      </c>
      <c r="AH524" s="8" t="str">
        <f t="shared" si="330"/>
        <v/>
      </c>
      <c r="AI524" s="8" t="str">
        <f t="shared" si="330"/>
        <v/>
      </c>
      <c r="AJ524" s="8" t="str">
        <f t="shared" si="330"/>
        <v/>
      </c>
      <c r="AK524" s="8" t="str">
        <f t="shared" si="330"/>
        <v/>
      </c>
      <c r="AL524" s="8" t="str">
        <f t="shared" si="330"/>
        <v/>
      </c>
      <c r="AM524" s="8" t="str">
        <f t="shared" si="330"/>
        <v/>
      </c>
      <c r="AN524" s="8" t="str">
        <f t="shared" si="330"/>
        <v/>
      </c>
      <c r="AO524" s="8" t="str">
        <f t="shared" si="330"/>
        <v/>
      </c>
      <c r="AQ524" s="8">
        <f t="shared" si="296"/>
        <v>140</v>
      </c>
      <c r="AR524" s="8">
        <f t="shared" si="297"/>
        <v>342.4525995351467</v>
      </c>
      <c r="AS524" s="8" t="str">
        <f t="shared" si="298"/>
        <v>MG00F_E6</v>
      </c>
      <c r="AT524" s="8">
        <f t="shared" si="299"/>
        <v>1280</v>
      </c>
      <c r="AU524" s="8">
        <f t="shared" si="300"/>
        <v>1280</v>
      </c>
      <c r="AV524" s="8">
        <f t="shared" si="301"/>
        <v>1280</v>
      </c>
      <c r="AW524" s="8">
        <f t="shared" si="302"/>
        <v>1280</v>
      </c>
      <c r="AX524" s="8">
        <f t="shared" si="303"/>
        <v>1260</v>
      </c>
      <c r="AY524" s="8">
        <f t="shared" si="304"/>
        <v>1245</v>
      </c>
      <c r="AZ524" s="8">
        <f t="shared" si="305"/>
        <v>1230</v>
      </c>
      <c r="BA524" s="8">
        <f t="shared" si="306"/>
        <v>1220</v>
      </c>
      <c r="BB524" s="8">
        <f t="shared" si="307"/>
        <v>1210</v>
      </c>
      <c r="BC524" s="8">
        <f t="shared" si="308"/>
        <v>1200</v>
      </c>
      <c r="BD524" s="8">
        <f t="shared" si="309"/>
        <v>1195</v>
      </c>
      <c r="BE524" s="8">
        <f t="shared" si="310"/>
        <v>1185</v>
      </c>
      <c r="BF524" s="8">
        <f t="shared" si="311"/>
        <v>1180</v>
      </c>
      <c r="BG524" s="8">
        <f t="shared" si="312"/>
        <v>1175</v>
      </c>
      <c r="BH524" s="8">
        <f t="shared" si="313"/>
        <v>1170</v>
      </c>
      <c r="BI524" s="8" t="str">
        <f t="shared" si="314"/>
        <v/>
      </c>
      <c r="BJ524" s="8" t="str">
        <f t="shared" si="315"/>
        <v/>
      </c>
      <c r="BK524" s="8" t="str">
        <f t="shared" si="316"/>
        <v/>
      </c>
      <c r="BL524" s="8" t="str">
        <f t="shared" si="317"/>
        <v/>
      </c>
      <c r="BM524" s="8" t="str">
        <f t="shared" si="318"/>
        <v/>
      </c>
      <c r="BN524" s="8" t="str">
        <f t="shared" si="319"/>
        <v/>
      </c>
      <c r="BO524" s="8" t="str">
        <f t="shared" si="320"/>
        <v/>
      </c>
      <c r="BP524" s="8" t="str">
        <f t="shared" si="321"/>
        <v/>
      </c>
      <c r="BQ524" s="8" t="str">
        <f t="shared" si="322"/>
        <v/>
      </c>
    </row>
    <row r="525" spans="1:69" x14ac:dyDescent="0.2">
      <c r="A525" s="8" t="str">
        <f>Binning!B527</f>
        <v>GPU</v>
      </c>
      <c r="B525" s="8" t="str">
        <f>Binning!C527</f>
        <v>MG00F</v>
      </c>
      <c r="C525" s="8" t="str">
        <f>Binning!D527</f>
        <v>E7</v>
      </c>
      <c r="D525" s="8" t="str">
        <f>Binning!F527</f>
        <v>MG00F_E7</v>
      </c>
      <c r="E525" s="8" t="str">
        <f>Binning!G527</f>
        <v>Bin1</v>
      </c>
      <c r="F525" s="8">
        <f>Binning!H527</f>
        <v>1515</v>
      </c>
      <c r="G525" s="8">
        <f>Binning!I527</f>
        <v>165</v>
      </c>
      <c r="H525" s="8">
        <f>Binning!J527</f>
        <v>479.40000000000003</v>
      </c>
      <c r="J525" s="8">
        <f>Binning!L527</f>
        <v>1195</v>
      </c>
      <c r="K525" s="8">
        <f>Binning!M527</f>
        <v>900</v>
      </c>
      <c r="L525" s="8">
        <f>Binning!N527</f>
        <v>85</v>
      </c>
      <c r="M525" s="8">
        <f>Binning!Y527</f>
        <v>5</v>
      </c>
      <c r="O525" s="8">
        <f t="shared" si="294"/>
        <v>140</v>
      </c>
      <c r="P525" s="8">
        <f>Binning!AZ527</f>
        <v>342.4525995351467</v>
      </c>
      <c r="Q525" s="8" t="str">
        <f t="shared" si="295"/>
        <v>MG00F_E7</v>
      </c>
      <c r="R525" s="8">
        <f t="shared" si="331"/>
        <v>1195</v>
      </c>
      <c r="S525" s="8">
        <f t="shared" si="331"/>
        <v>1195</v>
      </c>
      <c r="T525" s="8">
        <f t="shared" si="331"/>
        <v>1195</v>
      </c>
      <c r="U525" s="8">
        <f t="shared" si="331"/>
        <v>1180</v>
      </c>
      <c r="V525" s="8">
        <f t="shared" si="331"/>
        <v>1160</v>
      </c>
      <c r="W525" s="8">
        <f t="shared" si="331"/>
        <v>1145</v>
      </c>
      <c r="X525" s="8">
        <f t="shared" si="331"/>
        <v>1130</v>
      </c>
      <c r="Y525" s="8">
        <f t="shared" si="331"/>
        <v>1120</v>
      </c>
      <c r="Z525" s="8">
        <f t="shared" si="331"/>
        <v>1110</v>
      </c>
      <c r="AA525" s="8">
        <f t="shared" si="331"/>
        <v>1100</v>
      </c>
      <c r="AB525" s="8">
        <f t="shared" si="331"/>
        <v>1095</v>
      </c>
      <c r="AC525" s="8">
        <f t="shared" si="331"/>
        <v>1085</v>
      </c>
      <c r="AD525" s="8">
        <f t="shared" si="331"/>
        <v>1080</v>
      </c>
      <c r="AE525" s="8">
        <f t="shared" si="331"/>
        <v>1075</v>
      </c>
      <c r="AF525" s="8">
        <f t="shared" si="331"/>
        <v>1070</v>
      </c>
      <c r="AG525" s="8" t="str">
        <f t="shared" si="331"/>
        <v/>
      </c>
      <c r="AH525" s="8" t="str">
        <f t="shared" si="330"/>
        <v/>
      </c>
      <c r="AI525" s="8" t="str">
        <f t="shared" si="330"/>
        <v/>
      </c>
      <c r="AJ525" s="8" t="str">
        <f t="shared" si="330"/>
        <v/>
      </c>
      <c r="AK525" s="8" t="str">
        <f t="shared" si="330"/>
        <v/>
      </c>
      <c r="AL525" s="8" t="str">
        <f t="shared" si="330"/>
        <v/>
      </c>
      <c r="AM525" s="8" t="str">
        <f t="shared" si="330"/>
        <v/>
      </c>
      <c r="AN525" s="8" t="str">
        <f t="shared" si="330"/>
        <v/>
      </c>
      <c r="AO525" s="8" t="str">
        <f t="shared" si="330"/>
        <v/>
      </c>
      <c r="AQ525" s="8">
        <f t="shared" si="296"/>
        <v>140</v>
      </c>
      <c r="AR525" s="8">
        <f t="shared" si="297"/>
        <v>342.4525995351467</v>
      </c>
      <c r="AS525" s="8" t="str">
        <f t="shared" si="298"/>
        <v>MG00F_E7</v>
      </c>
      <c r="AT525" s="8">
        <f t="shared" si="299"/>
        <v>1280</v>
      </c>
      <c r="AU525" s="8">
        <f t="shared" si="300"/>
        <v>1280</v>
      </c>
      <c r="AV525" s="8">
        <f t="shared" si="301"/>
        <v>1280</v>
      </c>
      <c r="AW525" s="8">
        <f t="shared" si="302"/>
        <v>1265</v>
      </c>
      <c r="AX525" s="8">
        <f t="shared" si="303"/>
        <v>1245</v>
      </c>
      <c r="AY525" s="8">
        <f t="shared" si="304"/>
        <v>1230</v>
      </c>
      <c r="AZ525" s="8">
        <f t="shared" si="305"/>
        <v>1215</v>
      </c>
      <c r="BA525" s="8">
        <f t="shared" si="306"/>
        <v>1205</v>
      </c>
      <c r="BB525" s="8">
        <f t="shared" si="307"/>
        <v>1195</v>
      </c>
      <c r="BC525" s="8">
        <f t="shared" si="308"/>
        <v>1185</v>
      </c>
      <c r="BD525" s="8">
        <f t="shared" si="309"/>
        <v>1180</v>
      </c>
      <c r="BE525" s="8">
        <f t="shared" si="310"/>
        <v>1170</v>
      </c>
      <c r="BF525" s="8">
        <f t="shared" si="311"/>
        <v>1165</v>
      </c>
      <c r="BG525" s="8">
        <f t="shared" si="312"/>
        <v>1160</v>
      </c>
      <c r="BH525" s="8">
        <f t="shared" si="313"/>
        <v>1155</v>
      </c>
      <c r="BI525" s="8" t="str">
        <f t="shared" si="314"/>
        <v/>
      </c>
      <c r="BJ525" s="8" t="str">
        <f t="shared" si="315"/>
        <v/>
      </c>
      <c r="BK525" s="8" t="str">
        <f t="shared" si="316"/>
        <v/>
      </c>
      <c r="BL525" s="8" t="str">
        <f t="shared" si="317"/>
        <v/>
      </c>
      <c r="BM525" s="8" t="str">
        <f t="shared" si="318"/>
        <v/>
      </c>
      <c r="BN525" s="8" t="str">
        <f t="shared" si="319"/>
        <v/>
      </c>
      <c r="BO525" s="8" t="str">
        <f t="shared" si="320"/>
        <v/>
      </c>
      <c r="BP525" s="8" t="str">
        <f t="shared" si="321"/>
        <v/>
      </c>
      <c r="BQ525" s="8" t="str">
        <f t="shared" si="322"/>
        <v/>
      </c>
    </row>
    <row r="526" spans="1:69" x14ac:dyDescent="0.2">
      <c r="A526" s="8" t="str">
        <f>Binning!B528</f>
        <v>GPU</v>
      </c>
      <c r="B526" s="8" t="str">
        <f>Binning!C528</f>
        <v>MG00F</v>
      </c>
      <c r="C526" s="8" t="str">
        <f>Binning!D528</f>
        <v>E8</v>
      </c>
      <c r="D526" s="8" t="str">
        <f>Binning!F528</f>
        <v>MG00F_E8</v>
      </c>
      <c r="E526" s="8" t="str">
        <f>Binning!G528</f>
        <v>Bin1</v>
      </c>
      <c r="F526" s="8">
        <f>Binning!H528</f>
        <v>1500</v>
      </c>
      <c r="G526" s="8">
        <f>Binning!I528</f>
        <v>165</v>
      </c>
      <c r="H526" s="8">
        <f>Binning!J528</f>
        <v>479.40000000000003</v>
      </c>
      <c r="J526" s="8">
        <f>Binning!L528</f>
        <v>1195</v>
      </c>
      <c r="K526" s="8">
        <f>Binning!M528</f>
        <v>900</v>
      </c>
      <c r="L526" s="8">
        <f>Binning!N528</f>
        <v>85</v>
      </c>
      <c r="M526" s="8">
        <f>Binning!Y528</f>
        <v>5</v>
      </c>
      <c r="O526" s="8">
        <f t="shared" si="294"/>
        <v>140</v>
      </c>
      <c r="P526" s="8">
        <f>Binning!AZ528</f>
        <v>342.4525995351467</v>
      </c>
      <c r="Q526" s="8" t="str">
        <f t="shared" si="295"/>
        <v>MG00F_E8</v>
      </c>
      <c r="R526" s="8">
        <f t="shared" si="331"/>
        <v>1195</v>
      </c>
      <c r="S526" s="8">
        <f t="shared" si="331"/>
        <v>1195</v>
      </c>
      <c r="T526" s="8">
        <f t="shared" si="331"/>
        <v>1195</v>
      </c>
      <c r="U526" s="8">
        <f t="shared" si="331"/>
        <v>1165</v>
      </c>
      <c r="V526" s="8">
        <f t="shared" si="331"/>
        <v>1145</v>
      </c>
      <c r="W526" s="8">
        <f t="shared" si="331"/>
        <v>1130</v>
      </c>
      <c r="X526" s="8">
        <f t="shared" si="331"/>
        <v>1115</v>
      </c>
      <c r="Y526" s="8">
        <f t="shared" si="331"/>
        <v>1105</v>
      </c>
      <c r="Z526" s="8">
        <f t="shared" si="331"/>
        <v>1095</v>
      </c>
      <c r="AA526" s="8">
        <f t="shared" si="331"/>
        <v>1085</v>
      </c>
      <c r="AB526" s="8">
        <f t="shared" si="331"/>
        <v>1080</v>
      </c>
      <c r="AC526" s="8">
        <f t="shared" si="331"/>
        <v>1070</v>
      </c>
      <c r="AD526" s="8">
        <f t="shared" si="331"/>
        <v>1065</v>
      </c>
      <c r="AE526" s="8">
        <f t="shared" si="331"/>
        <v>1060</v>
      </c>
      <c r="AF526" s="8">
        <f t="shared" si="331"/>
        <v>1055</v>
      </c>
      <c r="AG526" s="8" t="str">
        <f t="shared" si="331"/>
        <v/>
      </c>
      <c r="AH526" s="8" t="str">
        <f t="shared" si="330"/>
        <v/>
      </c>
      <c r="AI526" s="8" t="str">
        <f t="shared" si="330"/>
        <v/>
      </c>
      <c r="AJ526" s="8" t="str">
        <f t="shared" si="330"/>
        <v/>
      </c>
      <c r="AK526" s="8" t="str">
        <f t="shared" si="330"/>
        <v/>
      </c>
      <c r="AL526" s="8" t="str">
        <f t="shared" si="330"/>
        <v/>
      </c>
      <c r="AM526" s="8" t="str">
        <f t="shared" si="330"/>
        <v/>
      </c>
      <c r="AN526" s="8" t="str">
        <f t="shared" si="330"/>
        <v/>
      </c>
      <c r="AO526" s="8" t="str">
        <f t="shared" si="330"/>
        <v/>
      </c>
      <c r="AQ526" s="8">
        <f t="shared" si="296"/>
        <v>140</v>
      </c>
      <c r="AR526" s="8">
        <f t="shared" si="297"/>
        <v>342.4525995351467</v>
      </c>
      <c r="AS526" s="8" t="str">
        <f t="shared" si="298"/>
        <v>MG00F_E8</v>
      </c>
      <c r="AT526" s="8">
        <f t="shared" si="299"/>
        <v>1280</v>
      </c>
      <c r="AU526" s="8">
        <f t="shared" si="300"/>
        <v>1280</v>
      </c>
      <c r="AV526" s="8">
        <f t="shared" si="301"/>
        <v>1280</v>
      </c>
      <c r="AW526" s="8">
        <f t="shared" si="302"/>
        <v>1250</v>
      </c>
      <c r="AX526" s="8">
        <f t="shared" si="303"/>
        <v>1230</v>
      </c>
      <c r="AY526" s="8">
        <f t="shared" si="304"/>
        <v>1215</v>
      </c>
      <c r="AZ526" s="8">
        <f t="shared" si="305"/>
        <v>1200</v>
      </c>
      <c r="BA526" s="8">
        <f t="shared" si="306"/>
        <v>1190</v>
      </c>
      <c r="BB526" s="8">
        <f t="shared" si="307"/>
        <v>1180</v>
      </c>
      <c r="BC526" s="8">
        <f t="shared" si="308"/>
        <v>1170</v>
      </c>
      <c r="BD526" s="8">
        <f t="shared" si="309"/>
        <v>1165</v>
      </c>
      <c r="BE526" s="8">
        <f t="shared" si="310"/>
        <v>1155</v>
      </c>
      <c r="BF526" s="8">
        <f t="shared" si="311"/>
        <v>1150</v>
      </c>
      <c r="BG526" s="8">
        <f t="shared" si="312"/>
        <v>1145</v>
      </c>
      <c r="BH526" s="8">
        <f t="shared" si="313"/>
        <v>1140</v>
      </c>
      <c r="BI526" s="8" t="str">
        <f t="shared" si="314"/>
        <v/>
      </c>
      <c r="BJ526" s="8" t="str">
        <f t="shared" si="315"/>
        <v/>
      </c>
      <c r="BK526" s="8" t="str">
        <f t="shared" si="316"/>
        <v/>
      </c>
      <c r="BL526" s="8" t="str">
        <f t="shared" si="317"/>
        <v/>
      </c>
      <c r="BM526" s="8" t="str">
        <f t="shared" si="318"/>
        <v/>
      </c>
      <c r="BN526" s="8" t="str">
        <f t="shared" si="319"/>
        <v/>
      </c>
      <c r="BO526" s="8" t="str">
        <f t="shared" si="320"/>
        <v/>
      </c>
      <c r="BP526" s="8" t="str">
        <f t="shared" si="321"/>
        <v/>
      </c>
      <c r="BQ526" s="8" t="str">
        <f t="shared" si="322"/>
        <v/>
      </c>
    </row>
    <row r="527" spans="1:69" x14ac:dyDescent="0.2">
      <c r="A527" s="8" t="str">
        <f>Binning!B529</f>
        <v>GPU</v>
      </c>
      <c r="B527" s="8" t="str">
        <f>Binning!C529</f>
        <v>MG00F</v>
      </c>
      <c r="C527" s="8" t="str">
        <f>Binning!D529</f>
        <v>E9</v>
      </c>
      <c r="D527" s="8" t="str">
        <f>Binning!F529</f>
        <v>MG00F_E9</v>
      </c>
      <c r="E527" s="8" t="str">
        <f>Binning!G529</f>
        <v>Bin1</v>
      </c>
      <c r="F527" s="8">
        <f>Binning!H529</f>
        <v>1485</v>
      </c>
      <c r="G527" s="8">
        <f>Binning!I529</f>
        <v>165</v>
      </c>
      <c r="H527" s="8">
        <f>Binning!J529</f>
        <v>479.40000000000003</v>
      </c>
      <c r="J527" s="8">
        <f>Binning!L529</f>
        <v>1195</v>
      </c>
      <c r="K527" s="8">
        <f>Binning!M529</f>
        <v>900</v>
      </c>
      <c r="L527" s="8">
        <f>Binning!N529</f>
        <v>85</v>
      </c>
      <c r="M527" s="8">
        <f>Binning!Y529</f>
        <v>5</v>
      </c>
      <c r="O527" s="8">
        <f>ROUND(100*H527/P527,0)</f>
        <v>140</v>
      </c>
      <c r="P527" s="8">
        <f>Binning!AZ529</f>
        <v>342.4525995351467</v>
      </c>
      <c r="Q527" s="8" t="str">
        <f>D527</f>
        <v>MG00F_E9</v>
      </c>
      <c r="R527" s="8">
        <f t="shared" si="331"/>
        <v>1195</v>
      </c>
      <c r="S527" s="8">
        <f t="shared" si="331"/>
        <v>1195</v>
      </c>
      <c r="T527" s="8">
        <f t="shared" si="331"/>
        <v>1180</v>
      </c>
      <c r="U527" s="8">
        <f t="shared" si="331"/>
        <v>1150</v>
      </c>
      <c r="V527" s="8">
        <f t="shared" si="331"/>
        <v>1130</v>
      </c>
      <c r="W527" s="8">
        <f t="shared" si="331"/>
        <v>1115</v>
      </c>
      <c r="X527" s="8">
        <f t="shared" si="331"/>
        <v>1100</v>
      </c>
      <c r="Y527" s="8">
        <f t="shared" si="331"/>
        <v>1090</v>
      </c>
      <c r="Z527" s="8">
        <f t="shared" si="331"/>
        <v>1080</v>
      </c>
      <c r="AA527" s="8">
        <f t="shared" si="331"/>
        <v>1070</v>
      </c>
      <c r="AB527" s="8">
        <f t="shared" si="331"/>
        <v>1065</v>
      </c>
      <c r="AC527" s="8">
        <f t="shared" si="331"/>
        <v>1055</v>
      </c>
      <c r="AD527" s="8">
        <f t="shared" si="331"/>
        <v>1050</v>
      </c>
      <c r="AE527" s="8">
        <f t="shared" si="331"/>
        <v>1045</v>
      </c>
      <c r="AF527" s="8">
        <f t="shared" si="331"/>
        <v>1040</v>
      </c>
      <c r="AG527" s="8" t="str">
        <f t="shared" si="331"/>
        <v/>
      </c>
      <c r="AH527" s="8" t="str">
        <f t="shared" si="330"/>
        <v/>
      </c>
      <c r="AI527" s="8" t="str">
        <f t="shared" si="330"/>
        <v/>
      </c>
      <c r="AJ527" s="8" t="str">
        <f t="shared" si="330"/>
        <v/>
      </c>
      <c r="AK527" s="8" t="str">
        <f t="shared" si="330"/>
        <v/>
      </c>
      <c r="AL527" s="8" t="str">
        <f t="shared" si="330"/>
        <v/>
      </c>
      <c r="AM527" s="8" t="str">
        <f t="shared" si="330"/>
        <v/>
      </c>
      <c r="AN527" s="8" t="str">
        <f t="shared" si="330"/>
        <v/>
      </c>
      <c r="AO527" s="8" t="str">
        <f t="shared" si="330"/>
        <v/>
      </c>
      <c r="AQ527" s="8">
        <f t="shared" si="296"/>
        <v>140</v>
      </c>
      <c r="AR527" s="8">
        <f t="shared" si="297"/>
        <v>342.4525995351467</v>
      </c>
      <c r="AS527" s="8" t="str">
        <f t="shared" si="298"/>
        <v>MG00F_E9</v>
      </c>
      <c r="AT527" s="8">
        <f t="shared" si="299"/>
        <v>1280</v>
      </c>
      <c r="AU527" s="8">
        <f t="shared" si="300"/>
        <v>1280</v>
      </c>
      <c r="AV527" s="8">
        <f t="shared" si="301"/>
        <v>1265</v>
      </c>
      <c r="AW527" s="8">
        <f t="shared" si="302"/>
        <v>1235</v>
      </c>
      <c r="AX527" s="8">
        <f t="shared" si="303"/>
        <v>1215</v>
      </c>
      <c r="AY527" s="8">
        <f t="shared" si="304"/>
        <v>1200</v>
      </c>
      <c r="AZ527" s="8">
        <f t="shared" si="305"/>
        <v>1185</v>
      </c>
      <c r="BA527" s="8">
        <f t="shared" si="306"/>
        <v>1175</v>
      </c>
      <c r="BB527" s="8">
        <f t="shared" si="307"/>
        <v>1165</v>
      </c>
      <c r="BC527" s="8">
        <f t="shared" si="308"/>
        <v>1155</v>
      </c>
      <c r="BD527" s="8">
        <f t="shared" si="309"/>
        <v>1150</v>
      </c>
      <c r="BE527" s="8">
        <f t="shared" si="310"/>
        <v>1140</v>
      </c>
      <c r="BF527" s="8">
        <f t="shared" si="311"/>
        <v>1135</v>
      </c>
      <c r="BG527" s="8">
        <f t="shared" si="312"/>
        <v>1130</v>
      </c>
      <c r="BH527" s="8">
        <f t="shared" si="313"/>
        <v>1125</v>
      </c>
      <c r="BI527" s="8" t="str">
        <f t="shared" si="314"/>
        <v/>
      </c>
      <c r="BJ527" s="8" t="str">
        <f t="shared" si="315"/>
        <v/>
      </c>
      <c r="BK527" s="8" t="str">
        <f t="shared" si="316"/>
        <v/>
      </c>
      <c r="BL527" s="8" t="str">
        <f t="shared" si="317"/>
        <v/>
      </c>
      <c r="BM527" s="8" t="str">
        <f t="shared" si="318"/>
        <v/>
      </c>
      <c r="BN527" s="8" t="str">
        <f t="shared" si="319"/>
        <v/>
      </c>
      <c r="BO527" s="8" t="str">
        <f t="shared" si="320"/>
        <v/>
      </c>
      <c r="BP527" s="8" t="str">
        <f t="shared" si="321"/>
        <v/>
      </c>
      <c r="BQ527" s="8" t="str">
        <f t="shared" si="322"/>
        <v/>
      </c>
    </row>
    <row r="528" spans="1:69" x14ac:dyDescent="0.2">
      <c r="A528" s="8" t="str">
        <f>Binning!B530</f>
        <v>GPU</v>
      </c>
      <c r="B528" s="8" t="str">
        <f>Binning!C530</f>
        <v>MG00F</v>
      </c>
      <c r="C528" s="8" t="str">
        <f>Binning!D530</f>
        <v>E10</v>
      </c>
      <c r="D528" s="8" t="str">
        <f>Binning!F530</f>
        <v>MG00F_E10</v>
      </c>
      <c r="E528" s="8" t="str">
        <f>Binning!G530</f>
        <v>Bin1</v>
      </c>
      <c r="F528" s="8">
        <f>Binning!H530</f>
        <v>1470</v>
      </c>
      <c r="G528" s="8">
        <f>Binning!I530</f>
        <v>165</v>
      </c>
      <c r="H528" s="8">
        <f>Binning!J530</f>
        <v>479.40000000000003</v>
      </c>
      <c r="J528" s="8">
        <f>Binning!L530</f>
        <v>1195</v>
      </c>
      <c r="K528" s="8">
        <f>Binning!M530</f>
        <v>900</v>
      </c>
      <c r="L528" s="8">
        <f>Binning!N530</f>
        <v>85</v>
      </c>
      <c r="M528" s="8">
        <f>Binning!Y530</f>
        <v>5</v>
      </c>
      <c r="O528" s="8">
        <f t="shared" ref="O528:O591" si="332">ROUND(100*H528/P528,0)</f>
        <v>140</v>
      </c>
      <c r="P528" s="8">
        <f>Binning!AZ530</f>
        <v>342.4525995351467</v>
      </c>
      <c r="Q528" s="8" t="str">
        <f t="shared" ref="Q528:Q591" si="333">D528</f>
        <v>MG00F_E10</v>
      </c>
      <c r="R528" s="8">
        <f t="shared" si="331"/>
        <v>1195</v>
      </c>
      <c r="S528" s="8">
        <f t="shared" si="331"/>
        <v>1195</v>
      </c>
      <c r="T528" s="8">
        <f t="shared" si="331"/>
        <v>1165</v>
      </c>
      <c r="U528" s="8">
        <f t="shared" si="331"/>
        <v>1135</v>
      </c>
      <c r="V528" s="8">
        <f t="shared" si="331"/>
        <v>1115</v>
      </c>
      <c r="W528" s="8">
        <f t="shared" si="331"/>
        <v>1100</v>
      </c>
      <c r="X528" s="8">
        <f t="shared" si="331"/>
        <v>1085</v>
      </c>
      <c r="Y528" s="8">
        <f t="shared" si="331"/>
        <v>1075</v>
      </c>
      <c r="Z528" s="8">
        <f t="shared" si="331"/>
        <v>1065</v>
      </c>
      <c r="AA528" s="8">
        <f t="shared" si="331"/>
        <v>1055</v>
      </c>
      <c r="AB528" s="8">
        <f t="shared" si="331"/>
        <v>1050</v>
      </c>
      <c r="AC528" s="8">
        <f t="shared" si="331"/>
        <v>1040</v>
      </c>
      <c r="AD528" s="8">
        <f t="shared" si="331"/>
        <v>1035</v>
      </c>
      <c r="AE528" s="8">
        <f t="shared" si="331"/>
        <v>1030</v>
      </c>
      <c r="AF528" s="8">
        <f t="shared" si="331"/>
        <v>1025</v>
      </c>
      <c r="AG528" s="8" t="str">
        <f t="shared" si="331"/>
        <v/>
      </c>
      <c r="AH528" s="8" t="str">
        <f t="shared" si="330"/>
        <v/>
      </c>
      <c r="AI528" s="8" t="str">
        <f t="shared" si="330"/>
        <v/>
      </c>
      <c r="AJ528" s="8" t="str">
        <f t="shared" si="330"/>
        <v/>
      </c>
      <c r="AK528" s="8" t="str">
        <f t="shared" si="330"/>
        <v/>
      </c>
      <c r="AL528" s="8" t="str">
        <f t="shared" si="330"/>
        <v/>
      </c>
      <c r="AM528" s="8" t="str">
        <f t="shared" si="330"/>
        <v/>
      </c>
      <c r="AN528" s="8" t="str">
        <f t="shared" si="330"/>
        <v/>
      </c>
      <c r="AO528" s="8" t="str">
        <f t="shared" si="330"/>
        <v/>
      </c>
      <c r="AQ528" s="8">
        <f t="shared" si="296"/>
        <v>140</v>
      </c>
      <c r="AR528" s="8">
        <f t="shared" si="297"/>
        <v>342.4525995351467</v>
      </c>
      <c r="AS528" s="8" t="str">
        <f t="shared" si="298"/>
        <v>MG00F_E10</v>
      </c>
      <c r="AT528" s="8">
        <f t="shared" si="299"/>
        <v>1280</v>
      </c>
      <c r="AU528" s="8">
        <f t="shared" si="300"/>
        <v>1280</v>
      </c>
      <c r="AV528" s="8">
        <f t="shared" si="301"/>
        <v>1250</v>
      </c>
      <c r="AW528" s="8">
        <f t="shared" si="302"/>
        <v>1220</v>
      </c>
      <c r="AX528" s="8">
        <f t="shared" si="303"/>
        <v>1200</v>
      </c>
      <c r="AY528" s="8">
        <f t="shared" si="304"/>
        <v>1185</v>
      </c>
      <c r="AZ528" s="8">
        <f t="shared" si="305"/>
        <v>1170</v>
      </c>
      <c r="BA528" s="8">
        <f t="shared" si="306"/>
        <v>1160</v>
      </c>
      <c r="BB528" s="8">
        <f t="shared" si="307"/>
        <v>1150</v>
      </c>
      <c r="BC528" s="8">
        <f t="shared" si="308"/>
        <v>1140</v>
      </c>
      <c r="BD528" s="8">
        <f t="shared" si="309"/>
        <v>1135</v>
      </c>
      <c r="BE528" s="8">
        <f t="shared" si="310"/>
        <v>1125</v>
      </c>
      <c r="BF528" s="8">
        <f t="shared" si="311"/>
        <v>1120</v>
      </c>
      <c r="BG528" s="8">
        <f t="shared" si="312"/>
        <v>1115</v>
      </c>
      <c r="BH528" s="8">
        <f t="shared" si="313"/>
        <v>1110</v>
      </c>
      <c r="BI528" s="8" t="str">
        <f t="shared" si="314"/>
        <v/>
      </c>
      <c r="BJ528" s="8" t="str">
        <f t="shared" si="315"/>
        <v/>
      </c>
      <c r="BK528" s="8" t="str">
        <f t="shared" si="316"/>
        <v/>
      </c>
      <c r="BL528" s="8" t="str">
        <f t="shared" si="317"/>
        <v/>
      </c>
      <c r="BM528" s="8" t="str">
        <f t="shared" si="318"/>
        <v/>
      </c>
      <c r="BN528" s="8" t="str">
        <f t="shared" si="319"/>
        <v/>
      </c>
      <c r="BO528" s="8" t="str">
        <f t="shared" si="320"/>
        <v/>
      </c>
      <c r="BP528" s="8" t="str">
        <f t="shared" si="321"/>
        <v/>
      </c>
      <c r="BQ528" s="8" t="str">
        <f t="shared" si="322"/>
        <v/>
      </c>
    </row>
    <row r="529" spans="1:69" x14ac:dyDescent="0.2">
      <c r="A529" s="8" t="str">
        <f>Binning!B531</f>
        <v>GPU</v>
      </c>
      <c r="B529" s="8" t="str">
        <f>Binning!C531</f>
        <v>MG00F</v>
      </c>
      <c r="C529" s="8" t="str">
        <f>Binning!D531</f>
        <v>E11</v>
      </c>
      <c r="D529" s="8" t="str">
        <f>Binning!F531</f>
        <v>MG00F_E11</v>
      </c>
      <c r="E529" s="8" t="str">
        <f>Binning!G531</f>
        <v>Bin1</v>
      </c>
      <c r="F529" s="8">
        <f>Binning!H531</f>
        <v>1455</v>
      </c>
      <c r="G529" s="8">
        <f>Binning!I531</f>
        <v>165</v>
      </c>
      <c r="H529" s="8">
        <f>Binning!J531</f>
        <v>479.40000000000003</v>
      </c>
      <c r="J529" s="8">
        <f>Binning!L531</f>
        <v>1195</v>
      </c>
      <c r="K529" s="8">
        <f>Binning!M531</f>
        <v>900</v>
      </c>
      <c r="L529" s="8">
        <f>Binning!N531</f>
        <v>85</v>
      </c>
      <c r="M529" s="8">
        <f>Binning!Y531</f>
        <v>5</v>
      </c>
      <c r="O529" s="8">
        <f t="shared" si="332"/>
        <v>140</v>
      </c>
      <c r="P529" s="8">
        <f>Binning!AZ531</f>
        <v>342.4525995351467</v>
      </c>
      <c r="Q529" s="8" t="str">
        <f t="shared" si="333"/>
        <v>MG00F_E11</v>
      </c>
      <c r="R529" s="8">
        <f t="shared" si="331"/>
        <v>1195</v>
      </c>
      <c r="S529" s="8">
        <f t="shared" si="331"/>
        <v>1195</v>
      </c>
      <c r="T529" s="8">
        <f t="shared" si="331"/>
        <v>1150</v>
      </c>
      <c r="U529" s="8">
        <f t="shared" si="331"/>
        <v>1120</v>
      </c>
      <c r="V529" s="8">
        <f t="shared" si="331"/>
        <v>1100</v>
      </c>
      <c r="W529" s="8">
        <f t="shared" si="331"/>
        <v>1085</v>
      </c>
      <c r="X529" s="8">
        <f t="shared" si="331"/>
        <v>1070</v>
      </c>
      <c r="Y529" s="8">
        <f t="shared" si="331"/>
        <v>1060</v>
      </c>
      <c r="Z529" s="8">
        <f t="shared" si="331"/>
        <v>1050</v>
      </c>
      <c r="AA529" s="8">
        <f t="shared" si="331"/>
        <v>1040</v>
      </c>
      <c r="AB529" s="8">
        <f t="shared" si="331"/>
        <v>1035</v>
      </c>
      <c r="AC529" s="8">
        <f t="shared" si="331"/>
        <v>1025</v>
      </c>
      <c r="AD529" s="8">
        <f t="shared" si="331"/>
        <v>1020</v>
      </c>
      <c r="AE529" s="8">
        <f t="shared" si="331"/>
        <v>1015</v>
      </c>
      <c r="AF529" s="8">
        <f t="shared" si="331"/>
        <v>1010</v>
      </c>
      <c r="AG529" s="8" t="str">
        <f t="shared" si="331"/>
        <v/>
      </c>
      <c r="AH529" s="8" t="str">
        <f t="shared" si="330"/>
        <v/>
      </c>
      <c r="AI529" s="8" t="str">
        <f t="shared" si="330"/>
        <v/>
      </c>
      <c r="AJ529" s="8" t="str">
        <f t="shared" si="330"/>
        <v/>
      </c>
      <c r="AK529" s="8" t="str">
        <f t="shared" si="330"/>
        <v/>
      </c>
      <c r="AL529" s="8" t="str">
        <f t="shared" si="330"/>
        <v/>
      </c>
      <c r="AM529" s="8" t="str">
        <f t="shared" si="330"/>
        <v/>
      </c>
      <c r="AN529" s="8" t="str">
        <f t="shared" si="330"/>
        <v/>
      </c>
      <c r="AO529" s="8" t="str">
        <f t="shared" si="330"/>
        <v/>
      </c>
      <c r="AQ529" s="8">
        <f t="shared" si="296"/>
        <v>140</v>
      </c>
      <c r="AR529" s="8">
        <f t="shared" si="297"/>
        <v>342.4525995351467</v>
      </c>
      <c r="AS529" s="8" t="str">
        <f t="shared" si="298"/>
        <v>MG00F_E11</v>
      </c>
      <c r="AT529" s="8">
        <f t="shared" si="299"/>
        <v>1280</v>
      </c>
      <c r="AU529" s="8">
        <f t="shared" si="300"/>
        <v>1280</v>
      </c>
      <c r="AV529" s="8">
        <f t="shared" si="301"/>
        <v>1235</v>
      </c>
      <c r="AW529" s="8">
        <f t="shared" si="302"/>
        <v>1205</v>
      </c>
      <c r="AX529" s="8">
        <f t="shared" si="303"/>
        <v>1185</v>
      </c>
      <c r="AY529" s="8">
        <f t="shared" si="304"/>
        <v>1170</v>
      </c>
      <c r="AZ529" s="8">
        <f t="shared" si="305"/>
        <v>1155</v>
      </c>
      <c r="BA529" s="8">
        <f t="shared" si="306"/>
        <v>1145</v>
      </c>
      <c r="BB529" s="8">
        <f t="shared" si="307"/>
        <v>1135</v>
      </c>
      <c r="BC529" s="8">
        <f t="shared" si="308"/>
        <v>1125</v>
      </c>
      <c r="BD529" s="8">
        <f t="shared" si="309"/>
        <v>1120</v>
      </c>
      <c r="BE529" s="8">
        <f t="shared" si="310"/>
        <v>1110</v>
      </c>
      <c r="BF529" s="8">
        <f t="shared" si="311"/>
        <v>1105</v>
      </c>
      <c r="BG529" s="8">
        <f t="shared" si="312"/>
        <v>1100</v>
      </c>
      <c r="BH529" s="8">
        <f t="shared" si="313"/>
        <v>1095</v>
      </c>
      <c r="BI529" s="8" t="str">
        <f t="shared" si="314"/>
        <v/>
      </c>
      <c r="BJ529" s="8" t="str">
        <f t="shared" si="315"/>
        <v/>
      </c>
      <c r="BK529" s="8" t="str">
        <f t="shared" si="316"/>
        <v/>
      </c>
      <c r="BL529" s="8" t="str">
        <f t="shared" si="317"/>
        <v/>
      </c>
      <c r="BM529" s="8" t="str">
        <f t="shared" si="318"/>
        <v/>
      </c>
      <c r="BN529" s="8" t="str">
        <f t="shared" si="319"/>
        <v/>
      </c>
      <c r="BO529" s="8" t="str">
        <f t="shared" si="320"/>
        <v/>
      </c>
      <c r="BP529" s="8" t="str">
        <f t="shared" si="321"/>
        <v/>
      </c>
      <c r="BQ529" s="8" t="str">
        <f t="shared" si="322"/>
        <v/>
      </c>
    </row>
    <row r="530" spans="1:69" x14ac:dyDescent="0.2">
      <c r="A530" s="8" t="str">
        <f>Binning!B532</f>
        <v>GPU</v>
      </c>
      <c r="B530" s="8" t="str">
        <f>Binning!C532</f>
        <v>MG00F</v>
      </c>
      <c r="C530" s="8" t="str">
        <f>Binning!D532</f>
        <v>E12</v>
      </c>
      <c r="D530" s="8" t="str">
        <f>Binning!F532</f>
        <v>MG00F_E12</v>
      </c>
      <c r="E530" s="8" t="str">
        <f>Binning!G532</f>
        <v>Bin1</v>
      </c>
      <c r="F530" s="8">
        <f>Binning!H532</f>
        <v>1440</v>
      </c>
      <c r="G530" s="8">
        <f>Binning!I532</f>
        <v>165</v>
      </c>
      <c r="H530" s="8">
        <f>Binning!J532</f>
        <v>479.40000000000003</v>
      </c>
      <c r="J530" s="8">
        <f>Binning!L532</f>
        <v>1195</v>
      </c>
      <c r="K530" s="8">
        <f>Binning!M532</f>
        <v>900</v>
      </c>
      <c r="L530" s="8">
        <f>Binning!N532</f>
        <v>85</v>
      </c>
      <c r="M530" s="8">
        <f>Binning!Y532</f>
        <v>5</v>
      </c>
      <c r="O530" s="8">
        <f t="shared" si="332"/>
        <v>140</v>
      </c>
      <c r="P530" s="8">
        <f>Binning!AZ532</f>
        <v>342.4525995351467</v>
      </c>
      <c r="Q530" s="8" t="str">
        <f t="shared" si="333"/>
        <v>MG00F_E12</v>
      </c>
      <c r="R530" s="8">
        <f t="shared" si="331"/>
        <v>1195</v>
      </c>
      <c r="S530" s="8">
        <f t="shared" si="331"/>
        <v>1185</v>
      </c>
      <c r="T530" s="8">
        <f t="shared" si="331"/>
        <v>1135</v>
      </c>
      <c r="U530" s="8">
        <f t="shared" si="331"/>
        <v>1105</v>
      </c>
      <c r="V530" s="8">
        <f t="shared" si="331"/>
        <v>1085</v>
      </c>
      <c r="W530" s="8">
        <f t="shared" si="331"/>
        <v>1070</v>
      </c>
      <c r="X530" s="8">
        <f t="shared" si="331"/>
        <v>1055</v>
      </c>
      <c r="Y530" s="8">
        <f t="shared" si="331"/>
        <v>1045</v>
      </c>
      <c r="Z530" s="8">
        <f t="shared" si="331"/>
        <v>1035</v>
      </c>
      <c r="AA530" s="8">
        <f t="shared" si="331"/>
        <v>1025</v>
      </c>
      <c r="AB530" s="8">
        <f t="shared" si="331"/>
        <v>1020</v>
      </c>
      <c r="AC530" s="8">
        <f t="shared" si="331"/>
        <v>1010</v>
      </c>
      <c r="AD530" s="8">
        <f t="shared" si="331"/>
        <v>1005</v>
      </c>
      <c r="AE530" s="8">
        <f t="shared" si="331"/>
        <v>1000</v>
      </c>
      <c r="AF530" s="8">
        <f t="shared" si="331"/>
        <v>995</v>
      </c>
      <c r="AG530" s="8" t="str">
        <f t="shared" si="331"/>
        <v/>
      </c>
      <c r="AH530" s="8" t="str">
        <f t="shared" si="330"/>
        <v/>
      </c>
      <c r="AI530" s="8" t="str">
        <f t="shared" si="330"/>
        <v/>
      </c>
      <c r="AJ530" s="8" t="str">
        <f t="shared" si="330"/>
        <v/>
      </c>
      <c r="AK530" s="8" t="str">
        <f t="shared" si="330"/>
        <v/>
      </c>
      <c r="AL530" s="8" t="str">
        <f t="shared" si="330"/>
        <v/>
      </c>
      <c r="AM530" s="8" t="str">
        <f t="shared" si="330"/>
        <v/>
      </c>
      <c r="AN530" s="8" t="str">
        <f t="shared" si="330"/>
        <v/>
      </c>
      <c r="AO530" s="8" t="str">
        <f t="shared" si="330"/>
        <v/>
      </c>
      <c r="AQ530" s="8">
        <f t="shared" ref="AQ530:AQ593" si="334">O530</f>
        <v>140</v>
      </c>
      <c r="AR530" s="8">
        <f t="shared" ref="AR530:AR593" si="335">P530</f>
        <v>342.4525995351467</v>
      </c>
      <c r="AS530" s="8" t="str">
        <f t="shared" ref="AS530:AS593" si="336">Q530</f>
        <v>MG00F_E12</v>
      </c>
      <c r="AT530" s="8">
        <f t="shared" ref="AT530:AT593" si="337">IF($AQ530*1.03&gt;AT$2,$L530+R530,"")</f>
        <v>1280</v>
      </c>
      <c r="AU530" s="8">
        <f t="shared" ref="AU530:AU593" si="338">IF($AQ530*1.03&gt;AU$2,$L530+S530,"")</f>
        <v>1270</v>
      </c>
      <c r="AV530" s="8">
        <f t="shared" ref="AV530:AV593" si="339">IF($AQ530*1.03&gt;AV$2,$L530+T530,"")</f>
        <v>1220</v>
      </c>
      <c r="AW530" s="8">
        <f t="shared" ref="AW530:AW593" si="340">IF($AQ530*1.03&gt;AW$2,$L530+U530,"")</f>
        <v>1190</v>
      </c>
      <c r="AX530" s="8">
        <f t="shared" ref="AX530:AX593" si="341">IF($AQ530*1.03&gt;AX$2,$L530+V530,"")</f>
        <v>1170</v>
      </c>
      <c r="AY530" s="8">
        <f t="shared" ref="AY530:AY593" si="342">IF($AQ530*1.03&gt;AY$2,$L530+W530,"")</f>
        <v>1155</v>
      </c>
      <c r="AZ530" s="8">
        <f t="shared" ref="AZ530:AZ593" si="343">IF($AQ530*1.03&gt;AZ$2,$L530+X530,"")</f>
        <v>1140</v>
      </c>
      <c r="BA530" s="8">
        <f t="shared" ref="BA530:BA593" si="344">IF($AQ530*1.03&gt;BA$2,$L530+Y530,"")</f>
        <v>1130</v>
      </c>
      <c r="BB530" s="8">
        <f t="shared" ref="BB530:BB593" si="345">IF($AQ530*1.03&gt;BB$2,$L530+Z530,"")</f>
        <v>1120</v>
      </c>
      <c r="BC530" s="8">
        <f t="shared" ref="BC530:BC593" si="346">IF($AQ530*1.03&gt;BC$2,$L530+AA530,"")</f>
        <v>1110</v>
      </c>
      <c r="BD530" s="8">
        <f t="shared" ref="BD530:BD593" si="347">IF($AQ530*1.03&gt;BD$2,$L530+AB530,"")</f>
        <v>1105</v>
      </c>
      <c r="BE530" s="8">
        <f t="shared" ref="BE530:BE593" si="348">IF($AQ530*1.03&gt;BE$2,$L530+AC530,"")</f>
        <v>1095</v>
      </c>
      <c r="BF530" s="8">
        <f t="shared" ref="BF530:BF593" si="349">IF($AQ530*1.03&gt;BF$2,$L530+AD530,"")</f>
        <v>1090</v>
      </c>
      <c r="BG530" s="8">
        <f t="shared" ref="BG530:BG593" si="350">IF($AQ530*1.03&gt;BG$2,$L530+AE530,"")</f>
        <v>1085</v>
      </c>
      <c r="BH530" s="8">
        <f t="shared" ref="BH530:BH593" si="351">IF($AQ530*1.03&gt;BH$2,$L530+AF530,"")</f>
        <v>1080</v>
      </c>
      <c r="BI530" s="8" t="str">
        <f t="shared" ref="BI530:BI593" si="352">IF($AQ530*1.03&gt;BI$2,$L530+AG530,"")</f>
        <v/>
      </c>
      <c r="BJ530" s="8" t="str">
        <f t="shared" ref="BJ530:BJ593" si="353">IF($AQ530*1.03&gt;BJ$2,$L530+AH530,"")</f>
        <v/>
      </c>
      <c r="BK530" s="8" t="str">
        <f t="shared" ref="BK530:BK593" si="354">IF($AQ530*1.03&gt;BK$2,$L530+AI530,"")</f>
        <v/>
      </c>
      <c r="BL530" s="8" t="str">
        <f t="shared" ref="BL530:BL593" si="355">IF($AQ530*1.03&gt;BL$2,$L530+AJ530,"")</f>
        <v/>
      </c>
      <c r="BM530" s="8" t="str">
        <f t="shared" ref="BM530:BM593" si="356">IF($AQ530*1.03&gt;BM$2,$L530+AK530,"")</f>
        <v/>
      </c>
      <c r="BN530" s="8" t="str">
        <f t="shared" ref="BN530:BN593" si="357">IF($AQ530*1.03&gt;BN$2,$L530+AL530,"")</f>
        <v/>
      </c>
      <c r="BO530" s="8" t="str">
        <f t="shared" ref="BO530:BO593" si="358">IF($AQ530*1.03&gt;BO$2,$L530+AM530,"")</f>
        <v/>
      </c>
      <c r="BP530" s="8" t="str">
        <f t="shared" ref="BP530:BP593" si="359">IF($AQ530*1.03&gt;BP$2,$L530+AN530,"")</f>
        <v/>
      </c>
      <c r="BQ530" s="8" t="str">
        <f t="shared" ref="BQ530:BQ593" si="360">IF($AQ530*1.03&gt;BQ$2,$L530+AO530,"")</f>
        <v/>
      </c>
    </row>
    <row r="531" spans="1:69" x14ac:dyDescent="0.2">
      <c r="A531" s="8" t="str">
        <f>Binning!B534</f>
        <v>SOC</v>
      </c>
      <c r="B531" s="8" t="str">
        <f>Binning!C534</f>
        <v>MS001</v>
      </c>
      <c r="C531" s="8" t="str">
        <f>Binning!D534</f>
        <v>E1</v>
      </c>
      <c r="D531" s="8" t="str">
        <f>Binning!F534</f>
        <v>MS001_E1</v>
      </c>
      <c r="E531" s="8" t="str">
        <f>Binning!G534</f>
        <v>Bin1</v>
      </c>
      <c r="F531" s="8">
        <f>Binning!H534</f>
        <v>835</v>
      </c>
      <c r="G531" s="8">
        <f>Binning!I534</f>
        <v>75</v>
      </c>
      <c r="H531" s="8">
        <f>Binning!J534</f>
        <v>141</v>
      </c>
      <c r="J531" s="8">
        <f>Binning!L534</f>
        <v>705</v>
      </c>
      <c r="K531" s="8">
        <f>Binning!M534</f>
        <v>525</v>
      </c>
      <c r="L531" s="8">
        <f>Binning!N534</f>
        <v>60</v>
      </c>
      <c r="M531" s="8">
        <f>Binning!Y534</f>
        <v>5</v>
      </c>
      <c r="O531" s="8">
        <f t="shared" si="332"/>
        <v>125</v>
      </c>
      <c r="P531" s="8">
        <f>Binning!AZ534</f>
        <v>112.7705130696</v>
      </c>
      <c r="Q531" s="8" t="str">
        <f t="shared" si="333"/>
        <v>MS001_E1</v>
      </c>
      <c r="R531" s="8">
        <f t="shared" si="331"/>
        <v>705</v>
      </c>
      <c r="S531" s="8">
        <f t="shared" si="331"/>
        <v>705</v>
      </c>
      <c r="T531" s="8">
        <f t="shared" si="331"/>
        <v>705</v>
      </c>
      <c r="U531" s="8">
        <f t="shared" si="331"/>
        <v>705</v>
      </c>
      <c r="V531" s="8">
        <f t="shared" si="331"/>
        <v>705</v>
      </c>
      <c r="W531" s="8">
        <f t="shared" si="331"/>
        <v>700</v>
      </c>
      <c r="X531" s="8">
        <f t="shared" si="331"/>
        <v>695</v>
      </c>
      <c r="Y531" s="8">
        <f t="shared" si="331"/>
        <v>690</v>
      </c>
      <c r="Z531" s="8">
        <f t="shared" si="331"/>
        <v>685</v>
      </c>
      <c r="AA531" s="8">
        <f t="shared" si="331"/>
        <v>680</v>
      </c>
      <c r="AB531" s="8">
        <f t="shared" si="331"/>
        <v>680</v>
      </c>
      <c r="AC531" s="8">
        <f t="shared" si="331"/>
        <v>675</v>
      </c>
      <c r="AD531" s="8">
        <f t="shared" si="331"/>
        <v>675</v>
      </c>
      <c r="AE531" s="8" t="str">
        <f t="shared" si="331"/>
        <v/>
      </c>
      <c r="AF531" s="8" t="str">
        <f t="shared" si="331"/>
        <v/>
      </c>
      <c r="AG531" s="8" t="str">
        <f t="shared" si="331"/>
        <v/>
      </c>
      <c r="AH531" s="8" t="str">
        <f t="shared" si="330"/>
        <v/>
      </c>
      <c r="AI531" s="8" t="str">
        <f t="shared" si="330"/>
        <v/>
      </c>
      <c r="AJ531" s="8" t="str">
        <f t="shared" si="330"/>
        <v/>
      </c>
      <c r="AK531" s="8" t="str">
        <f t="shared" si="330"/>
        <v/>
      </c>
      <c r="AL531" s="8" t="str">
        <f t="shared" si="330"/>
        <v/>
      </c>
      <c r="AM531" s="8" t="str">
        <f t="shared" si="330"/>
        <v/>
      </c>
      <c r="AN531" s="8" t="str">
        <f t="shared" si="330"/>
        <v/>
      </c>
      <c r="AO531" s="8" t="str">
        <f t="shared" si="330"/>
        <v/>
      </c>
      <c r="AQ531" s="8">
        <f t="shared" si="334"/>
        <v>125</v>
      </c>
      <c r="AR531" s="8">
        <f t="shared" si="335"/>
        <v>112.7705130696</v>
      </c>
      <c r="AS531" s="8" t="str">
        <f t="shared" si="336"/>
        <v>MS001_E1</v>
      </c>
      <c r="AT531" s="8">
        <f t="shared" si="337"/>
        <v>765</v>
      </c>
      <c r="AU531" s="8">
        <f t="shared" si="338"/>
        <v>765</v>
      </c>
      <c r="AV531" s="8">
        <f t="shared" si="339"/>
        <v>765</v>
      </c>
      <c r="AW531" s="8">
        <f t="shared" si="340"/>
        <v>765</v>
      </c>
      <c r="AX531" s="8">
        <f t="shared" si="341"/>
        <v>765</v>
      </c>
      <c r="AY531" s="8">
        <f t="shared" si="342"/>
        <v>760</v>
      </c>
      <c r="AZ531" s="8">
        <f t="shared" si="343"/>
        <v>755</v>
      </c>
      <c r="BA531" s="8">
        <f t="shared" si="344"/>
        <v>750</v>
      </c>
      <c r="BB531" s="8">
        <f t="shared" si="345"/>
        <v>745</v>
      </c>
      <c r="BC531" s="8">
        <f t="shared" si="346"/>
        <v>740</v>
      </c>
      <c r="BD531" s="8">
        <f t="shared" si="347"/>
        <v>740</v>
      </c>
      <c r="BE531" s="8">
        <f t="shared" si="348"/>
        <v>735</v>
      </c>
      <c r="BF531" s="8">
        <f t="shared" si="349"/>
        <v>735</v>
      </c>
      <c r="BG531" s="8" t="str">
        <f t="shared" si="350"/>
        <v/>
      </c>
      <c r="BH531" s="8" t="str">
        <f t="shared" si="351"/>
        <v/>
      </c>
      <c r="BI531" s="8" t="str">
        <f t="shared" si="352"/>
        <v/>
      </c>
      <c r="BJ531" s="8" t="str">
        <f t="shared" si="353"/>
        <v/>
      </c>
      <c r="BK531" s="8" t="str">
        <f t="shared" si="354"/>
        <v/>
      </c>
      <c r="BL531" s="8" t="str">
        <f t="shared" si="355"/>
        <v/>
      </c>
      <c r="BM531" s="8" t="str">
        <f t="shared" si="356"/>
        <v/>
      </c>
      <c r="BN531" s="8" t="str">
        <f t="shared" si="357"/>
        <v/>
      </c>
      <c r="BO531" s="8" t="str">
        <f t="shared" si="358"/>
        <v/>
      </c>
      <c r="BP531" s="8" t="str">
        <f t="shared" si="359"/>
        <v/>
      </c>
      <c r="BQ531" s="8" t="str">
        <f t="shared" si="360"/>
        <v/>
      </c>
    </row>
    <row r="532" spans="1:69" x14ac:dyDescent="0.2">
      <c r="A532" s="8" t="str">
        <f>Binning!B535</f>
        <v>SOC</v>
      </c>
      <c r="B532" s="8" t="str">
        <f>Binning!C535</f>
        <v>MS001</v>
      </c>
      <c r="C532" s="8" t="str">
        <f>Binning!D535</f>
        <v>E2</v>
      </c>
      <c r="D532" s="8" t="str">
        <f>Binning!F535</f>
        <v>MS001_E2</v>
      </c>
      <c r="E532" s="8" t="str">
        <f>Binning!G535</f>
        <v>Bin1</v>
      </c>
      <c r="F532" s="8">
        <f>Binning!H535</f>
        <v>820</v>
      </c>
      <c r="G532" s="8">
        <f>Binning!I535</f>
        <v>75</v>
      </c>
      <c r="H532" s="8">
        <f>Binning!J535</f>
        <v>141</v>
      </c>
      <c r="J532" s="8">
        <f>Binning!L535</f>
        <v>695</v>
      </c>
      <c r="K532" s="8">
        <f>Binning!M535</f>
        <v>525</v>
      </c>
      <c r="L532" s="8">
        <f>Binning!N535</f>
        <v>60</v>
      </c>
      <c r="M532" s="8">
        <f>Binning!Y535</f>
        <v>5</v>
      </c>
      <c r="O532" s="8">
        <f t="shared" si="332"/>
        <v>125</v>
      </c>
      <c r="P532" s="8">
        <f>Binning!AZ535</f>
        <v>112.7705130696</v>
      </c>
      <c r="Q532" s="8" t="str">
        <f t="shared" si="333"/>
        <v>MS001_E2</v>
      </c>
      <c r="R532" s="8">
        <f t="shared" si="331"/>
        <v>695</v>
      </c>
      <c r="S532" s="8">
        <f t="shared" si="331"/>
        <v>695</v>
      </c>
      <c r="T532" s="8">
        <f t="shared" si="331"/>
        <v>695</v>
      </c>
      <c r="U532" s="8">
        <f t="shared" si="331"/>
        <v>695</v>
      </c>
      <c r="V532" s="8">
        <f t="shared" si="331"/>
        <v>695</v>
      </c>
      <c r="W532" s="8">
        <f t="shared" si="331"/>
        <v>685</v>
      </c>
      <c r="X532" s="8">
        <f t="shared" si="331"/>
        <v>680</v>
      </c>
      <c r="Y532" s="8">
        <f t="shared" si="331"/>
        <v>675</v>
      </c>
      <c r="Z532" s="8">
        <f t="shared" si="331"/>
        <v>670</v>
      </c>
      <c r="AA532" s="8">
        <f t="shared" si="331"/>
        <v>665</v>
      </c>
      <c r="AB532" s="8">
        <f t="shared" si="331"/>
        <v>665</v>
      </c>
      <c r="AC532" s="8">
        <f t="shared" si="331"/>
        <v>660</v>
      </c>
      <c r="AD532" s="8">
        <f t="shared" si="331"/>
        <v>660</v>
      </c>
      <c r="AE532" s="8" t="str">
        <f t="shared" si="331"/>
        <v/>
      </c>
      <c r="AF532" s="8" t="str">
        <f t="shared" si="331"/>
        <v/>
      </c>
      <c r="AG532" s="8" t="str">
        <f t="shared" si="331"/>
        <v/>
      </c>
      <c r="AH532" s="8" t="str">
        <f t="shared" si="330"/>
        <v/>
      </c>
      <c r="AI532" s="8" t="str">
        <f t="shared" si="330"/>
        <v/>
      </c>
      <c r="AJ532" s="8" t="str">
        <f t="shared" si="330"/>
        <v/>
      </c>
      <c r="AK532" s="8" t="str">
        <f t="shared" si="330"/>
        <v/>
      </c>
      <c r="AL532" s="8" t="str">
        <f t="shared" si="330"/>
        <v/>
      </c>
      <c r="AM532" s="8" t="str">
        <f t="shared" si="330"/>
        <v/>
      </c>
      <c r="AN532" s="8" t="str">
        <f t="shared" si="330"/>
        <v/>
      </c>
      <c r="AO532" s="8" t="str">
        <f t="shared" si="330"/>
        <v/>
      </c>
      <c r="AQ532" s="8">
        <f t="shared" si="334"/>
        <v>125</v>
      </c>
      <c r="AR532" s="8">
        <f t="shared" si="335"/>
        <v>112.7705130696</v>
      </c>
      <c r="AS532" s="8" t="str">
        <f t="shared" si="336"/>
        <v>MS001_E2</v>
      </c>
      <c r="AT532" s="8">
        <f t="shared" si="337"/>
        <v>755</v>
      </c>
      <c r="AU532" s="8">
        <f t="shared" si="338"/>
        <v>755</v>
      </c>
      <c r="AV532" s="8">
        <f t="shared" si="339"/>
        <v>755</v>
      </c>
      <c r="AW532" s="8">
        <f t="shared" si="340"/>
        <v>755</v>
      </c>
      <c r="AX532" s="8">
        <f t="shared" si="341"/>
        <v>755</v>
      </c>
      <c r="AY532" s="8">
        <f t="shared" si="342"/>
        <v>745</v>
      </c>
      <c r="AZ532" s="8">
        <f t="shared" si="343"/>
        <v>740</v>
      </c>
      <c r="BA532" s="8">
        <f t="shared" si="344"/>
        <v>735</v>
      </c>
      <c r="BB532" s="8">
        <f t="shared" si="345"/>
        <v>730</v>
      </c>
      <c r="BC532" s="8">
        <f t="shared" si="346"/>
        <v>725</v>
      </c>
      <c r="BD532" s="8">
        <f t="shared" si="347"/>
        <v>725</v>
      </c>
      <c r="BE532" s="8">
        <f t="shared" si="348"/>
        <v>720</v>
      </c>
      <c r="BF532" s="8">
        <f t="shared" si="349"/>
        <v>720</v>
      </c>
      <c r="BG532" s="8" t="str">
        <f t="shared" si="350"/>
        <v/>
      </c>
      <c r="BH532" s="8" t="str">
        <f t="shared" si="351"/>
        <v/>
      </c>
      <c r="BI532" s="8" t="str">
        <f t="shared" si="352"/>
        <v/>
      </c>
      <c r="BJ532" s="8" t="str">
        <f t="shared" si="353"/>
        <v/>
      </c>
      <c r="BK532" s="8" t="str">
        <f t="shared" si="354"/>
        <v/>
      </c>
      <c r="BL532" s="8" t="str">
        <f t="shared" si="355"/>
        <v/>
      </c>
      <c r="BM532" s="8" t="str">
        <f t="shared" si="356"/>
        <v/>
      </c>
      <c r="BN532" s="8" t="str">
        <f t="shared" si="357"/>
        <v/>
      </c>
      <c r="BO532" s="8" t="str">
        <f t="shared" si="358"/>
        <v/>
      </c>
      <c r="BP532" s="8" t="str">
        <f t="shared" si="359"/>
        <v/>
      </c>
      <c r="BQ532" s="8" t="str">
        <f t="shared" si="360"/>
        <v/>
      </c>
    </row>
    <row r="533" spans="1:69" x14ac:dyDescent="0.2">
      <c r="A533" s="8" t="str">
        <f>Binning!B536</f>
        <v>SOC</v>
      </c>
      <c r="B533" s="8" t="str">
        <f>Binning!C536</f>
        <v>MS001</v>
      </c>
      <c r="C533" s="8" t="str">
        <f>Binning!D536</f>
        <v>E3</v>
      </c>
      <c r="D533" s="8" t="str">
        <f>Binning!F536</f>
        <v>MS001_E3</v>
      </c>
      <c r="E533" s="8" t="str">
        <f>Binning!G536</f>
        <v>Bin1</v>
      </c>
      <c r="F533" s="8">
        <f>Binning!H536</f>
        <v>805</v>
      </c>
      <c r="G533" s="8">
        <f>Binning!I536</f>
        <v>75</v>
      </c>
      <c r="H533" s="8">
        <f>Binning!J536</f>
        <v>141</v>
      </c>
      <c r="J533" s="8">
        <f>Binning!L536</f>
        <v>685</v>
      </c>
      <c r="K533" s="8">
        <f>Binning!M536</f>
        <v>525</v>
      </c>
      <c r="L533" s="8">
        <f>Binning!N536</f>
        <v>60</v>
      </c>
      <c r="M533" s="8">
        <f>Binning!Y536</f>
        <v>5</v>
      </c>
      <c r="O533" s="8">
        <f t="shared" si="332"/>
        <v>125</v>
      </c>
      <c r="P533" s="8">
        <f>Binning!AZ536</f>
        <v>112.7705130696</v>
      </c>
      <c r="Q533" s="8" t="str">
        <f t="shared" si="333"/>
        <v>MS001_E3</v>
      </c>
      <c r="R533" s="8">
        <f t="shared" si="331"/>
        <v>685</v>
      </c>
      <c r="S533" s="8">
        <f t="shared" si="331"/>
        <v>685</v>
      </c>
      <c r="T533" s="8">
        <f t="shared" si="331"/>
        <v>685</v>
      </c>
      <c r="U533" s="8">
        <f t="shared" si="331"/>
        <v>685</v>
      </c>
      <c r="V533" s="8">
        <f t="shared" si="331"/>
        <v>680</v>
      </c>
      <c r="W533" s="8">
        <f t="shared" si="331"/>
        <v>670</v>
      </c>
      <c r="X533" s="8">
        <f t="shared" si="331"/>
        <v>665</v>
      </c>
      <c r="Y533" s="8">
        <f t="shared" si="331"/>
        <v>660</v>
      </c>
      <c r="Z533" s="8">
        <f t="shared" si="331"/>
        <v>655</v>
      </c>
      <c r="AA533" s="8">
        <f t="shared" si="331"/>
        <v>650</v>
      </c>
      <c r="AB533" s="8">
        <f t="shared" si="331"/>
        <v>650</v>
      </c>
      <c r="AC533" s="8">
        <f t="shared" si="331"/>
        <v>645</v>
      </c>
      <c r="AD533" s="8">
        <f t="shared" si="331"/>
        <v>645</v>
      </c>
      <c r="AE533" s="8" t="str">
        <f t="shared" si="331"/>
        <v/>
      </c>
      <c r="AF533" s="8" t="str">
        <f t="shared" si="331"/>
        <v/>
      </c>
      <c r="AG533" s="8" t="str">
        <f t="shared" si="331"/>
        <v/>
      </c>
      <c r="AH533" s="8" t="str">
        <f t="shared" si="330"/>
        <v/>
      </c>
      <c r="AI533" s="8" t="str">
        <f t="shared" si="330"/>
        <v/>
      </c>
      <c r="AJ533" s="8" t="str">
        <f t="shared" si="330"/>
        <v/>
      </c>
      <c r="AK533" s="8" t="str">
        <f t="shared" si="330"/>
        <v/>
      </c>
      <c r="AL533" s="8" t="str">
        <f t="shared" si="330"/>
        <v/>
      </c>
      <c r="AM533" s="8" t="str">
        <f t="shared" si="330"/>
        <v/>
      </c>
      <c r="AN533" s="8" t="str">
        <f t="shared" si="330"/>
        <v/>
      </c>
      <c r="AO533" s="8" t="str">
        <f t="shared" si="330"/>
        <v/>
      </c>
      <c r="AQ533" s="8">
        <f t="shared" si="334"/>
        <v>125</v>
      </c>
      <c r="AR533" s="8">
        <f t="shared" si="335"/>
        <v>112.7705130696</v>
      </c>
      <c r="AS533" s="8" t="str">
        <f t="shared" si="336"/>
        <v>MS001_E3</v>
      </c>
      <c r="AT533" s="8">
        <f t="shared" si="337"/>
        <v>745</v>
      </c>
      <c r="AU533" s="8">
        <f t="shared" si="338"/>
        <v>745</v>
      </c>
      <c r="AV533" s="8">
        <f t="shared" si="339"/>
        <v>745</v>
      </c>
      <c r="AW533" s="8">
        <f t="shared" si="340"/>
        <v>745</v>
      </c>
      <c r="AX533" s="8">
        <f t="shared" si="341"/>
        <v>740</v>
      </c>
      <c r="AY533" s="8">
        <f t="shared" si="342"/>
        <v>730</v>
      </c>
      <c r="AZ533" s="8">
        <f t="shared" si="343"/>
        <v>725</v>
      </c>
      <c r="BA533" s="8">
        <f t="shared" si="344"/>
        <v>720</v>
      </c>
      <c r="BB533" s="8">
        <f t="shared" si="345"/>
        <v>715</v>
      </c>
      <c r="BC533" s="8">
        <f t="shared" si="346"/>
        <v>710</v>
      </c>
      <c r="BD533" s="8">
        <f t="shared" si="347"/>
        <v>710</v>
      </c>
      <c r="BE533" s="8">
        <f t="shared" si="348"/>
        <v>705</v>
      </c>
      <c r="BF533" s="8">
        <f t="shared" si="349"/>
        <v>705</v>
      </c>
      <c r="BG533" s="8" t="str">
        <f t="shared" si="350"/>
        <v/>
      </c>
      <c r="BH533" s="8" t="str">
        <f t="shared" si="351"/>
        <v/>
      </c>
      <c r="BI533" s="8" t="str">
        <f t="shared" si="352"/>
        <v/>
      </c>
      <c r="BJ533" s="8" t="str">
        <f t="shared" si="353"/>
        <v/>
      </c>
      <c r="BK533" s="8" t="str">
        <f t="shared" si="354"/>
        <v/>
      </c>
      <c r="BL533" s="8" t="str">
        <f t="shared" si="355"/>
        <v/>
      </c>
      <c r="BM533" s="8" t="str">
        <f t="shared" si="356"/>
        <v/>
      </c>
      <c r="BN533" s="8" t="str">
        <f t="shared" si="357"/>
        <v/>
      </c>
      <c r="BO533" s="8" t="str">
        <f t="shared" si="358"/>
        <v/>
      </c>
      <c r="BP533" s="8" t="str">
        <f t="shared" si="359"/>
        <v/>
      </c>
      <c r="BQ533" s="8" t="str">
        <f t="shared" si="360"/>
        <v/>
      </c>
    </row>
    <row r="534" spans="1:69" x14ac:dyDescent="0.2">
      <c r="A534" s="8" t="str">
        <f>Binning!B537</f>
        <v>SOC</v>
      </c>
      <c r="B534" s="8" t="str">
        <f>Binning!C537</f>
        <v>MS001</v>
      </c>
      <c r="C534" s="8" t="str">
        <f>Binning!D537</f>
        <v>E4</v>
      </c>
      <c r="D534" s="8" t="str">
        <f>Binning!F537</f>
        <v>MS001_E4</v>
      </c>
      <c r="E534" s="8" t="str">
        <f>Binning!G537</f>
        <v>Bin1</v>
      </c>
      <c r="F534" s="8">
        <f>Binning!H537</f>
        <v>790</v>
      </c>
      <c r="G534" s="8">
        <f>Binning!I537</f>
        <v>75</v>
      </c>
      <c r="H534" s="8">
        <f>Binning!J537</f>
        <v>141</v>
      </c>
      <c r="J534" s="8">
        <f>Binning!L537</f>
        <v>685</v>
      </c>
      <c r="K534" s="8">
        <f>Binning!M537</f>
        <v>525</v>
      </c>
      <c r="L534" s="8">
        <f>Binning!N537</f>
        <v>60</v>
      </c>
      <c r="M534" s="8">
        <f>Binning!Y537</f>
        <v>5</v>
      </c>
      <c r="O534" s="8">
        <f t="shared" si="332"/>
        <v>125</v>
      </c>
      <c r="P534" s="8">
        <f>Binning!AZ537</f>
        <v>112.7705130696</v>
      </c>
      <c r="Q534" s="8" t="str">
        <f t="shared" si="333"/>
        <v>MS001_E4</v>
      </c>
      <c r="R534" s="8">
        <f t="shared" si="331"/>
        <v>685</v>
      </c>
      <c r="S534" s="8">
        <f t="shared" si="331"/>
        <v>685</v>
      </c>
      <c r="T534" s="8">
        <f t="shared" si="331"/>
        <v>685</v>
      </c>
      <c r="U534" s="8">
        <f t="shared" si="331"/>
        <v>675</v>
      </c>
      <c r="V534" s="8">
        <f t="shared" si="331"/>
        <v>665</v>
      </c>
      <c r="W534" s="8">
        <f t="shared" si="331"/>
        <v>655</v>
      </c>
      <c r="X534" s="8">
        <f t="shared" si="331"/>
        <v>650</v>
      </c>
      <c r="Y534" s="8">
        <f t="shared" si="331"/>
        <v>645</v>
      </c>
      <c r="Z534" s="8">
        <f t="shared" si="331"/>
        <v>640</v>
      </c>
      <c r="AA534" s="8">
        <f t="shared" si="331"/>
        <v>635</v>
      </c>
      <c r="AB534" s="8">
        <f t="shared" si="331"/>
        <v>635</v>
      </c>
      <c r="AC534" s="8">
        <f t="shared" si="331"/>
        <v>630</v>
      </c>
      <c r="AD534" s="8">
        <f t="shared" si="331"/>
        <v>630</v>
      </c>
      <c r="AE534" s="8" t="str">
        <f t="shared" si="331"/>
        <v/>
      </c>
      <c r="AF534" s="8" t="str">
        <f t="shared" si="331"/>
        <v/>
      </c>
      <c r="AG534" s="8" t="str">
        <f t="shared" si="331"/>
        <v/>
      </c>
      <c r="AH534" s="8" t="str">
        <f t="shared" si="330"/>
        <v/>
      </c>
      <c r="AI534" s="8" t="str">
        <f t="shared" si="330"/>
        <v/>
      </c>
      <c r="AJ534" s="8" t="str">
        <f t="shared" si="330"/>
        <v/>
      </c>
      <c r="AK534" s="8" t="str">
        <f t="shared" si="330"/>
        <v/>
      </c>
      <c r="AL534" s="8" t="str">
        <f t="shared" si="330"/>
        <v/>
      </c>
      <c r="AM534" s="8" t="str">
        <f t="shared" si="330"/>
        <v/>
      </c>
      <c r="AN534" s="8" t="str">
        <f t="shared" si="330"/>
        <v/>
      </c>
      <c r="AO534" s="8" t="str">
        <f t="shared" si="330"/>
        <v/>
      </c>
      <c r="AQ534" s="8">
        <f t="shared" si="334"/>
        <v>125</v>
      </c>
      <c r="AR534" s="8">
        <f t="shared" si="335"/>
        <v>112.7705130696</v>
      </c>
      <c r="AS534" s="8" t="str">
        <f t="shared" si="336"/>
        <v>MS001_E4</v>
      </c>
      <c r="AT534" s="8">
        <f t="shared" si="337"/>
        <v>745</v>
      </c>
      <c r="AU534" s="8">
        <f t="shared" si="338"/>
        <v>745</v>
      </c>
      <c r="AV534" s="8">
        <f t="shared" si="339"/>
        <v>745</v>
      </c>
      <c r="AW534" s="8">
        <f t="shared" si="340"/>
        <v>735</v>
      </c>
      <c r="AX534" s="8">
        <f t="shared" si="341"/>
        <v>725</v>
      </c>
      <c r="AY534" s="8">
        <f t="shared" si="342"/>
        <v>715</v>
      </c>
      <c r="AZ534" s="8">
        <f t="shared" si="343"/>
        <v>710</v>
      </c>
      <c r="BA534" s="8">
        <f t="shared" si="344"/>
        <v>705</v>
      </c>
      <c r="BB534" s="8">
        <f t="shared" si="345"/>
        <v>700</v>
      </c>
      <c r="BC534" s="8">
        <f t="shared" si="346"/>
        <v>695</v>
      </c>
      <c r="BD534" s="8">
        <f t="shared" si="347"/>
        <v>695</v>
      </c>
      <c r="BE534" s="8">
        <f t="shared" si="348"/>
        <v>690</v>
      </c>
      <c r="BF534" s="8">
        <f t="shared" si="349"/>
        <v>690</v>
      </c>
      <c r="BG534" s="8" t="str">
        <f t="shared" si="350"/>
        <v/>
      </c>
      <c r="BH534" s="8" t="str">
        <f t="shared" si="351"/>
        <v/>
      </c>
      <c r="BI534" s="8" t="str">
        <f t="shared" si="352"/>
        <v/>
      </c>
      <c r="BJ534" s="8" t="str">
        <f t="shared" si="353"/>
        <v/>
      </c>
      <c r="BK534" s="8" t="str">
        <f t="shared" si="354"/>
        <v/>
      </c>
      <c r="BL534" s="8" t="str">
        <f t="shared" si="355"/>
        <v/>
      </c>
      <c r="BM534" s="8" t="str">
        <f t="shared" si="356"/>
        <v/>
      </c>
      <c r="BN534" s="8" t="str">
        <f t="shared" si="357"/>
        <v/>
      </c>
      <c r="BO534" s="8" t="str">
        <f t="shared" si="358"/>
        <v/>
      </c>
      <c r="BP534" s="8" t="str">
        <f t="shared" si="359"/>
        <v/>
      </c>
      <c r="BQ534" s="8" t="str">
        <f t="shared" si="360"/>
        <v/>
      </c>
    </row>
    <row r="535" spans="1:69" x14ac:dyDescent="0.2">
      <c r="A535" s="8" t="str">
        <f>Binning!B538</f>
        <v>SOC</v>
      </c>
      <c r="B535" s="8" t="str">
        <f>Binning!C538</f>
        <v>MS001</v>
      </c>
      <c r="C535" s="8" t="str">
        <f>Binning!D538</f>
        <v>E5</v>
      </c>
      <c r="D535" s="8" t="str">
        <f>Binning!F538</f>
        <v>MS001_E5</v>
      </c>
      <c r="E535" s="8" t="str">
        <f>Binning!G538</f>
        <v>Bin1</v>
      </c>
      <c r="F535" s="8">
        <f>Binning!H538</f>
        <v>775</v>
      </c>
      <c r="G535" s="8">
        <f>Binning!I538</f>
        <v>75</v>
      </c>
      <c r="H535" s="8">
        <f>Binning!J538</f>
        <v>141</v>
      </c>
      <c r="J535" s="8">
        <f>Binning!L538</f>
        <v>685</v>
      </c>
      <c r="K535" s="8">
        <f>Binning!M538</f>
        <v>525</v>
      </c>
      <c r="L535" s="8">
        <f>Binning!N538</f>
        <v>60</v>
      </c>
      <c r="M535" s="8">
        <f>Binning!Y538</f>
        <v>5</v>
      </c>
      <c r="O535" s="8">
        <f t="shared" si="332"/>
        <v>125</v>
      </c>
      <c r="P535" s="8">
        <f>Binning!AZ538</f>
        <v>112.7705130696</v>
      </c>
      <c r="Q535" s="8" t="str">
        <f t="shared" si="333"/>
        <v>MS001_E5</v>
      </c>
      <c r="R535" s="8">
        <f t="shared" si="331"/>
        <v>685</v>
      </c>
      <c r="S535" s="8">
        <f t="shared" si="331"/>
        <v>685</v>
      </c>
      <c r="T535" s="8">
        <f t="shared" si="331"/>
        <v>670</v>
      </c>
      <c r="U535" s="8">
        <f t="shared" si="331"/>
        <v>660</v>
      </c>
      <c r="V535" s="8">
        <f t="shared" si="331"/>
        <v>650</v>
      </c>
      <c r="W535" s="8">
        <f t="shared" si="331"/>
        <v>640</v>
      </c>
      <c r="X535" s="8">
        <f t="shared" si="331"/>
        <v>635</v>
      </c>
      <c r="Y535" s="8">
        <f t="shared" si="331"/>
        <v>630</v>
      </c>
      <c r="Z535" s="8">
        <f t="shared" si="331"/>
        <v>625</v>
      </c>
      <c r="AA535" s="8">
        <f t="shared" si="331"/>
        <v>620</v>
      </c>
      <c r="AB535" s="8">
        <f t="shared" si="331"/>
        <v>620</v>
      </c>
      <c r="AC535" s="8">
        <f t="shared" si="331"/>
        <v>615</v>
      </c>
      <c r="AD535" s="8">
        <f t="shared" si="331"/>
        <v>615</v>
      </c>
      <c r="AE535" s="8" t="str">
        <f t="shared" si="331"/>
        <v/>
      </c>
      <c r="AF535" s="8" t="str">
        <f t="shared" si="331"/>
        <v/>
      </c>
      <c r="AG535" s="8" t="str">
        <f t="shared" si="331"/>
        <v/>
      </c>
      <c r="AH535" s="8" t="str">
        <f t="shared" si="330"/>
        <v/>
      </c>
      <c r="AI535" s="8" t="str">
        <f t="shared" si="330"/>
        <v/>
      </c>
      <c r="AJ535" s="8" t="str">
        <f t="shared" si="330"/>
        <v/>
      </c>
      <c r="AK535" s="8" t="str">
        <f t="shared" si="330"/>
        <v/>
      </c>
      <c r="AL535" s="8" t="str">
        <f t="shared" si="330"/>
        <v/>
      </c>
      <c r="AM535" s="8" t="str">
        <f t="shared" si="330"/>
        <v/>
      </c>
      <c r="AN535" s="8" t="str">
        <f t="shared" si="330"/>
        <v/>
      </c>
      <c r="AO535" s="8" t="str">
        <f t="shared" si="330"/>
        <v/>
      </c>
      <c r="AQ535" s="8">
        <f t="shared" si="334"/>
        <v>125</v>
      </c>
      <c r="AR535" s="8">
        <f t="shared" si="335"/>
        <v>112.7705130696</v>
      </c>
      <c r="AS535" s="8" t="str">
        <f t="shared" si="336"/>
        <v>MS001_E5</v>
      </c>
      <c r="AT535" s="8">
        <f t="shared" si="337"/>
        <v>745</v>
      </c>
      <c r="AU535" s="8">
        <f t="shared" si="338"/>
        <v>745</v>
      </c>
      <c r="AV535" s="8">
        <f t="shared" si="339"/>
        <v>730</v>
      </c>
      <c r="AW535" s="8">
        <f t="shared" si="340"/>
        <v>720</v>
      </c>
      <c r="AX535" s="8">
        <f t="shared" si="341"/>
        <v>710</v>
      </c>
      <c r="AY535" s="8">
        <f t="shared" si="342"/>
        <v>700</v>
      </c>
      <c r="AZ535" s="8">
        <f t="shared" si="343"/>
        <v>695</v>
      </c>
      <c r="BA535" s="8">
        <f t="shared" si="344"/>
        <v>690</v>
      </c>
      <c r="BB535" s="8">
        <f t="shared" si="345"/>
        <v>685</v>
      </c>
      <c r="BC535" s="8">
        <f t="shared" si="346"/>
        <v>680</v>
      </c>
      <c r="BD535" s="8">
        <f t="shared" si="347"/>
        <v>680</v>
      </c>
      <c r="BE535" s="8">
        <f t="shared" si="348"/>
        <v>675</v>
      </c>
      <c r="BF535" s="8">
        <f t="shared" si="349"/>
        <v>675</v>
      </c>
      <c r="BG535" s="8" t="str">
        <f t="shared" si="350"/>
        <v/>
      </c>
      <c r="BH535" s="8" t="str">
        <f t="shared" si="351"/>
        <v/>
      </c>
      <c r="BI535" s="8" t="str">
        <f t="shared" si="352"/>
        <v/>
      </c>
      <c r="BJ535" s="8" t="str">
        <f t="shared" si="353"/>
        <v/>
      </c>
      <c r="BK535" s="8" t="str">
        <f t="shared" si="354"/>
        <v/>
      </c>
      <c r="BL535" s="8" t="str">
        <f t="shared" si="355"/>
        <v/>
      </c>
      <c r="BM535" s="8" t="str">
        <f t="shared" si="356"/>
        <v/>
      </c>
      <c r="BN535" s="8" t="str">
        <f t="shared" si="357"/>
        <v/>
      </c>
      <c r="BO535" s="8" t="str">
        <f t="shared" si="358"/>
        <v/>
      </c>
      <c r="BP535" s="8" t="str">
        <f t="shared" si="359"/>
        <v/>
      </c>
      <c r="BQ535" s="8" t="str">
        <f t="shared" si="360"/>
        <v/>
      </c>
    </row>
    <row r="536" spans="1:69" x14ac:dyDescent="0.2">
      <c r="A536" s="8" t="str">
        <f>Binning!B539</f>
        <v>SOC</v>
      </c>
      <c r="B536" s="8" t="str">
        <f>Binning!C539</f>
        <v>MS001</v>
      </c>
      <c r="C536" s="8" t="str">
        <f>Binning!D539</f>
        <v>E6</v>
      </c>
      <c r="D536" s="8" t="str">
        <f>Binning!F539</f>
        <v>MS001_E6</v>
      </c>
      <c r="E536" s="8" t="str">
        <f>Binning!G539</f>
        <v>Bin1</v>
      </c>
      <c r="F536" s="8">
        <f>Binning!H539</f>
        <v>760</v>
      </c>
      <c r="G536" s="8">
        <f>Binning!I539</f>
        <v>75</v>
      </c>
      <c r="H536" s="8">
        <f>Binning!J539</f>
        <v>141</v>
      </c>
      <c r="J536" s="8">
        <f>Binning!L539</f>
        <v>685</v>
      </c>
      <c r="K536" s="8">
        <f>Binning!M539</f>
        <v>525</v>
      </c>
      <c r="L536" s="8">
        <f>Binning!N539</f>
        <v>60</v>
      </c>
      <c r="M536" s="8">
        <f>Binning!Y539</f>
        <v>5</v>
      </c>
      <c r="O536" s="8">
        <f t="shared" si="332"/>
        <v>125</v>
      </c>
      <c r="P536" s="8">
        <f>Binning!AZ539</f>
        <v>112.7705130696</v>
      </c>
      <c r="Q536" s="8" t="str">
        <f t="shared" si="333"/>
        <v>MS001_E6</v>
      </c>
      <c r="R536" s="8">
        <f t="shared" si="331"/>
        <v>685</v>
      </c>
      <c r="S536" s="8">
        <f t="shared" si="331"/>
        <v>680</v>
      </c>
      <c r="T536" s="8">
        <f t="shared" si="331"/>
        <v>655</v>
      </c>
      <c r="U536" s="8">
        <f t="shared" si="331"/>
        <v>645</v>
      </c>
      <c r="V536" s="8">
        <f t="shared" si="331"/>
        <v>635</v>
      </c>
      <c r="W536" s="8">
        <f t="shared" si="331"/>
        <v>625</v>
      </c>
      <c r="X536" s="8">
        <f t="shared" si="331"/>
        <v>620</v>
      </c>
      <c r="Y536" s="8">
        <f t="shared" si="331"/>
        <v>615</v>
      </c>
      <c r="Z536" s="8">
        <f t="shared" si="331"/>
        <v>610</v>
      </c>
      <c r="AA536" s="8">
        <f t="shared" si="331"/>
        <v>605</v>
      </c>
      <c r="AB536" s="8">
        <f t="shared" si="331"/>
        <v>605</v>
      </c>
      <c r="AC536" s="8">
        <f t="shared" si="331"/>
        <v>600</v>
      </c>
      <c r="AD536" s="8">
        <f t="shared" si="331"/>
        <v>600</v>
      </c>
      <c r="AE536" s="8" t="str">
        <f t="shared" si="331"/>
        <v/>
      </c>
      <c r="AF536" s="8" t="str">
        <f t="shared" si="331"/>
        <v/>
      </c>
      <c r="AG536" s="8" t="str">
        <f t="shared" si="331"/>
        <v/>
      </c>
      <c r="AH536" s="8" t="str">
        <f t="shared" si="330"/>
        <v/>
      </c>
      <c r="AI536" s="8" t="str">
        <f t="shared" si="330"/>
        <v/>
      </c>
      <c r="AJ536" s="8" t="str">
        <f t="shared" si="330"/>
        <v/>
      </c>
      <c r="AK536" s="8" t="str">
        <f t="shared" si="330"/>
        <v/>
      </c>
      <c r="AL536" s="8" t="str">
        <f t="shared" si="330"/>
        <v/>
      </c>
      <c r="AM536" s="8" t="str">
        <f t="shared" si="330"/>
        <v/>
      </c>
      <c r="AN536" s="8" t="str">
        <f t="shared" si="330"/>
        <v/>
      </c>
      <c r="AO536" s="8" t="str">
        <f t="shared" si="330"/>
        <v/>
      </c>
      <c r="AQ536" s="8">
        <f t="shared" si="334"/>
        <v>125</v>
      </c>
      <c r="AR536" s="8">
        <f t="shared" si="335"/>
        <v>112.7705130696</v>
      </c>
      <c r="AS536" s="8" t="str">
        <f t="shared" si="336"/>
        <v>MS001_E6</v>
      </c>
      <c r="AT536" s="8">
        <f t="shared" si="337"/>
        <v>745</v>
      </c>
      <c r="AU536" s="8">
        <f t="shared" si="338"/>
        <v>740</v>
      </c>
      <c r="AV536" s="8">
        <f t="shared" si="339"/>
        <v>715</v>
      </c>
      <c r="AW536" s="8">
        <f t="shared" si="340"/>
        <v>705</v>
      </c>
      <c r="AX536" s="8">
        <f t="shared" si="341"/>
        <v>695</v>
      </c>
      <c r="AY536" s="8">
        <f t="shared" si="342"/>
        <v>685</v>
      </c>
      <c r="AZ536" s="8">
        <f t="shared" si="343"/>
        <v>680</v>
      </c>
      <c r="BA536" s="8">
        <f t="shared" si="344"/>
        <v>675</v>
      </c>
      <c r="BB536" s="8">
        <f t="shared" si="345"/>
        <v>670</v>
      </c>
      <c r="BC536" s="8">
        <f t="shared" si="346"/>
        <v>665</v>
      </c>
      <c r="BD536" s="8">
        <f t="shared" si="347"/>
        <v>665</v>
      </c>
      <c r="BE536" s="8">
        <f t="shared" si="348"/>
        <v>660</v>
      </c>
      <c r="BF536" s="8">
        <f t="shared" si="349"/>
        <v>660</v>
      </c>
      <c r="BG536" s="8" t="str">
        <f t="shared" si="350"/>
        <v/>
      </c>
      <c r="BH536" s="8" t="str">
        <f t="shared" si="351"/>
        <v/>
      </c>
      <c r="BI536" s="8" t="str">
        <f t="shared" si="352"/>
        <v/>
      </c>
      <c r="BJ536" s="8" t="str">
        <f t="shared" si="353"/>
        <v/>
      </c>
      <c r="BK536" s="8" t="str">
        <f t="shared" si="354"/>
        <v/>
      </c>
      <c r="BL536" s="8" t="str">
        <f t="shared" si="355"/>
        <v/>
      </c>
      <c r="BM536" s="8" t="str">
        <f t="shared" si="356"/>
        <v/>
      </c>
      <c r="BN536" s="8" t="str">
        <f t="shared" si="357"/>
        <v/>
      </c>
      <c r="BO536" s="8" t="str">
        <f t="shared" si="358"/>
        <v/>
      </c>
      <c r="BP536" s="8" t="str">
        <f t="shared" si="359"/>
        <v/>
      </c>
      <c r="BQ536" s="8" t="str">
        <f t="shared" si="360"/>
        <v/>
      </c>
    </row>
    <row r="537" spans="1:69" x14ac:dyDescent="0.2">
      <c r="A537" s="8" t="str">
        <f>Binning!B540</f>
        <v>SOC</v>
      </c>
      <c r="B537" s="8" t="str">
        <f>Binning!C540</f>
        <v>MS001</v>
      </c>
      <c r="C537" s="8" t="str">
        <f>Binning!D540</f>
        <v>E7</v>
      </c>
      <c r="D537" s="8" t="str">
        <f>Binning!F540</f>
        <v>MS001_E7</v>
      </c>
      <c r="E537" s="8" t="str">
        <f>Binning!G540</f>
        <v>Bin1</v>
      </c>
      <c r="F537" s="8">
        <f>Binning!H540</f>
        <v>745</v>
      </c>
      <c r="G537" s="8">
        <f>Binning!I540</f>
        <v>75</v>
      </c>
      <c r="H537" s="8">
        <f>Binning!J540</f>
        <v>141</v>
      </c>
      <c r="J537" s="8">
        <f>Binning!L540</f>
        <v>685</v>
      </c>
      <c r="K537" s="8">
        <f>Binning!M540</f>
        <v>525</v>
      </c>
      <c r="L537" s="8">
        <f>Binning!N540</f>
        <v>60</v>
      </c>
      <c r="M537" s="8">
        <f>Binning!Y540</f>
        <v>5</v>
      </c>
      <c r="O537" s="8">
        <f t="shared" si="332"/>
        <v>125</v>
      </c>
      <c r="P537" s="8">
        <f>Binning!AZ540</f>
        <v>112.7705130696</v>
      </c>
      <c r="Q537" s="8" t="str">
        <f t="shared" si="333"/>
        <v>MS001_E7</v>
      </c>
      <c r="R537" s="8">
        <f t="shared" si="331"/>
        <v>685</v>
      </c>
      <c r="S537" s="8">
        <f t="shared" si="331"/>
        <v>665</v>
      </c>
      <c r="T537" s="8">
        <f t="shared" si="331"/>
        <v>640</v>
      </c>
      <c r="U537" s="8">
        <f t="shared" si="331"/>
        <v>630</v>
      </c>
      <c r="V537" s="8">
        <f t="shared" si="331"/>
        <v>620</v>
      </c>
      <c r="W537" s="8">
        <f t="shared" si="331"/>
        <v>610</v>
      </c>
      <c r="X537" s="8">
        <f t="shared" si="331"/>
        <v>605</v>
      </c>
      <c r="Y537" s="8">
        <f t="shared" si="331"/>
        <v>600</v>
      </c>
      <c r="Z537" s="8">
        <f t="shared" si="331"/>
        <v>595</v>
      </c>
      <c r="AA537" s="8">
        <f t="shared" si="331"/>
        <v>590</v>
      </c>
      <c r="AB537" s="8">
        <f t="shared" si="331"/>
        <v>590</v>
      </c>
      <c r="AC537" s="8">
        <f t="shared" si="331"/>
        <v>585</v>
      </c>
      <c r="AD537" s="8">
        <f t="shared" si="331"/>
        <v>585</v>
      </c>
      <c r="AE537" s="8" t="str">
        <f t="shared" si="331"/>
        <v/>
      </c>
      <c r="AF537" s="8" t="str">
        <f t="shared" si="331"/>
        <v/>
      </c>
      <c r="AG537" s="8" t="str">
        <f t="shared" si="331"/>
        <v/>
      </c>
      <c r="AH537" s="8" t="str">
        <f t="shared" si="330"/>
        <v/>
      </c>
      <c r="AI537" s="8" t="str">
        <f t="shared" si="330"/>
        <v/>
      </c>
      <c r="AJ537" s="8" t="str">
        <f t="shared" si="330"/>
        <v/>
      </c>
      <c r="AK537" s="8" t="str">
        <f t="shared" si="330"/>
        <v/>
      </c>
      <c r="AL537" s="8" t="str">
        <f t="shared" si="330"/>
        <v/>
      </c>
      <c r="AM537" s="8" t="str">
        <f t="shared" si="330"/>
        <v/>
      </c>
      <c r="AN537" s="8" t="str">
        <f t="shared" si="330"/>
        <v/>
      </c>
      <c r="AO537" s="8" t="str">
        <f t="shared" si="330"/>
        <v/>
      </c>
      <c r="AQ537" s="8">
        <f t="shared" si="334"/>
        <v>125</v>
      </c>
      <c r="AR537" s="8">
        <f t="shared" si="335"/>
        <v>112.7705130696</v>
      </c>
      <c r="AS537" s="8" t="str">
        <f t="shared" si="336"/>
        <v>MS001_E7</v>
      </c>
      <c r="AT537" s="8">
        <f t="shared" si="337"/>
        <v>745</v>
      </c>
      <c r="AU537" s="8">
        <f t="shared" si="338"/>
        <v>725</v>
      </c>
      <c r="AV537" s="8">
        <f t="shared" si="339"/>
        <v>700</v>
      </c>
      <c r="AW537" s="8">
        <f t="shared" si="340"/>
        <v>690</v>
      </c>
      <c r="AX537" s="8">
        <f t="shared" si="341"/>
        <v>680</v>
      </c>
      <c r="AY537" s="8">
        <f t="shared" si="342"/>
        <v>670</v>
      </c>
      <c r="AZ537" s="8">
        <f t="shared" si="343"/>
        <v>665</v>
      </c>
      <c r="BA537" s="8">
        <f t="shared" si="344"/>
        <v>660</v>
      </c>
      <c r="BB537" s="8">
        <f t="shared" si="345"/>
        <v>655</v>
      </c>
      <c r="BC537" s="8">
        <f t="shared" si="346"/>
        <v>650</v>
      </c>
      <c r="BD537" s="8">
        <f t="shared" si="347"/>
        <v>650</v>
      </c>
      <c r="BE537" s="8">
        <f t="shared" si="348"/>
        <v>645</v>
      </c>
      <c r="BF537" s="8">
        <f t="shared" si="349"/>
        <v>645</v>
      </c>
      <c r="BG537" s="8" t="str">
        <f t="shared" si="350"/>
        <v/>
      </c>
      <c r="BH537" s="8" t="str">
        <f t="shared" si="351"/>
        <v/>
      </c>
      <c r="BI537" s="8" t="str">
        <f t="shared" si="352"/>
        <v/>
      </c>
      <c r="BJ537" s="8" t="str">
        <f t="shared" si="353"/>
        <v/>
      </c>
      <c r="BK537" s="8" t="str">
        <f t="shared" si="354"/>
        <v/>
      </c>
      <c r="BL537" s="8" t="str">
        <f t="shared" si="355"/>
        <v/>
      </c>
      <c r="BM537" s="8" t="str">
        <f t="shared" si="356"/>
        <v/>
      </c>
      <c r="BN537" s="8" t="str">
        <f t="shared" si="357"/>
        <v/>
      </c>
      <c r="BO537" s="8" t="str">
        <f t="shared" si="358"/>
        <v/>
      </c>
      <c r="BP537" s="8" t="str">
        <f t="shared" si="359"/>
        <v/>
      </c>
      <c r="BQ537" s="8" t="str">
        <f t="shared" si="360"/>
        <v/>
      </c>
    </row>
    <row r="538" spans="1:69" x14ac:dyDescent="0.2">
      <c r="A538" s="8" t="str">
        <f>Binning!B541</f>
        <v>SOC</v>
      </c>
      <c r="B538" s="8" t="str">
        <f>Binning!C541</f>
        <v>MS001</v>
      </c>
      <c r="C538" s="8" t="str">
        <f>Binning!D541</f>
        <v>E8</v>
      </c>
      <c r="D538" s="8" t="str">
        <f>Binning!F541</f>
        <v>MS001_E8</v>
      </c>
      <c r="E538" s="8" t="str">
        <f>Binning!G541</f>
        <v>Bin1</v>
      </c>
      <c r="F538" s="8">
        <f>Binning!H541</f>
        <v>730</v>
      </c>
      <c r="G538" s="8">
        <f>Binning!I541</f>
        <v>75</v>
      </c>
      <c r="H538" s="8">
        <f>Binning!J541</f>
        <v>141</v>
      </c>
      <c r="J538" s="8">
        <f>Binning!L541</f>
        <v>685</v>
      </c>
      <c r="K538" s="8">
        <f>Binning!M541</f>
        <v>525</v>
      </c>
      <c r="L538" s="8">
        <f>Binning!N541</f>
        <v>60</v>
      </c>
      <c r="M538" s="8">
        <f>Binning!Y541</f>
        <v>5</v>
      </c>
      <c r="O538" s="8">
        <f t="shared" si="332"/>
        <v>125</v>
      </c>
      <c r="P538" s="8">
        <f>Binning!AZ541</f>
        <v>112.7705130696</v>
      </c>
      <c r="Q538" s="8" t="str">
        <f t="shared" si="333"/>
        <v>MS001_E8</v>
      </c>
      <c r="R538" s="8">
        <f t="shared" si="331"/>
        <v>685</v>
      </c>
      <c r="S538" s="8">
        <f t="shared" si="331"/>
        <v>650</v>
      </c>
      <c r="T538" s="8">
        <f t="shared" si="331"/>
        <v>625</v>
      </c>
      <c r="U538" s="8">
        <f t="shared" si="331"/>
        <v>615</v>
      </c>
      <c r="V538" s="8">
        <f t="shared" si="331"/>
        <v>605</v>
      </c>
      <c r="W538" s="8">
        <f t="shared" si="331"/>
        <v>595</v>
      </c>
      <c r="X538" s="8">
        <f t="shared" si="331"/>
        <v>590</v>
      </c>
      <c r="Y538" s="8">
        <f t="shared" si="331"/>
        <v>585</v>
      </c>
      <c r="Z538" s="8">
        <f t="shared" si="331"/>
        <v>580</v>
      </c>
      <c r="AA538" s="8">
        <f t="shared" si="331"/>
        <v>575</v>
      </c>
      <c r="AB538" s="8">
        <f t="shared" si="331"/>
        <v>575</v>
      </c>
      <c r="AC538" s="8">
        <f t="shared" si="331"/>
        <v>570</v>
      </c>
      <c r="AD538" s="8">
        <f t="shared" si="331"/>
        <v>570</v>
      </c>
      <c r="AE538" s="8" t="str">
        <f t="shared" si="331"/>
        <v/>
      </c>
      <c r="AF538" s="8" t="str">
        <f t="shared" si="331"/>
        <v/>
      </c>
      <c r="AG538" s="8" t="str">
        <f t="shared" ref="AG538:AO553" si="361">IF($O538*1.03&gt;AG$2,MAX(MIN(FLOOR(($F538-$G538*LOG10($P538*AG$2/100))/$M538,1)*$M538,$J538),$K538),"")</f>
        <v/>
      </c>
      <c r="AH538" s="8" t="str">
        <f t="shared" si="361"/>
        <v/>
      </c>
      <c r="AI538" s="8" t="str">
        <f t="shared" si="361"/>
        <v/>
      </c>
      <c r="AJ538" s="8" t="str">
        <f t="shared" si="361"/>
        <v/>
      </c>
      <c r="AK538" s="8" t="str">
        <f t="shared" si="361"/>
        <v/>
      </c>
      <c r="AL538" s="8" t="str">
        <f t="shared" si="361"/>
        <v/>
      </c>
      <c r="AM538" s="8" t="str">
        <f t="shared" si="361"/>
        <v/>
      </c>
      <c r="AN538" s="8" t="str">
        <f t="shared" si="361"/>
        <v/>
      </c>
      <c r="AO538" s="8" t="str">
        <f t="shared" si="361"/>
        <v/>
      </c>
      <c r="AQ538" s="8">
        <f t="shared" si="334"/>
        <v>125</v>
      </c>
      <c r="AR538" s="8">
        <f t="shared" si="335"/>
        <v>112.7705130696</v>
      </c>
      <c r="AS538" s="8" t="str">
        <f t="shared" si="336"/>
        <v>MS001_E8</v>
      </c>
      <c r="AT538" s="8">
        <f t="shared" si="337"/>
        <v>745</v>
      </c>
      <c r="AU538" s="8">
        <f t="shared" si="338"/>
        <v>710</v>
      </c>
      <c r="AV538" s="8">
        <f t="shared" si="339"/>
        <v>685</v>
      </c>
      <c r="AW538" s="8">
        <f t="shared" si="340"/>
        <v>675</v>
      </c>
      <c r="AX538" s="8">
        <f t="shared" si="341"/>
        <v>665</v>
      </c>
      <c r="AY538" s="8">
        <f t="shared" si="342"/>
        <v>655</v>
      </c>
      <c r="AZ538" s="8">
        <f t="shared" si="343"/>
        <v>650</v>
      </c>
      <c r="BA538" s="8">
        <f t="shared" si="344"/>
        <v>645</v>
      </c>
      <c r="BB538" s="8">
        <f t="shared" si="345"/>
        <v>640</v>
      </c>
      <c r="BC538" s="8">
        <f t="shared" si="346"/>
        <v>635</v>
      </c>
      <c r="BD538" s="8">
        <f t="shared" si="347"/>
        <v>635</v>
      </c>
      <c r="BE538" s="8">
        <f t="shared" si="348"/>
        <v>630</v>
      </c>
      <c r="BF538" s="8">
        <f t="shared" si="349"/>
        <v>630</v>
      </c>
      <c r="BG538" s="8" t="str">
        <f t="shared" si="350"/>
        <v/>
      </c>
      <c r="BH538" s="8" t="str">
        <f t="shared" si="351"/>
        <v/>
      </c>
      <c r="BI538" s="8" t="str">
        <f t="shared" si="352"/>
        <v/>
      </c>
      <c r="BJ538" s="8" t="str">
        <f t="shared" si="353"/>
        <v/>
      </c>
      <c r="BK538" s="8" t="str">
        <f t="shared" si="354"/>
        <v/>
      </c>
      <c r="BL538" s="8" t="str">
        <f t="shared" si="355"/>
        <v/>
      </c>
      <c r="BM538" s="8" t="str">
        <f t="shared" si="356"/>
        <v/>
      </c>
      <c r="BN538" s="8" t="str">
        <f t="shared" si="357"/>
        <v/>
      </c>
      <c r="BO538" s="8" t="str">
        <f t="shared" si="358"/>
        <v/>
      </c>
      <c r="BP538" s="8" t="str">
        <f t="shared" si="359"/>
        <v/>
      </c>
      <c r="BQ538" s="8" t="str">
        <f t="shared" si="360"/>
        <v/>
      </c>
    </row>
    <row r="539" spans="1:69" x14ac:dyDescent="0.2">
      <c r="A539" s="8" t="str">
        <f>Binning!B542</f>
        <v>SOC</v>
      </c>
      <c r="B539" s="8" t="str">
        <f>Binning!C542</f>
        <v>MS001</v>
      </c>
      <c r="C539" s="8" t="str">
        <f>Binning!D542</f>
        <v>E9</v>
      </c>
      <c r="D539" s="8" t="str">
        <f>Binning!F542</f>
        <v>MS001_E9</v>
      </c>
      <c r="E539" s="8" t="str">
        <f>Binning!G542</f>
        <v>Bin1</v>
      </c>
      <c r="F539" s="8">
        <f>Binning!H542</f>
        <v>715</v>
      </c>
      <c r="G539" s="8">
        <f>Binning!I542</f>
        <v>75</v>
      </c>
      <c r="H539" s="8">
        <f>Binning!J542</f>
        <v>141</v>
      </c>
      <c r="J539" s="8">
        <f>Binning!L542</f>
        <v>685</v>
      </c>
      <c r="K539" s="8">
        <f>Binning!M542</f>
        <v>525</v>
      </c>
      <c r="L539" s="8">
        <f>Binning!N542</f>
        <v>60</v>
      </c>
      <c r="M539" s="8">
        <f>Binning!Y542</f>
        <v>5</v>
      </c>
      <c r="O539" s="8">
        <f t="shared" si="332"/>
        <v>125</v>
      </c>
      <c r="P539" s="8">
        <f>Binning!AZ542</f>
        <v>112.7705130696</v>
      </c>
      <c r="Q539" s="8" t="str">
        <f t="shared" si="333"/>
        <v>MS001_E9</v>
      </c>
      <c r="R539" s="8">
        <f t="shared" ref="R539:AG554" si="362">IF($O539*1.03&gt;R$2,MAX(MIN(FLOOR(($F539-$G539*LOG10($P539*R$2/100))/$M539,1)*$M539,$J539),$K539),"")</f>
        <v>685</v>
      </c>
      <c r="S539" s="8">
        <f t="shared" si="362"/>
        <v>635</v>
      </c>
      <c r="T539" s="8">
        <f t="shared" si="362"/>
        <v>610</v>
      </c>
      <c r="U539" s="8">
        <f t="shared" si="362"/>
        <v>600</v>
      </c>
      <c r="V539" s="8">
        <f t="shared" si="362"/>
        <v>590</v>
      </c>
      <c r="W539" s="8">
        <f t="shared" si="362"/>
        <v>580</v>
      </c>
      <c r="X539" s="8">
        <f t="shared" si="362"/>
        <v>575</v>
      </c>
      <c r="Y539" s="8">
        <f t="shared" si="362"/>
        <v>570</v>
      </c>
      <c r="Z539" s="8">
        <f t="shared" si="362"/>
        <v>565</v>
      </c>
      <c r="AA539" s="8">
        <f t="shared" si="362"/>
        <v>560</v>
      </c>
      <c r="AB539" s="8">
        <f t="shared" si="362"/>
        <v>560</v>
      </c>
      <c r="AC539" s="8">
        <f t="shared" si="362"/>
        <v>555</v>
      </c>
      <c r="AD539" s="8">
        <f t="shared" si="362"/>
        <v>555</v>
      </c>
      <c r="AE539" s="8" t="str">
        <f t="shared" si="362"/>
        <v/>
      </c>
      <c r="AF539" s="8" t="str">
        <f t="shared" si="362"/>
        <v/>
      </c>
      <c r="AG539" s="8" t="str">
        <f t="shared" si="362"/>
        <v/>
      </c>
      <c r="AH539" s="8" t="str">
        <f t="shared" si="361"/>
        <v/>
      </c>
      <c r="AI539" s="8" t="str">
        <f t="shared" si="361"/>
        <v/>
      </c>
      <c r="AJ539" s="8" t="str">
        <f t="shared" si="361"/>
        <v/>
      </c>
      <c r="AK539" s="8" t="str">
        <f t="shared" si="361"/>
        <v/>
      </c>
      <c r="AL539" s="8" t="str">
        <f t="shared" si="361"/>
        <v/>
      </c>
      <c r="AM539" s="8" t="str">
        <f t="shared" si="361"/>
        <v/>
      </c>
      <c r="AN539" s="8" t="str">
        <f t="shared" si="361"/>
        <v/>
      </c>
      <c r="AO539" s="8" t="str">
        <f t="shared" si="361"/>
        <v/>
      </c>
      <c r="AQ539" s="8">
        <f t="shared" si="334"/>
        <v>125</v>
      </c>
      <c r="AR539" s="8">
        <f t="shared" si="335"/>
        <v>112.7705130696</v>
      </c>
      <c r="AS539" s="8" t="str">
        <f t="shared" si="336"/>
        <v>MS001_E9</v>
      </c>
      <c r="AT539" s="8">
        <f t="shared" si="337"/>
        <v>745</v>
      </c>
      <c r="AU539" s="8">
        <f t="shared" si="338"/>
        <v>695</v>
      </c>
      <c r="AV539" s="8">
        <f t="shared" si="339"/>
        <v>670</v>
      </c>
      <c r="AW539" s="8">
        <f t="shared" si="340"/>
        <v>660</v>
      </c>
      <c r="AX539" s="8">
        <f t="shared" si="341"/>
        <v>650</v>
      </c>
      <c r="AY539" s="8">
        <f t="shared" si="342"/>
        <v>640</v>
      </c>
      <c r="AZ539" s="8">
        <f t="shared" si="343"/>
        <v>635</v>
      </c>
      <c r="BA539" s="8">
        <f t="shared" si="344"/>
        <v>630</v>
      </c>
      <c r="BB539" s="8">
        <f t="shared" si="345"/>
        <v>625</v>
      </c>
      <c r="BC539" s="8">
        <f t="shared" si="346"/>
        <v>620</v>
      </c>
      <c r="BD539" s="8">
        <f t="shared" si="347"/>
        <v>620</v>
      </c>
      <c r="BE539" s="8">
        <f t="shared" si="348"/>
        <v>615</v>
      </c>
      <c r="BF539" s="8">
        <f t="shared" si="349"/>
        <v>615</v>
      </c>
      <c r="BG539" s="8" t="str">
        <f t="shared" si="350"/>
        <v/>
      </c>
      <c r="BH539" s="8" t="str">
        <f t="shared" si="351"/>
        <v/>
      </c>
      <c r="BI539" s="8" t="str">
        <f t="shared" si="352"/>
        <v/>
      </c>
      <c r="BJ539" s="8" t="str">
        <f t="shared" si="353"/>
        <v/>
      </c>
      <c r="BK539" s="8" t="str">
        <f t="shared" si="354"/>
        <v/>
      </c>
      <c r="BL539" s="8" t="str">
        <f t="shared" si="355"/>
        <v/>
      </c>
      <c r="BM539" s="8" t="str">
        <f t="shared" si="356"/>
        <v/>
      </c>
      <c r="BN539" s="8" t="str">
        <f t="shared" si="357"/>
        <v/>
      </c>
      <c r="BO539" s="8" t="str">
        <f t="shared" si="358"/>
        <v/>
      </c>
      <c r="BP539" s="8" t="str">
        <f t="shared" si="359"/>
        <v/>
      </c>
      <c r="BQ539" s="8" t="str">
        <f t="shared" si="360"/>
        <v/>
      </c>
    </row>
    <row r="540" spans="1:69" x14ac:dyDescent="0.2">
      <c r="A540" s="8" t="str">
        <f>Binning!B543</f>
        <v>SOC</v>
      </c>
      <c r="B540" s="8" t="str">
        <f>Binning!C543</f>
        <v>MS001</v>
      </c>
      <c r="C540" s="8" t="str">
        <f>Binning!D543</f>
        <v>E10</v>
      </c>
      <c r="D540" s="8" t="str">
        <f>Binning!F543</f>
        <v>MS001_E10</v>
      </c>
      <c r="E540" s="8" t="str">
        <f>Binning!G543</f>
        <v>Bin1</v>
      </c>
      <c r="F540" s="8">
        <f>Binning!H543</f>
        <v>700</v>
      </c>
      <c r="G540" s="8">
        <f>Binning!I543</f>
        <v>75</v>
      </c>
      <c r="H540" s="8">
        <f>Binning!J543</f>
        <v>141</v>
      </c>
      <c r="J540" s="8">
        <f>Binning!L543</f>
        <v>685</v>
      </c>
      <c r="K540" s="8">
        <f>Binning!M543</f>
        <v>525</v>
      </c>
      <c r="L540" s="8">
        <f>Binning!N543</f>
        <v>60</v>
      </c>
      <c r="M540" s="8">
        <f>Binning!Y543</f>
        <v>5</v>
      </c>
      <c r="O540" s="8">
        <f t="shared" si="332"/>
        <v>125</v>
      </c>
      <c r="P540" s="8">
        <f>Binning!AZ543</f>
        <v>112.7705130696</v>
      </c>
      <c r="Q540" s="8" t="str">
        <f t="shared" si="333"/>
        <v>MS001_E10</v>
      </c>
      <c r="R540" s="8">
        <f t="shared" si="362"/>
        <v>685</v>
      </c>
      <c r="S540" s="8">
        <f t="shared" si="362"/>
        <v>620</v>
      </c>
      <c r="T540" s="8">
        <f t="shared" si="362"/>
        <v>595</v>
      </c>
      <c r="U540" s="8">
        <f t="shared" si="362"/>
        <v>585</v>
      </c>
      <c r="V540" s="8">
        <f t="shared" si="362"/>
        <v>575</v>
      </c>
      <c r="W540" s="8">
        <f t="shared" si="362"/>
        <v>565</v>
      </c>
      <c r="X540" s="8">
        <f t="shared" si="362"/>
        <v>560</v>
      </c>
      <c r="Y540" s="8">
        <f t="shared" si="362"/>
        <v>555</v>
      </c>
      <c r="Z540" s="8">
        <f t="shared" si="362"/>
        <v>550</v>
      </c>
      <c r="AA540" s="8">
        <f t="shared" si="362"/>
        <v>545</v>
      </c>
      <c r="AB540" s="8">
        <f t="shared" si="362"/>
        <v>545</v>
      </c>
      <c r="AC540" s="8">
        <f t="shared" si="362"/>
        <v>540</v>
      </c>
      <c r="AD540" s="8">
        <f t="shared" si="362"/>
        <v>540</v>
      </c>
      <c r="AE540" s="8" t="str">
        <f t="shared" si="362"/>
        <v/>
      </c>
      <c r="AF540" s="8" t="str">
        <f t="shared" si="362"/>
        <v/>
      </c>
      <c r="AG540" s="8" t="str">
        <f t="shared" si="362"/>
        <v/>
      </c>
      <c r="AH540" s="8" t="str">
        <f t="shared" si="361"/>
        <v/>
      </c>
      <c r="AI540" s="8" t="str">
        <f t="shared" si="361"/>
        <v/>
      </c>
      <c r="AJ540" s="8" t="str">
        <f t="shared" si="361"/>
        <v/>
      </c>
      <c r="AK540" s="8" t="str">
        <f t="shared" si="361"/>
        <v/>
      </c>
      <c r="AL540" s="8" t="str">
        <f t="shared" si="361"/>
        <v/>
      </c>
      <c r="AM540" s="8" t="str">
        <f t="shared" si="361"/>
        <v/>
      </c>
      <c r="AN540" s="8" t="str">
        <f t="shared" si="361"/>
        <v/>
      </c>
      <c r="AO540" s="8" t="str">
        <f t="shared" si="361"/>
        <v/>
      </c>
      <c r="AQ540" s="8">
        <f t="shared" si="334"/>
        <v>125</v>
      </c>
      <c r="AR540" s="8">
        <f t="shared" si="335"/>
        <v>112.7705130696</v>
      </c>
      <c r="AS540" s="8" t="str">
        <f t="shared" si="336"/>
        <v>MS001_E10</v>
      </c>
      <c r="AT540" s="8">
        <f t="shared" si="337"/>
        <v>745</v>
      </c>
      <c r="AU540" s="8">
        <f t="shared" si="338"/>
        <v>680</v>
      </c>
      <c r="AV540" s="8">
        <f t="shared" si="339"/>
        <v>655</v>
      </c>
      <c r="AW540" s="8">
        <f t="shared" si="340"/>
        <v>645</v>
      </c>
      <c r="AX540" s="8">
        <f t="shared" si="341"/>
        <v>635</v>
      </c>
      <c r="AY540" s="8">
        <f t="shared" si="342"/>
        <v>625</v>
      </c>
      <c r="AZ540" s="8">
        <f t="shared" si="343"/>
        <v>620</v>
      </c>
      <c r="BA540" s="8">
        <f t="shared" si="344"/>
        <v>615</v>
      </c>
      <c r="BB540" s="8">
        <f t="shared" si="345"/>
        <v>610</v>
      </c>
      <c r="BC540" s="8">
        <f t="shared" si="346"/>
        <v>605</v>
      </c>
      <c r="BD540" s="8">
        <f t="shared" si="347"/>
        <v>605</v>
      </c>
      <c r="BE540" s="8">
        <f t="shared" si="348"/>
        <v>600</v>
      </c>
      <c r="BF540" s="8">
        <f t="shared" si="349"/>
        <v>600</v>
      </c>
      <c r="BG540" s="8" t="str">
        <f t="shared" si="350"/>
        <v/>
      </c>
      <c r="BH540" s="8" t="str">
        <f t="shared" si="351"/>
        <v/>
      </c>
      <c r="BI540" s="8" t="str">
        <f t="shared" si="352"/>
        <v/>
      </c>
      <c r="BJ540" s="8" t="str">
        <f t="shared" si="353"/>
        <v/>
      </c>
      <c r="BK540" s="8" t="str">
        <f t="shared" si="354"/>
        <v/>
      </c>
      <c r="BL540" s="8" t="str">
        <f t="shared" si="355"/>
        <v/>
      </c>
      <c r="BM540" s="8" t="str">
        <f t="shared" si="356"/>
        <v/>
      </c>
      <c r="BN540" s="8" t="str">
        <f t="shared" si="357"/>
        <v/>
      </c>
      <c r="BO540" s="8" t="str">
        <f t="shared" si="358"/>
        <v/>
      </c>
      <c r="BP540" s="8" t="str">
        <f t="shared" si="359"/>
        <v/>
      </c>
      <c r="BQ540" s="8" t="str">
        <f t="shared" si="360"/>
        <v/>
      </c>
    </row>
    <row r="541" spans="1:69" x14ac:dyDescent="0.2">
      <c r="A541" s="8" t="str">
        <f>Binning!B544</f>
        <v>SOC</v>
      </c>
      <c r="B541" s="8" t="str">
        <f>Binning!C544</f>
        <v>MS001</v>
      </c>
      <c r="C541" s="8" t="str">
        <f>Binning!D544</f>
        <v>E11</v>
      </c>
      <c r="D541" s="8" t="str">
        <f>Binning!F544</f>
        <v>MS001_E11</v>
      </c>
      <c r="E541" s="8" t="str">
        <f>Binning!G544</f>
        <v>Bin1</v>
      </c>
      <c r="F541" s="8">
        <f>Binning!H544</f>
        <v>685</v>
      </c>
      <c r="G541" s="8">
        <f>Binning!I544</f>
        <v>75</v>
      </c>
      <c r="H541" s="8">
        <f>Binning!J544</f>
        <v>141</v>
      </c>
      <c r="J541" s="8">
        <f>Binning!L544</f>
        <v>685</v>
      </c>
      <c r="K541" s="8">
        <f>Binning!M544</f>
        <v>525</v>
      </c>
      <c r="L541" s="8">
        <f>Binning!N544</f>
        <v>60</v>
      </c>
      <c r="M541" s="8">
        <f>Binning!Y544</f>
        <v>5</v>
      </c>
      <c r="O541" s="8">
        <f t="shared" si="332"/>
        <v>125</v>
      </c>
      <c r="P541" s="8">
        <f>Binning!AZ544</f>
        <v>112.7705130696</v>
      </c>
      <c r="Q541" s="8" t="str">
        <f t="shared" si="333"/>
        <v>MS001_E11</v>
      </c>
      <c r="R541" s="8">
        <f t="shared" si="362"/>
        <v>680</v>
      </c>
      <c r="S541" s="8">
        <f t="shared" si="362"/>
        <v>605</v>
      </c>
      <c r="T541" s="8">
        <f t="shared" si="362"/>
        <v>580</v>
      </c>
      <c r="U541" s="8">
        <f t="shared" si="362"/>
        <v>570</v>
      </c>
      <c r="V541" s="8">
        <f t="shared" si="362"/>
        <v>560</v>
      </c>
      <c r="W541" s="8">
        <f t="shared" si="362"/>
        <v>550</v>
      </c>
      <c r="X541" s="8">
        <f t="shared" si="362"/>
        <v>545</v>
      </c>
      <c r="Y541" s="8">
        <f t="shared" si="362"/>
        <v>540</v>
      </c>
      <c r="Z541" s="8">
        <f t="shared" si="362"/>
        <v>535</v>
      </c>
      <c r="AA541" s="8">
        <f t="shared" si="362"/>
        <v>530</v>
      </c>
      <c r="AB541" s="8">
        <f t="shared" si="362"/>
        <v>530</v>
      </c>
      <c r="AC541" s="8">
        <f t="shared" si="362"/>
        <v>525</v>
      </c>
      <c r="AD541" s="8">
        <f t="shared" si="362"/>
        <v>525</v>
      </c>
      <c r="AE541" s="8" t="str">
        <f t="shared" si="362"/>
        <v/>
      </c>
      <c r="AF541" s="8" t="str">
        <f t="shared" si="362"/>
        <v/>
      </c>
      <c r="AG541" s="8" t="str">
        <f t="shared" si="362"/>
        <v/>
      </c>
      <c r="AH541" s="8" t="str">
        <f t="shared" si="361"/>
        <v/>
      </c>
      <c r="AI541" s="8" t="str">
        <f t="shared" si="361"/>
        <v/>
      </c>
      <c r="AJ541" s="8" t="str">
        <f t="shared" si="361"/>
        <v/>
      </c>
      <c r="AK541" s="8" t="str">
        <f t="shared" si="361"/>
        <v/>
      </c>
      <c r="AL541" s="8" t="str">
        <f t="shared" si="361"/>
        <v/>
      </c>
      <c r="AM541" s="8" t="str">
        <f t="shared" si="361"/>
        <v/>
      </c>
      <c r="AN541" s="8" t="str">
        <f t="shared" si="361"/>
        <v/>
      </c>
      <c r="AO541" s="8" t="str">
        <f t="shared" si="361"/>
        <v/>
      </c>
      <c r="AQ541" s="8">
        <f t="shared" si="334"/>
        <v>125</v>
      </c>
      <c r="AR541" s="8">
        <f t="shared" si="335"/>
        <v>112.7705130696</v>
      </c>
      <c r="AS541" s="8" t="str">
        <f t="shared" si="336"/>
        <v>MS001_E11</v>
      </c>
      <c r="AT541" s="8">
        <f t="shared" si="337"/>
        <v>740</v>
      </c>
      <c r="AU541" s="8">
        <f t="shared" si="338"/>
        <v>665</v>
      </c>
      <c r="AV541" s="8">
        <f t="shared" si="339"/>
        <v>640</v>
      </c>
      <c r="AW541" s="8">
        <f t="shared" si="340"/>
        <v>630</v>
      </c>
      <c r="AX541" s="8">
        <f t="shared" si="341"/>
        <v>620</v>
      </c>
      <c r="AY541" s="8">
        <f t="shared" si="342"/>
        <v>610</v>
      </c>
      <c r="AZ541" s="8">
        <f t="shared" si="343"/>
        <v>605</v>
      </c>
      <c r="BA541" s="8">
        <f t="shared" si="344"/>
        <v>600</v>
      </c>
      <c r="BB541" s="8">
        <f t="shared" si="345"/>
        <v>595</v>
      </c>
      <c r="BC541" s="8">
        <f t="shared" si="346"/>
        <v>590</v>
      </c>
      <c r="BD541" s="8">
        <f t="shared" si="347"/>
        <v>590</v>
      </c>
      <c r="BE541" s="8">
        <f t="shared" si="348"/>
        <v>585</v>
      </c>
      <c r="BF541" s="8">
        <f t="shared" si="349"/>
        <v>585</v>
      </c>
      <c r="BG541" s="8" t="str">
        <f t="shared" si="350"/>
        <v/>
      </c>
      <c r="BH541" s="8" t="str">
        <f t="shared" si="351"/>
        <v/>
      </c>
      <c r="BI541" s="8" t="str">
        <f t="shared" si="352"/>
        <v/>
      </c>
      <c r="BJ541" s="8" t="str">
        <f t="shared" si="353"/>
        <v/>
      </c>
      <c r="BK541" s="8" t="str">
        <f t="shared" si="354"/>
        <v/>
      </c>
      <c r="BL541" s="8" t="str">
        <f t="shared" si="355"/>
        <v/>
      </c>
      <c r="BM541" s="8" t="str">
        <f t="shared" si="356"/>
        <v/>
      </c>
      <c r="BN541" s="8" t="str">
        <f t="shared" si="357"/>
        <v/>
      </c>
      <c r="BO541" s="8" t="str">
        <f t="shared" si="358"/>
        <v/>
      </c>
      <c r="BP541" s="8" t="str">
        <f t="shared" si="359"/>
        <v/>
      </c>
      <c r="BQ541" s="8" t="str">
        <f t="shared" si="360"/>
        <v/>
      </c>
    </row>
    <row r="542" spans="1:69" x14ac:dyDescent="0.2">
      <c r="A542" s="8" t="str">
        <f>Binning!B545</f>
        <v>SOC</v>
      </c>
      <c r="B542" s="8" t="str">
        <f>Binning!C545</f>
        <v>MS001</v>
      </c>
      <c r="C542" s="8" t="str">
        <f>Binning!D545</f>
        <v>E12</v>
      </c>
      <c r="D542" s="8" t="str">
        <f>Binning!F545</f>
        <v>MS001_E12</v>
      </c>
      <c r="E542" s="8" t="str">
        <f>Binning!G545</f>
        <v>Bin1</v>
      </c>
      <c r="F542" s="8">
        <f>Binning!H545</f>
        <v>670</v>
      </c>
      <c r="G542" s="8">
        <f>Binning!I545</f>
        <v>75</v>
      </c>
      <c r="H542" s="8">
        <f>Binning!J545</f>
        <v>141</v>
      </c>
      <c r="J542" s="8">
        <f>Binning!L545</f>
        <v>685</v>
      </c>
      <c r="K542" s="8">
        <f>Binning!M545</f>
        <v>525</v>
      </c>
      <c r="L542" s="8">
        <f>Binning!N545</f>
        <v>60</v>
      </c>
      <c r="M542" s="8">
        <f>Binning!Y545</f>
        <v>5</v>
      </c>
      <c r="O542" s="8">
        <f t="shared" si="332"/>
        <v>125</v>
      </c>
      <c r="P542" s="8">
        <f>Binning!AZ545</f>
        <v>112.7705130696</v>
      </c>
      <c r="Q542" s="8" t="str">
        <f t="shared" si="333"/>
        <v>MS001_E12</v>
      </c>
      <c r="R542" s="8">
        <f t="shared" si="362"/>
        <v>665</v>
      </c>
      <c r="S542" s="8">
        <f t="shared" si="362"/>
        <v>590</v>
      </c>
      <c r="T542" s="8">
        <f t="shared" si="362"/>
        <v>565</v>
      </c>
      <c r="U542" s="8">
        <f t="shared" si="362"/>
        <v>555</v>
      </c>
      <c r="V542" s="8">
        <f t="shared" si="362"/>
        <v>545</v>
      </c>
      <c r="W542" s="8">
        <f t="shared" si="362"/>
        <v>535</v>
      </c>
      <c r="X542" s="8">
        <f t="shared" si="362"/>
        <v>530</v>
      </c>
      <c r="Y542" s="8">
        <f t="shared" si="362"/>
        <v>525</v>
      </c>
      <c r="Z542" s="8">
        <f t="shared" si="362"/>
        <v>525</v>
      </c>
      <c r="AA542" s="8">
        <f t="shared" si="362"/>
        <v>525</v>
      </c>
      <c r="AB542" s="8">
        <f t="shared" si="362"/>
        <v>525</v>
      </c>
      <c r="AC542" s="8">
        <f t="shared" si="362"/>
        <v>525</v>
      </c>
      <c r="AD542" s="8">
        <f t="shared" si="362"/>
        <v>525</v>
      </c>
      <c r="AE542" s="8" t="str">
        <f t="shared" si="362"/>
        <v/>
      </c>
      <c r="AF542" s="8" t="str">
        <f t="shared" si="362"/>
        <v/>
      </c>
      <c r="AG542" s="8" t="str">
        <f t="shared" si="362"/>
        <v/>
      </c>
      <c r="AH542" s="8" t="str">
        <f t="shared" si="361"/>
        <v/>
      </c>
      <c r="AI542" s="8" t="str">
        <f t="shared" si="361"/>
        <v/>
      </c>
      <c r="AJ542" s="8" t="str">
        <f t="shared" si="361"/>
        <v/>
      </c>
      <c r="AK542" s="8" t="str">
        <f t="shared" si="361"/>
        <v/>
      </c>
      <c r="AL542" s="8" t="str">
        <f t="shared" si="361"/>
        <v/>
      </c>
      <c r="AM542" s="8" t="str">
        <f t="shared" si="361"/>
        <v/>
      </c>
      <c r="AN542" s="8" t="str">
        <f t="shared" si="361"/>
        <v/>
      </c>
      <c r="AO542" s="8" t="str">
        <f t="shared" si="361"/>
        <v/>
      </c>
      <c r="AQ542" s="8">
        <f t="shared" si="334"/>
        <v>125</v>
      </c>
      <c r="AR542" s="8">
        <f t="shared" si="335"/>
        <v>112.7705130696</v>
      </c>
      <c r="AS542" s="8" t="str">
        <f t="shared" si="336"/>
        <v>MS001_E12</v>
      </c>
      <c r="AT542" s="8">
        <f t="shared" si="337"/>
        <v>725</v>
      </c>
      <c r="AU542" s="8">
        <f t="shared" si="338"/>
        <v>650</v>
      </c>
      <c r="AV542" s="8">
        <f t="shared" si="339"/>
        <v>625</v>
      </c>
      <c r="AW542" s="8">
        <f t="shared" si="340"/>
        <v>615</v>
      </c>
      <c r="AX542" s="8">
        <f t="shared" si="341"/>
        <v>605</v>
      </c>
      <c r="AY542" s="8">
        <f t="shared" si="342"/>
        <v>595</v>
      </c>
      <c r="AZ542" s="8">
        <f t="shared" si="343"/>
        <v>590</v>
      </c>
      <c r="BA542" s="8">
        <f t="shared" si="344"/>
        <v>585</v>
      </c>
      <c r="BB542" s="8">
        <f t="shared" si="345"/>
        <v>585</v>
      </c>
      <c r="BC542" s="8">
        <f t="shared" si="346"/>
        <v>585</v>
      </c>
      <c r="BD542" s="8">
        <f t="shared" si="347"/>
        <v>585</v>
      </c>
      <c r="BE542" s="8">
        <f t="shared" si="348"/>
        <v>585</v>
      </c>
      <c r="BF542" s="8">
        <f t="shared" si="349"/>
        <v>585</v>
      </c>
      <c r="BG542" s="8" t="str">
        <f t="shared" si="350"/>
        <v/>
      </c>
      <c r="BH542" s="8" t="str">
        <f t="shared" si="351"/>
        <v/>
      </c>
      <c r="BI542" s="8" t="str">
        <f t="shared" si="352"/>
        <v/>
      </c>
      <c r="BJ542" s="8" t="str">
        <f t="shared" si="353"/>
        <v/>
      </c>
      <c r="BK542" s="8" t="str">
        <f t="shared" si="354"/>
        <v/>
      </c>
      <c r="BL542" s="8" t="str">
        <f t="shared" si="355"/>
        <v/>
      </c>
      <c r="BM542" s="8" t="str">
        <f t="shared" si="356"/>
        <v/>
      </c>
      <c r="BN542" s="8" t="str">
        <f t="shared" si="357"/>
        <v/>
      </c>
      <c r="BO542" s="8" t="str">
        <f t="shared" si="358"/>
        <v/>
      </c>
      <c r="BP542" s="8" t="str">
        <f t="shared" si="359"/>
        <v/>
      </c>
      <c r="BQ542" s="8" t="str">
        <f t="shared" si="360"/>
        <v/>
      </c>
    </row>
    <row r="543" spans="1:69" x14ac:dyDescent="0.2">
      <c r="A543" s="8" t="str">
        <f>Binning!B546</f>
        <v>SOC</v>
      </c>
      <c r="B543" s="8" t="str">
        <f>Binning!C546</f>
        <v>MS002</v>
      </c>
      <c r="C543" s="8" t="str">
        <f>Binning!D546</f>
        <v>E1</v>
      </c>
      <c r="D543" s="8" t="str">
        <f>Binning!F546</f>
        <v>MS002_E1</v>
      </c>
      <c r="E543" s="8" t="str">
        <f>Binning!G546</f>
        <v>Bin1</v>
      </c>
      <c r="F543" s="8">
        <f>Binning!H546</f>
        <v>880</v>
      </c>
      <c r="G543" s="8">
        <f>Binning!I546</f>
        <v>85</v>
      </c>
      <c r="H543" s="8">
        <f>Binning!J546</f>
        <v>141</v>
      </c>
      <c r="J543" s="8">
        <f>Binning!L546</f>
        <v>740</v>
      </c>
      <c r="K543" s="8">
        <f>Binning!M546</f>
        <v>560</v>
      </c>
      <c r="L543" s="8">
        <f>Binning!N546</f>
        <v>80</v>
      </c>
      <c r="M543" s="8">
        <f>Binning!Y546</f>
        <v>5</v>
      </c>
      <c r="O543" s="8">
        <f t="shared" si="332"/>
        <v>125</v>
      </c>
      <c r="P543" s="8">
        <f>Binning!AZ546</f>
        <v>112.7705130696</v>
      </c>
      <c r="Q543" s="8" t="str">
        <f t="shared" si="333"/>
        <v>MS002_E1</v>
      </c>
      <c r="R543" s="8">
        <f t="shared" si="362"/>
        <v>740</v>
      </c>
      <c r="S543" s="8">
        <f t="shared" si="362"/>
        <v>740</v>
      </c>
      <c r="T543" s="8">
        <f t="shared" si="362"/>
        <v>740</v>
      </c>
      <c r="U543" s="8">
        <f t="shared" si="362"/>
        <v>740</v>
      </c>
      <c r="V543" s="8">
        <f t="shared" si="362"/>
        <v>735</v>
      </c>
      <c r="W543" s="8">
        <f t="shared" si="362"/>
        <v>730</v>
      </c>
      <c r="X543" s="8">
        <f t="shared" si="362"/>
        <v>720</v>
      </c>
      <c r="Y543" s="8">
        <f t="shared" si="362"/>
        <v>715</v>
      </c>
      <c r="Z543" s="8">
        <f t="shared" si="362"/>
        <v>710</v>
      </c>
      <c r="AA543" s="8">
        <f t="shared" si="362"/>
        <v>705</v>
      </c>
      <c r="AB543" s="8">
        <f t="shared" si="362"/>
        <v>705</v>
      </c>
      <c r="AC543" s="8">
        <f t="shared" si="362"/>
        <v>700</v>
      </c>
      <c r="AD543" s="8">
        <f t="shared" si="362"/>
        <v>695</v>
      </c>
      <c r="AE543" s="8" t="str">
        <f t="shared" si="362"/>
        <v/>
      </c>
      <c r="AF543" s="8" t="str">
        <f t="shared" si="362"/>
        <v/>
      </c>
      <c r="AG543" s="8" t="str">
        <f t="shared" si="362"/>
        <v/>
      </c>
      <c r="AH543" s="8" t="str">
        <f t="shared" si="361"/>
        <v/>
      </c>
      <c r="AI543" s="8" t="str">
        <f t="shared" si="361"/>
        <v/>
      </c>
      <c r="AJ543" s="8" t="str">
        <f t="shared" si="361"/>
        <v/>
      </c>
      <c r="AK543" s="8" t="str">
        <f t="shared" si="361"/>
        <v/>
      </c>
      <c r="AL543" s="8" t="str">
        <f t="shared" si="361"/>
        <v/>
      </c>
      <c r="AM543" s="8" t="str">
        <f t="shared" si="361"/>
        <v/>
      </c>
      <c r="AN543" s="8" t="str">
        <f t="shared" si="361"/>
        <v/>
      </c>
      <c r="AO543" s="8" t="str">
        <f t="shared" si="361"/>
        <v/>
      </c>
      <c r="AQ543" s="8">
        <f t="shared" si="334"/>
        <v>125</v>
      </c>
      <c r="AR543" s="8">
        <f t="shared" si="335"/>
        <v>112.7705130696</v>
      </c>
      <c r="AS543" s="8" t="str">
        <f t="shared" si="336"/>
        <v>MS002_E1</v>
      </c>
      <c r="AT543" s="8">
        <f t="shared" si="337"/>
        <v>820</v>
      </c>
      <c r="AU543" s="8">
        <f t="shared" si="338"/>
        <v>820</v>
      </c>
      <c r="AV543" s="8">
        <f t="shared" si="339"/>
        <v>820</v>
      </c>
      <c r="AW543" s="8">
        <f t="shared" si="340"/>
        <v>820</v>
      </c>
      <c r="AX543" s="8">
        <f t="shared" si="341"/>
        <v>815</v>
      </c>
      <c r="AY543" s="8">
        <f t="shared" si="342"/>
        <v>810</v>
      </c>
      <c r="AZ543" s="8">
        <f t="shared" si="343"/>
        <v>800</v>
      </c>
      <c r="BA543" s="8">
        <f t="shared" si="344"/>
        <v>795</v>
      </c>
      <c r="BB543" s="8">
        <f t="shared" si="345"/>
        <v>790</v>
      </c>
      <c r="BC543" s="8">
        <f t="shared" si="346"/>
        <v>785</v>
      </c>
      <c r="BD543" s="8">
        <f t="shared" si="347"/>
        <v>785</v>
      </c>
      <c r="BE543" s="8">
        <f t="shared" si="348"/>
        <v>780</v>
      </c>
      <c r="BF543" s="8">
        <f t="shared" si="349"/>
        <v>775</v>
      </c>
      <c r="BG543" s="8" t="str">
        <f t="shared" si="350"/>
        <v/>
      </c>
      <c r="BH543" s="8" t="str">
        <f t="shared" si="351"/>
        <v/>
      </c>
      <c r="BI543" s="8" t="str">
        <f t="shared" si="352"/>
        <v/>
      </c>
      <c r="BJ543" s="8" t="str">
        <f t="shared" si="353"/>
        <v/>
      </c>
      <c r="BK543" s="8" t="str">
        <f t="shared" si="354"/>
        <v/>
      </c>
      <c r="BL543" s="8" t="str">
        <f t="shared" si="355"/>
        <v/>
      </c>
      <c r="BM543" s="8" t="str">
        <f t="shared" si="356"/>
        <v/>
      </c>
      <c r="BN543" s="8" t="str">
        <f t="shared" si="357"/>
        <v/>
      </c>
      <c r="BO543" s="8" t="str">
        <f t="shared" si="358"/>
        <v/>
      </c>
      <c r="BP543" s="8" t="str">
        <f t="shared" si="359"/>
        <v/>
      </c>
      <c r="BQ543" s="8" t="str">
        <f t="shared" si="360"/>
        <v/>
      </c>
    </row>
    <row r="544" spans="1:69" x14ac:dyDescent="0.2">
      <c r="A544" s="8" t="str">
        <f>Binning!B547</f>
        <v>SOC</v>
      </c>
      <c r="B544" s="8" t="str">
        <f>Binning!C547</f>
        <v>MS002</v>
      </c>
      <c r="C544" s="8" t="str">
        <f>Binning!D547</f>
        <v>E2</v>
      </c>
      <c r="D544" s="8" t="str">
        <f>Binning!F547</f>
        <v>MS002_E2</v>
      </c>
      <c r="E544" s="8" t="str">
        <f>Binning!G547</f>
        <v>Bin1</v>
      </c>
      <c r="F544" s="8">
        <f>Binning!H547</f>
        <v>865</v>
      </c>
      <c r="G544" s="8">
        <f>Binning!I547</f>
        <v>85</v>
      </c>
      <c r="H544" s="8">
        <f>Binning!J547</f>
        <v>141</v>
      </c>
      <c r="J544" s="8">
        <f>Binning!L547</f>
        <v>730</v>
      </c>
      <c r="K544" s="8">
        <f>Binning!M547</f>
        <v>560</v>
      </c>
      <c r="L544" s="8">
        <f>Binning!N547</f>
        <v>80</v>
      </c>
      <c r="M544" s="8">
        <f>Binning!Y547</f>
        <v>5</v>
      </c>
      <c r="O544" s="8">
        <f t="shared" si="332"/>
        <v>125</v>
      </c>
      <c r="P544" s="8">
        <f>Binning!AZ547</f>
        <v>112.7705130696</v>
      </c>
      <c r="Q544" s="8" t="str">
        <f t="shared" si="333"/>
        <v>MS002_E2</v>
      </c>
      <c r="R544" s="8">
        <f t="shared" si="362"/>
        <v>730</v>
      </c>
      <c r="S544" s="8">
        <f t="shared" si="362"/>
        <v>730</v>
      </c>
      <c r="T544" s="8">
        <f t="shared" si="362"/>
        <v>730</v>
      </c>
      <c r="U544" s="8">
        <f t="shared" si="362"/>
        <v>730</v>
      </c>
      <c r="V544" s="8">
        <f t="shared" si="362"/>
        <v>720</v>
      </c>
      <c r="W544" s="8">
        <f t="shared" si="362"/>
        <v>715</v>
      </c>
      <c r="X544" s="8">
        <f t="shared" si="362"/>
        <v>705</v>
      </c>
      <c r="Y544" s="8">
        <f t="shared" si="362"/>
        <v>700</v>
      </c>
      <c r="Z544" s="8">
        <f t="shared" si="362"/>
        <v>695</v>
      </c>
      <c r="AA544" s="8">
        <f t="shared" si="362"/>
        <v>690</v>
      </c>
      <c r="AB544" s="8">
        <f t="shared" si="362"/>
        <v>690</v>
      </c>
      <c r="AC544" s="8">
        <f t="shared" si="362"/>
        <v>685</v>
      </c>
      <c r="AD544" s="8">
        <f t="shared" si="362"/>
        <v>680</v>
      </c>
      <c r="AE544" s="8" t="str">
        <f t="shared" si="362"/>
        <v/>
      </c>
      <c r="AF544" s="8" t="str">
        <f t="shared" si="362"/>
        <v/>
      </c>
      <c r="AG544" s="8" t="str">
        <f t="shared" si="362"/>
        <v/>
      </c>
      <c r="AH544" s="8" t="str">
        <f t="shared" si="361"/>
        <v/>
      </c>
      <c r="AI544" s="8" t="str">
        <f t="shared" si="361"/>
        <v/>
      </c>
      <c r="AJ544" s="8" t="str">
        <f t="shared" si="361"/>
        <v/>
      </c>
      <c r="AK544" s="8" t="str">
        <f t="shared" si="361"/>
        <v/>
      </c>
      <c r="AL544" s="8" t="str">
        <f t="shared" si="361"/>
        <v/>
      </c>
      <c r="AM544" s="8" t="str">
        <f t="shared" si="361"/>
        <v/>
      </c>
      <c r="AN544" s="8" t="str">
        <f t="shared" si="361"/>
        <v/>
      </c>
      <c r="AO544" s="8" t="str">
        <f t="shared" si="361"/>
        <v/>
      </c>
      <c r="AQ544" s="8">
        <f t="shared" si="334"/>
        <v>125</v>
      </c>
      <c r="AR544" s="8">
        <f t="shared" si="335"/>
        <v>112.7705130696</v>
      </c>
      <c r="AS544" s="8" t="str">
        <f t="shared" si="336"/>
        <v>MS002_E2</v>
      </c>
      <c r="AT544" s="8">
        <f t="shared" si="337"/>
        <v>810</v>
      </c>
      <c r="AU544" s="8">
        <f t="shared" si="338"/>
        <v>810</v>
      </c>
      <c r="AV544" s="8">
        <f t="shared" si="339"/>
        <v>810</v>
      </c>
      <c r="AW544" s="8">
        <f t="shared" si="340"/>
        <v>810</v>
      </c>
      <c r="AX544" s="8">
        <f t="shared" si="341"/>
        <v>800</v>
      </c>
      <c r="AY544" s="8">
        <f t="shared" si="342"/>
        <v>795</v>
      </c>
      <c r="AZ544" s="8">
        <f t="shared" si="343"/>
        <v>785</v>
      </c>
      <c r="BA544" s="8">
        <f t="shared" si="344"/>
        <v>780</v>
      </c>
      <c r="BB544" s="8">
        <f t="shared" si="345"/>
        <v>775</v>
      </c>
      <c r="BC544" s="8">
        <f t="shared" si="346"/>
        <v>770</v>
      </c>
      <c r="BD544" s="8">
        <f t="shared" si="347"/>
        <v>770</v>
      </c>
      <c r="BE544" s="8">
        <f t="shared" si="348"/>
        <v>765</v>
      </c>
      <c r="BF544" s="8">
        <f t="shared" si="349"/>
        <v>760</v>
      </c>
      <c r="BG544" s="8" t="str">
        <f t="shared" si="350"/>
        <v/>
      </c>
      <c r="BH544" s="8" t="str">
        <f t="shared" si="351"/>
        <v/>
      </c>
      <c r="BI544" s="8" t="str">
        <f t="shared" si="352"/>
        <v/>
      </c>
      <c r="BJ544" s="8" t="str">
        <f t="shared" si="353"/>
        <v/>
      </c>
      <c r="BK544" s="8" t="str">
        <f t="shared" si="354"/>
        <v/>
      </c>
      <c r="BL544" s="8" t="str">
        <f t="shared" si="355"/>
        <v/>
      </c>
      <c r="BM544" s="8" t="str">
        <f t="shared" si="356"/>
        <v/>
      </c>
      <c r="BN544" s="8" t="str">
        <f t="shared" si="357"/>
        <v/>
      </c>
      <c r="BO544" s="8" t="str">
        <f t="shared" si="358"/>
        <v/>
      </c>
      <c r="BP544" s="8" t="str">
        <f t="shared" si="359"/>
        <v/>
      </c>
      <c r="BQ544" s="8" t="str">
        <f t="shared" si="360"/>
        <v/>
      </c>
    </row>
    <row r="545" spans="1:69" x14ac:dyDescent="0.2">
      <c r="A545" s="8" t="str">
        <f>Binning!B548</f>
        <v>SOC</v>
      </c>
      <c r="B545" s="8" t="str">
        <f>Binning!C548</f>
        <v>MS002</v>
      </c>
      <c r="C545" s="8" t="str">
        <f>Binning!D548</f>
        <v>E3</v>
      </c>
      <c r="D545" s="8" t="str">
        <f>Binning!F548</f>
        <v>MS002_E3</v>
      </c>
      <c r="E545" s="8" t="str">
        <f>Binning!G548</f>
        <v>Bin1</v>
      </c>
      <c r="F545" s="8">
        <f>Binning!H548</f>
        <v>850</v>
      </c>
      <c r="G545" s="8">
        <f>Binning!I548</f>
        <v>85</v>
      </c>
      <c r="H545" s="8">
        <f>Binning!J548</f>
        <v>141</v>
      </c>
      <c r="J545" s="8">
        <f>Binning!L548</f>
        <v>720</v>
      </c>
      <c r="K545" s="8">
        <f>Binning!M548</f>
        <v>560</v>
      </c>
      <c r="L545" s="8">
        <f>Binning!N548</f>
        <v>80</v>
      </c>
      <c r="M545" s="8">
        <f>Binning!Y548</f>
        <v>5</v>
      </c>
      <c r="O545" s="8">
        <f t="shared" si="332"/>
        <v>125</v>
      </c>
      <c r="P545" s="8">
        <f>Binning!AZ548</f>
        <v>112.7705130696</v>
      </c>
      <c r="Q545" s="8" t="str">
        <f t="shared" si="333"/>
        <v>MS002_E3</v>
      </c>
      <c r="R545" s="8">
        <f t="shared" si="362"/>
        <v>720</v>
      </c>
      <c r="S545" s="8">
        <f t="shared" si="362"/>
        <v>720</v>
      </c>
      <c r="T545" s="8">
        <f t="shared" si="362"/>
        <v>720</v>
      </c>
      <c r="U545" s="8">
        <f t="shared" si="362"/>
        <v>720</v>
      </c>
      <c r="V545" s="8">
        <f t="shared" si="362"/>
        <v>705</v>
      </c>
      <c r="W545" s="8">
        <f t="shared" si="362"/>
        <v>700</v>
      </c>
      <c r="X545" s="8">
        <f t="shared" si="362"/>
        <v>690</v>
      </c>
      <c r="Y545" s="8">
        <f t="shared" si="362"/>
        <v>685</v>
      </c>
      <c r="Z545" s="8">
        <f t="shared" si="362"/>
        <v>680</v>
      </c>
      <c r="AA545" s="8">
        <f t="shared" si="362"/>
        <v>675</v>
      </c>
      <c r="AB545" s="8">
        <f t="shared" si="362"/>
        <v>675</v>
      </c>
      <c r="AC545" s="8">
        <f t="shared" si="362"/>
        <v>670</v>
      </c>
      <c r="AD545" s="8">
        <f t="shared" si="362"/>
        <v>665</v>
      </c>
      <c r="AE545" s="8" t="str">
        <f t="shared" si="362"/>
        <v/>
      </c>
      <c r="AF545" s="8" t="str">
        <f t="shared" si="362"/>
        <v/>
      </c>
      <c r="AG545" s="8" t="str">
        <f t="shared" si="362"/>
        <v/>
      </c>
      <c r="AH545" s="8" t="str">
        <f t="shared" si="361"/>
        <v/>
      </c>
      <c r="AI545" s="8" t="str">
        <f t="shared" si="361"/>
        <v/>
      </c>
      <c r="AJ545" s="8" t="str">
        <f t="shared" si="361"/>
        <v/>
      </c>
      <c r="AK545" s="8" t="str">
        <f t="shared" si="361"/>
        <v/>
      </c>
      <c r="AL545" s="8" t="str">
        <f t="shared" si="361"/>
        <v/>
      </c>
      <c r="AM545" s="8" t="str">
        <f t="shared" si="361"/>
        <v/>
      </c>
      <c r="AN545" s="8" t="str">
        <f t="shared" si="361"/>
        <v/>
      </c>
      <c r="AO545" s="8" t="str">
        <f t="shared" si="361"/>
        <v/>
      </c>
      <c r="AQ545" s="8">
        <f t="shared" si="334"/>
        <v>125</v>
      </c>
      <c r="AR545" s="8">
        <f t="shared" si="335"/>
        <v>112.7705130696</v>
      </c>
      <c r="AS545" s="8" t="str">
        <f t="shared" si="336"/>
        <v>MS002_E3</v>
      </c>
      <c r="AT545" s="8">
        <f t="shared" si="337"/>
        <v>800</v>
      </c>
      <c r="AU545" s="8">
        <f t="shared" si="338"/>
        <v>800</v>
      </c>
      <c r="AV545" s="8">
        <f t="shared" si="339"/>
        <v>800</v>
      </c>
      <c r="AW545" s="8">
        <f t="shared" si="340"/>
        <v>800</v>
      </c>
      <c r="AX545" s="8">
        <f t="shared" si="341"/>
        <v>785</v>
      </c>
      <c r="AY545" s="8">
        <f t="shared" si="342"/>
        <v>780</v>
      </c>
      <c r="AZ545" s="8">
        <f t="shared" si="343"/>
        <v>770</v>
      </c>
      <c r="BA545" s="8">
        <f t="shared" si="344"/>
        <v>765</v>
      </c>
      <c r="BB545" s="8">
        <f t="shared" si="345"/>
        <v>760</v>
      </c>
      <c r="BC545" s="8">
        <f t="shared" si="346"/>
        <v>755</v>
      </c>
      <c r="BD545" s="8">
        <f t="shared" si="347"/>
        <v>755</v>
      </c>
      <c r="BE545" s="8">
        <f t="shared" si="348"/>
        <v>750</v>
      </c>
      <c r="BF545" s="8">
        <f t="shared" si="349"/>
        <v>745</v>
      </c>
      <c r="BG545" s="8" t="str">
        <f t="shared" si="350"/>
        <v/>
      </c>
      <c r="BH545" s="8" t="str">
        <f t="shared" si="351"/>
        <v/>
      </c>
      <c r="BI545" s="8" t="str">
        <f t="shared" si="352"/>
        <v/>
      </c>
      <c r="BJ545" s="8" t="str">
        <f t="shared" si="353"/>
        <v/>
      </c>
      <c r="BK545" s="8" t="str">
        <f t="shared" si="354"/>
        <v/>
      </c>
      <c r="BL545" s="8" t="str">
        <f t="shared" si="355"/>
        <v/>
      </c>
      <c r="BM545" s="8" t="str">
        <f t="shared" si="356"/>
        <v/>
      </c>
      <c r="BN545" s="8" t="str">
        <f t="shared" si="357"/>
        <v/>
      </c>
      <c r="BO545" s="8" t="str">
        <f t="shared" si="358"/>
        <v/>
      </c>
      <c r="BP545" s="8" t="str">
        <f t="shared" si="359"/>
        <v/>
      </c>
      <c r="BQ545" s="8" t="str">
        <f t="shared" si="360"/>
        <v/>
      </c>
    </row>
    <row r="546" spans="1:69" x14ac:dyDescent="0.2">
      <c r="A546" s="8" t="str">
        <f>Binning!B549</f>
        <v>SOC</v>
      </c>
      <c r="B546" s="8" t="str">
        <f>Binning!C549</f>
        <v>MS002</v>
      </c>
      <c r="C546" s="8" t="str">
        <f>Binning!D549</f>
        <v>E4</v>
      </c>
      <c r="D546" s="8" t="str">
        <f>Binning!F549</f>
        <v>MS002_E4</v>
      </c>
      <c r="E546" s="8" t="str">
        <f>Binning!G549</f>
        <v>Bin1</v>
      </c>
      <c r="F546" s="8">
        <f>Binning!H549</f>
        <v>835</v>
      </c>
      <c r="G546" s="8">
        <f>Binning!I549</f>
        <v>85</v>
      </c>
      <c r="H546" s="8">
        <f>Binning!J549</f>
        <v>141</v>
      </c>
      <c r="J546" s="8">
        <f>Binning!L549</f>
        <v>720</v>
      </c>
      <c r="K546" s="8">
        <f>Binning!M549</f>
        <v>560</v>
      </c>
      <c r="L546" s="8">
        <f>Binning!N549</f>
        <v>80</v>
      </c>
      <c r="M546" s="8">
        <f>Binning!Y549</f>
        <v>5</v>
      </c>
      <c r="O546" s="8">
        <f t="shared" si="332"/>
        <v>125</v>
      </c>
      <c r="P546" s="8">
        <f>Binning!AZ549</f>
        <v>112.7705130696</v>
      </c>
      <c r="Q546" s="8" t="str">
        <f t="shared" si="333"/>
        <v>MS002_E4</v>
      </c>
      <c r="R546" s="8">
        <f t="shared" si="362"/>
        <v>720</v>
      </c>
      <c r="S546" s="8">
        <f t="shared" si="362"/>
        <v>720</v>
      </c>
      <c r="T546" s="8">
        <f t="shared" si="362"/>
        <v>715</v>
      </c>
      <c r="U546" s="8">
        <f t="shared" si="362"/>
        <v>705</v>
      </c>
      <c r="V546" s="8">
        <f t="shared" si="362"/>
        <v>690</v>
      </c>
      <c r="W546" s="8">
        <f t="shared" si="362"/>
        <v>685</v>
      </c>
      <c r="X546" s="8">
        <f t="shared" si="362"/>
        <v>675</v>
      </c>
      <c r="Y546" s="8">
        <f t="shared" si="362"/>
        <v>670</v>
      </c>
      <c r="Z546" s="8">
        <f t="shared" si="362"/>
        <v>665</v>
      </c>
      <c r="AA546" s="8">
        <f t="shared" si="362"/>
        <v>660</v>
      </c>
      <c r="AB546" s="8">
        <f t="shared" si="362"/>
        <v>660</v>
      </c>
      <c r="AC546" s="8">
        <f t="shared" si="362"/>
        <v>655</v>
      </c>
      <c r="AD546" s="8">
        <f t="shared" si="362"/>
        <v>650</v>
      </c>
      <c r="AE546" s="8" t="str">
        <f t="shared" si="362"/>
        <v/>
      </c>
      <c r="AF546" s="8" t="str">
        <f t="shared" si="362"/>
        <v/>
      </c>
      <c r="AG546" s="8" t="str">
        <f t="shared" si="362"/>
        <v/>
      </c>
      <c r="AH546" s="8" t="str">
        <f t="shared" si="361"/>
        <v/>
      </c>
      <c r="AI546" s="8" t="str">
        <f t="shared" si="361"/>
        <v/>
      </c>
      <c r="AJ546" s="8" t="str">
        <f t="shared" si="361"/>
        <v/>
      </c>
      <c r="AK546" s="8" t="str">
        <f t="shared" si="361"/>
        <v/>
      </c>
      <c r="AL546" s="8" t="str">
        <f t="shared" si="361"/>
        <v/>
      </c>
      <c r="AM546" s="8" t="str">
        <f t="shared" si="361"/>
        <v/>
      </c>
      <c r="AN546" s="8" t="str">
        <f t="shared" si="361"/>
        <v/>
      </c>
      <c r="AO546" s="8" t="str">
        <f t="shared" si="361"/>
        <v/>
      </c>
      <c r="AQ546" s="8">
        <f t="shared" si="334"/>
        <v>125</v>
      </c>
      <c r="AR546" s="8">
        <f t="shared" si="335"/>
        <v>112.7705130696</v>
      </c>
      <c r="AS546" s="8" t="str">
        <f t="shared" si="336"/>
        <v>MS002_E4</v>
      </c>
      <c r="AT546" s="8">
        <f t="shared" si="337"/>
        <v>800</v>
      </c>
      <c r="AU546" s="8">
        <f t="shared" si="338"/>
        <v>800</v>
      </c>
      <c r="AV546" s="8">
        <f t="shared" si="339"/>
        <v>795</v>
      </c>
      <c r="AW546" s="8">
        <f t="shared" si="340"/>
        <v>785</v>
      </c>
      <c r="AX546" s="8">
        <f t="shared" si="341"/>
        <v>770</v>
      </c>
      <c r="AY546" s="8">
        <f t="shared" si="342"/>
        <v>765</v>
      </c>
      <c r="AZ546" s="8">
        <f t="shared" si="343"/>
        <v>755</v>
      </c>
      <c r="BA546" s="8">
        <f t="shared" si="344"/>
        <v>750</v>
      </c>
      <c r="BB546" s="8">
        <f t="shared" si="345"/>
        <v>745</v>
      </c>
      <c r="BC546" s="8">
        <f t="shared" si="346"/>
        <v>740</v>
      </c>
      <c r="BD546" s="8">
        <f t="shared" si="347"/>
        <v>740</v>
      </c>
      <c r="BE546" s="8">
        <f t="shared" si="348"/>
        <v>735</v>
      </c>
      <c r="BF546" s="8">
        <f t="shared" si="349"/>
        <v>730</v>
      </c>
      <c r="BG546" s="8" t="str">
        <f t="shared" si="350"/>
        <v/>
      </c>
      <c r="BH546" s="8" t="str">
        <f t="shared" si="351"/>
        <v/>
      </c>
      <c r="BI546" s="8" t="str">
        <f t="shared" si="352"/>
        <v/>
      </c>
      <c r="BJ546" s="8" t="str">
        <f t="shared" si="353"/>
        <v/>
      </c>
      <c r="BK546" s="8" t="str">
        <f t="shared" si="354"/>
        <v/>
      </c>
      <c r="BL546" s="8" t="str">
        <f t="shared" si="355"/>
        <v/>
      </c>
      <c r="BM546" s="8" t="str">
        <f t="shared" si="356"/>
        <v/>
      </c>
      <c r="BN546" s="8" t="str">
        <f t="shared" si="357"/>
        <v/>
      </c>
      <c r="BO546" s="8" t="str">
        <f t="shared" si="358"/>
        <v/>
      </c>
      <c r="BP546" s="8" t="str">
        <f t="shared" si="359"/>
        <v/>
      </c>
      <c r="BQ546" s="8" t="str">
        <f t="shared" si="360"/>
        <v/>
      </c>
    </row>
    <row r="547" spans="1:69" x14ac:dyDescent="0.2">
      <c r="A547" s="8" t="str">
        <f>Binning!B550</f>
        <v>SOC</v>
      </c>
      <c r="B547" s="8" t="str">
        <f>Binning!C550</f>
        <v>MS002</v>
      </c>
      <c r="C547" s="8" t="str">
        <f>Binning!D550</f>
        <v>E5</v>
      </c>
      <c r="D547" s="8" t="str">
        <f>Binning!F550</f>
        <v>MS002_E5</v>
      </c>
      <c r="E547" s="8" t="str">
        <f>Binning!G550</f>
        <v>Bin1</v>
      </c>
      <c r="F547" s="8">
        <f>Binning!H550</f>
        <v>820</v>
      </c>
      <c r="G547" s="8">
        <f>Binning!I550</f>
        <v>85</v>
      </c>
      <c r="H547" s="8">
        <f>Binning!J550</f>
        <v>141</v>
      </c>
      <c r="J547" s="8">
        <f>Binning!L550</f>
        <v>720</v>
      </c>
      <c r="K547" s="8">
        <f>Binning!M550</f>
        <v>560</v>
      </c>
      <c r="L547" s="8">
        <f>Binning!N550</f>
        <v>80</v>
      </c>
      <c r="M547" s="8">
        <f>Binning!Y550</f>
        <v>5</v>
      </c>
      <c r="O547" s="8">
        <f t="shared" si="332"/>
        <v>125</v>
      </c>
      <c r="P547" s="8">
        <f>Binning!AZ550</f>
        <v>112.7705130696</v>
      </c>
      <c r="Q547" s="8" t="str">
        <f t="shared" si="333"/>
        <v>MS002_E5</v>
      </c>
      <c r="R547" s="8">
        <f t="shared" si="362"/>
        <v>720</v>
      </c>
      <c r="S547" s="8">
        <f t="shared" si="362"/>
        <v>720</v>
      </c>
      <c r="T547" s="8">
        <f t="shared" si="362"/>
        <v>700</v>
      </c>
      <c r="U547" s="8">
        <f t="shared" si="362"/>
        <v>690</v>
      </c>
      <c r="V547" s="8">
        <f t="shared" si="362"/>
        <v>675</v>
      </c>
      <c r="W547" s="8">
        <f t="shared" si="362"/>
        <v>670</v>
      </c>
      <c r="X547" s="8">
        <f t="shared" si="362"/>
        <v>660</v>
      </c>
      <c r="Y547" s="8">
        <f t="shared" si="362"/>
        <v>655</v>
      </c>
      <c r="Z547" s="8">
        <f t="shared" si="362"/>
        <v>650</v>
      </c>
      <c r="AA547" s="8">
        <f t="shared" si="362"/>
        <v>645</v>
      </c>
      <c r="AB547" s="8">
        <f t="shared" si="362"/>
        <v>645</v>
      </c>
      <c r="AC547" s="8">
        <f t="shared" si="362"/>
        <v>640</v>
      </c>
      <c r="AD547" s="8">
        <f t="shared" si="362"/>
        <v>635</v>
      </c>
      <c r="AE547" s="8" t="str">
        <f t="shared" si="362"/>
        <v/>
      </c>
      <c r="AF547" s="8" t="str">
        <f t="shared" si="362"/>
        <v/>
      </c>
      <c r="AG547" s="8" t="str">
        <f t="shared" si="362"/>
        <v/>
      </c>
      <c r="AH547" s="8" t="str">
        <f t="shared" si="361"/>
        <v/>
      </c>
      <c r="AI547" s="8" t="str">
        <f t="shared" si="361"/>
        <v/>
      </c>
      <c r="AJ547" s="8" t="str">
        <f t="shared" si="361"/>
        <v/>
      </c>
      <c r="AK547" s="8" t="str">
        <f t="shared" si="361"/>
        <v/>
      </c>
      <c r="AL547" s="8" t="str">
        <f t="shared" si="361"/>
        <v/>
      </c>
      <c r="AM547" s="8" t="str">
        <f t="shared" si="361"/>
        <v/>
      </c>
      <c r="AN547" s="8" t="str">
        <f t="shared" si="361"/>
        <v/>
      </c>
      <c r="AO547" s="8" t="str">
        <f t="shared" si="361"/>
        <v/>
      </c>
      <c r="AQ547" s="8">
        <f t="shared" si="334"/>
        <v>125</v>
      </c>
      <c r="AR547" s="8">
        <f t="shared" si="335"/>
        <v>112.7705130696</v>
      </c>
      <c r="AS547" s="8" t="str">
        <f t="shared" si="336"/>
        <v>MS002_E5</v>
      </c>
      <c r="AT547" s="8">
        <f t="shared" si="337"/>
        <v>800</v>
      </c>
      <c r="AU547" s="8">
        <f t="shared" si="338"/>
        <v>800</v>
      </c>
      <c r="AV547" s="8">
        <f t="shared" si="339"/>
        <v>780</v>
      </c>
      <c r="AW547" s="8">
        <f t="shared" si="340"/>
        <v>770</v>
      </c>
      <c r="AX547" s="8">
        <f t="shared" si="341"/>
        <v>755</v>
      </c>
      <c r="AY547" s="8">
        <f t="shared" si="342"/>
        <v>750</v>
      </c>
      <c r="AZ547" s="8">
        <f t="shared" si="343"/>
        <v>740</v>
      </c>
      <c r="BA547" s="8">
        <f t="shared" si="344"/>
        <v>735</v>
      </c>
      <c r="BB547" s="8">
        <f t="shared" si="345"/>
        <v>730</v>
      </c>
      <c r="BC547" s="8">
        <f t="shared" si="346"/>
        <v>725</v>
      </c>
      <c r="BD547" s="8">
        <f t="shared" si="347"/>
        <v>725</v>
      </c>
      <c r="BE547" s="8">
        <f t="shared" si="348"/>
        <v>720</v>
      </c>
      <c r="BF547" s="8">
        <f t="shared" si="349"/>
        <v>715</v>
      </c>
      <c r="BG547" s="8" t="str">
        <f t="shared" si="350"/>
        <v/>
      </c>
      <c r="BH547" s="8" t="str">
        <f t="shared" si="351"/>
        <v/>
      </c>
      <c r="BI547" s="8" t="str">
        <f t="shared" si="352"/>
        <v/>
      </c>
      <c r="BJ547" s="8" t="str">
        <f t="shared" si="353"/>
        <v/>
      </c>
      <c r="BK547" s="8" t="str">
        <f t="shared" si="354"/>
        <v/>
      </c>
      <c r="BL547" s="8" t="str">
        <f t="shared" si="355"/>
        <v/>
      </c>
      <c r="BM547" s="8" t="str">
        <f t="shared" si="356"/>
        <v/>
      </c>
      <c r="BN547" s="8" t="str">
        <f t="shared" si="357"/>
        <v/>
      </c>
      <c r="BO547" s="8" t="str">
        <f t="shared" si="358"/>
        <v/>
      </c>
      <c r="BP547" s="8" t="str">
        <f t="shared" si="359"/>
        <v/>
      </c>
      <c r="BQ547" s="8" t="str">
        <f t="shared" si="360"/>
        <v/>
      </c>
    </row>
    <row r="548" spans="1:69" x14ac:dyDescent="0.2">
      <c r="A548" s="8" t="str">
        <f>Binning!B551</f>
        <v>SOC</v>
      </c>
      <c r="B548" s="8" t="str">
        <f>Binning!C551</f>
        <v>MS002</v>
      </c>
      <c r="C548" s="8" t="str">
        <f>Binning!D551</f>
        <v>E6</v>
      </c>
      <c r="D548" s="8" t="str">
        <f>Binning!F551</f>
        <v>MS002_E6</v>
      </c>
      <c r="E548" s="8" t="str">
        <f>Binning!G551</f>
        <v>Bin1</v>
      </c>
      <c r="F548" s="8">
        <f>Binning!H551</f>
        <v>805</v>
      </c>
      <c r="G548" s="8">
        <f>Binning!I551</f>
        <v>85</v>
      </c>
      <c r="H548" s="8">
        <f>Binning!J551</f>
        <v>141</v>
      </c>
      <c r="J548" s="8">
        <f>Binning!L551</f>
        <v>720</v>
      </c>
      <c r="K548" s="8">
        <f>Binning!M551</f>
        <v>560</v>
      </c>
      <c r="L548" s="8">
        <f>Binning!N551</f>
        <v>80</v>
      </c>
      <c r="M548" s="8">
        <f>Binning!Y551</f>
        <v>5</v>
      </c>
      <c r="O548" s="8">
        <f t="shared" si="332"/>
        <v>125</v>
      </c>
      <c r="P548" s="8">
        <f>Binning!AZ551</f>
        <v>112.7705130696</v>
      </c>
      <c r="Q548" s="8" t="str">
        <f t="shared" si="333"/>
        <v>MS002_E6</v>
      </c>
      <c r="R548" s="8">
        <f t="shared" si="362"/>
        <v>720</v>
      </c>
      <c r="S548" s="8">
        <f t="shared" si="362"/>
        <v>715</v>
      </c>
      <c r="T548" s="8">
        <f t="shared" si="362"/>
        <v>685</v>
      </c>
      <c r="U548" s="8">
        <f t="shared" si="362"/>
        <v>675</v>
      </c>
      <c r="V548" s="8">
        <f t="shared" si="362"/>
        <v>660</v>
      </c>
      <c r="W548" s="8">
        <f t="shared" si="362"/>
        <v>655</v>
      </c>
      <c r="X548" s="8">
        <f t="shared" si="362"/>
        <v>645</v>
      </c>
      <c r="Y548" s="8">
        <f t="shared" si="362"/>
        <v>640</v>
      </c>
      <c r="Z548" s="8">
        <f t="shared" si="362"/>
        <v>635</v>
      </c>
      <c r="AA548" s="8">
        <f t="shared" si="362"/>
        <v>630</v>
      </c>
      <c r="AB548" s="8">
        <f t="shared" si="362"/>
        <v>630</v>
      </c>
      <c r="AC548" s="8">
        <f t="shared" si="362"/>
        <v>625</v>
      </c>
      <c r="AD548" s="8">
        <f t="shared" si="362"/>
        <v>620</v>
      </c>
      <c r="AE548" s="8" t="str">
        <f t="shared" si="362"/>
        <v/>
      </c>
      <c r="AF548" s="8" t="str">
        <f t="shared" si="362"/>
        <v/>
      </c>
      <c r="AG548" s="8" t="str">
        <f t="shared" si="362"/>
        <v/>
      </c>
      <c r="AH548" s="8" t="str">
        <f t="shared" si="361"/>
        <v/>
      </c>
      <c r="AI548" s="8" t="str">
        <f t="shared" si="361"/>
        <v/>
      </c>
      <c r="AJ548" s="8" t="str">
        <f t="shared" si="361"/>
        <v/>
      </c>
      <c r="AK548" s="8" t="str">
        <f t="shared" si="361"/>
        <v/>
      </c>
      <c r="AL548" s="8" t="str">
        <f t="shared" si="361"/>
        <v/>
      </c>
      <c r="AM548" s="8" t="str">
        <f t="shared" si="361"/>
        <v/>
      </c>
      <c r="AN548" s="8" t="str">
        <f t="shared" si="361"/>
        <v/>
      </c>
      <c r="AO548" s="8" t="str">
        <f t="shared" si="361"/>
        <v/>
      </c>
      <c r="AQ548" s="8">
        <f t="shared" si="334"/>
        <v>125</v>
      </c>
      <c r="AR548" s="8">
        <f t="shared" si="335"/>
        <v>112.7705130696</v>
      </c>
      <c r="AS548" s="8" t="str">
        <f t="shared" si="336"/>
        <v>MS002_E6</v>
      </c>
      <c r="AT548" s="8">
        <f t="shared" si="337"/>
        <v>800</v>
      </c>
      <c r="AU548" s="8">
        <f t="shared" si="338"/>
        <v>795</v>
      </c>
      <c r="AV548" s="8">
        <f t="shared" si="339"/>
        <v>765</v>
      </c>
      <c r="AW548" s="8">
        <f t="shared" si="340"/>
        <v>755</v>
      </c>
      <c r="AX548" s="8">
        <f t="shared" si="341"/>
        <v>740</v>
      </c>
      <c r="AY548" s="8">
        <f t="shared" si="342"/>
        <v>735</v>
      </c>
      <c r="AZ548" s="8">
        <f t="shared" si="343"/>
        <v>725</v>
      </c>
      <c r="BA548" s="8">
        <f t="shared" si="344"/>
        <v>720</v>
      </c>
      <c r="BB548" s="8">
        <f t="shared" si="345"/>
        <v>715</v>
      </c>
      <c r="BC548" s="8">
        <f t="shared" si="346"/>
        <v>710</v>
      </c>
      <c r="BD548" s="8">
        <f t="shared" si="347"/>
        <v>710</v>
      </c>
      <c r="BE548" s="8">
        <f t="shared" si="348"/>
        <v>705</v>
      </c>
      <c r="BF548" s="8">
        <f t="shared" si="349"/>
        <v>700</v>
      </c>
      <c r="BG548" s="8" t="str">
        <f t="shared" si="350"/>
        <v/>
      </c>
      <c r="BH548" s="8" t="str">
        <f t="shared" si="351"/>
        <v/>
      </c>
      <c r="BI548" s="8" t="str">
        <f t="shared" si="352"/>
        <v/>
      </c>
      <c r="BJ548" s="8" t="str">
        <f t="shared" si="353"/>
        <v/>
      </c>
      <c r="BK548" s="8" t="str">
        <f t="shared" si="354"/>
        <v/>
      </c>
      <c r="BL548" s="8" t="str">
        <f t="shared" si="355"/>
        <v/>
      </c>
      <c r="BM548" s="8" t="str">
        <f t="shared" si="356"/>
        <v/>
      </c>
      <c r="BN548" s="8" t="str">
        <f t="shared" si="357"/>
        <v/>
      </c>
      <c r="BO548" s="8" t="str">
        <f t="shared" si="358"/>
        <v/>
      </c>
      <c r="BP548" s="8" t="str">
        <f t="shared" si="359"/>
        <v/>
      </c>
      <c r="BQ548" s="8" t="str">
        <f t="shared" si="360"/>
        <v/>
      </c>
    </row>
    <row r="549" spans="1:69" x14ac:dyDescent="0.2">
      <c r="A549" s="8" t="str">
        <f>Binning!B552</f>
        <v>SOC</v>
      </c>
      <c r="B549" s="8" t="str">
        <f>Binning!C552</f>
        <v>MS002</v>
      </c>
      <c r="C549" s="8" t="str">
        <f>Binning!D552</f>
        <v>E7</v>
      </c>
      <c r="D549" s="8" t="str">
        <f>Binning!F552</f>
        <v>MS002_E7</v>
      </c>
      <c r="E549" s="8" t="str">
        <f>Binning!G552</f>
        <v>Bin1</v>
      </c>
      <c r="F549" s="8">
        <f>Binning!H552</f>
        <v>790</v>
      </c>
      <c r="G549" s="8">
        <f>Binning!I552</f>
        <v>85</v>
      </c>
      <c r="H549" s="8">
        <f>Binning!J552</f>
        <v>141</v>
      </c>
      <c r="J549" s="8">
        <f>Binning!L552</f>
        <v>720</v>
      </c>
      <c r="K549" s="8">
        <f>Binning!M552</f>
        <v>560</v>
      </c>
      <c r="L549" s="8">
        <f>Binning!N552</f>
        <v>80</v>
      </c>
      <c r="M549" s="8">
        <f>Binning!Y552</f>
        <v>5</v>
      </c>
      <c r="O549" s="8">
        <f t="shared" si="332"/>
        <v>125</v>
      </c>
      <c r="P549" s="8">
        <f>Binning!AZ552</f>
        <v>112.7705130696</v>
      </c>
      <c r="Q549" s="8" t="str">
        <f t="shared" si="333"/>
        <v>MS002_E7</v>
      </c>
      <c r="R549" s="8">
        <f t="shared" si="362"/>
        <v>720</v>
      </c>
      <c r="S549" s="8">
        <f t="shared" si="362"/>
        <v>700</v>
      </c>
      <c r="T549" s="8">
        <f t="shared" si="362"/>
        <v>670</v>
      </c>
      <c r="U549" s="8">
        <f t="shared" si="362"/>
        <v>660</v>
      </c>
      <c r="V549" s="8">
        <f t="shared" si="362"/>
        <v>645</v>
      </c>
      <c r="W549" s="8">
        <f t="shared" si="362"/>
        <v>640</v>
      </c>
      <c r="X549" s="8">
        <f t="shared" si="362"/>
        <v>630</v>
      </c>
      <c r="Y549" s="8">
        <f t="shared" si="362"/>
        <v>625</v>
      </c>
      <c r="Z549" s="8">
        <f t="shared" si="362"/>
        <v>620</v>
      </c>
      <c r="AA549" s="8">
        <f t="shared" si="362"/>
        <v>615</v>
      </c>
      <c r="AB549" s="8">
        <f t="shared" si="362"/>
        <v>615</v>
      </c>
      <c r="AC549" s="8">
        <f t="shared" si="362"/>
        <v>610</v>
      </c>
      <c r="AD549" s="8">
        <f t="shared" si="362"/>
        <v>605</v>
      </c>
      <c r="AE549" s="8" t="str">
        <f t="shared" si="362"/>
        <v/>
      </c>
      <c r="AF549" s="8" t="str">
        <f t="shared" si="362"/>
        <v/>
      </c>
      <c r="AG549" s="8" t="str">
        <f t="shared" si="362"/>
        <v/>
      </c>
      <c r="AH549" s="8" t="str">
        <f t="shared" si="361"/>
        <v/>
      </c>
      <c r="AI549" s="8" t="str">
        <f t="shared" si="361"/>
        <v/>
      </c>
      <c r="AJ549" s="8" t="str">
        <f t="shared" si="361"/>
        <v/>
      </c>
      <c r="AK549" s="8" t="str">
        <f t="shared" si="361"/>
        <v/>
      </c>
      <c r="AL549" s="8" t="str">
        <f t="shared" si="361"/>
        <v/>
      </c>
      <c r="AM549" s="8" t="str">
        <f t="shared" si="361"/>
        <v/>
      </c>
      <c r="AN549" s="8" t="str">
        <f t="shared" si="361"/>
        <v/>
      </c>
      <c r="AO549" s="8" t="str">
        <f t="shared" si="361"/>
        <v/>
      </c>
      <c r="AQ549" s="8">
        <f t="shared" si="334"/>
        <v>125</v>
      </c>
      <c r="AR549" s="8">
        <f t="shared" si="335"/>
        <v>112.7705130696</v>
      </c>
      <c r="AS549" s="8" t="str">
        <f t="shared" si="336"/>
        <v>MS002_E7</v>
      </c>
      <c r="AT549" s="8">
        <f t="shared" si="337"/>
        <v>800</v>
      </c>
      <c r="AU549" s="8">
        <f t="shared" si="338"/>
        <v>780</v>
      </c>
      <c r="AV549" s="8">
        <f t="shared" si="339"/>
        <v>750</v>
      </c>
      <c r="AW549" s="8">
        <f t="shared" si="340"/>
        <v>740</v>
      </c>
      <c r="AX549" s="8">
        <f t="shared" si="341"/>
        <v>725</v>
      </c>
      <c r="AY549" s="8">
        <f t="shared" si="342"/>
        <v>720</v>
      </c>
      <c r="AZ549" s="8">
        <f t="shared" si="343"/>
        <v>710</v>
      </c>
      <c r="BA549" s="8">
        <f t="shared" si="344"/>
        <v>705</v>
      </c>
      <c r="BB549" s="8">
        <f t="shared" si="345"/>
        <v>700</v>
      </c>
      <c r="BC549" s="8">
        <f t="shared" si="346"/>
        <v>695</v>
      </c>
      <c r="BD549" s="8">
        <f t="shared" si="347"/>
        <v>695</v>
      </c>
      <c r="BE549" s="8">
        <f t="shared" si="348"/>
        <v>690</v>
      </c>
      <c r="BF549" s="8">
        <f t="shared" si="349"/>
        <v>685</v>
      </c>
      <c r="BG549" s="8" t="str">
        <f t="shared" si="350"/>
        <v/>
      </c>
      <c r="BH549" s="8" t="str">
        <f t="shared" si="351"/>
        <v/>
      </c>
      <c r="BI549" s="8" t="str">
        <f t="shared" si="352"/>
        <v/>
      </c>
      <c r="BJ549" s="8" t="str">
        <f t="shared" si="353"/>
        <v/>
      </c>
      <c r="BK549" s="8" t="str">
        <f t="shared" si="354"/>
        <v/>
      </c>
      <c r="BL549" s="8" t="str">
        <f t="shared" si="355"/>
        <v/>
      </c>
      <c r="BM549" s="8" t="str">
        <f t="shared" si="356"/>
        <v/>
      </c>
      <c r="BN549" s="8" t="str">
        <f t="shared" si="357"/>
        <v/>
      </c>
      <c r="BO549" s="8" t="str">
        <f t="shared" si="358"/>
        <v/>
      </c>
      <c r="BP549" s="8" t="str">
        <f t="shared" si="359"/>
        <v/>
      </c>
      <c r="BQ549" s="8" t="str">
        <f t="shared" si="360"/>
        <v/>
      </c>
    </row>
    <row r="550" spans="1:69" x14ac:dyDescent="0.2">
      <c r="A550" s="8" t="str">
        <f>Binning!B553</f>
        <v>SOC</v>
      </c>
      <c r="B550" s="8" t="str">
        <f>Binning!C553</f>
        <v>MS002</v>
      </c>
      <c r="C550" s="8" t="str">
        <f>Binning!D553</f>
        <v>E8</v>
      </c>
      <c r="D550" s="8" t="str">
        <f>Binning!F553</f>
        <v>MS002_E8</v>
      </c>
      <c r="E550" s="8" t="str">
        <f>Binning!G553</f>
        <v>Bin1</v>
      </c>
      <c r="F550" s="8">
        <f>Binning!H553</f>
        <v>775</v>
      </c>
      <c r="G550" s="8">
        <f>Binning!I553</f>
        <v>85</v>
      </c>
      <c r="H550" s="8">
        <f>Binning!J553</f>
        <v>141</v>
      </c>
      <c r="J550" s="8">
        <f>Binning!L553</f>
        <v>720</v>
      </c>
      <c r="K550" s="8">
        <f>Binning!M553</f>
        <v>560</v>
      </c>
      <c r="L550" s="8">
        <f>Binning!N553</f>
        <v>80</v>
      </c>
      <c r="M550" s="8">
        <f>Binning!Y553</f>
        <v>5</v>
      </c>
      <c r="O550" s="8">
        <f t="shared" si="332"/>
        <v>125</v>
      </c>
      <c r="P550" s="8">
        <f>Binning!AZ553</f>
        <v>112.7705130696</v>
      </c>
      <c r="Q550" s="8" t="str">
        <f t="shared" si="333"/>
        <v>MS002_E8</v>
      </c>
      <c r="R550" s="8">
        <f t="shared" si="362"/>
        <v>720</v>
      </c>
      <c r="S550" s="8">
        <f t="shared" si="362"/>
        <v>685</v>
      </c>
      <c r="T550" s="8">
        <f t="shared" si="362"/>
        <v>655</v>
      </c>
      <c r="U550" s="8">
        <f t="shared" si="362"/>
        <v>645</v>
      </c>
      <c r="V550" s="8">
        <f t="shared" si="362"/>
        <v>630</v>
      </c>
      <c r="W550" s="8">
        <f t="shared" si="362"/>
        <v>625</v>
      </c>
      <c r="X550" s="8">
        <f t="shared" si="362"/>
        <v>615</v>
      </c>
      <c r="Y550" s="8">
        <f t="shared" si="362"/>
        <v>610</v>
      </c>
      <c r="Z550" s="8">
        <f t="shared" si="362"/>
        <v>605</v>
      </c>
      <c r="AA550" s="8">
        <f t="shared" si="362"/>
        <v>600</v>
      </c>
      <c r="AB550" s="8">
        <f t="shared" si="362"/>
        <v>600</v>
      </c>
      <c r="AC550" s="8">
        <f t="shared" si="362"/>
        <v>595</v>
      </c>
      <c r="AD550" s="8">
        <f t="shared" si="362"/>
        <v>590</v>
      </c>
      <c r="AE550" s="8" t="str">
        <f t="shared" si="362"/>
        <v/>
      </c>
      <c r="AF550" s="8" t="str">
        <f t="shared" si="362"/>
        <v/>
      </c>
      <c r="AG550" s="8" t="str">
        <f t="shared" si="362"/>
        <v/>
      </c>
      <c r="AH550" s="8" t="str">
        <f t="shared" si="361"/>
        <v/>
      </c>
      <c r="AI550" s="8" t="str">
        <f t="shared" si="361"/>
        <v/>
      </c>
      <c r="AJ550" s="8" t="str">
        <f t="shared" si="361"/>
        <v/>
      </c>
      <c r="AK550" s="8" t="str">
        <f t="shared" si="361"/>
        <v/>
      </c>
      <c r="AL550" s="8" t="str">
        <f t="shared" si="361"/>
        <v/>
      </c>
      <c r="AM550" s="8" t="str">
        <f t="shared" si="361"/>
        <v/>
      </c>
      <c r="AN550" s="8" t="str">
        <f t="shared" si="361"/>
        <v/>
      </c>
      <c r="AO550" s="8" t="str">
        <f t="shared" si="361"/>
        <v/>
      </c>
      <c r="AQ550" s="8">
        <f t="shared" si="334"/>
        <v>125</v>
      </c>
      <c r="AR550" s="8">
        <f t="shared" si="335"/>
        <v>112.7705130696</v>
      </c>
      <c r="AS550" s="8" t="str">
        <f t="shared" si="336"/>
        <v>MS002_E8</v>
      </c>
      <c r="AT550" s="8">
        <f t="shared" si="337"/>
        <v>800</v>
      </c>
      <c r="AU550" s="8">
        <f t="shared" si="338"/>
        <v>765</v>
      </c>
      <c r="AV550" s="8">
        <f t="shared" si="339"/>
        <v>735</v>
      </c>
      <c r="AW550" s="8">
        <f t="shared" si="340"/>
        <v>725</v>
      </c>
      <c r="AX550" s="8">
        <f t="shared" si="341"/>
        <v>710</v>
      </c>
      <c r="AY550" s="8">
        <f t="shared" si="342"/>
        <v>705</v>
      </c>
      <c r="AZ550" s="8">
        <f t="shared" si="343"/>
        <v>695</v>
      </c>
      <c r="BA550" s="8">
        <f t="shared" si="344"/>
        <v>690</v>
      </c>
      <c r="BB550" s="8">
        <f t="shared" si="345"/>
        <v>685</v>
      </c>
      <c r="BC550" s="8">
        <f t="shared" si="346"/>
        <v>680</v>
      </c>
      <c r="BD550" s="8">
        <f t="shared" si="347"/>
        <v>680</v>
      </c>
      <c r="BE550" s="8">
        <f t="shared" si="348"/>
        <v>675</v>
      </c>
      <c r="BF550" s="8">
        <f t="shared" si="349"/>
        <v>670</v>
      </c>
      <c r="BG550" s="8" t="str">
        <f t="shared" si="350"/>
        <v/>
      </c>
      <c r="BH550" s="8" t="str">
        <f t="shared" si="351"/>
        <v/>
      </c>
      <c r="BI550" s="8" t="str">
        <f t="shared" si="352"/>
        <v/>
      </c>
      <c r="BJ550" s="8" t="str">
        <f t="shared" si="353"/>
        <v/>
      </c>
      <c r="BK550" s="8" t="str">
        <f t="shared" si="354"/>
        <v/>
      </c>
      <c r="BL550" s="8" t="str">
        <f t="shared" si="355"/>
        <v/>
      </c>
      <c r="BM550" s="8" t="str">
        <f t="shared" si="356"/>
        <v/>
      </c>
      <c r="BN550" s="8" t="str">
        <f t="shared" si="357"/>
        <v/>
      </c>
      <c r="BO550" s="8" t="str">
        <f t="shared" si="358"/>
        <v/>
      </c>
      <c r="BP550" s="8" t="str">
        <f t="shared" si="359"/>
        <v/>
      </c>
      <c r="BQ550" s="8" t="str">
        <f t="shared" si="360"/>
        <v/>
      </c>
    </row>
    <row r="551" spans="1:69" x14ac:dyDescent="0.2">
      <c r="A551" s="8" t="str">
        <f>Binning!B554</f>
        <v>SOC</v>
      </c>
      <c r="B551" s="8" t="str">
        <f>Binning!C554</f>
        <v>MS002</v>
      </c>
      <c r="C551" s="8" t="str">
        <f>Binning!D554</f>
        <v>E9</v>
      </c>
      <c r="D551" s="8" t="str">
        <f>Binning!F554</f>
        <v>MS002_E9</v>
      </c>
      <c r="E551" s="8" t="str">
        <f>Binning!G554</f>
        <v>Bin1</v>
      </c>
      <c r="F551" s="8">
        <f>Binning!H554</f>
        <v>760</v>
      </c>
      <c r="G551" s="8">
        <f>Binning!I554</f>
        <v>85</v>
      </c>
      <c r="H551" s="8">
        <f>Binning!J554</f>
        <v>141</v>
      </c>
      <c r="J551" s="8">
        <f>Binning!L554</f>
        <v>720</v>
      </c>
      <c r="K551" s="8">
        <f>Binning!M554</f>
        <v>560</v>
      </c>
      <c r="L551" s="8">
        <f>Binning!N554</f>
        <v>80</v>
      </c>
      <c r="M551" s="8">
        <f>Binning!Y554</f>
        <v>5</v>
      </c>
      <c r="O551" s="8">
        <f t="shared" si="332"/>
        <v>125</v>
      </c>
      <c r="P551" s="8">
        <f>Binning!AZ554</f>
        <v>112.7705130696</v>
      </c>
      <c r="Q551" s="8" t="str">
        <f t="shared" si="333"/>
        <v>MS002_E9</v>
      </c>
      <c r="R551" s="8">
        <f t="shared" si="362"/>
        <v>720</v>
      </c>
      <c r="S551" s="8">
        <f t="shared" si="362"/>
        <v>670</v>
      </c>
      <c r="T551" s="8">
        <f t="shared" si="362"/>
        <v>640</v>
      </c>
      <c r="U551" s="8">
        <f t="shared" si="362"/>
        <v>630</v>
      </c>
      <c r="V551" s="8">
        <f t="shared" si="362"/>
        <v>615</v>
      </c>
      <c r="W551" s="8">
        <f t="shared" si="362"/>
        <v>610</v>
      </c>
      <c r="X551" s="8">
        <f t="shared" si="362"/>
        <v>600</v>
      </c>
      <c r="Y551" s="8">
        <f t="shared" si="362"/>
        <v>595</v>
      </c>
      <c r="Z551" s="8">
        <f t="shared" si="362"/>
        <v>590</v>
      </c>
      <c r="AA551" s="8">
        <f t="shared" si="362"/>
        <v>585</v>
      </c>
      <c r="AB551" s="8">
        <f t="shared" si="362"/>
        <v>585</v>
      </c>
      <c r="AC551" s="8">
        <f t="shared" si="362"/>
        <v>580</v>
      </c>
      <c r="AD551" s="8">
        <f t="shared" si="362"/>
        <v>575</v>
      </c>
      <c r="AE551" s="8" t="str">
        <f t="shared" si="362"/>
        <v/>
      </c>
      <c r="AF551" s="8" t="str">
        <f t="shared" si="362"/>
        <v/>
      </c>
      <c r="AG551" s="8" t="str">
        <f t="shared" si="361"/>
        <v/>
      </c>
      <c r="AH551" s="8" t="str">
        <f t="shared" si="361"/>
        <v/>
      </c>
      <c r="AI551" s="8" t="str">
        <f t="shared" si="361"/>
        <v/>
      </c>
      <c r="AJ551" s="8" t="str">
        <f t="shared" si="361"/>
        <v/>
      </c>
      <c r="AK551" s="8" t="str">
        <f t="shared" si="361"/>
        <v/>
      </c>
      <c r="AL551" s="8" t="str">
        <f t="shared" si="361"/>
        <v/>
      </c>
      <c r="AM551" s="8" t="str">
        <f t="shared" si="361"/>
        <v/>
      </c>
      <c r="AN551" s="8" t="str">
        <f t="shared" si="361"/>
        <v/>
      </c>
      <c r="AO551" s="8" t="str">
        <f t="shared" si="361"/>
        <v/>
      </c>
      <c r="AQ551" s="8">
        <f t="shared" si="334"/>
        <v>125</v>
      </c>
      <c r="AR551" s="8">
        <f t="shared" si="335"/>
        <v>112.7705130696</v>
      </c>
      <c r="AS551" s="8" t="str">
        <f t="shared" si="336"/>
        <v>MS002_E9</v>
      </c>
      <c r="AT551" s="8">
        <f t="shared" si="337"/>
        <v>800</v>
      </c>
      <c r="AU551" s="8">
        <f t="shared" si="338"/>
        <v>750</v>
      </c>
      <c r="AV551" s="8">
        <f t="shared" si="339"/>
        <v>720</v>
      </c>
      <c r="AW551" s="8">
        <f t="shared" si="340"/>
        <v>710</v>
      </c>
      <c r="AX551" s="8">
        <f t="shared" si="341"/>
        <v>695</v>
      </c>
      <c r="AY551" s="8">
        <f t="shared" si="342"/>
        <v>690</v>
      </c>
      <c r="AZ551" s="8">
        <f t="shared" si="343"/>
        <v>680</v>
      </c>
      <c r="BA551" s="8">
        <f t="shared" si="344"/>
        <v>675</v>
      </c>
      <c r="BB551" s="8">
        <f t="shared" si="345"/>
        <v>670</v>
      </c>
      <c r="BC551" s="8">
        <f t="shared" si="346"/>
        <v>665</v>
      </c>
      <c r="BD551" s="8">
        <f t="shared" si="347"/>
        <v>665</v>
      </c>
      <c r="BE551" s="8">
        <f t="shared" si="348"/>
        <v>660</v>
      </c>
      <c r="BF551" s="8">
        <f t="shared" si="349"/>
        <v>655</v>
      </c>
      <c r="BG551" s="8" t="str">
        <f t="shared" si="350"/>
        <v/>
      </c>
      <c r="BH551" s="8" t="str">
        <f t="shared" si="351"/>
        <v/>
      </c>
      <c r="BI551" s="8" t="str">
        <f t="shared" si="352"/>
        <v/>
      </c>
      <c r="BJ551" s="8" t="str">
        <f t="shared" si="353"/>
        <v/>
      </c>
      <c r="BK551" s="8" t="str">
        <f t="shared" si="354"/>
        <v/>
      </c>
      <c r="BL551" s="8" t="str">
        <f t="shared" si="355"/>
        <v/>
      </c>
      <c r="BM551" s="8" t="str">
        <f t="shared" si="356"/>
        <v/>
      </c>
      <c r="BN551" s="8" t="str">
        <f t="shared" si="357"/>
        <v/>
      </c>
      <c r="BO551" s="8" t="str">
        <f t="shared" si="358"/>
        <v/>
      </c>
      <c r="BP551" s="8" t="str">
        <f t="shared" si="359"/>
        <v/>
      </c>
      <c r="BQ551" s="8" t="str">
        <f t="shared" si="360"/>
        <v/>
      </c>
    </row>
    <row r="552" spans="1:69" x14ac:dyDescent="0.2">
      <c r="A552" s="8" t="str">
        <f>Binning!B555</f>
        <v>SOC</v>
      </c>
      <c r="B552" s="8" t="str">
        <f>Binning!C555</f>
        <v>MS002</v>
      </c>
      <c r="C552" s="8" t="str">
        <f>Binning!D555</f>
        <v>E10</v>
      </c>
      <c r="D552" s="8" t="str">
        <f>Binning!F555</f>
        <v>MS002_E10</v>
      </c>
      <c r="E552" s="8" t="str">
        <f>Binning!G555</f>
        <v>Bin1</v>
      </c>
      <c r="F552" s="8">
        <f>Binning!H555</f>
        <v>745</v>
      </c>
      <c r="G552" s="8">
        <f>Binning!I555</f>
        <v>85</v>
      </c>
      <c r="H552" s="8">
        <f>Binning!J555</f>
        <v>141</v>
      </c>
      <c r="J552" s="8">
        <f>Binning!L555</f>
        <v>720</v>
      </c>
      <c r="K552" s="8">
        <f>Binning!M555</f>
        <v>560</v>
      </c>
      <c r="L552" s="8">
        <f>Binning!N555</f>
        <v>80</v>
      </c>
      <c r="M552" s="8">
        <f>Binning!Y555</f>
        <v>5</v>
      </c>
      <c r="O552" s="8">
        <f t="shared" si="332"/>
        <v>125</v>
      </c>
      <c r="P552" s="8">
        <f>Binning!AZ555</f>
        <v>112.7705130696</v>
      </c>
      <c r="Q552" s="8" t="str">
        <f t="shared" si="333"/>
        <v>MS002_E10</v>
      </c>
      <c r="R552" s="8">
        <f t="shared" si="362"/>
        <v>720</v>
      </c>
      <c r="S552" s="8">
        <f t="shared" si="362"/>
        <v>655</v>
      </c>
      <c r="T552" s="8">
        <f t="shared" si="362"/>
        <v>625</v>
      </c>
      <c r="U552" s="8">
        <f t="shared" si="362"/>
        <v>615</v>
      </c>
      <c r="V552" s="8">
        <f t="shared" si="362"/>
        <v>600</v>
      </c>
      <c r="W552" s="8">
        <f t="shared" si="362"/>
        <v>595</v>
      </c>
      <c r="X552" s="8">
        <f t="shared" si="362"/>
        <v>585</v>
      </c>
      <c r="Y552" s="8">
        <f t="shared" si="362"/>
        <v>580</v>
      </c>
      <c r="Z552" s="8">
        <f t="shared" si="362"/>
        <v>575</v>
      </c>
      <c r="AA552" s="8">
        <f t="shared" si="362"/>
        <v>570</v>
      </c>
      <c r="AB552" s="8">
        <f t="shared" si="362"/>
        <v>570</v>
      </c>
      <c r="AC552" s="8">
        <f t="shared" si="362"/>
        <v>565</v>
      </c>
      <c r="AD552" s="8">
        <f t="shared" si="362"/>
        <v>560</v>
      </c>
      <c r="AE552" s="8" t="str">
        <f t="shared" si="362"/>
        <v/>
      </c>
      <c r="AF552" s="8" t="str">
        <f t="shared" si="362"/>
        <v/>
      </c>
      <c r="AG552" s="8" t="str">
        <f t="shared" si="362"/>
        <v/>
      </c>
      <c r="AH552" s="8" t="str">
        <f t="shared" si="361"/>
        <v/>
      </c>
      <c r="AI552" s="8" t="str">
        <f t="shared" si="361"/>
        <v/>
      </c>
      <c r="AJ552" s="8" t="str">
        <f t="shared" si="361"/>
        <v/>
      </c>
      <c r="AK552" s="8" t="str">
        <f t="shared" si="361"/>
        <v/>
      </c>
      <c r="AL552" s="8" t="str">
        <f t="shared" si="361"/>
        <v/>
      </c>
      <c r="AM552" s="8" t="str">
        <f t="shared" si="361"/>
        <v/>
      </c>
      <c r="AN552" s="8" t="str">
        <f t="shared" si="361"/>
        <v/>
      </c>
      <c r="AO552" s="8" t="str">
        <f t="shared" si="361"/>
        <v/>
      </c>
      <c r="AQ552" s="8">
        <f t="shared" si="334"/>
        <v>125</v>
      </c>
      <c r="AR552" s="8">
        <f t="shared" si="335"/>
        <v>112.7705130696</v>
      </c>
      <c r="AS552" s="8" t="str">
        <f t="shared" si="336"/>
        <v>MS002_E10</v>
      </c>
      <c r="AT552" s="8">
        <f t="shared" si="337"/>
        <v>800</v>
      </c>
      <c r="AU552" s="8">
        <f t="shared" si="338"/>
        <v>735</v>
      </c>
      <c r="AV552" s="8">
        <f t="shared" si="339"/>
        <v>705</v>
      </c>
      <c r="AW552" s="8">
        <f t="shared" si="340"/>
        <v>695</v>
      </c>
      <c r="AX552" s="8">
        <f t="shared" si="341"/>
        <v>680</v>
      </c>
      <c r="AY552" s="8">
        <f t="shared" si="342"/>
        <v>675</v>
      </c>
      <c r="AZ552" s="8">
        <f t="shared" si="343"/>
        <v>665</v>
      </c>
      <c r="BA552" s="8">
        <f t="shared" si="344"/>
        <v>660</v>
      </c>
      <c r="BB552" s="8">
        <f t="shared" si="345"/>
        <v>655</v>
      </c>
      <c r="BC552" s="8">
        <f t="shared" si="346"/>
        <v>650</v>
      </c>
      <c r="BD552" s="8">
        <f t="shared" si="347"/>
        <v>650</v>
      </c>
      <c r="BE552" s="8">
        <f t="shared" si="348"/>
        <v>645</v>
      </c>
      <c r="BF552" s="8">
        <f t="shared" si="349"/>
        <v>640</v>
      </c>
      <c r="BG552" s="8" t="str">
        <f t="shared" si="350"/>
        <v/>
      </c>
      <c r="BH552" s="8" t="str">
        <f t="shared" si="351"/>
        <v/>
      </c>
      <c r="BI552" s="8" t="str">
        <f t="shared" si="352"/>
        <v/>
      </c>
      <c r="BJ552" s="8" t="str">
        <f t="shared" si="353"/>
        <v/>
      </c>
      <c r="BK552" s="8" t="str">
        <f t="shared" si="354"/>
        <v/>
      </c>
      <c r="BL552" s="8" t="str">
        <f t="shared" si="355"/>
        <v/>
      </c>
      <c r="BM552" s="8" t="str">
        <f t="shared" si="356"/>
        <v/>
      </c>
      <c r="BN552" s="8" t="str">
        <f t="shared" si="357"/>
        <v/>
      </c>
      <c r="BO552" s="8" t="str">
        <f t="shared" si="358"/>
        <v/>
      </c>
      <c r="BP552" s="8" t="str">
        <f t="shared" si="359"/>
        <v/>
      </c>
      <c r="BQ552" s="8" t="str">
        <f t="shared" si="360"/>
        <v/>
      </c>
    </row>
    <row r="553" spans="1:69" x14ac:dyDescent="0.2">
      <c r="A553" s="8" t="str">
        <f>Binning!B556</f>
        <v>SOC</v>
      </c>
      <c r="B553" s="8" t="str">
        <f>Binning!C556</f>
        <v>MS002</v>
      </c>
      <c r="C553" s="8" t="str">
        <f>Binning!D556</f>
        <v>E11</v>
      </c>
      <c r="D553" s="8" t="str">
        <f>Binning!F556</f>
        <v>MS002_E11</v>
      </c>
      <c r="E553" s="8" t="str">
        <f>Binning!G556</f>
        <v>Bin1</v>
      </c>
      <c r="F553" s="8">
        <f>Binning!H556</f>
        <v>730</v>
      </c>
      <c r="G553" s="8">
        <f>Binning!I556</f>
        <v>85</v>
      </c>
      <c r="H553" s="8">
        <f>Binning!J556</f>
        <v>141</v>
      </c>
      <c r="J553" s="8">
        <f>Binning!L556</f>
        <v>720</v>
      </c>
      <c r="K553" s="8">
        <f>Binning!M556</f>
        <v>560</v>
      </c>
      <c r="L553" s="8">
        <f>Binning!N556</f>
        <v>80</v>
      </c>
      <c r="M553" s="8">
        <f>Binning!Y556</f>
        <v>5</v>
      </c>
      <c r="O553" s="8">
        <f t="shared" si="332"/>
        <v>125</v>
      </c>
      <c r="P553" s="8">
        <f>Binning!AZ556</f>
        <v>112.7705130696</v>
      </c>
      <c r="Q553" s="8" t="str">
        <f t="shared" si="333"/>
        <v>MS002_E11</v>
      </c>
      <c r="R553" s="8">
        <f t="shared" si="362"/>
        <v>720</v>
      </c>
      <c r="S553" s="8">
        <f t="shared" si="362"/>
        <v>640</v>
      </c>
      <c r="T553" s="8">
        <f t="shared" si="362"/>
        <v>610</v>
      </c>
      <c r="U553" s="8">
        <f t="shared" si="362"/>
        <v>600</v>
      </c>
      <c r="V553" s="8">
        <f t="shared" si="362"/>
        <v>585</v>
      </c>
      <c r="W553" s="8">
        <f t="shared" si="362"/>
        <v>580</v>
      </c>
      <c r="X553" s="8">
        <f t="shared" si="362"/>
        <v>570</v>
      </c>
      <c r="Y553" s="8">
        <f t="shared" si="362"/>
        <v>565</v>
      </c>
      <c r="Z553" s="8">
        <f t="shared" si="362"/>
        <v>560</v>
      </c>
      <c r="AA553" s="8">
        <f t="shared" si="362"/>
        <v>560</v>
      </c>
      <c r="AB553" s="8">
        <f t="shared" si="362"/>
        <v>560</v>
      </c>
      <c r="AC553" s="8">
        <f t="shared" si="362"/>
        <v>560</v>
      </c>
      <c r="AD553" s="8">
        <f t="shared" si="362"/>
        <v>560</v>
      </c>
      <c r="AE553" s="8" t="str">
        <f t="shared" si="362"/>
        <v/>
      </c>
      <c r="AF553" s="8" t="str">
        <f t="shared" si="362"/>
        <v/>
      </c>
      <c r="AG553" s="8" t="str">
        <f t="shared" si="362"/>
        <v/>
      </c>
      <c r="AH553" s="8" t="str">
        <f t="shared" si="361"/>
        <v/>
      </c>
      <c r="AI553" s="8" t="str">
        <f t="shared" si="361"/>
        <v/>
      </c>
      <c r="AJ553" s="8" t="str">
        <f t="shared" si="361"/>
        <v/>
      </c>
      <c r="AK553" s="8" t="str">
        <f t="shared" si="361"/>
        <v/>
      </c>
      <c r="AL553" s="8" t="str">
        <f t="shared" si="361"/>
        <v/>
      </c>
      <c r="AM553" s="8" t="str">
        <f t="shared" si="361"/>
        <v/>
      </c>
      <c r="AN553" s="8" t="str">
        <f t="shared" si="361"/>
        <v/>
      </c>
      <c r="AO553" s="8" t="str">
        <f t="shared" si="361"/>
        <v/>
      </c>
      <c r="AQ553" s="8">
        <f t="shared" si="334"/>
        <v>125</v>
      </c>
      <c r="AR553" s="8">
        <f t="shared" si="335"/>
        <v>112.7705130696</v>
      </c>
      <c r="AS553" s="8" t="str">
        <f t="shared" si="336"/>
        <v>MS002_E11</v>
      </c>
      <c r="AT553" s="8">
        <f t="shared" si="337"/>
        <v>800</v>
      </c>
      <c r="AU553" s="8">
        <f t="shared" si="338"/>
        <v>720</v>
      </c>
      <c r="AV553" s="8">
        <f t="shared" si="339"/>
        <v>690</v>
      </c>
      <c r="AW553" s="8">
        <f t="shared" si="340"/>
        <v>680</v>
      </c>
      <c r="AX553" s="8">
        <f t="shared" si="341"/>
        <v>665</v>
      </c>
      <c r="AY553" s="8">
        <f t="shared" si="342"/>
        <v>660</v>
      </c>
      <c r="AZ553" s="8">
        <f t="shared" si="343"/>
        <v>650</v>
      </c>
      <c r="BA553" s="8">
        <f t="shared" si="344"/>
        <v>645</v>
      </c>
      <c r="BB553" s="8">
        <f t="shared" si="345"/>
        <v>640</v>
      </c>
      <c r="BC553" s="8">
        <f t="shared" si="346"/>
        <v>640</v>
      </c>
      <c r="BD553" s="8">
        <f t="shared" si="347"/>
        <v>640</v>
      </c>
      <c r="BE553" s="8">
        <f t="shared" si="348"/>
        <v>640</v>
      </c>
      <c r="BF553" s="8">
        <f t="shared" si="349"/>
        <v>640</v>
      </c>
      <c r="BG553" s="8" t="str">
        <f t="shared" si="350"/>
        <v/>
      </c>
      <c r="BH553" s="8" t="str">
        <f t="shared" si="351"/>
        <v/>
      </c>
      <c r="BI553" s="8" t="str">
        <f t="shared" si="352"/>
        <v/>
      </c>
      <c r="BJ553" s="8" t="str">
        <f t="shared" si="353"/>
        <v/>
      </c>
      <c r="BK553" s="8" t="str">
        <f t="shared" si="354"/>
        <v/>
      </c>
      <c r="BL553" s="8" t="str">
        <f t="shared" si="355"/>
        <v/>
      </c>
      <c r="BM553" s="8" t="str">
        <f t="shared" si="356"/>
        <v/>
      </c>
      <c r="BN553" s="8" t="str">
        <f t="shared" si="357"/>
        <v/>
      </c>
      <c r="BO553" s="8" t="str">
        <f t="shared" si="358"/>
        <v/>
      </c>
      <c r="BP553" s="8" t="str">
        <f t="shared" si="359"/>
        <v/>
      </c>
      <c r="BQ553" s="8" t="str">
        <f t="shared" si="360"/>
        <v/>
      </c>
    </row>
    <row r="554" spans="1:69" x14ac:dyDescent="0.2">
      <c r="A554" s="8" t="str">
        <f>Binning!B557</f>
        <v>SOC</v>
      </c>
      <c r="B554" s="8" t="str">
        <f>Binning!C557</f>
        <v>MS002</v>
      </c>
      <c r="C554" s="8" t="str">
        <f>Binning!D557</f>
        <v>E12</v>
      </c>
      <c r="D554" s="8" t="str">
        <f>Binning!F557</f>
        <v>MS002_E12</v>
      </c>
      <c r="E554" s="8" t="str">
        <f>Binning!G557</f>
        <v>Bin1</v>
      </c>
      <c r="F554" s="8">
        <f>Binning!H557</f>
        <v>715</v>
      </c>
      <c r="G554" s="8">
        <f>Binning!I557</f>
        <v>85</v>
      </c>
      <c r="H554" s="8">
        <f>Binning!J557</f>
        <v>141</v>
      </c>
      <c r="J554" s="8">
        <f>Binning!L557</f>
        <v>720</v>
      </c>
      <c r="K554" s="8">
        <f>Binning!M557</f>
        <v>560</v>
      </c>
      <c r="L554" s="8">
        <f>Binning!N557</f>
        <v>80</v>
      </c>
      <c r="M554" s="8">
        <f>Binning!Y557</f>
        <v>5</v>
      </c>
      <c r="O554" s="8">
        <f t="shared" si="332"/>
        <v>125</v>
      </c>
      <c r="P554" s="8">
        <f>Binning!AZ557</f>
        <v>112.7705130696</v>
      </c>
      <c r="Q554" s="8" t="str">
        <f t="shared" si="333"/>
        <v>MS002_E12</v>
      </c>
      <c r="R554" s="8">
        <f t="shared" si="362"/>
        <v>710</v>
      </c>
      <c r="S554" s="8">
        <f t="shared" si="362"/>
        <v>625</v>
      </c>
      <c r="T554" s="8">
        <f t="shared" si="362"/>
        <v>595</v>
      </c>
      <c r="U554" s="8">
        <f t="shared" si="362"/>
        <v>585</v>
      </c>
      <c r="V554" s="8">
        <f t="shared" si="362"/>
        <v>570</v>
      </c>
      <c r="W554" s="8">
        <f t="shared" si="362"/>
        <v>565</v>
      </c>
      <c r="X554" s="8">
        <f t="shared" si="362"/>
        <v>560</v>
      </c>
      <c r="Y554" s="8">
        <f t="shared" si="362"/>
        <v>560</v>
      </c>
      <c r="Z554" s="8">
        <f t="shared" si="362"/>
        <v>560</v>
      </c>
      <c r="AA554" s="8">
        <f t="shared" si="362"/>
        <v>560</v>
      </c>
      <c r="AB554" s="8">
        <f t="shared" si="362"/>
        <v>560</v>
      </c>
      <c r="AC554" s="8">
        <f t="shared" si="362"/>
        <v>560</v>
      </c>
      <c r="AD554" s="8">
        <f t="shared" si="362"/>
        <v>560</v>
      </c>
      <c r="AE554" s="8" t="str">
        <f t="shared" si="362"/>
        <v/>
      </c>
      <c r="AF554" s="8" t="str">
        <f t="shared" si="362"/>
        <v/>
      </c>
      <c r="AG554" s="8" t="str">
        <f t="shared" si="362"/>
        <v/>
      </c>
      <c r="AH554" s="8" t="str">
        <f t="shared" ref="AG554:AO585" si="363">IF($O554*1.03&gt;AH$2,MAX(MIN(FLOOR(($F554-$G554*LOG10($P554*AH$2/100))/$M554,1)*$M554,$J554),$K554),"")</f>
        <v/>
      </c>
      <c r="AI554" s="8" t="str">
        <f t="shared" si="363"/>
        <v/>
      </c>
      <c r="AJ554" s="8" t="str">
        <f t="shared" si="363"/>
        <v/>
      </c>
      <c r="AK554" s="8" t="str">
        <f t="shared" si="363"/>
        <v/>
      </c>
      <c r="AL554" s="8" t="str">
        <f t="shared" si="363"/>
        <v/>
      </c>
      <c r="AM554" s="8" t="str">
        <f t="shared" si="363"/>
        <v/>
      </c>
      <c r="AN554" s="8" t="str">
        <f t="shared" si="363"/>
        <v/>
      </c>
      <c r="AO554" s="8" t="str">
        <f t="shared" si="363"/>
        <v/>
      </c>
      <c r="AQ554" s="8">
        <f t="shared" si="334"/>
        <v>125</v>
      </c>
      <c r="AR554" s="8">
        <f t="shared" si="335"/>
        <v>112.7705130696</v>
      </c>
      <c r="AS554" s="8" t="str">
        <f t="shared" si="336"/>
        <v>MS002_E12</v>
      </c>
      <c r="AT554" s="8">
        <f t="shared" si="337"/>
        <v>790</v>
      </c>
      <c r="AU554" s="8">
        <f t="shared" si="338"/>
        <v>705</v>
      </c>
      <c r="AV554" s="8">
        <f t="shared" si="339"/>
        <v>675</v>
      </c>
      <c r="AW554" s="8">
        <f t="shared" si="340"/>
        <v>665</v>
      </c>
      <c r="AX554" s="8">
        <f t="shared" si="341"/>
        <v>650</v>
      </c>
      <c r="AY554" s="8">
        <f t="shared" si="342"/>
        <v>645</v>
      </c>
      <c r="AZ554" s="8">
        <f t="shared" si="343"/>
        <v>640</v>
      </c>
      <c r="BA554" s="8">
        <f t="shared" si="344"/>
        <v>640</v>
      </c>
      <c r="BB554" s="8">
        <f t="shared" si="345"/>
        <v>640</v>
      </c>
      <c r="BC554" s="8">
        <f t="shared" si="346"/>
        <v>640</v>
      </c>
      <c r="BD554" s="8">
        <f t="shared" si="347"/>
        <v>640</v>
      </c>
      <c r="BE554" s="8">
        <f t="shared" si="348"/>
        <v>640</v>
      </c>
      <c r="BF554" s="8">
        <f t="shared" si="349"/>
        <v>640</v>
      </c>
      <c r="BG554" s="8" t="str">
        <f t="shared" si="350"/>
        <v/>
      </c>
      <c r="BH554" s="8" t="str">
        <f t="shared" si="351"/>
        <v/>
      </c>
      <c r="BI554" s="8" t="str">
        <f t="shared" si="352"/>
        <v/>
      </c>
      <c r="BJ554" s="8" t="str">
        <f t="shared" si="353"/>
        <v/>
      </c>
      <c r="BK554" s="8" t="str">
        <f t="shared" si="354"/>
        <v/>
      </c>
      <c r="BL554" s="8" t="str">
        <f t="shared" si="355"/>
        <v/>
      </c>
      <c r="BM554" s="8" t="str">
        <f t="shared" si="356"/>
        <v/>
      </c>
      <c r="BN554" s="8" t="str">
        <f t="shared" si="357"/>
        <v/>
      </c>
      <c r="BO554" s="8" t="str">
        <f t="shared" si="358"/>
        <v/>
      </c>
      <c r="BP554" s="8" t="str">
        <f t="shared" si="359"/>
        <v/>
      </c>
      <c r="BQ554" s="8" t="str">
        <f t="shared" si="360"/>
        <v/>
      </c>
    </row>
    <row r="555" spans="1:69" x14ac:dyDescent="0.2">
      <c r="A555" s="8" t="str">
        <f>Binning!B558</f>
        <v>SOC</v>
      </c>
      <c r="B555" s="8" t="str">
        <f>Binning!C558</f>
        <v>MS003</v>
      </c>
      <c r="C555" s="8" t="str">
        <f>Binning!D558</f>
        <v>E1</v>
      </c>
      <c r="D555" s="8" t="str">
        <f>Binning!F558</f>
        <v>MS003_E1</v>
      </c>
      <c r="E555" s="8" t="str">
        <f>Binning!G558</f>
        <v>Bin1</v>
      </c>
      <c r="F555" s="8">
        <f>Binning!H558</f>
        <v>1025</v>
      </c>
      <c r="G555" s="8">
        <f>Binning!I558</f>
        <v>105</v>
      </c>
      <c r="H555" s="8">
        <f>Binning!J558</f>
        <v>141</v>
      </c>
      <c r="J555" s="8">
        <f>Binning!L558</f>
        <v>855</v>
      </c>
      <c r="K555" s="8">
        <f>Binning!M558</f>
        <v>690</v>
      </c>
      <c r="L555" s="8">
        <f>Binning!N558</f>
        <v>25</v>
      </c>
      <c r="M555" s="8">
        <f>Binning!Y558</f>
        <v>5</v>
      </c>
      <c r="O555" s="8">
        <f t="shared" si="332"/>
        <v>125</v>
      </c>
      <c r="P555" s="8">
        <f>Binning!AZ558</f>
        <v>112.7705130696</v>
      </c>
      <c r="Q555" s="8" t="str">
        <f t="shared" si="333"/>
        <v>MS003_E1</v>
      </c>
      <c r="R555" s="8">
        <f t="shared" ref="R555:AG570" si="364">IF($O555*1.03&gt;R$2,MAX(MIN(FLOOR(($F555-$G555*LOG10($P555*R$2/100))/$M555,1)*$M555,$J555),$K555),"")</f>
        <v>855</v>
      </c>
      <c r="S555" s="8">
        <f t="shared" si="364"/>
        <v>855</v>
      </c>
      <c r="T555" s="8">
        <f t="shared" si="364"/>
        <v>855</v>
      </c>
      <c r="U555" s="8">
        <f t="shared" si="364"/>
        <v>855</v>
      </c>
      <c r="V555" s="8">
        <f t="shared" si="364"/>
        <v>850</v>
      </c>
      <c r="W555" s="8">
        <f t="shared" si="364"/>
        <v>840</v>
      </c>
      <c r="X555" s="8">
        <f t="shared" si="364"/>
        <v>830</v>
      </c>
      <c r="Y555" s="8">
        <f t="shared" si="364"/>
        <v>825</v>
      </c>
      <c r="Z555" s="8">
        <f t="shared" si="364"/>
        <v>815</v>
      </c>
      <c r="AA555" s="8">
        <f t="shared" si="364"/>
        <v>810</v>
      </c>
      <c r="AB555" s="8">
        <f t="shared" si="364"/>
        <v>805</v>
      </c>
      <c r="AC555" s="8">
        <f t="shared" si="364"/>
        <v>805</v>
      </c>
      <c r="AD555" s="8">
        <f t="shared" si="364"/>
        <v>800</v>
      </c>
      <c r="AE555" s="8" t="str">
        <f t="shared" si="364"/>
        <v/>
      </c>
      <c r="AF555" s="8" t="str">
        <f t="shared" si="364"/>
        <v/>
      </c>
      <c r="AG555" s="8" t="str">
        <f t="shared" si="364"/>
        <v/>
      </c>
      <c r="AH555" s="8" t="str">
        <f t="shared" si="363"/>
        <v/>
      </c>
      <c r="AI555" s="8" t="str">
        <f t="shared" si="363"/>
        <v/>
      </c>
      <c r="AJ555" s="8" t="str">
        <f t="shared" si="363"/>
        <v/>
      </c>
      <c r="AK555" s="8" t="str">
        <f t="shared" si="363"/>
        <v/>
      </c>
      <c r="AL555" s="8" t="str">
        <f t="shared" si="363"/>
        <v/>
      </c>
      <c r="AM555" s="8" t="str">
        <f t="shared" si="363"/>
        <v/>
      </c>
      <c r="AN555" s="8" t="str">
        <f t="shared" si="363"/>
        <v/>
      </c>
      <c r="AO555" s="8" t="str">
        <f t="shared" si="363"/>
        <v/>
      </c>
      <c r="AQ555" s="8">
        <f t="shared" si="334"/>
        <v>125</v>
      </c>
      <c r="AR555" s="8">
        <f t="shared" si="335"/>
        <v>112.7705130696</v>
      </c>
      <c r="AS555" s="8" t="str">
        <f t="shared" si="336"/>
        <v>MS003_E1</v>
      </c>
      <c r="AT555" s="8">
        <f t="shared" si="337"/>
        <v>880</v>
      </c>
      <c r="AU555" s="8">
        <f t="shared" si="338"/>
        <v>880</v>
      </c>
      <c r="AV555" s="8">
        <f t="shared" si="339"/>
        <v>880</v>
      </c>
      <c r="AW555" s="8">
        <f t="shared" si="340"/>
        <v>880</v>
      </c>
      <c r="AX555" s="8">
        <f t="shared" si="341"/>
        <v>875</v>
      </c>
      <c r="AY555" s="8">
        <f t="shared" si="342"/>
        <v>865</v>
      </c>
      <c r="AZ555" s="8">
        <f t="shared" si="343"/>
        <v>855</v>
      </c>
      <c r="BA555" s="8">
        <f t="shared" si="344"/>
        <v>850</v>
      </c>
      <c r="BB555" s="8">
        <f t="shared" si="345"/>
        <v>840</v>
      </c>
      <c r="BC555" s="8">
        <f t="shared" si="346"/>
        <v>835</v>
      </c>
      <c r="BD555" s="8">
        <f t="shared" si="347"/>
        <v>830</v>
      </c>
      <c r="BE555" s="8">
        <f t="shared" si="348"/>
        <v>830</v>
      </c>
      <c r="BF555" s="8">
        <f t="shared" si="349"/>
        <v>825</v>
      </c>
      <c r="BG555" s="8" t="str">
        <f t="shared" si="350"/>
        <v/>
      </c>
      <c r="BH555" s="8" t="str">
        <f t="shared" si="351"/>
        <v/>
      </c>
      <c r="BI555" s="8" t="str">
        <f t="shared" si="352"/>
        <v/>
      </c>
      <c r="BJ555" s="8" t="str">
        <f t="shared" si="353"/>
        <v/>
      </c>
      <c r="BK555" s="8" t="str">
        <f t="shared" si="354"/>
        <v/>
      </c>
      <c r="BL555" s="8" t="str">
        <f t="shared" si="355"/>
        <v/>
      </c>
      <c r="BM555" s="8" t="str">
        <f t="shared" si="356"/>
        <v/>
      </c>
      <c r="BN555" s="8" t="str">
        <f t="shared" si="357"/>
        <v/>
      </c>
      <c r="BO555" s="8" t="str">
        <f t="shared" si="358"/>
        <v/>
      </c>
      <c r="BP555" s="8" t="str">
        <f t="shared" si="359"/>
        <v/>
      </c>
      <c r="BQ555" s="8" t="str">
        <f t="shared" si="360"/>
        <v/>
      </c>
    </row>
    <row r="556" spans="1:69" x14ac:dyDescent="0.2">
      <c r="A556" s="8" t="str">
        <f>Binning!B559</f>
        <v>SOC</v>
      </c>
      <c r="B556" s="8" t="str">
        <f>Binning!C559</f>
        <v>MS003</v>
      </c>
      <c r="C556" s="8" t="str">
        <f>Binning!D559</f>
        <v>E2</v>
      </c>
      <c r="D556" s="8" t="str">
        <f>Binning!F559</f>
        <v>MS003_E2</v>
      </c>
      <c r="E556" s="8" t="str">
        <f>Binning!G559</f>
        <v>Bin1</v>
      </c>
      <c r="F556" s="8">
        <f>Binning!H559</f>
        <v>1010</v>
      </c>
      <c r="G556" s="8">
        <f>Binning!I559</f>
        <v>105</v>
      </c>
      <c r="H556" s="8">
        <f>Binning!J559</f>
        <v>141</v>
      </c>
      <c r="J556" s="8">
        <f>Binning!L559</f>
        <v>845</v>
      </c>
      <c r="K556" s="8">
        <f>Binning!M559</f>
        <v>690</v>
      </c>
      <c r="L556" s="8">
        <f>Binning!N559</f>
        <v>25</v>
      </c>
      <c r="M556" s="8">
        <f>Binning!Y559</f>
        <v>5</v>
      </c>
      <c r="O556" s="8">
        <f t="shared" si="332"/>
        <v>125</v>
      </c>
      <c r="P556" s="8">
        <f>Binning!AZ559</f>
        <v>112.7705130696</v>
      </c>
      <c r="Q556" s="8" t="str">
        <f t="shared" si="333"/>
        <v>MS003_E2</v>
      </c>
      <c r="R556" s="8">
        <f t="shared" si="364"/>
        <v>845</v>
      </c>
      <c r="S556" s="8">
        <f t="shared" si="364"/>
        <v>845</v>
      </c>
      <c r="T556" s="8">
        <f t="shared" si="364"/>
        <v>845</v>
      </c>
      <c r="U556" s="8">
        <f t="shared" si="364"/>
        <v>845</v>
      </c>
      <c r="V556" s="8">
        <f t="shared" si="364"/>
        <v>835</v>
      </c>
      <c r="W556" s="8">
        <f t="shared" si="364"/>
        <v>825</v>
      </c>
      <c r="X556" s="8">
        <f t="shared" si="364"/>
        <v>815</v>
      </c>
      <c r="Y556" s="8">
        <f t="shared" si="364"/>
        <v>810</v>
      </c>
      <c r="Z556" s="8">
        <f t="shared" si="364"/>
        <v>800</v>
      </c>
      <c r="AA556" s="8">
        <f t="shared" si="364"/>
        <v>795</v>
      </c>
      <c r="AB556" s="8">
        <f t="shared" si="364"/>
        <v>790</v>
      </c>
      <c r="AC556" s="8">
        <f t="shared" si="364"/>
        <v>790</v>
      </c>
      <c r="AD556" s="8">
        <f t="shared" si="364"/>
        <v>785</v>
      </c>
      <c r="AE556" s="8" t="str">
        <f t="shared" si="364"/>
        <v/>
      </c>
      <c r="AF556" s="8" t="str">
        <f t="shared" si="364"/>
        <v/>
      </c>
      <c r="AG556" s="8" t="str">
        <f t="shared" si="364"/>
        <v/>
      </c>
      <c r="AH556" s="8" t="str">
        <f t="shared" si="363"/>
        <v/>
      </c>
      <c r="AI556" s="8" t="str">
        <f t="shared" si="363"/>
        <v/>
      </c>
      <c r="AJ556" s="8" t="str">
        <f t="shared" si="363"/>
        <v/>
      </c>
      <c r="AK556" s="8" t="str">
        <f t="shared" si="363"/>
        <v/>
      </c>
      <c r="AL556" s="8" t="str">
        <f t="shared" si="363"/>
        <v/>
      </c>
      <c r="AM556" s="8" t="str">
        <f t="shared" si="363"/>
        <v/>
      </c>
      <c r="AN556" s="8" t="str">
        <f t="shared" si="363"/>
        <v/>
      </c>
      <c r="AO556" s="8" t="str">
        <f t="shared" si="363"/>
        <v/>
      </c>
      <c r="AQ556" s="8">
        <f t="shared" si="334"/>
        <v>125</v>
      </c>
      <c r="AR556" s="8">
        <f t="shared" si="335"/>
        <v>112.7705130696</v>
      </c>
      <c r="AS556" s="8" t="str">
        <f t="shared" si="336"/>
        <v>MS003_E2</v>
      </c>
      <c r="AT556" s="8">
        <f t="shared" si="337"/>
        <v>870</v>
      </c>
      <c r="AU556" s="8">
        <f t="shared" si="338"/>
        <v>870</v>
      </c>
      <c r="AV556" s="8">
        <f t="shared" si="339"/>
        <v>870</v>
      </c>
      <c r="AW556" s="8">
        <f t="shared" si="340"/>
        <v>870</v>
      </c>
      <c r="AX556" s="8">
        <f t="shared" si="341"/>
        <v>860</v>
      </c>
      <c r="AY556" s="8">
        <f t="shared" si="342"/>
        <v>850</v>
      </c>
      <c r="AZ556" s="8">
        <f t="shared" si="343"/>
        <v>840</v>
      </c>
      <c r="BA556" s="8">
        <f t="shared" si="344"/>
        <v>835</v>
      </c>
      <c r="BB556" s="8">
        <f t="shared" si="345"/>
        <v>825</v>
      </c>
      <c r="BC556" s="8">
        <f t="shared" si="346"/>
        <v>820</v>
      </c>
      <c r="BD556" s="8">
        <f t="shared" si="347"/>
        <v>815</v>
      </c>
      <c r="BE556" s="8">
        <f t="shared" si="348"/>
        <v>815</v>
      </c>
      <c r="BF556" s="8">
        <f t="shared" si="349"/>
        <v>810</v>
      </c>
      <c r="BG556" s="8" t="str">
        <f t="shared" si="350"/>
        <v/>
      </c>
      <c r="BH556" s="8" t="str">
        <f t="shared" si="351"/>
        <v/>
      </c>
      <c r="BI556" s="8" t="str">
        <f t="shared" si="352"/>
        <v/>
      </c>
      <c r="BJ556" s="8" t="str">
        <f t="shared" si="353"/>
        <v/>
      </c>
      <c r="BK556" s="8" t="str">
        <f t="shared" si="354"/>
        <v/>
      </c>
      <c r="BL556" s="8" t="str">
        <f t="shared" si="355"/>
        <v/>
      </c>
      <c r="BM556" s="8" t="str">
        <f t="shared" si="356"/>
        <v/>
      </c>
      <c r="BN556" s="8" t="str">
        <f t="shared" si="357"/>
        <v/>
      </c>
      <c r="BO556" s="8" t="str">
        <f t="shared" si="358"/>
        <v/>
      </c>
      <c r="BP556" s="8" t="str">
        <f t="shared" si="359"/>
        <v/>
      </c>
      <c r="BQ556" s="8" t="str">
        <f t="shared" si="360"/>
        <v/>
      </c>
    </row>
    <row r="557" spans="1:69" x14ac:dyDescent="0.2">
      <c r="A557" s="8" t="str">
        <f>Binning!B560</f>
        <v>SOC</v>
      </c>
      <c r="B557" s="8" t="str">
        <f>Binning!C560</f>
        <v>MS003</v>
      </c>
      <c r="C557" s="8" t="str">
        <f>Binning!D560</f>
        <v>E3</v>
      </c>
      <c r="D557" s="8" t="str">
        <f>Binning!F560</f>
        <v>MS003_E3</v>
      </c>
      <c r="E557" s="8" t="str">
        <f>Binning!G560</f>
        <v>Bin1</v>
      </c>
      <c r="F557" s="8">
        <f>Binning!H560</f>
        <v>995</v>
      </c>
      <c r="G557" s="8">
        <f>Binning!I560</f>
        <v>105</v>
      </c>
      <c r="H557" s="8">
        <f>Binning!J560</f>
        <v>141</v>
      </c>
      <c r="J557" s="8">
        <f>Binning!L560</f>
        <v>835</v>
      </c>
      <c r="K557" s="8">
        <f>Binning!M560</f>
        <v>690</v>
      </c>
      <c r="L557" s="8">
        <f>Binning!N560</f>
        <v>25</v>
      </c>
      <c r="M557" s="8">
        <f>Binning!Y560</f>
        <v>5</v>
      </c>
      <c r="O557" s="8">
        <f t="shared" si="332"/>
        <v>125</v>
      </c>
      <c r="P557" s="8">
        <f>Binning!AZ560</f>
        <v>112.7705130696</v>
      </c>
      <c r="Q557" s="8" t="str">
        <f t="shared" si="333"/>
        <v>MS003_E3</v>
      </c>
      <c r="R557" s="8">
        <f t="shared" si="364"/>
        <v>835</v>
      </c>
      <c r="S557" s="8">
        <f t="shared" si="364"/>
        <v>835</v>
      </c>
      <c r="T557" s="8">
        <f t="shared" si="364"/>
        <v>835</v>
      </c>
      <c r="U557" s="8">
        <f t="shared" si="364"/>
        <v>830</v>
      </c>
      <c r="V557" s="8">
        <f t="shared" si="364"/>
        <v>820</v>
      </c>
      <c r="W557" s="8">
        <f t="shared" si="364"/>
        <v>810</v>
      </c>
      <c r="X557" s="8">
        <f t="shared" si="364"/>
        <v>800</v>
      </c>
      <c r="Y557" s="8">
        <f t="shared" si="364"/>
        <v>795</v>
      </c>
      <c r="Z557" s="8">
        <f t="shared" si="364"/>
        <v>785</v>
      </c>
      <c r="AA557" s="8">
        <f t="shared" si="364"/>
        <v>780</v>
      </c>
      <c r="AB557" s="8">
        <f t="shared" si="364"/>
        <v>775</v>
      </c>
      <c r="AC557" s="8">
        <f t="shared" si="364"/>
        <v>775</v>
      </c>
      <c r="AD557" s="8">
        <f t="shared" si="364"/>
        <v>770</v>
      </c>
      <c r="AE557" s="8" t="str">
        <f t="shared" si="364"/>
        <v/>
      </c>
      <c r="AF557" s="8" t="str">
        <f t="shared" si="364"/>
        <v/>
      </c>
      <c r="AG557" s="8" t="str">
        <f t="shared" si="364"/>
        <v/>
      </c>
      <c r="AH557" s="8" t="str">
        <f t="shared" si="363"/>
        <v/>
      </c>
      <c r="AI557" s="8" t="str">
        <f t="shared" si="363"/>
        <v/>
      </c>
      <c r="AJ557" s="8" t="str">
        <f t="shared" si="363"/>
        <v/>
      </c>
      <c r="AK557" s="8" t="str">
        <f t="shared" si="363"/>
        <v/>
      </c>
      <c r="AL557" s="8" t="str">
        <f t="shared" si="363"/>
        <v/>
      </c>
      <c r="AM557" s="8" t="str">
        <f t="shared" si="363"/>
        <v/>
      </c>
      <c r="AN557" s="8" t="str">
        <f t="shared" si="363"/>
        <v/>
      </c>
      <c r="AO557" s="8" t="str">
        <f t="shared" si="363"/>
        <v/>
      </c>
      <c r="AQ557" s="8">
        <f t="shared" si="334"/>
        <v>125</v>
      </c>
      <c r="AR557" s="8">
        <f t="shared" si="335"/>
        <v>112.7705130696</v>
      </c>
      <c r="AS557" s="8" t="str">
        <f t="shared" si="336"/>
        <v>MS003_E3</v>
      </c>
      <c r="AT557" s="8">
        <f t="shared" si="337"/>
        <v>860</v>
      </c>
      <c r="AU557" s="8">
        <f t="shared" si="338"/>
        <v>860</v>
      </c>
      <c r="AV557" s="8">
        <f t="shared" si="339"/>
        <v>860</v>
      </c>
      <c r="AW557" s="8">
        <f t="shared" si="340"/>
        <v>855</v>
      </c>
      <c r="AX557" s="8">
        <f t="shared" si="341"/>
        <v>845</v>
      </c>
      <c r="AY557" s="8">
        <f t="shared" si="342"/>
        <v>835</v>
      </c>
      <c r="AZ557" s="8">
        <f t="shared" si="343"/>
        <v>825</v>
      </c>
      <c r="BA557" s="8">
        <f t="shared" si="344"/>
        <v>820</v>
      </c>
      <c r="BB557" s="8">
        <f t="shared" si="345"/>
        <v>810</v>
      </c>
      <c r="BC557" s="8">
        <f t="shared" si="346"/>
        <v>805</v>
      </c>
      <c r="BD557" s="8">
        <f t="shared" si="347"/>
        <v>800</v>
      </c>
      <c r="BE557" s="8">
        <f t="shared" si="348"/>
        <v>800</v>
      </c>
      <c r="BF557" s="8">
        <f t="shared" si="349"/>
        <v>795</v>
      </c>
      <c r="BG557" s="8" t="str">
        <f t="shared" si="350"/>
        <v/>
      </c>
      <c r="BH557" s="8" t="str">
        <f t="shared" si="351"/>
        <v/>
      </c>
      <c r="BI557" s="8" t="str">
        <f t="shared" si="352"/>
        <v/>
      </c>
      <c r="BJ557" s="8" t="str">
        <f t="shared" si="353"/>
        <v/>
      </c>
      <c r="BK557" s="8" t="str">
        <f t="shared" si="354"/>
        <v/>
      </c>
      <c r="BL557" s="8" t="str">
        <f t="shared" si="355"/>
        <v/>
      </c>
      <c r="BM557" s="8" t="str">
        <f t="shared" si="356"/>
        <v/>
      </c>
      <c r="BN557" s="8" t="str">
        <f t="shared" si="357"/>
        <v/>
      </c>
      <c r="BO557" s="8" t="str">
        <f t="shared" si="358"/>
        <v/>
      </c>
      <c r="BP557" s="8" t="str">
        <f t="shared" si="359"/>
        <v/>
      </c>
      <c r="BQ557" s="8" t="str">
        <f t="shared" si="360"/>
        <v/>
      </c>
    </row>
    <row r="558" spans="1:69" x14ac:dyDescent="0.2">
      <c r="A558" s="8" t="str">
        <f>Binning!B561</f>
        <v>SOC</v>
      </c>
      <c r="B558" s="8" t="str">
        <f>Binning!C561</f>
        <v>MS003</v>
      </c>
      <c r="C558" s="8" t="str">
        <f>Binning!D561</f>
        <v>E4</v>
      </c>
      <c r="D558" s="8" t="str">
        <f>Binning!F561</f>
        <v>MS003_E4</v>
      </c>
      <c r="E558" s="8" t="str">
        <f>Binning!G561</f>
        <v>Bin1</v>
      </c>
      <c r="F558" s="8">
        <f>Binning!H561</f>
        <v>980</v>
      </c>
      <c r="G558" s="8">
        <f>Binning!I561</f>
        <v>105</v>
      </c>
      <c r="H558" s="8">
        <f>Binning!J561</f>
        <v>141</v>
      </c>
      <c r="J558" s="8">
        <f>Binning!L561</f>
        <v>835</v>
      </c>
      <c r="K558" s="8">
        <f>Binning!M561</f>
        <v>690</v>
      </c>
      <c r="L558" s="8">
        <f>Binning!N561</f>
        <v>25</v>
      </c>
      <c r="M558" s="8">
        <f>Binning!Y561</f>
        <v>5</v>
      </c>
      <c r="O558" s="8">
        <f t="shared" si="332"/>
        <v>125</v>
      </c>
      <c r="P558" s="8">
        <f>Binning!AZ561</f>
        <v>112.7705130696</v>
      </c>
      <c r="Q558" s="8" t="str">
        <f t="shared" si="333"/>
        <v>MS003_E4</v>
      </c>
      <c r="R558" s="8">
        <f t="shared" si="364"/>
        <v>835</v>
      </c>
      <c r="S558" s="8">
        <f t="shared" si="364"/>
        <v>835</v>
      </c>
      <c r="T558" s="8">
        <f t="shared" si="364"/>
        <v>835</v>
      </c>
      <c r="U558" s="8">
        <f t="shared" si="364"/>
        <v>815</v>
      </c>
      <c r="V558" s="8">
        <f t="shared" si="364"/>
        <v>805</v>
      </c>
      <c r="W558" s="8">
        <f t="shared" si="364"/>
        <v>795</v>
      </c>
      <c r="X558" s="8">
        <f t="shared" si="364"/>
        <v>785</v>
      </c>
      <c r="Y558" s="8">
        <f t="shared" si="364"/>
        <v>780</v>
      </c>
      <c r="Z558" s="8">
        <f t="shared" si="364"/>
        <v>770</v>
      </c>
      <c r="AA558" s="8">
        <f t="shared" si="364"/>
        <v>765</v>
      </c>
      <c r="AB558" s="8">
        <f t="shared" si="364"/>
        <v>760</v>
      </c>
      <c r="AC558" s="8">
        <f t="shared" si="364"/>
        <v>760</v>
      </c>
      <c r="AD558" s="8">
        <f t="shared" si="364"/>
        <v>755</v>
      </c>
      <c r="AE558" s="8" t="str">
        <f t="shared" si="364"/>
        <v/>
      </c>
      <c r="AF558" s="8" t="str">
        <f t="shared" si="364"/>
        <v/>
      </c>
      <c r="AG558" s="8" t="str">
        <f t="shared" si="364"/>
        <v/>
      </c>
      <c r="AH558" s="8" t="str">
        <f t="shared" si="363"/>
        <v/>
      </c>
      <c r="AI558" s="8" t="str">
        <f t="shared" si="363"/>
        <v/>
      </c>
      <c r="AJ558" s="8" t="str">
        <f t="shared" si="363"/>
        <v/>
      </c>
      <c r="AK558" s="8" t="str">
        <f t="shared" si="363"/>
        <v/>
      </c>
      <c r="AL558" s="8" t="str">
        <f t="shared" si="363"/>
        <v/>
      </c>
      <c r="AM558" s="8" t="str">
        <f t="shared" si="363"/>
        <v/>
      </c>
      <c r="AN558" s="8" t="str">
        <f t="shared" si="363"/>
        <v/>
      </c>
      <c r="AO558" s="8" t="str">
        <f t="shared" si="363"/>
        <v/>
      </c>
      <c r="AQ558" s="8">
        <f t="shared" si="334"/>
        <v>125</v>
      </c>
      <c r="AR558" s="8">
        <f t="shared" si="335"/>
        <v>112.7705130696</v>
      </c>
      <c r="AS558" s="8" t="str">
        <f t="shared" si="336"/>
        <v>MS003_E4</v>
      </c>
      <c r="AT558" s="8">
        <f t="shared" si="337"/>
        <v>860</v>
      </c>
      <c r="AU558" s="8">
        <f t="shared" si="338"/>
        <v>860</v>
      </c>
      <c r="AV558" s="8">
        <f t="shared" si="339"/>
        <v>860</v>
      </c>
      <c r="AW558" s="8">
        <f t="shared" si="340"/>
        <v>840</v>
      </c>
      <c r="AX558" s="8">
        <f t="shared" si="341"/>
        <v>830</v>
      </c>
      <c r="AY558" s="8">
        <f t="shared" si="342"/>
        <v>820</v>
      </c>
      <c r="AZ558" s="8">
        <f t="shared" si="343"/>
        <v>810</v>
      </c>
      <c r="BA558" s="8">
        <f t="shared" si="344"/>
        <v>805</v>
      </c>
      <c r="BB558" s="8">
        <f t="shared" si="345"/>
        <v>795</v>
      </c>
      <c r="BC558" s="8">
        <f t="shared" si="346"/>
        <v>790</v>
      </c>
      <c r="BD558" s="8">
        <f t="shared" si="347"/>
        <v>785</v>
      </c>
      <c r="BE558" s="8">
        <f t="shared" si="348"/>
        <v>785</v>
      </c>
      <c r="BF558" s="8">
        <f t="shared" si="349"/>
        <v>780</v>
      </c>
      <c r="BG558" s="8" t="str">
        <f t="shared" si="350"/>
        <v/>
      </c>
      <c r="BH558" s="8" t="str">
        <f t="shared" si="351"/>
        <v/>
      </c>
      <c r="BI558" s="8" t="str">
        <f t="shared" si="352"/>
        <v/>
      </c>
      <c r="BJ558" s="8" t="str">
        <f t="shared" si="353"/>
        <v/>
      </c>
      <c r="BK558" s="8" t="str">
        <f t="shared" si="354"/>
        <v/>
      </c>
      <c r="BL558" s="8" t="str">
        <f t="shared" si="355"/>
        <v/>
      </c>
      <c r="BM558" s="8" t="str">
        <f t="shared" si="356"/>
        <v/>
      </c>
      <c r="BN558" s="8" t="str">
        <f t="shared" si="357"/>
        <v/>
      </c>
      <c r="BO558" s="8" t="str">
        <f t="shared" si="358"/>
        <v/>
      </c>
      <c r="BP558" s="8" t="str">
        <f t="shared" si="359"/>
        <v/>
      </c>
      <c r="BQ558" s="8" t="str">
        <f t="shared" si="360"/>
        <v/>
      </c>
    </row>
    <row r="559" spans="1:69" x14ac:dyDescent="0.2">
      <c r="A559" s="8" t="str">
        <f>Binning!B562</f>
        <v>SOC</v>
      </c>
      <c r="B559" s="8" t="str">
        <f>Binning!C562</f>
        <v>MS003</v>
      </c>
      <c r="C559" s="8" t="str">
        <f>Binning!D562</f>
        <v>E5</v>
      </c>
      <c r="D559" s="8" t="str">
        <f>Binning!F562</f>
        <v>MS003_E5</v>
      </c>
      <c r="E559" s="8" t="str">
        <f>Binning!G562</f>
        <v>Bin1</v>
      </c>
      <c r="F559" s="8">
        <f>Binning!H562</f>
        <v>965</v>
      </c>
      <c r="G559" s="8">
        <f>Binning!I562</f>
        <v>105</v>
      </c>
      <c r="H559" s="8">
        <f>Binning!J562</f>
        <v>141</v>
      </c>
      <c r="J559" s="8">
        <f>Binning!L562</f>
        <v>835</v>
      </c>
      <c r="K559" s="8">
        <f>Binning!M562</f>
        <v>690</v>
      </c>
      <c r="L559" s="8">
        <f>Binning!N562</f>
        <v>25</v>
      </c>
      <c r="M559" s="8">
        <f>Binning!Y562</f>
        <v>5</v>
      </c>
      <c r="O559" s="8">
        <f t="shared" si="332"/>
        <v>125</v>
      </c>
      <c r="P559" s="8">
        <f>Binning!AZ562</f>
        <v>112.7705130696</v>
      </c>
      <c r="Q559" s="8" t="str">
        <f t="shared" si="333"/>
        <v>MS003_E5</v>
      </c>
      <c r="R559" s="8">
        <f t="shared" si="364"/>
        <v>835</v>
      </c>
      <c r="S559" s="8">
        <f t="shared" si="364"/>
        <v>835</v>
      </c>
      <c r="T559" s="8">
        <f t="shared" si="364"/>
        <v>820</v>
      </c>
      <c r="U559" s="8">
        <f t="shared" si="364"/>
        <v>800</v>
      </c>
      <c r="V559" s="8">
        <f t="shared" si="364"/>
        <v>790</v>
      </c>
      <c r="W559" s="8">
        <f t="shared" si="364"/>
        <v>780</v>
      </c>
      <c r="X559" s="8">
        <f t="shared" si="364"/>
        <v>770</v>
      </c>
      <c r="Y559" s="8">
        <f t="shared" si="364"/>
        <v>765</v>
      </c>
      <c r="Z559" s="8">
        <f t="shared" si="364"/>
        <v>755</v>
      </c>
      <c r="AA559" s="8">
        <f t="shared" si="364"/>
        <v>750</v>
      </c>
      <c r="AB559" s="8">
        <f t="shared" si="364"/>
        <v>745</v>
      </c>
      <c r="AC559" s="8">
        <f t="shared" si="364"/>
        <v>745</v>
      </c>
      <c r="AD559" s="8">
        <f t="shared" si="364"/>
        <v>740</v>
      </c>
      <c r="AE559" s="8" t="str">
        <f t="shared" si="364"/>
        <v/>
      </c>
      <c r="AF559" s="8" t="str">
        <f t="shared" si="364"/>
        <v/>
      </c>
      <c r="AG559" s="8" t="str">
        <f t="shared" si="364"/>
        <v/>
      </c>
      <c r="AH559" s="8" t="str">
        <f t="shared" si="363"/>
        <v/>
      </c>
      <c r="AI559" s="8" t="str">
        <f t="shared" si="363"/>
        <v/>
      </c>
      <c r="AJ559" s="8" t="str">
        <f t="shared" si="363"/>
        <v/>
      </c>
      <c r="AK559" s="8" t="str">
        <f t="shared" si="363"/>
        <v/>
      </c>
      <c r="AL559" s="8" t="str">
        <f t="shared" si="363"/>
        <v/>
      </c>
      <c r="AM559" s="8" t="str">
        <f t="shared" si="363"/>
        <v/>
      </c>
      <c r="AN559" s="8" t="str">
        <f t="shared" si="363"/>
        <v/>
      </c>
      <c r="AO559" s="8" t="str">
        <f t="shared" si="363"/>
        <v/>
      </c>
      <c r="AQ559" s="8">
        <f t="shared" si="334"/>
        <v>125</v>
      </c>
      <c r="AR559" s="8">
        <f t="shared" si="335"/>
        <v>112.7705130696</v>
      </c>
      <c r="AS559" s="8" t="str">
        <f t="shared" si="336"/>
        <v>MS003_E5</v>
      </c>
      <c r="AT559" s="8">
        <f t="shared" si="337"/>
        <v>860</v>
      </c>
      <c r="AU559" s="8">
        <f t="shared" si="338"/>
        <v>860</v>
      </c>
      <c r="AV559" s="8">
        <f t="shared" si="339"/>
        <v>845</v>
      </c>
      <c r="AW559" s="8">
        <f t="shared" si="340"/>
        <v>825</v>
      </c>
      <c r="AX559" s="8">
        <f t="shared" si="341"/>
        <v>815</v>
      </c>
      <c r="AY559" s="8">
        <f t="shared" si="342"/>
        <v>805</v>
      </c>
      <c r="AZ559" s="8">
        <f t="shared" si="343"/>
        <v>795</v>
      </c>
      <c r="BA559" s="8">
        <f t="shared" si="344"/>
        <v>790</v>
      </c>
      <c r="BB559" s="8">
        <f t="shared" si="345"/>
        <v>780</v>
      </c>
      <c r="BC559" s="8">
        <f t="shared" si="346"/>
        <v>775</v>
      </c>
      <c r="BD559" s="8">
        <f t="shared" si="347"/>
        <v>770</v>
      </c>
      <c r="BE559" s="8">
        <f t="shared" si="348"/>
        <v>770</v>
      </c>
      <c r="BF559" s="8">
        <f t="shared" si="349"/>
        <v>765</v>
      </c>
      <c r="BG559" s="8" t="str">
        <f t="shared" si="350"/>
        <v/>
      </c>
      <c r="BH559" s="8" t="str">
        <f t="shared" si="351"/>
        <v/>
      </c>
      <c r="BI559" s="8" t="str">
        <f t="shared" si="352"/>
        <v/>
      </c>
      <c r="BJ559" s="8" t="str">
        <f t="shared" si="353"/>
        <v/>
      </c>
      <c r="BK559" s="8" t="str">
        <f t="shared" si="354"/>
        <v/>
      </c>
      <c r="BL559" s="8" t="str">
        <f t="shared" si="355"/>
        <v/>
      </c>
      <c r="BM559" s="8" t="str">
        <f t="shared" si="356"/>
        <v/>
      </c>
      <c r="BN559" s="8" t="str">
        <f t="shared" si="357"/>
        <v/>
      </c>
      <c r="BO559" s="8" t="str">
        <f t="shared" si="358"/>
        <v/>
      </c>
      <c r="BP559" s="8" t="str">
        <f t="shared" si="359"/>
        <v/>
      </c>
      <c r="BQ559" s="8" t="str">
        <f t="shared" si="360"/>
        <v/>
      </c>
    </row>
    <row r="560" spans="1:69" x14ac:dyDescent="0.2">
      <c r="A560" s="8" t="str">
        <f>Binning!B563</f>
        <v>SOC</v>
      </c>
      <c r="B560" s="8" t="str">
        <f>Binning!C563</f>
        <v>MS003</v>
      </c>
      <c r="C560" s="8" t="str">
        <f>Binning!D563</f>
        <v>E6</v>
      </c>
      <c r="D560" s="8" t="str">
        <f>Binning!F563</f>
        <v>MS003_E6</v>
      </c>
      <c r="E560" s="8" t="str">
        <f>Binning!G563</f>
        <v>Bin1</v>
      </c>
      <c r="F560" s="8">
        <f>Binning!H563</f>
        <v>950</v>
      </c>
      <c r="G560" s="8">
        <f>Binning!I563</f>
        <v>105</v>
      </c>
      <c r="H560" s="8">
        <f>Binning!J563</f>
        <v>141</v>
      </c>
      <c r="J560" s="8">
        <f>Binning!L563</f>
        <v>835</v>
      </c>
      <c r="K560" s="8">
        <f>Binning!M563</f>
        <v>690</v>
      </c>
      <c r="L560" s="8">
        <f>Binning!N563</f>
        <v>25</v>
      </c>
      <c r="M560" s="8">
        <f>Binning!Y563</f>
        <v>5</v>
      </c>
      <c r="O560" s="8">
        <f t="shared" si="332"/>
        <v>125</v>
      </c>
      <c r="P560" s="8">
        <f>Binning!AZ563</f>
        <v>112.7705130696</v>
      </c>
      <c r="Q560" s="8" t="str">
        <f t="shared" si="333"/>
        <v>MS003_E6</v>
      </c>
      <c r="R560" s="8">
        <f t="shared" si="364"/>
        <v>835</v>
      </c>
      <c r="S560" s="8">
        <f t="shared" si="364"/>
        <v>835</v>
      </c>
      <c r="T560" s="8">
        <f t="shared" si="364"/>
        <v>805</v>
      </c>
      <c r="U560" s="8">
        <f t="shared" si="364"/>
        <v>785</v>
      </c>
      <c r="V560" s="8">
        <f t="shared" si="364"/>
        <v>775</v>
      </c>
      <c r="W560" s="8">
        <f t="shared" si="364"/>
        <v>765</v>
      </c>
      <c r="X560" s="8">
        <f t="shared" si="364"/>
        <v>755</v>
      </c>
      <c r="Y560" s="8">
        <f t="shared" si="364"/>
        <v>750</v>
      </c>
      <c r="Z560" s="8">
        <f t="shared" si="364"/>
        <v>740</v>
      </c>
      <c r="AA560" s="8">
        <f t="shared" si="364"/>
        <v>735</v>
      </c>
      <c r="AB560" s="8">
        <f t="shared" si="364"/>
        <v>730</v>
      </c>
      <c r="AC560" s="8">
        <f t="shared" si="364"/>
        <v>730</v>
      </c>
      <c r="AD560" s="8">
        <f t="shared" si="364"/>
        <v>725</v>
      </c>
      <c r="AE560" s="8" t="str">
        <f t="shared" si="364"/>
        <v/>
      </c>
      <c r="AF560" s="8" t="str">
        <f t="shared" si="364"/>
        <v/>
      </c>
      <c r="AG560" s="8" t="str">
        <f t="shared" si="364"/>
        <v/>
      </c>
      <c r="AH560" s="8" t="str">
        <f t="shared" si="363"/>
        <v/>
      </c>
      <c r="AI560" s="8" t="str">
        <f t="shared" si="363"/>
        <v/>
      </c>
      <c r="AJ560" s="8" t="str">
        <f t="shared" si="363"/>
        <v/>
      </c>
      <c r="AK560" s="8" t="str">
        <f t="shared" si="363"/>
        <v/>
      </c>
      <c r="AL560" s="8" t="str">
        <f t="shared" si="363"/>
        <v/>
      </c>
      <c r="AM560" s="8" t="str">
        <f t="shared" si="363"/>
        <v/>
      </c>
      <c r="AN560" s="8" t="str">
        <f t="shared" si="363"/>
        <v/>
      </c>
      <c r="AO560" s="8" t="str">
        <f t="shared" si="363"/>
        <v/>
      </c>
      <c r="AQ560" s="8">
        <f t="shared" si="334"/>
        <v>125</v>
      </c>
      <c r="AR560" s="8">
        <f t="shared" si="335"/>
        <v>112.7705130696</v>
      </c>
      <c r="AS560" s="8" t="str">
        <f t="shared" si="336"/>
        <v>MS003_E6</v>
      </c>
      <c r="AT560" s="8">
        <f t="shared" si="337"/>
        <v>860</v>
      </c>
      <c r="AU560" s="8">
        <f t="shared" si="338"/>
        <v>860</v>
      </c>
      <c r="AV560" s="8">
        <f t="shared" si="339"/>
        <v>830</v>
      </c>
      <c r="AW560" s="8">
        <f t="shared" si="340"/>
        <v>810</v>
      </c>
      <c r="AX560" s="8">
        <f t="shared" si="341"/>
        <v>800</v>
      </c>
      <c r="AY560" s="8">
        <f t="shared" si="342"/>
        <v>790</v>
      </c>
      <c r="AZ560" s="8">
        <f t="shared" si="343"/>
        <v>780</v>
      </c>
      <c r="BA560" s="8">
        <f t="shared" si="344"/>
        <v>775</v>
      </c>
      <c r="BB560" s="8">
        <f t="shared" si="345"/>
        <v>765</v>
      </c>
      <c r="BC560" s="8">
        <f t="shared" si="346"/>
        <v>760</v>
      </c>
      <c r="BD560" s="8">
        <f t="shared" si="347"/>
        <v>755</v>
      </c>
      <c r="BE560" s="8">
        <f t="shared" si="348"/>
        <v>755</v>
      </c>
      <c r="BF560" s="8">
        <f t="shared" si="349"/>
        <v>750</v>
      </c>
      <c r="BG560" s="8" t="str">
        <f t="shared" si="350"/>
        <v/>
      </c>
      <c r="BH560" s="8" t="str">
        <f t="shared" si="351"/>
        <v/>
      </c>
      <c r="BI560" s="8" t="str">
        <f t="shared" si="352"/>
        <v/>
      </c>
      <c r="BJ560" s="8" t="str">
        <f t="shared" si="353"/>
        <v/>
      </c>
      <c r="BK560" s="8" t="str">
        <f t="shared" si="354"/>
        <v/>
      </c>
      <c r="BL560" s="8" t="str">
        <f t="shared" si="355"/>
        <v/>
      </c>
      <c r="BM560" s="8" t="str">
        <f t="shared" si="356"/>
        <v/>
      </c>
      <c r="BN560" s="8" t="str">
        <f t="shared" si="357"/>
        <v/>
      </c>
      <c r="BO560" s="8" t="str">
        <f t="shared" si="358"/>
        <v/>
      </c>
      <c r="BP560" s="8" t="str">
        <f t="shared" si="359"/>
        <v/>
      </c>
      <c r="BQ560" s="8" t="str">
        <f t="shared" si="360"/>
        <v/>
      </c>
    </row>
    <row r="561" spans="1:69" x14ac:dyDescent="0.2">
      <c r="A561" s="8" t="str">
        <f>Binning!B564</f>
        <v>SOC</v>
      </c>
      <c r="B561" s="8" t="str">
        <f>Binning!C564</f>
        <v>MS003</v>
      </c>
      <c r="C561" s="8" t="str">
        <f>Binning!D564</f>
        <v>E7</v>
      </c>
      <c r="D561" s="8" t="str">
        <f>Binning!F564</f>
        <v>MS003_E7</v>
      </c>
      <c r="E561" s="8" t="str">
        <f>Binning!G564</f>
        <v>Bin1</v>
      </c>
      <c r="F561" s="8">
        <f>Binning!H564</f>
        <v>935</v>
      </c>
      <c r="G561" s="8">
        <f>Binning!I564</f>
        <v>105</v>
      </c>
      <c r="H561" s="8">
        <f>Binning!J564</f>
        <v>141</v>
      </c>
      <c r="J561" s="8">
        <f>Binning!L564</f>
        <v>835</v>
      </c>
      <c r="K561" s="8">
        <f>Binning!M564</f>
        <v>690</v>
      </c>
      <c r="L561" s="8">
        <f>Binning!N564</f>
        <v>25</v>
      </c>
      <c r="M561" s="8">
        <f>Binning!Y564</f>
        <v>5</v>
      </c>
      <c r="O561" s="8">
        <f t="shared" si="332"/>
        <v>125</v>
      </c>
      <c r="P561" s="8">
        <f>Binning!AZ564</f>
        <v>112.7705130696</v>
      </c>
      <c r="Q561" s="8" t="str">
        <f t="shared" si="333"/>
        <v>MS003_E7</v>
      </c>
      <c r="R561" s="8">
        <f t="shared" si="364"/>
        <v>835</v>
      </c>
      <c r="S561" s="8">
        <f t="shared" si="364"/>
        <v>820</v>
      </c>
      <c r="T561" s="8">
        <f t="shared" si="364"/>
        <v>790</v>
      </c>
      <c r="U561" s="8">
        <f t="shared" si="364"/>
        <v>770</v>
      </c>
      <c r="V561" s="8">
        <f t="shared" si="364"/>
        <v>760</v>
      </c>
      <c r="W561" s="8">
        <f t="shared" si="364"/>
        <v>750</v>
      </c>
      <c r="X561" s="8">
        <f t="shared" si="364"/>
        <v>740</v>
      </c>
      <c r="Y561" s="8">
        <f t="shared" si="364"/>
        <v>735</v>
      </c>
      <c r="Z561" s="8">
        <f t="shared" si="364"/>
        <v>725</v>
      </c>
      <c r="AA561" s="8">
        <f t="shared" si="364"/>
        <v>720</v>
      </c>
      <c r="AB561" s="8">
        <f t="shared" si="364"/>
        <v>715</v>
      </c>
      <c r="AC561" s="8">
        <f t="shared" si="364"/>
        <v>715</v>
      </c>
      <c r="AD561" s="8">
        <f t="shared" si="364"/>
        <v>710</v>
      </c>
      <c r="AE561" s="8" t="str">
        <f t="shared" si="364"/>
        <v/>
      </c>
      <c r="AF561" s="8" t="str">
        <f t="shared" si="364"/>
        <v/>
      </c>
      <c r="AG561" s="8" t="str">
        <f t="shared" si="364"/>
        <v/>
      </c>
      <c r="AH561" s="8" t="str">
        <f t="shared" si="363"/>
        <v/>
      </c>
      <c r="AI561" s="8" t="str">
        <f t="shared" si="363"/>
        <v/>
      </c>
      <c r="AJ561" s="8" t="str">
        <f t="shared" si="363"/>
        <v/>
      </c>
      <c r="AK561" s="8" t="str">
        <f t="shared" si="363"/>
        <v/>
      </c>
      <c r="AL561" s="8" t="str">
        <f t="shared" si="363"/>
        <v/>
      </c>
      <c r="AM561" s="8" t="str">
        <f t="shared" si="363"/>
        <v/>
      </c>
      <c r="AN561" s="8" t="str">
        <f t="shared" si="363"/>
        <v/>
      </c>
      <c r="AO561" s="8" t="str">
        <f t="shared" si="363"/>
        <v/>
      </c>
      <c r="AQ561" s="8">
        <f t="shared" si="334"/>
        <v>125</v>
      </c>
      <c r="AR561" s="8">
        <f t="shared" si="335"/>
        <v>112.7705130696</v>
      </c>
      <c r="AS561" s="8" t="str">
        <f t="shared" si="336"/>
        <v>MS003_E7</v>
      </c>
      <c r="AT561" s="8">
        <f t="shared" si="337"/>
        <v>860</v>
      </c>
      <c r="AU561" s="8">
        <f t="shared" si="338"/>
        <v>845</v>
      </c>
      <c r="AV561" s="8">
        <f t="shared" si="339"/>
        <v>815</v>
      </c>
      <c r="AW561" s="8">
        <f t="shared" si="340"/>
        <v>795</v>
      </c>
      <c r="AX561" s="8">
        <f t="shared" si="341"/>
        <v>785</v>
      </c>
      <c r="AY561" s="8">
        <f t="shared" si="342"/>
        <v>775</v>
      </c>
      <c r="AZ561" s="8">
        <f t="shared" si="343"/>
        <v>765</v>
      </c>
      <c r="BA561" s="8">
        <f t="shared" si="344"/>
        <v>760</v>
      </c>
      <c r="BB561" s="8">
        <f t="shared" si="345"/>
        <v>750</v>
      </c>
      <c r="BC561" s="8">
        <f t="shared" si="346"/>
        <v>745</v>
      </c>
      <c r="BD561" s="8">
        <f t="shared" si="347"/>
        <v>740</v>
      </c>
      <c r="BE561" s="8">
        <f t="shared" si="348"/>
        <v>740</v>
      </c>
      <c r="BF561" s="8">
        <f t="shared" si="349"/>
        <v>735</v>
      </c>
      <c r="BG561" s="8" t="str">
        <f t="shared" si="350"/>
        <v/>
      </c>
      <c r="BH561" s="8" t="str">
        <f t="shared" si="351"/>
        <v/>
      </c>
      <c r="BI561" s="8" t="str">
        <f t="shared" si="352"/>
        <v/>
      </c>
      <c r="BJ561" s="8" t="str">
        <f t="shared" si="353"/>
        <v/>
      </c>
      <c r="BK561" s="8" t="str">
        <f t="shared" si="354"/>
        <v/>
      </c>
      <c r="BL561" s="8" t="str">
        <f t="shared" si="355"/>
        <v/>
      </c>
      <c r="BM561" s="8" t="str">
        <f t="shared" si="356"/>
        <v/>
      </c>
      <c r="BN561" s="8" t="str">
        <f t="shared" si="357"/>
        <v/>
      </c>
      <c r="BO561" s="8" t="str">
        <f t="shared" si="358"/>
        <v/>
      </c>
      <c r="BP561" s="8" t="str">
        <f t="shared" si="359"/>
        <v/>
      </c>
      <c r="BQ561" s="8" t="str">
        <f t="shared" si="360"/>
        <v/>
      </c>
    </row>
    <row r="562" spans="1:69" x14ac:dyDescent="0.2">
      <c r="A562" s="8" t="str">
        <f>Binning!B565</f>
        <v>SOC</v>
      </c>
      <c r="B562" s="8" t="str">
        <f>Binning!C565</f>
        <v>MS003</v>
      </c>
      <c r="C562" s="8" t="str">
        <f>Binning!D565</f>
        <v>E8</v>
      </c>
      <c r="D562" s="8" t="str">
        <f>Binning!F565</f>
        <v>MS003_E8</v>
      </c>
      <c r="E562" s="8" t="str">
        <f>Binning!G565</f>
        <v>Bin1</v>
      </c>
      <c r="F562" s="8">
        <f>Binning!H565</f>
        <v>920</v>
      </c>
      <c r="G562" s="8">
        <f>Binning!I565</f>
        <v>105</v>
      </c>
      <c r="H562" s="8">
        <f>Binning!J565</f>
        <v>141</v>
      </c>
      <c r="J562" s="8">
        <f>Binning!L565</f>
        <v>835</v>
      </c>
      <c r="K562" s="8">
        <f>Binning!M565</f>
        <v>690</v>
      </c>
      <c r="L562" s="8">
        <f>Binning!N565</f>
        <v>25</v>
      </c>
      <c r="M562" s="8">
        <f>Binning!Y565</f>
        <v>5</v>
      </c>
      <c r="O562" s="8">
        <f t="shared" si="332"/>
        <v>125</v>
      </c>
      <c r="P562" s="8">
        <f>Binning!AZ565</f>
        <v>112.7705130696</v>
      </c>
      <c r="Q562" s="8" t="str">
        <f t="shared" si="333"/>
        <v>MS003_E8</v>
      </c>
      <c r="R562" s="8">
        <f t="shared" si="364"/>
        <v>835</v>
      </c>
      <c r="S562" s="8">
        <f t="shared" si="364"/>
        <v>805</v>
      </c>
      <c r="T562" s="8">
        <f t="shared" si="364"/>
        <v>775</v>
      </c>
      <c r="U562" s="8">
        <f t="shared" si="364"/>
        <v>755</v>
      </c>
      <c r="V562" s="8">
        <f t="shared" si="364"/>
        <v>745</v>
      </c>
      <c r="W562" s="8">
        <f t="shared" si="364"/>
        <v>735</v>
      </c>
      <c r="X562" s="8">
        <f t="shared" si="364"/>
        <v>725</v>
      </c>
      <c r="Y562" s="8">
        <f t="shared" si="364"/>
        <v>720</v>
      </c>
      <c r="Z562" s="8">
        <f t="shared" si="364"/>
        <v>710</v>
      </c>
      <c r="AA562" s="8">
        <f t="shared" si="364"/>
        <v>705</v>
      </c>
      <c r="AB562" s="8">
        <f t="shared" si="364"/>
        <v>700</v>
      </c>
      <c r="AC562" s="8">
        <f t="shared" si="364"/>
        <v>700</v>
      </c>
      <c r="AD562" s="8">
        <f t="shared" si="364"/>
        <v>695</v>
      </c>
      <c r="AE562" s="8" t="str">
        <f t="shared" si="364"/>
        <v/>
      </c>
      <c r="AF562" s="8" t="str">
        <f t="shared" si="364"/>
        <v/>
      </c>
      <c r="AG562" s="8" t="str">
        <f t="shared" si="364"/>
        <v/>
      </c>
      <c r="AH562" s="8" t="str">
        <f t="shared" si="363"/>
        <v/>
      </c>
      <c r="AI562" s="8" t="str">
        <f t="shared" si="363"/>
        <v/>
      </c>
      <c r="AJ562" s="8" t="str">
        <f t="shared" si="363"/>
        <v/>
      </c>
      <c r="AK562" s="8" t="str">
        <f t="shared" si="363"/>
        <v/>
      </c>
      <c r="AL562" s="8" t="str">
        <f t="shared" si="363"/>
        <v/>
      </c>
      <c r="AM562" s="8" t="str">
        <f t="shared" si="363"/>
        <v/>
      </c>
      <c r="AN562" s="8" t="str">
        <f t="shared" si="363"/>
        <v/>
      </c>
      <c r="AO562" s="8" t="str">
        <f t="shared" si="363"/>
        <v/>
      </c>
      <c r="AQ562" s="8">
        <f t="shared" si="334"/>
        <v>125</v>
      </c>
      <c r="AR562" s="8">
        <f t="shared" si="335"/>
        <v>112.7705130696</v>
      </c>
      <c r="AS562" s="8" t="str">
        <f t="shared" si="336"/>
        <v>MS003_E8</v>
      </c>
      <c r="AT562" s="8">
        <f t="shared" si="337"/>
        <v>860</v>
      </c>
      <c r="AU562" s="8">
        <f t="shared" si="338"/>
        <v>830</v>
      </c>
      <c r="AV562" s="8">
        <f t="shared" si="339"/>
        <v>800</v>
      </c>
      <c r="AW562" s="8">
        <f t="shared" si="340"/>
        <v>780</v>
      </c>
      <c r="AX562" s="8">
        <f t="shared" si="341"/>
        <v>770</v>
      </c>
      <c r="AY562" s="8">
        <f t="shared" si="342"/>
        <v>760</v>
      </c>
      <c r="AZ562" s="8">
        <f t="shared" si="343"/>
        <v>750</v>
      </c>
      <c r="BA562" s="8">
        <f t="shared" si="344"/>
        <v>745</v>
      </c>
      <c r="BB562" s="8">
        <f t="shared" si="345"/>
        <v>735</v>
      </c>
      <c r="BC562" s="8">
        <f t="shared" si="346"/>
        <v>730</v>
      </c>
      <c r="BD562" s="8">
        <f t="shared" si="347"/>
        <v>725</v>
      </c>
      <c r="BE562" s="8">
        <f t="shared" si="348"/>
        <v>725</v>
      </c>
      <c r="BF562" s="8">
        <f t="shared" si="349"/>
        <v>720</v>
      </c>
      <c r="BG562" s="8" t="str">
        <f t="shared" si="350"/>
        <v/>
      </c>
      <c r="BH562" s="8" t="str">
        <f t="shared" si="351"/>
        <v/>
      </c>
      <c r="BI562" s="8" t="str">
        <f t="shared" si="352"/>
        <v/>
      </c>
      <c r="BJ562" s="8" t="str">
        <f t="shared" si="353"/>
        <v/>
      </c>
      <c r="BK562" s="8" t="str">
        <f t="shared" si="354"/>
        <v/>
      </c>
      <c r="BL562" s="8" t="str">
        <f t="shared" si="355"/>
        <v/>
      </c>
      <c r="BM562" s="8" t="str">
        <f t="shared" si="356"/>
        <v/>
      </c>
      <c r="BN562" s="8" t="str">
        <f t="shared" si="357"/>
        <v/>
      </c>
      <c r="BO562" s="8" t="str">
        <f t="shared" si="358"/>
        <v/>
      </c>
      <c r="BP562" s="8" t="str">
        <f t="shared" si="359"/>
        <v/>
      </c>
      <c r="BQ562" s="8" t="str">
        <f t="shared" si="360"/>
        <v/>
      </c>
    </row>
    <row r="563" spans="1:69" x14ac:dyDescent="0.2">
      <c r="A563" s="8" t="str">
        <f>Binning!B566</f>
        <v>SOC</v>
      </c>
      <c r="B563" s="8" t="str">
        <f>Binning!C566</f>
        <v>MS003</v>
      </c>
      <c r="C563" s="8" t="str">
        <f>Binning!D566</f>
        <v>E9</v>
      </c>
      <c r="D563" s="8" t="str">
        <f>Binning!F566</f>
        <v>MS003_E9</v>
      </c>
      <c r="E563" s="8" t="str">
        <f>Binning!G566</f>
        <v>Bin1</v>
      </c>
      <c r="F563" s="8">
        <f>Binning!H566</f>
        <v>905</v>
      </c>
      <c r="G563" s="8">
        <f>Binning!I566</f>
        <v>105</v>
      </c>
      <c r="H563" s="8">
        <f>Binning!J566</f>
        <v>141</v>
      </c>
      <c r="J563" s="8">
        <f>Binning!L566</f>
        <v>835</v>
      </c>
      <c r="K563" s="8">
        <f>Binning!M566</f>
        <v>690</v>
      </c>
      <c r="L563" s="8">
        <f>Binning!N566</f>
        <v>25</v>
      </c>
      <c r="M563" s="8">
        <f>Binning!Y566</f>
        <v>5</v>
      </c>
      <c r="O563" s="8">
        <f t="shared" si="332"/>
        <v>125</v>
      </c>
      <c r="P563" s="8">
        <f>Binning!AZ566</f>
        <v>112.7705130696</v>
      </c>
      <c r="Q563" s="8" t="str">
        <f t="shared" si="333"/>
        <v>MS003_E9</v>
      </c>
      <c r="R563" s="8">
        <f t="shared" si="364"/>
        <v>835</v>
      </c>
      <c r="S563" s="8">
        <f t="shared" si="364"/>
        <v>790</v>
      </c>
      <c r="T563" s="8">
        <f t="shared" si="364"/>
        <v>760</v>
      </c>
      <c r="U563" s="8">
        <f t="shared" si="364"/>
        <v>740</v>
      </c>
      <c r="V563" s="8">
        <f t="shared" si="364"/>
        <v>730</v>
      </c>
      <c r="W563" s="8">
        <f t="shared" si="364"/>
        <v>720</v>
      </c>
      <c r="X563" s="8">
        <f t="shared" si="364"/>
        <v>710</v>
      </c>
      <c r="Y563" s="8">
        <f t="shared" si="364"/>
        <v>705</v>
      </c>
      <c r="Z563" s="8">
        <f t="shared" si="364"/>
        <v>695</v>
      </c>
      <c r="AA563" s="8">
        <f t="shared" si="364"/>
        <v>690</v>
      </c>
      <c r="AB563" s="8">
        <f t="shared" si="364"/>
        <v>690</v>
      </c>
      <c r="AC563" s="8">
        <f t="shared" si="364"/>
        <v>690</v>
      </c>
      <c r="AD563" s="8">
        <f t="shared" si="364"/>
        <v>690</v>
      </c>
      <c r="AE563" s="8" t="str">
        <f t="shared" si="364"/>
        <v/>
      </c>
      <c r="AF563" s="8" t="str">
        <f t="shared" si="364"/>
        <v/>
      </c>
      <c r="AG563" s="8" t="str">
        <f t="shared" si="364"/>
        <v/>
      </c>
      <c r="AH563" s="8" t="str">
        <f t="shared" si="363"/>
        <v/>
      </c>
      <c r="AI563" s="8" t="str">
        <f t="shared" si="363"/>
        <v/>
      </c>
      <c r="AJ563" s="8" t="str">
        <f t="shared" si="363"/>
        <v/>
      </c>
      <c r="AK563" s="8" t="str">
        <f t="shared" si="363"/>
        <v/>
      </c>
      <c r="AL563" s="8" t="str">
        <f t="shared" si="363"/>
        <v/>
      </c>
      <c r="AM563" s="8" t="str">
        <f t="shared" si="363"/>
        <v/>
      </c>
      <c r="AN563" s="8" t="str">
        <f t="shared" si="363"/>
        <v/>
      </c>
      <c r="AO563" s="8" t="str">
        <f t="shared" si="363"/>
        <v/>
      </c>
      <c r="AQ563" s="8">
        <f t="shared" si="334"/>
        <v>125</v>
      </c>
      <c r="AR563" s="8">
        <f t="shared" si="335"/>
        <v>112.7705130696</v>
      </c>
      <c r="AS563" s="8" t="str">
        <f t="shared" si="336"/>
        <v>MS003_E9</v>
      </c>
      <c r="AT563" s="8">
        <f t="shared" si="337"/>
        <v>860</v>
      </c>
      <c r="AU563" s="8">
        <f t="shared" si="338"/>
        <v>815</v>
      </c>
      <c r="AV563" s="8">
        <f t="shared" si="339"/>
        <v>785</v>
      </c>
      <c r="AW563" s="8">
        <f t="shared" si="340"/>
        <v>765</v>
      </c>
      <c r="AX563" s="8">
        <f t="shared" si="341"/>
        <v>755</v>
      </c>
      <c r="AY563" s="8">
        <f t="shared" si="342"/>
        <v>745</v>
      </c>
      <c r="AZ563" s="8">
        <f t="shared" si="343"/>
        <v>735</v>
      </c>
      <c r="BA563" s="8">
        <f t="shared" si="344"/>
        <v>730</v>
      </c>
      <c r="BB563" s="8">
        <f t="shared" si="345"/>
        <v>720</v>
      </c>
      <c r="BC563" s="8">
        <f t="shared" si="346"/>
        <v>715</v>
      </c>
      <c r="BD563" s="8">
        <f t="shared" si="347"/>
        <v>715</v>
      </c>
      <c r="BE563" s="8">
        <f t="shared" si="348"/>
        <v>715</v>
      </c>
      <c r="BF563" s="8">
        <f t="shared" si="349"/>
        <v>715</v>
      </c>
      <c r="BG563" s="8" t="str">
        <f t="shared" si="350"/>
        <v/>
      </c>
      <c r="BH563" s="8" t="str">
        <f t="shared" si="351"/>
        <v/>
      </c>
      <c r="BI563" s="8" t="str">
        <f t="shared" si="352"/>
        <v/>
      </c>
      <c r="BJ563" s="8" t="str">
        <f t="shared" si="353"/>
        <v/>
      </c>
      <c r="BK563" s="8" t="str">
        <f t="shared" si="354"/>
        <v/>
      </c>
      <c r="BL563" s="8" t="str">
        <f t="shared" si="355"/>
        <v/>
      </c>
      <c r="BM563" s="8" t="str">
        <f t="shared" si="356"/>
        <v/>
      </c>
      <c r="BN563" s="8" t="str">
        <f t="shared" si="357"/>
        <v/>
      </c>
      <c r="BO563" s="8" t="str">
        <f t="shared" si="358"/>
        <v/>
      </c>
      <c r="BP563" s="8" t="str">
        <f t="shared" si="359"/>
        <v/>
      </c>
      <c r="BQ563" s="8" t="str">
        <f t="shared" si="360"/>
        <v/>
      </c>
    </row>
    <row r="564" spans="1:69" x14ac:dyDescent="0.2">
      <c r="A564" s="8" t="str">
        <f>Binning!B567</f>
        <v>SOC</v>
      </c>
      <c r="B564" s="8" t="str">
        <f>Binning!C567</f>
        <v>MS003</v>
      </c>
      <c r="C564" s="8" t="str">
        <f>Binning!D567</f>
        <v>E10</v>
      </c>
      <c r="D564" s="8" t="str">
        <f>Binning!F567</f>
        <v>MS003_E10</v>
      </c>
      <c r="E564" s="8" t="str">
        <f>Binning!G567</f>
        <v>Bin1</v>
      </c>
      <c r="F564" s="8">
        <f>Binning!H567</f>
        <v>890</v>
      </c>
      <c r="G564" s="8">
        <f>Binning!I567</f>
        <v>105</v>
      </c>
      <c r="H564" s="8">
        <f>Binning!J567</f>
        <v>141</v>
      </c>
      <c r="J564" s="8">
        <f>Binning!L567</f>
        <v>835</v>
      </c>
      <c r="K564" s="8">
        <f>Binning!M567</f>
        <v>690</v>
      </c>
      <c r="L564" s="8">
        <f>Binning!N567</f>
        <v>25</v>
      </c>
      <c r="M564" s="8">
        <f>Binning!Y567</f>
        <v>5</v>
      </c>
      <c r="O564" s="8">
        <f t="shared" si="332"/>
        <v>125</v>
      </c>
      <c r="P564" s="8">
        <f>Binning!AZ567</f>
        <v>112.7705130696</v>
      </c>
      <c r="Q564" s="8" t="str">
        <f t="shared" si="333"/>
        <v>MS003_E10</v>
      </c>
      <c r="R564" s="8">
        <f t="shared" si="364"/>
        <v>835</v>
      </c>
      <c r="S564" s="8">
        <f t="shared" si="364"/>
        <v>775</v>
      </c>
      <c r="T564" s="8">
        <f t="shared" si="364"/>
        <v>745</v>
      </c>
      <c r="U564" s="8">
        <f t="shared" si="364"/>
        <v>725</v>
      </c>
      <c r="V564" s="8">
        <f t="shared" si="364"/>
        <v>715</v>
      </c>
      <c r="W564" s="8">
        <f t="shared" si="364"/>
        <v>705</v>
      </c>
      <c r="X564" s="8">
        <f t="shared" si="364"/>
        <v>695</v>
      </c>
      <c r="Y564" s="8">
        <f t="shared" si="364"/>
        <v>690</v>
      </c>
      <c r="Z564" s="8">
        <f t="shared" si="364"/>
        <v>690</v>
      </c>
      <c r="AA564" s="8">
        <f t="shared" si="364"/>
        <v>690</v>
      </c>
      <c r="AB564" s="8">
        <f t="shared" si="364"/>
        <v>690</v>
      </c>
      <c r="AC564" s="8">
        <f t="shared" si="364"/>
        <v>690</v>
      </c>
      <c r="AD564" s="8">
        <f t="shared" si="364"/>
        <v>690</v>
      </c>
      <c r="AE564" s="8" t="str">
        <f t="shared" si="364"/>
        <v/>
      </c>
      <c r="AF564" s="8" t="str">
        <f t="shared" si="364"/>
        <v/>
      </c>
      <c r="AG564" s="8" t="str">
        <f t="shared" si="364"/>
        <v/>
      </c>
      <c r="AH564" s="8" t="str">
        <f t="shared" si="363"/>
        <v/>
      </c>
      <c r="AI564" s="8" t="str">
        <f t="shared" si="363"/>
        <v/>
      </c>
      <c r="AJ564" s="8" t="str">
        <f t="shared" si="363"/>
        <v/>
      </c>
      <c r="AK564" s="8" t="str">
        <f t="shared" si="363"/>
        <v/>
      </c>
      <c r="AL564" s="8" t="str">
        <f t="shared" si="363"/>
        <v/>
      </c>
      <c r="AM564" s="8" t="str">
        <f t="shared" si="363"/>
        <v/>
      </c>
      <c r="AN564" s="8" t="str">
        <f t="shared" si="363"/>
        <v/>
      </c>
      <c r="AO564" s="8" t="str">
        <f t="shared" si="363"/>
        <v/>
      </c>
      <c r="AQ564" s="8">
        <f t="shared" si="334"/>
        <v>125</v>
      </c>
      <c r="AR564" s="8">
        <f t="shared" si="335"/>
        <v>112.7705130696</v>
      </c>
      <c r="AS564" s="8" t="str">
        <f t="shared" si="336"/>
        <v>MS003_E10</v>
      </c>
      <c r="AT564" s="8">
        <f t="shared" si="337"/>
        <v>860</v>
      </c>
      <c r="AU564" s="8">
        <f t="shared" si="338"/>
        <v>800</v>
      </c>
      <c r="AV564" s="8">
        <f t="shared" si="339"/>
        <v>770</v>
      </c>
      <c r="AW564" s="8">
        <f t="shared" si="340"/>
        <v>750</v>
      </c>
      <c r="AX564" s="8">
        <f t="shared" si="341"/>
        <v>740</v>
      </c>
      <c r="AY564" s="8">
        <f t="shared" si="342"/>
        <v>730</v>
      </c>
      <c r="AZ564" s="8">
        <f t="shared" si="343"/>
        <v>720</v>
      </c>
      <c r="BA564" s="8">
        <f t="shared" si="344"/>
        <v>715</v>
      </c>
      <c r="BB564" s="8">
        <f t="shared" si="345"/>
        <v>715</v>
      </c>
      <c r="BC564" s="8">
        <f t="shared" si="346"/>
        <v>715</v>
      </c>
      <c r="BD564" s="8">
        <f t="shared" si="347"/>
        <v>715</v>
      </c>
      <c r="BE564" s="8">
        <f t="shared" si="348"/>
        <v>715</v>
      </c>
      <c r="BF564" s="8">
        <f t="shared" si="349"/>
        <v>715</v>
      </c>
      <c r="BG564" s="8" t="str">
        <f t="shared" si="350"/>
        <v/>
      </c>
      <c r="BH564" s="8" t="str">
        <f t="shared" si="351"/>
        <v/>
      </c>
      <c r="BI564" s="8" t="str">
        <f t="shared" si="352"/>
        <v/>
      </c>
      <c r="BJ564" s="8" t="str">
        <f t="shared" si="353"/>
        <v/>
      </c>
      <c r="BK564" s="8" t="str">
        <f t="shared" si="354"/>
        <v/>
      </c>
      <c r="BL564" s="8" t="str">
        <f t="shared" si="355"/>
        <v/>
      </c>
      <c r="BM564" s="8" t="str">
        <f t="shared" si="356"/>
        <v/>
      </c>
      <c r="BN564" s="8" t="str">
        <f t="shared" si="357"/>
        <v/>
      </c>
      <c r="BO564" s="8" t="str">
        <f t="shared" si="358"/>
        <v/>
      </c>
      <c r="BP564" s="8" t="str">
        <f t="shared" si="359"/>
        <v/>
      </c>
      <c r="BQ564" s="8" t="str">
        <f t="shared" si="360"/>
        <v/>
      </c>
    </row>
    <row r="565" spans="1:69" x14ac:dyDescent="0.2">
      <c r="A565" s="8" t="str">
        <f>Binning!B568</f>
        <v>SOC</v>
      </c>
      <c r="B565" s="8" t="str">
        <f>Binning!C568</f>
        <v>MS003</v>
      </c>
      <c r="C565" s="8" t="str">
        <f>Binning!D568</f>
        <v>E11</v>
      </c>
      <c r="D565" s="8" t="str">
        <f>Binning!F568</f>
        <v>MS003_E11</v>
      </c>
      <c r="E565" s="8" t="str">
        <f>Binning!G568</f>
        <v>Bin1</v>
      </c>
      <c r="F565" s="8">
        <f>Binning!H568</f>
        <v>875</v>
      </c>
      <c r="G565" s="8">
        <f>Binning!I568</f>
        <v>105</v>
      </c>
      <c r="H565" s="8">
        <f>Binning!J568</f>
        <v>141</v>
      </c>
      <c r="J565" s="8">
        <f>Binning!L568</f>
        <v>835</v>
      </c>
      <c r="K565" s="8">
        <f>Binning!M568</f>
        <v>690</v>
      </c>
      <c r="L565" s="8">
        <f>Binning!N568</f>
        <v>25</v>
      </c>
      <c r="M565" s="8">
        <f>Binning!Y568</f>
        <v>5</v>
      </c>
      <c r="O565" s="8">
        <f t="shared" si="332"/>
        <v>125</v>
      </c>
      <c r="P565" s="8">
        <f>Binning!AZ568</f>
        <v>112.7705130696</v>
      </c>
      <c r="Q565" s="8" t="str">
        <f t="shared" si="333"/>
        <v>MS003_E11</v>
      </c>
      <c r="R565" s="8">
        <f t="shared" si="364"/>
        <v>835</v>
      </c>
      <c r="S565" s="8">
        <f t="shared" si="364"/>
        <v>760</v>
      </c>
      <c r="T565" s="8">
        <f t="shared" si="364"/>
        <v>730</v>
      </c>
      <c r="U565" s="8">
        <f t="shared" si="364"/>
        <v>710</v>
      </c>
      <c r="V565" s="8">
        <f t="shared" si="364"/>
        <v>700</v>
      </c>
      <c r="W565" s="8">
        <f t="shared" si="364"/>
        <v>690</v>
      </c>
      <c r="X565" s="8">
        <f t="shared" si="364"/>
        <v>690</v>
      </c>
      <c r="Y565" s="8">
        <f t="shared" si="364"/>
        <v>690</v>
      </c>
      <c r="Z565" s="8">
        <f t="shared" si="364"/>
        <v>690</v>
      </c>
      <c r="AA565" s="8">
        <f t="shared" si="364"/>
        <v>690</v>
      </c>
      <c r="AB565" s="8">
        <f t="shared" si="364"/>
        <v>690</v>
      </c>
      <c r="AC565" s="8">
        <f t="shared" si="364"/>
        <v>690</v>
      </c>
      <c r="AD565" s="8">
        <f t="shared" si="364"/>
        <v>690</v>
      </c>
      <c r="AE565" s="8" t="str">
        <f t="shared" si="364"/>
        <v/>
      </c>
      <c r="AF565" s="8" t="str">
        <f t="shared" si="364"/>
        <v/>
      </c>
      <c r="AG565" s="8" t="str">
        <f t="shared" si="363"/>
        <v/>
      </c>
      <c r="AH565" s="8" t="str">
        <f t="shared" si="363"/>
        <v/>
      </c>
      <c r="AI565" s="8" t="str">
        <f t="shared" si="363"/>
        <v/>
      </c>
      <c r="AJ565" s="8" t="str">
        <f t="shared" si="363"/>
        <v/>
      </c>
      <c r="AK565" s="8" t="str">
        <f t="shared" si="363"/>
        <v/>
      </c>
      <c r="AL565" s="8" t="str">
        <f t="shared" si="363"/>
        <v/>
      </c>
      <c r="AM565" s="8" t="str">
        <f t="shared" si="363"/>
        <v/>
      </c>
      <c r="AN565" s="8" t="str">
        <f t="shared" si="363"/>
        <v/>
      </c>
      <c r="AO565" s="8" t="str">
        <f t="shared" si="363"/>
        <v/>
      </c>
      <c r="AQ565" s="8">
        <f t="shared" si="334"/>
        <v>125</v>
      </c>
      <c r="AR565" s="8">
        <f t="shared" si="335"/>
        <v>112.7705130696</v>
      </c>
      <c r="AS565" s="8" t="str">
        <f t="shared" si="336"/>
        <v>MS003_E11</v>
      </c>
      <c r="AT565" s="8">
        <f t="shared" si="337"/>
        <v>860</v>
      </c>
      <c r="AU565" s="8">
        <f t="shared" si="338"/>
        <v>785</v>
      </c>
      <c r="AV565" s="8">
        <f t="shared" si="339"/>
        <v>755</v>
      </c>
      <c r="AW565" s="8">
        <f t="shared" si="340"/>
        <v>735</v>
      </c>
      <c r="AX565" s="8">
        <f t="shared" si="341"/>
        <v>725</v>
      </c>
      <c r="AY565" s="8">
        <f t="shared" si="342"/>
        <v>715</v>
      </c>
      <c r="AZ565" s="8">
        <f t="shared" si="343"/>
        <v>715</v>
      </c>
      <c r="BA565" s="8">
        <f t="shared" si="344"/>
        <v>715</v>
      </c>
      <c r="BB565" s="8">
        <f t="shared" si="345"/>
        <v>715</v>
      </c>
      <c r="BC565" s="8">
        <f t="shared" si="346"/>
        <v>715</v>
      </c>
      <c r="BD565" s="8">
        <f t="shared" si="347"/>
        <v>715</v>
      </c>
      <c r="BE565" s="8">
        <f t="shared" si="348"/>
        <v>715</v>
      </c>
      <c r="BF565" s="8">
        <f t="shared" si="349"/>
        <v>715</v>
      </c>
      <c r="BG565" s="8" t="str">
        <f t="shared" si="350"/>
        <v/>
      </c>
      <c r="BH565" s="8" t="str">
        <f t="shared" si="351"/>
        <v/>
      </c>
      <c r="BI565" s="8" t="str">
        <f t="shared" si="352"/>
        <v/>
      </c>
      <c r="BJ565" s="8" t="str">
        <f t="shared" si="353"/>
        <v/>
      </c>
      <c r="BK565" s="8" t="str">
        <f t="shared" si="354"/>
        <v/>
      </c>
      <c r="BL565" s="8" t="str">
        <f t="shared" si="355"/>
        <v/>
      </c>
      <c r="BM565" s="8" t="str">
        <f t="shared" si="356"/>
        <v/>
      </c>
      <c r="BN565" s="8" t="str">
        <f t="shared" si="357"/>
        <v/>
      </c>
      <c r="BO565" s="8" t="str">
        <f t="shared" si="358"/>
        <v/>
      </c>
      <c r="BP565" s="8" t="str">
        <f t="shared" si="359"/>
        <v/>
      </c>
      <c r="BQ565" s="8" t="str">
        <f t="shared" si="360"/>
        <v/>
      </c>
    </row>
    <row r="566" spans="1:69" x14ac:dyDescent="0.2">
      <c r="A566" s="8" t="str">
        <f>Binning!B569</f>
        <v>SOC</v>
      </c>
      <c r="B566" s="8" t="str">
        <f>Binning!C569</f>
        <v>MS003</v>
      </c>
      <c r="C566" s="8" t="str">
        <f>Binning!D569</f>
        <v>E12</v>
      </c>
      <c r="D566" s="8" t="str">
        <f>Binning!F569</f>
        <v>MS003_E12</v>
      </c>
      <c r="E566" s="8" t="str">
        <f>Binning!G569</f>
        <v>Bin1</v>
      </c>
      <c r="F566" s="8">
        <f>Binning!H569</f>
        <v>860</v>
      </c>
      <c r="G566" s="8">
        <f>Binning!I569</f>
        <v>105</v>
      </c>
      <c r="H566" s="8">
        <f>Binning!J569</f>
        <v>141</v>
      </c>
      <c r="J566" s="8">
        <f>Binning!L569</f>
        <v>835</v>
      </c>
      <c r="K566" s="8">
        <f>Binning!M569</f>
        <v>690</v>
      </c>
      <c r="L566" s="8">
        <f>Binning!N569</f>
        <v>25</v>
      </c>
      <c r="M566" s="8">
        <f>Binning!Y569</f>
        <v>5</v>
      </c>
      <c r="O566" s="8">
        <f t="shared" si="332"/>
        <v>125</v>
      </c>
      <c r="P566" s="8">
        <f>Binning!AZ569</f>
        <v>112.7705130696</v>
      </c>
      <c r="Q566" s="8" t="str">
        <f t="shared" si="333"/>
        <v>MS003_E12</v>
      </c>
      <c r="R566" s="8">
        <f t="shared" si="364"/>
        <v>835</v>
      </c>
      <c r="S566" s="8">
        <f t="shared" si="364"/>
        <v>745</v>
      </c>
      <c r="T566" s="8">
        <f t="shared" si="364"/>
        <v>715</v>
      </c>
      <c r="U566" s="8">
        <f t="shared" si="364"/>
        <v>695</v>
      </c>
      <c r="V566" s="8">
        <f t="shared" si="364"/>
        <v>690</v>
      </c>
      <c r="W566" s="8">
        <f t="shared" si="364"/>
        <v>690</v>
      </c>
      <c r="X566" s="8">
        <f t="shared" si="364"/>
        <v>690</v>
      </c>
      <c r="Y566" s="8">
        <f t="shared" si="364"/>
        <v>690</v>
      </c>
      <c r="Z566" s="8">
        <f t="shared" si="364"/>
        <v>690</v>
      </c>
      <c r="AA566" s="8">
        <f t="shared" si="364"/>
        <v>690</v>
      </c>
      <c r="AB566" s="8">
        <f t="shared" si="364"/>
        <v>690</v>
      </c>
      <c r="AC566" s="8">
        <f t="shared" si="364"/>
        <v>690</v>
      </c>
      <c r="AD566" s="8">
        <f t="shared" si="364"/>
        <v>690</v>
      </c>
      <c r="AE566" s="8" t="str">
        <f t="shared" si="364"/>
        <v/>
      </c>
      <c r="AF566" s="8" t="str">
        <f t="shared" si="364"/>
        <v/>
      </c>
      <c r="AG566" s="8" t="str">
        <f t="shared" si="364"/>
        <v/>
      </c>
      <c r="AH566" s="8" t="str">
        <f t="shared" si="363"/>
        <v/>
      </c>
      <c r="AI566" s="8" t="str">
        <f t="shared" si="363"/>
        <v/>
      </c>
      <c r="AJ566" s="8" t="str">
        <f t="shared" si="363"/>
        <v/>
      </c>
      <c r="AK566" s="8" t="str">
        <f t="shared" si="363"/>
        <v/>
      </c>
      <c r="AL566" s="8" t="str">
        <f t="shared" si="363"/>
        <v/>
      </c>
      <c r="AM566" s="8" t="str">
        <f t="shared" si="363"/>
        <v/>
      </c>
      <c r="AN566" s="8" t="str">
        <f t="shared" si="363"/>
        <v/>
      </c>
      <c r="AO566" s="8" t="str">
        <f t="shared" si="363"/>
        <v/>
      </c>
      <c r="AQ566" s="8">
        <f t="shared" si="334"/>
        <v>125</v>
      </c>
      <c r="AR566" s="8">
        <f t="shared" si="335"/>
        <v>112.7705130696</v>
      </c>
      <c r="AS566" s="8" t="str">
        <f t="shared" si="336"/>
        <v>MS003_E12</v>
      </c>
      <c r="AT566" s="8">
        <f t="shared" si="337"/>
        <v>860</v>
      </c>
      <c r="AU566" s="8">
        <f t="shared" si="338"/>
        <v>770</v>
      </c>
      <c r="AV566" s="8">
        <f t="shared" si="339"/>
        <v>740</v>
      </c>
      <c r="AW566" s="8">
        <f t="shared" si="340"/>
        <v>720</v>
      </c>
      <c r="AX566" s="8">
        <f t="shared" si="341"/>
        <v>715</v>
      </c>
      <c r="AY566" s="8">
        <f t="shared" si="342"/>
        <v>715</v>
      </c>
      <c r="AZ566" s="8">
        <f t="shared" si="343"/>
        <v>715</v>
      </c>
      <c r="BA566" s="8">
        <f t="shared" si="344"/>
        <v>715</v>
      </c>
      <c r="BB566" s="8">
        <f t="shared" si="345"/>
        <v>715</v>
      </c>
      <c r="BC566" s="8">
        <f t="shared" si="346"/>
        <v>715</v>
      </c>
      <c r="BD566" s="8">
        <f t="shared" si="347"/>
        <v>715</v>
      </c>
      <c r="BE566" s="8">
        <f t="shared" si="348"/>
        <v>715</v>
      </c>
      <c r="BF566" s="8">
        <f t="shared" si="349"/>
        <v>715</v>
      </c>
      <c r="BG566" s="8" t="str">
        <f t="shared" si="350"/>
        <v/>
      </c>
      <c r="BH566" s="8" t="str">
        <f t="shared" si="351"/>
        <v/>
      </c>
      <c r="BI566" s="8" t="str">
        <f t="shared" si="352"/>
        <v/>
      </c>
      <c r="BJ566" s="8" t="str">
        <f t="shared" si="353"/>
        <v/>
      </c>
      <c r="BK566" s="8" t="str">
        <f t="shared" si="354"/>
        <v/>
      </c>
      <c r="BL566" s="8" t="str">
        <f t="shared" si="355"/>
        <v/>
      </c>
      <c r="BM566" s="8" t="str">
        <f t="shared" si="356"/>
        <v/>
      </c>
      <c r="BN566" s="8" t="str">
        <f t="shared" si="357"/>
        <v/>
      </c>
      <c r="BO566" s="8" t="str">
        <f t="shared" si="358"/>
        <v/>
      </c>
      <c r="BP566" s="8" t="str">
        <f t="shared" si="359"/>
        <v/>
      </c>
      <c r="BQ566" s="8" t="str">
        <f t="shared" si="360"/>
        <v/>
      </c>
    </row>
    <row r="567" spans="1:69" x14ac:dyDescent="0.2">
      <c r="A567" s="8" t="str">
        <f>Binning!B570</f>
        <v>SOC</v>
      </c>
      <c r="B567" s="8" t="str">
        <f>Binning!C570</f>
        <v>MS004</v>
      </c>
      <c r="C567" s="8" t="str">
        <f>Binning!D570</f>
        <v>E1</v>
      </c>
      <c r="D567" s="8" t="str">
        <f>Binning!F570</f>
        <v>MS004_E1</v>
      </c>
      <c r="E567" s="8" t="str">
        <f>Binning!G570</f>
        <v>Bin1</v>
      </c>
      <c r="F567" s="8">
        <f>Binning!H570</f>
        <v>1055</v>
      </c>
      <c r="G567" s="8">
        <f>Binning!I570</f>
        <v>110</v>
      </c>
      <c r="H567" s="8">
        <f>Binning!J570</f>
        <v>141</v>
      </c>
      <c r="J567" s="8">
        <f>Binning!L570</f>
        <v>880</v>
      </c>
      <c r="K567" s="8">
        <f>Binning!M570</f>
        <v>730</v>
      </c>
      <c r="L567" s="8">
        <f>Binning!N570</f>
        <v>25</v>
      </c>
      <c r="M567" s="8">
        <f>Binning!Y570</f>
        <v>5</v>
      </c>
      <c r="O567" s="8">
        <f t="shared" si="332"/>
        <v>125</v>
      </c>
      <c r="P567" s="8">
        <f>Binning!AZ570</f>
        <v>112.7705130696</v>
      </c>
      <c r="Q567" s="8" t="str">
        <f t="shared" si="333"/>
        <v>MS004_E1</v>
      </c>
      <c r="R567" s="8">
        <f t="shared" si="364"/>
        <v>880</v>
      </c>
      <c r="S567" s="8">
        <f t="shared" si="364"/>
        <v>880</v>
      </c>
      <c r="T567" s="8">
        <f t="shared" si="364"/>
        <v>880</v>
      </c>
      <c r="U567" s="8">
        <f t="shared" si="364"/>
        <v>880</v>
      </c>
      <c r="V567" s="8">
        <f t="shared" si="364"/>
        <v>870</v>
      </c>
      <c r="W567" s="8">
        <f t="shared" si="364"/>
        <v>860</v>
      </c>
      <c r="X567" s="8">
        <f t="shared" si="364"/>
        <v>850</v>
      </c>
      <c r="Y567" s="8">
        <f t="shared" si="364"/>
        <v>845</v>
      </c>
      <c r="Z567" s="8">
        <f t="shared" si="364"/>
        <v>835</v>
      </c>
      <c r="AA567" s="8">
        <f t="shared" si="364"/>
        <v>830</v>
      </c>
      <c r="AB567" s="8">
        <f t="shared" si="364"/>
        <v>825</v>
      </c>
      <c r="AC567" s="8">
        <f t="shared" si="364"/>
        <v>820</v>
      </c>
      <c r="AD567" s="8">
        <f t="shared" si="364"/>
        <v>820</v>
      </c>
      <c r="AE567" s="8" t="str">
        <f t="shared" si="364"/>
        <v/>
      </c>
      <c r="AF567" s="8" t="str">
        <f t="shared" si="364"/>
        <v/>
      </c>
      <c r="AG567" s="8" t="str">
        <f t="shared" si="364"/>
        <v/>
      </c>
      <c r="AH567" s="8" t="str">
        <f t="shared" si="363"/>
        <v/>
      </c>
      <c r="AI567" s="8" t="str">
        <f t="shared" si="363"/>
        <v/>
      </c>
      <c r="AJ567" s="8" t="str">
        <f t="shared" si="363"/>
        <v/>
      </c>
      <c r="AK567" s="8" t="str">
        <f t="shared" si="363"/>
        <v/>
      </c>
      <c r="AL567" s="8" t="str">
        <f t="shared" si="363"/>
        <v/>
      </c>
      <c r="AM567" s="8" t="str">
        <f t="shared" si="363"/>
        <v/>
      </c>
      <c r="AN567" s="8" t="str">
        <f t="shared" si="363"/>
        <v/>
      </c>
      <c r="AO567" s="8" t="str">
        <f t="shared" si="363"/>
        <v/>
      </c>
      <c r="AQ567" s="8">
        <f t="shared" si="334"/>
        <v>125</v>
      </c>
      <c r="AR567" s="8">
        <f t="shared" si="335"/>
        <v>112.7705130696</v>
      </c>
      <c r="AS567" s="8" t="str">
        <f t="shared" si="336"/>
        <v>MS004_E1</v>
      </c>
      <c r="AT567" s="8">
        <f t="shared" si="337"/>
        <v>905</v>
      </c>
      <c r="AU567" s="8">
        <f t="shared" si="338"/>
        <v>905</v>
      </c>
      <c r="AV567" s="8">
        <f t="shared" si="339"/>
        <v>905</v>
      </c>
      <c r="AW567" s="8">
        <f t="shared" si="340"/>
        <v>905</v>
      </c>
      <c r="AX567" s="8">
        <f t="shared" si="341"/>
        <v>895</v>
      </c>
      <c r="AY567" s="8">
        <f t="shared" si="342"/>
        <v>885</v>
      </c>
      <c r="AZ567" s="8">
        <f t="shared" si="343"/>
        <v>875</v>
      </c>
      <c r="BA567" s="8">
        <f t="shared" si="344"/>
        <v>870</v>
      </c>
      <c r="BB567" s="8">
        <f t="shared" si="345"/>
        <v>860</v>
      </c>
      <c r="BC567" s="8">
        <f t="shared" si="346"/>
        <v>855</v>
      </c>
      <c r="BD567" s="8">
        <f t="shared" si="347"/>
        <v>850</v>
      </c>
      <c r="BE567" s="8">
        <f t="shared" si="348"/>
        <v>845</v>
      </c>
      <c r="BF567" s="8">
        <f t="shared" si="349"/>
        <v>845</v>
      </c>
      <c r="BG567" s="8" t="str">
        <f t="shared" si="350"/>
        <v/>
      </c>
      <c r="BH567" s="8" t="str">
        <f t="shared" si="351"/>
        <v/>
      </c>
      <c r="BI567" s="8" t="str">
        <f t="shared" si="352"/>
        <v/>
      </c>
      <c r="BJ567" s="8" t="str">
        <f t="shared" si="353"/>
        <v/>
      </c>
      <c r="BK567" s="8" t="str">
        <f t="shared" si="354"/>
        <v/>
      </c>
      <c r="BL567" s="8" t="str">
        <f t="shared" si="355"/>
        <v/>
      </c>
      <c r="BM567" s="8" t="str">
        <f t="shared" si="356"/>
        <v/>
      </c>
      <c r="BN567" s="8" t="str">
        <f t="shared" si="357"/>
        <v/>
      </c>
      <c r="BO567" s="8" t="str">
        <f t="shared" si="358"/>
        <v/>
      </c>
      <c r="BP567" s="8" t="str">
        <f t="shared" si="359"/>
        <v/>
      </c>
      <c r="BQ567" s="8" t="str">
        <f t="shared" si="360"/>
        <v/>
      </c>
    </row>
    <row r="568" spans="1:69" x14ac:dyDescent="0.2">
      <c r="A568" s="8" t="str">
        <f>Binning!B571</f>
        <v>SOC</v>
      </c>
      <c r="B568" s="8" t="str">
        <f>Binning!C571</f>
        <v>MS004</v>
      </c>
      <c r="C568" s="8" t="str">
        <f>Binning!D571</f>
        <v>E2</v>
      </c>
      <c r="D568" s="8" t="str">
        <f>Binning!F571</f>
        <v>MS004_E2</v>
      </c>
      <c r="E568" s="8" t="str">
        <f>Binning!G571</f>
        <v>Bin1</v>
      </c>
      <c r="F568" s="8">
        <f>Binning!H571</f>
        <v>1040</v>
      </c>
      <c r="G568" s="8">
        <f>Binning!I571</f>
        <v>110</v>
      </c>
      <c r="H568" s="8">
        <f>Binning!J571</f>
        <v>141</v>
      </c>
      <c r="J568" s="8">
        <f>Binning!L571</f>
        <v>870</v>
      </c>
      <c r="K568" s="8">
        <f>Binning!M571</f>
        <v>730</v>
      </c>
      <c r="L568" s="8">
        <f>Binning!N571</f>
        <v>25</v>
      </c>
      <c r="M568" s="8">
        <f>Binning!Y571</f>
        <v>5</v>
      </c>
      <c r="O568" s="8">
        <f t="shared" si="332"/>
        <v>125</v>
      </c>
      <c r="P568" s="8">
        <f>Binning!AZ571</f>
        <v>112.7705130696</v>
      </c>
      <c r="Q568" s="8" t="str">
        <f t="shared" si="333"/>
        <v>MS004_E2</v>
      </c>
      <c r="R568" s="8">
        <f t="shared" si="364"/>
        <v>870</v>
      </c>
      <c r="S568" s="8">
        <f t="shared" si="364"/>
        <v>870</v>
      </c>
      <c r="T568" s="8">
        <f t="shared" si="364"/>
        <v>870</v>
      </c>
      <c r="U568" s="8">
        <f t="shared" si="364"/>
        <v>870</v>
      </c>
      <c r="V568" s="8">
        <f t="shared" si="364"/>
        <v>855</v>
      </c>
      <c r="W568" s="8">
        <f t="shared" si="364"/>
        <v>845</v>
      </c>
      <c r="X568" s="8">
        <f t="shared" si="364"/>
        <v>835</v>
      </c>
      <c r="Y568" s="8">
        <f t="shared" si="364"/>
        <v>830</v>
      </c>
      <c r="Z568" s="8">
        <f t="shared" si="364"/>
        <v>820</v>
      </c>
      <c r="AA568" s="8">
        <f t="shared" si="364"/>
        <v>815</v>
      </c>
      <c r="AB568" s="8">
        <f t="shared" si="364"/>
        <v>810</v>
      </c>
      <c r="AC568" s="8">
        <f t="shared" si="364"/>
        <v>805</v>
      </c>
      <c r="AD568" s="8">
        <f t="shared" si="364"/>
        <v>805</v>
      </c>
      <c r="AE568" s="8" t="str">
        <f t="shared" si="364"/>
        <v/>
      </c>
      <c r="AF568" s="8" t="str">
        <f t="shared" si="364"/>
        <v/>
      </c>
      <c r="AG568" s="8" t="str">
        <f t="shared" si="364"/>
        <v/>
      </c>
      <c r="AH568" s="8" t="str">
        <f t="shared" si="363"/>
        <v/>
      </c>
      <c r="AI568" s="8" t="str">
        <f t="shared" si="363"/>
        <v/>
      </c>
      <c r="AJ568" s="8" t="str">
        <f t="shared" si="363"/>
        <v/>
      </c>
      <c r="AK568" s="8" t="str">
        <f t="shared" si="363"/>
        <v/>
      </c>
      <c r="AL568" s="8" t="str">
        <f t="shared" si="363"/>
        <v/>
      </c>
      <c r="AM568" s="8" t="str">
        <f t="shared" si="363"/>
        <v/>
      </c>
      <c r="AN568" s="8" t="str">
        <f t="shared" si="363"/>
        <v/>
      </c>
      <c r="AO568" s="8" t="str">
        <f t="shared" si="363"/>
        <v/>
      </c>
      <c r="AQ568" s="8">
        <f t="shared" si="334"/>
        <v>125</v>
      </c>
      <c r="AR568" s="8">
        <f t="shared" si="335"/>
        <v>112.7705130696</v>
      </c>
      <c r="AS568" s="8" t="str">
        <f t="shared" si="336"/>
        <v>MS004_E2</v>
      </c>
      <c r="AT568" s="8">
        <f t="shared" si="337"/>
        <v>895</v>
      </c>
      <c r="AU568" s="8">
        <f t="shared" si="338"/>
        <v>895</v>
      </c>
      <c r="AV568" s="8">
        <f t="shared" si="339"/>
        <v>895</v>
      </c>
      <c r="AW568" s="8">
        <f t="shared" si="340"/>
        <v>895</v>
      </c>
      <c r="AX568" s="8">
        <f t="shared" si="341"/>
        <v>880</v>
      </c>
      <c r="AY568" s="8">
        <f t="shared" si="342"/>
        <v>870</v>
      </c>
      <c r="AZ568" s="8">
        <f t="shared" si="343"/>
        <v>860</v>
      </c>
      <c r="BA568" s="8">
        <f t="shared" si="344"/>
        <v>855</v>
      </c>
      <c r="BB568" s="8">
        <f t="shared" si="345"/>
        <v>845</v>
      </c>
      <c r="BC568" s="8">
        <f t="shared" si="346"/>
        <v>840</v>
      </c>
      <c r="BD568" s="8">
        <f t="shared" si="347"/>
        <v>835</v>
      </c>
      <c r="BE568" s="8">
        <f t="shared" si="348"/>
        <v>830</v>
      </c>
      <c r="BF568" s="8">
        <f t="shared" si="349"/>
        <v>830</v>
      </c>
      <c r="BG568" s="8" t="str">
        <f t="shared" si="350"/>
        <v/>
      </c>
      <c r="BH568" s="8" t="str">
        <f t="shared" si="351"/>
        <v/>
      </c>
      <c r="BI568" s="8" t="str">
        <f t="shared" si="352"/>
        <v/>
      </c>
      <c r="BJ568" s="8" t="str">
        <f t="shared" si="353"/>
        <v/>
      </c>
      <c r="BK568" s="8" t="str">
        <f t="shared" si="354"/>
        <v/>
      </c>
      <c r="BL568" s="8" t="str">
        <f t="shared" si="355"/>
        <v/>
      </c>
      <c r="BM568" s="8" t="str">
        <f t="shared" si="356"/>
        <v/>
      </c>
      <c r="BN568" s="8" t="str">
        <f t="shared" si="357"/>
        <v/>
      </c>
      <c r="BO568" s="8" t="str">
        <f t="shared" si="358"/>
        <v/>
      </c>
      <c r="BP568" s="8" t="str">
        <f t="shared" si="359"/>
        <v/>
      </c>
      <c r="BQ568" s="8" t="str">
        <f t="shared" si="360"/>
        <v/>
      </c>
    </row>
    <row r="569" spans="1:69" x14ac:dyDescent="0.2">
      <c r="A569" s="8" t="str">
        <f>Binning!B572</f>
        <v>SOC</v>
      </c>
      <c r="B569" s="8" t="str">
        <f>Binning!C572</f>
        <v>MS004</v>
      </c>
      <c r="C569" s="8" t="str">
        <f>Binning!D572</f>
        <v>E3</v>
      </c>
      <c r="D569" s="8" t="str">
        <f>Binning!F572</f>
        <v>MS004_E3</v>
      </c>
      <c r="E569" s="8" t="str">
        <f>Binning!G572</f>
        <v>Bin1</v>
      </c>
      <c r="F569" s="8">
        <f>Binning!H572</f>
        <v>1025</v>
      </c>
      <c r="G569" s="8">
        <f>Binning!I572</f>
        <v>110</v>
      </c>
      <c r="H569" s="8">
        <f>Binning!J572</f>
        <v>141</v>
      </c>
      <c r="J569" s="8">
        <f>Binning!L572</f>
        <v>860</v>
      </c>
      <c r="K569" s="8">
        <f>Binning!M572</f>
        <v>730</v>
      </c>
      <c r="L569" s="8">
        <f>Binning!N572</f>
        <v>25</v>
      </c>
      <c r="M569" s="8">
        <f>Binning!Y572</f>
        <v>5</v>
      </c>
      <c r="O569" s="8">
        <f t="shared" si="332"/>
        <v>125</v>
      </c>
      <c r="P569" s="8">
        <f>Binning!AZ572</f>
        <v>112.7705130696</v>
      </c>
      <c r="Q569" s="8" t="str">
        <f t="shared" si="333"/>
        <v>MS004_E3</v>
      </c>
      <c r="R569" s="8">
        <f t="shared" si="364"/>
        <v>860</v>
      </c>
      <c r="S569" s="8">
        <f t="shared" si="364"/>
        <v>860</v>
      </c>
      <c r="T569" s="8">
        <f t="shared" si="364"/>
        <v>860</v>
      </c>
      <c r="U569" s="8">
        <f t="shared" si="364"/>
        <v>855</v>
      </c>
      <c r="V569" s="8">
        <f t="shared" si="364"/>
        <v>840</v>
      </c>
      <c r="W569" s="8">
        <f t="shared" si="364"/>
        <v>830</v>
      </c>
      <c r="X569" s="8">
        <f t="shared" si="364"/>
        <v>820</v>
      </c>
      <c r="Y569" s="8">
        <f t="shared" si="364"/>
        <v>815</v>
      </c>
      <c r="Z569" s="8">
        <f t="shared" si="364"/>
        <v>805</v>
      </c>
      <c r="AA569" s="8">
        <f t="shared" si="364"/>
        <v>800</v>
      </c>
      <c r="AB569" s="8">
        <f t="shared" si="364"/>
        <v>795</v>
      </c>
      <c r="AC569" s="8">
        <f t="shared" si="364"/>
        <v>790</v>
      </c>
      <c r="AD569" s="8">
        <f t="shared" si="364"/>
        <v>790</v>
      </c>
      <c r="AE569" s="8" t="str">
        <f t="shared" si="364"/>
        <v/>
      </c>
      <c r="AF569" s="8" t="str">
        <f t="shared" si="364"/>
        <v/>
      </c>
      <c r="AG569" s="8" t="str">
        <f t="shared" si="364"/>
        <v/>
      </c>
      <c r="AH569" s="8" t="str">
        <f t="shared" si="363"/>
        <v/>
      </c>
      <c r="AI569" s="8" t="str">
        <f t="shared" si="363"/>
        <v/>
      </c>
      <c r="AJ569" s="8" t="str">
        <f t="shared" si="363"/>
        <v/>
      </c>
      <c r="AK569" s="8" t="str">
        <f t="shared" si="363"/>
        <v/>
      </c>
      <c r="AL569" s="8" t="str">
        <f t="shared" si="363"/>
        <v/>
      </c>
      <c r="AM569" s="8" t="str">
        <f t="shared" si="363"/>
        <v/>
      </c>
      <c r="AN569" s="8" t="str">
        <f t="shared" si="363"/>
        <v/>
      </c>
      <c r="AO569" s="8" t="str">
        <f t="shared" si="363"/>
        <v/>
      </c>
      <c r="AQ569" s="8">
        <f t="shared" si="334"/>
        <v>125</v>
      </c>
      <c r="AR569" s="8">
        <f t="shared" si="335"/>
        <v>112.7705130696</v>
      </c>
      <c r="AS569" s="8" t="str">
        <f t="shared" si="336"/>
        <v>MS004_E3</v>
      </c>
      <c r="AT569" s="8">
        <f t="shared" si="337"/>
        <v>885</v>
      </c>
      <c r="AU569" s="8">
        <f t="shared" si="338"/>
        <v>885</v>
      </c>
      <c r="AV569" s="8">
        <f t="shared" si="339"/>
        <v>885</v>
      </c>
      <c r="AW569" s="8">
        <f t="shared" si="340"/>
        <v>880</v>
      </c>
      <c r="AX569" s="8">
        <f t="shared" si="341"/>
        <v>865</v>
      </c>
      <c r="AY569" s="8">
        <f t="shared" si="342"/>
        <v>855</v>
      </c>
      <c r="AZ569" s="8">
        <f t="shared" si="343"/>
        <v>845</v>
      </c>
      <c r="BA569" s="8">
        <f t="shared" si="344"/>
        <v>840</v>
      </c>
      <c r="BB569" s="8">
        <f t="shared" si="345"/>
        <v>830</v>
      </c>
      <c r="BC569" s="8">
        <f t="shared" si="346"/>
        <v>825</v>
      </c>
      <c r="BD569" s="8">
        <f t="shared" si="347"/>
        <v>820</v>
      </c>
      <c r="BE569" s="8">
        <f t="shared" si="348"/>
        <v>815</v>
      </c>
      <c r="BF569" s="8">
        <f t="shared" si="349"/>
        <v>815</v>
      </c>
      <c r="BG569" s="8" t="str">
        <f t="shared" si="350"/>
        <v/>
      </c>
      <c r="BH569" s="8" t="str">
        <f t="shared" si="351"/>
        <v/>
      </c>
      <c r="BI569" s="8" t="str">
        <f t="shared" si="352"/>
        <v/>
      </c>
      <c r="BJ569" s="8" t="str">
        <f t="shared" si="353"/>
        <v/>
      </c>
      <c r="BK569" s="8" t="str">
        <f t="shared" si="354"/>
        <v/>
      </c>
      <c r="BL569" s="8" t="str">
        <f t="shared" si="355"/>
        <v/>
      </c>
      <c r="BM569" s="8" t="str">
        <f t="shared" si="356"/>
        <v/>
      </c>
      <c r="BN569" s="8" t="str">
        <f t="shared" si="357"/>
        <v/>
      </c>
      <c r="BO569" s="8" t="str">
        <f t="shared" si="358"/>
        <v/>
      </c>
      <c r="BP569" s="8" t="str">
        <f t="shared" si="359"/>
        <v/>
      </c>
      <c r="BQ569" s="8" t="str">
        <f t="shared" si="360"/>
        <v/>
      </c>
    </row>
    <row r="570" spans="1:69" x14ac:dyDescent="0.2">
      <c r="A570" s="8" t="str">
        <f>Binning!B573</f>
        <v>SOC</v>
      </c>
      <c r="B570" s="8" t="str">
        <f>Binning!C573</f>
        <v>MS004</v>
      </c>
      <c r="C570" s="8" t="str">
        <f>Binning!D573</f>
        <v>E4</v>
      </c>
      <c r="D570" s="8" t="str">
        <f>Binning!F573</f>
        <v>MS004_E4</v>
      </c>
      <c r="E570" s="8" t="str">
        <f>Binning!G573</f>
        <v>Bin1</v>
      </c>
      <c r="F570" s="8">
        <f>Binning!H573</f>
        <v>1010</v>
      </c>
      <c r="G570" s="8">
        <f>Binning!I573</f>
        <v>110</v>
      </c>
      <c r="H570" s="8">
        <f>Binning!J573</f>
        <v>141</v>
      </c>
      <c r="J570" s="8">
        <f>Binning!L573</f>
        <v>860</v>
      </c>
      <c r="K570" s="8">
        <f>Binning!M573</f>
        <v>730</v>
      </c>
      <c r="L570" s="8">
        <f>Binning!N573</f>
        <v>25</v>
      </c>
      <c r="M570" s="8">
        <f>Binning!Y573</f>
        <v>5</v>
      </c>
      <c r="O570" s="8">
        <f t="shared" si="332"/>
        <v>125</v>
      </c>
      <c r="P570" s="8">
        <f>Binning!AZ573</f>
        <v>112.7705130696</v>
      </c>
      <c r="Q570" s="8" t="str">
        <f t="shared" si="333"/>
        <v>MS004_E4</v>
      </c>
      <c r="R570" s="8">
        <f t="shared" si="364"/>
        <v>860</v>
      </c>
      <c r="S570" s="8">
        <f t="shared" si="364"/>
        <v>860</v>
      </c>
      <c r="T570" s="8">
        <f t="shared" si="364"/>
        <v>860</v>
      </c>
      <c r="U570" s="8">
        <f t="shared" si="364"/>
        <v>840</v>
      </c>
      <c r="V570" s="8">
        <f t="shared" si="364"/>
        <v>825</v>
      </c>
      <c r="W570" s="8">
        <f t="shared" si="364"/>
        <v>815</v>
      </c>
      <c r="X570" s="8">
        <f t="shared" si="364"/>
        <v>805</v>
      </c>
      <c r="Y570" s="8">
        <f t="shared" si="364"/>
        <v>800</v>
      </c>
      <c r="Z570" s="8">
        <f t="shared" si="364"/>
        <v>790</v>
      </c>
      <c r="AA570" s="8">
        <f t="shared" si="364"/>
        <v>785</v>
      </c>
      <c r="AB570" s="8">
        <f t="shared" si="364"/>
        <v>780</v>
      </c>
      <c r="AC570" s="8">
        <f t="shared" si="364"/>
        <v>775</v>
      </c>
      <c r="AD570" s="8">
        <f t="shared" si="364"/>
        <v>775</v>
      </c>
      <c r="AE570" s="8" t="str">
        <f t="shared" si="364"/>
        <v/>
      </c>
      <c r="AF570" s="8" t="str">
        <f t="shared" si="364"/>
        <v/>
      </c>
      <c r="AG570" s="8" t="str">
        <f t="shared" si="364"/>
        <v/>
      </c>
      <c r="AH570" s="8" t="str">
        <f t="shared" si="363"/>
        <v/>
      </c>
      <c r="AI570" s="8" t="str">
        <f t="shared" si="363"/>
        <v/>
      </c>
      <c r="AJ570" s="8" t="str">
        <f t="shared" si="363"/>
        <v/>
      </c>
      <c r="AK570" s="8" t="str">
        <f t="shared" si="363"/>
        <v/>
      </c>
      <c r="AL570" s="8" t="str">
        <f t="shared" si="363"/>
        <v/>
      </c>
      <c r="AM570" s="8" t="str">
        <f t="shared" si="363"/>
        <v/>
      </c>
      <c r="AN570" s="8" t="str">
        <f t="shared" si="363"/>
        <v/>
      </c>
      <c r="AO570" s="8" t="str">
        <f t="shared" si="363"/>
        <v/>
      </c>
      <c r="AQ570" s="8">
        <f t="shared" si="334"/>
        <v>125</v>
      </c>
      <c r="AR570" s="8">
        <f t="shared" si="335"/>
        <v>112.7705130696</v>
      </c>
      <c r="AS570" s="8" t="str">
        <f t="shared" si="336"/>
        <v>MS004_E4</v>
      </c>
      <c r="AT570" s="8">
        <f t="shared" si="337"/>
        <v>885</v>
      </c>
      <c r="AU570" s="8">
        <f t="shared" si="338"/>
        <v>885</v>
      </c>
      <c r="AV570" s="8">
        <f t="shared" si="339"/>
        <v>885</v>
      </c>
      <c r="AW570" s="8">
        <f t="shared" si="340"/>
        <v>865</v>
      </c>
      <c r="AX570" s="8">
        <f t="shared" si="341"/>
        <v>850</v>
      </c>
      <c r="AY570" s="8">
        <f t="shared" si="342"/>
        <v>840</v>
      </c>
      <c r="AZ570" s="8">
        <f t="shared" si="343"/>
        <v>830</v>
      </c>
      <c r="BA570" s="8">
        <f t="shared" si="344"/>
        <v>825</v>
      </c>
      <c r="BB570" s="8">
        <f t="shared" si="345"/>
        <v>815</v>
      </c>
      <c r="BC570" s="8">
        <f t="shared" si="346"/>
        <v>810</v>
      </c>
      <c r="BD570" s="8">
        <f t="shared" si="347"/>
        <v>805</v>
      </c>
      <c r="BE570" s="8">
        <f t="shared" si="348"/>
        <v>800</v>
      </c>
      <c r="BF570" s="8">
        <f t="shared" si="349"/>
        <v>800</v>
      </c>
      <c r="BG570" s="8" t="str">
        <f t="shared" si="350"/>
        <v/>
      </c>
      <c r="BH570" s="8" t="str">
        <f t="shared" si="351"/>
        <v/>
      </c>
      <c r="BI570" s="8" t="str">
        <f t="shared" si="352"/>
        <v/>
      </c>
      <c r="BJ570" s="8" t="str">
        <f t="shared" si="353"/>
        <v/>
      </c>
      <c r="BK570" s="8" t="str">
        <f t="shared" si="354"/>
        <v/>
      </c>
      <c r="BL570" s="8" t="str">
        <f t="shared" si="355"/>
        <v/>
      </c>
      <c r="BM570" s="8" t="str">
        <f t="shared" si="356"/>
        <v/>
      </c>
      <c r="BN570" s="8" t="str">
        <f t="shared" si="357"/>
        <v/>
      </c>
      <c r="BO570" s="8" t="str">
        <f t="shared" si="358"/>
        <v/>
      </c>
      <c r="BP570" s="8" t="str">
        <f t="shared" si="359"/>
        <v/>
      </c>
      <c r="BQ570" s="8" t="str">
        <f t="shared" si="360"/>
        <v/>
      </c>
    </row>
    <row r="571" spans="1:69" x14ac:dyDescent="0.2">
      <c r="A571" s="8" t="str">
        <f>Binning!B574</f>
        <v>SOC</v>
      </c>
      <c r="B571" s="8" t="str">
        <f>Binning!C574</f>
        <v>MS004</v>
      </c>
      <c r="C571" s="8" t="str">
        <f>Binning!D574</f>
        <v>E5</v>
      </c>
      <c r="D571" s="8" t="str">
        <f>Binning!F574</f>
        <v>MS004_E5</v>
      </c>
      <c r="E571" s="8" t="str">
        <f>Binning!G574</f>
        <v>Bin1</v>
      </c>
      <c r="F571" s="8">
        <f>Binning!H574</f>
        <v>995</v>
      </c>
      <c r="G571" s="8">
        <f>Binning!I574</f>
        <v>110</v>
      </c>
      <c r="H571" s="8">
        <f>Binning!J574</f>
        <v>141</v>
      </c>
      <c r="J571" s="8">
        <f>Binning!L574</f>
        <v>860</v>
      </c>
      <c r="K571" s="8">
        <f>Binning!M574</f>
        <v>730</v>
      </c>
      <c r="L571" s="8">
        <f>Binning!N574</f>
        <v>25</v>
      </c>
      <c r="M571" s="8">
        <f>Binning!Y574</f>
        <v>5</v>
      </c>
      <c r="O571" s="8">
        <f t="shared" si="332"/>
        <v>125</v>
      </c>
      <c r="P571" s="8">
        <f>Binning!AZ574</f>
        <v>112.7705130696</v>
      </c>
      <c r="Q571" s="8" t="str">
        <f t="shared" si="333"/>
        <v>MS004_E5</v>
      </c>
      <c r="R571" s="8">
        <f t="shared" ref="R571:AG586" si="365">IF($O571*1.03&gt;R$2,MAX(MIN(FLOOR(($F571-$G571*LOG10($P571*R$2/100))/$M571,1)*$M571,$J571),$K571),"")</f>
        <v>860</v>
      </c>
      <c r="S571" s="8">
        <f t="shared" si="365"/>
        <v>860</v>
      </c>
      <c r="T571" s="8">
        <f t="shared" si="365"/>
        <v>845</v>
      </c>
      <c r="U571" s="8">
        <f t="shared" si="365"/>
        <v>825</v>
      </c>
      <c r="V571" s="8">
        <f t="shared" si="365"/>
        <v>810</v>
      </c>
      <c r="W571" s="8">
        <f t="shared" si="365"/>
        <v>800</v>
      </c>
      <c r="X571" s="8">
        <f t="shared" si="365"/>
        <v>790</v>
      </c>
      <c r="Y571" s="8">
        <f t="shared" si="365"/>
        <v>785</v>
      </c>
      <c r="Z571" s="8">
        <f t="shared" si="365"/>
        <v>775</v>
      </c>
      <c r="AA571" s="8">
        <f t="shared" si="365"/>
        <v>770</v>
      </c>
      <c r="AB571" s="8">
        <f t="shared" si="365"/>
        <v>765</v>
      </c>
      <c r="AC571" s="8">
        <f t="shared" si="365"/>
        <v>760</v>
      </c>
      <c r="AD571" s="8">
        <f t="shared" si="365"/>
        <v>760</v>
      </c>
      <c r="AE571" s="8" t="str">
        <f t="shared" si="365"/>
        <v/>
      </c>
      <c r="AF571" s="8" t="str">
        <f t="shared" si="365"/>
        <v/>
      </c>
      <c r="AG571" s="8" t="str">
        <f t="shared" si="365"/>
        <v/>
      </c>
      <c r="AH571" s="8" t="str">
        <f t="shared" si="363"/>
        <v/>
      </c>
      <c r="AI571" s="8" t="str">
        <f t="shared" si="363"/>
        <v/>
      </c>
      <c r="AJ571" s="8" t="str">
        <f t="shared" si="363"/>
        <v/>
      </c>
      <c r="AK571" s="8" t="str">
        <f t="shared" si="363"/>
        <v/>
      </c>
      <c r="AL571" s="8" t="str">
        <f t="shared" si="363"/>
        <v/>
      </c>
      <c r="AM571" s="8" t="str">
        <f t="shared" si="363"/>
        <v/>
      </c>
      <c r="AN571" s="8" t="str">
        <f t="shared" si="363"/>
        <v/>
      </c>
      <c r="AO571" s="8" t="str">
        <f t="shared" si="363"/>
        <v/>
      </c>
      <c r="AQ571" s="8">
        <f t="shared" si="334"/>
        <v>125</v>
      </c>
      <c r="AR571" s="8">
        <f t="shared" si="335"/>
        <v>112.7705130696</v>
      </c>
      <c r="AS571" s="8" t="str">
        <f t="shared" si="336"/>
        <v>MS004_E5</v>
      </c>
      <c r="AT571" s="8">
        <f t="shared" si="337"/>
        <v>885</v>
      </c>
      <c r="AU571" s="8">
        <f t="shared" si="338"/>
        <v>885</v>
      </c>
      <c r="AV571" s="8">
        <f t="shared" si="339"/>
        <v>870</v>
      </c>
      <c r="AW571" s="8">
        <f t="shared" si="340"/>
        <v>850</v>
      </c>
      <c r="AX571" s="8">
        <f t="shared" si="341"/>
        <v>835</v>
      </c>
      <c r="AY571" s="8">
        <f t="shared" si="342"/>
        <v>825</v>
      </c>
      <c r="AZ571" s="8">
        <f t="shared" si="343"/>
        <v>815</v>
      </c>
      <c r="BA571" s="8">
        <f t="shared" si="344"/>
        <v>810</v>
      </c>
      <c r="BB571" s="8">
        <f t="shared" si="345"/>
        <v>800</v>
      </c>
      <c r="BC571" s="8">
        <f t="shared" si="346"/>
        <v>795</v>
      </c>
      <c r="BD571" s="8">
        <f t="shared" si="347"/>
        <v>790</v>
      </c>
      <c r="BE571" s="8">
        <f t="shared" si="348"/>
        <v>785</v>
      </c>
      <c r="BF571" s="8">
        <f t="shared" si="349"/>
        <v>785</v>
      </c>
      <c r="BG571" s="8" t="str">
        <f t="shared" si="350"/>
        <v/>
      </c>
      <c r="BH571" s="8" t="str">
        <f t="shared" si="351"/>
        <v/>
      </c>
      <c r="BI571" s="8" t="str">
        <f t="shared" si="352"/>
        <v/>
      </c>
      <c r="BJ571" s="8" t="str">
        <f t="shared" si="353"/>
        <v/>
      </c>
      <c r="BK571" s="8" t="str">
        <f t="shared" si="354"/>
        <v/>
      </c>
      <c r="BL571" s="8" t="str">
        <f t="shared" si="355"/>
        <v/>
      </c>
      <c r="BM571" s="8" t="str">
        <f t="shared" si="356"/>
        <v/>
      </c>
      <c r="BN571" s="8" t="str">
        <f t="shared" si="357"/>
        <v/>
      </c>
      <c r="BO571" s="8" t="str">
        <f t="shared" si="358"/>
        <v/>
      </c>
      <c r="BP571" s="8" t="str">
        <f t="shared" si="359"/>
        <v/>
      </c>
      <c r="BQ571" s="8" t="str">
        <f t="shared" si="360"/>
        <v/>
      </c>
    </row>
    <row r="572" spans="1:69" x14ac:dyDescent="0.2">
      <c r="A572" s="8" t="str">
        <f>Binning!B575</f>
        <v>SOC</v>
      </c>
      <c r="B572" s="8" t="str">
        <f>Binning!C575</f>
        <v>MS004</v>
      </c>
      <c r="C572" s="8" t="str">
        <f>Binning!D575</f>
        <v>E6</v>
      </c>
      <c r="D572" s="8" t="str">
        <f>Binning!F575</f>
        <v>MS004_E6</v>
      </c>
      <c r="E572" s="8" t="str">
        <f>Binning!G575</f>
        <v>Bin1</v>
      </c>
      <c r="F572" s="8">
        <f>Binning!H575</f>
        <v>980</v>
      </c>
      <c r="G572" s="8">
        <f>Binning!I575</f>
        <v>110</v>
      </c>
      <c r="H572" s="8">
        <f>Binning!J575</f>
        <v>141</v>
      </c>
      <c r="J572" s="8">
        <f>Binning!L575</f>
        <v>860</v>
      </c>
      <c r="K572" s="8">
        <f>Binning!M575</f>
        <v>730</v>
      </c>
      <c r="L572" s="8">
        <f>Binning!N575</f>
        <v>25</v>
      </c>
      <c r="M572" s="8">
        <f>Binning!Y575</f>
        <v>5</v>
      </c>
      <c r="O572" s="8">
        <f t="shared" si="332"/>
        <v>125</v>
      </c>
      <c r="P572" s="8">
        <f>Binning!AZ575</f>
        <v>112.7705130696</v>
      </c>
      <c r="Q572" s="8" t="str">
        <f t="shared" si="333"/>
        <v>MS004_E6</v>
      </c>
      <c r="R572" s="8">
        <f t="shared" si="365"/>
        <v>860</v>
      </c>
      <c r="S572" s="8">
        <f t="shared" si="365"/>
        <v>860</v>
      </c>
      <c r="T572" s="8">
        <f t="shared" si="365"/>
        <v>830</v>
      </c>
      <c r="U572" s="8">
        <f t="shared" si="365"/>
        <v>810</v>
      </c>
      <c r="V572" s="8">
        <f t="shared" si="365"/>
        <v>795</v>
      </c>
      <c r="W572" s="8">
        <f t="shared" si="365"/>
        <v>785</v>
      </c>
      <c r="X572" s="8">
        <f t="shared" si="365"/>
        <v>775</v>
      </c>
      <c r="Y572" s="8">
        <f t="shared" si="365"/>
        <v>770</v>
      </c>
      <c r="Z572" s="8">
        <f t="shared" si="365"/>
        <v>760</v>
      </c>
      <c r="AA572" s="8">
        <f t="shared" si="365"/>
        <v>755</v>
      </c>
      <c r="AB572" s="8">
        <f t="shared" si="365"/>
        <v>750</v>
      </c>
      <c r="AC572" s="8">
        <f t="shared" si="365"/>
        <v>745</v>
      </c>
      <c r="AD572" s="8">
        <f t="shared" si="365"/>
        <v>745</v>
      </c>
      <c r="AE572" s="8" t="str">
        <f t="shared" si="365"/>
        <v/>
      </c>
      <c r="AF572" s="8" t="str">
        <f t="shared" si="365"/>
        <v/>
      </c>
      <c r="AG572" s="8" t="str">
        <f t="shared" si="365"/>
        <v/>
      </c>
      <c r="AH572" s="8" t="str">
        <f t="shared" si="363"/>
        <v/>
      </c>
      <c r="AI572" s="8" t="str">
        <f t="shared" si="363"/>
        <v/>
      </c>
      <c r="AJ572" s="8" t="str">
        <f t="shared" si="363"/>
        <v/>
      </c>
      <c r="AK572" s="8" t="str">
        <f t="shared" si="363"/>
        <v/>
      </c>
      <c r="AL572" s="8" t="str">
        <f t="shared" si="363"/>
        <v/>
      </c>
      <c r="AM572" s="8" t="str">
        <f t="shared" si="363"/>
        <v/>
      </c>
      <c r="AN572" s="8" t="str">
        <f t="shared" si="363"/>
        <v/>
      </c>
      <c r="AO572" s="8" t="str">
        <f t="shared" si="363"/>
        <v/>
      </c>
      <c r="AQ572" s="8">
        <f t="shared" si="334"/>
        <v>125</v>
      </c>
      <c r="AR572" s="8">
        <f t="shared" si="335"/>
        <v>112.7705130696</v>
      </c>
      <c r="AS572" s="8" t="str">
        <f t="shared" si="336"/>
        <v>MS004_E6</v>
      </c>
      <c r="AT572" s="8">
        <f t="shared" si="337"/>
        <v>885</v>
      </c>
      <c r="AU572" s="8">
        <f t="shared" si="338"/>
        <v>885</v>
      </c>
      <c r="AV572" s="8">
        <f t="shared" si="339"/>
        <v>855</v>
      </c>
      <c r="AW572" s="8">
        <f t="shared" si="340"/>
        <v>835</v>
      </c>
      <c r="AX572" s="8">
        <f t="shared" si="341"/>
        <v>820</v>
      </c>
      <c r="AY572" s="8">
        <f t="shared" si="342"/>
        <v>810</v>
      </c>
      <c r="AZ572" s="8">
        <f t="shared" si="343"/>
        <v>800</v>
      </c>
      <c r="BA572" s="8">
        <f t="shared" si="344"/>
        <v>795</v>
      </c>
      <c r="BB572" s="8">
        <f t="shared" si="345"/>
        <v>785</v>
      </c>
      <c r="BC572" s="8">
        <f t="shared" si="346"/>
        <v>780</v>
      </c>
      <c r="BD572" s="8">
        <f t="shared" si="347"/>
        <v>775</v>
      </c>
      <c r="BE572" s="8">
        <f t="shared" si="348"/>
        <v>770</v>
      </c>
      <c r="BF572" s="8">
        <f t="shared" si="349"/>
        <v>770</v>
      </c>
      <c r="BG572" s="8" t="str">
        <f t="shared" si="350"/>
        <v/>
      </c>
      <c r="BH572" s="8" t="str">
        <f t="shared" si="351"/>
        <v/>
      </c>
      <c r="BI572" s="8" t="str">
        <f t="shared" si="352"/>
        <v/>
      </c>
      <c r="BJ572" s="8" t="str">
        <f t="shared" si="353"/>
        <v/>
      </c>
      <c r="BK572" s="8" t="str">
        <f t="shared" si="354"/>
        <v/>
      </c>
      <c r="BL572" s="8" t="str">
        <f t="shared" si="355"/>
        <v/>
      </c>
      <c r="BM572" s="8" t="str">
        <f t="shared" si="356"/>
        <v/>
      </c>
      <c r="BN572" s="8" t="str">
        <f t="shared" si="357"/>
        <v/>
      </c>
      <c r="BO572" s="8" t="str">
        <f t="shared" si="358"/>
        <v/>
      </c>
      <c r="BP572" s="8" t="str">
        <f t="shared" si="359"/>
        <v/>
      </c>
      <c r="BQ572" s="8" t="str">
        <f t="shared" si="360"/>
        <v/>
      </c>
    </row>
    <row r="573" spans="1:69" x14ac:dyDescent="0.2">
      <c r="A573" s="8" t="str">
        <f>Binning!B576</f>
        <v>SOC</v>
      </c>
      <c r="B573" s="8" t="str">
        <f>Binning!C576</f>
        <v>MS004</v>
      </c>
      <c r="C573" s="8" t="str">
        <f>Binning!D576</f>
        <v>E7</v>
      </c>
      <c r="D573" s="8" t="str">
        <f>Binning!F576</f>
        <v>MS004_E7</v>
      </c>
      <c r="E573" s="8" t="str">
        <f>Binning!G576</f>
        <v>Bin1</v>
      </c>
      <c r="F573" s="8">
        <f>Binning!H576</f>
        <v>965</v>
      </c>
      <c r="G573" s="8">
        <f>Binning!I576</f>
        <v>110</v>
      </c>
      <c r="H573" s="8">
        <f>Binning!J576</f>
        <v>141</v>
      </c>
      <c r="J573" s="8">
        <f>Binning!L576</f>
        <v>860</v>
      </c>
      <c r="K573" s="8">
        <f>Binning!M576</f>
        <v>730</v>
      </c>
      <c r="L573" s="8">
        <f>Binning!N576</f>
        <v>25</v>
      </c>
      <c r="M573" s="8">
        <f>Binning!Y576</f>
        <v>5</v>
      </c>
      <c r="O573" s="8">
        <f t="shared" si="332"/>
        <v>125</v>
      </c>
      <c r="P573" s="8">
        <f>Binning!AZ576</f>
        <v>112.7705130696</v>
      </c>
      <c r="Q573" s="8" t="str">
        <f t="shared" si="333"/>
        <v>MS004_E7</v>
      </c>
      <c r="R573" s="8">
        <f t="shared" si="365"/>
        <v>860</v>
      </c>
      <c r="S573" s="8">
        <f t="shared" si="365"/>
        <v>845</v>
      </c>
      <c r="T573" s="8">
        <f t="shared" si="365"/>
        <v>815</v>
      </c>
      <c r="U573" s="8">
        <f t="shared" si="365"/>
        <v>795</v>
      </c>
      <c r="V573" s="8">
        <f t="shared" si="365"/>
        <v>780</v>
      </c>
      <c r="W573" s="8">
        <f t="shared" si="365"/>
        <v>770</v>
      </c>
      <c r="X573" s="8">
        <f t="shared" si="365"/>
        <v>760</v>
      </c>
      <c r="Y573" s="8">
        <f t="shared" si="365"/>
        <v>755</v>
      </c>
      <c r="Z573" s="8">
        <f t="shared" si="365"/>
        <v>745</v>
      </c>
      <c r="AA573" s="8">
        <f t="shared" si="365"/>
        <v>740</v>
      </c>
      <c r="AB573" s="8">
        <f t="shared" si="365"/>
        <v>735</v>
      </c>
      <c r="AC573" s="8">
        <f t="shared" si="365"/>
        <v>730</v>
      </c>
      <c r="AD573" s="8">
        <f t="shared" si="365"/>
        <v>730</v>
      </c>
      <c r="AE573" s="8" t="str">
        <f t="shared" si="365"/>
        <v/>
      </c>
      <c r="AF573" s="8" t="str">
        <f t="shared" si="365"/>
        <v/>
      </c>
      <c r="AG573" s="8" t="str">
        <f t="shared" si="365"/>
        <v/>
      </c>
      <c r="AH573" s="8" t="str">
        <f t="shared" si="363"/>
        <v/>
      </c>
      <c r="AI573" s="8" t="str">
        <f t="shared" si="363"/>
        <v/>
      </c>
      <c r="AJ573" s="8" t="str">
        <f t="shared" si="363"/>
        <v/>
      </c>
      <c r="AK573" s="8" t="str">
        <f t="shared" si="363"/>
        <v/>
      </c>
      <c r="AL573" s="8" t="str">
        <f t="shared" si="363"/>
        <v/>
      </c>
      <c r="AM573" s="8" t="str">
        <f t="shared" si="363"/>
        <v/>
      </c>
      <c r="AN573" s="8" t="str">
        <f t="shared" si="363"/>
        <v/>
      </c>
      <c r="AO573" s="8" t="str">
        <f t="shared" si="363"/>
        <v/>
      </c>
      <c r="AQ573" s="8">
        <f t="shared" si="334"/>
        <v>125</v>
      </c>
      <c r="AR573" s="8">
        <f t="shared" si="335"/>
        <v>112.7705130696</v>
      </c>
      <c r="AS573" s="8" t="str">
        <f t="shared" si="336"/>
        <v>MS004_E7</v>
      </c>
      <c r="AT573" s="8">
        <f t="shared" si="337"/>
        <v>885</v>
      </c>
      <c r="AU573" s="8">
        <f t="shared" si="338"/>
        <v>870</v>
      </c>
      <c r="AV573" s="8">
        <f t="shared" si="339"/>
        <v>840</v>
      </c>
      <c r="AW573" s="8">
        <f t="shared" si="340"/>
        <v>820</v>
      </c>
      <c r="AX573" s="8">
        <f t="shared" si="341"/>
        <v>805</v>
      </c>
      <c r="AY573" s="8">
        <f t="shared" si="342"/>
        <v>795</v>
      </c>
      <c r="AZ573" s="8">
        <f t="shared" si="343"/>
        <v>785</v>
      </c>
      <c r="BA573" s="8">
        <f t="shared" si="344"/>
        <v>780</v>
      </c>
      <c r="BB573" s="8">
        <f t="shared" si="345"/>
        <v>770</v>
      </c>
      <c r="BC573" s="8">
        <f t="shared" si="346"/>
        <v>765</v>
      </c>
      <c r="BD573" s="8">
        <f t="shared" si="347"/>
        <v>760</v>
      </c>
      <c r="BE573" s="8">
        <f t="shared" si="348"/>
        <v>755</v>
      </c>
      <c r="BF573" s="8">
        <f t="shared" si="349"/>
        <v>755</v>
      </c>
      <c r="BG573" s="8" t="str">
        <f t="shared" si="350"/>
        <v/>
      </c>
      <c r="BH573" s="8" t="str">
        <f t="shared" si="351"/>
        <v/>
      </c>
      <c r="BI573" s="8" t="str">
        <f t="shared" si="352"/>
        <v/>
      </c>
      <c r="BJ573" s="8" t="str">
        <f t="shared" si="353"/>
        <v/>
      </c>
      <c r="BK573" s="8" t="str">
        <f t="shared" si="354"/>
        <v/>
      </c>
      <c r="BL573" s="8" t="str">
        <f t="shared" si="355"/>
        <v/>
      </c>
      <c r="BM573" s="8" t="str">
        <f t="shared" si="356"/>
        <v/>
      </c>
      <c r="BN573" s="8" t="str">
        <f t="shared" si="357"/>
        <v/>
      </c>
      <c r="BO573" s="8" t="str">
        <f t="shared" si="358"/>
        <v/>
      </c>
      <c r="BP573" s="8" t="str">
        <f t="shared" si="359"/>
        <v/>
      </c>
      <c r="BQ573" s="8" t="str">
        <f t="shared" si="360"/>
        <v/>
      </c>
    </row>
    <row r="574" spans="1:69" x14ac:dyDescent="0.2">
      <c r="A574" s="8" t="str">
        <f>Binning!B577</f>
        <v>SOC</v>
      </c>
      <c r="B574" s="8" t="str">
        <f>Binning!C577</f>
        <v>MS004</v>
      </c>
      <c r="C574" s="8" t="str">
        <f>Binning!D577</f>
        <v>E8</v>
      </c>
      <c r="D574" s="8" t="str">
        <f>Binning!F577</f>
        <v>MS004_E8</v>
      </c>
      <c r="E574" s="8" t="str">
        <f>Binning!G577</f>
        <v>Bin1</v>
      </c>
      <c r="F574" s="8">
        <f>Binning!H577</f>
        <v>950</v>
      </c>
      <c r="G574" s="8">
        <f>Binning!I577</f>
        <v>110</v>
      </c>
      <c r="H574" s="8">
        <f>Binning!J577</f>
        <v>141</v>
      </c>
      <c r="J574" s="8">
        <f>Binning!L577</f>
        <v>860</v>
      </c>
      <c r="K574" s="8">
        <f>Binning!M577</f>
        <v>730</v>
      </c>
      <c r="L574" s="8">
        <f>Binning!N577</f>
        <v>25</v>
      </c>
      <c r="M574" s="8">
        <f>Binning!Y577</f>
        <v>5</v>
      </c>
      <c r="O574" s="8">
        <f t="shared" si="332"/>
        <v>125</v>
      </c>
      <c r="P574" s="8">
        <f>Binning!AZ577</f>
        <v>112.7705130696</v>
      </c>
      <c r="Q574" s="8" t="str">
        <f t="shared" si="333"/>
        <v>MS004_E8</v>
      </c>
      <c r="R574" s="8">
        <f t="shared" si="365"/>
        <v>860</v>
      </c>
      <c r="S574" s="8">
        <f t="shared" si="365"/>
        <v>830</v>
      </c>
      <c r="T574" s="8">
        <f t="shared" si="365"/>
        <v>800</v>
      </c>
      <c r="U574" s="8">
        <f t="shared" si="365"/>
        <v>780</v>
      </c>
      <c r="V574" s="8">
        <f t="shared" si="365"/>
        <v>765</v>
      </c>
      <c r="W574" s="8">
        <f t="shared" si="365"/>
        <v>755</v>
      </c>
      <c r="X574" s="8">
        <f t="shared" si="365"/>
        <v>745</v>
      </c>
      <c r="Y574" s="8">
        <f t="shared" si="365"/>
        <v>740</v>
      </c>
      <c r="Z574" s="8">
        <f t="shared" si="365"/>
        <v>730</v>
      </c>
      <c r="AA574" s="8">
        <f t="shared" si="365"/>
        <v>730</v>
      </c>
      <c r="AB574" s="8">
        <f t="shared" si="365"/>
        <v>730</v>
      </c>
      <c r="AC574" s="8">
        <f t="shared" si="365"/>
        <v>730</v>
      </c>
      <c r="AD574" s="8">
        <f t="shared" si="365"/>
        <v>730</v>
      </c>
      <c r="AE574" s="8" t="str">
        <f t="shared" si="365"/>
        <v/>
      </c>
      <c r="AF574" s="8" t="str">
        <f t="shared" si="365"/>
        <v/>
      </c>
      <c r="AG574" s="8" t="str">
        <f t="shared" si="365"/>
        <v/>
      </c>
      <c r="AH574" s="8" t="str">
        <f t="shared" si="363"/>
        <v/>
      </c>
      <c r="AI574" s="8" t="str">
        <f t="shared" si="363"/>
        <v/>
      </c>
      <c r="AJ574" s="8" t="str">
        <f t="shared" si="363"/>
        <v/>
      </c>
      <c r="AK574" s="8" t="str">
        <f t="shared" si="363"/>
        <v/>
      </c>
      <c r="AL574" s="8" t="str">
        <f t="shared" si="363"/>
        <v/>
      </c>
      <c r="AM574" s="8" t="str">
        <f t="shared" si="363"/>
        <v/>
      </c>
      <c r="AN574" s="8" t="str">
        <f t="shared" si="363"/>
        <v/>
      </c>
      <c r="AO574" s="8" t="str">
        <f t="shared" si="363"/>
        <v/>
      </c>
      <c r="AQ574" s="8">
        <f t="shared" si="334"/>
        <v>125</v>
      </c>
      <c r="AR574" s="8">
        <f t="shared" si="335"/>
        <v>112.7705130696</v>
      </c>
      <c r="AS574" s="8" t="str">
        <f t="shared" si="336"/>
        <v>MS004_E8</v>
      </c>
      <c r="AT574" s="8">
        <f t="shared" si="337"/>
        <v>885</v>
      </c>
      <c r="AU574" s="8">
        <f t="shared" si="338"/>
        <v>855</v>
      </c>
      <c r="AV574" s="8">
        <f t="shared" si="339"/>
        <v>825</v>
      </c>
      <c r="AW574" s="8">
        <f t="shared" si="340"/>
        <v>805</v>
      </c>
      <c r="AX574" s="8">
        <f t="shared" si="341"/>
        <v>790</v>
      </c>
      <c r="AY574" s="8">
        <f t="shared" si="342"/>
        <v>780</v>
      </c>
      <c r="AZ574" s="8">
        <f t="shared" si="343"/>
        <v>770</v>
      </c>
      <c r="BA574" s="8">
        <f t="shared" si="344"/>
        <v>765</v>
      </c>
      <c r="BB574" s="8">
        <f t="shared" si="345"/>
        <v>755</v>
      </c>
      <c r="BC574" s="8">
        <f t="shared" si="346"/>
        <v>755</v>
      </c>
      <c r="BD574" s="8">
        <f t="shared" si="347"/>
        <v>755</v>
      </c>
      <c r="BE574" s="8">
        <f t="shared" si="348"/>
        <v>755</v>
      </c>
      <c r="BF574" s="8">
        <f t="shared" si="349"/>
        <v>755</v>
      </c>
      <c r="BG574" s="8" t="str">
        <f t="shared" si="350"/>
        <v/>
      </c>
      <c r="BH574" s="8" t="str">
        <f t="shared" si="351"/>
        <v/>
      </c>
      <c r="BI574" s="8" t="str">
        <f t="shared" si="352"/>
        <v/>
      </c>
      <c r="BJ574" s="8" t="str">
        <f t="shared" si="353"/>
        <v/>
      </c>
      <c r="BK574" s="8" t="str">
        <f t="shared" si="354"/>
        <v/>
      </c>
      <c r="BL574" s="8" t="str">
        <f t="shared" si="355"/>
        <v/>
      </c>
      <c r="BM574" s="8" t="str">
        <f t="shared" si="356"/>
        <v/>
      </c>
      <c r="BN574" s="8" t="str">
        <f t="shared" si="357"/>
        <v/>
      </c>
      <c r="BO574" s="8" t="str">
        <f t="shared" si="358"/>
        <v/>
      </c>
      <c r="BP574" s="8" t="str">
        <f t="shared" si="359"/>
        <v/>
      </c>
      <c r="BQ574" s="8" t="str">
        <f t="shared" si="360"/>
        <v/>
      </c>
    </row>
    <row r="575" spans="1:69" x14ac:dyDescent="0.2">
      <c r="A575" s="8" t="str">
        <f>Binning!B578</f>
        <v>SOC</v>
      </c>
      <c r="B575" s="8" t="str">
        <f>Binning!C578</f>
        <v>MS004</v>
      </c>
      <c r="C575" s="8" t="str">
        <f>Binning!D578</f>
        <v>E9</v>
      </c>
      <c r="D575" s="8" t="str">
        <f>Binning!F578</f>
        <v>MS004_E9</v>
      </c>
      <c r="E575" s="8" t="str">
        <f>Binning!G578</f>
        <v>Bin1</v>
      </c>
      <c r="F575" s="8">
        <f>Binning!H578</f>
        <v>935</v>
      </c>
      <c r="G575" s="8">
        <f>Binning!I578</f>
        <v>110</v>
      </c>
      <c r="H575" s="8">
        <f>Binning!J578</f>
        <v>141</v>
      </c>
      <c r="J575" s="8">
        <f>Binning!L578</f>
        <v>860</v>
      </c>
      <c r="K575" s="8">
        <f>Binning!M578</f>
        <v>730</v>
      </c>
      <c r="L575" s="8">
        <f>Binning!N578</f>
        <v>25</v>
      </c>
      <c r="M575" s="8">
        <f>Binning!Y578</f>
        <v>5</v>
      </c>
      <c r="O575" s="8">
        <f t="shared" si="332"/>
        <v>125</v>
      </c>
      <c r="P575" s="8">
        <f>Binning!AZ578</f>
        <v>112.7705130696</v>
      </c>
      <c r="Q575" s="8" t="str">
        <f t="shared" si="333"/>
        <v>MS004_E9</v>
      </c>
      <c r="R575" s="8">
        <f t="shared" si="365"/>
        <v>860</v>
      </c>
      <c r="S575" s="8">
        <f t="shared" si="365"/>
        <v>815</v>
      </c>
      <c r="T575" s="8">
        <f t="shared" si="365"/>
        <v>785</v>
      </c>
      <c r="U575" s="8">
        <f t="shared" si="365"/>
        <v>765</v>
      </c>
      <c r="V575" s="8">
        <f t="shared" si="365"/>
        <v>750</v>
      </c>
      <c r="W575" s="8">
        <f t="shared" si="365"/>
        <v>740</v>
      </c>
      <c r="X575" s="8">
        <f t="shared" si="365"/>
        <v>730</v>
      </c>
      <c r="Y575" s="8">
        <f t="shared" si="365"/>
        <v>730</v>
      </c>
      <c r="Z575" s="8">
        <f t="shared" si="365"/>
        <v>730</v>
      </c>
      <c r="AA575" s="8">
        <f t="shared" si="365"/>
        <v>730</v>
      </c>
      <c r="AB575" s="8">
        <f t="shared" si="365"/>
        <v>730</v>
      </c>
      <c r="AC575" s="8">
        <f t="shared" si="365"/>
        <v>730</v>
      </c>
      <c r="AD575" s="8">
        <f t="shared" si="365"/>
        <v>730</v>
      </c>
      <c r="AE575" s="8" t="str">
        <f t="shared" si="365"/>
        <v/>
      </c>
      <c r="AF575" s="8" t="str">
        <f t="shared" si="365"/>
        <v/>
      </c>
      <c r="AG575" s="8" t="str">
        <f t="shared" si="365"/>
        <v/>
      </c>
      <c r="AH575" s="8" t="str">
        <f t="shared" si="363"/>
        <v/>
      </c>
      <c r="AI575" s="8" t="str">
        <f t="shared" si="363"/>
        <v/>
      </c>
      <c r="AJ575" s="8" t="str">
        <f t="shared" si="363"/>
        <v/>
      </c>
      <c r="AK575" s="8" t="str">
        <f t="shared" si="363"/>
        <v/>
      </c>
      <c r="AL575" s="8" t="str">
        <f t="shared" si="363"/>
        <v/>
      </c>
      <c r="AM575" s="8" t="str">
        <f t="shared" si="363"/>
        <v/>
      </c>
      <c r="AN575" s="8" t="str">
        <f t="shared" si="363"/>
        <v/>
      </c>
      <c r="AO575" s="8" t="str">
        <f t="shared" si="363"/>
        <v/>
      </c>
      <c r="AQ575" s="8">
        <f t="shared" si="334"/>
        <v>125</v>
      </c>
      <c r="AR575" s="8">
        <f t="shared" si="335"/>
        <v>112.7705130696</v>
      </c>
      <c r="AS575" s="8" t="str">
        <f t="shared" si="336"/>
        <v>MS004_E9</v>
      </c>
      <c r="AT575" s="8">
        <f t="shared" si="337"/>
        <v>885</v>
      </c>
      <c r="AU575" s="8">
        <f t="shared" si="338"/>
        <v>840</v>
      </c>
      <c r="AV575" s="8">
        <f t="shared" si="339"/>
        <v>810</v>
      </c>
      <c r="AW575" s="8">
        <f t="shared" si="340"/>
        <v>790</v>
      </c>
      <c r="AX575" s="8">
        <f t="shared" si="341"/>
        <v>775</v>
      </c>
      <c r="AY575" s="8">
        <f t="shared" si="342"/>
        <v>765</v>
      </c>
      <c r="AZ575" s="8">
        <f t="shared" si="343"/>
        <v>755</v>
      </c>
      <c r="BA575" s="8">
        <f t="shared" si="344"/>
        <v>755</v>
      </c>
      <c r="BB575" s="8">
        <f t="shared" si="345"/>
        <v>755</v>
      </c>
      <c r="BC575" s="8">
        <f t="shared" si="346"/>
        <v>755</v>
      </c>
      <c r="BD575" s="8">
        <f t="shared" si="347"/>
        <v>755</v>
      </c>
      <c r="BE575" s="8">
        <f t="shared" si="348"/>
        <v>755</v>
      </c>
      <c r="BF575" s="8">
        <f t="shared" si="349"/>
        <v>755</v>
      </c>
      <c r="BG575" s="8" t="str">
        <f t="shared" si="350"/>
        <v/>
      </c>
      <c r="BH575" s="8" t="str">
        <f t="shared" si="351"/>
        <v/>
      </c>
      <c r="BI575" s="8" t="str">
        <f t="shared" si="352"/>
        <v/>
      </c>
      <c r="BJ575" s="8" t="str">
        <f t="shared" si="353"/>
        <v/>
      </c>
      <c r="BK575" s="8" t="str">
        <f t="shared" si="354"/>
        <v/>
      </c>
      <c r="BL575" s="8" t="str">
        <f t="shared" si="355"/>
        <v/>
      </c>
      <c r="BM575" s="8" t="str">
        <f t="shared" si="356"/>
        <v/>
      </c>
      <c r="BN575" s="8" t="str">
        <f t="shared" si="357"/>
        <v/>
      </c>
      <c r="BO575" s="8" t="str">
        <f t="shared" si="358"/>
        <v/>
      </c>
      <c r="BP575" s="8" t="str">
        <f t="shared" si="359"/>
        <v/>
      </c>
      <c r="BQ575" s="8" t="str">
        <f t="shared" si="360"/>
        <v/>
      </c>
    </row>
    <row r="576" spans="1:69" x14ac:dyDescent="0.2">
      <c r="A576" s="8" t="str">
        <f>Binning!B579</f>
        <v>SOC</v>
      </c>
      <c r="B576" s="8" t="str">
        <f>Binning!C579</f>
        <v>MS004</v>
      </c>
      <c r="C576" s="8" t="str">
        <f>Binning!D579</f>
        <v>E10</v>
      </c>
      <c r="D576" s="8" t="str">
        <f>Binning!F579</f>
        <v>MS004_E10</v>
      </c>
      <c r="E576" s="8" t="str">
        <f>Binning!G579</f>
        <v>Bin1</v>
      </c>
      <c r="F576" s="8">
        <f>Binning!H579</f>
        <v>920</v>
      </c>
      <c r="G576" s="8">
        <f>Binning!I579</f>
        <v>110</v>
      </c>
      <c r="H576" s="8">
        <f>Binning!J579</f>
        <v>141</v>
      </c>
      <c r="J576" s="8">
        <f>Binning!L579</f>
        <v>860</v>
      </c>
      <c r="K576" s="8">
        <f>Binning!M579</f>
        <v>730</v>
      </c>
      <c r="L576" s="8">
        <f>Binning!N579</f>
        <v>25</v>
      </c>
      <c r="M576" s="8">
        <f>Binning!Y579</f>
        <v>5</v>
      </c>
      <c r="O576" s="8">
        <f t="shared" si="332"/>
        <v>125</v>
      </c>
      <c r="P576" s="8">
        <f>Binning!AZ579</f>
        <v>112.7705130696</v>
      </c>
      <c r="Q576" s="8" t="str">
        <f t="shared" si="333"/>
        <v>MS004_E10</v>
      </c>
      <c r="R576" s="8">
        <f t="shared" si="365"/>
        <v>860</v>
      </c>
      <c r="S576" s="8">
        <f t="shared" si="365"/>
        <v>800</v>
      </c>
      <c r="T576" s="8">
        <f t="shared" si="365"/>
        <v>770</v>
      </c>
      <c r="U576" s="8">
        <f t="shared" si="365"/>
        <v>750</v>
      </c>
      <c r="V576" s="8">
        <f t="shared" si="365"/>
        <v>735</v>
      </c>
      <c r="W576" s="8">
        <f t="shared" si="365"/>
        <v>730</v>
      </c>
      <c r="X576" s="8">
        <f t="shared" si="365"/>
        <v>730</v>
      </c>
      <c r="Y576" s="8">
        <f t="shared" si="365"/>
        <v>730</v>
      </c>
      <c r="Z576" s="8">
        <f t="shared" si="365"/>
        <v>730</v>
      </c>
      <c r="AA576" s="8">
        <f t="shared" si="365"/>
        <v>730</v>
      </c>
      <c r="AB576" s="8">
        <f t="shared" si="365"/>
        <v>730</v>
      </c>
      <c r="AC576" s="8">
        <f t="shared" si="365"/>
        <v>730</v>
      </c>
      <c r="AD576" s="8">
        <f t="shared" si="365"/>
        <v>730</v>
      </c>
      <c r="AE576" s="8" t="str">
        <f t="shared" si="365"/>
        <v/>
      </c>
      <c r="AF576" s="8" t="str">
        <f t="shared" si="365"/>
        <v/>
      </c>
      <c r="AG576" s="8" t="str">
        <f t="shared" si="365"/>
        <v/>
      </c>
      <c r="AH576" s="8" t="str">
        <f t="shared" si="363"/>
        <v/>
      </c>
      <c r="AI576" s="8" t="str">
        <f t="shared" si="363"/>
        <v/>
      </c>
      <c r="AJ576" s="8" t="str">
        <f t="shared" si="363"/>
        <v/>
      </c>
      <c r="AK576" s="8" t="str">
        <f t="shared" si="363"/>
        <v/>
      </c>
      <c r="AL576" s="8" t="str">
        <f t="shared" si="363"/>
        <v/>
      </c>
      <c r="AM576" s="8" t="str">
        <f t="shared" si="363"/>
        <v/>
      </c>
      <c r="AN576" s="8" t="str">
        <f t="shared" si="363"/>
        <v/>
      </c>
      <c r="AO576" s="8" t="str">
        <f t="shared" si="363"/>
        <v/>
      </c>
      <c r="AQ576" s="8">
        <f t="shared" si="334"/>
        <v>125</v>
      </c>
      <c r="AR576" s="8">
        <f t="shared" si="335"/>
        <v>112.7705130696</v>
      </c>
      <c r="AS576" s="8" t="str">
        <f t="shared" si="336"/>
        <v>MS004_E10</v>
      </c>
      <c r="AT576" s="8">
        <f t="shared" si="337"/>
        <v>885</v>
      </c>
      <c r="AU576" s="8">
        <f t="shared" si="338"/>
        <v>825</v>
      </c>
      <c r="AV576" s="8">
        <f t="shared" si="339"/>
        <v>795</v>
      </c>
      <c r="AW576" s="8">
        <f t="shared" si="340"/>
        <v>775</v>
      </c>
      <c r="AX576" s="8">
        <f t="shared" si="341"/>
        <v>760</v>
      </c>
      <c r="AY576" s="8">
        <f t="shared" si="342"/>
        <v>755</v>
      </c>
      <c r="AZ576" s="8">
        <f t="shared" si="343"/>
        <v>755</v>
      </c>
      <c r="BA576" s="8">
        <f t="shared" si="344"/>
        <v>755</v>
      </c>
      <c r="BB576" s="8">
        <f t="shared" si="345"/>
        <v>755</v>
      </c>
      <c r="BC576" s="8">
        <f t="shared" si="346"/>
        <v>755</v>
      </c>
      <c r="BD576" s="8">
        <f t="shared" si="347"/>
        <v>755</v>
      </c>
      <c r="BE576" s="8">
        <f t="shared" si="348"/>
        <v>755</v>
      </c>
      <c r="BF576" s="8">
        <f t="shared" si="349"/>
        <v>755</v>
      </c>
      <c r="BG576" s="8" t="str">
        <f t="shared" si="350"/>
        <v/>
      </c>
      <c r="BH576" s="8" t="str">
        <f t="shared" si="351"/>
        <v/>
      </c>
      <c r="BI576" s="8" t="str">
        <f t="shared" si="352"/>
        <v/>
      </c>
      <c r="BJ576" s="8" t="str">
        <f t="shared" si="353"/>
        <v/>
      </c>
      <c r="BK576" s="8" t="str">
        <f t="shared" si="354"/>
        <v/>
      </c>
      <c r="BL576" s="8" t="str">
        <f t="shared" si="355"/>
        <v/>
      </c>
      <c r="BM576" s="8" t="str">
        <f t="shared" si="356"/>
        <v/>
      </c>
      <c r="BN576" s="8" t="str">
        <f t="shared" si="357"/>
        <v/>
      </c>
      <c r="BO576" s="8" t="str">
        <f t="shared" si="358"/>
        <v/>
      </c>
      <c r="BP576" s="8" t="str">
        <f t="shared" si="359"/>
        <v/>
      </c>
      <c r="BQ576" s="8" t="str">
        <f t="shared" si="360"/>
        <v/>
      </c>
    </row>
    <row r="577" spans="1:69" x14ac:dyDescent="0.2">
      <c r="A577" s="8" t="str">
        <f>Binning!B580</f>
        <v>SOC</v>
      </c>
      <c r="B577" s="8" t="str">
        <f>Binning!C580</f>
        <v>MS004</v>
      </c>
      <c r="C577" s="8" t="str">
        <f>Binning!D580</f>
        <v>E11</v>
      </c>
      <c r="D577" s="8" t="str">
        <f>Binning!F580</f>
        <v>MS004_E11</v>
      </c>
      <c r="E577" s="8" t="str">
        <f>Binning!G580</f>
        <v>Bin1</v>
      </c>
      <c r="F577" s="8">
        <f>Binning!H580</f>
        <v>905</v>
      </c>
      <c r="G577" s="8">
        <f>Binning!I580</f>
        <v>110</v>
      </c>
      <c r="H577" s="8">
        <f>Binning!J580</f>
        <v>141</v>
      </c>
      <c r="J577" s="8">
        <f>Binning!L580</f>
        <v>860</v>
      </c>
      <c r="K577" s="8">
        <f>Binning!M580</f>
        <v>730</v>
      </c>
      <c r="L577" s="8">
        <f>Binning!N580</f>
        <v>25</v>
      </c>
      <c r="M577" s="8">
        <f>Binning!Y580</f>
        <v>5</v>
      </c>
      <c r="O577" s="8">
        <f t="shared" si="332"/>
        <v>125</v>
      </c>
      <c r="P577" s="8">
        <f>Binning!AZ580</f>
        <v>112.7705130696</v>
      </c>
      <c r="Q577" s="8" t="str">
        <f t="shared" si="333"/>
        <v>MS004_E11</v>
      </c>
      <c r="R577" s="8">
        <f t="shared" si="365"/>
        <v>860</v>
      </c>
      <c r="S577" s="8">
        <f t="shared" si="365"/>
        <v>785</v>
      </c>
      <c r="T577" s="8">
        <f t="shared" si="365"/>
        <v>755</v>
      </c>
      <c r="U577" s="8">
        <f t="shared" si="365"/>
        <v>735</v>
      </c>
      <c r="V577" s="8">
        <f t="shared" si="365"/>
        <v>730</v>
      </c>
      <c r="W577" s="8">
        <f t="shared" si="365"/>
        <v>730</v>
      </c>
      <c r="X577" s="8">
        <f t="shared" si="365"/>
        <v>730</v>
      </c>
      <c r="Y577" s="8">
        <f t="shared" si="365"/>
        <v>730</v>
      </c>
      <c r="Z577" s="8">
        <f t="shared" si="365"/>
        <v>730</v>
      </c>
      <c r="AA577" s="8">
        <f t="shared" si="365"/>
        <v>730</v>
      </c>
      <c r="AB577" s="8">
        <f t="shared" si="365"/>
        <v>730</v>
      </c>
      <c r="AC577" s="8">
        <f t="shared" si="365"/>
        <v>730</v>
      </c>
      <c r="AD577" s="8">
        <f t="shared" si="365"/>
        <v>730</v>
      </c>
      <c r="AE577" s="8" t="str">
        <f t="shared" si="365"/>
        <v/>
      </c>
      <c r="AF577" s="8" t="str">
        <f t="shared" si="365"/>
        <v/>
      </c>
      <c r="AG577" s="8" t="str">
        <f t="shared" si="365"/>
        <v/>
      </c>
      <c r="AH577" s="8" t="str">
        <f t="shared" si="363"/>
        <v/>
      </c>
      <c r="AI577" s="8" t="str">
        <f t="shared" si="363"/>
        <v/>
      </c>
      <c r="AJ577" s="8" t="str">
        <f t="shared" si="363"/>
        <v/>
      </c>
      <c r="AK577" s="8" t="str">
        <f t="shared" si="363"/>
        <v/>
      </c>
      <c r="AL577" s="8" t="str">
        <f t="shared" si="363"/>
        <v/>
      </c>
      <c r="AM577" s="8" t="str">
        <f t="shared" si="363"/>
        <v/>
      </c>
      <c r="AN577" s="8" t="str">
        <f t="shared" si="363"/>
        <v/>
      </c>
      <c r="AO577" s="8" t="str">
        <f t="shared" si="363"/>
        <v/>
      </c>
      <c r="AQ577" s="8">
        <f t="shared" si="334"/>
        <v>125</v>
      </c>
      <c r="AR577" s="8">
        <f t="shared" si="335"/>
        <v>112.7705130696</v>
      </c>
      <c r="AS577" s="8" t="str">
        <f t="shared" si="336"/>
        <v>MS004_E11</v>
      </c>
      <c r="AT577" s="8">
        <f t="shared" si="337"/>
        <v>885</v>
      </c>
      <c r="AU577" s="8">
        <f t="shared" si="338"/>
        <v>810</v>
      </c>
      <c r="AV577" s="8">
        <f t="shared" si="339"/>
        <v>780</v>
      </c>
      <c r="AW577" s="8">
        <f t="shared" si="340"/>
        <v>760</v>
      </c>
      <c r="AX577" s="8">
        <f t="shared" si="341"/>
        <v>755</v>
      </c>
      <c r="AY577" s="8">
        <f t="shared" si="342"/>
        <v>755</v>
      </c>
      <c r="AZ577" s="8">
        <f t="shared" si="343"/>
        <v>755</v>
      </c>
      <c r="BA577" s="8">
        <f t="shared" si="344"/>
        <v>755</v>
      </c>
      <c r="BB577" s="8">
        <f t="shared" si="345"/>
        <v>755</v>
      </c>
      <c r="BC577" s="8">
        <f t="shared" si="346"/>
        <v>755</v>
      </c>
      <c r="BD577" s="8">
        <f t="shared" si="347"/>
        <v>755</v>
      </c>
      <c r="BE577" s="8">
        <f t="shared" si="348"/>
        <v>755</v>
      </c>
      <c r="BF577" s="8">
        <f t="shared" si="349"/>
        <v>755</v>
      </c>
      <c r="BG577" s="8" t="str">
        <f t="shared" si="350"/>
        <v/>
      </c>
      <c r="BH577" s="8" t="str">
        <f t="shared" si="351"/>
        <v/>
      </c>
      <c r="BI577" s="8" t="str">
        <f t="shared" si="352"/>
        <v/>
      </c>
      <c r="BJ577" s="8" t="str">
        <f t="shared" si="353"/>
        <v/>
      </c>
      <c r="BK577" s="8" t="str">
        <f t="shared" si="354"/>
        <v/>
      </c>
      <c r="BL577" s="8" t="str">
        <f t="shared" si="355"/>
        <v/>
      </c>
      <c r="BM577" s="8" t="str">
        <f t="shared" si="356"/>
        <v/>
      </c>
      <c r="BN577" s="8" t="str">
        <f t="shared" si="357"/>
        <v/>
      </c>
      <c r="BO577" s="8" t="str">
        <f t="shared" si="358"/>
        <v/>
      </c>
      <c r="BP577" s="8" t="str">
        <f t="shared" si="359"/>
        <v/>
      </c>
      <c r="BQ577" s="8" t="str">
        <f t="shared" si="360"/>
        <v/>
      </c>
    </row>
    <row r="578" spans="1:69" x14ac:dyDescent="0.2">
      <c r="A578" s="8" t="str">
        <f>Binning!B581</f>
        <v>SOC</v>
      </c>
      <c r="B578" s="8" t="str">
        <f>Binning!C581</f>
        <v>MS004</v>
      </c>
      <c r="C578" s="8" t="str">
        <f>Binning!D581</f>
        <v>E12</v>
      </c>
      <c r="D578" s="8" t="str">
        <f>Binning!F581</f>
        <v>MS004_E12</v>
      </c>
      <c r="E578" s="8" t="str">
        <f>Binning!G581</f>
        <v>Bin1</v>
      </c>
      <c r="F578" s="8">
        <f>Binning!H581</f>
        <v>890</v>
      </c>
      <c r="G578" s="8">
        <f>Binning!I581</f>
        <v>110</v>
      </c>
      <c r="H578" s="8">
        <f>Binning!J581</f>
        <v>141</v>
      </c>
      <c r="J578" s="8">
        <f>Binning!L581</f>
        <v>860</v>
      </c>
      <c r="K578" s="8">
        <f>Binning!M581</f>
        <v>730</v>
      </c>
      <c r="L578" s="8">
        <f>Binning!N581</f>
        <v>25</v>
      </c>
      <c r="M578" s="8">
        <f>Binning!Y581</f>
        <v>5</v>
      </c>
      <c r="O578" s="8">
        <f t="shared" si="332"/>
        <v>125</v>
      </c>
      <c r="P578" s="8">
        <f>Binning!AZ581</f>
        <v>112.7705130696</v>
      </c>
      <c r="Q578" s="8" t="str">
        <f t="shared" si="333"/>
        <v>MS004_E12</v>
      </c>
      <c r="R578" s="8">
        <f t="shared" si="365"/>
        <v>860</v>
      </c>
      <c r="S578" s="8">
        <f t="shared" si="365"/>
        <v>770</v>
      </c>
      <c r="T578" s="8">
        <f t="shared" si="365"/>
        <v>740</v>
      </c>
      <c r="U578" s="8">
        <f t="shared" si="365"/>
        <v>730</v>
      </c>
      <c r="V578" s="8">
        <f t="shared" si="365"/>
        <v>730</v>
      </c>
      <c r="W578" s="8">
        <f t="shared" si="365"/>
        <v>730</v>
      </c>
      <c r="X578" s="8">
        <f t="shared" si="365"/>
        <v>730</v>
      </c>
      <c r="Y578" s="8">
        <f t="shared" si="365"/>
        <v>730</v>
      </c>
      <c r="Z578" s="8">
        <f t="shared" si="365"/>
        <v>730</v>
      </c>
      <c r="AA578" s="8">
        <f t="shared" si="365"/>
        <v>730</v>
      </c>
      <c r="AB578" s="8">
        <f t="shared" si="365"/>
        <v>730</v>
      </c>
      <c r="AC578" s="8">
        <f t="shared" si="365"/>
        <v>730</v>
      </c>
      <c r="AD578" s="8">
        <f t="shared" si="365"/>
        <v>730</v>
      </c>
      <c r="AE578" s="8" t="str">
        <f t="shared" si="365"/>
        <v/>
      </c>
      <c r="AF578" s="8" t="str">
        <f t="shared" si="365"/>
        <v/>
      </c>
      <c r="AG578" s="8" t="str">
        <f t="shared" si="365"/>
        <v/>
      </c>
      <c r="AH578" s="8" t="str">
        <f t="shared" si="363"/>
        <v/>
      </c>
      <c r="AI578" s="8" t="str">
        <f t="shared" si="363"/>
        <v/>
      </c>
      <c r="AJ578" s="8" t="str">
        <f t="shared" si="363"/>
        <v/>
      </c>
      <c r="AK578" s="8" t="str">
        <f t="shared" si="363"/>
        <v/>
      </c>
      <c r="AL578" s="8" t="str">
        <f t="shared" si="363"/>
        <v/>
      </c>
      <c r="AM578" s="8" t="str">
        <f t="shared" si="363"/>
        <v/>
      </c>
      <c r="AN578" s="8" t="str">
        <f t="shared" si="363"/>
        <v/>
      </c>
      <c r="AO578" s="8" t="str">
        <f t="shared" si="363"/>
        <v/>
      </c>
      <c r="AQ578" s="8">
        <f t="shared" si="334"/>
        <v>125</v>
      </c>
      <c r="AR578" s="8">
        <f t="shared" si="335"/>
        <v>112.7705130696</v>
      </c>
      <c r="AS578" s="8" t="str">
        <f t="shared" si="336"/>
        <v>MS004_E12</v>
      </c>
      <c r="AT578" s="8">
        <f t="shared" si="337"/>
        <v>885</v>
      </c>
      <c r="AU578" s="8">
        <f t="shared" si="338"/>
        <v>795</v>
      </c>
      <c r="AV578" s="8">
        <f t="shared" si="339"/>
        <v>765</v>
      </c>
      <c r="AW578" s="8">
        <f t="shared" si="340"/>
        <v>755</v>
      </c>
      <c r="AX578" s="8">
        <f t="shared" si="341"/>
        <v>755</v>
      </c>
      <c r="AY578" s="8">
        <f t="shared" si="342"/>
        <v>755</v>
      </c>
      <c r="AZ578" s="8">
        <f t="shared" si="343"/>
        <v>755</v>
      </c>
      <c r="BA578" s="8">
        <f t="shared" si="344"/>
        <v>755</v>
      </c>
      <c r="BB578" s="8">
        <f t="shared" si="345"/>
        <v>755</v>
      </c>
      <c r="BC578" s="8">
        <f t="shared" si="346"/>
        <v>755</v>
      </c>
      <c r="BD578" s="8">
        <f t="shared" si="347"/>
        <v>755</v>
      </c>
      <c r="BE578" s="8">
        <f t="shared" si="348"/>
        <v>755</v>
      </c>
      <c r="BF578" s="8">
        <f t="shared" si="349"/>
        <v>755</v>
      </c>
      <c r="BG578" s="8" t="str">
        <f t="shared" si="350"/>
        <v/>
      </c>
      <c r="BH578" s="8" t="str">
        <f t="shared" si="351"/>
        <v/>
      </c>
      <c r="BI578" s="8" t="str">
        <f t="shared" si="352"/>
        <v/>
      </c>
      <c r="BJ578" s="8" t="str">
        <f t="shared" si="353"/>
        <v/>
      </c>
      <c r="BK578" s="8" t="str">
        <f t="shared" si="354"/>
        <v/>
      </c>
      <c r="BL578" s="8" t="str">
        <f t="shared" si="355"/>
        <v/>
      </c>
      <c r="BM578" s="8" t="str">
        <f t="shared" si="356"/>
        <v/>
      </c>
      <c r="BN578" s="8" t="str">
        <f t="shared" si="357"/>
        <v/>
      </c>
      <c r="BO578" s="8" t="str">
        <f t="shared" si="358"/>
        <v/>
      </c>
      <c r="BP578" s="8" t="str">
        <f t="shared" si="359"/>
        <v/>
      </c>
      <c r="BQ578" s="8" t="str">
        <f t="shared" si="360"/>
        <v/>
      </c>
    </row>
    <row r="579" spans="1:69" x14ac:dyDescent="0.2">
      <c r="A579" s="8" t="str">
        <f>Binning!B582</f>
        <v>SOC</v>
      </c>
      <c r="B579" s="8" t="str">
        <f>Binning!C582</f>
        <v>MS005</v>
      </c>
      <c r="C579" s="8" t="str">
        <f>Binning!D582</f>
        <v>E1</v>
      </c>
      <c r="D579" s="8" t="str">
        <f>Binning!F582</f>
        <v>MS005_E1</v>
      </c>
      <c r="E579" s="8" t="str">
        <f>Binning!G582</f>
        <v>Bin1</v>
      </c>
      <c r="F579" s="8">
        <f>Binning!H582</f>
        <v>1150</v>
      </c>
      <c r="G579" s="8">
        <f>Binning!I582</f>
        <v>115</v>
      </c>
      <c r="H579" s="8">
        <f>Binning!J582</f>
        <v>141</v>
      </c>
      <c r="J579" s="8">
        <f>Binning!L582</f>
        <v>965</v>
      </c>
      <c r="K579" s="8">
        <f>Binning!M582</f>
        <v>790</v>
      </c>
      <c r="L579" s="8">
        <f>Binning!N582</f>
        <v>30</v>
      </c>
      <c r="M579" s="8">
        <f>Binning!Y582</f>
        <v>5</v>
      </c>
      <c r="O579" s="8">
        <f t="shared" si="332"/>
        <v>125</v>
      </c>
      <c r="P579" s="8">
        <f>Binning!AZ582</f>
        <v>112.7705130696</v>
      </c>
      <c r="Q579" s="8" t="str">
        <f t="shared" si="333"/>
        <v>MS005_E1</v>
      </c>
      <c r="R579" s="8">
        <f t="shared" si="365"/>
        <v>965</v>
      </c>
      <c r="S579" s="8">
        <f t="shared" si="365"/>
        <v>965</v>
      </c>
      <c r="T579" s="8">
        <f t="shared" si="365"/>
        <v>965</v>
      </c>
      <c r="U579" s="8">
        <f t="shared" si="365"/>
        <v>965</v>
      </c>
      <c r="V579" s="8">
        <f t="shared" si="365"/>
        <v>955</v>
      </c>
      <c r="W579" s="8">
        <f t="shared" si="365"/>
        <v>945</v>
      </c>
      <c r="X579" s="8">
        <f t="shared" si="365"/>
        <v>935</v>
      </c>
      <c r="Y579" s="8">
        <f t="shared" si="365"/>
        <v>930</v>
      </c>
      <c r="Z579" s="8">
        <f t="shared" si="365"/>
        <v>925</v>
      </c>
      <c r="AA579" s="8">
        <f t="shared" si="365"/>
        <v>915</v>
      </c>
      <c r="AB579" s="8">
        <f t="shared" si="365"/>
        <v>910</v>
      </c>
      <c r="AC579" s="8">
        <f t="shared" si="365"/>
        <v>905</v>
      </c>
      <c r="AD579" s="8">
        <f t="shared" si="365"/>
        <v>900</v>
      </c>
      <c r="AE579" s="8" t="str">
        <f t="shared" si="365"/>
        <v/>
      </c>
      <c r="AF579" s="8" t="str">
        <f t="shared" si="365"/>
        <v/>
      </c>
      <c r="AG579" s="8" t="str">
        <f t="shared" si="363"/>
        <v/>
      </c>
      <c r="AH579" s="8" t="str">
        <f t="shared" si="363"/>
        <v/>
      </c>
      <c r="AI579" s="8" t="str">
        <f t="shared" si="363"/>
        <v/>
      </c>
      <c r="AJ579" s="8" t="str">
        <f t="shared" si="363"/>
        <v/>
      </c>
      <c r="AK579" s="8" t="str">
        <f t="shared" si="363"/>
        <v/>
      </c>
      <c r="AL579" s="8" t="str">
        <f t="shared" si="363"/>
        <v/>
      </c>
      <c r="AM579" s="8" t="str">
        <f t="shared" si="363"/>
        <v/>
      </c>
      <c r="AN579" s="8" t="str">
        <f t="shared" si="363"/>
        <v/>
      </c>
      <c r="AO579" s="8" t="str">
        <f t="shared" si="363"/>
        <v/>
      </c>
      <c r="AQ579" s="8">
        <f t="shared" si="334"/>
        <v>125</v>
      </c>
      <c r="AR579" s="8">
        <f t="shared" si="335"/>
        <v>112.7705130696</v>
      </c>
      <c r="AS579" s="8" t="str">
        <f t="shared" si="336"/>
        <v>MS005_E1</v>
      </c>
      <c r="AT579" s="8">
        <f t="shared" si="337"/>
        <v>995</v>
      </c>
      <c r="AU579" s="8">
        <f t="shared" si="338"/>
        <v>995</v>
      </c>
      <c r="AV579" s="8">
        <f t="shared" si="339"/>
        <v>995</v>
      </c>
      <c r="AW579" s="8">
        <f t="shared" si="340"/>
        <v>995</v>
      </c>
      <c r="AX579" s="8">
        <f t="shared" si="341"/>
        <v>985</v>
      </c>
      <c r="AY579" s="8">
        <f t="shared" si="342"/>
        <v>975</v>
      </c>
      <c r="AZ579" s="8">
        <f t="shared" si="343"/>
        <v>965</v>
      </c>
      <c r="BA579" s="8">
        <f t="shared" si="344"/>
        <v>960</v>
      </c>
      <c r="BB579" s="8">
        <f t="shared" si="345"/>
        <v>955</v>
      </c>
      <c r="BC579" s="8">
        <f t="shared" si="346"/>
        <v>945</v>
      </c>
      <c r="BD579" s="8">
        <f t="shared" si="347"/>
        <v>940</v>
      </c>
      <c r="BE579" s="8">
        <f t="shared" si="348"/>
        <v>935</v>
      </c>
      <c r="BF579" s="8">
        <f t="shared" si="349"/>
        <v>930</v>
      </c>
      <c r="BG579" s="8" t="str">
        <f t="shared" si="350"/>
        <v/>
      </c>
      <c r="BH579" s="8" t="str">
        <f t="shared" si="351"/>
        <v/>
      </c>
      <c r="BI579" s="8" t="str">
        <f t="shared" si="352"/>
        <v/>
      </c>
      <c r="BJ579" s="8" t="str">
        <f t="shared" si="353"/>
        <v/>
      </c>
      <c r="BK579" s="8" t="str">
        <f t="shared" si="354"/>
        <v/>
      </c>
      <c r="BL579" s="8" t="str">
        <f t="shared" si="355"/>
        <v/>
      </c>
      <c r="BM579" s="8" t="str">
        <f t="shared" si="356"/>
        <v/>
      </c>
      <c r="BN579" s="8" t="str">
        <f t="shared" si="357"/>
        <v/>
      </c>
      <c r="BO579" s="8" t="str">
        <f t="shared" si="358"/>
        <v/>
      </c>
      <c r="BP579" s="8" t="str">
        <f t="shared" si="359"/>
        <v/>
      </c>
      <c r="BQ579" s="8" t="str">
        <f t="shared" si="360"/>
        <v/>
      </c>
    </row>
    <row r="580" spans="1:69" x14ac:dyDescent="0.2">
      <c r="A580" s="8" t="str">
        <f>Binning!B583</f>
        <v>SOC</v>
      </c>
      <c r="B580" s="8" t="str">
        <f>Binning!C583</f>
        <v>MS005</v>
      </c>
      <c r="C580" s="8" t="str">
        <f>Binning!D583</f>
        <v>E2</v>
      </c>
      <c r="D580" s="8" t="str">
        <f>Binning!F583</f>
        <v>MS005_E2</v>
      </c>
      <c r="E580" s="8" t="str">
        <f>Binning!G583</f>
        <v>Bin1</v>
      </c>
      <c r="F580" s="8">
        <f>Binning!H583</f>
        <v>1135</v>
      </c>
      <c r="G580" s="8">
        <f>Binning!I583</f>
        <v>115</v>
      </c>
      <c r="H580" s="8">
        <f>Binning!J583</f>
        <v>141</v>
      </c>
      <c r="J580" s="8">
        <f>Binning!L583</f>
        <v>955</v>
      </c>
      <c r="K580" s="8">
        <f>Binning!M583</f>
        <v>790</v>
      </c>
      <c r="L580" s="8">
        <f>Binning!N583</f>
        <v>30</v>
      </c>
      <c r="M580" s="8">
        <f>Binning!Y583</f>
        <v>5</v>
      </c>
      <c r="O580" s="8">
        <f t="shared" si="332"/>
        <v>125</v>
      </c>
      <c r="P580" s="8">
        <f>Binning!AZ583</f>
        <v>112.7705130696</v>
      </c>
      <c r="Q580" s="8" t="str">
        <f t="shared" si="333"/>
        <v>MS005_E2</v>
      </c>
      <c r="R580" s="8">
        <f t="shared" si="365"/>
        <v>955</v>
      </c>
      <c r="S580" s="8">
        <f t="shared" si="365"/>
        <v>955</v>
      </c>
      <c r="T580" s="8">
        <f t="shared" si="365"/>
        <v>955</v>
      </c>
      <c r="U580" s="8">
        <f t="shared" si="365"/>
        <v>955</v>
      </c>
      <c r="V580" s="8">
        <f t="shared" si="365"/>
        <v>940</v>
      </c>
      <c r="W580" s="8">
        <f t="shared" si="365"/>
        <v>930</v>
      </c>
      <c r="X580" s="8">
        <f t="shared" si="365"/>
        <v>920</v>
      </c>
      <c r="Y580" s="8">
        <f t="shared" si="365"/>
        <v>915</v>
      </c>
      <c r="Z580" s="8">
        <f t="shared" si="365"/>
        <v>910</v>
      </c>
      <c r="AA580" s="8">
        <f t="shared" si="365"/>
        <v>900</v>
      </c>
      <c r="AB580" s="8">
        <f t="shared" si="365"/>
        <v>895</v>
      </c>
      <c r="AC580" s="8">
        <f t="shared" si="365"/>
        <v>890</v>
      </c>
      <c r="AD580" s="8">
        <f t="shared" si="365"/>
        <v>885</v>
      </c>
      <c r="AE580" s="8" t="str">
        <f t="shared" si="365"/>
        <v/>
      </c>
      <c r="AF580" s="8" t="str">
        <f t="shared" si="365"/>
        <v/>
      </c>
      <c r="AG580" s="8" t="str">
        <f t="shared" si="365"/>
        <v/>
      </c>
      <c r="AH580" s="8" t="str">
        <f t="shared" si="363"/>
        <v/>
      </c>
      <c r="AI580" s="8" t="str">
        <f t="shared" si="363"/>
        <v/>
      </c>
      <c r="AJ580" s="8" t="str">
        <f t="shared" si="363"/>
        <v/>
      </c>
      <c r="AK580" s="8" t="str">
        <f t="shared" si="363"/>
        <v/>
      </c>
      <c r="AL580" s="8" t="str">
        <f t="shared" si="363"/>
        <v/>
      </c>
      <c r="AM580" s="8" t="str">
        <f t="shared" si="363"/>
        <v/>
      </c>
      <c r="AN580" s="8" t="str">
        <f t="shared" si="363"/>
        <v/>
      </c>
      <c r="AO580" s="8" t="str">
        <f t="shared" si="363"/>
        <v/>
      </c>
      <c r="AQ580" s="8">
        <f t="shared" si="334"/>
        <v>125</v>
      </c>
      <c r="AR580" s="8">
        <f t="shared" si="335"/>
        <v>112.7705130696</v>
      </c>
      <c r="AS580" s="8" t="str">
        <f t="shared" si="336"/>
        <v>MS005_E2</v>
      </c>
      <c r="AT580" s="8">
        <f t="shared" si="337"/>
        <v>985</v>
      </c>
      <c r="AU580" s="8">
        <f t="shared" si="338"/>
        <v>985</v>
      </c>
      <c r="AV580" s="8">
        <f t="shared" si="339"/>
        <v>985</v>
      </c>
      <c r="AW580" s="8">
        <f t="shared" si="340"/>
        <v>985</v>
      </c>
      <c r="AX580" s="8">
        <f t="shared" si="341"/>
        <v>970</v>
      </c>
      <c r="AY580" s="8">
        <f t="shared" si="342"/>
        <v>960</v>
      </c>
      <c r="AZ580" s="8">
        <f t="shared" si="343"/>
        <v>950</v>
      </c>
      <c r="BA580" s="8">
        <f t="shared" si="344"/>
        <v>945</v>
      </c>
      <c r="BB580" s="8">
        <f t="shared" si="345"/>
        <v>940</v>
      </c>
      <c r="BC580" s="8">
        <f t="shared" si="346"/>
        <v>930</v>
      </c>
      <c r="BD580" s="8">
        <f t="shared" si="347"/>
        <v>925</v>
      </c>
      <c r="BE580" s="8">
        <f t="shared" si="348"/>
        <v>920</v>
      </c>
      <c r="BF580" s="8">
        <f t="shared" si="349"/>
        <v>915</v>
      </c>
      <c r="BG580" s="8" t="str">
        <f t="shared" si="350"/>
        <v/>
      </c>
      <c r="BH580" s="8" t="str">
        <f t="shared" si="351"/>
        <v/>
      </c>
      <c r="BI580" s="8" t="str">
        <f t="shared" si="352"/>
        <v/>
      </c>
      <c r="BJ580" s="8" t="str">
        <f t="shared" si="353"/>
        <v/>
      </c>
      <c r="BK580" s="8" t="str">
        <f t="shared" si="354"/>
        <v/>
      </c>
      <c r="BL580" s="8" t="str">
        <f t="shared" si="355"/>
        <v/>
      </c>
      <c r="BM580" s="8" t="str">
        <f t="shared" si="356"/>
        <v/>
      </c>
      <c r="BN580" s="8" t="str">
        <f t="shared" si="357"/>
        <v/>
      </c>
      <c r="BO580" s="8" t="str">
        <f t="shared" si="358"/>
        <v/>
      </c>
      <c r="BP580" s="8" t="str">
        <f t="shared" si="359"/>
        <v/>
      </c>
      <c r="BQ580" s="8" t="str">
        <f t="shared" si="360"/>
        <v/>
      </c>
    </row>
    <row r="581" spans="1:69" x14ac:dyDescent="0.2">
      <c r="A581" s="8" t="str">
        <f>Binning!B584</f>
        <v>SOC</v>
      </c>
      <c r="B581" s="8" t="str">
        <f>Binning!C584</f>
        <v>MS005</v>
      </c>
      <c r="C581" s="8" t="str">
        <f>Binning!D584</f>
        <v>E3</v>
      </c>
      <c r="D581" s="8" t="str">
        <f>Binning!F584</f>
        <v>MS005_E3</v>
      </c>
      <c r="E581" s="8" t="str">
        <f>Binning!G584</f>
        <v>Bin1</v>
      </c>
      <c r="F581" s="8">
        <f>Binning!H584</f>
        <v>1120</v>
      </c>
      <c r="G581" s="8">
        <f>Binning!I584</f>
        <v>115</v>
      </c>
      <c r="H581" s="8">
        <f>Binning!J584</f>
        <v>141</v>
      </c>
      <c r="J581" s="8">
        <f>Binning!L584</f>
        <v>945</v>
      </c>
      <c r="K581" s="8">
        <f>Binning!M584</f>
        <v>790</v>
      </c>
      <c r="L581" s="8">
        <f>Binning!N584</f>
        <v>30</v>
      </c>
      <c r="M581" s="8">
        <f>Binning!Y584</f>
        <v>5</v>
      </c>
      <c r="O581" s="8">
        <f t="shared" si="332"/>
        <v>125</v>
      </c>
      <c r="P581" s="8">
        <f>Binning!AZ584</f>
        <v>112.7705130696</v>
      </c>
      <c r="Q581" s="8" t="str">
        <f t="shared" si="333"/>
        <v>MS005_E3</v>
      </c>
      <c r="R581" s="8">
        <f t="shared" si="365"/>
        <v>945</v>
      </c>
      <c r="S581" s="8">
        <f t="shared" si="365"/>
        <v>945</v>
      </c>
      <c r="T581" s="8">
        <f t="shared" si="365"/>
        <v>945</v>
      </c>
      <c r="U581" s="8">
        <f t="shared" si="365"/>
        <v>940</v>
      </c>
      <c r="V581" s="8">
        <f t="shared" si="365"/>
        <v>925</v>
      </c>
      <c r="W581" s="8">
        <f t="shared" si="365"/>
        <v>915</v>
      </c>
      <c r="X581" s="8">
        <f t="shared" si="365"/>
        <v>905</v>
      </c>
      <c r="Y581" s="8">
        <f t="shared" si="365"/>
        <v>900</v>
      </c>
      <c r="Z581" s="8">
        <f t="shared" si="365"/>
        <v>895</v>
      </c>
      <c r="AA581" s="8">
        <f t="shared" si="365"/>
        <v>885</v>
      </c>
      <c r="AB581" s="8">
        <f t="shared" si="365"/>
        <v>880</v>
      </c>
      <c r="AC581" s="8">
        <f t="shared" si="365"/>
        <v>875</v>
      </c>
      <c r="AD581" s="8">
        <f t="shared" si="365"/>
        <v>870</v>
      </c>
      <c r="AE581" s="8" t="str">
        <f t="shared" si="365"/>
        <v/>
      </c>
      <c r="AF581" s="8" t="str">
        <f t="shared" si="365"/>
        <v/>
      </c>
      <c r="AG581" s="8" t="str">
        <f t="shared" si="365"/>
        <v/>
      </c>
      <c r="AH581" s="8" t="str">
        <f t="shared" si="363"/>
        <v/>
      </c>
      <c r="AI581" s="8" t="str">
        <f t="shared" si="363"/>
        <v/>
      </c>
      <c r="AJ581" s="8" t="str">
        <f t="shared" si="363"/>
        <v/>
      </c>
      <c r="AK581" s="8" t="str">
        <f t="shared" si="363"/>
        <v/>
      </c>
      <c r="AL581" s="8" t="str">
        <f t="shared" si="363"/>
        <v/>
      </c>
      <c r="AM581" s="8" t="str">
        <f t="shared" si="363"/>
        <v/>
      </c>
      <c r="AN581" s="8" t="str">
        <f t="shared" si="363"/>
        <v/>
      </c>
      <c r="AO581" s="8" t="str">
        <f t="shared" si="363"/>
        <v/>
      </c>
      <c r="AQ581" s="8">
        <f t="shared" si="334"/>
        <v>125</v>
      </c>
      <c r="AR581" s="8">
        <f t="shared" si="335"/>
        <v>112.7705130696</v>
      </c>
      <c r="AS581" s="8" t="str">
        <f t="shared" si="336"/>
        <v>MS005_E3</v>
      </c>
      <c r="AT581" s="8">
        <f t="shared" si="337"/>
        <v>975</v>
      </c>
      <c r="AU581" s="8">
        <f t="shared" si="338"/>
        <v>975</v>
      </c>
      <c r="AV581" s="8">
        <f t="shared" si="339"/>
        <v>975</v>
      </c>
      <c r="AW581" s="8">
        <f t="shared" si="340"/>
        <v>970</v>
      </c>
      <c r="AX581" s="8">
        <f t="shared" si="341"/>
        <v>955</v>
      </c>
      <c r="AY581" s="8">
        <f t="shared" si="342"/>
        <v>945</v>
      </c>
      <c r="AZ581" s="8">
        <f t="shared" si="343"/>
        <v>935</v>
      </c>
      <c r="BA581" s="8">
        <f t="shared" si="344"/>
        <v>930</v>
      </c>
      <c r="BB581" s="8">
        <f t="shared" si="345"/>
        <v>925</v>
      </c>
      <c r="BC581" s="8">
        <f t="shared" si="346"/>
        <v>915</v>
      </c>
      <c r="BD581" s="8">
        <f t="shared" si="347"/>
        <v>910</v>
      </c>
      <c r="BE581" s="8">
        <f t="shared" si="348"/>
        <v>905</v>
      </c>
      <c r="BF581" s="8">
        <f t="shared" si="349"/>
        <v>900</v>
      </c>
      <c r="BG581" s="8" t="str">
        <f t="shared" si="350"/>
        <v/>
      </c>
      <c r="BH581" s="8" t="str">
        <f t="shared" si="351"/>
        <v/>
      </c>
      <c r="BI581" s="8" t="str">
        <f t="shared" si="352"/>
        <v/>
      </c>
      <c r="BJ581" s="8" t="str">
        <f t="shared" si="353"/>
        <v/>
      </c>
      <c r="BK581" s="8" t="str">
        <f t="shared" si="354"/>
        <v/>
      </c>
      <c r="BL581" s="8" t="str">
        <f t="shared" si="355"/>
        <v/>
      </c>
      <c r="BM581" s="8" t="str">
        <f t="shared" si="356"/>
        <v/>
      </c>
      <c r="BN581" s="8" t="str">
        <f t="shared" si="357"/>
        <v/>
      </c>
      <c r="BO581" s="8" t="str">
        <f t="shared" si="358"/>
        <v/>
      </c>
      <c r="BP581" s="8" t="str">
        <f t="shared" si="359"/>
        <v/>
      </c>
      <c r="BQ581" s="8" t="str">
        <f t="shared" si="360"/>
        <v/>
      </c>
    </row>
    <row r="582" spans="1:69" x14ac:dyDescent="0.2">
      <c r="A582" s="8" t="str">
        <f>Binning!B585</f>
        <v>SOC</v>
      </c>
      <c r="B582" s="8" t="str">
        <f>Binning!C585</f>
        <v>MS005</v>
      </c>
      <c r="C582" s="8" t="str">
        <f>Binning!D585</f>
        <v>E4</v>
      </c>
      <c r="D582" s="8" t="str">
        <f>Binning!F585</f>
        <v>MS005_E4</v>
      </c>
      <c r="E582" s="8" t="str">
        <f>Binning!G585</f>
        <v>Bin1</v>
      </c>
      <c r="F582" s="8">
        <f>Binning!H585</f>
        <v>1105</v>
      </c>
      <c r="G582" s="8">
        <f>Binning!I585</f>
        <v>115</v>
      </c>
      <c r="H582" s="8">
        <f>Binning!J585</f>
        <v>141</v>
      </c>
      <c r="J582" s="8">
        <f>Binning!L585</f>
        <v>945</v>
      </c>
      <c r="K582" s="8">
        <f>Binning!M585</f>
        <v>790</v>
      </c>
      <c r="L582" s="8">
        <f>Binning!N585</f>
        <v>30</v>
      </c>
      <c r="M582" s="8">
        <f>Binning!Y585</f>
        <v>5</v>
      </c>
      <c r="O582" s="8">
        <f t="shared" si="332"/>
        <v>125</v>
      </c>
      <c r="P582" s="8">
        <f>Binning!AZ585</f>
        <v>112.7705130696</v>
      </c>
      <c r="Q582" s="8" t="str">
        <f t="shared" si="333"/>
        <v>MS005_E4</v>
      </c>
      <c r="R582" s="8">
        <f t="shared" si="365"/>
        <v>945</v>
      </c>
      <c r="S582" s="8">
        <f t="shared" si="365"/>
        <v>945</v>
      </c>
      <c r="T582" s="8">
        <f t="shared" si="365"/>
        <v>945</v>
      </c>
      <c r="U582" s="8">
        <f t="shared" si="365"/>
        <v>925</v>
      </c>
      <c r="V582" s="8">
        <f t="shared" si="365"/>
        <v>910</v>
      </c>
      <c r="W582" s="8">
        <f t="shared" si="365"/>
        <v>900</v>
      </c>
      <c r="X582" s="8">
        <f t="shared" si="365"/>
        <v>890</v>
      </c>
      <c r="Y582" s="8">
        <f t="shared" si="365"/>
        <v>885</v>
      </c>
      <c r="Z582" s="8">
        <f t="shared" si="365"/>
        <v>880</v>
      </c>
      <c r="AA582" s="8">
        <f t="shared" si="365"/>
        <v>870</v>
      </c>
      <c r="AB582" s="8">
        <f t="shared" si="365"/>
        <v>865</v>
      </c>
      <c r="AC582" s="8">
        <f t="shared" si="365"/>
        <v>860</v>
      </c>
      <c r="AD582" s="8">
        <f t="shared" si="365"/>
        <v>855</v>
      </c>
      <c r="AE582" s="8" t="str">
        <f t="shared" si="365"/>
        <v/>
      </c>
      <c r="AF582" s="8" t="str">
        <f t="shared" si="365"/>
        <v/>
      </c>
      <c r="AG582" s="8" t="str">
        <f t="shared" si="365"/>
        <v/>
      </c>
      <c r="AH582" s="8" t="str">
        <f t="shared" si="363"/>
        <v/>
      </c>
      <c r="AI582" s="8" t="str">
        <f t="shared" si="363"/>
        <v/>
      </c>
      <c r="AJ582" s="8" t="str">
        <f t="shared" si="363"/>
        <v/>
      </c>
      <c r="AK582" s="8" t="str">
        <f t="shared" si="363"/>
        <v/>
      </c>
      <c r="AL582" s="8" t="str">
        <f t="shared" si="363"/>
        <v/>
      </c>
      <c r="AM582" s="8" t="str">
        <f t="shared" si="363"/>
        <v/>
      </c>
      <c r="AN582" s="8" t="str">
        <f t="shared" si="363"/>
        <v/>
      </c>
      <c r="AO582" s="8" t="str">
        <f t="shared" si="363"/>
        <v/>
      </c>
      <c r="AQ582" s="8">
        <f t="shared" si="334"/>
        <v>125</v>
      </c>
      <c r="AR582" s="8">
        <f t="shared" si="335"/>
        <v>112.7705130696</v>
      </c>
      <c r="AS582" s="8" t="str">
        <f t="shared" si="336"/>
        <v>MS005_E4</v>
      </c>
      <c r="AT582" s="8">
        <f t="shared" si="337"/>
        <v>975</v>
      </c>
      <c r="AU582" s="8">
        <f t="shared" si="338"/>
        <v>975</v>
      </c>
      <c r="AV582" s="8">
        <f t="shared" si="339"/>
        <v>975</v>
      </c>
      <c r="AW582" s="8">
        <f t="shared" si="340"/>
        <v>955</v>
      </c>
      <c r="AX582" s="8">
        <f t="shared" si="341"/>
        <v>940</v>
      </c>
      <c r="AY582" s="8">
        <f t="shared" si="342"/>
        <v>930</v>
      </c>
      <c r="AZ582" s="8">
        <f t="shared" si="343"/>
        <v>920</v>
      </c>
      <c r="BA582" s="8">
        <f t="shared" si="344"/>
        <v>915</v>
      </c>
      <c r="BB582" s="8">
        <f t="shared" si="345"/>
        <v>910</v>
      </c>
      <c r="BC582" s="8">
        <f t="shared" si="346"/>
        <v>900</v>
      </c>
      <c r="BD582" s="8">
        <f t="shared" si="347"/>
        <v>895</v>
      </c>
      <c r="BE582" s="8">
        <f t="shared" si="348"/>
        <v>890</v>
      </c>
      <c r="BF582" s="8">
        <f t="shared" si="349"/>
        <v>885</v>
      </c>
      <c r="BG582" s="8" t="str">
        <f t="shared" si="350"/>
        <v/>
      </c>
      <c r="BH582" s="8" t="str">
        <f t="shared" si="351"/>
        <v/>
      </c>
      <c r="BI582" s="8" t="str">
        <f t="shared" si="352"/>
        <v/>
      </c>
      <c r="BJ582" s="8" t="str">
        <f t="shared" si="353"/>
        <v/>
      </c>
      <c r="BK582" s="8" t="str">
        <f t="shared" si="354"/>
        <v/>
      </c>
      <c r="BL582" s="8" t="str">
        <f t="shared" si="355"/>
        <v/>
      </c>
      <c r="BM582" s="8" t="str">
        <f t="shared" si="356"/>
        <v/>
      </c>
      <c r="BN582" s="8" t="str">
        <f t="shared" si="357"/>
        <v/>
      </c>
      <c r="BO582" s="8" t="str">
        <f t="shared" si="358"/>
        <v/>
      </c>
      <c r="BP582" s="8" t="str">
        <f t="shared" si="359"/>
        <v/>
      </c>
      <c r="BQ582" s="8" t="str">
        <f t="shared" si="360"/>
        <v/>
      </c>
    </row>
    <row r="583" spans="1:69" x14ac:dyDescent="0.2">
      <c r="A583" s="8" t="str">
        <f>Binning!B586</f>
        <v>SOC</v>
      </c>
      <c r="B583" s="8" t="str">
        <f>Binning!C586</f>
        <v>MS005</v>
      </c>
      <c r="C583" s="8" t="str">
        <f>Binning!D586</f>
        <v>E5</v>
      </c>
      <c r="D583" s="8" t="str">
        <f>Binning!F586</f>
        <v>MS005_E5</v>
      </c>
      <c r="E583" s="8" t="str">
        <f>Binning!G586</f>
        <v>Bin1</v>
      </c>
      <c r="F583" s="8">
        <f>Binning!H586</f>
        <v>1090</v>
      </c>
      <c r="G583" s="8">
        <f>Binning!I586</f>
        <v>115</v>
      </c>
      <c r="H583" s="8">
        <f>Binning!J586</f>
        <v>141</v>
      </c>
      <c r="J583" s="8">
        <f>Binning!L586</f>
        <v>945</v>
      </c>
      <c r="K583" s="8">
        <f>Binning!M586</f>
        <v>790</v>
      </c>
      <c r="L583" s="8">
        <f>Binning!N586</f>
        <v>30</v>
      </c>
      <c r="M583" s="8">
        <f>Binning!Y586</f>
        <v>5</v>
      </c>
      <c r="O583" s="8">
        <f t="shared" si="332"/>
        <v>125</v>
      </c>
      <c r="P583" s="8">
        <f>Binning!AZ586</f>
        <v>112.7705130696</v>
      </c>
      <c r="Q583" s="8" t="str">
        <f t="shared" si="333"/>
        <v>MS005_E5</v>
      </c>
      <c r="R583" s="8">
        <f t="shared" si="365"/>
        <v>945</v>
      </c>
      <c r="S583" s="8">
        <f t="shared" si="365"/>
        <v>945</v>
      </c>
      <c r="T583" s="8">
        <f t="shared" si="365"/>
        <v>930</v>
      </c>
      <c r="U583" s="8">
        <f t="shared" si="365"/>
        <v>910</v>
      </c>
      <c r="V583" s="8">
        <f t="shared" si="365"/>
        <v>895</v>
      </c>
      <c r="W583" s="8">
        <f t="shared" si="365"/>
        <v>885</v>
      </c>
      <c r="X583" s="8">
        <f t="shared" si="365"/>
        <v>875</v>
      </c>
      <c r="Y583" s="8">
        <f t="shared" si="365"/>
        <v>870</v>
      </c>
      <c r="Z583" s="8">
        <f t="shared" si="365"/>
        <v>865</v>
      </c>
      <c r="AA583" s="8">
        <f t="shared" si="365"/>
        <v>855</v>
      </c>
      <c r="AB583" s="8">
        <f t="shared" si="365"/>
        <v>850</v>
      </c>
      <c r="AC583" s="8">
        <f t="shared" si="365"/>
        <v>845</v>
      </c>
      <c r="AD583" s="8">
        <f t="shared" si="365"/>
        <v>840</v>
      </c>
      <c r="AE583" s="8" t="str">
        <f t="shared" si="365"/>
        <v/>
      </c>
      <c r="AF583" s="8" t="str">
        <f t="shared" si="365"/>
        <v/>
      </c>
      <c r="AG583" s="8" t="str">
        <f t="shared" si="365"/>
        <v/>
      </c>
      <c r="AH583" s="8" t="str">
        <f t="shared" si="363"/>
        <v/>
      </c>
      <c r="AI583" s="8" t="str">
        <f t="shared" si="363"/>
        <v/>
      </c>
      <c r="AJ583" s="8" t="str">
        <f t="shared" si="363"/>
        <v/>
      </c>
      <c r="AK583" s="8" t="str">
        <f t="shared" si="363"/>
        <v/>
      </c>
      <c r="AL583" s="8" t="str">
        <f t="shared" si="363"/>
        <v/>
      </c>
      <c r="AM583" s="8" t="str">
        <f t="shared" si="363"/>
        <v/>
      </c>
      <c r="AN583" s="8" t="str">
        <f t="shared" si="363"/>
        <v/>
      </c>
      <c r="AO583" s="8" t="str">
        <f t="shared" si="363"/>
        <v/>
      </c>
      <c r="AQ583" s="8">
        <f t="shared" si="334"/>
        <v>125</v>
      </c>
      <c r="AR583" s="8">
        <f t="shared" si="335"/>
        <v>112.7705130696</v>
      </c>
      <c r="AS583" s="8" t="str">
        <f t="shared" si="336"/>
        <v>MS005_E5</v>
      </c>
      <c r="AT583" s="8">
        <f t="shared" si="337"/>
        <v>975</v>
      </c>
      <c r="AU583" s="8">
        <f t="shared" si="338"/>
        <v>975</v>
      </c>
      <c r="AV583" s="8">
        <f t="shared" si="339"/>
        <v>960</v>
      </c>
      <c r="AW583" s="8">
        <f t="shared" si="340"/>
        <v>940</v>
      </c>
      <c r="AX583" s="8">
        <f t="shared" si="341"/>
        <v>925</v>
      </c>
      <c r="AY583" s="8">
        <f t="shared" si="342"/>
        <v>915</v>
      </c>
      <c r="AZ583" s="8">
        <f t="shared" si="343"/>
        <v>905</v>
      </c>
      <c r="BA583" s="8">
        <f t="shared" si="344"/>
        <v>900</v>
      </c>
      <c r="BB583" s="8">
        <f t="shared" si="345"/>
        <v>895</v>
      </c>
      <c r="BC583" s="8">
        <f t="shared" si="346"/>
        <v>885</v>
      </c>
      <c r="BD583" s="8">
        <f t="shared" si="347"/>
        <v>880</v>
      </c>
      <c r="BE583" s="8">
        <f t="shared" si="348"/>
        <v>875</v>
      </c>
      <c r="BF583" s="8">
        <f t="shared" si="349"/>
        <v>870</v>
      </c>
      <c r="BG583" s="8" t="str">
        <f t="shared" si="350"/>
        <v/>
      </c>
      <c r="BH583" s="8" t="str">
        <f t="shared" si="351"/>
        <v/>
      </c>
      <c r="BI583" s="8" t="str">
        <f t="shared" si="352"/>
        <v/>
      </c>
      <c r="BJ583" s="8" t="str">
        <f t="shared" si="353"/>
        <v/>
      </c>
      <c r="BK583" s="8" t="str">
        <f t="shared" si="354"/>
        <v/>
      </c>
      <c r="BL583" s="8" t="str">
        <f t="shared" si="355"/>
        <v/>
      </c>
      <c r="BM583" s="8" t="str">
        <f t="shared" si="356"/>
        <v/>
      </c>
      <c r="BN583" s="8" t="str">
        <f t="shared" si="357"/>
        <v/>
      </c>
      <c r="BO583" s="8" t="str">
        <f t="shared" si="358"/>
        <v/>
      </c>
      <c r="BP583" s="8" t="str">
        <f t="shared" si="359"/>
        <v/>
      </c>
      <c r="BQ583" s="8" t="str">
        <f t="shared" si="360"/>
        <v/>
      </c>
    </row>
    <row r="584" spans="1:69" x14ac:dyDescent="0.2">
      <c r="A584" s="8" t="str">
        <f>Binning!B587</f>
        <v>SOC</v>
      </c>
      <c r="B584" s="8" t="str">
        <f>Binning!C587</f>
        <v>MS005</v>
      </c>
      <c r="C584" s="8" t="str">
        <f>Binning!D587</f>
        <v>E6</v>
      </c>
      <c r="D584" s="8" t="str">
        <f>Binning!F587</f>
        <v>MS005_E6</v>
      </c>
      <c r="E584" s="8" t="str">
        <f>Binning!G587</f>
        <v>Bin1</v>
      </c>
      <c r="F584" s="8">
        <f>Binning!H587</f>
        <v>1075</v>
      </c>
      <c r="G584" s="8">
        <f>Binning!I587</f>
        <v>115</v>
      </c>
      <c r="H584" s="8">
        <f>Binning!J587</f>
        <v>141</v>
      </c>
      <c r="J584" s="8">
        <f>Binning!L587</f>
        <v>945</v>
      </c>
      <c r="K584" s="8">
        <f>Binning!M587</f>
        <v>790</v>
      </c>
      <c r="L584" s="8">
        <f>Binning!N587</f>
        <v>30</v>
      </c>
      <c r="M584" s="8">
        <f>Binning!Y587</f>
        <v>5</v>
      </c>
      <c r="O584" s="8">
        <f t="shared" si="332"/>
        <v>125</v>
      </c>
      <c r="P584" s="8">
        <f>Binning!AZ587</f>
        <v>112.7705130696</v>
      </c>
      <c r="Q584" s="8" t="str">
        <f t="shared" si="333"/>
        <v>MS005_E6</v>
      </c>
      <c r="R584" s="8">
        <f t="shared" si="365"/>
        <v>945</v>
      </c>
      <c r="S584" s="8">
        <f t="shared" si="365"/>
        <v>945</v>
      </c>
      <c r="T584" s="8">
        <f t="shared" si="365"/>
        <v>915</v>
      </c>
      <c r="U584" s="8">
        <f t="shared" si="365"/>
        <v>895</v>
      </c>
      <c r="V584" s="8">
        <f t="shared" si="365"/>
        <v>880</v>
      </c>
      <c r="W584" s="8">
        <f t="shared" si="365"/>
        <v>870</v>
      </c>
      <c r="X584" s="8">
        <f t="shared" si="365"/>
        <v>860</v>
      </c>
      <c r="Y584" s="8">
        <f t="shared" si="365"/>
        <v>855</v>
      </c>
      <c r="Z584" s="8">
        <f t="shared" si="365"/>
        <v>850</v>
      </c>
      <c r="AA584" s="8">
        <f t="shared" si="365"/>
        <v>840</v>
      </c>
      <c r="AB584" s="8">
        <f t="shared" si="365"/>
        <v>835</v>
      </c>
      <c r="AC584" s="8">
        <f t="shared" si="365"/>
        <v>830</v>
      </c>
      <c r="AD584" s="8">
        <f t="shared" si="365"/>
        <v>825</v>
      </c>
      <c r="AE584" s="8" t="str">
        <f t="shared" si="365"/>
        <v/>
      </c>
      <c r="AF584" s="8" t="str">
        <f t="shared" si="365"/>
        <v/>
      </c>
      <c r="AG584" s="8" t="str">
        <f t="shared" si="365"/>
        <v/>
      </c>
      <c r="AH584" s="8" t="str">
        <f t="shared" si="363"/>
        <v/>
      </c>
      <c r="AI584" s="8" t="str">
        <f t="shared" si="363"/>
        <v/>
      </c>
      <c r="AJ584" s="8" t="str">
        <f t="shared" si="363"/>
        <v/>
      </c>
      <c r="AK584" s="8" t="str">
        <f t="shared" si="363"/>
        <v/>
      </c>
      <c r="AL584" s="8" t="str">
        <f t="shared" si="363"/>
        <v/>
      </c>
      <c r="AM584" s="8" t="str">
        <f t="shared" si="363"/>
        <v/>
      </c>
      <c r="AN584" s="8" t="str">
        <f t="shared" si="363"/>
        <v/>
      </c>
      <c r="AO584" s="8" t="str">
        <f t="shared" si="363"/>
        <v/>
      </c>
      <c r="AQ584" s="8">
        <f t="shared" si="334"/>
        <v>125</v>
      </c>
      <c r="AR584" s="8">
        <f t="shared" si="335"/>
        <v>112.7705130696</v>
      </c>
      <c r="AS584" s="8" t="str">
        <f t="shared" si="336"/>
        <v>MS005_E6</v>
      </c>
      <c r="AT584" s="8">
        <f t="shared" si="337"/>
        <v>975</v>
      </c>
      <c r="AU584" s="8">
        <f t="shared" si="338"/>
        <v>975</v>
      </c>
      <c r="AV584" s="8">
        <f t="shared" si="339"/>
        <v>945</v>
      </c>
      <c r="AW584" s="8">
        <f t="shared" si="340"/>
        <v>925</v>
      </c>
      <c r="AX584" s="8">
        <f t="shared" si="341"/>
        <v>910</v>
      </c>
      <c r="AY584" s="8">
        <f t="shared" si="342"/>
        <v>900</v>
      </c>
      <c r="AZ584" s="8">
        <f t="shared" si="343"/>
        <v>890</v>
      </c>
      <c r="BA584" s="8">
        <f t="shared" si="344"/>
        <v>885</v>
      </c>
      <c r="BB584" s="8">
        <f t="shared" si="345"/>
        <v>880</v>
      </c>
      <c r="BC584" s="8">
        <f t="shared" si="346"/>
        <v>870</v>
      </c>
      <c r="BD584" s="8">
        <f t="shared" si="347"/>
        <v>865</v>
      </c>
      <c r="BE584" s="8">
        <f t="shared" si="348"/>
        <v>860</v>
      </c>
      <c r="BF584" s="8">
        <f t="shared" si="349"/>
        <v>855</v>
      </c>
      <c r="BG584" s="8" t="str">
        <f t="shared" si="350"/>
        <v/>
      </c>
      <c r="BH584" s="8" t="str">
        <f t="shared" si="351"/>
        <v/>
      </c>
      <c r="BI584" s="8" t="str">
        <f t="shared" si="352"/>
        <v/>
      </c>
      <c r="BJ584" s="8" t="str">
        <f t="shared" si="353"/>
        <v/>
      </c>
      <c r="BK584" s="8" t="str">
        <f t="shared" si="354"/>
        <v/>
      </c>
      <c r="BL584" s="8" t="str">
        <f t="shared" si="355"/>
        <v/>
      </c>
      <c r="BM584" s="8" t="str">
        <f t="shared" si="356"/>
        <v/>
      </c>
      <c r="BN584" s="8" t="str">
        <f t="shared" si="357"/>
        <v/>
      </c>
      <c r="BO584" s="8" t="str">
        <f t="shared" si="358"/>
        <v/>
      </c>
      <c r="BP584" s="8" t="str">
        <f t="shared" si="359"/>
        <v/>
      </c>
      <c r="BQ584" s="8" t="str">
        <f t="shared" si="360"/>
        <v/>
      </c>
    </row>
    <row r="585" spans="1:69" x14ac:dyDescent="0.2">
      <c r="A585" s="8" t="str">
        <f>Binning!B588</f>
        <v>SOC</v>
      </c>
      <c r="B585" s="8" t="str">
        <f>Binning!C588</f>
        <v>MS005</v>
      </c>
      <c r="C585" s="8" t="str">
        <f>Binning!D588</f>
        <v>E7</v>
      </c>
      <c r="D585" s="8" t="str">
        <f>Binning!F588</f>
        <v>MS005_E7</v>
      </c>
      <c r="E585" s="8" t="str">
        <f>Binning!G588</f>
        <v>Bin1</v>
      </c>
      <c r="F585" s="8">
        <f>Binning!H588</f>
        <v>1060</v>
      </c>
      <c r="G585" s="8">
        <f>Binning!I588</f>
        <v>115</v>
      </c>
      <c r="H585" s="8">
        <f>Binning!J588</f>
        <v>141</v>
      </c>
      <c r="J585" s="8">
        <f>Binning!L588</f>
        <v>945</v>
      </c>
      <c r="K585" s="8">
        <f>Binning!M588</f>
        <v>790</v>
      </c>
      <c r="L585" s="8">
        <f>Binning!N588</f>
        <v>30</v>
      </c>
      <c r="M585" s="8">
        <f>Binning!Y588</f>
        <v>5</v>
      </c>
      <c r="O585" s="8">
        <f t="shared" si="332"/>
        <v>125</v>
      </c>
      <c r="P585" s="8">
        <f>Binning!AZ588</f>
        <v>112.7705130696</v>
      </c>
      <c r="Q585" s="8" t="str">
        <f t="shared" si="333"/>
        <v>MS005_E7</v>
      </c>
      <c r="R585" s="8">
        <f t="shared" si="365"/>
        <v>945</v>
      </c>
      <c r="S585" s="8">
        <f t="shared" si="365"/>
        <v>935</v>
      </c>
      <c r="T585" s="8">
        <f t="shared" si="365"/>
        <v>900</v>
      </c>
      <c r="U585" s="8">
        <f t="shared" si="365"/>
        <v>880</v>
      </c>
      <c r="V585" s="8">
        <f t="shared" si="365"/>
        <v>865</v>
      </c>
      <c r="W585" s="8">
        <f t="shared" si="365"/>
        <v>855</v>
      </c>
      <c r="X585" s="8">
        <f t="shared" si="365"/>
        <v>845</v>
      </c>
      <c r="Y585" s="8">
        <f t="shared" si="365"/>
        <v>840</v>
      </c>
      <c r="Z585" s="8">
        <f t="shared" si="365"/>
        <v>835</v>
      </c>
      <c r="AA585" s="8">
        <f t="shared" si="365"/>
        <v>825</v>
      </c>
      <c r="AB585" s="8">
        <f t="shared" si="365"/>
        <v>820</v>
      </c>
      <c r="AC585" s="8">
        <f t="shared" si="365"/>
        <v>815</v>
      </c>
      <c r="AD585" s="8">
        <f t="shared" si="365"/>
        <v>810</v>
      </c>
      <c r="AE585" s="8" t="str">
        <f t="shared" si="365"/>
        <v/>
      </c>
      <c r="AF585" s="8" t="str">
        <f t="shared" si="365"/>
        <v/>
      </c>
      <c r="AG585" s="8" t="str">
        <f t="shared" si="365"/>
        <v/>
      </c>
      <c r="AH585" s="8" t="str">
        <f t="shared" si="363"/>
        <v/>
      </c>
      <c r="AI585" s="8" t="str">
        <f t="shared" si="363"/>
        <v/>
      </c>
      <c r="AJ585" s="8" t="str">
        <f t="shared" si="363"/>
        <v/>
      </c>
      <c r="AK585" s="8" t="str">
        <f t="shared" si="363"/>
        <v/>
      </c>
      <c r="AL585" s="8" t="str">
        <f t="shared" si="363"/>
        <v/>
      </c>
      <c r="AM585" s="8" t="str">
        <f t="shared" ref="AG585:AO617" si="366">IF($O585*1.03&gt;AM$2,MAX(MIN(FLOOR(($F585-$G585*LOG10($P585*AM$2/100))/$M585,1)*$M585,$J585),$K585),"")</f>
        <v/>
      </c>
      <c r="AN585" s="8" t="str">
        <f t="shared" si="366"/>
        <v/>
      </c>
      <c r="AO585" s="8" t="str">
        <f t="shared" si="366"/>
        <v/>
      </c>
      <c r="AQ585" s="8">
        <f t="shared" si="334"/>
        <v>125</v>
      </c>
      <c r="AR585" s="8">
        <f t="shared" si="335"/>
        <v>112.7705130696</v>
      </c>
      <c r="AS585" s="8" t="str">
        <f t="shared" si="336"/>
        <v>MS005_E7</v>
      </c>
      <c r="AT585" s="8">
        <f t="shared" si="337"/>
        <v>975</v>
      </c>
      <c r="AU585" s="8">
        <f t="shared" si="338"/>
        <v>965</v>
      </c>
      <c r="AV585" s="8">
        <f t="shared" si="339"/>
        <v>930</v>
      </c>
      <c r="AW585" s="8">
        <f t="shared" si="340"/>
        <v>910</v>
      </c>
      <c r="AX585" s="8">
        <f t="shared" si="341"/>
        <v>895</v>
      </c>
      <c r="AY585" s="8">
        <f t="shared" si="342"/>
        <v>885</v>
      </c>
      <c r="AZ585" s="8">
        <f t="shared" si="343"/>
        <v>875</v>
      </c>
      <c r="BA585" s="8">
        <f t="shared" si="344"/>
        <v>870</v>
      </c>
      <c r="BB585" s="8">
        <f t="shared" si="345"/>
        <v>865</v>
      </c>
      <c r="BC585" s="8">
        <f t="shared" si="346"/>
        <v>855</v>
      </c>
      <c r="BD585" s="8">
        <f t="shared" si="347"/>
        <v>850</v>
      </c>
      <c r="BE585" s="8">
        <f t="shared" si="348"/>
        <v>845</v>
      </c>
      <c r="BF585" s="8">
        <f t="shared" si="349"/>
        <v>840</v>
      </c>
      <c r="BG585" s="8" t="str">
        <f t="shared" si="350"/>
        <v/>
      </c>
      <c r="BH585" s="8" t="str">
        <f t="shared" si="351"/>
        <v/>
      </c>
      <c r="BI585" s="8" t="str">
        <f t="shared" si="352"/>
        <v/>
      </c>
      <c r="BJ585" s="8" t="str">
        <f t="shared" si="353"/>
        <v/>
      </c>
      <c r="BK585" s="8" t="str">
        <f t="shared" si="354"/>
        <v/>
      </c>
      <c r="BL585" s="8" t="str">
        <f t="shared" si="355"/>
        <v/>
      </c>
      <c r="BM585" s="8" t="str">
        <f t="shared" si="356"/>
        <v/>
      </c>
      <c r="BN585" s="8" t="str">
        <f t="shared" si="357"/>
        <v/>
      </c>
      <c r="BO585" s="8" t="str">
        <f t="shared" si="358"/>
        <v/>
      </c>
      <c r="BP585" s="8" t="str">
        <f t="shared" si="359"/>
        <v/>
      </c>
      <c r="BQ585" s="8" t="str">
        <f t="shared" si="360"/>
        <v/>
      </c>
    </row>
    <row r="586" spans="1:69" x14ac:dyDescent="0.2">
      <c r="A586" s="8" t="str">
        <f>Binning!B589</f>
        <v>SOC</v>
      </c>
      <c r="B586" s="8" t="str">
        <f>Binning!C589</f>
        <v>MS005</v>
      </c>
      <c r="C586" s="8" t="str">
        <f>Binning!D589</f>
        <v>E8</v>
      </c>
      <c r="D586" s="8" t="str">
        <f>Binning!F589</f>
        <v>MS005_E8</v>
      </c>
      <c r="E586" s="8" t="str">
        <f>Binning!G589</f>
        <v>Bin1</v>
      </c>
      <c r="F586" s="8">
        <f>Binning!H589</f>
        <v>1045</v>
      </c>
      <c r="G586" s="8">
        <f>Binning!I589</f>
        <v>115</v>
      </c>
      <c r="H586" s="8">
        <f>Binning!J589</f>
        <v>141</v>
      </c>
      <c r="J586" s="8">
        <f>Binning!L589</f>
        <v>945</v>
      </c>
      <c r="K586" s="8">
        <f>Binning!M589</f>
        <v>790</v>
      </c>
      <c r="L586" s="8">
        <f>Binning!N589</f>
        <v>30</v>
      </c>
      <c r="M586" s="8">
        <f>Binning!Y589</f>
        <v>5</v>
      </c>
      <c r="O586" s="8">
        <f t="shared" si="332"/>
        <v>125</v>
      </c>
      <c r="P586" s="8">
        <f>Binning!AZ589</f>
        <v>112.7705130696</v>
      </c>
      <c r="Q586" s="8" t="str">
        <f t="shared" si="333"/>
        <v>MS005_E8</v>
      </c>
      <c r="R586" s="8">
        <f t="shared" si="365"/>
        <v>945</v>
      </c>
      <c r="S586" s="8">
        <f t="shared" si="365"/>
        <v>920</v>
      </c>
      <c r="T586" s="8">
        <f t="shared" si="365"/>
        <v>885</v>
      </c>
      <c r="U586" s="8">
        <f t="shared" si="365"/>
        <v>865</v>
      </c>
      <c r="V586" s="8">
        <f t="shared" si="365"/>
        <v>850</v>
      </c>
      <c r="W586" s="8">
        <f t="shared" si="365"/>
        <v>840</v>
      </c>
      <c r="X586" s="8">
        <f t="shared" si="365"/>
        <v>830</v>
      </c>
      <c r="Y586" s="8">
        <f t="shared" si="365"/>
        <v>825</v>
      </c>
      <c r="Z586" s="8">
        <f t="shared" si="365"/>
        <v>820</v>
      </c>
      <c r="AA586" s="8">
        <f t="shared" si="365"/>
        <v>810</v>
      </c>
      <c r="AB586" s="8">
        <f t="shared" si="365"/>
        <v>805</v>
      </c>
      <c r="AC586" s="8">
        <f t="shared" si="365"/>
        <v>800</v>
      </c>
      <c r="AD586" s="8">
        <f t="shared" si="365"/>
        <v>795</v>
      </c>
      <c r="AE586" s="8" t="str">
        <f t="shared" si="365"/>
        <v/>
      </c>
      <c r="AF586" s="8" t="str">
        <f t="shared" si="365"/>
        <v/>
      </c>
      <c r="AG586" s="8" t="str">
        <f t="shared" si="365"/>
        <v/>
      </c>
      <c r="AH586" s="8" t="str">
        <f t="shared" si="366"/>
        <v/>
      </c>
      <c r="AI586" s="8" t="str">
        <f t="shared" si="366"/>
        <v/>
      </c>
      <c r="AJ586" s="8" t="str">
        <f t="shared" si="366"/>
        <v/>
      </c>
      <c r="AK586" s="8" t="str">
        <f t="shared" si="366"/>
        <v/>
      </c>
      <c r="AL586" s="8" t="str">
        <f t="shared" si="366"/>
        <v/>
      </c>
      <c r="AM586" s="8" t="str">
        <f t="shared" si="366"/>
        <v/>
      </c>
      <c r="AN586" s="8" t="str">
        <f t="shared" si="366"/>
        <v/>
      </c>
      <c r="AO586" s="8" t="str">
        <f t="shared" si="366"/>
        <v/>
      </c>
      <c r="AQ586" s="8">
        <f t="shared" si="334"/>
        <v>125</v>
      </c>
      <c r="AR586" s="8">
        <f t="shared" si="335"/>
        <v>112.7705130696</v>
      </c>
      <c r="AS586" s="8" t="str">
        <f t="shared" si="336"/>
        <v>MS005_E8</v>
      </c>
      <c r="AT586" s="8">
        <f t="shared" si="337"/>
        <v>975</v>
      </c>
      <c r="AU586" s="8">
        <f t="shared" si="338"/>
        <v>950</v>
      </c>
      <c r="AV586" s="8">
        <f t="shared" si="339"/>
        <v>915</v>
      </c>
      <c r="AW586" s="8">
        <f t="shared" si="340"/>
        <v>895</v>
      </c>
      <c r="AX586" s="8">
        <f t="shared" si="341"/>
        <v>880</v>
      </c>
      <c r="AY586" s="8">
        <f t="shared" si="342"/>
        <v>870</v>
      </c>
      <c r="AZ586" s="8">
        <f t="shared" si="343"/>
        <v>860</v>
      </c>
      <c r="BA586" s="8">
        <f t="shared" si="344"/>
        <v>855</v>
      </c>
      <c r="BB586" s="8">
        <f t="shared" si="345"/>
        <v>850</v>
      </c>
      <c r="BC586" s="8">
        <f t="shared" si="346"/>
        <v>840</v>
      </c>
      <c r="BD586" s="8">
        <f t="shared" si="347"/>
        <v>835</v>
      </c>
      <c r="BE586" s="8">
        <f t="shared" si="348"/>
        <v>830</v>
      </c>
      <c r="BF586" s="8">
        <f t="shared" si="349"/>
        <v>825</v>
      </c>
      <c r="BG586" s="8" t="str">
        <f t="shared" si="350"/>
        <v/>
      </c>
      <c r="BH586" s="8" t="str">
        <f t="shared" si="351"/>
        <v/>
      </c>
      <c r="BI586" s="8" t="str">
        <f t="shared" si="352"/>
        <v/>
      </c>
      <c r="BJ586" s="8" t="str">
        <f t="shared" si="353"/>
        <v/>
      </c>
      <c r="BK586" s="8" t="str">
        <f t="shared" si="354"/>
        <v/>
      </c>
      <c r="BL586" s="8" t="str">
        <f t="shared" si="355"/>
        <v/>
      </c>
      <c r="BM586" s="8" t="str">
        <f t="shared" si="356"/>
        <v/>
      </c>
      <c r="BN586" s="8" t="str">
        <f t="shared" si="357"/>
        <v/>
      </c>
      <c r="BO586" s="8" t="str">
        <f t="shared" si="358"/>
        <v/>
      </c>
      <c r="BP586" s="8" t="str">
        <f t="shared" si="359"/>
        <v/>
      </c>
      <c r="BQ586" s="8" t="str">
        <f t="shared" si="360"/>
        <v/>
      </c>
    </row>
    <row r="587" spans="1:69" x14ac:dyDescent="0.2">
      <c r="A587" s="8" t="str">
        <f>Binning!B590</f>
        <v>SOC</v>
      </c>
      <c r="B587" s="8" t="str">
        <f>Binning!C590</f>
        <v>MS005</v>
      </c>
      <c r="C587" s="8" t="str">
        <f>Binning!D590</f>
        <v>E9</v>
      </c>
      <c r="D587" s="8" t="str">
        <f>Binning!F590</f>
        <v>MS005_E9</v>
      </c>
      <c r="E587" s="8" t="str">
        <f>Binning!G590</f>
        <v>Bin1</v>
      </c>
      <c r="F587" s="8">
        <f>Binning!H590</f>
        <v>1030</v>
      </c>
      <c r="G587" s="8">
        <f>Binning!I590</f>
        <v>115</v>
      </c>
      <c r="H587" s="8">
        <f>Binning!J590</f>
        <v>141</v>
      </c>
      <c r="J587" s="8">
        <f>Binning!L590</f>
        <v>945</v>
      </c>
      <c r="K587" s="8">
        <f>Binning!M590</f>
        <v>790</v>
      </c>
      <c r="L587" s="8">
        <f>Binning!N590</f>
        <v>30</v>
      </c>
      <c r="M587" s="8">
        <f>Binning!Y590</f>
        <v>5</v>
      </c>
      <c r="O587" s="8">
        <f t="shared" si="332"/>
        <v>125</v>
      </c>
      <c r="P587" s="8">
        <f>Binning!AZ590</f>
        <v>112.7705130696</v>
      </c>
      <c r="Q587" s="8" t="str">
        <f t="shared" si="333"/>
        <v>MS005_E9</v>
      </c>
      <c r="R587" s="8">
        <f t="shared" ref="R587:AG602" si="367">IF($O587*1.03&gt;R$2,MAX(MIN(FLOOR(($F587-$G587*LOG10($P587*R$2/100))/$M587,1)*$M587,$J587),$K587),"")</f>
        <v>945</v>
      </c>
      <c r="S587" s="8">
        <f t="shared" si="367"/>
        <v>905</v>
      </c>
      <c r="T587" s="8">
        <f t="shared" si="367"/>
        <v>870</v>
      </c>
      <c r="U587" s="8">
        <f t="shared" si="367"/>
        <v>850</v>
      </c>
      <c r="V587" s="8">
        <f t="shared" si="367"/>
        <v>835</v>
      </c>
      <c r="W587" s="8">
        <f t="shared" si="367"/>
        <v>825</v>
      </c>
      <c r="X587" s="8">
        <f t="shared" si="367"/>
        <v>815</v>
      </c>
      <c r="Y587" s="8">
        <f t="shared" si="367"/>
        <v>810</v>
      </c>
      <c r="Z587" s="8">
        <f t="shared" si="367"/>
        <v>805</v>
      </c>
      <c r="AA587" s="8">
        <f t="shared" si="367"/>
        <v>795</v>
      </c>
      <c r="AB587" s="8">
        <f t="shared" si="367"/>
        <v>790</v>
      </c>
      <c r="AC587" s="8">
        <f t="shared" si="367"/>
        <v>790</v>
      </c>
      <c r="AD587" s="8">
        <f t="shared" si="367"/>
        <v>790</v>
      </c>
      <c r="AE587" s="8" t="str">
        <f t="shared" si="367"/>
        <v/>
      </c>
      <c r="AF587" s="8" t="str">
        <f t="shared" si="367"/>
        <v/>
      </c>
      <c r="AG587" s="8" t="str">
        <f t="shared" si="367"/>
        <v/>
      </c>
      <c r="AH587" s="8" t="str">
        <f t="shared" si="366"/>
        <v/>
      </c>
      <c r="AI587" s="8" t="str">
        <f t="shared" si="366"/>
        <v/>
      </c>
      <c r="AJ587" s="8" t="str">
        <f t="shared" si="366"/>
        <v/>
      </c>
      <c r="AK587" s="8" t="str">
        <f t="shared" si="366"/>
        <v/>
      </c>
      <c r="AL587" s="8" t="str">
        <f t="shared" si="366"/>
        <v/>
      </c>
      <c r="AM587" s="8" t="str">
        <f t="shared" si="366"/>
        <v/>
      </c>
      <c r="AN587" s="8" t="str">
        <f t="shared" si="366"/>
        <v/>
      </c>
      <c r="AO587" s="8" t="str">
        <f t="shared" si="366"/>
        <v/>
      </c>
      <c r="AQ587" s="8">
        <f t="shared" si="334"/>
        <v>125</v>
      </c>
      <c r="AR587" s="8">
        <f t="shared" si="335"/>
        <v>112.7705130696</v>
      </c>
      <c r="AS587" s="8" t="str">
        <f t="shared" si="336"/>
        <v>MS005_E9</v>
      </c>
      <c r="AT587" s="8">
        <f t="shared" si="337"/>
        <v>975</v>
      </c>
      <c r="AU587" s="8">
        <f t="shared" si="338"/>
        <v>935</v>
      </c>
      <c r="AV587" s="8">
        <f t="shared" si="339"/>
        <v>900</v>
      </c>
      <c r="AW587" s="8">
        <f t="shared" si="340"/>
        <v>880</v>
      </c>
      <c r="AX587" s="8">
        <f t="shared" si="341"/>
        <v>865</v>
      </c>
      <c r="AY587" s="8">
        <f t="shared" si="342"/>
        <v>855</v>
      </c>
      <c r="AZ587" s="8">
        <f t="shared" si="343"/>
        <v>845</v>
      </c>
      <c r="BA587" s="8">
        <f t="shared" si="344"/>
        <v>840</v>
      </c>
      <c r="BB587" s="8">
        <f t="shared" si="345"/>
        <v>835</v>
      </c>
      <c r="BC587" s="8">
        <f t="shared" si="346"/>
        <v>825</v>
      </c>
      <c r="BD587" s="8">
        <f t="shared" si="347"/>
        <v>820</v>
      </c>
      <c r="BE587" s="8">
        <f t="shared" si="348"/>
        <v>820</v>
      </c>
      <c r="BF587" s="8">
        <f t="shared" si="349"/>
        <v>820</v>
      </c>
      <c r="BG587" s="8" t="str">
        <f t="shared" si="350"/>
        <v/>
      </c>
      <c r="BH587" s="8" t="str">
        <f t="shared" si="351"/>
        <v/>
      </c>
      <c r="BI587" s="8" t="str">
        <f t="shared" si="352"/>
        <v/>
      </c>
      <c r="BJ587" s="8" t="str">
        <f t="shared" si="353"/>
        <v/>
      </c>
      <c r="BK587" s="8" t="str">
        <f t="shared" si="354"/>
        <v/>
      </c>
      <c r="BL587" s="8" t="str">
        <f t="shared" si="355"/>
        <v/>
      </c>
      <c r="BM587" s="8" t="str">
        <f t="shared" si="356"/>
        <v/>
      </c>
      <c r="BN587" s="8" t="str">
        <f t="shared" si="357"/>
        <v/>
      </c>
      <c r="BO587" s="8" t="str">
        <f t="shared" si="358"/>
        <v/>
      </c>
      <c r="BP587" s="8" t="str">
        <f t="shared" si="359"/>
        <v/>
      </c>
      <c r="BQ587" s="8" t="str">
        <f t="shared" si="360"/>
        <v/>
      </c>
    </row>
    <row r="588" spans="1:69" x14ac:dyDescent="0.2">
      <c r="A588" s="8" t="str">
        <f>Binning!B591</f>
        <v>SOC</v>
      </c>
      <c r="B588" s="8" t="str">
        <f>Binning!C591</f>
        <v>MS005</v>
      </c>
      <c r="C588" s="8" t="str">
        <f>Binning!D591</f>
        <v>E10</v>
      </c>
      <c r="D588" s="8" t="str">
        <f>Binning!F591</f>
        <v>MS005_E10</v>
      </c>
      <c r="E588" s="8" t="str">
        <f>Binning!G591</f>
        <v>Bin1</v>
      </c>
      <c r="F588" s="8">
        <f>Binning!H591</f>
        <v>1015</v>
      </c>
      <c r="G588" s="8">
        <f>Binning!I591</f>
        <v>115</v>
      </c>
      <c r="H588" s="8">
        <f>Binning!J591</f>
        <v>141</v>
      </c>
      <c r="J588" s="8">
        <f>Binning!L591</f>
        <v>945</v>
      </c>
      <c r="K588" s="8">
        <f>Binning!M591</f>
        <v>790</v>
      </c>
      <c r="L588" s="8">
        <f>Binning!N591</f>
        <v>30</v>
      </c>
      <c r="M588" s="8">
        <f>Binning!Y591</f>
        <v>5</v>
      </c>
      <c r="O588" s="8">
        <f t="shared" si="332"/>
        <v>125</v>
      </c>
      <c r="P588" s="8">
        <f>Binning!AZ591</f>
        <v>112.7705130696</v>
      </c>
      <c r="Q588" s="8" t="str">
        <f t="shared" si="333"/>
        <v>MS005_E10</v>
      </c>
      <c r="R588" s="8">
        <f t="shared" si="367"/>
        <v>945</v>
      </c>
      <c r="S588" s="8">
        <f t="shared" si="367"/>
        <v>890</v>
      </c>
      <c r="T588" s="8">
        <f t="shared" si="367"/>
        <v>855</v>
      </c>
      <c r="U588" s="8">
        <f t="shared" si="367"/>
        <v>835</v>
      </c>
      <c r="V588" s="8">
        <f t="shared" si="367"/>
        <v>820</v>
      </c>
      <c r="W588" s="8">
        <f t="shared" si="367"/>
        <v>810</v>
      </c>
      <c r="X588" s="8">
        <f t="shared" si="367"/>
        <v>800</v>
      </c>
      <c r="Y588" s="8">
        <f t="shared" si="367"/>
        <v>795</v>
      </c>
      <c r="Z588" s="8">
        <f t="shared" si="367"/>
        <v>790</v>
      </c>
      <c r="AA588" s="8">
        <f t="shared" si="367"/>
        <v>790</v>
      </c>
      <c r="AB588" s="8">
        <f t="shared" si="367"/>
        <v>790</v>
      </c>
      <c r="AC588" s="8">
        <f t="shared" si="367"/>
        <v>790</v>
      </c>
      <c r="AD588" s="8">
        <f t="shared" si="367"/>
        <v>790</v>
      </c>
      <c r="AE588" s="8" t="str">
        <f t="shared" si="367"/>
        <v/>
      </c>
      <c r="AF588" s="8" t="str">
        <f t="shared" si="367"/>
        <v/>
      </c>
      <c r="AG588" s="8" t="str">
        <f t="shared" si="367"/>
        <v/>
      </c>
      <c r="AH588" s="8" t="str">
        <f t="shared" si="366"/>
        <v/>
      </c>
      <c r="AI588" s="8" t="str">
        <f t="shared" si="366"/>
        <v/>
      </c>
      <c r="AJ588" s="8" t="str">
        <f t="shared" si="366"/>
        <v/>
      </c>
      <c r="AK588" s="8" t="str">
        <f t="shared" si="366"/>
        <v/>
      </c>
      <c r="AL588" s="8" t="str">
        <f t="shared" si="366"/>
        <v/>
      </c>
      <c r="AM588" s="8" t="str">
        <f t="shared" si="366"/>
        <v/>
      </c>
      <c r="AN588" s="8" t="str">
        <f t="shared" si="366"/>
        <v/>
      </c>
      <c r="AO588" s="8" t="str">
        <f t="shared" si="366"/>
        <v/>
      </c>
      <c r="AQ588" s="8">
        <f t="shared" si="334"/>
        <v>125</v>
      </c>
      <c r="AR588" s="8">
        <f t="shared" si="335"/>
        <v>112.7705130696</v>
      </c>
      <c r="AS588" s="8" t="str">
        <f t="shared" si="336"/>
        <v>MS005_E10</v>
      </c>
      <c r="AT588" s="8">
        <f t="shared" si="337"/>
        <v>975</v>
      </c>
      <c r="AU588" s="8">
        <f t="shared" si="338"/>
        <v>920</v>
      </c>
      <c r="AV588" s="8">
        <f t="shared" si="339"/>
        <v>885</v>
      </c>
      <c r="AW588" s="8">
        <f t="shared" si="340"/>
        <v>865</v>
      </c>
      <c r="AX588" s="8">
        <f t="shared" si="341"/>
        <v>850</v>
      </c>
      <c r="AY588" s="8">
        <f t="shared" si="342"/>
        <v>840</v>
      </c>
      <c r="AZ588" s="8">
        <f t="shared" si="343"/>
        <v>830</v>
      </c>
      <c r="BA588" s="8">
        <f t="shared" si="344"/>
        <v>825</v>
      </c>
      <c r="BB588" s="8">
        <f t="shared" si="345"/>
        <v>820</v>
      </c>
      <c r="BC588" s="8">
        <f t="shared" si="346"/>
        <v>820</v>
      </c>
      <c r="BD588" s="8">
        <f t="shared" si="347"/>
        <v>820</v>
      </c>
      <c r="BE588" s="8">
        <f t="shared" si="348"/>
        <v>820</v>
      </c>
      <c r="BF588" s="8">
        <f t="shared" si="349"/>
        <v>820</v>
      </c>
      <c r="BG588" s="8" t="str">
        <f t="shared" si="350"/>
        <v/>
      </c>
      <c r="BH588" s="8" t="str">
        <f t="shared" si="351"/>
        <v/>
      </c>
      <c r="BI588" s="8" t="str">
        <f t="shared" si="352"/>
        <v/>
      </c>
      <c r="BJ588" s="8" t="str">
        <f t="shared" si="353"/>
        <v/>
      </c>
      <c r="BK588" s="8" t="str">
        <f t="shared" si="354"/>
        <v/>
      </c>
      <c r="BL588" s="8" t="str">
        <f t="shared" si="355"/>
        <v/>
      </c>
      <c r="BM588" s="8" t="str">
        <f t="shared" si="356"/>
        <v/>
      </c>
      <c r="BN588" s="8" t="str">
        <f t="shared" si="357"/>
        <v/>
      </c>
      <c r="BO588" s="8" t="str">
        <f t="shared" si="358"/>
        <v/>
      </c>
      <c r="BP588" s="8" t="str">
        <f t="shared" si="359"/>
        <v/>
      </c>
      <c r="BQ588" s="8" t="str">
        <f t="shared" si="360"/>
        <v/>
      </c>
    </row>
    <row r="589" spans="1:69" x14ac:dyDescent="0.2">
      <c r="A589" s="8" t="str">
        <f>Binning!B592</f>
        <v>SOC</v>
      </c>
      <c r="B589" s="8" t="str">
        <f>Binning!C592</f>
        <v>MS005</v>
      </c>
      <c r="C589" s="8" t="str">
        <f>Binning!D592</f>
        <v>E11</v>
      </c>
      <c r="D589" s="8" t="str">
        <f>Binning!F592</f>
        <v>MS005_E11</v>
      </c>
      <c r="E589" s="8" t="str">
        <f>Binning!G592</f>
        <v>Bin1</v>
      </c>
      <c r="F589" s="8">
        <f>Binning!H592</f>
        <v>1000</v>
      </c>
      <c r="G589" s="8">
        <f>Binning!I592</f>
        <v>115</v>
      </c>
      <c r="H589" s="8">
        <f>Binning!J592</f>
        <v>141</v>
      </c>
      <c r="J589" s="8">
        <f>Binning!L592</f>
        <v>945</v>
      </c>
      <c r="K589" s="8">
        <f>Binning!M592</f>
        <v>790</v>
      </c>
      <c r="L589" s="8">
        <f>Binning!N592</f>
        <v>30</v>
      </c>
      <c r="M589" s="8">
        <f>Binning!Y592</f>
        <v>5</v>
      </c>
      <c r="O589" s="8">
        <f t="shared" si="332"/>
        <v>125</v>
      </c>
      <c r="P589" s="8">
        <f>Binning!AZ592</f>
        <v>112.7705130696</v>
      </c>
      <c r="Q589" s="8" t="str">
        <f t="shared" si="333"/>
        <v>MS005_E11</v>
      </c>
      <c r="R589" s="8">
        <f t="shared" si="367"/>
        <v>945</v>
      </c>
      <c r="S589" s="8">
        <f t="shared" si="367"/>
        <v>875</v>
      </c>
      <c r="T589" s="8">
        <f t="shared" si="367"/>
        <v>840</v>
      </c>
      <c r="U589" s="8">
        <f t="shared" si="367"/>
        <v>820</v>
      </c>
      <c r="V589" s="8">
        <f t="shared" si="367"/>
        <v>805</v>
      </c>
      <c r="W589" s="8">
        <f t="shared" si="367"/>
        <v>795</v>
      </c>
      <c r="X589" s="8">
        <f t="shared" si="367"/>
        <v>790</v>
      </c>
      <c r="Y589" s="8">
        <f t="shared" si="367"/>
        <v>790</v>
      </c>
      <c r="Z589" s="8">
        <f t="shared" si="367"/>
        <v>790</v>
      </c>
      <c r="AA589" s="8">
        <f t="shared" si="367"/>
        <v>790</v>
      </c>
      <c r="AB589" s="8">
        <f t="shared" si="367"/>
        <v>790</v>
      </c>
      <c r="AC589" s="8">
        <f t="shared" si="367"/>
        <v>790</v>
      </c>
      <c r="AD589" s="8">
        <f t="shared" si="367"/>
        <v>790</v>
      </c>
      <c r="AE589" s="8" t="str">
        <f t="shared" si="367"/>
        <v/>
      </c>
      <c r="AF589" s="8" t="str">
        <f t="shared" si="367"/>
        <v/>
      </c>
      <c r="AG589" s="8" t="str">
        <f t="shared" si="367"/>
        <v/>
      </c>
      <c r="AH589" s="8" t="str">
        <f t="shared" si="366"/>
        <v/>
      </c>
      <c r="AI589" s="8" t="str">
        <f t="shared" si="366"/>
        <v/>
      </c>
      <c r="AJ589" s="8" t="str">
        <f t="shared" si="366"/>
        <v/>
      </c>
      <c r="AK589" s="8" t="str">
        <f t="shared" si="366"/>
        <v/>
      </c>
      <c r="AL589" s="8" t="str">
        <f t="shared" si="366"/>
        <v/>
      </c>
      <c r="AM589" s="8" t="str">
        <f t="shared" si="366"/>
        <v/>
      </c>
      <c r="AN589" s="8" t="str">
        <f t="shared" si="366"/>
        <v/>
      </c>
      <c r="AO589" s="8" t="str">
        <f t="shared" si="366"/>
        <v/>
      </c>
      <c r="AQ589" s="8">
        <f t="shared" si="334"/>
        <v>125</v>
      </c>
      <c r="AR589" s="8">
        <f t="shared" si="335"/>
        <v>112.7705130696</v>
      </c>
      <c r="AS589" s="8" t="str">
        <f t="shared" si="336"/>
        <v>MS005_E11</v>
      </c>
      <c r="AT589" s="8">
        <f t="shared" si="337"/>
        <v>975</v>
      </c>
      <c r="AU589" s="8">
        <f t="shared" si="338"/>
        <v>905</v>
      </c>
      <c r="AV589" s="8">
        <f t="shared" si="339"/>
        <v>870</v>
      </c>
      <c r="AW589" s="8">
        <f t="shared" si="340"/>
        <v>850</v>
      </c>
      <c r="AX589" s="8">
        <f t="shared" si="341"/>
        <v>835</v>
      </c>
      <c r="AY589" s="8">
        <f t="shared" si="342"/>
        <v>825</v>
      </c>
      <c r="AZ589" s="8">
        <f t="shared" si="343"/>
        <v>820</v>
      </c>
      <c r="BA589" s="8">
        <f t="shared" si="344"/>
        <v>820</v>
      </c>
      <c r="BB589" s="8">
        <f t="shared" si="345"/>
        <v>820</v>
      </c>
      <c r="BC589" s="8">
        <f t="shared" si="346"/>
        <v>820</v>
      </c>
      <c r="BD589" s="8">
        <f t="shared" si="347"/>
        <v>820</v>
      </c>
      <c r="BE589" s="8">
        <f t="shared" si="348"/>
        <v>820</v>
      </c>
      <c r="BF589" s="8">
        <f t="shared" si="349"/>
        <v>820</v>
      </c>
      <c r="BG589" s="8" t="str">
        <f t="shared" si="350"/>
        <v/>
      </c>
      <c r="BH589" s="8" t="str">
        <f t="shared" si="351"/>
        <v/>
      </c>
      <c r="BI589" s="8" t="str">
        <f t="shared" si="352"/>
        <v/>
      </c>
      <c r="BJ589" s="8" t="str">
        <f t="shared" si="353"/>
        <v/>
      </c>
      <c r="BK589" s="8" t="str">
        <f t="shared" si="354"/>
        <v/>
      </c>
      <c r="BL589" s="8" t="str">
        <f t="shared" si="355"/>
        <v/>
      </c>
      <c r="BM589" s="8" t="str">
        <f t="shared" si="356"/>
        <v/>
      </c>
      <c r="BN589" s="8" t="str">
        <f t="shared" si="357"/>
        <v/>
      </c>
      <c r="BO589" s="8" t="str">
        <f t="shared" si="358"/>
        <v/>
      </c>
      <c r="BP589" s="8" t="str">
        <f t="shared" si="359"/>
        <v/>
      </c>
      <c r="BQ589" s="8" t="str">
        <f t="shared" si="360"/>
        <v/>
      </c>
    </row>
    <row r="590" spans="1:69" x14ac:dyDescent="0.2">
      <c r="A590" s="8" t="str">
        <f>Binning!B593</f>
        <v>SOC</v>
      </c>
      <c r="B590" s="8" t="str">
        <f>Binning!C593</f>
        <v>MS005</v>
      </c>
      <c r="C590" s="8" t="str">
        <f>Binning!D593</f>
        <v>E12</v>
      </c>
      <c r="D590" s="8" t="str">
        <f>Binning!F593</f>
        <v>MS005_E12</v>
      </c>
      <c r="E590" s="8" t="str">
        <f>Binning!G593</f>
        <v>Bin1</v>
      </c>
      <c r="F590" s="8">
        <f>Binning!H593</f>
        <v>985</v>
      </c>
      <c r="G590" s="8">
        <f>Binning!I593</f>
        <v>115</v>
      </c>
      <c r="H590" s="8">
        <f>Binning!J593</f>
        <v>141</v>
      </c>
      <c r="J590" s="8">
        <f>Binning!L593</f>
        <v>945</v>
      </c>
      <c r="K590" s="8">
        <f>Binning!M593</f>
        <v>790</v>
      </c>
      <c r="L590" s="8">
        <f>Binning!N593</f>
        <v>30</v>
      </c>
      <c r="M590" s="8">
        <f>Binning!Y593</f>
        <v>5</v>
      </c>
      <c r="O590" s="8">
        <f t="shared" si="332"/>
        <v>125</v>
      </c>
      <c r="P590" s="8">
        <f>Binning!AZ593</f>
        <v>112.7705130696</v>
      </c>
      <c r="Q590" s="8" t="str">
        <f t="shared" si="333"/>
        <v>MS005_E12</v>
      </c>
      <c r="R590" s="8">
        <f t="shared" si="367"/>
        <v>945</v>
      </c>
      <c r="S590" s="8">
        <f t="shared" si="367"/>
        <v>860</v>
      </c>
      <c r="T590" s="8">
        <f t="shared" si="367"/>
        <v>825</v>
      </c>
      <c r="U590" s="8">
        <f t="shared" si="367"/>
        <v>805</v>
      </c>
      <c r="V590" s="8">
        <f t="shared" si="367"/>
        <v>790</v>
      </c>
      <c r="W590" s="8">
        <f t="shared" si="367"/>
        <v>790</v>
      </c>
      <c r="X590" s="8">
        <f t="shared" si="367"/>
        <v>790</v>
      </c>
      <c r="Y590" s="8">
        <f t="shared" si="367"/>
        <v>790</v>
      </c>
      <c r="Z590" s="8">
        <f t="shared" si="367"/>
        <v>790</v>
      </c>
      <c r="AA590" s="8">
        <f t="shared" si="367"/>
        <v>790</v>
      </c>
      <c r="AB590" s="8">
        <f t="shared" si="367"/>
        <v>790</v>
      </c>
      <c r="AC590" s="8">
        <f t="shared" si="367"/>
        <v>790</v>
      </c>
      <c r="AD590" s="8">
        <f t="shared" si="367"/>
        <v>790</v>
      </c>
      <c r="AE590" s="8" t="str">
        <f t="shared" si="367"/>
        <v/>
      </c>
      <c r="AF590" s="8" t="str">
        <f t="shared" si="367"/>
        <v/>
      </c>
      <c r="AG590" s="8" t="str">
        <f t="shared" si="367"/>
        <v/>
      </c>
      <c r="AH590" s="8" t="str">
        <f t="shared" si="366"/>
        <v/>
      </c>
      <c r="AI590" s="8" t="str">
        <f t="shared" si="366"/>
        <v/>
      </c>
      <c r="AJ590" s="8" t="str">
        <f t="shared" si="366"/>
        <v/>
      </c>
      <c r="AK590" s="8" t="str">
        <f t="shared" si="366"/>
        <v/>
      </c>
      <c r="AL590" s="8" t="str">
        <f t="shared" si="366"/>
        <v/>
      </c>
      <c r="AM590" s="8" t="str">
        <f t="shared" si="366"/>
        <v/>
      </c>
      <c r="AN590" s="8" t="str">
        <f t="shared" si="366"/>
        <v/>
      </c>
      <c r="AO590" s="8" t="str">
        <f t="shared" si="366"/>
        <v/>
      </c>
      <c r="AQ590" s="8">
        <f t="shared" si="334"/>
        <v>125</v>
      </c>
      <c r="AR590" s="8">
        <f t="shared" si="335"/>
        <v>112.7705130696</v>
      </c>
      <c r="AS590" s="8" t="str">
        <f t="shared" si="336"/>
        <v>MS005_E12</v>
      </c>
      <c r="AT590" s="8">
        <f t="shared" si="337"/>
        <v>975</v>
      </c>
      <c r="AU590" s="8">
        <f t="shared" si="338"/>
        <v>890</v>
      </c>
      <c r="AV590" s="8">
        <f t="shared" si="339"/>
        <v>855</v>
      </c>
      <c r="AW590" s="8">
        <f t="shared" si="340"/>
        <v>835</v>
      </c>
      <c r="AX590" s="8">
        <f t="shared" si="341"/>
        <v>820</v>
      </c>
      <c r="AY590" s="8">
        <f t="shared" si="342"/>
        <v>820</v>
      </c>
      <c r="AZ590" s="8">
        <f t="shared" si="343"/>
        <v>820</v>
      </c>
      <c r="BA590" s="8">
        <f t="shared" si="344"/>
        <v>820</v>
      </c>
      <c r="BB590" s="8">
        <f t="shared" si="345"/>
        <v>820</v>
      </c>
      <c r="BC590" s="8">
        <f t="shared" si="346"/>
        <v>820</v>
      </c>
      <c r="BD590" s="8">
        <f t="shared" si="347"/>
        <v>820</v>
      </c>
      <c r="BE590" s="8">
        <f t="shared" si="348"/>
        <v>820</v>
      </c>
      <c r="BF590" s="8">
        <f t="shared" si="349"/>
        <v>820</v>
      </c>
      <c r="BG590" s="8" t="str">
        <f t="shared" si="350"/>
        <v/>
      </c>
      <c r="BH590" s="8" t="str">
        <f t="shared" si="351"/>
        <v/>
      </c>
      <c r="BI590" s="8" t="str">
        <f t="shared" si="352"/>
        <v/>
      </c>
      <c r="BJ590" s="8" t="str">
        <f t="shared" si="353"/>
        <v/>
      </c>
      <c r="BK590" s="8" t="str">
        <f t="shared" si="354"/>
        <v/>
      </c>
      <c r="BL590" s="8" t="str">
        <f t="shared" si="355"/>
        <v/>
      </c>
      <c r="BM590" s="8" t="str">
        <f t="shared" si="356"/>
        <v/>
      </c>
      <c r="BN590" s="8" t="str">
        <f t="shared" si="357"/>
        <v/>
      </c>
      <c r="BO590" s="8" t="str">
        <f t="shared" si="358"/>
        <v/>
      </c>
      <c r="BP590" s="8" t="str">
        <f t="shared" si="359"/>
        <v/>
      </c>
      <c r="BQ590" s="8" t="str">
        <f t="shared" si="360"/>
        <v/>
      </c>
    </row>
    <row r="591" spans="1:69" x14ac:dyDescent="0.2">
      <c r="A591" s="8" t="str">
        <f>Binning!B594</f>
        <v>DCS_DDR</v>
      </c>
      <c r="B591" s="8" t="str">
        <f>Binning!C594</f>
        <v>MD001</v>
      </c>
      <c r="C591" s="8" t="str">
        <f>Binning!D594</f>
        <v>E1</v>
      </c>
      <c r="D591" s="8" t="str">
        <f>Binning!F594</f>
        <v>MD001_E1</v>
      </c>
      <c r="E591" s="8" t="str">
        <f>Binning!G594</f>
        <v>Bin1</v>
      </c>
      <c r="F591" s="8">
        <f>Binning!H594</f>
        <v>670</v>
      </c>
      <c r="G591" s="8">
        <f>Binning!I594</f>
        <v>65</v>
      </c>
      <c r="H591" s="8">
        <f>Binning!J594</f>
        <v>12.9</v>
      </c>
      <c r="J591" s="8">
        <f>Binning!L594</f>
        <v>630</v>
      </c>
      <c r="K591" s="8">
        <f>Binning!M594</f>
        <v>565</v>
      </c>
      <c r="L591" s="8">
        <f>Binning!N594</f>
        <v>15</v>
      </c>
      <c r="M591" s="8">
        <f>Binning!Y594</f>
        <v>5</v>
      </c>
      <c r="O591" s="8">
        <f t="shared" si="332"/>
        <v>100</v>
      </c>
      <c r="P591" s="8">
        <f>Binning!AZ594</f>
        <v>12.93</v>
      </c>
      <c r="Q591" s="8" t="str">
        <f t="shared" si="333"/>
        <v>MD001_E1</v>
      </c>
      <c r="R591" s="8">
        <f t="shared" si="367"/>
        <v>630</v>
      </c>
      <c r="S591" s="8">
        <f t="shared" si="367"/>
        <v>630</v>
      </c>
      <c r="T591" s="8">
        <f t="shared" si="367"/>
        <v>630</v>
      </c>
      <c r="U591" s="8">
        <f t="shared" si="367"/>
        <v>630</v>
      </c>
      <c r="V591" s="8">
        <f t="shared" si="367"/>
        <v>620</v>
      </c>
      <c r="W591" s="8">
        <f t="shared" si="367"/>
        <v>615</v>
      </c>
      <c r="X591" s="8">
        <f t="shared" si="367"/>
        <v>610</v>
      </c>
      <c r="Y591" s="8">
        <f t="shared" si="367"/>
        <v>605</v>
      </c>
      <c r="Z591" s="8">
        <f t="shared" si="367"/>
        <v>600</v>
      </c>
      <c r="AA591" s="8">
        <f t="shared" si="367"/>
        <v>600</v>
      </c>
      <c r="AB591" s="8">
        <f t="shared" si="367"/>
        <v>595</v>
      </c>
      <c r="AC591" s="8" t="str">
        <f t="shared" si="367"/>
        <v/>
      </c>
      <c r="AD591" s="8" t="str">
        <f t="shared" si="367"/>
        <v/>
      </c>
      <c r="AE591" s="8" t="str">
        <f t="shared" si="367"/>
        <v/>
      </c>
      <c r="AF591" s="8" t="str">
        <f t="shared" si="367"/>
        <v/>
      </c>
      <c r="AG591" s="8" t="str">
        <f t="shared" si="367"/>
        <v/>
      </c>
      <c r="AH591" s="8" t="str">
        <f t="shared" si="366"/>
        <v/>
      </c>
      <c r="AI591" s="8" t="str">
        <f t="shared" si="366"/>
        <v/>
      </c>
      <c r="AJ591" s="8" t="str">
        <f t="shared" si="366"/>
        <v/>
      </c>
      <c r="AK591" s="8" t="str">
        <f t="shared" si="366"/>
        <v/>
      </c>
      <c r="AL591" s="8" t="str">
        <f t="shared" si="366"/>
        <v/>
      </c>
      <c r="AM591" s="8" t="str">
        <f t="shared" si="366"/>
        <v/>
      </c>
      <c r="AN591" s="8" t="str">
        <f t="shared" si="366"/>
        <v/>
      </c>
      <c r="AO591" s="8" t="str">
        <f t="shared" si="366"/>
        <v/>
      </c>
      <c r="AQ591" s="8">
        <f t="shared" si="334"/>
        <v>100</v>
      </c>
      <c r="AR591" s="8">
        <f t="shared" si="335"/>
        <v>12.93</v>
      </c>
      <c r="AS591" s="8" t="str">
        <f t="shared" si="336"/>
        <v>MD001_E1</v>
      </c>
      <c r="AT591" s="8">
        <f t="shared" si="337"/>
        <v>645</v>
      </c>
      <c r="AU591" s="8">
        <f t="shared" si="338"/>
        <v>645</v>
      </c>
      <c r="AV591" s="8">
        <f t="shared" si="339"/>
        <v>645</v>
      </c>
      <c r="AW591" s="8">
        <f t="shared" si="340"/>
        <v>645</v>
      </c>
      <c r="AX591" s="8">
        <f t="shared" si="341"/>
        <v>635</v>
      </c>
      <c r="AY591" s="8">
        <f t="shared" si="342"/>
        <v>630</v>
      </c>
      <c r="AZ591" s="8">
        <f t="shared" si="343"/>
        <v>625</v>
      </c>
      <c r="BA591" s="8">
        <f t="shared" si="344"/>
        <v>620</v>
      </c>
      <c r="BB591" s="8">
        <f t="shared" si="345"/>
        <v>615</v>
      </c>
      <c r="BC591" s="8">
        <f t="shared" si="346"/>
        <v>615</v>
      </c>
      <c r="BD591" s="8">
        <f t="shared" si="347"/>
        <v>610</v>
      </c>
      <c r="BE591" s="8" t="str">
        <f t="shared" si="348"/>
        <v/>
      </c>
      <c r="BF591" s="8" t="str">
        <f t="shared" si="349"/>
        <v/>
      </c>
      <c r="BG591" s="8" t="str">
        <f t="shared" si="350"/>
        <v/>
      </c>
      <c r="BH591" s="8" t="str">
        <f t="shared" si="351"/>
        <v/>
      </c>
      <c r="BI591" s="8" t="str">
        <f t="shared" si="352"/>
        <v/>
      </c>
      <c r="BJ591" s="8" t="str">
        <f t="shared" si="353"/>
        <v/>
      </c>
      <c r="BK591" s="8" t="str">
        <f t="shared" si="354"/>
        <v/>
      </c>
      <c r="BL591" s="8" t="str">
        <f t="shared" si="355"/>
        <v/>
      </c>
      <c r="BM591" s="8" t="str">
        <f t="shared" si="356"/>
        <v/>
      </c>
      <c r="BN591" s="8" t="str">
        <f t="shared" si="357"/>
        <v/>
      </c>
      <c r="BO591" s="8" t="str">
        <f t="shared" si="358"/>
        <v/>
      </c>
      <c r="BP591" s="8" t="str">
        <f t="shared" si="359"/>
        <v/>
      </c>
      <c r="BQ591" s="8" t="str">
        <f t="shared" si="360"/>
        <v/>
      </c>
    </row>
    <row r="592" spans="1:69" x14ac:dyDescent="0.2">
      <c r="A592" s="8" t="str">
        <f>Binning!B595</f>
        <v>DCS_DDR</v>
      </c>
      <c r="B592" s="8" t="str">
        <f>Binning!C595</f>
        <v>MD001</v>
      </c>
      <c r="C592" s="8" t="str">
        <f>Binning!D595</f>
        <v>E2</v>
      </c>
      <c r="D592" s="8" t="str">
        <f>Binning!F595</f>
        <v>MD001_E2</v>
      </c>
      <c r="E592" s="8" t="str">
        <f>Binning!G595</f>
        <v>Bin1</v>
      </c>
      <c r="F592" s="8">
        <f>Binning!H595</f>
        <v>655</v>
      </c>
      <c r="G592" s="8">
        <f>Binning!I595</f>
        <v>65</v>
      </c>
      <c r="H592" s="8">
        <f>Binning!J595</f>
        <v>12.9</v>
      </c>
      <c r="J592" s="8">
        <f>Binning!L595</f>
        <v>620</v>
      </c>
      <c r="K592" s="8">
        <f>Binning!M595</f>
        <v>565</v>
      </c>
      <c r="L592" s="8">
        <f>Binning!N595</f>
        <v>15</v>
      </c>
      <c r="M592" s="8">
        <f>Binning!Y595</f>
        <v>5</v>
      </c>
      <c r="O592" s="8">
        <f t="shared" ref="O592:O655" si="368">ROUND(100*H592/P592,0)</f>
        <v>100</v>
      </c>
      <c r="P592" s="8">
        <f>Binning!AZ595</f>
        <v>12.93</v>
      </c>
      <c r="Q592" s="8" t="str">
        <f t="shared" ref="Q592:Q655" si="369">D592</f>
        <v>MD001_E2</v>
      </c>
      <c r="R592" s="8">
        <f t="shared" si="367"/>
        <v>620</v>
      </c>
      <c r="S592" s="8">
        <f t="shared" si="367"/>
        <v>620</v>
      </c>
      <c r="T592" s="8">
        <f t="shared" si="367"/>
        <v>620</v>
      </c>
      <c r="U592" s="8">
        <f t="shared" si="367"/>
        <v>615</v>
      </c>
      <c r="V592" s="8">
        <f t="shared" si="367"/>
        <v>605</v>
      </c>
      <c r="W592" s="8">
        <f t="shared" si="367"/>
        <v>600</v>
      </c>
      <c r="X592" s="8">
        <f t="shared" si="367"/>
        <v>595</v>
      </c>
      <c r="Y592" s="8">
        <f t="shared" si="367"/>
        <v>590</v>
      </c>
      <c r="Z592" s="8">
        <f t="shared" si="367"/>
        <v>585</v>
      </c>
      <c r="AA592" s="8">
        <f t="shared" si="367"/>
        <v>585</v>
      </c>
      <c r="AB592" s="8">
        <f t="shared" si="367"/>
        <v>580</v>
      </c>
      <c r="AC592" s="8" t="str">
        <f t="shared" si="367"/>
        <v/>
      </c>
      <c r="AD592" s="8" t="str">
        <f t="shared" si="367"/>
        <v/>
      </c>
      <c r="AE592" s="8" t="str">
        <f t="shared" si="367"/>
        <v/>
      </c>
      <c r="AF592" s="8" t="str">
        <f t="shared" si="367"/>
        <v/>
      </c>
      <c r="AG592" s="8" t="str">
        <f t="shared" si="367"/>
        <v/>
      </c>
      <c r="AH592" s="8" t="str">
        <f t="shared" si="366"/>
        <v/>
      </c>
      <c r="AI592" s="8" t="str">
        <f t="shared" si="366"/>
        <v/>
      </c>
      <c r="AJ592" s="8" t="str">
        <f t="shared" si="366"/>
        <v/>
      </c>
      <c r="AK592" s="8" t="str">
        <f t="shared" si="366"/>
        <v/>
      </c>
      <c r="AL592" s="8" t="str">
        <f t="shared" si="366"/>
        <v/>
      </c>
      <c r="AM592" s="8" t="str">
        <f t="shared" si="366"/>
        <v/>
      </c>
      <c r="AN592" s="8" t="str">
        <f t="shared" si="366"/>
        <v/>
      </c>
      <c r="AO592" s="8" t="str">
        <f t="shared" si="366"/>
        <v/>
      </c>
      <c r="AQ592" s="8">
        <f t="shared" si="334"/>
        <v>100</v>
      </c>
      <c r="AR592" s="8">
        <f t="shared" si="335"/>
        <v>12.93</v>
      </c>
      <c r="AS592" s="8" t="str">
        <f t="shared" si="336"/>
        <v>MD001_E2</v>
      </c>
      <c r="AT592" s="8">
        <f t="shared" si="337"/>
        <v>635</v>
      </c>
      <c r="AU592" s="8">
        <f t="shared" si="338"/>
        <v>635</v>
      </c>
      <c r="AV592" s="8">
        <f t="shared" si="339"/>
        <v>635</v>
      </c>
      <c r="AW592" s="8">
        <f t="shared" si="340"/>
        <v>630</v>
      </c>
      <c r="AX592" s="8">
        <f t="shared" si="341"/>
        <v>620</v>
      </c>
      <c r="AY592" s="8">
        <f t="shared" si="342"/>
        <v>615</v>
      </c>
      <c r="AZ592" s="8">
        <f t="shared" si="343"/>
        <v>610</v>
      </c>
      <c r="BA592" s="8">
        <f t="shared" si="344"/>
        <v>605</v>
      </c>
      <c r="BB592" s="8">
        <f t="shared" si="345"/>
        <v>600</v>
      </c>
      <c r="BC592" s="8">
        <f t="shared" si="346"/>
        <v>600</v>
      </c>
      <c r="BD592" s="8">
        <f t="shared" si="347"/>
        <v>595</v>
      </c>
      <c r="BE592" s="8" t="str">
        <f t="shared" si="348"/>
        <v/>
      </c>
      <c r="BF592" s="8" t="str">
        <f t="shared" si="349"/>
        <v/>
      </c>
      <c r="BG592" s="8" t="str">
        <f t="shared" si="350"/>
        <v/>
      </c>
      <c r="BH592" s="8" t="str">
        <f t="shared" si="351"/>
        <v/>
      </c>
      <c r="BI592" s="8" t="str">
        <f t="shared" si="352"/>
        <v/>
      </c>
      <c r="BJ592" s="8" t="str">
        <f t="shared" si="353"/>
        <v/>
      </c>
      <c r="BK592" s="8" t="str">
        <f t="shared" si="354"/>
        <v/>
      </c>
      <c r="BL592" s="8" t="str">
        <f t="shared" si="355"/>
        <v/>
      </c>
      <c r="BM592" s="8" t="str">
        <f t="shared" si="356"/>
        <v/>
      </c>
      <c r="BN592" s="8" t="str">
        <f t="shared" si="357"/>
        <v/>
      </c>
      <c r="BO592" s="8" t="str">
        <f t="shared" si="358"/>
        <v/>
      </c>
      <c r="BP592" s="8" t="str">
        <f t="shared" si="359"/>
        <v/>
      </c>
      <c r="BQ592" s="8" t="str">
        <f t="shared" si="360"/>
        <v/>
      </c>
    </row>
    <row r="593" spans="1:69" x14ac:dyDescent="0.2">
      <c r="A593" s="8" t="str">
        <f>Binning!B596</f>
        <v>DCS_DDR</v>
      </c>
      <c r="B593" s="8" t="str">
        <f>Binning!C596</f>
        <v>MD001</v>
      </c>
      <c r="C593" s="8" t="str">
        <f>Binning!D596</f>
        <v>E3</v>
      </c>
      <c r="D593" s="8" t="str">
        <f>Binning!F596</f>
        <v>MD001_E3</v>
      </c>
      <c r="E593" s="8" t="str">
        <f>Binning!G596</f>
        <v>Bin1</v>
      </c>
      <c r="F593" s="8">
        <f>Binning!H596</f>
        <v>640</v>
      </c>
      <c r="G593" s="8">
        <f>Binning!I596</f>
        <v>65</v>
      </c>
      <c r="H593" s="8">
        <f>Binning!J596</f>
        <v>12.9</v>
      </c>
      <c r="J593" s="8">
        <f>Binning!L596</f>
        <v>610</v>
      </c>
      <c r="K593" s="8">
        <f>Binning!M596</f>
        <v>565</v>
      </c>
      <c r="L593" s="8">
        <f>Binning!N596</f>
        <v>15</v>
      </c>
      <c r="M593" s="8">
        <f>Binning!Y596</f>
        <v>5</v>
      </c>
      <c r="O593" s="8">
        <f t="shared" si="368"/>
        <v>100</v>
      </c>
      <c r="P593" s="8">
        <f>Binning!AZ596</f>
        <v>12.93</v>
      </c>
      <c r="Q593" s="8" t="str">
        <f t="shared" si="369"/>
        <v>MD001_E3</v>
      </c>
      <c r="R593" s="8">
        <f t="shared" si="367"/>
        <v>610</v>
      </c>
      <c r="S593" s="8">
        <f t="shared" si="367"/>
        <v>610</v>
      </c>
      <c r="T593" s="8">
        <f t="shared" si="367"/>
        <v>610</v>
      </c>
      <c r="U593" s="8">
        <f t="shared" si="367"/>
        <v>600</v>
      </c>
      <c r="V593" s="8">
        <f t="shared" si="367"/>
        <v>590</v>
      </c>
      <c r="W593" s="8">
        <f t="shared" si="367"/>
        <v>585</v>
      </c>
      <c r="X593" s="8">
        <f t="shared" si="367"/>
        <v>580</v>
      </c>
      <c r="Y593" s="8">
        <f t="shared" si="367"/>
        <v>575</v>
      </c>
      <c r="Z593" s="8">
        <f t="shared" si="367"/>
        <v>570</v>
      </c>
      <c r="AA593" s="8">
        <f t="shared" si="367"/>
        <v>570</v>
      </c>
      <c r="AB593" s="8">
        <f t="shared" si="367"/>
        <v>565</v>
      </c>
      <c r="AC593" s="8" t="str">
        <f t="shared" si="367"/>
        <v/>
      </c>
      <c r="AD593" s="8" t="str">
        <f t="shared" si="367"/>
        <v/>
      </c>
      <c r="AE593" s="8" t="str">
        <f t="shared" si="367"/>
        <v/>
      </c>
      <c r="AF593" s="8" t="str">
        <f t="shared" si="367"/>
        <v/>
      </c>
      <c r="AG593" s="8" t="str">
        <f t="shared" si="367"/>
        <v/>
      </c>
      <c r="AH593" s="8" t="str">
        <f t="shared" si="366"/>
        <v/>
      </c>
      <c r="AI593" s="8" t="str">
        <f t="shared" si="366"/>
        <v/>
      </c>
      <c r="AJ593" s="8" t="str">
        <f t="shared" si="366"/>
        <v/>
      </c>
      <c r="AK593" s="8" t="str">
        <f t="shared" si="366"/>
        <v/>
      </c>
      <c r="AL593" s="8" t="str">
        <f t="shared" si="366"/>
        <v/>
      </c>
      <c r="AM593" s="8" t="str">
        <f t="shared" si="366"/>
        <v/>
      </c>
      <c r="AN593" s="8" t="str">
        <f t="shared" si="366"/>
        <v/>
      </c>
      <c r="AO593" s="8" t="str">
        <f t="shared" si="366"/>
        <v/>
      </c>
      <c r="AQ593" s="8">
        <f t="shared" si="334"/>
        <v>100</v>
      </c>
      <c r="AR593" s="8">
        <f t="shared" si="335"/>
        <v>12.93</v>
      </c>
      <c r="AS593" s="8" t="str">
        <f t="shared" si="336"/>
        <v>MD001_E3</v>
      </c>
      <c r="AT593" s="8">
        <f t="shared" si="337"/>
        <v>625</v>
      </c>
      <c r="AU593" s="8">
        <f t="shared" si="338"/>
        <v>625</v>
      </c>
      <c r="AV593" s="8">
        <f t="shared" si="339"/>
        <v>625</v>
      </c>
      <c r="AW593" s="8">
        <f t="shared" si="340"/>
        <v>615</v>
      </c>
      <c r="AX593" s="8">
        <f t="shared" si="341"/>
        <v>605</v>
      </c>
      <c r="AY593" s="8">
        <f t="shared" si="342"/>
        <v>600</v>
      </c>
      <c r="AZ593" s="8">
        <f t="shared" si="343"/>
        <v>595</v>
      </c>
      <c r="BA593" s="8">
        <f t="shared" si="344"/>
        <v>590</v>
      </c>
      <c r="BB593" s="8">
        <f t="shared" si="345"/>
        <v>585</v>
      </c>
      <c r="BC593" s="8">
        <f t="shared" si="346"/>
        <v>585</v>
      </c>
      <c r="BD593" s="8">
        <f t="shared" si="347"/>
        <v>580</v>
      </c>
      <c r="BE593" s="8" t="str">
        <f t="shared" si="348"/>
        <v/>
      </c>
      <c r="BF593" s="8" t="str">
        <f t="shared" si="349"/>
        <v/>
      </c>
      <c r="BG593" s="8" t="str">
        <f t="shared" si="350"/>
        <v/>
      </c>
      <c r="BH593" s="8" t="str">
        <f t="shared" si="351"/>
        <v/>
      </c>
      <c r="BI593" s="8" t="str">
        <f t="shared" si="352"/>
        <v/>
      </c>
      <c r="BJ593" s="8" t="str">
        <f t="shared" si="353"/>
        <v/>
      </c>
      <c r="BK593" s="8" t="str">
        <f t="shared" si="354"/>
        <v/>
      </c>
      <c r="BL593" s="8" t="str">
        <f t="shared" si="355"/>
        <v/>
      </c>
      <c r="BM593" s="8" t="str">
        <f t="shared" si="356"/>
        <v/>
      </c>
      <c r="BN593" s="8" t="str">
        <f t="shared" si="357"/>
        <v/>
      </c>
      <c r="BO593" s="8" t="str">
        <f t="shared" si="358"/>
        <v/>
      </c>
      <c r="BP593" s="8" t="str">
        <f t="shared" si="359"/>
        <v/>
      </c>
      <c r="BQ593" s="8" t="str">
        <f t="shared" si="360"/>
        <v/>
      </c>
    </row>
    <row r="594" spans="1:69" x14ac:dyDescent="0.2">
      <c r="A594" s="8" t="str">
        <f>Binning!B597</f>
        <v>DCS_DDR</v>
      </c>
      <c r="B594" s="8" t="str">
        <f>Binning!C597</f>
        <v>MD001</v>
      </c>
      <c r="C594" s="8" t="str">
        <f>Binning!D597</f>
        <v>E4</v>
      </c>
      <c r="D594" s="8" t="str">
        <f>Binning!F597</f>
        <v>MD001_E4</v>
      </c>
      <c r="E594" s="8" t="str">
        <f>Binning!G597</f>
        <v>Bin1</v>
      </c>
      <c r="F594" s="8">
        <f>Binning!H597</f>
        <v>625</v>
      </c>
      <c r="G594" s="8">
        <f>Binning!I597</f>
        <v>65</v>
      </c>
      <c r="H594" s="8">
        <f>Binning!J597</f>
        <v>12.9</v>
      </c>
      <c r="J594" s="8">
        <f>Binning!L597</f>
        <v>610</v>
      </c>
      <c r="K594" s="8">
        <f>Binning!M597</f>
        <v>565</v>
      </c>
      <c r="L594" s="8">
        <f>Binning!N597</f>
        <v>15</v>
      </c>
      <c r="M594" s="8">
        <f>Binning!Y597</f>
        <v>5</v>
      </c>
      <c r="O594" s="8">
        <f t="shared" si="368"/>
        <v>100</v>
      </c>
      <c r="P594" s="8">
        <f>Binning!AZ597</f>
        <v>12.93</v>
      </c>
      <c r="Q594" s="8" t="str">
        <f t="shared" si="369"/>
        <v>MD001_E4</v>
      </c>
      <c r="R594" s="8">
        <f t="shared" si="367"/>
        <v>610</v>
      </c>
      <c r="S594" s="8">
        <f t="shared" si="367"/>
        <v>610</v>
      </c>
      <c r="T594" s="8">
        <f t="shared" si="367"/>
        <v>595</v>
      </c>
      <c r="U594" s="8">
        <f t="shared" si="367"/>
        <v>585</v>
      </c>
      <c r="V594" s="8">
        <f t="shared" si="367"/>
        <v>575</v>
      </c>
      <c r="W594" s="8">
        <f t="shared" si="367"/>
        <v>570</v>
      </c>
      <c r="X594" s="8">
        <f t="shared" si="367"/>
        <v>565</v>
      </c>
      <c r="Y594" s="8">
        <f t="shared" si="367"/>
        <v>565</v>
      </c>
      <c r="Z594" s="8">
        <f t="shared" si="367"/>
        <v>565</v>
      </c>
      <c r="AA594" s="8">
        <f t="shared" si="367"/>
        <v>565</v>
      </c>
      <c r="AB594" s="8">
        <f t="shared" si="367"/>
        <v>565</v>
      </c>
      <c r="AC594" s="8" t="str">
        <f t="shared" si="367"/>
        <v/>
      </c>
      <c r="AD594" s="8" t="str">
        <f t="shared" si="367"/>
        <v/>
      </c>
      <c r="AE594" s="8" t="str">
        <f t="shared" si="367"/>
        <v/>
      </c>
      <c r="AF594" s="8" t="str">
        <f t="shared" si="367"/>
        <v/>
      </c>
      <c r="AG594" s="8" t="str">
        <f t="shared" si="367"/>
        <v/>
      </c>
      <c r="AH594" s="8" t="str">
        <f t="shared" si="366"/>
        <v/>
      </c>
      <c r="AI594" s="8" t="str">
        <f t="shared" si="366"/>
        <v/>
      </c>
      <c r="AJ594" s="8" t="str">
        <f t="shared" si="366"/>
        <v/>
      </c>
      <c r="AK594" s="8" t="str">
        <f t="shared" si="366"/>
        <v/>
      </c>
      <c r="AL594" s="8" t="str">
        <f t="shared" si="366"/>
        <v/>
      </c>
      <c r="AM594" s="8" t="str">
        <f t="shared" si="366"/>
        <v/>
      </c>
      <c r="AN594" s="8" t="str">
        <f t="shared" si="366"/>
        <v/>
      </c>
      <c r="AO594" s="8" t="str">
        <f t="shared" si="366"/>
        <v/>
      </c>
      <c r="AQ594" s="8">
        <f t="shared" ref="AQ594:AQ657" si="370">O594</f>
        <v>100</v>
      </c>
      <c r="AR594" s="8">
        <f t="shared" ref="AR594:AR657" si="371">P594</f>
        <v>12.93</v>
      </c>
      <c r="AS594" s="8" t="str">
        <f t="shared" ref="AS594:AS657" si="372">Q594</f>
        <v>MD001_E4</v>
      </c>
      <c r="AT594" s="8">
        <f t="shared" ref="AT594:AT657" si="373">IF($AQ594*1.03&gt;AT$2,$L594+R594,"")</f>
        <v>625</v>
      </c>
      <c r="AU594" s="8">
        <f t="shared" ref="AU594:AU657" si="374">IF($AQ594*1.03&gt;AU$2,$L594+S594,"")</f>
        <v>625</v>
      </c>
      <c r="AV594" s="8">
        <f t="shared" ref="AV594:AV657" si="375">IF($AQ594*1.03&gt;AV$2,$L594+T594,"")</f>
        <v>610</v>
      </c>
      <c r="AW594" s="8">
        <f t="shared" ref="AW594:AW657" si="376">IF($AQ594*1.03&gt;AW$2,$L594+U594,"")</f>
        <v>600</v>
      </c>
      <c r="AX594" s="8">
        <f t="shared" ref="AX594:AX657" si="377">IF($AQ594*1.03&gt;AX$2,$L594+V594,"")</f>
        <v>590</v>
      </c>
      <c r="AY594" s="8">
        <f t="shared" ref="AY594:AY657" si="378">IF($AQ594*1.03&gt;AY$2,$L594+W594,"")</f>
        <v>585</v>
      </c>
      <c r="AZ594" s="8">
        <f t="shared" ref="AZ594:AZ657" si="379">IF($AQ594*1.03&gt;AZ$2,$L594+X594,"")</f>
        <v>580</v>
      </c>
      <c r="BA594" s="8">
        <f t="shared" ref="BA594:BA657" si="380">IF($AQ594*1.03&gt;BA$2,$L594+Y594,"")</f>
        <v>580</v>
      </c>
      <c r="BB594" s="8">
        <f t="shared" ref="BB594:BB657" si="381">IF($AQ594*1.03&gt;BB$2,$L594+Z594,"")</f>
        <v>580</v>
      </c>
      <c r="BC594" s="8">
        <f t="shared" ref="BC594:BC657" si="382">IF($AQ594*1.03&gt;BC$2,$L594+AA594,"")</f>
        <v>580</v>
      </c>
      <c r="BD594" s="8">
        <f t="shared" ref="BD594:BD657" si="383">IF($AQ594*1.03&gt;BD$2,$L594+AB594,"")</f>
        <v>580</v>
      </c>
      <c r="BE594" s="8" t="str">
        <f t="shared" ref="BE594:BE657" si="384">IF($AQ594*1.03&gt;BE$2,$L594+AC594,"")</f>
        <v/>
      </c>
      <c r="BF594" s="8" t="str">
        <f t="shared" ref="BF594:BF657" si="385">IF($AQ594*1.03&gt;BF$2,$L594+AD594,"")</f>
        <v/>
      </c>
      <c r="BG594" s="8" t="str">
        <f t="shared" ref="BG594:BG657" si="386">IF($AQ594*1.03&gt;BG$2,$L594+AE594,"")</f>
        <v/>
      </c>
      <c r="BH594" s="8" t="str">
        <f t="shared" ref="BH594:BH657" si="387">IF($AQ594*1.03&gt;BH$2,$L594+AF594,"")</f>
        <v/>
      </c>
      <c r="BI594" s="8" t="str">
        <f t="shared" ref="BI594:BI657" si="388">IF($AQ594*1.03&gt;BI$2,$L594+AG594,"")</f>
        <v/>
      </c>
      <c r="BJ594" s="8" t="str">
        <f t="shared" ref="BJ594:BJ657" si="389">IF($AQ594*1.03&gt;BJ$2,$L594+AH594,"")</f>
        <v/>
      </c>
      <c r="BK594" s="8" t="str">
        <f t="shared" ref="BK594:BK657" si="390">IF($AQ594*1.03&gt;BK$2,$L594+AI594,"")</f>
        <v/>
      </c>
      <c r="BL594" s="8" t="str">
        <f t="shared" ref="BL594:BL657" si="391">IF($AQ594*1.03&gt;BL$2,$L594+AJ594,"")</f>
        <v/>
      </c>
      <c r="BM594" s="8" t="str">
        <f t="shared" ref="BM594:BM657" si="392">IF($AQ594*1.03&gt;BM$2,$L594+AK594,"")</f>
        <v/>
      </c>
      <c r="BN594" s="8" t="str">
        <f t="shared" ref="BN594:BN657" si="393">IF($AQ594*1.03&gt;BN$2,$L594+AL594,"")</f>
        <v/>
      </c>
      <c r="BO594" s="8" t="str">
        <f t="shared" ref="BO594:BO657" si="394">IF($AQ594*1.03&gt;BO$2,$L594+AM594,"")</f>
        <v/>
      </c>
      <c r="BP594" s="8" t="str">
        <f t="shared" ref="BP594:BP657" si="395">IF($AQ594*1.03&gt;BP$2,$L594+AN594,"")</f>
        <v/>
      </c>
      <c r="BQ594" s="8" t="str">
        <f t="shared" ref="BQ594:BQ657" si="396">IF($AQ594*1.03&gt;BQ$2,$L594+AO594,"")</f>
        <v/>
      </c>
    </row>
    <row r="595" spans="1:69" x14ac:dyDescent="0.2">
      <c r="A595" s="8" t="str">
        <f>Binning!B598</f>
        <v>DCS_DDR</v>
      </c>
      <c r="B595" s="8" t="str">
        <f>Binning!C598</f>
        <v>MD001</v>
      </c>
      <c r="C595" s="8" t="str">
        <f>Binning!D598</f>
        <v>E5</v>
      </c>
      <c r="D595" s="8" t="str">
        <f>Binning!F598</f>
        <v>MD001_E5</v>
      </c>
      <c r="E595" s="8" t="str">
        <f>Binning!G598</f>
        <v>Bin1</v>
      </c>
      <c r="F595" s="8">
        <f>Binning!H598</f>
        <v>610</v>
      </c>
      <c r="G595" s="8">
        <f>Binning!I598</f>
        <v>65</v>
      </c>
      <c r="H595" s="8">
        <f>Binning!J598</f>
        <v>12.9</v>
      </c>
      <c r="J595" s="8">
        <f>Binning!L598</f>
        <v>610</v>
      </c>
      <c r="K595" s="8">
        <f>Binning!M598</f>
        <v>565</v>
      </c>
      <c r="L595" s="8">
        <f>Binning!N598</f>
        <v>15</v>
      </c>
      <c r="M595" s="8">
        <f>Binning!Y598</f>
        <v>5</v>
      </c>
      <c r="O595" s="8">
        <f t="shared" si="368"/>
        <v>100</v>
      </c>
      <c r="P595" s="8">
        <f>Binning!AZ598</f>
        <v>12.93</v>
      </c>
      <c r="Q595" s="8" t="str">
        <f t="shared" si="369"/>
        <v>MD001_E5</v>
      </c>
      <c r="R595" s="8">
        <f t="shared" si="367"/>
        <v>610</v>
      </c>
      <c r="S595" s="8">
        <f t="shared" si="367"/>
        <v>600</v>
      </c>
      <c r="T595" s="8">
        <f t="shared" si="367"/>
        <v>580</v>
      </c>
      <c r="U595" s="8">
        <f t="shared" si="367"/>
        <v>570</v>
      </c>
      <c r="V595" s="8">
        <f t="shared" si="367"/>
        <v>565</v>
      </c>
      <c r="W595" s="8">
        <f t="shared" si="367"/>
        <v>565</v>
      </c>
      <c r="X595" s="8">
        <f t="shared" si="367"/>
        <v>565</v>
      </c>
      <c r="Y595" s="8">
        <f t="shared" si="367"/>
        <v>565</v>
      </c>
      <c r="Z595" s="8">
        <f t="shared" si="367"/>
        <v>565</v>
      </c>
      <c r="AA595" s="8">
        <f t="shared" si="367"/>
        <v>565</v>
      </c>
      <c r="AB595" s="8">
        <f t="shared" si="367"/>
        <v>565</v>
      </c>
      <c r="AC595" s="8" t="str">
        <f t="shared" si="367"/>
        <v/>
      </c>
      <c r="AD595" s="8" t="str">
        <f t="shared" si="367"/>
        <v/>
      </c>
      <c r="AE595" s="8" t="str">
        <f t="shared" si="367"/>
        <v/>
      </c>
      <c r="AF595" s="8" t="str">
        <f t="shared" si="367"/>
        <v/>
      </c>
      <c r="AG595" s="8" t="str">
        <f t="shared" si="367"/>
        <v/>
      </c>
      <c r="AH595" s="8" t="str">
        <f t="shared" si="366"/>
        <v/>
      </c>
      <c r="AI595" s="8" t="str">
        <f t="shared" si="366"/>
        <v/>
      </c>
      <c r="AJ595" s="8" t="str">
        <f t="shared" si="366"/>
        <v/>
      </c>
      <c r="AK595" s="8" t="str">
        <f t="shared" si="366"/>
        <v/>
      </c>
      <c r="AL595" s="8" t="str">
        <f t="shared" si="366"/>
        <v/>
      </c>
      <c r="AM595" s="8" t="str">
        <f t="shared" si="366"/>
        <v/>
      </c>
      <c r="AN595" s="8" t="str">
        <f t="shared" si="366"/>
        <v/>
      </c>
      <c r="AO595" s="8" t="str">
        <f t="shared" si="366"/>
        <v/>
      </c>
      <c r="AQ595" s="8">
        <f t="shared" si="370"/>
        <v>100</v>
      </c>
      <c r="AR595" s="8">
        <f t="shared" si="371"/>
        <v>12.93</v>
      </c>
      <c r="AS595" s="8" t="str">
        <f t="shared" si="372"/>
        <v>MD001_E5</v>
      </c>
      <c r="AT595" s="8">
        <f t="shared" si="373"/>
        <v>625</v>
      </c>
      <c r="AU595" s="8">
        <f t="shared" si="374"/>
        <v>615</v>
      </c>
      <c r="AV595" s="8">
        <f t="shared" si="375"/>
        <v>595</v>
      </c>
      <c r="AW595" s="8">
        <f t="shared" si="376"/>
        <v>585</v>
      </c>
      <c r="AX595" s="8">
        <f t="shared" si="377"/>
        <v>580</v>
      </c>
      <c r="AY595" s="8">
        <f t="shared" si="378"/>
        <v>580</v>
      </c>
      <c r="AZ595" s="8">
        <f t="shared" si="379"/>
        <v>580</v>
      </c>
      <c r="BA595" s="8">
        <f t="shared" si="380"/>
        <v>580</v>
      </c>
      <c r="BB595" s="8">
        <f t="shared" si="381"/>
        <v>580</v>
      </c>
      <c r="BC595" s="8">
        <f t="shared" si="382"/>
        <v>580</v>
      </c>
      <c r="BD595" s="8">
        <f t="shared" si="383"/>
        <v>580</v>
      </c>
      <c r="BE595" s="8" t="str">
        <f t="shared" si="384"/>
        <v/>
      </c>
      <c r="BF595" s="8" t="str">
        <f t="shared" si="385"/>
        <v/>
      </c>
      <c r="BG595" s="8" t="str">
        <f t="shared" si="386"/>
        <v/>
      </c>
      <c r="BH595" s="8" t="str">
        <f t="shared" si="387"/>
        <v/>
      </c>
      <c r="BI595" s="8" t="str">
        <f t="shared" si="388"/>
        <v/>
      </c>
      <c r="BJ595" s="8" t="str">
        <f t="shared" si="389"/>
        <v/>
      </c>
      <c r="BK595" s="8" t="str">
        <f t="shared" si="390"/>
        <v/>
      </c>
      <c r="BL595" s="8" t="str">
        <f t="shared" si="391"/>
        <v/>
      </c>
      <c r="BM595" s="8" t="str">
        <f t="shared" si="392"/>
        <v/>
      </c>
      <c r="BN595" s="8" t="str">
        <f t="shared" si="393"/>
        <v/>
      </c>
      <c r="BO595" s="8" t="str">
        <f t="shared" si="394"/>
        <v/>
      </c>
      <c r="BP595" s="8" t="str">
        <f t="shared" si="395"/>
        <v/>
      </c>
      <c r="BQ595" s="8" t="str">
        <f t="shared" si="396"/>
        <v/>
      </c>
    </row>
    <row r="596" spans="1:69" x14ac:dyDescent="0.2">
      <c r="A596" s="8" t="str">
        <f>Binning!B599</f>
        <v>DCS_DDR</v>
      </c>
      <c r="B596" s="8" t="str">
        <f>Binning!C599</f>
        <v>MD001</v>
      </c>
      <c r="C596" s="8" t="str">
        <f>Binning!D599</f>
        <v>E6</v>
      </c>
      <c r="D596" s="8" t="str">
        <f>Binning!F599</f>
        <v>MD001_E6</v>
      </c>
      <c r="E596" s="8" t="str">
        <f>Binning!G599</f>
        <v>Bin1</v>
      </c>
      <c r="F596" s="8">
        <f>Binning!H599</f>
        <v>595</v>
      </c>
      <c r="G596" s="8">
        <f>Binning!I599</f>
        <v>65</v>
      </c>
      <c r="H596" s="8">
        <f>Binning!J599</f>
        <v>12.9</v>
      </c>
      <c r="J596" s="8">
        <f>Binning!L599</f>
        <v>610</v>
      </c>
      <c r="K596" s="8">
        <f>Binning!M599</f>
        <v>565</v>
      </c>
      <c r="L596" s="8">
        <f>Binning!N599</f>
        <v>15</v>
      </c>
      <c r="M596" s="8">
        <f>Binning!Y599</f>
        <v>5</v>
      </c>
      <c r="O596" s="8">
        <f t="shared" si="368"/>
        <v>100</v>
      </c>
      <c r="P596" s="8">
        <f>Binning!AZ599</f>
        <v>12.93</v>
      </c>
      <c r="Q596" s="8" t="str">
        <f t="shared" si="369"/>
        <v>MD001_E6</v>
      </c>
      <c r="R596" s="8">
        <f t="shared" si="367"/>
        <v>610</v>
      </c>
      <c r="S596" s="8">
        <f t="shared" si="367"/>
        <v>585</v>
      </c>
      <c r="T596" s="8">
        <f t="shared" si="367"/>
        <v>565</v>
      </c>
      <c r="U596" s="8">
        <f t="shared" si="367"/>
        <v>565</v>
      </c>
      <c r="V596" s="8">
        <f t="shared" si="367"/>
        <v>565</v>
      </c>
      <c r="W596" s="8">
        <f t="shared" si="367"/>
        <v>565</v>
      </c>
      <c r="X596" s="8">
        <f t="shared" si="367"/>
        <v>565</v>
      </c>
      <c r="Y596" s="8">
        <f t="shared" si="367"/>
        <v>565</v>
      </c>
      <c r="Z596" s="8">
        <f t="shared" si="367"/>
        <v>565</v>
      </c>
      <c r="AA596" s="8">
        <f t="shared" si="367"/>
        <v>565</v>
      </c>
      <c r="AB596" s="8">
        <f t="shared" si="367"/>
        <v>565</v>
      </c>
      <c r="AC596" s="8" t="str">
        <f t="shared" si="367"/>
        <v/>
      </c>
      <c r="AD596" s="8" t="str">
        <f t="shared" si="367"/>
        <v/>
      </c>
      <c r="AE596" s="8" t="str">
        <f t="shared" si="367"/>
        <v/>
      </c>
      <c r="AF596" s="8" t="str">
        <f t="shared" si="367"/>
        <v/>
      </c>
      <c r="AG596" s="8" t="str">
        <f t="shared" si="367"/>
        <v/>
      </c>
      <c r="AH596" s="8" t="str">
        <f t="shared" si="366"/>
        <v/>
      </c>
      <c r="AI596" s="8" t="str">
        <f t="shared" si="366"/>
        <v/>
      </c>
      <c r="AJ596" s="8" t="str">
        <f t="shared" si="366"/>
        <v/>
      </c>
      <c r="AK596" s="8" t="str">
        <f t="shared" si="366"/>
        <v/>
      </c>
      <c r="AL596" s="8" t="str">
        <f t="shared" si="366"/>
        <v/>
      </c>
      <c r="AM596" s="8" t="str">
        <f t="shared" si="366"/>
        <v/>
      </c>
      <c r="AN596" s="8" t="str">
        <f t="shared" si="366"/>
        <v/>
      </c>
      <c r="AO596" s="8" t="str">
        <f t="shared" si="366"/>
        <v/>
      </c>
      <c r="AQ596" s="8">
        <f t="shared" si="370"/>
        <v>100</v>
      </c>
      <c r="AR596" s="8">
        <f t="shared" si="371"/>
        <v>12.93</v>
      </c>
      <c r="AS596" s="8" t="str">
        <f t="shared" si="372"/>
        <v>MD001_E6</v>
      </c>
      <c r="AT596" s="8">
        <f t="shared" si="373"/>
        <v>625</v>
      </c>
      <c r="AU596" s="8">
        <f t="shared" si="374"/>
        <v>600</v>
      </c>
      <c r="AV596" s="8">
        <f t="shared" si="375"/>
        <v>580</v>
      </c>
      <c r="AW596" s="8">
        <f t="shared" si="376"/>
        <v>580</v>
      </c>
      <c r="AX596" s="8">
        <f t="shared" si="377"/>
        <v>580</v>
      </c>
      <c r="AY596" s="8">
        <f t="shared" si="378"/>
        <v>580</v>
      </c>
      <c r="AZ596" s="8">
        <f t="shared" si="379"/>
        <v>580</v>
      </c>
      <c r="BA596" s="8">
        <f t="shared" si="380"/>
        <v>580</v>
      </c>
      <c r="BB596" s="8">
        <f t="shared" si="381"/>
        <v>580</v>
      </c>
      <c r="BC596" s="8">
        <f t="shared" si="382"/>
        <v>580</v>
      </c>
      <c r="BD596" s="8">
        <f t="shared" si="383"/>
        <v>580</v>
      </c>
      <c r="BE596" s="8" t="str">
        <f t="shared" si="384"/>
        <v/>
      </c>
      <c r="BF596" s="8" t="str">
        <f t="shared" si="385"/>
        <v/>
      </c>
      <c r="BG596" s="8" t="str">
        <f t="shared" si="386"/>
        <v/>
      </c>
      <c r="BH596" s="8" t="str">
        <f t="shared" si="387"/>
        <v/>
      </c>
      <c r="BI596" s="8" t="str">
        <f t="shared" si="388"/>
        <v/>
      </c>
      <c r="BJ596" s="8" t="str">
        <f t="shared" si="389"/>
        <v/>
      </c>
      <c r="BK596" s="8" t="str">
        <f t="shared" si="390"/>
        <v/>
      </c>
      <c r="BL596" s="8" t="str">
        <f t="shared" si="391"/>
        <v/>
      </c>
      <c r="BM596" s="8" t="str">
        <f t="shared" si="392"/>
        <v/>
      </c>
      <c r="BN596" s="8" t="str">
        <f t="shared" si="393"/>
        <v/>
      </c>
      <c r="BO596" s="8" t="str">
        <f t="shared" si="394"/>
        <v/>
      </c>
      <c r="BP596" s="8" t="str">
        <f t="shared" si="395"/>
        <v/>
      </c>
      <c r="BQ596" s="8" t="str">
        <f t="shared" si="396"/>
        <v/>
      </c>
    </row>
    <row r="597" spans="1:69" x14ac:dyDescent="0.2">
      <c r="A597" s="8" t="e">
        <f>Binning!#REF!</f>
        <v>#REF!</v>
      </c>
      <c r="B597" s="8" t="e">
        <f>Binning!#REF!</f>
        <v>#REF!</v>
      </c>
      <c r="C597" s="8" t="e">
        <f>Binning!#REF!</f>
        <v>#REF!</v>
      </c>
      <c r="D597" s="8" t="e">
        <f>Binning!#REF!</f>
        <v>#REF!</v>
      </c>
      <c r="E597" s="8" t="e">
        <f>Binning!#REF!</f>
        <v>#REF!</v>
      </c>
      <c r="F597" s="8" t="e">
        <f>Binning!#REF!</f>
        <v>#REF!</v>
      </c>
      <c r="G597" s="8" t="e">
        <f>Binning!#REF!</f>
        <v>#REF!</v>
      </c>
      <c r="H597" s="8" t="e">
        <f>Binning!#REF!</f>
        <v>#REF!</v>
      </c>
      <c r="J597" s="8" t="e">
        <f>Binning!#REF!</f>
        <v>#REF!</v>
      </c>
      <c r="K597" s="8" t="e">
        <f>Binning!#REF!</f>
        <v>#REF!</v>
      </c>
      <c r="L597" s="8" t="e">
        <f>Binning!#REF!</f>
        <v>#REF!</v>
      </c>
      <c r="M597" s="8" t="e">
        <f>Binning!#REF!</f>
        <v>#REF!</v>
      </c>
      <c r="O597" s="8" t="e">
        <f t="shared" si="368"/>
        <v>#REF!</v>
      </c>
      <c r="P597" s="8" t="e">
        <f>Binning!#REF!</f>
        <v>#REF!</v>
      </c>
      <c r="Q597" s="8" t="e">
        <f t="shared" si="369"/>
        <v>#REF!</v>
      </c>
      <c r="R597" s="8" t="e">
        <f t="shared" si="367"/>
        <v>#REF!</v>
      </c>
      <c r="S597" s="8" t="e">
        <f t="shared" si="367"/>
        <v>#REF!</v>
      </c>
      <c r="T597" s="8" t="e">
        <f t="shared" si="367"/>
        <v>#REF!</v>
      </c>
      <c r="U597" s="8" t="e">
        <f t="shared" si="367"/>
        <v>#REF!</v>
      </c>
      <c r="V597" s="8" t="e">
        <f t="shared" si="367"/>
        <v>#REF!</v>
      </c>
      <c r="W597" s="8" t="e">
        <f t="shared" si="367"/>
        <v>#REF!</v>
      </c>
      <c r="X597" s="8" t="e">
        <f t="shared" si="367"/>
        <v>#REF!</v>
      </c>
      <c r="Y597" s="8" t="e">
        <f t="shared" si="367"/>
        <v>#REF!</v>
      </c>
      <c r="Z597" s="8" t="e">
        <f t="shared" si="367"/>
        <v>#REF!</v>
      </c>
      <c r="AA597" s="8" t="e">
        <f t="shared" si="367"/>
        <v>#REF!</v>
      </c>
      <c r="AB597" s="8" t="e">
        <f t="shared" si="367"/>
        <v>#REF!</v>
      </c>
      <c r="AC597" s="8" t="e">
        <f t="shared" si="367"/>
        <v>#REF!</v>
      </c>
      <c r="AD597" s="8" t="e">
        <f t="shared" si="367"/>
        <v>#REF!</v>
      </c>
      <c r="AE597" s="8" t="e">
        <f t="shared" si="367"/>
        <v>#REF!</v>
      </c>
      <c r="AF597" s="8" t="e">
        <f t="shared" si="367"/>
        <v>#REF!</v>
      </c>
      <c r="AG597" s="8" t="e">
        <f t="shared" si="367"/>
        <v>#REF!</v>
      </c>
      <c r="AH597" s="8" t="e">
        <f t="shared" si="366"/>
        <v>#REF!</v>
      </c>
      <c r="AI597" s="8" t="e">
        <f t="shared" si="366"/>
        <v>#REF!</v>
      </c>
      <c r="AJ597" s="8" t="e">
        <f t="shared" si="366"/>
        <v>#REF!</v>
      </c>
      <c r="AK597" s="8" t="e">
        <f t="shared" si="366"/>
        <v>#REF!</v>
      </c>
      <c r="AL597" s="8" t="e">
        <f t="shared" si="366"/>
        <v>#REF!</v>
      </c>
      <c r="AM597" s="8" t="e">
        <f t="shared" si="366"/>
        <v>#REF!</v>
      </c>
      <c r="AN597" s="8" t="e">
        <f t="shared" si="366"/>
        <v>#REF!</v>
      </c>
      <c r="AO597" s="8" t="e">
        <f t="shared" si="366"/>
        <v>#REF!</v>
      </c>
      <c r="AQ597" s="8" t="e">
        <f t="shared" si="370"/>
        <v>#REF!</v>
      </c>
      <c r="AR597" s="8" t="e">
        <f t="shared" si="371"/>
        <v>#REF!</v>
      </c>
      <c r="AS597" s="8" t="e">
        <f t="shared" si="372"/>
        <v>#REF!</v>
      </c>
      <c r="AT597" s="8" t="e">
        <f t="shared" si="373"/>
        <v>#REF!</v>
      </c>
      <c r="AU597" s="8" t="e">
        <f t="shared" si="374"/>
        <v>#REF!</v>
      </c>
      <c r="AV597" s="8" t="e">
        <f t="shared" si="375"/>
        <v>#REF!</v>
      </c>
      <c r="AW597" s="8" t="e">
        <f t="shared" si="376"/>
        <v>#REF!</v>
      </c>
      <c r="AX597" s="8" t="e">
        <f t="shared" si="377"/>
        <v>#REF!</v>
      </c>
      <c r="AY597" s="8" t="e">
        <f t="shared" si="378"/>
        <v>#REF!</v>
      </c>
      <c r="AZ597" s="8" t="e">
        <f t="shared" si="379"/>
        <v>#REF!</v>
      </c>
      <c r="BA597" s="8" t="e">
        <f t="shared" si="380"/>
        <v>#REF!</v>
      </c>
      <c r="BB597" s="8" t="e">
        <f t="shared" si="381"/>
        <v>#REF!</v>
      </c>
      <c r="BC597" s="8" t="e">
        <f t="shared" si="382"/>
        <v>#REF!</v>
      </c>
      <c r="BD597" s="8" t="e">
        <f t="shared" si="383"/>
        <v>#REF!</v>
      </c>
      <c r="BE597" s="8" t="e">
        <f t="shared" si="384"/>
        <v>#REF!</v>
      </c>
      <c r="BF597" s="8" t="e">
        <f t="shared" si="385"/>
        <v>#REF!</v>
      </c>
      <c r="BG597" s="8" t="e">
        <f t="shared" si="386"/>
        <v>#REF!</v>
      </c>
      <c r="BH597" s="8" t="e">
        <f t="shared" si="387"/>
        <v>#REF!</v>
      </c>
      <c r="BI597" s="8" t="e">
        <f t="shared" si="388"/>
        <v>#REF!</v>
      </c>
      <c r="BJ597" s="8" t="e">
        <f t="shared" si="389"/>
        <v>#REF!</v>
      </c>
      <c r="BK597" s="8" t="e">
        <f t="shared" si="390"/>
        <v>#REF!</v>
      </c>
      <c r="BL597" s="8" t="e">
        <f t="shared" si="391"/>
        <v>#REF!</v>
      </c>
      <c r="BM597" s="8" t="e">
        <f t="shared" si="392"/>
        <v>#REF!</v>
      </c>
      <c r="BN597" s="8" t="e">
        <f t="shared" si="393"/>
        <v>#REF!</v>
      </c>
      <c r="BO597" s="8" t="e">
        <f t="shared" si="394"/>
        <v>#REF!</v>
      </c>
      <c r="BP597" s="8" t="e">
        <f t="shared" si="395"/>
        <v>#REF!</v>
      </c>
      <c r="BQ597" s="8" t="e">
        <f t="shared" si="396"/>
        <v>#REF!</v>
      </c>
    </row>
    <row r="598" spans="1:69" x14ac:dyDescent="0.2">
      <c r="A598" s="8" t="e">
        <f>Binning!#REF!</f>
        <v>#REF!</v>
      </c>
      <c r="B598" s="8" t="e">
        <f>Binning!#REF!</f>
        <v>#REF!</v>
      </c>
      <c r="C598" s="8" t="e">
        <f>Binning!#REF!</f>
        <v>#REF!</v>
      </c>
      <c r="D598" s="8" t="e">
        <f>Binning!#REF!</f>
        <v>#REF!</v>
      </c>
      <c r="E598" s="8" t="e">
        <f>Binning!#REF!</f>
        <v>#REF!</v>
      </c>
      <c r="F598" s="8" t="e">
        <f>Binning!#REF!</f>
        <v>#REF!</v>
      </c>
      <c r="G598" s="8" t="e">
        <f>Binning!#REF!</f>
        <v>#REF!</v>
      </c>
      <c r="H598" s="8" t="e">
        <f>Binning!#REF!</f>
        <v>#REF!</v>
      </c>
      <c r="J598" s="8" t="e">
        <f>Binning!#REF!</f>
        <v>#REF!</v>
      </c>
      <c r="K598" s="8" t="e">
        <f>Binning!#REF!</f>
        <v>#REF!</v>
      </c>
      <c r="L598" s="8" t="e">
        <f>Binning!#REF!</f>
        <v>#REF!</v>
      </c>
      <c r="M598" s="8" t="e">
        <f>Binning!#REF!</f>
        <v>#REF!</v>
      </c>
      <c r="O598" s="8" t="e">
        <f t="shared" si="368"/>
        <v>#REF!</v>
      </c>
      <c r="P598" s="8" t="e">
        <f>Binning!#REF!</f>
        <v>#REF!</v>
      </c>
      <c r="Q598" s="8" t="e">
        <f t="shared" si="369"/>
        <v>#REF!</v>
      </c>
      <c r="R598" s="8" t="e">
        <f t="shared" si="367"/>
        <v>#REF!</v>
      </c>
      <c r="S598" s="8" t="e">
        <f t="shared" si="367"/>
        <v>#REF!</v>
      </c>
      <c r="T598" s="8" t="e">
        <f t="shared" si="367"/>
        <v>#REF!</v>
      </c>
      <c r="U598" s="8" t="e">
        <f t="shared" si="367"/>
        <v>#REF!</v>
      </c>
      <c r="V598" s="8" t="e">
        <f t="shared" si="367"/>
        <v>#REF!</v>
      </c>
      <c r="W598" s="8" t="e">
        <f t="shared" si="367"/>
        <v>#REF!</v>
      </c>
      <c r="X598" s="8" t="e">
        <f t="shared" si="367"/>
        <v>#REF!</v>
      </c>
      <c r="Y598" s="8" t="e">
        <f t="shared" si="367"/>
        <v>#REF!</v>
      </c>
      <c r="Z598" s="8" t="e">
        <f t="shared" si="367"/>
        <v>#REF!</v>
      </c>
      <c r="AA598" s="8" t="e">
        <f t="shared" si="367"/>
        <v>#REF!</v>
      </c>
      <c r="AB598" s="8" t="e">
        <f t="shared" si="367"/>
        <v>#REF!</v>
      </c>
      <c r="AC598" s="8" t="e">
        <f t="shared" si="367"/>
        <v>#REF!</v>
      </c>
      <c r="AD598" s="8" t="e">
        <f t="shared" si="367"/>
        <v>#REF!</v>
      </c>
      <c r="AE598" s="8" t="e">
        <f t="shared" si="367"/>
        <v>#REF!</v>
      </c>
      <c r="AF598" s="8" t="e">
        <f t="shared" si="367"/>
        <v>#REF!</v>
      </c>
      <c r="AG598" s="8" t="e">
        <f t="shared" si="367"/>
        <v>#REF!</v>
      </c>
      <c r="AH598" s="8" t="e">
        <f t="shared" si="366"/>
        <v>#REF!</v>
      </c>
      <c r="AI598" s="8" t="e">
        <f t="shared" si="366"/>
        <v>#REF!</v>
      </c>
      <c r="AJ598" s="8" t="e">
        <f t="shared" si="366"/>
        <v>#REF!</v>
      </c>
      <c r="AK598" s="8" t="e">
        <f t="shared" si="366"/>
        <v>#REF!</v>
      </c>
      <c r="AL598" s="8" t="e">
        <f t="shared" si="366"/>
        <v>#REF!</v>
      </c>
      <c r="AM598" s="8" t="e">
        <f t="shared" si="366"/>
        <v>#REF!</v>
      </c>
      <c r="AN598" s="8" t="e">
        <f t="shared" si="366"/>
        <v>#REF!</v>
      </c>
      <c r="AO598" s="8" t="e">
        <f t="shared" si="366"/>
        <v>#REF!</v>
      </c>
      <c r="AQ598" s="8" t="e">
        <f t="shared" si="370"/>
        <v>#REF!</v>
      </c>
      <c r="AR598" s="8" t="e">
        <f t="shared" si="371"/>
        <v>#REF!</v>
      </c>
      <c r="AS598" s="8" t="e">
        <f t="shared" si="372"/>
        <v>#REF!</v>
      </c>
      <c r="AT598" s="8" t="e">
        <f t="shared" si="373"/>
        <v>#REF!</v>
      </c>
      <c r="AU598" s="8" t="e">
        <f t="shared" si="374"/>
        <v>#REF!</v>
      </c>
      <c r="AV598" s="8" t="e">
        <f t="shared" si="375"/>
        <v>#REF!</v>
      </c>
      <c r="AW598" s="8" t="e">
        <f t="shared" si="376"/>
        <v>#REF!</v>
      </c>
      <c r="AX598" s="8" t="e">
        <f t="shared" si="377"/>
        <v>#REF!</v>
      </c>
      <c r="AY598" s="8" t="e">
        <f t="shared" si="378"/>
        <v>#REF!</v>
      </c>
      <c r="AZ598" s="8" t="e">
        <f t="shared" si="379"/>
        <v>#REF!</v>
      </c>
      <c r="BA598" s="8" t="e">
        <f t="shared" si="380"/>
        <v>#REF!</v>
      </c>
      <c r="BB598" s="8" t="e">
        <f t="shared" si="381"/>
        <v>#REF!</v>
      </c>
      <c r="BC598" s="8" t="e">
        <f t="shared" si="382"/>
        <v>#REF!</v>
      </c>
      <c r="BD598" s="8" t="e">
        <f t="shared" si="383"/>
        <v>#REF!</v>
      </c>
      <c r="BE598" s="8" t="e">
        <f t="shared" si="384"/>
        <v>#REF!</v>
      </c>
      <c r="BF598" s="8" t="e">
        <f t="shared" si="385"/>
        <v>#REF!</v>
      </c>
      <c r="BG598" s="8" t="e">
        <f t="shared" si="386"/>
        <v>#REF!</v>
      </c>
      <c r="BH598" s="8" t="e">
        <f t="shared" si="387"/>
        <v>#REF!</v>
      </c>
      <c r="BI598" s="8" t="e">
        <f t="shared" si="388"/>
        <v>#REF!</v>
      </c>
      <c r="BJ598" s="8" t="e">
        <f t="shared" si="389"/>
        <v>#REF!</v>
      </c>
      <c r="BK598" s="8" t="e">
        <f t="shared" si="390"/>
        <v>#REF!</v>
      </c>
      <c r="BL598" s="8" t="e">
        <f t="shared" si="391"/>
        <v>#REF!</v>
      </c>
      <c r="BM598" s="8" t="e">
        <f t="shared" si="392"/>
        <v>#REF!</v>
      </c>
      <c r="BN598" s="8" t="e">
        <f t="shared" si="393"/>
        <v>#REF!</v>
      </c>
      <c r="BO598" s="8" t="e">
        <f t="shared" si="394"/>
        <v>#REF!</v>
      </c>
      <c r="BP598" s="8" t="e">
        <f t="shared" si="395"/>
        <v>#REF!</v>
      </c>
      <c r="BQ598" s="8" t="e">
        <f t="shared" si="396"/>
        <v>#REF!</v>
      </c>
    </row>
    <row r="599" spans="1:69" x14ac:dyDescent="0.2">
      <c r="A599" s="8" t="e">
        <f>Binning!#REF!</f>
        <v>#REF!</v>
      </c>
      <c r="B599" s="8" t="e">
        <f>Binning!#REF!</f>
        <v>#REF!</v>
      </c>
      <c r="C599" s="8" t="e">
        <f>Binning!#REF!</f>
        <v>#REF!</v>
      </c>
      <c r="D599" s="8" t="e">
        <f>Binning!#REF!</f>
        <v>#REF!</v>
      </c>
      <c r="E599" s="8" t="e">
        <f>Binning!#REF!</f>
        <v>#REF!</v>
      </c>
      <c r="F599" s="8" t="e">
        <f>Binning!#REF!</f>
        <v>#REF!</v>
      </c>
      <c r="G599" s="8" t="e">
        <f>Binning!#REF!</f>
        <v>#REF!</v>
      </c>
      <c r="H599" s="8" t="e">
        <f>Binning!#REF!</f>
        <v>#REF!</v>
      </c>
      <c r="J599" s="8" t="e">
        <f>Binning!#REF!</f>
        <v>#REF!</v>
      </c>
      <c r="K599" s="8" t="e">
        <f>Binning!#REF!</f>
        <v>#REF!</v>
      </c>
      <c r="L599" s="8" t="e">
        <f>Binning!#REF!</f>
        <v>#REF!</v>
      </c>
      <c r="M599" s="8" t="e">
        <f>Binning!#REF!</f>
        <v>#REF!</v>
      </c>
      <c r="O599" s="8" t="e">
        <f t="shared" si="368"/>
        <v>#REF!</v>
      </c>
      <c r="P599" s="8" t="e">
        <f>Binning!#REF!</f>
        <v>#REF!</v>
      </c>
      <c r="Q599" s="8" t="e">
        <f t="shared" si="369"/>
        <v>#REF!</v>
      </c>
      <c r="R599" s="8" t="e">
        <f t="shared" si="367"/>
        <v>#REF!</v>
      </c>
      <c r="S599" s="8" t="e">
        <f t="shared" si="367"/>
        <v>#REF!</v>
      </c>
      <c r="T599" s="8" t="e">
        <f t="shared" si="367"/>
        <v>#REF!</v>
      </c>
      <c r="U599" s="8" t="e">
        <f t="shared" si="367"/>
        <v>#REF!</v>
      </c>
      <c r="V599" s="8" t="e">
        <f t="shared" si="367"/>
        <v>#REF!</v>
      </c>
      <c r="W599" s="8" t="e">
        <f t="shared" si="367"/>
        <v>#REF!</v>
      </c>
      <c r="X599" s="8" t="e">
        <f t="shared" si="367"/>
        <v>#REF!</v>
      </c>
      <c r="Y599" s="8" t="e">
        <f t="shared" si="367"/>
        <v>#REF!</v>
      </c>
      <c r="Z599" s="8" t="e">
        <f t="shared" si="367"/>
        <v>#REF!</v>
      </c>
      <c r="AA599" s="8" t="e">
        <f t="shared" si="367"/>
        <v>#REF!</v>
      </c>
      <c r="AB599" s="8" t="e">
        <f t="shared" si="367"/>
        <v>#REF!</v>
      </c>
      <c r="AC599" s="8" t="e">
        <f t="shared" si="367"/>
        <v>#REF!</v>
      </c>
      <c r="AD599" s="8" t="e">
        <f t="shared" si="367"/>
        <v>#REF!</v>
      </c>
      <c r="AE599" s="8" t="e">
        <f t="shared" si="367"/>
        <v>#REF!</v>
      </c>
      <c r="AF599" s="8" t="e">
        <f t="shared" si="367"/>
        <v>#REF!</v>
      </c>
      <c r="AG599" s="8" t="e">
        <f t="shared" si="367"/>
        <v>#REF!</v>
      </c>
      <c r="AH599" s="8" t="e">
        <f t="shared" si="366"/>
        <v>#REF!</v>
      </c>
      <c r="AI599" s="8" t="e">
        <f t="shared" si="366"/>
        <v>#REF!</v>
      </c>
      <c r="AJ599" s="8" t="e">
        <f t="shared" si="366"/>
        <v>#REF!</v>
      </c>
      <c r="AK599" s="8" t="e">
        <f t="shared" si="366"/>
        <v>#REF!</v>
      </c>
      <c r="AL599" s="8" t="e">
        <f t="shared" si="366"/>
        <v>#REF!</v>
      </c>
      <c r="AM599" s="8" t="e">
        <f t="shared" si="366"/>
        <v>#REF!</v>
      </c>
      <c r="AN599" s="8" t="e">
        <f t="shared" si="366"/>
        <v>#REF!</v>
      </c>
      <c r="AO599" s="8" t="e">
        <f t="shared" si="366"/>
        <v>#REF!</v>
      </c>
      <c r="AQ599" s="8" t="e">
        <f t="shared" si="370"/>
        <v>#REF!</v>
      </c>
      <c r="AR599" s="8" t="e">
        <f t="shared" si="371"/>
        <v>#REF!</v>
      </c>
      <c r="AS599" s="8" t="e">
        <f t="shared" si="372"/>
        <v>#REF!</v>
      </c>
      <c r="AT599" s="8" t="e">
        <f t="shared" si="373"/>
        <v>#REF!</v>
      </c>
      <c r="AU599" s="8" t="e">
        <f t="shared" si="374"/>
        <v>#REF!</v>
      </c>
      <c r="AV599" s="8" t="e">
        <f t="shared" si="375"/>
        <v>#REF!</v>
      </c>
      <c r="AW599" s="8" t="e">
        <f t="shared" si="376"/>
        <v>#REF!</v>
      </c>
      <c r="AX599" s="8" t="e">
        <f t="shared" si="377"/>
        <v>#REF!</v>
      </c>
      <c r="AY599" s="8" t="e">
        <f t="shared" si="378"/>
        <v>#REF!</v>
      </c>
      <c r="AZ599" s="8" t="e">
        <f t="shared" si="379"/>
        <v>#REF!</v>
      </c>
      <c r="BA599" s="8" t="e">
        <f t="shared" si="380"/>
        <v>#REF!</v>
      </c>
      <c r="BB599" s="8" t="e">
        <f t="shared" si="381"/>
        <v>#REF!</v>
      </c>
      <c r="BC599" s="8" t="e">
        <f t="shared" si="382"/>
        <v>#REF!</v>
      </c>
      <c r="BD599" s="8" t="e">
        <f t="shared" si="383"/>
        <v>#REF!</v>
      </c>
      <c r="BE599" s="8" t="e">
        <f t="shared" si="384"/>
        <v>#REF!</v>
      </c>
      <c r="BF599" s="8" t="e">
        <f t="shared" si="385"/>
        <v>#REF!</v>
      </c>
      <c r="BG599" s="8" t="e">
        <f t="shared" si="386"/>
        <v>#REF!</v>
      </c>
      <c r="BH599" s="8" t="e">
        <f t="shared" si="387"/>
        <v>#REF!</v>
      </c>
      <c r="BI599" s="8" t="e">
        <f t="shared" si="388"/>
        <v>#REF!</v>
      </c>
      <c r="BJ599" s="8" t="e">
        <f t="shared" si="389"/>
        <v>#REF!</v>
      </c>
      <c r="BK599" s="8" t="e">
        <f t="shared" si="390"/>
        <v>#REF!</v>
      </c>
      <c r="BL599" s="8" t="e">
        <f t="shared" si="391"/>
        <v>#REF!</v>
      </c>
      <c r="BM599" s="8" t="e">
        <f t="shared" si="392"/>
        <v>#REF!</v>
      </c>
      <c r="BN599" s="8" t="e">
        <f t="shared" si="393"/>
        <v>#REF!</v>
      </c>
      <c r="BO599" s="8" t="e">
        <f t="shared" si="394"/>
        <v>#REF!</v>
      </c>
      <c r="BP599" s="8" t="e">
        <f t="shared" si="395"/>
        <v>#REF!</v>
      </c>
      <c r="BQ599" s="8" t="e">
        <f t="shared" si="396"/>
        <v>#REF!</v>
      </c>
    </row>
    <row r="600" spans="1:69" x14ac:dyDescent="0.2">
      <c r="A600" s="8" t="e">
        <f>Binning!#REF!</f>
        <v>#REF!</v>
      </c>
      <c r="B600" s="8" t="e">
        <f>Binning!#REF!</f>
        <v>#REF!</v>
      </c>
      <c r="C600" s="8" t="e">
        <f>Binning!#REF!</f>
        <v>#REF!</v>
      </c>
      <c r="D600" s="8" t="e">
        <f>Binning!#REF!</f>
        <v>#REF!</v>
      </c>
      <c r="E600" s="8" t="e">
        <f>Binning!#REF!</f>
        <v>#REF!</v>
      </c>
      <c r="F600" s="8" t="e">
        <f>Binning!#REF!</f>
        <v>#REF!</v>
      </c>
      <c r="G600" s="8" t="e">
        <f>Binning!#REF!</f>
        <v>#REF!</v>
      </c>
      <c r="H600" s="8" t="e">
        <f>Binning!#REF!</f>
        <v>#REF!</v>
      </c>
      <c r="J600" s="8" t="e">
        <f>Binning!#REF!</f>
        <v>#REF!</v>
      </c>
      <c r="K600" s="8" t="e">
        <f>Binning!#REF!</f>
        <v>#REF!</v>
      </c>
      <c r="L600" s="8" t="e">
        <f>Binning!#REF!</f>
        <v>#REF!</v>
      </c>
      <c r="M600" s="8" t="e">
        <f>Binning!#REF!</f>
        <v>#REF!</v>
      </c>
      <c r="O600" s="8" t="e">
        <f t="shared" si="368"/>
        <v>#REF!</v>
      </c>
      <c r="P600" s="8" t="e">
        <f>Binning!#REF!</f>
        <v>#REF!</v>
      </c>
      <c r="Q600" s="8" t="e">
        <f t="shared" si="369"/>
        <v>#REF!</v>
      </c>
      <c r="R600" s="8" t="e">
        <f t="shared" si="367"/>
        <v>#REF!</v>
      </c>
      <c r="S600" s="8" t="e">
        <f t="shared" si="367"/>
        <v>#REF!</v>
      </c>
      <c r="T600" s="8" t="e">
        <f t="shared" si="367"/>
        <v>#REF!</v>
      </c>
      <c r="U600" s="8" t="e">
        <f t="shared" si="367"/>
        <v>#REF!</v>
      </c>
      <c r="V600" s="8" t="e">
        <f t="shared" si="367"/>
        <v>#REF!</v>
      </c>
      <c r="W600" s="8" t="e">
        <f t="shared" si="367"/>
        <v>#REF!</v>
      </c>
      <c r="X600" s="8" t="e">
        <f t="shared" si="367"/>
        <v>#REF!</v>
      </c>
      <c r="Y600" s="8" t="e">
        <f t="shared" si="367"/>
        <v>#REF!</v>
      </c>
      <c r="Z600" s="8" t="e">
        <f t="shared" si="367"/>
        <v>#REF!</v>
      </c>
      <c r="AA600" s="8" t="e">
        <f t="shared" si="367"/>
        <v>#REF!</v>
      </c>
      <c r="AB600" s="8" t="e">
        <f t="shared" si="367"/>
        <v>#REF!</v>
      </c>
      <c r="AC600" s="8" t="e">
        <f t="shared" si="367"/>
        <v>#REF!</v>
      </c>
      <c r="AD600" s="8" t="e">
        <f t="shared" si="367"/>
        <v>#REF!</v>
      </c>
      <c r="AE600" s="8" t="e">
        <f t="shared" si="367"/>
        <v>#REF!</v>
      </c>
      <c r="AF600" s="8" t="e">
        <f t="shared" si="367"/>
        <v>#REF!</v>
      </c>
      <c r="AG600" s="8" t="e">
        <f t="shared" si="367"/>
        <v>#REF!</v>
      </c>
      <c r="AH600" s="8" t="e">
        <f t="shared" si="366"/>
        <v>#REF!</v>
      </c>
      <c r="AI600" s="8" t="e">
        <f t="shared" si="366"/>
        <v>#REF!</v>
      </c>
      <c r="AJ600" s="8" t="e">
        <f t="shared" si="366"/>
        <v>#REF!</v>
      </c>
      <c r="AK600" s="8" t="e">
        <f t="shared" si="366"/>
        <v>#REF!</v>
      </c>
      <c r="AL600" s="8" t="e">
        <f t="shared" si="366"/>
        <v>#REF!</v>
      </c>
      <c r="AM600" s="8" t="e">
        <f t="shared" si="366"/>
        <v>#REF!</v>
      </c>
      <c r="AN600" s="8" t="e">
        <f t="shared" si="366"/>
        <v>#REF!</v>
      </c>
      <c r="AO600" s="8" t="e">
        <f t="shared" si="366"/>
        <v>#REF!</v>
      </c>
      <c r="AQ600" s="8" t="e">
        <f t="shared" si="370"/>
        <v>#REF!</v>
      </c>
      <c r="AR600" s="8" t="e">
        <f t="shared" si="371"/>
        <v>#REF!</v>
      </c>
      <c r="AS600" s="8" t="e">
        <f t="shared" si="372"/>
        <v>#REF!</v>
      </c>
      <c r="AT600" s="8" t="e">
        <f t="shared" si="373"/>
        <v>#REF!</v>
      </c>
      <c r="AU600" s="8" t="e">
        <f t="shared" si="374"/>
        <v>#REF!</v>
      </c>
      <c r="AV600" s="8" t="e">
        <f t="shared" si="375"/>
        <v>#REF!</v>
      </c>
      <c r="AW600" s="8" t="e">
        <f t="shared" si="376"/>
        <v>#REF!</v>
      </c>
      <c r="AX600" s="8" t="e">
        <f t="shared" si="377"/>
        <v>#REF!</v>
      </c>
      <c r="AY600" s="8" t="e">
        <f t="shared" si="378"/>
        <v>#REF!</v>
      </c>
      <c r="AZ600" s="8" t="e">
        <f t="shared" si="379"/>
        <v>#REF!</v>
      </c>
      <c r="BA600" s="8" t="e">
        <f t="shared" si="380"/>
        <v>#REF!</v>
      </c>
      <c r="BB600" s="8" t="e">
        <f t="shared" si="381"/>
        <v>#REF!</v>
      </c>
      <c r="BC600" s="8" t="e">
        <f t="shared" si="382"/>
        <v>#REF!</v>
      </c>
      <c r="BD600" s="8" t="e">
        <f t="shared" si="383"/>
        <v>#REF!</v>
      </c>
      <c r="BE600" s="8" t="e">
        <f t="shared" si="384"/>
        <v>#REF!</v>
      </c>
      <c r="BF600" s="8" t="e">
        <f t="shared" si="385"/>
        <v>#REF!</v>
      </c>
      <c r="BG600" s="8" t="e">
        <f t="shared" si="386"/>
        <v>#REF!</v>
      </c>
      <c r="BH600" s="8" t="e">
        <f t="shared" si="387"/>
        <v>#REF!</v>
      </c>
      <c r="BI600" s="8" t="e">
        <f t="shared" si="388"/>
        <v>#REF!</v>
      </c>
      <c r="BJ600" s="8" t="e">
        <f t="shared" si="389"/>
        <v>#REF!</v>
      </c>
      <c r="BK600" s="8" t="e">
        <f t="shared" si="390"/>
        <v>#REF!</v>
      </c>
      <c r="BL600" s="8" t="e">
        <f t="shared" si="391"/>
        <v>#REF!</v>
      </c>
      <c r="BM600" s="8" t="e">
        <f t="shared" si="392"/>
        <v>#REF!</v>
      </c>
      <c r="BN600" s="8" t="e">
        <f t="shared" si="393"/>
        <v>#REF!</v>
      </c>
      <c r="BO600" s="8" t="e">
        <f t="shared" si="394"/>
        <v>#REF!</v>
      </c>
      <c r="BP600" s="8" t="e">
        <f t="shared" si="395"/>
        <v>#REF!</v>
      </c>
      <c r="BQ600" s="8" t="e">
        <f t="shared" si="396"/>
        <v>#REF!</v>
      </c>
    </row>
    <row r="601" spans="1:69" x14ac:dyDescent="0.2">
      <c r="A601" s="8" t="e">
        <f>Binning!#REF!</f>
        <v>#REF!</v>
      </c>
      <c r="B601" s="8" t="e">
        <f>Binning!#REF!</f>
        <v>#REF!</v>
      </c>
      <c r="C601" s="8" t="e">
        <f>Binning!#REF!</f>
        <v>#REF!</v>
      </c>
      <c r="D601" s="8" t="e">
        <f>Binning!#REF!</f>
        <v>#REF!</v>
      </c>
      <c r="E601" s="8" t="e">
        <f>Binning!#REF!</f>
        <v>#REF!</v>
      </c>
      <c r="F601" s="8" t="e">
        <f>Binning!#REF!</f>
        <v>#REF!</v>
      </c>
      <c r="G601" s="8" t="e">
        <f>Binning!#REF!</f>
        <v>#REF!</v>
      </c>
      <c r="H601" s="8" t="e">
        <f>Binning!#REF!</f>
        <v>#REF!</v>
      </c>
      <c r="J601" s="8" t="e">
        <f>Binning!#REF!</f>
        <v>#REF!</v>
      </c>
      <c r="K601" s="8" t="e">
        <f>Binning!#REF!</f>
        <v>#REF!</v>
      </c>
      <c r="L601" s="8" t="e">
        <f>Binning!#REF!</f>
        <v>#REF!</v>
      </c>
      <c r="M601" s="8" t="e">
        <f>Binning!#REF!</f>
        <v>#REF!</v>
      </c>
      <c r="O601" s="8" t="e">
        <f t="shared" si="368"/>
        <v>#REF!</v>
      </c>
      <c r="P601" s="8" t="e">
        <f>Binning!#REF!</f>
        <v>#REF!</v>
      </c>
      <c r="Q601" s="8" t="e">
        <f t="shared" si="369"/>
        <v>#REF!</v>
      </c>
      <c r="R601" s="8" t="e">
        <f t="shared" si="367"/>
        <v>#REF!</v>
      </c>
      <c r="S601" s="8" t="e">
        <f t="shared" si="367"/>
        <v>#REF!</v>
      </c>
      <c r="T601" s="8" t="e">
        <f t="shared" si="367"/>
        <v>#REF!</v>
      </c>
      <c r="U601" s="8" t="e">
        <f t="shared" si="367"/>
        <v>#REF!</v>
      </c>
      <c r="V601" s="8" t="e">
        <f t="shared" si="367"/>
        <v>#REF!</v>
      </c>
      <c r="W601" s="8" t="e">
        <f t="shared" si="367"/>
        <v>#REF!</v>
      </c>
      <c r="X601" s="8" t="e">
        <f t="shared" si="367"/>
        <v>#REF!</v>
      </c>
      <c r="Y601" s="8" t="e">
        <f t="shared" si="367"/>
        <v>#REF!</v>
      </c>
      <c r="Z601" s="8" t="e">
        <f t="shared" si="367"/>
        <v>#REF!</v>
      </c>
      <c r="AA601" s="8" t="e">
        <f t="shared" si="367"/>
        <v>#REF!</v>
      </c>
      <c r="AB601" s="8" t="e">
        <f t="shared" si="367"/>
        <v>#REF!</v>
      </c>
      <c r="AC601" s="8" t="e">
        <f t="shared" si="367"/>
        <v>#REF!</v>
      </c>
      <c r="AD601" s="8" t="e">
        <f t="shared" si="367"/>
        <v>#REF!</v>
      </c>
      <c r="AE601" s="8" t="e">
        <f t="shared" si="367"/>
        <v>#REF!</v>
      </c>
      <c r="AF601" s="8" t="e">
        <f t="shared" si="367"/>
        <v>#REF!</v>
      </c>
      <c r="AG601" s="8" t="e">
        <f t="shared" si="367"/>
        <v>#REF!</v>
      </c>
      <c r="AH601" s="8" t="e">
        <f t="shared" si="366"/>
        <v>#REF!</v>
      </c>
      <c r="AI601" s="8" t="e">
        <f t="shared" si="366"/>
        <v>#REF!</v>
      </c>
      <c r="AJ601" s="8" t="e">
        <f t="shared" si="366"/>
        <v>#REF!</v>
      </c>
      <c r="AK601" s="8" t="e">
        <f t="shared" si="366"/>
        <v>#REF!</v>
      </c>
      <c r="AL601" s="8" t="e">
        <f t="shared" si="366"/>
        <v>#REF!</v>
      </c>
      <c r="AM601" s="8" t="e">
        <f t="shared" si="366"/>
        <v>#REF!</v>
      </c>
      <c r="AN601" s="8" t="e">
        <f t="shared" si="366"/>
        <v>#REF!</v>
      </c>
      <c r="AO601" s="8" t="e">
        <f t="shared" si="366"/>
        <v>#REF!</v>
      </c>
      <c r="AQ601" s="8" t="e">
        <f t="shared" si="370"/>
        <v>#REF!</v>
      </c>
      <c r="AR601" s="8" t="e">
        <f t="shared" si="371"/>
        <v>#REF!</v>
      </c>
      <c r="AS601" s="8" t="e">
        <f t="shared" si="372"/>
        <v>#REF!</v>
      </c>
      <c r="AT601" s="8" t="e">
        <f t="shared" si="373"/>
        <v>#REF!</v>
      </c>
      <c r="AU601" s="8" t="e">
        <f t="shared" si="374"/>
        <v>#REF!</v>
      </c>
      <c r="AV601" s="8" t="e">
        <f t="shared" si="375"/>
        <v>#REF!</v>
      </c>
      <c r="AW601" s="8" t="e">
        <f t="shared" si="376"/>
        <v>#REF!</v>
      </c>
      <c r="AX601" s="8" t="e">
        <f t="shared" si="377"/>
        <v>#REF!</v>
      </c>
      <c r="AY601" s="8" t="e">
        <f t="shared" si="378"/>
        <v>#REF!</v>
      </c>
      <c r="AZ601" s="8" t="e">
        <f t="shared" si="379"/>
        <v>#REF!</v>
      </c>
      <c r="BA601" s="8" t="e">
        <f t="shared" si="380"/>
        <v>#REF!</v>
      </c>
      <c r="BB601" s="8" t="e">
        <f t="shared" si="381"/>
        <v>#REF!</v>
      </c>
      <c r="BC601" s="8" t="e">
        <f t="shared" si="382"/>
        <v>#REF!</v>
      </c>
      <c r="BD601" s="8" t="e">
        <f t="shared" si="383"/>
        <v>#REF!</v>
      </c>
      <c r="BE601" s="8" t="e">
        <f t="shared" si="384"/>
        <v>#REF!</v>
      </c>
      <c r="BF601" s="8" t="e">
        <f t="shared" si="385"/>
        <v>#REF!</v>
      </c>
      <c r="BG601" s="8" t="e">
        <f t="shared" si="386"/>
        <v>#REF!</v>
      </c>
      <c r="BH601" s="8" t="e">
        <f t="shared" si="387"/>
        <v>#REF!</v>
      </c>
      <c r="BI601" s="8" t="e">
        <f t="shared" si="388"/>
        <v>#REF!</v>
      </c>
      <c r="BJ601" s="8" t="e">
        <f t="shared" si="389"/>
        <v>#REF!</v>
      </c>
      <c r="BK601" s="8" t="e">
        <f t="shared" si="390"/>
        <v>#REF!</v>
      </c>
      <c r="BL601" s="8" t="e">
        <f t="shared" si="391"/>
        <v>#REF!</v>
      </c>
      <c r="BM601" s="8" t="e">
        <f t="shared" si="392"/>
        <v>#REF!</v>
      </c>
      <c r="BN601" s="8" t="e">
        <f t="shared" si="393"/>
        <v>#REF!</v>
      </c>
      <c r="BO601" s="8" t="e">
        <f t="shared" si="394"/>
        <v>#REF!</v>
      </c>
      <c r="BP601" s="8" t="e">
        <f t="shared" si="395"/>
        <v>#REF!</v>
      </c>
      <c r="BQ601" s="8" t="e">
        <f t="shared" si="396"/>
        <v>#REF!</v>
      </c>
    </row>
    <row r="602" spans="1:69" x14ac:dyDescent="0.2">
      <c r="A602" s="8" t="e">
        <f>Binning!#REF!</f>
        <v>#REF!</v>
      </c>
      <c r="B602" s="8" t="e">
        <f>Binning!#REF!</f>
        <v>#REF!</v>
      </c>
      <c r="C602" s="8" t="e">
        <f>Binning!#REF!</f>
        <v>#REF!</v>
      </c>
      <c r="D602" s="8" t="e">
        <f>Binning!#REF!</f>
        <v>#REF!</v>
      </c>
      <c r="E602" s="8" t="e">
        <f>Binning!#REF!</f>
        <v>#REF!</v>
      </c>
      <c r="F602" s="8" t="e">
        <f>Binning!#REF!</f>
        <v>#REF!</v>
      </c>
      <c r="G602" s="8" t="e">
        <f>Binning!#REF!</f>
        <v>#REF!</v>
      </c>
      <c r="H602" s="8" t="e">
        <f>Binning!#REF!</f>
        <v>#REF!</v>
      </c>
      <c r="J602" s="8" t="e">
        <f>Binning!#REF!</f>
        <v>#REF!</v>
      </c>
      <c r="K602" s="8" t="e">
        <f>Binning!#REF!</f>
        <v>#REF!</v>
      </c>
      <c r="L602" s="8" t="e">
        <f>Binning!#REF!</f>
        <v>#REF!</v>
      </c>
      <c r="M602" s="8" t="e">
        <f>Binning!#REF!</f>
        <v>#REF!</v>
      </c>
      <c r="O602" s="8" t="e">
        <f t="shared" si="368"/>
        <v>#REF!</v>
      </c>
      <c r="P602" s="8" t="e">
        <f>Binning!#REF!</f>
        <v>#REF!</v>
      </c>
      <c r="Q602" s="8" t="e">
        <f t="shared" si="369"/>
        <v>#REF!</v>
      </c>
      <c r="R602" s="8" t="e">
        <f t="shared" si="367"/>
        <v>#REF!</v>
      </c>
      <c r="S602" s="8" t="e">
        <f t="shared" si="367"/>
        <v>#REF!</v>
      </c>
      <c r="T602" s="8" t="e">
        <f t="shared" si="367"/>
        <v>#REF!</v>
      </c>
      <c r="U602" s="8" t="e">
        <f t="shared" si="367"/>
        <v>#REF!</v>
      </c>
      <c r="V602" s="8" t="e">
        <f t="shared" si="367"/>
        <v>#REF!</v>
      </c>
      <c r="W602" s="8" t="e">
        <f t="shared" si="367"/>
        <v>#REF!</v>
      </c>
      <c r="X602" s="8" t="e">
        <f t="shared" si="367"/>
        <v>#REF!</v>
      </c>
      <c r="Y602" s="8" t="e">
        <f t="shared" si="367"/>
        <v>#REF!</v>
      </c>
      <c r="Z602" s="8" t="e">
        <f t="shared" si="367"/>
        <v>#REF!</v>
      </c>
      <c r="AA602" s="8" t="e">
        <f t="shared" si="367"/>
        <v>#REF!</v>
      </c>
      <c r="AB602" s="8" t="e">
        <f t="shared" si="367"/>
        <v>#REF!</v>
      </c>
      <c r="AC602" s="8" t="e">
        <f t="shared" si="367"/>
        <v>#REF!</v>
      </c>
      <c r="AD602" s="8" t="e">
        <f t="shared" si="367"/>
        <v>#REF!</v>
      </c>
      <c r="AE602" s="8" t="e">
        <f t="shared" si="367"/>
        <v>#REF!</v>
      </c>
      <c r="AF602" s="8" t="e">
        <f t="shared" si="367"/>
        <v>#REF!</v>
      </c>
      <c r="AG602" s="8" t="e">
        <f t="shared" ref="AG602" si="397">IF($O602*1.03&gt;AG$2,MAX(MIN(FLOOR(($F602-$G602*LOG10($P602*AG$2/100))/$M602,1)*$M602,$J602),$K602),"")</f>
        <v>#REF!</v>
      </c>
      <c r="AH602" s="8" t="e">
        <f t="shared" si="366"/>
        <v>#REF!</v>
      </c>
      <c r="AI602" s="8" t="e">
        <f t="shared" si="366"/>
        <v>#REF!</v>
      </c>
      <c r="AJ602" s="8" t="e">
        <f t="shared" si="366"/>
        <v>#REF!</v>
      </c>
      <c r="AK602" s="8" t="e">
        <f t="shared" si="366"/>
        <v>#REF!</v>
      </c>
      <c r="AL602" s="8" t="e">
        <f t="shared" si="366"/>
        <v>#REF!</v>
      </c>
      <c r="AM602" s="8" t="e">
        <f t="shared" si="366"/>
        <v>#REF!</v>
      </c>
      <c r="AN602" s="8" t="e">
        <f t="shared" si="366"/>
        <v>#REF!</v>
      </c>
      <c r="AO602" s="8" t="e">
        <f t="shared" si="366"/>
        <v>#REF!</v>
      </c>
      <c r="AQ602" s="8" t="e">
        <f t="shared" si="370"/>
        <v>#REF!</v>
      </c>
      <c r="AR602" s="8" t="e">
        <f t="shared" si="371"/>
        <v>#REF!</v>
      </c>
      <c r="AS602" s="8" t="e">
        <f t="shared" si="372"/>
        <v>#REF!</v>
      </c>
      <c r="AT602" s="8" t="e">
        <f t="shared" si="373"/>
        <v>#REF!</v>
      </c>
      <c r="AU602" s="8" t="e">
        <f t="shared" si="374"/>
        <v>#REF!</v>
      </c>
      <c r="AV602" s="8" t="e">
        <f t="shared" si="375"/>
        <v>#REF!</v>
      </c>
      <c r="AW602" s="8" t="e">
        <f t="shared" si="376"/>
        <v>#REF!</v>
      </c>
      <c r="AX602" s="8" t="e">
        <f t="shared" si="377"/>
        <v>#REF!</v>
      </c>
      <c r="AY602" s="8" t="e">
        <f t="shared" si="378"/>
        <v>#REF!</v>
      </c>
      <c r="AZ602" s="8" t="e">
        <f t="shared" si="379"/>
        <v>#REF!</v>
      </c>
      <c r="BA602" s="8" t="e">
        <f t="shared" si="380"/>
        <v>#REF!</v>
      </c>
      <c r="BB602" s="8" t="e">
        <f t="shared" si="381"/>
        <v>#REF!</v>
      </c>
      <c r="BC602" s="8" t="e">
        <f t="shared" si="382"/>
        <v>#REF!</v>
      </c>
      <c r="BD602" s="8" t="e">
        <f t="shared" si="383"/>
        <v>#REF!</v>
      </c>
      <c r="BE602" s="8" t="e">
        <f t="shared" si="384"/>
        <v>#REF!</v>
      </c>
      <c r="BF602" s="8" t="e">
        <f t="shared" si="385"/>
        <v>#REF!</v>
      </c>
      <c r="BG602" s="8" t="e">
        <f t="shared" si="386"/>
        <v>#REF!</v>
      </c>
      <c r="BH602" s="8" t="e">
        <f t="shared" si="387"/>
        <v>#REF!</v>
      </c>
      <c r="BI602" s="8" t="e">
        <f t="shared" si="388"/>
        <v>#REF!</v>
      </c>
      <c r="BJ602" s="8" t="e">
        <f t="shared" si="389"/>
        <v>#REF!</v>
      </c>
      <c r="BK602" s="8" t="e">
        <f t="shared" si="390"/>
        <v>#REF!</v>
      </c>
      <c r="BL602" s="8" t="e">
        <f t="shared" si="391"/>
        <v>#REF!</v>
      </c>
      <c r="BM602" s="8" t="e">
        <f t="shared" si="392"/>
        <v>#REF!</v>
      </c>
      <c r="BN602" s="8" t="e">
        <f t="shared" si="393"/>
        <v>#REF!</v>
      </c>
      <c r="BO602" s="8" t="e">
        <f t="shared" si="394"/>
        <v>#REF!</v>
      </c>
      <c r="BP602" s="8" t="e">
        <f t="shared" si="395"/>
        <v>#REF!</v>
      </c>
      <c r="BQ602" s="8" t="e">
        <f t="shared" si="396"/>
        <v>#REF!</v>
      </c>
    </row>
    <row r="603" spans="1:69" x14ac:dyDescent="0.2">
      <c r="A603" s="8" t="str">
        <f>Binning!B600</f>
        <v>DCS_DDR</v>
      </c>
      <c r="B603" s="8" t="str">
        <f>Binning!C600</f>
        <v>MD002</v>
      </c>
      <c r="C603" s="8" t="str">
        <f>Binning!D600</f>
        <v>E1</v>
      </c>
      <c r="D603" s="8" t="str">
        <f>Binning!F600</f>
        <v>MD002_E1</v>
      </c>
      <c r="E603" s="8" t="str">
        <f>Binning!G600</f>
        <v>Bin1</v>
      </c>
      <c r="F603" s="8">
        <f>Binning!H600</f>
        <v>735</v>
      </c>
      <c r="G603" s="8">
        <f>Binning!I600</f>
        <v>85</v>
      </c>
      <c r="H603" s="8">
        <f>Binning!J600</f>
        <v>12.9</v>
      </c>
      <c r="J603" s="8">
        <f>Binning!L600</f>
        <v>680</v>
      </c>
      <c r="K603" s="8">
        <f>Binning!M600</f>
        <v>545</v>
      </c>
      <c r="L603" s="8">
        <f>Binning!N600</f>
        <v>45</v>
      </c>
      <c r="M603" s="8">
        <f>Binning!Y600</f>
        <v>5</v>
      </c>
      <c r="O603" s="8">
        <f t="shared" si="368"/>
        <v>100</v>
      </c>
      <c r="P603" s="8">
        <f>Binning!AZ600</f>
        <v>12.93</v>
      </c>
      <c r="Q603" s="8" t="str">
        <f t="shared" si="369"/>
        <v>MD002_E1</v>
      </c>
      <c r="R603" s="8">
        <f t="shared" ref="R603:AG618" si="398">IF($O603*1.03&gt;R$2,MAX(MIN(FLOOR(($F603-$G603*LOG10($P603*R$2/100))/$M603,1)*$M603,$J603),$K603),"")</f>
        <v>680</v>
      </c>
      <c r="S603" s="8">
        <f t="shared" si="398"/>
        <v>680</v>
      </c>
      <c r="T603" s="8">
        <f t="shared" si="398"/>
        <v>680</v>
      </c>
      <c r="U603" s="8">
        <f t="shared" si="398"/>
        <v>680</v>
      </c>
      <c r="V603" s="8">
        <f t="shared" si="398"/>
        <v>670</v>
      </c>
      <c r="W603" s="8">
        <f t="shared" si="398"/>
        <v>665</v>
      </c>
      <c r="X603" s="8">
        <f t="shared" si="398"/>
        <v>655</v>
      </c>
      <c r="Y603" s="8">
        <f t="shared" si="398"/>
        <v>650</v>
      </c>
      <c r="Z603" s="8">
        <f t="shared" si="398"/>
        <v>645</v>
      </c>
      <c r="AA603" s="8">
        <f t="shared" si="398"/>
        <v>640</v>
      </c>
      <c r="AB603" s="8">
        <f t="shared" si="398"/>
        <v>640</v>
      </c>
      <c r="AC603" s="8" t="str">
        <f t="shared" si="398"/>
        <v/>
      </c>
      <c r="AD603" s="8" t="str">
        <f t="shared" si="398"/>
        <v/>
      </c>
      <c r="AE603" s="8" t="str">
        <f t="shared" si="398"/>
        <v/>
      </c>
      <c r="AF603" s="8" t="str">
        <f t="shared" si="398"/>
        <v/>
      </c>
      <c r="AG603" s="8" t="str">
        <f t="shared" si="398"/>
        <v/>
      </c>
      <c r="AH603" s="8" t="str">
        <f t="shared" si="366"/>
        <v/>
      </c>
      <c r="AI603" s="8" t="str">
        <f t="shared" si="366"/>
        <v/>
      </c>
      <c r="AJ603" s="8" t="str">
        <f t="shared" si="366"/>
        <v/>
      </c>
      <c r="AK603" s="8" t="str">
        <f t="shared" si="366"/>
        <v/>
      </c>
      <c r="AL603" s="8" t="str">
        <f t="shared" si="366"/>
        <v/>
      </c>
      <c r="AM603" s="8" t="str">
        <f t="shared" si="366"/>
        <v/>
      </c>
      <c r="AN603" s="8" t="str">
        <f t="shared" si="366"/>
        <v/>
      </c>
      <c r="AO603" s="8" t="str">
        <f t="shared" si="366"/>
        <v/>
      </c>
      <c r="AQ603" s="8">
        <f t="shared" si="370"/>
        <v>100</v>
      </c>
      <c r="AR603" s="8">
        <f t="shared" si="371"/>
        <v>12.93</v>
      </c>
      <c r="AS603" s="8" t="str">
        <f t="shared" si="372"/>
        <v>MD002_E1</v>
      </c>
      <c r="AT603" s="8">
        <f t="shared" si="373"/>
        <v>725</v>
      </c>
      <c r="AU603" s="8">
        <f t="shared" si="374"/>
        <v>725</v>
      </c>
      <c r="AV603" s="8">
        <f t="shared" si="375"/>
        <v>725</v>
      </c>
      <c r="AW603" s="8">
        <f t="shared" si="376"/>
        <v>725</v>
      </c>
      <c r="AX603" s="8">
        <f t="shared" si="377"/>
        <v>715</v>
      </c>
      <c r="AY603" s="8">
        <f t="shared" si="378"/>
        <v>710</v>
      </c>
      <c r="AZ603" s="8">
        <f t="shared" si="379"/>
        <v>700</v>
      </c>
      <c r="BA603" s="8">
        <f t="shared" si="380"/>
        <v>695</v>
      </c>
      <c r="BB603" s="8">
        <f t="shared" si="381"/>
        <v>690</v>
      </c>
      <c r="BC603" s="8">
        <f t="shared" si="382"/>
        <v>685</v>
      </c>
      <c r="BD603" s="8">
        <f t="shared" si="383"/>
        <v>685</v>
      </c>
      <c r="BE603" s="8" t="str">
        <f t="shared" si="384"/>
        <v/>
      </c>
      <c r="BF603" s="8" t="str">
        <f t="shared" si="385"/>
        <v/>
      </c>
      <c r="BG603" s="8" t="str">
        <f t="shared" si="386"/>
        <v/>
      </c>
      <c r="BH603" s="8" t="str">
        <f t="shared" si="387"/>
        <v/>
      </c>
      <c r="BI603" s="8" t="str">
        <f t="shared" si="388"/>
        <v/>
      </c>
      <c r="BJ603" s="8" t="str">
        <f t="shared" si="389"/>
        <v/>
      </c>
      <c r="BK603" s="8" t="str">
        <f t="shared" si="390"/>
        <v/>
      </c>
      <c r="BL603" s="8" t="str">
        <f t="shared" si="391"/>
        <v/>
      </c>
      <c r="BM603" s="8" t="str">
        <f t="shared" si="392"/>
        <v/>
      </c>
      <c r="BN603" s="8" t="str">
        <f t="shared" si="393"/>
        <v/>
      </c>
      <c r="BO603" s="8" t="str">
        <f t="shared" si="394"/>
        <v/>
      </c>
      <c r="BP603" s="8" t="str">
        <f t="shared" si="395"/>
        <v/>
      </c>
      <c r="BQ603" s="8" t="str">
        <f t="shared" si="396"/>
        <v/>
      </c>
    </row>
    <row r="604" spans="1:69" x14ac:dyDescent="0.2">
      <c r="A604" s="8" t="str">
        <f>Binning!B601</f>
        <v>DCS_DDR</v>
      </c>
      <c r="B604" s="8" t="str">
        <f>Binning!C601</f>
        <v>MD002</v>
      </c>
      <c r="C604" s="8" t="str">
        <f>Binning!D601</f>
        <v>E2</v>
      </c>
      <c r="D604" s="8" t="str">
        <f>Binning!F601</f>
        <v>MD002_E2</v>
      </c>
      <c r="E604" s="8" t="str">
        <f>Binning!G601</f>
        <v>Bin1</v>
      </c>
      <c r="F604" s="8">
        <f>Binning!H601</f>
        <v>720</v>
      </c>
      <c r="G604" s="8">
        <f>Binning!I601</f>
        <v>85</v>
      </c>
      <c r="H604" s="8">
        <f>Binning!J601</f>
        <v>12.9</v>
      </c>
      <c r="J604" s="8">
        <f>Binning!L601</f>
        <v>670</v>
      </c>
      <c r="K604" s="8">
        <f>Binning!M601</f>
        <v>545</v>
      </c>
      <c r="L604" s="8">
        <f>Binning!N601</f>
        <v>45</v>
      </c>
      <c r="M604" s="8">
        <f>Binning!Y601</f>
        <v>5</v>
      </c>
      <c r="O604" s="8">
        <f t="shared" si="368"/>
        <v>100</v>
      </c>
      <c r="P604" s="8">
        <f>Binning!AZ601</f>
        <v>12.93</v>
      </c>
      <c r="Q604" s="8" t="str">
        <f t="shared" si="369"/>
        <v>MD002_E2</v>
      </c>
      <c r="R604" s="8">
        <f t="shared" si="398"/>
        <v>670</v>
      </c>
      <c r="S604" s="8">
        <f t="shared" si="398"/>
        <v>670</v>
      </c>
      <c r="T604" s="8">
        <f t="shared" si="398"/>
        <v>670</v>
      </c>
      <c r="U604" s="8">
        <f t="shared" si="398"/>
        <v>665</v>
      </c>
      <c r="V604" s="8">
        <f t="shared" si="398"/>
        <v>655</v>
      </c>
      <c r="W604" s="8">
        <f t="shared" si="398"/>
        <v>650</v>
      </c>
      <c r="X604" s="8">
        <f t="shared" si="398"/>
        <v>640</v>
      </c>
      <c r="Y604" s="8">
        <f t="shared" si="398"/>
        <v>635</v>
      </c>
      <c r="Z604" s="8">
        <f t="shared" si="398"/>
        <v>630</v>
      </c>
      <c r="AA604" s="8">
        <f t="shared" si="398"/>
        <v>625</v>
      </c>
      <c r="AB604" s="8">
        <f t="shared" si="398"/>
        <v>625</v>
      </c>
      <c r="AC604" s="8" t="str">
        <f t="shared" si="398"/>
        <v/>
      </c>
      <c r="AD604" s="8" t="str">
        <f t="shared" si="398"/>
        <v/>
      </c>
      <c r="AE604" s="8" t="str">
        <f t="shared" si="398"/>
        <v/>
      </c>
      <c r="AF604" s="8" t="str">
        <f t="shared" si="398"/>
        <v/>
      </c>
      <c r="AG604" s="8" t="str">
        <f t="shared" si="398"/>
        <v/>
      </c>
      <c r="AH604" s="8" t="str">
        <f t="shared" si="366"/>
        <v/>
      </c>
      <c r="AI604" s="8" t="str">
        <f t="shared" si="366"/>
        <v/>
      </c>
      <c r="AJ604" s="8" t="str">
        <f t="shared" si="366"/>
        <v/>
      </c>
      <c r="AK604" s="8" t="str">
        <f t="shared" si="366"/>
        <v/>
      </c>
      <c r="AL604" s="8" t="str">
        <f t="shared" si="366"/>
        <v/>
      </c>
      <c r="AM604" s="8" t="str">
        <f t="shared" si="366"/>
        <v/>
      </c>
      <c r="AN604" s="8" t="str">
        <f t="shared" si="366"/>
        <v/>
      </c>
      <c r="AO604" s="8" t="str">
        <f t="shared" si="366"/>
        <v/>
      </c>
      <c r="AQ604" s="8">
        <f t="shared" si="370"/>
        <v>100</v>
      </c>
      <c r="AR604" s="8">
        <f t="shared" si="371"/>
        <v>12.93</v>
      </c>
      <c r="AS604" s="8" t="str">
        <f t="shared" si="372"/>
        <v>MD002_E2</v>
      </c>
      <c r="AT604" s="8">
        <f t="shared" si="373"/>
        <v>715</v>
      </c>
      <c r="AU604" s="8">
        <f t="shared" si="374"/>
        <v>715</v>
      </c>
      <c r="AV604" s="8">
        <f t="shared" si="375"/>
        <v>715</v>
      </c>
      <c r="AW604" s="8">
        <f t="shared" si="376"/>
        <v>710</v>
      </c>
      <c r="AX604" s="8">
        <f t="shared" si="377"/>
        <v>700</v>
      </c>
      <c r="AY604" s="8">
        <f t="shared" si="378"/>
        <v>695</v>
      </c>
      <c r="AZ604" s="8">
        <f t="shared" si="379"/>
        <v>685</v>
      </c>
      <c r="BA604" s="8">
        <f t="shared" si="380"/>
        <v>680</v>
      </c>
      <c r="BB604" s="8">
        <f t="shared" si="381"/>
        <v>675</v>
      </c>
      <c r="BC604" s="8">
        <f t="shared" si="382"/>
        <v>670</v>
      </c>
      <c r="BD604" s="8">
        <f t="shared" si="383"/>
        <v>670</v>
      </c>
      <c r="BE604" s="8" t="str">
        <f t="shared" si="384"/>
        <v/>
      </c>
      <c r="BF604" s="8" t="str">
        <f t="shared" si="385"/>
        <v/>
      </c>
      <c r="BG604" s="8" t="str">
        <f t="shared" si="386"/>
        <v/>
      </c>
      <c r="BH604" s="8" t="str">
        <f t="shared" si="387"/>
        <v/>
      </c>
      <c r="BI604" s="8" t="str">
        <f t="shared" si="388"/>
        <v/>
      </c>
      <c r="BJ604" s="8" t="str">
        <f t="shared" si="389"/>
        <v/>
      </c>
      <c r="BK604" s="8" t="str">
        <f t="shared" si="390"/>
        <v/>
      </c>
      <c r="BL604" s="8" t="str">
        <f t="shared" si="391"/>
        <v/>
      </c>
      <c r="BM604" s="8" t="str">
        <f t="shared" si="392"/>
        <v/>
      </c>
      <c r="BN604" s="8" t="str">
        <f t="shared" si="393"/>
        <v/>
      </c>
      <c r="BO604" s="8" t="str">
        <f t="shared" si="394"/>
        <v/>
      </c>
      <c r="BP604" s="8" t="str">
        <f t="shared" si="395"/>
        <v/>
      </c>
      <c r="BQ604" s="8" t="str">
        <f t="shared" si="396"/>
        <v/>
      </c>
    </row>
    <row r="605" spans="1:69" x14ac:dyDescent="0.2">
      <c r="A605" s="8" t="str">
        <f>Binning!B602</f>
        <v>DCS_DDR</v>
      </c>
      <c r="B605" s="8" t="str">
        <f>Binning!C602</f>
        <v>MD002</v>
      </c>
      <c r="C605" s="8" t="str">
        <f>Binning!D602</f>
        <v>E3</v>
      </c>
      <c r="D605" s="8" t="str">
        <f>Binning!F602</f>
        <v>MD002_E3</v>
      </c>
      <c r="E605" s="8" t="str">
        <f>Binning!G602</f>
        <v>Bin1</v>
      </c>
      <c r="F605" s="8">
        <f>Binning!H602</f>
        <v>705</v>
      </c>
      <c r="G605" s="8">
        <f>Binning!I602</f>
        <v>85</v>
      </c>
      <c r="H605" s="8">
        <f>Binning!J602</f>
        <v>12.9</v>
      </c>
      <c r="J605" s="8">
        <f>Binning!L602</f>
        <v>660</v>
      </c>
      <c r="K605" s="8">
        <f>Binning!M602</f>
        <v>545</v>
      </c>
      <c r="L605" s="8">
        <f>Binning!N602</f>
        <v>45</v>
      </c>
      <c r="M605" s="8">
        <f>Binning!Y602</f>
        <v>5</v>
      </c>
      <c r="O605" s="8">
        <f t="shared" si="368"/>
        <v>100</v>
      </c>
      <c r="P605" s="8">
        <f>Binning!AZ602</f>
        <v>12.93</v>
      </c>
      <c r="Q605" s="8" t="str">
        <f t="shared" si="369"/>
        <v>MD002_E3</v>
      </c>
      <c r="R605" s="8">
        <f t="shared" si="398"/>
        <v>660</v>
      </c>
      <c r="S605" s="8">
        <f t="shared" si="398"/>
        <v>660</v>
      </c>
      <c r="T605" s="8">
        <f t="shared" si="398"/>
        <v>660</v>
      </c>
      <c r="U605" s="8">
        <f t="shared" si="398"/>
        <v>650</v>
      </c>
      <c r="V605" s="8">
        <f t="shared" si="398"/>
        <v>640</v>
      </c>
      <c r="W605" s="8">
        <f t="shared" si="398"/>
        <v>635</v>
      </c>
      <c r="X605" s="8">
        <f t="shared" si="398"/>
        <v>625</v>
      </c>
      <c r="Y605" s="8">
        <f t="shared" si="398"/>
        <v>620</v>
      </c>
      <c r="Z605" s="8">
        <f t="shared" si="398"/>
        <v>615</v>
      </c>
      <c r="AA605" s="8">
        <f t="shared" si="398"/>
        <v>610</v>
      </c>
      <c r="AB605" s="8">
        <f t="shared" si="398"/>
        <v>610</v>
      </c>
      <c r="AC605" s="8" t="str">
        <f t="shared" si="398"/>
        <v/>
      </c>
      <c r="AD605" s="8" t="str">
        <f t="shared" si="398"/>
        <v/>
      </c>
      <c r="AE605" s="8" t="str">
        <f t="shared" si="398"/>
        <v/>
      </c>
      <c r="AF605" s="8" t="str">
        <f t="shared" si="398"/>
        <v/>
      </c>
      <c r="AG605" s="8" t="str">
        <f t="shared" si="398"/>
        <v/>
      </c>
      <c r="AH605" s="8" t="str">
        <f t="shared" si="366"/>
        <v/>
      </c>
      <c r="AI605" s="8" t="str">
        <f t="shared" si="366"/>
        <v/>
      </c>
      <c r="AJ605" s="8" t="str">
        <f t="shared" si="366"/>
        <v/>
      </c>
      <c r="AK605" s="8" t="str">
        <f t="shared" si="366"/>
        <v/>
      </c>
      <c r="AL605" s="8" t="str">
        <f t="shared" si="366"/>
        <v/>
      </c>
      <c r="AM605" s="8" t="str">
        <f t="shared" si="366"/>
        <v/>
      </c>
      <c r="AN605" s="8" t="str">
        <f t="shared" si="366"/>
        <v/>
      </c>
      <c r="AO605" s="8" t="str">
        <f t="shared" si="366"/>
        <v/>
      </c>
      <c r="AQ605" s="8">
        <f t="shared" si="370"/>
        <v>100</v>
      </c>
      <c r="AR605" s="8">
        <f t="shared" si="371"/>
        <v>12.93</v>
      </c>
      <c r="AS605" s="8" t="str">
        <f t="shared" si="372"/>
        <v>MD002_E3</v>
      </c>
      <c r="AT605" s="8">
        <f t="shared" si="373"/>
        <v>705</v>
      </c>
      <c r="AU605" s="8">
        <f t="shared" si="374"/>
        <v>705</v>
      </c>
      <c r="AV605" s="8">
        <f t="shared" si="375"/>
        <v>705</v>
      </c>
      <c r="AW605" s="8">
        <f t="shared" si="376"/>
        <v>695</v>
      </c>
      <c r="AX605" s="8">
        <f t="shared" si="377"/>
        <v>685</v>
      </c>
      <c r="AY605" s="8">
        <f t="shared" si="378"/>
        <v>680</v>
      </c>
      <c r="AZ605" s="8">
        <f t="shared" si="379"/>
        <v>670</v>
      </c>
      <c r="BA605" s="8">
        <f t="shared" si="380"/>
        <v>665</v>
      </c>
      <c r="BB605" s="8">
        <f t="shared" si="381"/>
        <v>660</v>
      </c>
      <c r="BC605" s="8">
        <f t="shared" si="382"/>
        <v>655</v>
      </c>
      <c r="BD605" s="8">
        <f t="shared" si="383"/>
        <v>655</v>
      </c>
      <c r="BE605" s="8" t="str">
        <f t="shared" si="384"/>
        <v/>
      </c>
      <c r="BF605" s="8" t="str">
        <f t="shared" si="385"/>
        <v/>
      </c>
      <c r="BG605" s="8" t="str">
        <f t="shared" si="386"/>
        <v/>
      </c>
      <c r="BH605" s="8" t="str">
        <f t="shared" si="387"/>
        <v/>
      </c>
      <c r="BI605" s="8" t="str">
        <f t="shared" si="388"/>
        <v/>
      </c>
      <c r="BJ605" s="8" t="str">
        <f t="shared" si="389"/>
        <v/>
      </c>
      <c r="BK605" s="8" t="str">
        <f t="shared" si="390"/>
        <v/>
      </c>
      <c r="BL605" s="8" t="str">
        <f t="shared" si="391"/>
        <v/>
      </c>
      <c r="BM605" s="8" t="str">
        <f t="shared" si="392"/>
        <v/>
      </c>
      <c r="BN605" s="8" t="str">
        <f t="shared" si="393"/>
        <v/>
      </c>
      <c r="BO605" s="8" t="str">
        <f t="shared" si="394"/>
        <v/>
      </c>
      <c r="BP605" s="8" t="str">
        <f t="shared" si="395"/>
        <v/>
      </c>
      <c r="BQ605" s="8" t="str">
        <f t="shared" si="396"/>
        <v/>
      </c>
    </row>
    <row r="606" spans="1:69" x14ac:dyDescent="0.2">
      <c r="A606" s="8" t="str">
        <f>Binning!B603</f>
        <v>DCS_DDR</v>
      </c>
      <c r="B606" s="8" t="str">
        <f>Binning!C603</f>
        <v>MD002</v>
      </c>
      <c r="C606" s="8" t="str">
        <f>Binning!D603</f>
        <v>E4</v>
      </c>
      <c r="D606" s="8" t="str">
        <f>Binning!F603</f>
        <v>MD002_E4</v>
      </c>
      <c r="E606" s="8" t="str">
        <f>Binning!G603</f>
        <v>Bin1</v>
      </c>
      <c r="F606" s="8">
        <f>Binning!H603</f>
        <v>690</v>
      </c>
      <c r="G606" s="8">
        <f>Binning!I603</f>
        <v>85</v>
      </c>
      <c r="H606" s="8">
        <f>Binning!J603</f>
        <v>12.9</v>
      </c>
      <c r="J606" s="8">
        <f>Binning!L603</f>
        <v>660</v>
      </c>
      <c r="K606" s="8">
        <f>Binning!M603</f>
        <v>545</v>
      </c>
      <c r="L606" s="8">
        <f>Binning!N603</f>
        <v>45</v>
      </c>
      <c r="M606" s="8">
        <f>Binning!Y603</f>
        <v>5</v>
      </c>
      <c r="O606" s="8">
        <f t="shared" si="368"/>
        <v>100</v>
      </c>
      <c r="P606" s="8">
        <f>Binning!AZ603</f>
        <v>12.93</v>
      </c>
      <c r="Q606" s="8" t="str">
        <f t="shared" si="369"/>
        <v>MD002_E4</v>
      </c>
      <c r="R606" s="8">
        <f t="shared" si="398"/>
        <v>660</v>
      </c>
      <c r="S606" s="8">
        <f t="shared" si="398"/>
        <v>660</v>
      </c>
      <c r="T606" s="8">
        <f t="shared" si="398"/>
        <v>650</v>
      </c>
      <c r="U606" s="8">
        <f t="shared" si="398"/>
        <v>635</v>
      </c>
      <c r="V606" s="8">
        <f t="shared" si="398"/>
        <v>625</v>
      </c>
      <c r="W606" s="8">
        <f t="shared" si="398"/>
        <v>620</v>
      </c>
      <c r="X606" s="8">
        <f t="shared" si="398"/>
        <v>610</v>
      </c>
      <c r="Y606" s="8">
        <f t="shared" si="398"/>
        <v>605</v>
      </c>
      <c r="Z606" s="8">
        <f t="shared" si="398"/>
        <v>600</v>
      </c>
      <c r="AA606" s="8">
        <f t="shared" si="398"/>
        <v>595</v>
      </c>
      <c r="AB606" s="8">
        <f t="shared" si="398"/>
        <v>595</v>
      </c>
      <c r="AC606" s="8" t="str">
        <f t="shared" si="398"/>
        <v/>
      </c>
      <c r="AD606" s="8" t="str">
        <f t="shared" si="398"/>
        <v/>
      </c>
      <c r="AE606" s="8" t="str">
        <f t="shared" si="398"/>
        <v/>
      </c>
      <c r="AF606" s="8" t="str">
        <f t="shared" si="398"/>
        <v/>
      </c>
      <c r="AG606" s="8" t="str">
        <f t="shared" si="398"/>
        <v/>
      </c>
      <c r="AH606" s="8" t="str">
        <f t="shared" si="366"/>
        <v/>
      </c>
      <c r="AI606" s="8" t="str">
        <f t="shared" si="366"/>
        <v/>
      </c>
      <c r="AJ606" s="8" t="str">
        <f t="shared" si="366"/>
        <v/>
      </c>
      <c r="AK606" s="8" t="str">
        <f t="shared" si="366"/>
        <v/>
      </c>
      <c r="AL606" s="8" t="str">
        <f t="shared" si="366"/>
        <v/>
      </c>
      <c r="AM606" s="8" t="str">
        <f t="shared" si="366"/>
        <v/>
      </c>
      <c r="AN606" s="8" t="str">
        <f t="shared" si="366"/>
        <v/>
      </c>
      <c r="AO606" s="8" t="str">
        <f t="shared" si="366"/>
        <v/>
      </c>
      <c r="AQ606" s="8">
        <f t="shared" si="370"/>
        <v>100</v>
      </c>
      <c r="AR606" s="8">
        <f t="shared" si="371"/>
        <v>12.93</v>
      </c>
      <c r="AS606" s="8" t="str">
        <f t="shared" si="372"/>
        <v>MD002_E4</v>
      </c>
      <c r="AT606" s="8">
        <f t="shared" si="373"/>
        <v>705</v>
      </c>
      <c r="AU606" s="8">
        <f t="shared" si="374"/>
        <v>705</v>
      </c>
      <c r="AV606" s="8">
        <f t="shared" si="375"/>
        <v>695</v>
      </c>
      <c r="AW606" s="8">
        <f t="shared" si="376"/>
        <v>680</v>
      </c>
      <c r="AX606" s="8">
        <f t="shared" si="377"/>
        <v>670</v>
      </c>
      <c r="AY606" s="8">
        <f t="shared" si="378"/>
        <v>665</v>
      </c>
      <c r="AZ606" s="8">
        <f t="shared" si="379"/>
        <v>655</v>
      </c>
      <c r="BA606" s="8">
        <f t="shared" si="380"/>
        <v>650</v>
      </c>
      <c r="BB606" s="8">
        <f t="shared" si="381"/>
        <v>645</v>
      </c>
      <c r="BC606" s="8">
        <f t="shared" si="382"/>
        <v>640</v>
      </c>
      <c r="BD606" s="8">
        <f t="shared" si="383"/>
        <v>640</v>
      </c>
      <c r="BE606" s="8" t="str">
        <f t="shared" si="384"/>
        <v/>
      </c>
      <c r="BF606" s="8" t="str">
        <f t="shared" si="385"/>
        <v/>
      </c>
      <c r="BG606" s="8" t="str">
        <f t="shared" si="386"/>
        <v/>
      </c>
      <c r="BH606" s="8" t="str">
        <f t="shared" si="387"/>
        <v/>
      </c>
      <c r="BI606" s="8" t="str">
        <f t="shared" si="388"/>
        <v/>
      </c>
      <c r="BJ606" s="8" t="str">
        <f t="shared" si="389"/>
        <v/>
      </c>
      <c r="BK606" s="8" t="str">
        <f t="shared" si="390"/>
        <v/>
      </c>
      <c r="BL606" s="8" t="str">
        <f t="shared" si="391"/>
        <v/>
      </c>
      <c r="BM606" s="8" t="str">
        <f t="shared" si="392"/>
        <v/>
      </c>
      <c r="BN606" s="8" t="str">
        <f t="shared" si="393"/>
        <v/>
      </c>
      <c r="BO606" s="8" t="str">
        <f t="shared" si="394"/>
        <v/>
      </c>
      <c r="BP606" s="8" t="str">
        <f t="shared" si="395"/>
        <v/>
      </c>
      <c r="BQ606" s="8" t="str">
        <f t="shared" si="396"/>
        <v/>
      </c>
    </row>
    <row r="607" spans="1:69" x14ac:dyDescent="0.2">
      <c r="A607" s="8" t="str">
        <f>Binning!B604</f>
        <v>DCS_DDR</v>
      </c>
      <c r="B607" s="8" t="str">
        <f>Binning!C604</f>
        <v>MD002</v>
      </c>
      <c r="C607" s="8" t="str">
        <f>Binning!D604</f>
        <v>E5</v>
      </c>
      <c r="D607" s="8" t="str">
        <f>Binning!F604</f>
        <v>MD002_E5</v>
      </c>
      <c r="E607" s="8" t="str">
        <f>Binning!G604</f>
        <v>Bin1</v>
      </c>
      <c r="F607" s="8">
        <f>Binning!H604</f>
        <v>675</v>
      </c>
      <c r="G607" s="8">
        <f>Binning!I604</f>
        <v>85</v>
      </c>
      <c r="H607" s="8">
        <f>Binning!J604</f>
        <v>12.9</v>
      </c>
      <c r="J607" s="8">
        <f>Binning!L604</f>
        <v>660</v>
      </c>
      <c r="K607" s="8">
        <f>Binning!M604</f>
        <v>545</v>
      </c>
      <c r="L607" s="8">
        <f>Binning!N604</f>
        <v>45</v>
      </c>
      <c r="M607" s="8">
        <f>Binning!Y604</f>
        <v>5</v>
      </c>
      <c r="O607" s="8">
        <f t="shared" si="368"/>
        <v>100</v>
      </c>
      <c r="P607" s="8">
        <f>Binning!AZ604</f>
        <v>12.93</v>
      </c>
      <c r="Q607" s="8" t="str">
        <f t="shared" si="369"/>
        <v>MD002_E5</v>
      </c>
      <c r="R607" s="8">
        <f t="shared" si="398"/>
        <v>660</v>
      </c>
      <c r="S607" s="8">
        <f t="shared" si="398"/>
        <v>660</v>
      </c>
      <c r="T607" s="8">
        <f t="shared" si="398"/>
        <v>635</v>
      </c>
      <c r="U607" s="8">
        <f t="shared" si="398"/>
        <v>620</v>
      </c>
      <c r="V607" s="8">
        <f t="shared" si="398"/>
        <v>610</v>
      </c>
      <c r="W607" s="8">
        <f t="shared" si="398"/>
        <v>605</v>
      </c>
      <c r="X607" s="8">
        <f t="shared" si="398"/>
        <v>595</v>
      </c>
      <c r="Y607" s="8">
        <f t="shared" si="398"/>
        <v>590</v>
      </c>
      <c r="Z607" s="8">
        <f t="shared" si="398"/>
        <v>585</v>
      </c>
      <c r="AA607" s="8">
        <f t="shared" si="398"/>
        <v>580</v>
      </c>
      <c r="AB607" s="8">
        <f t="shared" si="398"/>
        <v>580</v>
      </c>
      <c r="AC607" s="8" t="str">
        <f t="shared" si="398"/>
        <v/>
      </c>
      <c r="AD607" s="8" t="str">
        <f t="shared" si="398"/>
        <v/>
      </c>
      <c r="AE607" s="8" t="str">
        <f t="shared" si="398"/>
        <v/>
      </c>
      <c r="AF607" s="8" t="str">
        <f t="shared" si="398"/>
        <v/>
      </c>
      <c r="AG607" s="8" t="str">
        <f t="shared" si="366"/>
        <v/>
      </c>
      <c r="AH607" s="8" t="str">
        <f t="shared" si="366"/>
        <v/>
      </c>
      <c r="AI607" s="8" t="str">
        <f t="shared" si="366"/>
        <v/>
      </c>
      <c r="AJ607" s="8" t="str">
        <f t="shared" si="366"/>
        <v/>
      </c>
      <c r="AK607" s="8" t="str">
        <f t="shared" si="366"/>
        <v/>
      </c>
      <c r="AL607" s="8" t="str">
        <f t="shared" si="366"/>
        <v/>
      </c>
      <c r="AM607" s="8" t="str">
        <f t="shared" si="366"/>
        <v/>
      </c>
      <c r="AN607" s="8" t="str">
        <f t="shared" si="366"/>
        <v/>
      </c>
      <c r="AO607" s="8" t="str">
        <f t="shared" si="366"/>
        <v/>
      </c>
      <c r="AQ607" s="8">
        <f t="shared" si="370"/>
        <v>100</v>
      </c>
      <c r="AR607" s="8">
        <f t="shared" si="371"/>
        <v>12.93</v>
      </c>
      <c r="AS607" s="8" t="str">
        <f t="shared" si="372"/>
        <v>MD002_E5</v>
      </c>
      <c r="AT607" s="8">
        <f t="shared" si="373"/>
        <v>705</v>
      </c>
      <c r="AU607" s="8">
        <f t="shared" si="374"/>
        <v>705</v>
      </c>
      <c r="AV607" s="8">
        <f t="shared" si="375"/>
        <v>680</v>
      </c>
      <c r="AW607" s="8">
        <f t="shared" si="376"/>
        <v>665</v>
      </c>
      <c r="AX607" s="8">
        <f t="shared" si="377"/>
        <v>655</v>
      </c>
      <c r="AY607" s="8">
        <f t="shared" si="378"/>
        <v>650</v>
      </c>
      <c r="AZ607" s="8">
        <f t="shared" si="379"/>
        <v>640</v>
      </c>
      <c r="BA607" s="8">
        <f t="shared" si="380"/>
        <v>635</v>
      </c>
      <c r="BB607" s="8">
        <f t="shared" si="381"/>
        <v>630</v>
      </c>
      <c r="BC607" s="8">
        <f t="shared" si="382"/>
        <v>625</v>
      </c>
      <c r="BD607" s="8">
        <f t="shared" si="383"/>
        <v>625</v>
      </c>
      <c r="BE607" s="8" t="str">
        <f t="shared" si="384"/>
        <v/>
      </c>
      <c r="BF607" s="8" t="str">
        <f t="shared" si="385"/>
        <v/>
      </c>
      <c r="BG607" s="8" t="str">
        <f t="shared" si="386"/>
        <v/>
      </c>
      <c r="BH607" s="8" t="str">
        <f t="shared" si="387"/>
        <v/>
      </c>
      <c r="BI607" s="8" t="str">
        <f t="shared" si="388"/>
        <v/>
      </c>
      <c r="BJ607" s="8" t="str">
        <f t="shared" si="389"/>
        <v/>
      </c>
      <c r="BK607" s="8" t="str">
        <f t="shared" si="390"/>
        <v/>
      </c>
      <c r="BL607" s="8" t="str">
        <f t="shared" si="391"/>
        <v/>
      </c>
      <c r="BM607" s="8" t="str">
        <f t="shared" si="392"/>
        <v/>
      </c>
      <c r="BN607" s="8" t="str">
        <f t="shared" si="393"/>
        <v/>
      </c>
      <c r="BO607" s="8" t="str">
        <f t="shared" si="394"/>
        <v/>
      </c>
      <c r="BP607" s="8" t="str">
        <f t="shared" si="395"/>
        <v/>
      </c>
      <c r="BQ607" s="8" t="str">
        <f t="shared" si="396"/>
        <v/>
      </c>
    </row>
    <row r="608" spans="1:69" x14ac:dyDescent="0.2">
      <c r="A608" s="8" t="str">
        <f>Binning!B605</f>
        <v>DCS_DDR</v>
      </c>
      <c r="B608" s="8" t="str">
        <f>Binning!C605</f>
        <v>MD002</v>
      </c>
      <c r="C608" s="8" t="str">
        <f>Binning!D605</f>
        <v>E6</v>
      </c>
      <c r="D608" s="8" t="str">
        <f>Binning!F605</f>
        <v>MD002_E6</v>
      </c>
      <c r="E608" s="8" t="str">
        <f>Binning!G605</f>
        <v>Bin1</v>
      </c>
      <c r="F608" s="8">
        <f>Binning!H605</f>
        <v>660</v>
      </c>
      <c r="G608" s="8">
        <f>Binning!I605</f>
        <v>85</v>
      </c>
      <c r="H608" s="8">
        <f>Binning!J605</f>
        <v>12.9</v>
      </c>
      <c r="J608" s="8">
        <f>Binning!L605</f>
        <v>660</v>
      </c>
      <c r="K608" s="8">
        <f>Binning!M605</f>
        <v>545</v>
      </c>
      <c r="L608" s="8">
        <f>Binning!N605</f>
        <v>45</v>
      </c>
      <c r="M608" s="8">
        <f>Binning!Y605</f>
        <v>5</v>
      </c>
      <c r="O608" s="8">
        <f t="shared" si="368"/>
        <v>100</v>
      </c>
      <c r="P608" s="8">
        <f>Binning!AZ605</f>
        <v>12.93</v>
      </c>
      <c r="Q608" s="8" t="str">
        <f t="shared" si="369"/>
        <v>MD002_E6</v>
      </c>
      <c r="R608" s="8">
        <f t="shared" si="398"/>
        <v>660</v>
      </c>
      <c r="S608" s="8">
        <f t="shared" si="398"/>
        <v>650</v>
      </c>
      <c r="T608" s="8">
        <f t="shared" si="398"/>
        <v>620</v>
      </c>
      <c r="U608" s="8">
        <f t="shared" si="398"/>
        <v>605</v>
      </c>
      <c r="V608" s="8">
        <f t="shared" si="398"/>
        <v>595</v>
      </c>
      <c r="W608" s="8">
        <f t="shared" si="398"/>
        <v>590</v>
      </c>
      <c r="X608" s="8">
        <f t="shared" si="398"/>
        <v>580</v>
      </c>
      <c r="Y608" s="8">
        <f t="shared" si="398"/>
        <v>575</v>
      </c>
      <c r="Z608" s="8">
        <f t="shared" si="398"/>
        <v>570</v>
      </c>
      <c r="AA608" s="8">
        <f t="shared" si="398"/>
        <v>565</v>
      </c>
      <c r="AB608" s="8">
        <f t="shared" si="398"/>
        <v>565</v>
      </c>
      <c r="AC608" s="8" t="str">
        <f t="shared" si="398"/>
        <v/>
      </c>
      <c r="AD608" s="8" t="str">
        <f t="shared" si="398"/>
        <v/>
      </c>
      <c r="AE608" s="8" t="str">
        <f t="shared" si="398"/>
        <v/>
      </c>
      <c r="AF608" s="8" t="str">
        <f t="shared" si="398"/>
        <v/>
      </c>
      <c r="AG608" s="8" t="str">
        <f t="shared" si="398"/>
        <v/>
      </c>
      <c r="AH608" s="8" t="str">
        <f t="shared" si="366"/>
        <v/>
      </c>
      <c r="AI608" s="8" t="str">
        <f t="shared" si="366"/>
        <v/>
      </c>
      <c r="AJ608" s="8" t="str">
        <f t="shared" si="366"/>
        <v/>
      </c>
      <c r="AK608" s="8" t="str">
        <f t="shared" si="366"/>
        <v/>
      </c>
      <c r="AL608" s="8" t="str">
        <f t="shared" si="366"/>
        <v/>
      </c>
      <c r="AM608" s="8" t="str">
        <f t="shared" si="366"/>
        <v/>
      </c>
      <c r="AN608" s="8" t="str">
        <f t="shared" si="366"/>
        <v/>
      </c>
      <c r="AO608" s="8" t="str">
        <f t="shared" si="366"/>
        <v/>
      </c>
      <c r="AQ608" s="8">
        <f t="shared" si="370"/>
        <v>100</v>
      </c>
      <c r="AR608" s="8">
        <f t="shared" si="371"/>
        <v>12.93</v>
      </c>
      <c r="AS608" s="8" t="str">
        <f t="shared" si="372"/>
        <v>MD002_E6</v>
      </c>
      <c r="AT608" s="8">
        <f t="shared" si="373"/>
        <v>705</v>
      </c>
      <c r="AU608" s="8">
        <f t="shared" si="374"/>
        <v>695</v>
      </c>
      <c r="AV608" s="8">
        <f t="shared" si="375"/>
        <v>665</v>
      </c>
      <c r="AW608" s="8">
        <f t="shared" si="376"/>
        <v>650</v>
      </c>
      <c r="AX608" s="8">
        <f t="shared" si="377"/>
        <v>640</v>
      </c>
      <c r="AY608" s="8">
        <f t="shared" si="378"/>
        <v>635</v>
      </c>
      <c r="AZ608" s="8">
        <f t="shared" si="379"/>
        <v>625</v>
      </c>
      <c r="BA608" s="8">
        <f t="shared" si="380"/>
        <v>620</v>
      </c>
      <c r="BB608" s="8">
        <f t="shared" si="381"/>
        <v>615</v>
      </c>
      <c r="BC608" s="8">
        <f t="shared" si="382"/>
        <v>610</v>
      </c>
      <c r="BD608" s="8">
        <f t="shared" si="383"/>
        <v>610</v>
      </c>
      <c r="BE608" s="8" t="str">
        <f t="shared" si="384"/>
        <v/>
      </c>
      <c r="BF608" s="8" t="str">
        <f t="shared" si="385"/>
        <v/>
      </c>
      <c r="BG608" s="8" t="str">
        <f t="shared" si="386"/>
        <v/>
      </c>
      <c r="BH608" s="8" t="str">
        <f t="shared" si="387"/>
        <v/>
      </c>
      <c r="BI608" s="8" t="str">
        <f t="shared" si="388"/>
        <v/>
      </c>
      <c r="BJ608" s="8" t="str">
        <f t="shared" si="389"/>
        <v/>
      </c>
      <c r="BK608" s="8" t="str">
        <f t="shared" si="390"/>
        <v/>
      </c>
      <c r="BL608" s="8" t="str">
        <f t="shared" si="391"/>
        <v/>
      </c>
      <c r="BM608" s="8" t="str">
        <f t="shared" si="392"/>
        <v/>
      </c>
      <c r="BN608" s="8" t="str">
        <f t="shared" si="393"/>
        <v/>
      </c>
      <c r="BO608" s="8" t="str">
        <f t="shared" si="394"/>
        <v/>
      </c>
      <c r="BP608" s="8" t="str">
        <f t="shared" si="395"/>
        <v/>
      </c>
      <c r="BQ608" s="8" t="str">
        <f t="shared" si="396"/>
        <v/>
      </c>
    </row>
    <row r="609" spans="1:69" x14ac:dyDescent="0.2">
      <c r="A609" s="8" t="str">
        <f>Binning!B606</f>
        <v>DCS_DDR</v>
      </c>
      <c r="B609" s="8" t="str">
        <f>Binning!C606</f>
        <v>MD002</v>
      </c>
      <c r="C609" s="8" t="str">
        <f>Binning!D606</f>
        <v>E7</v>
      </c>
      <c r="D609" s="8" t="str">
        <f>Binning!F606</f>
        <v>MD002_E7</v>
      </c>
      <c r="E609" s="8" t="str">
        <f>Binning!G606</f>
        <v>Bin1</v>
      </c>
      <c r="F609" s="8">
        <f>Binning!H606</f>
        <v>645</v>
      </c>
      <c r="G609" s="8">
        <f>Binning!I606</f>
        <v>85</v>
      </c>
      <c r="H609" s="8">
        <f>Binning!J606</f>
        <v>12.9</v>
      </c>
      <c r="J609" s="8">
        <f>Binning!L606</f>
        <v>660</v>
      </c>
      <c r="K609" s="8">
        <f>Binning!M606</f>
        <v>545</v>
      </c>
      <c r="L609" s="8">
        <f>Binning!N606</f>
        <v>45</v>
      </c>
      <c r="M609" s="8">
        <f>Binning!Y606</f>
        <v>5</v>
      </c>
      <c r="O609" s="8">
        <f t="shared" si="368"/>
        <v>100</v>
      </c>
      <c r="P609" s="8">
        <f>Binning!AZ606</f>
        <v>12.93</v>
      </c>
      <c r="Q609" s="8" t="str">
        <f t="shared" si="369"/>
        <v>MD002_E7</v>
      </c>
      <c r="R609" s="8">
        <f t="shared" si="398"/>
        <v>660</v>
      </c>
      <c r="S609" s="8">
        <f t="shared" si="398"/>
        <v>635</v>
      </c>
      <c r="T609" s="8">
        <f t="shared" si="398"/>
        <v>605</v>
      </c>
      <c r="U609" s="8">
        <f t="shared" si="398"/>
        <v>590</v>
      </c>
      <c r="V609" s="8">
        <f t="shared" si="398"/>
        <v>580</v>
      </c>
      <c r="W609" s="8">
        <f t="shared" si="398"/>
        <v>575</v>
      </c>
      <c r="X609" s="8">
        <f t="shared" si="398"/>
        <v>565</v>
      </c>
      <c r="Y609" s="8">
        <f t="shared" si="398"/>
        <v>560</v>
      </c>
      <c r="Z609" s="8">
        <f t="shared" si="398"/>
        <v>555</v>
      </c>
      <c r="AA609" s="8">
        <f t="shared" si="398"/>
        <v>550</v>
      </c>
      <c r="AB609" s="8">
        <f t="shared" si="398"/>
        <v>550</v>
      </c>
      <c r="AC609" s="8" t="str">
        <f t="shared" si="398"/>
        <v/>
      </c>
      <c r="AD609" s="8" t="str">
        <f t="shared" si="398"/>
        <v/>
      </c>
      <c r="AE609" s="8" t="str">
        <f t="shared" si="398"/>
        <v/>
      </c>
      <c r="AF609" s="8" t="str">
        <f t="shared" si="398"/>
        <v/>
      </c>
      <c r="AG609" s="8" t="str">
        <f t="shared" si="398"/>
        <v/>
      </c>
      <c r="AH609" s="8" t="str">
        <f t="shared" si="366"/>
        <v/>
      </c>
      <c r="AI609" s="8" t="str">
        <f t="shared" si="366"/>
        <v/>
      </c>
      <c r="AJ609" s="8" t="str">
        <f t="shared" si="366"/>
        <v/>
      </c>
      <c r="AK609" s="8" t="str">
        <f t="shared" si="366"/>
        <v/>
      </c>
      <c r="AL609" s="8" t="str">
        <f t="shared" si="366"/>
        <v/>
      </c>
      <c r="AM609" s="8" t="str">
        <f t="shared" si="366"/>
        <v/>
      </c>
      <c r="AN609" s="8" t="str">
        <f t="shared" si="366"/>
        <v/>
      </c>
      <c r="AO609" s="8" t="str">
        <f t="shared" si="366"/>
        <v/>
      </c>
      <c r="AQ609" s="8">
        <f t="shared" si="370"/>
        <v>100</v>
      </c>
      <c r="AR609" s="8">
        <f t="shared" si="371"/>
        <v>12.93</v>
      </c>
      <c r="AS609" s="8" t="str">
        <f t="shared" si="372"/>
        <v>MD002_E7</v>
      </c>
      <c r="AT609" s="8">
        <f t="shared" si="373"/>
        <v>705</v>
      </c>
      <c r="AU609" s="8">
        <f t="shared" si="374"/>
        <v>680</v>
      </c>
      <c r="AV609" s="8">
        <f t="shared" si="375"/>
        <v>650</v>
      </c>
      <c r="AW609" s="8">
        <f t="shared" si="376"/>
        <v>635</v>
      </c>
      <c r="AX609" s="8">
        <f t="shared" si="377"/>
        <v>625</v>
      </c>
      <c r="AY609" s="8">
        <f t="shared" si="378"/>
        <v>620</v>
      </c>
      <c r="AZ609" s="8">
        <f t="shared" si="379"/>
        <v>610</v>
      </c>
      <c r="BA609" s="8">
        <f t="shared" si="380"/>
        <v>605</v>
      </c>
      <c r="BB609" s="8">
        <f t="shared" si="381"/>
        <v>600</v>
      </c>
      <c r="BC609" s="8">
        <f t="shared" si="382"/>
        <v>595</v>
      </c>
      <c r="BD609" s="8">
        <f t="shared" si="383"/>
        <v>595</v>
      </c>
      <c r="BE609" s="8" t="str">
        <f t="shared" si="384"/>
        <v/>
      </c>
      <c r="BF609" s="8" t="str">
        <f t="shared" si="385"/>
        <v/>
      </c>
      <c r="BG609" s="8" t="str">
        <f t="shared" si="386"/>
        <v/>
      </c>
      <c r="BH609" s="8" t="str">
        <f t="shared" si="387"/>
        <v/>
      </c>
      <c r="BI609" s="8" t="str">
        <f t="shared" si="388"/>
        <v/>
      </c>
      <c r="BJ609" s="8" t="str">
        <f t="shared" si="389"/>
        <v/>
      </c>
      <c r="BK609" s="8" t="str">
        <f t="shared" si="390"/>
        <v/>
      </c>
      <c r="BL609" s="8" t="str">
        <f t="shared" si="391"/>
        <v/>
      </c>
      <c r="BM609" s="8" t="str">
        <f t="shared" si="392"/>
        <v/>
      </c>
      <c r="BN609" s="8" t="str">
        <f t="shared" si="393"/>
        <v/>
      </c>
      <c r="BO609" s="8" t="str">
        <f t="shared" si="394"/>
        <v/>
      </c>
      <c r="BP609" s="8" t="str">
        <f t="shared" si="395"/>
        <v/>
      </c>
      <c r="BQ609" s="8" t="str">
        <f t="shared" si="396"/>
        <v/>
      </c>
    </row>
    <row r="610" spans="1:69" x14ac:dyDescent="0.2">
      <c r="A610" s="8" t="str">
        <f>Binning!B607</f>
        <v>DCS_DDR</v>
      </c>
      <c r="B610" s="8" t="str">
        <f>Binning!C607</f>
        <v>MD002</v>
      </c>
      <c r="C610" s="8" t="str">
        <f>Binning!D607</f>
        <v>E8</v>
      </c>
      <c r="D610" s="8" t="str">
        <f>Binning!F607</f>
        <v>MD002_E8</v>
      </c>
      <c r="E610" s="8" t="str">
        <f>Binning!G607</f>
        <v>Bin1</v>
      </c>
      <c r="F610" s="8">
        <f>Binning!H607</f>
        <v>630</v>
      </c>
      <c r="G610" s="8">
        <f>Binning!I607</f>
        <v>85</v>
      </c>
      <c r="H610" s="8">
        <f>Binning!J607</f>
        <v>12.9</v>
      </c>
      <c r="J610" s="8">
        <f>Binning!L607</f>
        <v>660</v>
      </c>
      <c r="K610" s="8">
        <f>Binning!M607</f>
        <v>545</v>
      </c>
      <c r="L610" s="8">
        <f>Binning!N607</f>
        <v>45</v>
      </c>
      <c r="M610" s="8">
        <f>Binning!Y607</f>
        <v>5</v>
      </c>
      <c r="O610" s="8">
        <f t="shared" si="368"/>
        <v>100</v>
      </c>
      <c r="P610" s="8">
        <f>Binning!AZ607</f>
        <v>12.93</v>
      </c>
      <c r="Q610" s="8" t="str">
        <f t="shared" si="369"/>
        <v>MD002_E8</v>
      </c>
      <c r="R610" s="8">
        <f t="shared" si="398"/>
        <v>660</v>
      </c>
      <c r="S610" s="8">
        <f t="shared" si="398"/>
        <v>620</v>
      </c>
      <c r="T610" s="8">
        <f t="shared" si="398"/>
        <v>590</v>
      </c>
      <c r="U610" s="8">
        <f t="shared" si="398"/>
        <v>575</v>
      </c>
      <c r="V610" s="8">
        <f t="shared" si="398"/>
        <v>565</v>
      </c>
      <c r="W610" s="8">
        <f t="shared" si="398"/>
        <v>560</v>
      </c>
      <c r="X610" s="8">
        <f t="shared" si="398"/>
        <v>550</v>
      </c>
      <c r="Y610" s="8">
        <f t="shared" si="398"/>
        <v>545</v>
      </c>
      <c r="Z610" s="8">
        <f t="shared" si="398"/>
        <v>545</v>
      </c>
      <c r="AA610" s="8">
        <f t="shared" si="398"/>
        <v>545</v>
      </c>
      <c r="AB610" s="8">
        <f t="shared" si="398"/>
        <v>545</v>
      </c>
      <c r="AC610" s="8" t="str">
        <f t="shared" si="398"/>
        <v/>
      </c>
      <c r="AD610" s="8" t="str">
        <f t="shared" si="398"/>
        <v/>
      </c>
      <c r="AE610" s="8" t="str">
        <f t="shared" si="398"/>
        <v/>
      </c>
      <c r="AF610" s="8" t="str">
        <f t="shared" si="398"/>
        <v/>
      </c>
      <c r="AG610" s="8" t="str">
        <f t="shared" si="398"/>
        <v/>
      </c>
      <c r="AH610" s="8" t="str">
        <f t="shared" si="366"/>
        <v/>
      </c>
      <c r="AI610" s="8" t="str">
        <f t="shared" si="366"/>
        <v/>
      </c>
      <c r="AJ610" s="8" t="str">
        <f t="shared" si="366"/>
        <v/>
      </c>
      <c r="AK610" s="8" t="str">
        <f t="shared" si="366"/>
        <v/>
      </c>
      <c r="AL610" s="8" t="str">
        <f t="shared" si="366"/>
        <v/>
      </c>
      <c r="AM610" s="8" t="str">
        <f t="shared" si="366"/>
        <v/>
      </c>
      <c r="AN610" s="8" t="str">
        <f t="shared" si="366"/>
        <v/>
      </c>
      <c r="AO610" s="8" t="str">
        <f t="shared" si="366"/>
        <v/>
      </c>
      <c r="AQ610" s="8">
        <f t="shared" si="370"/>
        <v>100</v>
      </c>
      <c r="AR610" s="8">
        <f t="shared" si="371"/>
        <v>12.93</v>
      </c>
      <c r="AS610" s="8" t="str">
        <f t="shared" si="372"/>
        <v>MD002_E8</v>
      </c>
      <c r="AT610" s="8">
        <f t="shared" si="373"/>
        <v>705</v>
      </c>
      <c r="AU610" s="8">
        <f t="shared" si="374"/>
        <v>665</v>
      </c>
      <c r="AV610" s="8">
        <f t="shared" si="375"/>
        <v>635</v>
      </c>
      <c r="AW610" s="8">
        <f t="shared" si="376"/>
        <v>620</v>
      </c>
      <c r="AX610" s="8">
        <f t="shared" si="377"/>
        <v>610</v>
      </c>
      <c r="AY610" s="8">
        <f t="shared" si="378"/>
        <v>605</v>
      </c>
      <c r="AZ610" s="8">
        <f t="shared" si="379"/>
        <v>595</v>
      </c>
      <c r="BA610" s="8">
        <f t="shared" si="380"/>
        <v>590</v>
      </c>
      <c r="BB610" s="8">
        <f t="shared" si="381"/>
        <v>590</v>
      </c>
      <c r="BC610" s="8">
        <f t="shared" si="382"/>
        <v>590</v>
      </c>
      <c r="BD610" s="8">
        <f t="shared" si="383"/>
        <v>590</v>
      </c>
      <c r="BE610" s="8" t="str">
        <f t="shared" si="384"/>
        <v/>
      </c>
      <c r="BF610" s="8" t="str">
        <f t="shared" si="385"/>
        <v/>
      </c>
      <c r="BG610" s="8" t="str">
        <f t="shared" si="386"/>
        <v/>
      </c>
      <c r="BH610" s="8" t="str">
        <f t="shared" si="387"/>
        <v/>
      </c>
      <c r="BI610" s="8" t="str">
        <f t="shared" si="388"/>
        <v/>
      </c>
      <c r="BJ610" s="8" t="str">
        <f t="shared" si="389"/>
        <v/>
      </c>
      <c r="BK610" s="8" t="str">
        <f t="shared" si="390"/>
        <v/>
      </c>
      <c r="BL610" s="8" t="str">
        <f t="shared" si="391"/>
        <v/>
      </c>
      <c r="BM610" s="8" t="str">
        <f t="shared" si="392"/>
        <v/>
      </c>
      <c r="BN610" s="8" t="str">
        <f t="shared" si="393"/>
        <v/>
      </c>
      <c r="BO610" s="8" t="str">
        <f t="shared" si="394"/>
        <v/>
      </c>
      <c r="BP610" s="8" t="str">
        <f t="shared" si="395"/>
        <v/>
      </c>
      <c r="BQ610" s="8" t="str">
        <f t="shared" si="396"/>
        <v/>
      </c>
    </row>
    <row r="611" spans="1:69" x14ac:dyDescent="0.2">
      <c r="A611" s="8" t="str">
        <f>Binning!B608</f>
        <v>DCS_DDR</v>
      </c>
      <c r="B611" s="8" t="str">
        <f>Binning!C608</f>
        <v>MD002</v>
      </c>
      <c r="C611" s="8" t="str">
        <f>Binning!D608</f>
        <v>E9</v>
      </c>
      <c r="D611" s="8" t="str">
        <f>Binning!F608</f>
        <v>MD002_E9</v>
      </c>
      <c r="E611" s="8" t="str">
        <f>Binning!G608</f>
        <v>Bin1</v>
      </c>
      <c r="F611" s="8">
        <f>Binning!H608</f>
        <v>615</v>
      </c>
      <c r="G611" s="8">
        <f>Binning!I608</f>
        <v>85</v>
      </c>
      <c r="H611" s="8">
        <f>Binning!J608</f>
        <v>12.9</v>
      </c>
      <c r="J611" s="8">
        <f>Binning!L608</f>
        <v>660</v>
      </c>
      <c r="K611" s="8">
        <f>Binning!M608</f>
        <v>545</v>
      </c>
      <c r="L611" s="8">
        <f>Binning!N608</f>
        <v>45</v>
      </c>
      <c r="M611" s="8">
        <f>Binning!Y608</f>
        <v>5</v>
      </c>
      <c r="O611" s="8">
        <f t="shared" si="368"/>
        <v>100</v>
      </c>
      <c r="P611" s="8">
        <f>Binning!AZ608</f>
        <v>12.93</v>
      </c>
      <c r="Q611" s="8" t="str">
        <f t="shared" si="369"/>
        <v>MD002_E9</v>
      </c>
      <c r="R611" s="8">
        <f t="shared" si="398"/>
        <v>660</v>
      </c>
      <c r="S611" s="8">
        <f t="shared" si="398"/>
        <v>605</v>
      </c>
      <c r="T611" s="8">
        <f t="shared" si="398"/>
        <v>575</v>
      </c>
      <c r="U611" s="8">
        <f t="shared" si="398"/>
        <v>560</v>
      </c>
      <c r="V611" s="8">
        <f t="shared" si="398"/>
        <v>550</v>
      </c>
      <c r="W611" s="8">
        <f t="shared" si="398"/>
        <v>545</v>
      </c>
      <c r="X611" s="8">
        <f t="shared" si="398"/>
        <v>545</v>
      </c>
      <c r="Y611" s="8">
        <f t="shared" si="398"/>
        <v>545</v>
      </c>
      <c r="Z611" s="8">
        <f t="shared" si="398"/>
        <v>545</v>
      </c>
      <c r="AA611" s="8">
        <f t="shared" si="398"/>
        <v>545</v>
      </c>
      <c r="AB611" s="8">
        <f t="shared" si="398"/>
        <v>545</v>
      </c>
      <c r="AC611" s="8" t="str">
        <f t="shared" si="398"/>
        <v/>
      </c>
      <c r="AD611" s="8" t="str">
        <f t="shared" si="398"/>
        <v/>
      </c>
      <c r="AE611" s="8" t="str">
        <f t="shared" si="398"/>
        <v/>
      </c>
      <c r="AF611" s="8" t="str">
        <f t="shared" si="398"/>
        <v/>
      </c>
      <c r="AG611" s="8" t="str">
        <f t="shared" si="398"/>
        <v/>
      </c>
      <c r="AH611" s="8" t="str">
        <f t="shared" si="366"/>
        <v/>
      </c>
      <c r="AI611" s="8" t="str">
        <f t="shared" si="366"/>
        <v/>
      </c>
      <c r="AJ611" s="8" t="str">
        <f t="shared" si="366"/>
        <v/>
      </c>
      <c r="AK611" s="8" t="str">
        <f t="shared" si="366"/>
        <v/>
      </c>
      <c r="AL611" s="8" t="str">
        <f t="shared" si="366"/>
        <v/>
      </c>
      <c r="AM611" s="8" t="str">
        <f t="shared" si="366"/>
        <v/>
      </c>
      <c r="AN611" s="8" t="str">
        <f t="shared" si="366"/>
        <v/>
      </c>
      <c r="AO611" s="8" t="str">
        <f t="shared" si="366"/>
        <v/>
      </c>
      <c r="AQ611" s="8">
        <f t="shared" si="370"/>
        <v>100</v>
      </c>
      <c r="AR611" s="8">
        <f t="shared" si="371"/>
        <v>12.93</v>
      </c>
      <c r="AS611" s="8" t="str">
        <f t="shared" si="372"/>
        <v>MD002_E9</v>
      </c>
      <c r="AT611" s="8">
        <f t="shared" si="373"/>
        <v>705</v>
      </c>
      <c r="AU611" s="8">
        <f t="shared" si="374"/>
        <v>650</v>
      </c>
      <c r="AV611" s="8">
        <f t="shared" si="375"/>
        <v>620</v>
      </c>
      <c r="AW611" s="8">
        <f t="shared" si="376"/>
        <v>605</v>
      </c>
      <c r="AX611" s="8">
        <f t="shared" si="377"/>
        <v>595</v>
      </c>
      <c r="AY611" s="8">
        <f t="shared" si="378"/>
        <v>590</v>
      </c>
      <c r="AZ611" s="8">
        <f t="shared" si="379"/>
        <v>590</v>
      </c>
      <c r="BA611" s="8">
        <f t="shared" si="380"/>
        <v>590</v>
      </c>
      <c r="BB611" s="8">
        <f t="shared" si="381"/>
        <v>590</v>
      </c>
      <c r="BC611" s="8">
        <f t="shared" si="382"/>
        <v>590</v>
      </c>
      <c r="BD611" s="8">
        <f t="shared" si="383"/>
        <v>590</v>
      </c>
      <c r="BE611" s="8" t="str">
        <f t="shared" si="384"/>
        <v/>
      </c>
      <c r="BF611" s="8" t="str">
        <f t="shared" si="385"/>
        <v/>
      </c>
      <c r="BG611" s="8" t="str">
        <f t="shared" si="386"/>
        <v/>
      </c>
      <c r="BH611" s="8" t="str">
        <f t="shared" si="387"/>
        <v/>
      </c>
      <c r="BI611" s="8" t="str">
        <f t="shared" si="388"/>
        <v/>
      </c>
      <c r="BJ611" s="8" t="str">
        <f t="shared" si="389"/>
        <v/>
      </c>
      <c r="BK611" s="8" t="str">
        <f t="shared" si="390"/>
        <v/>
      </c>
      <c r="BL611" s="8" t="str">
        <f t="shared" si="391"/>
        <v/>
      </c>
      <c r="BM611" s="8" t="str">
        <f t="shared" si="392"/>
        <v/>
      </c>
      <c r="BN611" s="8" t="str">
        <f t="shared" si="393"/>
        <v/>
      </c>
      <c r="BO611" s="8" t="str">
        <f t="shared" si="394"/>
        <v/>
      </c>
      <c r="BP611" s="8" t="str">
        <f t="shared" si="395"/>
        <v/>
      </c>
      <c r="BQ611" s="8" t="str">
        <f t="shared" si="396"/>
        <v/>
      </c>
    </row>
    <row r="612" spans="1:69" x14ac:dyDescent="0.2">
      <c r="A612" s="8" t="str">
        <f>Binning!B609</f>
        <v>DCS_DDR</v>
      </c>
      <c r="B612" s="8" t="str">
        <f>Binning!C609</f>
        <v>MD002</v>
      </c>
      <c r="C612" s="8" t="str">
        <f>Binning!D609</f>
        <v>E10</v>
      </c>
      <c r="D612" s="8" t="str">
        <f>Binning!F609</f>
        <v>MD002_E10</v>
      </c>
      <c r="E612" s="8" t="str">
        <f>Binning!G609</f>
        <v>Bin1</v>
      </c>
      <c r="F612" s="8">
        <f>Binning!H609</f>
        <v>600</v>
      </c>
      <c r="G612" s="8">
        <f>Binning!I609</f>
        <v>85</v>
      </c>
      <c r="H612" s="8">
        <f>Binning!J609</f>
        <v>12.9</v>
      </c>
      <c r="J612" s="8">
        <f>Binning!L609</f>
        <v>660</v>
      </c>
      <c r="K612" s="8">
        <f>Binning!M609</f>
        <v>545</v>
      </c>
      <c r="L612" s="8">
        <f>Binning!N609</f>
        <v>45</v>
      </c>
      <c r="M612" s="8">
        <f>Binning!Y609</f>
        <v>5</v>
      </c>
      <c r="O612" s="8">
        <f t="shared" si="368"/>
        <v>100</v>
      </c>
      <c r="P612" s="8">
        <f>Binning!AZ609</f>
        <v>12.93</v>
      </c>
      <c r="Q612" s="8" t="str">
        <f t="shared" si="369"/>
        <v>MD002_E10</v>
      </c>
      <c r="R612" s="8">
        <f t="shared" si="398"/>
        <v>660</v>
      </c>
      <c r="S612" s="8">
        <f t="shared" si="398"/>
        <v>590</v>
      </c>
      <c r="T612" s="8">
        <f t="shared" si="398"/>
        <v>560</v>
      </c>
      <c r="U612" s="8">
        <f t="shared" si="398"/>
        <v>545</v>
      </c>
      <c r="V612" s="8">
        <f t="shared" si="398"/>
        <v>545</v>
      </c>
      <c r="W612" s="8">
        <f t="shared" si="398"/>
        <v>545</v>
      </c>
      <c r="X612" s="8">
        <f t="shared" si="398"/>
        <v>545</v>
      </c>
      <c r="Y612" s="8">
        <f t="shared" si="398"/>
        <v>545</v>
      </c>
      <c r="Z612" s="8">
        <f t="shared" si="398"/>
        <v>545</v>
      </c>
      <c r="AA612" s="8">
        <f t="shared" si="398"/>
        <v>545</v>
      </c>
      <c r="AB612" s="8">
        <f t="shared" si="398"/>
        <v>545</v>
      </c>
      <c r="AC612" s="8" t="str">
        <f t="shared" si="398"/>
        <v/>
      </c>
      <c r="AD612" s="8" t="str">
        <f t="shared" si="398"/>
        <v/>
      </c>
      <c r="AE612" s="8" t="str">
        <f t="shared" si="398"/>
        <v/>
      </c>
      <c r="AF612" s="8" t="str">
        <f t="shared" si="398"/>
        <v/>
      </c>
      <c r="AG612" s="8" t="str">
        <f t="shared" si="398"/>
        <v/>
      </c>
      <c r="AH612" s="8" t="str">
        <f t="shared" si="366"/>
        <v/>
      </c>
      <c r="AI612" s="8" t="str">
        <f t="shared" si="366"/>
        <v/>
      </c>
      <c r="AJ612" s="8" t="str">
        <f t="shared" si="366"/>
        <v/>
      </c>
      <c r="AK612" s="8" t="str">
        <f t="shared" si="366"/>
        <v/>
      </c>
      <c r="AL612" s="8" t="str">
        <f t="shared" si="366"/>
        <v/>
      </c>
      <c r="AM612" s="8" t="str">
        <f t="shared" si="366"/>
        <v/>
      </c>
      <c r="AN612" s="8" t="str">
        <f t="shared" si="366"/>
        <v/>
      </c>
      <c r="AO612" s="8" t="str">
        <f t="shared" si="366"/>
        <v/>
      </c>
      <c r="AQ612" s="8">
        <f t="shared" si="370"/>
        <v>100</v>
      </c>
      <c r="AR612" s="8">
        <f t="shared" si="371"/>
        <v>12.93</v>
      </c>
      <c r="AS612" s="8" t="str">
        <f t="shared" si="372"/>
        <v>MD002_E10</v>
      </c>
      <c r="AT612" s="8">
        <f t="shared" si="373"/>
        <v>705</v>
      </c>
      <c r="AU612" s="8">
        <f t="shared" si="374"/>
        <v>635</v>
      </c>
      <c r="AV612" s="8">
        <f t="shared" si="375"/>
        <v>605</v>
      </c>
      <c r="AW612" s="8">
        <f t="shared" si="376"/>
        <v>590</v>
      </c>
      <c r="AX612" s="8">
        <f t="shared" si="377"/>
        <v>590</v>
      </c>
      <c r="AY612" s="8">
        <f t="shared" si="378"/>
        <v>590</v>
      </c>
      <c r="AZ612" s="8">
        <f t="shared" si="379"/>
        <v>590</v>
      </c>
      <c r="BA612" s="8">
        <f t="shared" si="380"/>
        <v>590</v>
      </c>
      <c r="BB612" s="8">
        <f t="shared" si="381"/>
        <v>590</v>
      </c>
      <c r="BC612" s="8">
        <f t="shared" si="382"/>
        <v>590</v>
      </c>
      <c r="BD612" s="8">
        <f t="shared" si="383"/>
        <v>590</v>
      </c>
      <c r="BE612" s="8" t="str">
        <f t="shared" si="384"/>
        <v/>
      </c>
      <c r="BF612" s="8" t="str">
        <f t="shared" si="385"/>
        <v/>
      </c>
      <c r="BG612" s="8" t="str">
        <f t="shared" si="386"/>
        <v/>
      </c>
      <c r="BH612" s="8" t="str">
        <f t="shared" si="387"/>
        <v/>
      </c>
      <c r="BI612" s="8" t="str">
        <f t="shared" si="388"/>
        <v/>
      </c>
      <c r="BJ612" s="8" t="str">
        <f t="shared" si="389"/>
        <v/>
      </c>
      <c r="BK612" s="8" t="str">
        <f t="shared" si="390"/>
        <v/>
      </c>
      <c r="BL612" s="8" t="str">
        <f t="shared" si="391"/>
        <v/>
      </c>
      <c r="BM612" s="8" t="str">
        <f t="shared" si="392"/>
        <v/>
      </c>
      <c r="BN612" s="8" t="str">
        <f t="shared" si="393"/>
        <v/>
      </c>
      <c r="BO612" s="8" t="str">
        <f t="shared" si="394"/>
        <v/>
      </c>
      <c r="BP612" s="8" t="str">
        <f t="shared" si="395"/>
        <v/>
      </c>
      <c r="BQ612" s="8" t="str">
        <f t="shared" si="396"/>
        <v/>
      </c>
    </row>
    <row r="613" spans="1:69" x14ac:dyDescent="0.2">
      <c r="A613" s="8" t="str">
        <f>Binning!B610</f>
        <v>DCS_DDR</v>
      </c>
      <c r="B613" s="8" t="str">
        <f>Binning!C610</f>
        <v>MD002</v>
      </c>
      <c r="C613" s="8" t="str">
        <f>Binning!D610</f>
        <v>E11</v>
      </c>
      <c r="D613" s="8" t="str">
        <f>Binning!F610</f>
        <v>MD002_E11</v>
      </c>
      <c r="E613" s="8" t="str">
        <f>Binning!G610</f>
        <v>Bin1</v>
      </c>
      <c r="F613" s="8">
        <f>Binning!H610</f>
        <v>585</v>
      </c>
      <c r="G613" s="8">
        <f>Binning!I610</f>
        <v>85</v>
      </c>
      <c r="H613" s="8">
        <f>Binning!J610</f>
        <v>12.9</v>
      </c>
      <c r="J613" s="8">
        <f>Binning!L610</f>
        <v>660</v>
      </c>
      <c r="K613" s="8">
        <f>Binning!M610</f>
        <v>545</v>
      </c>
      <c r="L613" s="8">
        <f>Binning!N610</f>
        <v>45</v>
      </c>
      <c r="M613" s="8">
        <f>Binning!Y610</f>
        <v>5</v>
      </c>
      <c r="O613" s="8">
        <f t="shared" si="368"/>
        <v>100</v>
      </c>
      <c r="P613" s="8">
        <f>Binning!AZ610</f>
        <v>12.93</v>
      </c>
      <c r="Q613" s="8" t="str">
        <f t="shared" si="369"/>
        <v>MD002_E11</v>
      </c>
      <c r="R613" s="8">
        <f t="shared" si="398"/>
        <v>660</v>
      </c>
      <c r="S613" s="8">
        <f t="shared" si="398"/>
        <v>575</v>
      </c>
      <c r="T613" s="8">
        <f t="shared" si="398"/>
        <v>545</v>
      </c>
      <c r="U613" s="8">
        <f t="shared" si="398"/>
        <v>545</v>
      </c>
      <c r="V613" s="8">
        <f t="shared" si="398"/>
        <v>545</v>
      </c>
      <c r="W613" s="8">
        <f t="shared" si="398"/>
        <v>545</v>
      </c>
      <c r="X613" s="8">
        <f t="shared" si="398"/>
        <v>545</v>
      </c>
      <c r="Y613" s="8">
        <f t="shared" si="398"/>
        <v>545</v>
      </c>
      <c r="Z613" s="8">
        <f t="shared" si="398"/>
        <v>545</v>
      </c>
      <c r="AA613" s="8">
        <f t="shared" si="398"/>
        <v>545</v>
      </c>
      <c r="AB613" s="8">
        <f t="shared" si="398"/>
        <v>545</v>
      </c>
      <c r="AC613" s="8" t="str">
        <f t="shared" si="398"/>
        <v/>
      </c>
      <c r="AD613" s="8" t="str">
        <f t="shared" si="398"/>
        <v/>
      </c>
      <c r="AE613" s="8" t="str">
        <f t="shared" si="398"/>
        <v/>
      </c>
      <c r="AF613" s="8" t="str">
        <f t="shared" si="398"/>
        <v/>
      </c>
      <c r="AG613" s="8" t="str">
        <f t="shared" si="398"/>
        <v/>
      </c>
      <c r="AH613" s="8" t="str">
        <f t="shared" si="366"/>
        <v/>
      </c>
      <c r="AI613" s="8" t="str">
        <f t="shared" si="366"/>
        <v/>
      </c>
      <c r="AJ613" s="8" t="str">
        <f t="shared" si="366"/>
        <v/>
      </c>
      <c r="AK613" s="8" t="str">
        <f t="shared" si="366"/>
        <v/>
      </c>
      <c r="AL613" s="8" t="str">
        <f t="shared" si="366"/>
        <v/>
      </c>
      <c r="AM613" s="8" t="str">
        <f t="shared" si="366"/>
        <v/>
      </c>
      <c r="AN613" s="8" t="str">
        <f t="shared" si="366"/>
        <v/>
      </c>
      <c r="AO613" s="8" t="str">
        <f t="shared" si="366"/>
        <v/>
      </c>
      <c r="AQ613" s="8">
        <f t="shared" si="370"/>
        <v>100</v>
      </c>
      <c r="AR613" s="8">
        <f t="shared" si="371"/>
        <v>12.93</v>
      </c>
      <c r="AS613" s="8" t="str">
        <f t="shared" si="372"/>
        <v>MD002_E11</v>
      </c>
      <c r="AT613" s="8">
        <f t="shared" si="373"/>
        <v>705</v>
      </c>
      <c r="AU613" s="8">
        <f t="shared" si="374"/>
        <v>620</v>
      </c>
      <c r="AV613" s="8">
        <f t="shared" si="375"/>
        <v>590</v>
      </c>
      <c r="AW613" s="8">
        <f t="shared" si="376"/>
        <v>590</v>
      </c>
      <c r="AX613" s="8">
        <f t="shared" si="377"/>
        <v>590</v>
      </c>
      <c r="AY613" s="8">
        <f t="shared" si="378"/>
        <v>590</v>
      </c>
      <c r="AZ613" s="8">
        <f t="shared" si="379"/>
        <v>590</v>
      </c>
      <c r="BA613" s="8">
        <f t="shared" si="380"/>
        <v>590</v>
      </c>
      <c r="BB613" s="8">
        <f t="shared" si="381"/>
        <v>590</v>
      </c>
      <c r="BC613" s="8">
        <f t="shared" si="382"/>
        <v>590</v>
      </c>
      <c r="BD613" s="8">
        <f t="shared" si="383"/>
        <v>590</v>
      </c>
      <c r="BE613" s="8" t="str">
        <f t="shared" si="384"/>
        <v/>
      </c>
      <c r="BF613" s="8" t="str">
        <f t="shared" si="385"/>
        <v/>
      </c>
      <c r="BG613" s="8" t="str">
        <f t="shared" si="386"/>
        <v/>
      </c>
      <c r="BH613" s="8" t="str">
        <f t="shared" si="387"/>
        <v/>
      </c>
      <c r="BI613" s="8" t="str">
        <f t="shared" si="388"/>
        <v/>
      </c>
      <c r="BJ613" s="8" t="str">
        <f t="shared" si="389"/>
        <v/>
      </c>
      <c r="BK613" s="8" t="str">
        <f t="shared" si="390"/>
        <v/>
      </c>
      <c r="BL613" s="8" t="str">
        <f t="shared" si="391"/>
        <v/>
      </c>
      <c r="BM613" s="8" t="str">
        <f t="shared" si="392"/>
        <v/>
      </c>
      <c r="BN613" s="8" t="str">
        <f t="shared" si="393"/>
        <v/>
      </c>
      <c r="BO613" s="8" t="str">
        <f t="shared" si="394"/>
        <v/>
      </c>
      <c r="BP613" s="8" t="str">
        <f t="shared" si="395"/>
        <v/>
      </c>
      <c r="BQ613" s="8" t="str">
        <f t="shared" si="396"/>
        <v/>
      </c>
    </row>
    <row r="614" spans="1:69" x14ac:dyDescent="0.2">
      <c r="A614" s="8" t="str">
        <f>Binning!B611</f>
        <v>DCS_DDR</v>
      </c>
      <c r="B614" s="8" t="str">
        <f>Binning!C611</f>
        <v>MD002</v>
      </c>
      <c r="C614" s="8" t="str">
        <f>Binning!D611</f>
        <v>E12</v>
      </c>
      <c r="D614" s="8" t="str">
        <f>Binning!F611</f>
        <v>MD002_E12</v>
      </c>
      <c r="E614" s="8" t="str">
        <f>Binning!G611</f>
        <v>Bin1</v>
      </c>
      <c r="F614" s="8">
        <f>Binning!H611</f>
        <v>570</v>
      </c>
      <c r="G614" s="8">
        <f>Binning!I611</f>
        <v>85</v>
      </c>
      <c r="H614" s="8">
        <f>Binning!J611</f>
        <v>12.9</v>
      </c>
      <c r="J614" s="8">
        <f>Binning!L611</f>
        <v>660</v>
      </c>
      <c r="K614" s="8">
        <f>Binning!M611</f>
        <v>545</v>
      </c>
      <c r="L614" s="8">
        <f>Binning!N611</f>
        <v>45</v>
      </c>
      <c r="M614" s="8">
        <f>Binning!Y611</f>
        <v>5</v>
      </c>
      <c r="O614" s="8">
        <f t="shared" si="368"/>
        <v>100</v>
      </c>
      <c r="P614" s="8">
        <f>Binning!AZ611</f>
        <v>12.93</v>
      </c>
      <c r="Q614" s="8" t="str">
        <f t="shared" si="369"/>
        <v>MD002_E12</v>
      </c>
      <c r="R614" s="8">
        <f t="shared" si="398"/>
        <v>645</v>
      </c>
      <c r="S614" s="8">
        <f t="shared" si="398"/>
        <v>560</v>
      </c>
      <c r="T614" s="8">
        <f t="shared" si="398"/>
        <v>545</v>
      </c>
      <c r="U614" s="8">
        <f t="shared" si="398"/>
        <v>545</v>
      </c>
      <c r="V614" s="8">
        <f t="shared" si="398"/>
        <v>545</v>
      </c>
      <c r="W614" s="8">
        <f t="shared" si="398"/>
        <v>545</v>
      </c>
      <c r="X614" s="8">
        <f t="shared" si="398"/>
        <v>545</v>
      </c>
      <c r="Y614" s="8">
        <f t="shared" si="398"/>
        <v>545</v>
      </c>
      <c r="Z614" s="8">
        <f t="shared" si="398"/>
        <v>545</v>
      </c>
      <c r="AA614" s="8">
        <f t="shared" si="398"/>
        <v>545</v>
      </c>
      <c r="AB614" s="8">
        <f t="shared" si="398"/>
        <v>545</v>
      </c>
      <c r="AC614" s="8" t="str">
        <f t="shared" si="398"/>
        <v/>
      </c>
      <c r="AD614" s="8" t="str">
        <f t="shared" si="398"/>
        <v/>
      </c>
      <c r="AE614" s="8" t="str">
        <f t="shared" si="398"/>
        <v/>
      </c>
      <c r="AF614" s="8" t="str">
        <f t="shared" si="398"/>
        <v/>
      </c>
      <c r="AG614" s="8" t="str">
        <f t="shared" si="398"/>
        <v/>
      </c>
      <c r="AH614" s="8" t="str">
        <f t="shared" si="366"/>
        <v/>
      </c>
      <c r="AI614" s="8" t="str">
        <f t="shared" si="366"/>
        <v/>
      </c>
      <c r="AJ614" s="8" t="str">
        <f t="shared" si="366"/>
        <v/>
      </c>
      <c r="AK614" s="8" t="str">
        <f t="shared" si="366"/>
        <v/>
      </c>
      <c r="AL614" s="8" t="str">
        <f t="shared" si="366"/>
        <v/>
      </c>
      <c r="AM614" s="8" t="str">
        <f t="shared" si="366"/>
        <v/>
      </c>
      <c r="AN614" s="8" t="str">
        <f t="shared" si="366"/>
        <v/>
      </c>
      <c r="AO614" s="8" t="str">
        <f t="shared" si="366"/>
        <v/>
      </c>
      <c r="AQ614" s="8">
        <f t="shared" si="370"/>
        <v>100</v>
      </c>
      <c r="AR614" s="8">
        <f t="shared" si="371"/>
        <v>12.93</v>
      </c>
      <c r="AS614" s="8" t="str">
        <f t="shared" si="372"/>
        <v>MD002_E12</v>
      </c>
      <c r="AT614" s="8">
        <f t="shared" si="373"/>
        <v>690</v>
      </c>
      <c r="AU614" s="8">
        <f t="shared" si="374"/>
        <v>605</v>
      </c>
      <c r="AV614" s="8">
        <f t="shared" si="375"/>
        <v>590</v>
      </c>
      <c r="AW614" s="8">
        <f t="shared" si="376"/>
        <v>590</v>
      </c>
      <c r="AX614" s="8">
        <f t="shared" si="377"/>
        <v>590</v>
      </c>
      <c r="AY614" s="8">
        <f t="shared" si="378"/>
        <v>590</v>
      </c>
      <c r="AZ614" s="8">
        <f t="shared" si="379"/>
        <v>590</v>
      </c>
      <c r="BA614" s="8">
        <f t="shared" si="380"/>
        <v>590</v>
      </c>
      <c r="BB614" s="8">
        <f t="shared" si="381"/>
        <v>590</v>
      </c>
      <c r="BC614" s="8">
        <f t="shared" si="382"/>
        <v>590</v>
      </c>
      <c r="BD614" s="8">
        <f t="shared" si="383"/>
        <v>590</v>
      </c>
      <c r="BE614" s="8" t="str">
        <f t="shared" si="384"/>
        <v/>
      </c>
      <c r="BF614" s="8" t="str">
        <f t="shared" si="385"/>
        <v/>
      </c>
      <c r="BG614" s="8" t="str">
        <f t="shared" si="386"/>
        <v/>
      </c>
      <c r="BH614" s="8" t="str">
        <f t="shared" si="387"/>
        <v/>
      </c>
      <c r="BI614" s="8" t="str">
        <f t="shared" si="388"/>
        <v/>
      </c>
      <c r="BJ614" s="8" t="str">
        <f t="shared" si="389"/>
        <v/>
      </c>
      <c r="BK614" s="8" t="str">
        <f t="shared" si="390"/>
        <v/>
      </c>
      <c r="BL614" s="8" t="str">
        <f t="shared" si="391"/>
        <v/>
      </c>
      <c r="BM614" s="8" t="str">
        <f t="shared" si="392"/>
        <v/>
      </c>
      <c r="BN614" s="8" t="str">
        <f t="shared" si="393"/>
        <v/>
      </c>
      <c r="BO614" s="8" t="str">
        <f t="shared" si="394"/>
        <v/>
      </c>
      <c r="BP614" s="8" t="str">
        <f t="shared" si="395"/>
        <v/>
      </c>
      <c r="BQ614" s="8" t="str">
        <f t="shared" si="396"/>
        <v/>
      </c>
    </row>
    <row r="615" spans="1:69" x14ac:dyDescent="0.2">
      <c r="A615" s="8" t="str">
        <f>Binning!B612</f>
        <v>DCS_DDR</v>
      </c>
      <c r="B615" s="8" t="str">
        <f>Binning!C612</f>
        <v>MD003</v>
      </c>
      <c r="C615" s="8" t="str">
        <f>Binning!D612</f>
        <v>E1</v>
      </c>
      <c r="D615" s="8" t="str">
        <f>Binning!F612</f>
        <v>MD003_E1</v>
      </c>
      <c r="E615" s="8" t="str">
        <f>Binning!G612</f>
        <v>Bin1</v>
      </c>
      <c r="F615" s="8">
        <f>Binning!H612</f>
        <v>820</v>
      </c>
      <c r="G615" s="8">
        <f>Binning!I612</f>
        <v>110</v>
      </c>
      <c r="H615" s="8">
        <f>Binning!J612</f>
        <v>12.9</v>
      </c>
      <c r="J615" s="8">
        <f>Binning!L612</f>
        <v>740</v>
      </c>
      <c r="K615" s="8">
        <f>Binning!M612</f>
        <v>560</v>
      </c>
      <c r="L615" s="8">
        <f>Binning!N612</f>
        <v>20</v>
      </c>
      <c r="M615" s="8">
        <f>Binning!Y612</f>
        <v>5</v>
      </c>
      <c r="O615" s="8">
        <f t="shared" si="368"/>
        <v>100</v>
      </c>
      <c r="P615" s="8">
        <f>Binning!AZ612</f>
        <v>12.93</v>
      </c>
      <c r="Q615" s="8" t="str">
        <f t="shared" si="369"/>
        <v>MD003_E1</v>
      </c>
      <c r="R615" s="8">
        <f t="shared" si="398"/>
        <v>740</v>
      </c>
      <c r="S615" s="8">
        <f t="shared" si="398"/>
        <v>740</v>
      </c>
      <c r="T615" s="8">
        <f t="shared" si="398"/>
        <v>740</v>
      </c>
      <c r="U615" s="8">
        <f t="shared" si="398"/>
        <v>740</v>
      </c>
      <c r="V615" s="8">
        <f t="shared" si="398"/>
        <v>740</v>
      </c>
      <c r="W615" s="8">
        <f t="shared" si="398"/>
        <v>730</v>
      </c>
      <c r="X615" s="8">
        <f t="shared" si="398"/>
        <v>720</v>
      </c>
      <c r="Y615" s="8">
        <f t="shared" si="398"/>
        <v>710</v>
      </c>
      <c r="Z615" s="8">
        <f t="shared" si="398"/>
        <v>705</v>
      </c>
      <c r="AA615" s="8">
        <f t="shared" si="398"/>
        <v>700</v>
      </c>
      <c r="AB615" s="8">
        <f t="shared" si="398"/>
        <v>695</v>
      </c>
      <c r="AC615" s="8" t="str">
        <f t="shared" si="398"/>
        <v/>
      </c>
      <c r="AD615" s="8" t="str">
        <f t="shared" si="398"/>
        <v/>
      </c>
      <c r="AE615" s="8" t="str">
        <f t="shared" si="398"/>
        <v/>
      </c>
      <c r="AF615" s="8" t="str">
        <f t="shared" si="398"/>
        <v/>
      </c>
      <c r="AG615" s="8" t="str">
        <f t="shared" si="398"/>
        <v/>
      </c>
      <c r="AH615" s="8" t="str">
        <f t="shared" si="366"/>
        <v/>
      </c>
      <c r="AI615" s="8" t="str">
        <f t="shared" si="366"/>
        <v/>
      </c>
      <c r="AJ615" s="8" t="str">
        <f t="shared" si="366"/>
        <v/>
      </c>
      <c r="AK615" s="8" t="str">
        <f t="shared" si="366"/>
        <v/>
      </c>
      <c r="AL615" s="8" t="str">
        <f t="shared" si="366"/>
        <v/>
      </c>
      <c r="AM615" s="8" t="str">
        <f t="shared" si="366"/>
        <v/>
      </c>
      <c r="AN615" s="8" t="str">
        <f t="shared" si="366"/>
        <v/>
      </c>
      <c r="AO615" s="8" t="str">
        <f t="shared" si="366"/>
        <v/>
      </c>
      <c r="AQ615" s="8">
        <f t="shared" si="370"/>
        <v>100</v>
      </c>
      <c r="AR615" s="8">
        <f t="shared" si="371"/>
        <v>12.93</v>
      </c>
      <c r="AS615" s="8" t="str">
        <f t="shared" si="372"/>
        <v>MD003_E1</v>
      </c>
      <c r="AT615" s="8">
        <f t="shared" si="373"/>
        <v>760</v>
      </c>
      <c r="AU615" s="8">
        <f t="shared" si="374"/>
        <v>760</v>
      </c>
      <c r="AV615" s="8">
        <f t="shared" si="375"/>
        <v>760</v>
      </c>
      <c r="AW615" s="8">
        <f t="shared" si="376"/>
        <v>760</v>
      </c>
      <c r="AX615" s="8">
        <f t="shared" si="377"/>
        <v>760</v>
      </c>
      <c r="AY615" s="8">
        <f t="shared" si="378"/>
        <v>750</v>
      </c>
      <c r="AZ615" s="8">
        <f t="shared" si="379"/>
        <v>740</v>
      </c>
      <c r="BA615" s="8">
        <f t="shared" si="380"/>
        <v>730</v>
      </c>
      <c r="BB615" s="8">
        <f t="shared" si="381"/>
        <v>725</v>
      </c>
      <c r="BC615" s="8">
        <f t="shared" si="382"/>
        <v>720</v>
      </c>
      <c r="BD615" s="8">
        <f t="shared" si="383"/>
        <v>715</v>
      </c>
      <c r="BE615" s="8" t="str">
        <f t="shared" si="384"/>
        <v/>
      </c>
      <c r="BF615" s="8" t="str">
        <f t="shared" si="385"/>
        <v/>
      </c>
      <c r="BG615" s="8" t="str">
        <f t="shared" si="386"/>
        <v/>
      </c>
      <c r="BH615" s="8" t="str">
        <f t="shared" si="387"/>
        <v/>
      </c>
      <c r="BI615" s="8" t="str">
        <f t="shared" si="388"/>
        <v/>
      </c>
      <c r="BJ615" s="8" t="str">
        <f t="shared" si="389"/>
        <v/>
      </c>
      <c r="BK615" s="8" t="str">
        <f t="shared" si="390"/>
        <v/>
      </c>
      <c r="BL615" s="8" t="str">
        <f t="shared" si="391"/>
        <v/>
      </c>
      <c r="BM615" s="8" t="str">
        <f t="shared" si="392"/>
        <v/>
      </c>
      <c r="BN615" s="8" t="str">
        <f t="shared" si="393"/>
        <v/>
      </c>
      <c r="BO615" s="8" t="str">
        <f t="shared" si="394"/>
        <v/>
      </c>
      <c r="BP615" s="8" t="str">
        <f t="shared" si="395"/>
        <v/>
      </c>
      <c r="BQ615" s="8" t="str">
        <f t="shared" si="396"/>
        <v/>
      </c>
    </row>
    <row r="616" spans="1:69" x14ac:dyDescent="0.2">
      <c r="A616" s="8" t="str">
        <f>Binning!B613</f>
        <v>DCS_DDR</v>
      </c>
      <c r="B616" s="8" t="str">
        <f>Binning!C613</f>
        <v>MD003</v>
      </c>
      <c r="C616" s="8" t="str">
        <f>Binning!D613</f>
        <v>E2</v>
      </c>
      <c r="D616" s="8" t="str">
        <f>Binning!F613</f>
        <v>MD003_E2</v>
      </c>
      <c r="E616" s="8" t="str">
        <f>Binning!G613</f>
        <v>Bin1</v>
      </c>
      <c r="F616" s="8">
        <f>Binning!H613</f>
        <v>805</v>
      </c>
      <c r="G616" s="8">
        <f>Binning!I613</f>
        <v>110</v>
      </c>
      <c r="H616" s="8">
        <f>Binning!J613</f>
        <v>12.9</v>
      </c>
      <c r="J616" s="8">
        <f>Binning!L613</f>
        <v>730</v>
      </c>
      <c r="K616" s="8">
        <f>Binning!M613</f>
        <v>560</v>
      </c>
      <c r="L616" s="8">
        <f>Binning!N613</f>
        <v>20</v>
      </c>
      <c r="M616" s="8">
        <f>Binning!Y613</f>
        <v>5</v>
      </c>
      <c r="O616" s="8">
        <f t="shared" si="368"/>
        <v>100</v>
      </c>
      <c r="P616" s="8">
        <f>Binning!AZ613</f>
        <v>12.93</v>
      </c>
      <c r="Q616" s="8" t="str">
        <f t="shared" si="369"/>
        <v>MD003_E2</v>
      </c>
      <c r="R616" s="8">
        <f t="shared" si="398"/>
        <v>730</v>
      </c>
      <c r="S616" s="8">
        <f t="shared" si="398"/>
        <v>730</v>
      </c>
      <c r="T616" s="8">
        <f t="shared" si="398"/>
        <v>730</v>
      </c>
      <c r="U616" s="8">
        <f t="shared" si="398"/>
        <v>730</v>
      </c>
      <c r="V616" s="8">
        <f t="shared" si="398"/>
        <v>725</v>
      </c>
      <c r="W616" s="8">
        <f t="shared" si="398"/>
        <v>715</v>
      </c>
      <c r="X616" s="8">
        <f t="shared" si="398"/>
        <v>705</v>
      </c>
      <c r="Y616" s="8">
        <f t="shared" si="398"/>
        <v>695</v>
      </c>
      <c r="Z616" s="8">
        <f t="shared" si="398"/>
        <v>690</v>
      </c>
      <c r="AA616" s="8">
        <f t="shared" si="398"/>
        <v>685</v>
      </c>
      <c r="AB616" s="8">
        <f t="shared" si="398"/>
        <v>680</v>
      </c>
      <c r="AC616" s="8" t="str">
        <f t="shared" si="398"/>
        <v/>
      </c>
      <c r="AD616" s="8" t="str">
        <f t="shared" si="398"/>
        <v/>
      </c>
      <c r="AE616" s="8" t="str">
        <f t="shared" si="398"/>
        <v/>
      </c>
      <c r="AF616" s="8" t="str">
        <f t="shared" si="398"/>
        <v/>
      </c>
      <c r="AG616" s="8" t="str">
        <f t="shared" si="398"/>
        <v/>
      </c>
      <c r="AH616" s="8" t="str">
        <f t="shared" si="366"/>
        <v/>
      </c>
      <c r="AI616" s="8" t="str">
        <f t="shared" si="366"/>
        <v/>
      </c>
      <c r="AJ616" s="8" t="str">
        <f t="shared" si="366"/>
        <v/>
      </c>
      <c r="AK616" s="8" t="str">
        <f t="shared" si="366"/>
        <v/>
      </c>
      <c r="AL616" s="8" t="str">
        <f t="shared" si="366"/>
        <v/>
      </c>
      <c r="AM616" s="8" t="str">
        <f t="shared" si="366"/>
        <v/>
      </c>
      <c r="AN616" s="8" t="str">
        <f t="shared" si="366"/>
        <v/>
      </c>
      <c r="AO616" s="8" t="str">
        <f t="shared" si="366"/>
        <v/>
      </c>
      <c r="AQ616" s="8">
        <f t="shared" si="370"/>
        <v>100</v>
      </c>
      <c r="AR616" s="8">
        <f t="shared" si="371"/>
        <v>12.93</v>
      </c>
      <c r="AS616" s="8" t="str">
        <f t="shared" si="372"/>
        <v>MD003_E2</v>
      </c>
      <c r="AT616" s="8">
        <f t="shared" si="373"/>
        <v>750</v>
      </c>
      <c r="AU616" s="8">
        <f t="shared" si="374"/>
        <v>750</v>
      </c>
      <c r="AV616" s="8">
        <f t="shared" si="375"/>
        <v>750</v>
      </c>
      <c r="AW616" s="8">
        <f t="shared" si="376"/>
        <v>750</v>
      </c>
      <c r="AX616" s="8">
        <f t="shared" si="377"/>
        <v>745</v>
      </c>
      <c r="AY616" s="8">
        <f t="shared" si="378"/>
        <v>735</v>
      </c>
      <c r="AZ616" s="8">
        <f t="shared" si="379"/>
        <v>725</v>
      </c>
      <c r="BA616" s="8">
        <f t="shared" si="380"/>
        <v>715</v>
      </c>
      <c r="BB616" s="8">
        <f t="shared" si="381"/>
        <v>710</v>
      </c>
      <c r="BC616" s="8">
        <f t="shared" si="382"/>
        <v>705</v>
      </c>
      <c r="BD616" s="8">
        <f t="shared" si="383"/>
        <v>700</v>
      </c>
      <c r="BE616" s="8" t="str">
        <f t="shared" si="384"/>
        <v/>
      </c>
      <c r="BF616" s="8" t="str">
        <f t="shared" si="385"/>
        <v/>
      </c>
      <c r="BG616" s="8" t="str">
        <f t="shared" si="386"/>
        <v/>
      </c>
      <c r="BH616" s="8" t="str">
        <f t="shared" si="387"/>
        <v/>
      </c>
      <c r="BI616" s="8" t="str">
        <f t="shared" si="388"/>
        <v/>
      </c>
      <c r="BJ616" s="8" t="str">
        <f t="shared" si="389"/>
        <v/>
      </c>
      <c r="BK616" s="8" t="str">
        <f t="shared" si="390"/>
        <v/>
      </c>
      <c r="BL616" s="8" t="str">
        <f t="shared" si="391"/>
        <v/>
      </c>
      <c r="BM616" s="8" t="str">
        <f t="shared" si="392"/>
        <v/>
      </c>
      <c r="BN616" s="8" t="str">
        <f t="shared" si="393"/>
        <v/>
      </c>
      <c r="BO616" s="8" t="str">
        <f t="shared" si="394"/>
        <v/>
      </c>
      <c r="BP616" s="8" t="str">
        <f t="shared" si="395"/>
        <v/>
      </c>
      <c r="BQ616" s="8" t="str">
        <f t="shared" si="396"/>
        <v/>
      </c>
    </row>
    <row r="617" spans="1:69" x14ac:dyDescent="0.2">
      <c r="A617" s="8" t="str">
        <f>Binning!B614</f>
        <v>DCS_DDR</v>
      </c>
      <c r="B617" s="8" t="str">
        <f>Binning!C614</f>
        <v>MD003</v>
      </c>
      <c r="C617" s="8" t="str">
        <f>Binning!D614</f>
        <v>E3</v>
      </c>
      <c r="D617" s="8" t="str">
        <f>Binning!F614</f>
        <v>MD003_E3</v>
      </c>
      <c r="E617" s="8" t="str">
        <f>Binning!G614</f>
        <v>Bin1</v>
      </c>
      <c r="F617" s="8">
        <f>Binning!H614</f>
        <v>790</v>
      </c>
      <c r="G617" s="8">
        <f>Binning!I614</f>
        <v>110</v>
      </c>
      <c r="H617" s="8">
        <f>Binning!J614</f>
        <v>12.9</v>
      </c>
      <c r="J617" s="8">
        <f>Binning!L614</f>
        <v>720</v>
      </c>
      <c r="K617" s="8">
        <f>Binning!M614</f>
        <v>560</v>
      </c>
      <c r="L617" s="8">
        <f>Binning!N614</f>
        <v>20</v>
      </c>
      <c r="M617" s="8">
        <f>Binning!Y614</f>
        <v>5</v>
      </c>
      <c r="O617" s="8">
        <f t="shared" si="368"/>
        <v>100</v>
      </c>
      <c r="P617" s="8">
        <f>Binning!AZ614</f>
        <v>12.93</v>
      </c>
      <c r="Q617" s="8" t="str">
        <f t="shared" si="369"/>
        <v>MD003_E3</v>
      </c>
      <c r="R617" s="8">
        <f t="shared" si="398"/>
        <v>720</v>
      </c>
      <c r="S617" s="8">
        <f t="shared" si="398"/>
        <v>720</v>
      </c>
      <c r="T617" s="8">
        <f t="shared" si="398"/>
        <v>720</v>
      </c>
      <c r="U617" s="8">
        <f t="shared" si="398"/>
        <v>720</v>
      </c>
      <c r="V617" s="8">
        <f t="shared" si="398"/>
        <v>710</v>
      </c>
      <c r="W617" s="8">
        <f t="shared" si="398"/>
        <v>700</v>
      </c>
      <c r="X617" s="8">
        <f t="shared" si="398"/>
        <v>690</v>
      </c>
      <c r="Y617" s="8">
        <f t="shared" si="398"/>
        <v>680</v>
      </c>
      <c r="Z617" s="8">
        <f t="shared" si="398"/>
        <v>675</v>
      </c>
      <c r="AA617" s="8">
        <f t="shared" si="398"/>
        <v>670</v>
      </c>
      <c r="AB617" s="8">
        <f t="shared" si="398"/>
        <v>665</v>
      </c>
      <c r="AC617" s="8" t="str">
        <f t="shared" si="398"/>
        <v/>
      </c>
      <c r="AD617" s="8" t="str">
        <f t="shared" si="398"/>
        <v/>
      </c>
      <c r="AE617" s="8" t="str">
        <f t="shared" si="398"/>
        <v/>
      </c>
      <c r="AF617" s="8" t="str">
        <f t="shared" si="398"/>
        <v/>
      </c>
      <c r="AG617" s="8" t="str">
        <f t="shared" si="398"/>
        <v/>
      </c>
      <c r="AH617" s="8" t="str">
        <f t="shared" si="366"/>
        <v/>
      </c>
      <c r="AI617" s="8" t="str">
        <f t="shared" si="366"/>
        <v/>
      </c>
      <c r="AJ617" s="8" t="str">
        <f t="shared" si="366"/>
        <v/>
      </c>
      <c r="AK617" s="8" t="str">
        <f t="shared" ref="AG617:AO648" si="399">IF($O617*1.03&gt;AK$2,MAX(MIN(FLOOR(($F617-$G617*LOG10($P617*AK$2/100))/$M617,1)*$M617,$J617),$K617),"")</f>
        <v/>
      </c>
      <c r="AL617" s="8" t="str">
        <f t="shared" si="399"/>
        <v/>
      </c>
      <c r="AM617" s="8" t="str">
        <f t="shared" si="399"/>
        <v/>
      </c>
      <c r="AN617" s="8" t="str">
        <f t="shared" si="399"/>
        <v/>
      </c>
      <c r="AO617" s="8" t="str">
        <f t="shared" si="399"/>
        <v/>
      </c>
      <c r="AQ617" s="8">
        <f t="shared" si="370"/>
        <v>100</v>
      </c>
      <c r="AR617" s="8">
        <f t="shared" si="371"/>
        <v>12.93</v>
      </c>
      <c r="AS617" s="8" t="str">
        <f t="shared" si="372"/>
        <v>MD003_E3</v>
      </c>
      <c r="AT617" s="8">
        <f t="shared" si="373"/>
        <v>740</v>
      </c>
      <c r="AU617" s="8">
        <f t="shared" si="374"/>
        <v>740</v>
      </c>
      <c r="AV617" s="8">
        <f t="shared" si="375"/>
        <v>740</v>
      </c>
      <c r="AW617" s="8">
        <f t="shared" si="376"/>
        <v>740</v>
      </c>
      <c r="AX617" s="8">
        <f t="shared" si="377"/>
        <v>730</v>
      </c>
      <c r="AY617" s="8">
        <f t="shared" si="378"/>
        <v>720</v>
      </c>
      <c r="AZ617" s="8">
        <f t="shared" si="379"/>
        <v>710</v>
      </c>
      <c r="BA617" s="8">
        <f t="shared" si="380"/>
        <v>700</v>
      </c>
      <c r="BB617" s="8">
        <f t="shared" si="381"/>
        <v>695</v>
      </c>
      <c r="BC617" s="8">
        <f t="shared" si="382"/>
        <v>690</v>
      </c>
      <c r="BD617" s="8">
        <f t="shared" si="383"/>
        <v>685</v>
      </c>
      <c r="BE617" s="8" t="str">
        <f t="shared" si="384"/>
        <v/>
      </c>
      <c r="BF617" s="8" t="str">
        <f t="shared" si="385"/>
        <v/>
      </c>
      <c r="BG617" s="8" t="str">
        <f t="shared" si="386"/>
        <v/>
      </c>
      <c r="BH617" s="8" t="str">
        <f t="shared" si="387"/>
        <v/>
      </c>
      <c r="BI617" s="8" t="str">
        <f t="shared" si="388"/>
        <v/>
      </c>
      <c r="BJ617" s="8" t="str">
        <f t="shared" si="389"/>
        <v/>
      </c>
      <c r="BK617" s="8" t="str">
        <f t="shared" si="390"/>
        <v/>
      </c>
      <c r="BL617" s="8" t="str">
        <f t="shared" si="391"/>
        <v/>
      </c>
      <c r="BM617" s="8" t="str">
        <f t="shared" si="392"/>
        <v/>
      </c>
      <c r="BN617" s="8" t="str">
        <f t="shared" si="393"/>
        <v/>
      </c>
      <c r="BO617" s="8" t="str">
        <f t="shared" si="394"/>
        <v/>
      </c>
      <c r="BP617" s="8" t="str">
        <f t="shared" si="395"/>
        <v/>
      </c>
      <c r="BQ617" s="8" t="str">
        <f t="shared" si="396"/>
        <v/>
      </c>
    </row>
    <row r="618" spans="1:69" x14ac:dyDescent="0.2">
      <c r="A618" s="8" t="str">
        <f>Binning!B615</f>
        <v>DCS_DDR</v>
      </c>
      <c r="B618" s="8" t="str">
        <f>Binning!C615</f>
        <v>MD003</v>
      </c>
      <c r="C618" s="8" t="str">
        <f>Binning!D615</f>
        <v>E4</v>
      </c>
      <c r="D618" s="8" t="str">
        <f>Binning!F615</f>
        <v>MD003_E4</v>
      </c>
      <c r="E618" s="8" t="str">
        <f>Binning!G615</f>
        <v>Bin1</v>
      </c>
      <c r="F618" s="8">
        <f>Binning!H615</f>
        <v>775</v>
      </c>
      <c r="G618" s="8">
        <f>Binning!I615</f>
        <v>110</v>
      </c>
      <c r="H618" s="8">
        <f>Binning!J615</f>
        <v>12.9</v>
      </c>
      <c r="J618" s="8">
        <f>Binning!L615</f>
        <v>720</v>
      </c>
      <c r="K618" s="8">
        <f>Binning!M615</f>
        <v>560</v>
      </c>
      <c r="L618" s="8">
        <f>Binning!N615</f>
        <v>20</v>
      </c>
      <c r="M618" s="8">
        <f>Binning!Y615</f>
        <v>5</v>
      </c>
      <c r="O618" s="8">
        <f t="shared" si="368"/>
        <v>100</v>
      </c>
      <c r="P618" s="8">
        <f>Binning!AZ615</f>
        <v>12.93</v>
      </c>
      <c r="Q618" s="8" t="str">
        <f t="shared" si="369"/>
        <v>MD003_E4</v>
      </c>
      <c r="R618" s="8">
        <f t="shared" si="398"/>
        <v>720</v>
      </c>
      <c r="S618" s="8">
        <f t="shared" si="398"/>
        <v>720</v>
      </c>
      <c r="T618" s="8">
        <f t="shared" si="398"/>
        <v>720</v>
      </c>
      <c r="U618" s="8">
        <f t="shared" si="398"/>
        <v>710</v>
      </c>
      <c r="V618" s="8">
        <f t="shared" si="398"/>
        <v>695</v>
      </c>
      <c r="W618" s="8">
        <f t="shared" si="398"/>
        <v>685</v>
      </c>
      <c r="X618" s="8">
        <f t="shared" si="398"/>
        <v>675</v>
      </c>
      <c r="Y618" s="8">
        <f t="shared" si="398"/>
        <v>665</v>
      </c>
      <c r="Z618" s="8">
        <f t="shared" si="398"/>
        <v>660</v>
      </c>
      <c r="AA618" s="8">
        <f t="shared" si="398"/>
        <v>655</v>
      </c>
      <c r="AB618" s="8">
        <f t="shared" si="398"/>
        <v>650</v>
      </c>
      <c r="AC618" s="8" t="str">
        <f t="shared" si="398"/>
        <v/>
      </c>
      <c r="AD618" s="8" t="str">
        <f t="shared" si="398"/>
        <v/>
      </c>
      <c r="AE618" s="8" t="str">
        <f t="shared" si="398"/>
        <v/>
      </c>
      <c r="AF618" s="8" t="str">
        <f t="shared" si="398"/>
        <v/>
      </c>
      <c r="AG618" s="8" t="str">
        <f t="shared" si="398"/>
        <v/>
      </c>
      <c r="AH618" s="8" t="str">
        <f t="shared" si="399"/>
        <v/>
      </c>
      <c r="AI618" s="8" t="str">
        <f t="shared" si="399"/>
        <v/>
      </c>
      <c r="AJ618" s="8" t="str">
        <f t="shared" si="399"/>
        <v/>
      </c>
      <c r="AK618" s="8" t="str">
        <f t="shared" si="399"/>
        <v/>
      </c>
      <c r="AL618" s="8" t="str">
        <f t="shared" si="399"/>
        <v/>
      </c>
      <c r="AM618" s="8" t="str">
        <f t="shared" si="399"/>
        <v/>
      </c>
      <c r="AN618" s="8" t="str">
        <f t="shared" si="399"/>
        <v/>
      </c>
      <c r="AO618" s="8" t="str">
        <f t="shared" si="399"/>
        <v/>
      </c>
      <c r="AQ618" s="8">
        <f t="shared" si="370"/>
        <v>100</v>
      </c>
      <c r="AR618" s="8">
        <f t="shared" si="371"/>
        <v>12.93</v>
      </c>
      <c r="AS618" s="8" t="str">
        <f t="shared" si="372"/>
        <v>MD003_E4</v>
      </c>
      <c r="AT618" s="8">
        <f t="shared" si="373"/>
        <v>740</v>
      </c>
      <c r="AU618" s="8">
        <f t="shared" si="374"/>
        <v>740</v>
      </c>
      <c r="AV618" s="8">
        <f t="shared" si="375"/>
        <v>740</v>
      </c>
      <c r="AW618" s="8">
        <f t="shared" si="376"/>
        <v>730</v>
      </c>
      <c r="AX618" s="8">
        <f t="shared" si="377"/>
        <v>715</v>
      </c>
      <c r="AY618" s="8">
        <f t="shared" si="378"/>
        <v>705</v>
      </c>
      <c r="AZ618" s="8">
        <f t="shared" si="379"/>
        <v>695</v>
      </c>
      <c r="BA618" s="8">
        <f t="shared" si="380"/>
        <v>685</v>
      </c>
      <c r="BB618" s="8">
        <f t="shared" si="381"/>
        <v>680</v>
      </c>
      <c r="BC618" s="8">
        <f t="shared" si="382"/>
        <v>675</v>
      </c>
      <c r="BD618" s="8">
        <f t="shared" si="383"/>
        <v>670</v>
      </c>
      <c r="BE618" s="8" t="str">
        <f t="shared" si="384"/>
        <v/>
      </c>
      <c r="BF618" s="8" t="str">
        <f t="shared" si="385"/>
        <v/>
      </c>
      <c r="BG618" s="8" t="str">
        <f t="shared" si="386"/>
        <v/>
      </c>
      <c r="BH618" s="8" t="str">
        <f t="shared" si="387"/>
        <v/>
      </c>
      <c r="BI618" s="8" t="str">
        <f t="shared" si="388"/>
        <v/>
      </c>
      <c r="BJ618" s="8" t="str">
        <f t="shared" si="389"/>
        <v/>
      </c>
      <c r="BK618" s="8" t="str">
        <f t="shared" si="390"/>
        <v/>
      </c>
      <c r="BL618" s="8" t="str">
        <f t="shared" si="391"/>
        <v/>
      </c>
      <c r="BM618" s="8" t="str">
        <f t="shared" si="392"/>
        <v/>
      </c>
      <c r="BN618" s="8" t="str">
        <f t="shared" si="393"/>
        <v/>
      </c>
      <c r="BO618" s="8" t="str">
        <f t="shared" si="394"/>
        <v/>
      </c>
      <c r="BP618" s="8" t="str">
        <f t="shared" si="395"/>
        <v/>
      </c>
      <c r="BQ618" s="8" t="str">
        <f t="shared" si="396"/>
        <v/>
      </c>
    </row>
    <row r="619" spans="1:69" x14ac:dyDescent="0.2">
      <c r="A619" s="8" t="str">
        <f>Binning!B616</f>
        <v>DCS_DDR</v>
      </c>
      <c r="B619" s="8" t="str">
        <f>Binning!C616</f>
        <v>MD003</v>
      </c>
      <c r="C619" s="8" t="str">
        <f>Binning!D616</f>
        <v>E5</v>
      </c>
      <c r="D619" s="8" t="str">
        <f>Binning!F616</f>
        <v>MD003_E5</v>
      </c>
      <c r="E619" s="8" t="str">
        <f>Binning!G616</f>
        <v>Bin1</v>
      </c>
      <c r="F619" s="8">
        <f>Binning!H616</f>
        <v>760</v>
      </c>
      <c r="G619" s="8">
        <f>Binning!I616</f>
        <v>110</v>
      </c>
      <c r="H619" s="8">
        <f>Binning!J616</f>
        <v>12.9</v>
      </c>
      <c r="J619" s="8">
        <f>Binning!L616</f>
        <v>720</v>
      </c>
      <c r="K619" s="8">
        <f>Binning!M616</f>
        <v>560</v>
      </c>
      <c r="L619" s="8">
        <f>Binning!N616</f>
        <v>20</v>
      </c>
      <c r="M619" s="8">
        <f>Binning!Y616</f>
        <v>5</v>
      </c>
      <c r="O619" s="8">
        <f t="shared" si="368"/>
        <v>100</v>
      </c>
      <c r="P619" s="8">
        <f>Binning!AZ616</f>
        <v>12.93</v>
      </c>
      <c r="Q619" s="8" t="str">
        <f t="shared" si="369"/>
        <v>MD003_E5</v>
      </c>
      <c r="R619" s="8">
        <f t="shared" ref="R619:AG634" si="400">IF($O619*1.03&gt;R$2,MAX(MIN(FLOOR(($F619-$G619*LOG10($P619*R$2/100))/$M619,1)*$M619,$J619),$K619),"")</f>
        <v>720</v>
      </c>
      <c r="S619" s="8">
        <f t="shared" si="400"/>
        <v>720</v>
      </c>
      <c r="T619" s="8">
        <f t="shared" si="400"/>
        <v>710</v>
      </c>
      <c r="U619" s="8">
        <f t="shared" si="400"/>
        <v>695</v>
      </c>
      <c r="V619" s="8">
        <f t="shared" si="400"/>
        <v>680</v>
      </c>
      <c r="W619" s="8">
        <f t="shared" si="400"/>
        <v>670</v>
      </c>
      <c r="X619" s="8">
        <f t="shared" si="400"/>
        <v>660</v>
      </c>
      <c r="Y619" s="8">
        <f t="shared" si="400"/>
        <v>650</v>
      </c>
      <c r="Z619" s="8">
        <f t="shared" si="400"/>
        <v>645</v>
      </c>
      <c r="AA619" s="8">
        <f t="shared" si="400"/>
        <v>640</v>
      </c>
      <c r="AB619" s="8">
        <f t="shared" si="400"/>
        <v>635</v>
      </c>
      <c r="AC619" s="8" t="str">
        <f t="shared" si="400"/>
        <v/>
      </c>
      <c r="AD619" s="8" t="str">
        <f t="shared" si="400"/>
        <v/>
      </c>
      <c r="AE619" s="8" t="str">
        <f t="shared" si="400"/>
        <v/>
      </c>
      <c r="AF619" s="8" t="str">
        <f t="shared" si="400"/>
        <v/>
      </c>
      <c r="AG619" s="8" t="str">
        <f t="shared" si="400"/>
        <v/>
      </c>
      <c r="AH619" s="8" t="str">
        <f t="shared" si="399"/>
        <v/>
      </c>
      <c r="AI619" s="8" t="str">
        <f t="shared" si="399"/>
        <v/>
      </c>
      <c r="AJ619" s="8" t="str">
        <f t="shared" si="399"/>
        <v/>
      </c>
      <c r="AK619" s="8" t="str">
        <f t="shared" si="399"/>
        <v/>
      </c>
      <c r="AL619" s="8" t="str">
        <f t="shared" si="399"/>
        <v/>
      </c>
      <c r="AM619" s="8" t="str">
        <f t="shared" si="399"/>
        <v/>
      </c>
      <c r="AN619" s="8" t="str">
        <f t="shared" si="399"/>
        <v/>
      </c>
      <c r="AO619" s="8" t="str">
        <f t="shared" si="399"/>
        <v/>
      </c>
      <c r="AQ619" s="8">
        <f t="shared" si="370"/>
        <v>100</v>
      </c>
      <c r="AR619" s="8">
        <f t="shared" si="371"/>
        <v>12.93</v>
      </c>
      <c r="AS619" s="8" t="str">
        <f t="shared" si="372"/>
        <v>MD003_E5</v>
      </c>
      <c r="AT619" s="8">
        <f t="shared" si="373"/>
        <v>740</v>
      </c>
      <c r="AU619" s="8">
        <f t="shared" si="374"/>
        <v>740</v>
      </c>
      <c r="AV619" s="8">
        <f t="shared" si="375"/>
        <v>730</v>
      </c>
      <c r="AW619" s="8">
        <f t="shared" si="376"/>
        <v>715</v>
      </c>
      <c r="AX619" s="8">
        <f t="shared" si="377"/>
        <v>700</v>
      </c>
      <c r="AY619" s="8">
        <f t="shared" si="378"/>
        <v>690</v>
      </c>
      <c r="AZ619" s="8">
        <f t="shared" si="379"/>
        <v>680</v>
      </c>
      <c r="BA619" s="8">
        <f t="shared" si="380"/>
        <v>670</v>
      </c>
      <c r="BB619" s="8">
        <f t="shared" si="381"/>
        <v>665</v>
      </c>
      <c r="BC619" s="8">
        <f t="shared" si="382"/>
        <v>660</v>
      </c>
      <c r="BD619" s="8">
        <f t="shared" si="383"/>
        <v>655</v>
      </c>
      <c r="BE619" s="8" t="str">
        <f t="shared" si="384"/>
        <v/>
      </c>
      <c r="BF619" s="8" t="str">
        <f t="shared" si="385"/>
        <v/>
      </c>
      <c r="BG619" s="8" t="str">
        <f t="shared" si="386"/>
        <v/>
      </c>
      <c r="BH619" s="8" t="str">
        <f t="shared" si="387"/>
        <v/>
      </c>
      <c r="BI619" s="8" t="str">
        <f t="shared" si="388"/>
        <v/>
      </c>
      <c r="BJ619" s="8" t="str">
        <f t="shared" si="389"/>
        <v/>
      </c>
      <c r="BK619" s="8" t="str">
        <f t="shared" si="390"/>
        <v/>
      </c>
      <c r="BL619" s="8" t="str">
        <f t="shared" si="391"/>
        <v/>
      </c>
      <c r="BM619" s="8" t="str">
        <f t="shared" si="392"/>
        <v/>
      </c>
      <c r="BN619" s="8" t="str">
        <f t="shared" si="393"/>
        <v/>
      </c>
      <c r="BO619" s="8" t="str">
        <f t="shared" si="394"/>
        <v/>
      </c>
      <c r="BP619" s="8" t="str">
        <f t="shared" si="395"/>
        <v/>
      </c>
      <c r="BQ619" s="8" t="str">
        <f t="shared" si="396"/>
        <v/>
      </c>
    </row>
    <row r="620" spans="1:69" x14ac:dyDescent="0.2">
      <c r="A620" s="8" t="str">
        <f>Binning!B617</f>
        <v>DCS_DDR</v>
      </c>
      <c r="B620" s="8" t="str">
        <f>Binning!C617</f>
        <v>MD003</v>
      </c>
      <c r="C620" s="8" t="str">
        <f>Binning!D617</f>
        <v>E6</v>
      </c>
      <c r="D620" s="8" t="str">
        <f>Binning!F617</f>
        <v>MD003_E6</v>
      </c>
      <c r="E620" s="8" t="str">
        <f>Binning!G617</f>
        <v>Bin1</v>
      </c>
      <c r="F620" s="8">
        <f>Binning!H617</f>
        <v>745</v>
      </c>
      <c r="G620" s="8">
        <f>Binning!I617</f>
        <v>110</v>
      </c>
      <c r="H620" s="8">
        <f>Binning!J617</f>
        <v>12.9</v>
      </c>
      <c r="J620" s="8">
        <f>Binning!L617</f>
        <v>720</v>
      </c>
      <c r="K620" s="8">
        <f>Binning!M617</f>
        <v>560</v>
      </c>
      <c r="L620" s="8">
        <f>Binning!N617</f>
        <v>20</v>
      </c>
      <c r="M620" s="8">
        <f>Binning!Y617</f>
        <v>5</v>
      </c>
      <c r="O620" s="8">
        <f t="shared" si="368"/>
        <v>100</v>
      </c>
      <c r="P620" s="8">
        <f>Binning!AZ617</f>
        <v>12.93</v>
      </c>
      <c r="Q620" s="8" t="str">
        <f t="shared" si="369"/>
        <v>MD003_E6</v>
      </c>
      <c r="R620" s="8">
        <f t="shared" si="400"/>
        <v>720</v>
      </c>
      <c r="S620" s="8">
        <f t="shared" si="400"/>
        <v>720</v>
      </c>
      <c r="T620" s="8">
        <f t="shared" si="400"/>
        <v>695</v>
      </c>
      <c r="U620" s="8">
        <f t="shared" si="400"/>
        <v>680</v>
      </c>
      <c r="V620" s="8">
        <f t="shared" si="400"/>
        <v>665</v>
      </c>
      <c r="W620" s="8">
        <f t="shared" si="400"/>
        <v>655</v>
      </c>
      <c r="X620" s="8">
        <f t="shared" si="400"/>
        <v>645</v>
      </c>
      <c r="Y620" s="8">
        <f t="shared" si="400"/>
        <v>635</v>
      </c>
      <c r="Z620" s="8">
        <f t="shared" si="400"/>
        <v>630</v>
      </c>
      <c r="AA620" s="8">
        <f t="shared" si="400"/>
        <v>625</v>
      </c>
      <c r="AB620" s="8">
        <f t="shared" si="400"/>
        <v>620</v>
      </c>
      <c r="AC620" s="8" t="str">
        <f t="shared" si="400"/>
        <v/>
      </c>
      <c r="AD620" s="8" t="str">
        <f t="shared" si="400"/>
        <v/>
      </c>
      <c r="AE620" s="8" t="str">
        <f t="shared" si="400"/>
        <v/>
      </c>
      <c r="AF620" s="8" t="str">
        <f t="shared" si="400"/>
        <v/>
      </c>
      <c r="AG620" s="8" t="str">
        <f t="shared" si="400"/>
        <v/>
      </c>
      <c r="AH620" s="8" t="str">
        <f t="shared" si="399"/>
        <v/>
      </c>
      <c r="AI620" s="8" t="str">
        <f t="shared" si="399"/>
        <v/>
      </c>
      <c r="AJ620" s="8" t="str">
        <f t="shared" si="399"/>
        <v/>
      </c>
      <c r="AK620" s="8" t="str">
        <f t="shared" si="399"/>
        <v/>
      </c>
      <c r="AL620" s="8" t="str">
        <f t="shared" si="399"/>
        <v/>
      </c>
      <c r="AM620" s="8" t="str">
        <f t="shared" si="399"/>
        <v/>
      </c>
      <c r="AN620" s="8" t="str">
        <f t="shared" si="399"/>
        <v/>
      </c>
      <c r="AO620" s="8" t="str">
        <f t="shared" si="399"/>
        <v/>
      </c>
      <c r="AQ620" s="8">
        <f t="shared" si="370"/>
        <v>100</v>
      </c>
      <c r="AR620" s="8">
        <f t="shared" si="371"/>
        <v>12.93</v>
      </c>
      <c r="AS620" s="8" t="str">
        <f t="shared" si="372"/>
        <v>MD003_E6</v>
      </c>
      <c r="AT620" s="8">
        <f t="shared" si="373"/>
        <v>740</v>
      </c>
      <c r="AU620" s="8">
        <f t="shared" si="374"/>
        <v>740</v>
      </c>
      <c r="AV620" s="8">
        <f t="shared" si="375"/>
        <v>715</v>
      </c>
      <c r="AW620" s="8">
        <f t="shared" si="376"/>
        <v>700</v>
      </c>
      <c r="AX620" s="8">
        <f t="shared" si="377"/>
        <v>685</v>
      </c>
      <c r="AY620" s="8">
        <f t="shared" si="378"/>
        <v>675</v>
      </c>
      <c r="AZ620" s="8">
        <f t="shared" si="379"/>
        <v>665</v>
      </c>
      <c r="BA620" s="8">
        <f t="shared" si="380"/>
        <v>655</v>
      </c>
      <c r="BB620" s="8">
        <f t="shared" si="381"/>
        <v>650</v>
      </c>
      <c r="BC620" s="8">
        <f t="shared" si="382"/>
        <v>645</v>
      </c>
      <c r="BD620" s="8">
        <f t="shared" si="383"/>
        <v>640</v>
      </c>
      <c r="BE620" s="8" t="str">
        <f t="shared" si="384"/>
        <v/>
      </c>
      <c r="BF620" s="8" t="str">
        <f t="shared" si="385"/>
        <v/>
      </c>
      <c r="BG620" s="8" t="str">
        <f t="shared" si="386"/>
        <v/>
      </c>
      <c r="BH620" s="8" t="str">
        <f t="shared" si="387"/>
        <v/>
      </c>
      <c r="BI620" s="8" t="str">
        <f t="shared" si="388"/>
        <v/>
      </c>
      <c r="BJ620" s="8" t="str">
        <f t="shared" si="389"/>
        <v/>
      </c>
      <c r="BK620" s="8" t="str">
        <f t="shared" si="390"/>
        <v/>
      </c>
      <c r="BL620" s="8" t="str">
        <f t="shared" si="391"/>
        <v/>
      </c>
      <c r="BM620" s="8" t="str">
        <f t="shared" si="392"/>
        <v/>
      </c>
      <c r="BN620" s="8" t="str">
        <f t="shared" si="393"/>
        <v/>
      </c>
      <c r="BO620" s="8" t="str">
        <f t="shared" si="394"/>
        <v/>
      </c>
      <c r="BP620" s="8" t="str">
        <f t="shared" si="395"/>
        <v/>
      </c>
      <c r="BQ620" s="8" t="str">
        <f t="shared" si="396"/>
        <v/>
      </c>
    </row>
    <row r="621" spans="1:69" x14ac:dyDescent="0.2">
      <c r="A621" s="8" t="str">
        <f>Binning!B618</f>
        <v>DCS_DDR</v>
      </c>
      <c r="B621" s="8" t="str">
        <f>Binning!C618</f>
        <v>MD003</v>
      </c>
      <c r="C621" s="8" t="str">
        <f>Binning!D618</f>
        <v>E7</v>
      </c>
      <c r="D621" s="8" t="str">
        <f>Binning!F618</f>
        <v>MD003_E7</v>
      </c>
      <c r="E621" s="8" t="str">
        <f>Binning!G618</f>
        <v>Bin1</v>
      </c>
      <c r="F621" s="8">
        <f>Binning!H618</f>
        <v>730</v>
      </c>
      <c r="G621" s="8">
        <f>Binning!I618</f>
        <v>110</v>
      </c>
      <c r="H621" s="8">
        <f>Binning!J618</f>
        <v>12.9</v>
      </c>
      <c r="J621" s="8">
        <f>Binning!L618</f>
        <v>720</v>
      </c>
      <c r="K621" s="8">
        <f>Binning!M618</f>
        <v>560</v>
      </c>
      <c r="L621" s="8">
        <f>Binning!N618</f>
        <v>20</v>
      </c>
      <c r="M621" s="8">
        <f>Binning!Y618</f>
        <v>5</v>
      </c>
      <c r="O621" s="8">
        <f t="shared" si="368"/>
        <v>100</v>
      </c>
      <c r="P621" s="8">
        <f>Binning!AZ618</f>
        <v>12.93</v>
      </c>
      <c r="Q621" s="8" t="str">
        <f t="shared" si="369"/>
        <v>MD003_E7</v>
      </c>
      <c r="R621" s="8">
        <f t="shared" si="400"/>
        <v>720</v>
      </c>
      <c r="S621" s="8">
        <f t="shared" si="400"/>
        <v>715</v>
      </c>
      <c r="T621" s="8">
        <f t="shared" si="400"/>
        <v>680</v>
      </c>
      <c r="U621" s="8">
        <f t="shared" si="400"/>
        <v>665</v>
      </c>
      <c r="V621" s="8">
        <f t="shared" si="400"/>
        <v>650</v>
      </c>
      <c r="W621" s="8">
        <f t="shared" si="400"/>
        <v>640</v>
      </c>
      <c r="X621" s="8">
        <f t="shared" si="400"/>
        <v>630</v>
      </c>
      <c r="Y621" s="8">
        <f t="shared" si="400"/>
        <v>620</v>
      </c>
      <c r="Z621" s="8">
        <f t="shared" si="400"/>
        <v>615</v>
      </c>
      <c r="AA621" s="8">
        <f t="shared" si="400"/>
        <v>610</v>
      </c>
      <c r="AB621" s="8">
        <f t="shared" si="400"/>
        <v>605</v>
      </c>
      <c r="AC621" s="8" t="str">
        <f t="shared" si="400"/>
        <v/>
      </c>
      <c r="AD621" s="8" t="str">
        <f t="shared" si="400"/>
        <v/>
      </c>
      <c r="AE621" s="8" t="str">
        <f t="shared" si="400"/>
        <v/>
      </c>
      <c r="AF621" s="8" t="str">
        <f t="shared" si="400"/>
        <v/>
      </c>
      <c r="AG621" s="8" t="str">
        <f t="shared" si="399"/>
        <v/>
      </c>
      <c r="AH621" s="8" t="str">
        <f t="shared" si="399"/>
        <v/>
      </c>
      <c r="AI621" s="8" t="str">
        <f t="shared" si="399"/>
        <v/>
      </c>
      <c r="AJ621" s="8" t="str">
        <f t="shared" si="399"/>
        <v/>
      </c>
      <c r="AK621" s="8" t="str">
        <f t="shared" si="399"/>
        <v/>
      </c>
      <c r="AL621" s="8" t="str">
        <f t="shared" si="399"/>
        <v/>
      </c>
      <c r="AM621" s="8" t="str">
        <f t="shared" si="399"/>
        <v/>
      </c>
      <c r="AN621" s="8" t="str">
        <f t="shared" si="399"/>
        <v/>
      </c>
      <c r="AO621" s="8" t="str">
        <f t="shared" si="399"/>
        <v/>
      </c>
      <c r="AQ621" s="8">
        <f t="shared" si="370"/>
        <v>100</v>
      </c>
      <c r="AR621" s="8">
        <f t="shared" si="371"/>
        <v>12.93</v>
      </c>
      <c r="AS621" s="8" t="str">
        <f t="shared" si="372"/>
        <v>MD003_E7</v>
      </c>
      <c r="AT621" s="8">
        <f t="shared" si="373"/>
        <v>740</v>
      </c>
      <c r="AU621" s="8">
        <f t="shared" si="374"/>
        <v>735</v>
      </c>
      <c r="AV621" s="8">
        <f t="shared" si="375"/>
        <v>700</v>
      </c>
      <c r="AW621" s="8">
        <f t="shared" si="376"/>
        <v>685</v>
      </c>
      <c r="AX621" s="8">
        <f t="shared" si="377"/>
        <v>670</v>
      </c>
      <c r="AY621" s="8">
        <f t="shared" si="378"/>
        <v>660</v>
      </c>
      <c r="AZ621" s="8">
        <f t="shared" si="379"/>
        <v>650</v>
      </c>
      <c r="BA621" s="8">
        <f t="shared" si="380"/>
        <v>640</v>
      </c>
      <c r="BB621" s="8">
        <f t="shared" si="381"/>
        <v>635</v>
      </c>
      <c r="BC621" s="8">
        <f t="shared" si="382"/>
        <v>630</v>
      </c>
      <c r="BD621" s="8">
        <f t="shared" si="383"/>
        <v>625</v>
      </c>
      <c r="BE621" s="8" t="str">
        <f t="shared" si="384"/>
        <v/>
      </c>
      <c r="BF621" s="8" t="str">
        <f t="shared" si="385"/>
        <v/>
      </c>
      <c r="BG621" s="8" t="str">
        <f t="shared" si="386"/>
        <v/>
      </c>
      <c r="BH621" s="8" t="str">
        <f t="shared" si="387"/>
        <v/>
      </c>
      <c r="BI621" s="8" t="str">
        <f t="shared" si="388"/>
        <v/>
      </c>
      <c r="BJ621" s="8" t="str">
        <f t="shared" si="389"/>
        <v/>
      </c>
      <c r="BK621" s="8" t="str">
        <f t="shared" si="390"/>
        <v/>
      </c>
      <c r="BL621" s="8" t="str">
        <f t="shared" si="391"/>
        <v/>
      </c>
      <c r="BM621" s="8" t="str">
        <f t="shared" si="392"/>
        <v/>
      </c>
      <c r="BN621" s="8" t="str">
        <f t="shared" si="393"/>
        <v/>
      </c>
      <c r="BO621" s="8" t="str">
        <f t="shared" si="394"/>
        <v/>
      </c>
      <c r="BP621" s="8" t="str">
        <f t="shared" si="395"/>
        <v/>
      </c>
      <c r="BQ621" s="8" t="str">
        <f t="shared" si="396"/>
        <v/>
      </c>
    </row>
    <row r="622" spans="1:69" x14ac:dyDescent="0.2">
      <c r="A622" s="8" t="str">
        <f>Binning!B619</f>
        <v>DCS_DDR</v>
      </c>
      <c r="B622" s="8" t="str">
        <f>Binning!C619</f>
        <v>MD003</v>
      </c>
      <c r="C622" s="8" t="str">
        <f>Binning!D619</f>
        <v>E8</v>
      </c>
      <c r="D622" s="8" t="str">
        <f>Binning!F619</f>
        <v>MD003_E8</v>
      </c>
      <c r="E622" s="8" t="str">
        <f>Binning!G619</f>
        <v>Bin1</v>
      </c>
      <c r="F622" s="8">
        <f>Binning!H619</f>
        <v>715</v>
      </c>
      <c r="G622" s="8">
        <f>Binning!I619</f>
        <v>110</v>
      </c>
      <c r="H622" s="8">
        <f>Binning!J619</f>
        <v>12.9</v>
      </c>
      <c r="J622" s="8">
        <f>Binning!L619</f>
        <v>720</v>
      </c>
      <c r="K622" s="8">
        <f>Binning!M619</f>
        <v>560</v>
      </c>
      <c r="L622" s="8">
        <f>Binning!N619</f>
        <v>20</v>
      </c>
      <c r="M622" s="8">
        <f>Binning!Y619</f>
        <v>5</v>
      </c>
      <c r="O622" s="8">
        <f t="shared" si="368"/>
        <v>100</v>
      </c>
      <c r="P622" s="8">
        <f>Binning!AZ619</f>
        <v>12.93</v>
      </c>
      <c r="Q622" s="8" t="str">
        <f t="shared" si="369"/>
        <v>MD003_E8</v>
      </c>
      <c r="R622" s="8">
        <f t="shared" si="400"/>
        <v>720</v>
      </c>
      <c r="S622" s="8">
        <f t="shared" si="400"/>
        <v>700</v>
      </c>
      <c r="T622" s="8">
        <f t="shared" si="400"/>
        <v>665</v>
      </c>
      <c r="U622" s="8">
        <f t="shared" si="400"/>
        <v>650</v>
      </c>
      <c r="V622" s="8">
        <f t="shared" si="400"/>
        <v>635</v>
      </c>
      <c r="W622" s="8">
        <f t="shared" si="400"/>
        <v>625</v>
      </c>
      <c r="X622" s="8">
        <f t="shared" si="400"/>
        <v>615</v>
      </c>
      <c r="Y622" s="8">
        <f t="shared" si="400"/>
        <v>605</v>
      </c>
      <c r="Z622" s="8">
        <f t="shared" si="400"/>
        <v>600</v>
      </c>
      <c r="AA622" s="8">
        <f t="shared" si="400"/>
        <v>595</v>
      </c>
      <c r="AB622" s="8">
        <f t="shared" si="400"/>
        <v>590</v>
      </c>
      <c r="AC622" s="8" t="str">
        <f t="shared" si="400"/>
        <v/>
      </c>
      <c r="AD622" s="8" t="str">
        <f t="shared" si="400"/>
        <v/>
      </c>
      <c r="AE622" s="8" t="str">
        <f t="shared" si="400"/>
        <v/>
      </c>
      <c r="AF622" s="8" t="str">
        <f t="shared" si="400"/>
        <v/>
      </c>
      <c r="AG622" s="8" t="str">
        <f t="shared" si="400"/>
        <v/>
      </c>
      <c r="AH622" s="8" t="str">
        <f t="shared" si="399"/>
        <v/>
      </c>
      <c r="AI622" s="8" t="str">
        <f t="shared" si="399"/>
        <v/>
      </c>
      <c r="AJ622" s="8" t="str">
        <f t="shared" si="399"/>
        <v/>
      </c>
      <c r="AK622" s="8" t="str">
        <f t="shared" si="399"/>
        <v/>
      </c>
      <c r="AL622" s="8" t="str">
        <f t="shared" si="399"/>
        <v/>
      </c>
      <c r="AM622" s="8" t="str">
        <f t="shared" si="399"/>
        <v/>
      </c>
      <c r="AN622" s="8" t="str">
        <f t="shared" si="399"/>
        <v/>
      </c>
      <c r="AO622" s="8" t="str">
        <f t="shared" si="399"/>
        <v/>
      </c>
      <c r="AQ622" s="8">
        <f t="shared" si="370"/>
        <v>100</v>
      </c>
      <c r="AR622" s="8">
        <f t="shared" si="371"/>
        <v>12.93</v>
      </c>
      <c r="AS622" s="8" t="str">
        <f t="shared" si="372"/>
        <v>MD003_E8</v>
      </c>
      <c r="AT622" s="8">
        <f t="shared" si="373"/>
        <v>740</v>
      </c>
      <c r="AU622" s="8">
        <f t="shared" si="374"/>
        <v>720</v>
      </c>
      <c r="AV622" s="8">
        <f t="shared" si="375"/>
        <v>685</v>
      </c>
      <c r="AW622" s="8">
        <f t="shared" si="376"/>
        <v>670</v>
      </c>
      <c r="AX622" s="8">
        <f t="shared" si="377"/>
        <v>655</v>
      </c>
      <c r="AY622" s="8">
        <f t="shared" si="378"/>
        <v>645</v>
      </c>
      <c r="AZ622" s="8">
        <f t="shared" si="379"/>
        <v>635</v>
      </c>
      <c r="BA622" s="8">
        <f t="shared" si="380"/>
        <v>625</v>
      </c>
      <c r="BB622" s="8">
        <f t="shared" si="381"/>
        <v>620</v>
      </c>
      <c r="BC622" s="8">
        <f t="shared" si="382"/>
        <v>615</v>
      </c>
      <c r="BD622" s="8">
        <f t="shared" si="383"/>
        <v>610</v>
      </c>
      <c r="BE622" s="8" t="str">
        <f t="shared" si="384"/>
        <v/>
      </c>
      <c r="BF622" s="8" t="str">
        <f t="shared" si="385"/>
        <v/>
      </c>
      <c r="BG622" s="8" t="str">
        <f t="shared" si="386"/>
        <v/>
      </c>
      <c r="BH622" s="8" t="str">
        <f t="shared" si="387"/>
        <v/>
      </c>
      <c r="BI622" s="8" t="str">
        <f t="shared" si="388"/>
        <v/>
      </c>
      <c r="BJ622" s="8" t="str">
        <f t="shared" si="389"/>
        <v/>
      </c>
      <c r="BK622" s="8" t="str">
        <f t="shared" si="390"/>
        <v/>
      </c>
      <c r="BL622" s="8" t="str">
        <f t="shared" si="391"/>
        <v/>
      </c>
      <c r="BM622" s="8" t="str">
        <f t="shared" si="392"/>
        <v/>
      </c>
      <c r="BN622" s="8" t="str">
        <f t="shared" si="393"/>
        <v/>
      </c>
      <c r="BO622" s="8" t="str">
        <f t="shared" si="394"/>
        <v/>
      </c>
      <c r="BP622" s="8" t="str">
        <f t="shared" si="395"/>
        <v/>
      </c>
      <c r="BQ622" s="8" t="str">
        <f t="shared" si="396"/>
        <v/>
      </c>
    </row>
    <row r="623" spans="1:69" x14ac:dyDescent="0.2">
      <c r="A623" s="8" t="str">
        <f>Binning!B620</f>
        <v>DCS_DDR</v>
      </c>
      <c r="B623" s="8" t="str">
        <f>Binning!C620</f>
        <v>MD003</v>
      </c>
      <c r="C623" s="8" t="str">
        <f>Binning!D620</f>
        <v>E9</v>
      </c>
      <c r="D623" s="8" t="str">
        <f>Binning!F620</f>
        <v>MD003_E9</v>
      </c>
      <c r="E623" s="8" t="str">
        <f>Binning!G620</f>
        <v>Bin1</v>
      </c>
      <c r="F623" s="8">
        <f>Binning!H620</f>
        <v>700</v>
      </c>
      <c r="G623" s="8">
        <f>Binning!I620</f>
        <v>110</v>
      </c>
      <c r="H623" s="8">
        <f>Binning!J620</f>
        <v>12.9</v>
      </c>
      <c r="J623" s="8">
        <f>Binning!L620</f>
        <v>720</v>
      </c>
      <c r="K623" s="8">
        <f>Binning!M620</f>
        <v>560</v>
      </c>
      <c r="L623" s="8">
        <f>Binning!N620</f>
        <v>20</v>
      </c>
      <c r="M623" s="8">
        <f>Binning!Y620</f>
        <v>5</v>
      </c>
      <c r="O623" s="8">
        <f t="shared" si="368"/>
        <v>100</v>
      </c>
      <c r="P623" s="8">
        <f>Binning!AZ620</f>
        <v>12.93</v>
      </c>
      <c r="Q623" s="8" t="str">
        <f t="shared" si="369"/>
        <v>MD003_E9</v>
      </c>
      <c r="R623" s="8">
        <f t="shared" si="400"/>
        <v>720</v>
      </c>
      <c r="S623" s="8">
        <f t="shared" si="400"/>
        <v>685</v>
      </c>
      <c r="T623" s="8">
        <f t="shared" si="400"/>
        <v>650</v>
      </c>
      <c r="U623" s="8">
        <f t="shared" si="400"/>
        <v>635</v>
      </c>
      <c r="V623" s="8">
        <f t="shared" si="400"/>
        <v>620</v>
      </c>
      <c r="W623" s="8">
        <f t="shared" si="400"/>
        <v>610</v>
      </c>
      <c r="X623" s="8">
        <f t="shared" si="400"/>
        <v>600</v>
      </c>
      <c r="Y623" s="8">
        <f t="shared" si="400"/>
        <v>590</v>
      </c>
      <c r="Z623" s="8">
        <f t="shared" si="400"/>
        <v>585</v>
      </c>
      <c r="AA623" s="8">
        <f t="shared" si="400"/>
        <v>580</v>
      </c>
      <c r="AB623" s="8">
        <f t="shared" si="400"/>
        <v>575</v>
      </c>
      <c r="AC623" s="8" t="str">
        <f t="shared" si="400"/>
        <v/>
      </c>
      <c r="AD623" s="8" t="str">
        <f t="shared" si="400"/>
        <v/>
      </c>
      <c r="AE623" s="8" t="str">
        <f t="shared" si="400"/>
        <v/>
      </c>
      <c r="AF623" s="8" t="str">
        <f t="shared" si="400"/>
        <v/>
      </c>
      <c r="AG623" s="8" t="str">
        <f t="shared" si="400"/>
        <v/>
      </c>
      <c r="AH623" s="8" t="str">
        <f t="shared" si="399"/>
        <v/>
      </c>
      <c r="AI623" s="8" t="str">
        <f t="shared" si="399"/>
        <v/>
      </c>
      <c r="AJ623" s="8" t="str">
        <f t="shared" si="399"/>
        <v/>
      </c>
      <c r="AK623" s="8" t="str">
        <f t="shared" si="399"/>
        <v/>
      </c>
      <c r="AL623" s="8" t="str">
        <f t="shared" si="399"/>
        <v/>
      </c>
      <c r="AM623" s="8" t="str">
        <f t="shared" si="399"/>
        <v/>
      </c>
      <c r="AN623" s="8" t="str">
        <f t="shared" si="399"/>
        <v/>
      </c>
      <c r="AO623" s="8" t="str">
        <f t="shared" si="399"/>
        <v/>
      </c>
      <c r="AQ623" s="8">
        <f t="shared" si="370"/>
        <v>100</v>
      </c>
      <c r="AR623" s="8">
        <f t="shared" si="371"/>
        <v>12.93</v>
      </c>
      <c r="AS623" s="8" t="str">
        <f t="shared" si="372"/>
        <v>MD003_E9</v>
      </c>
      <c r="AT623" s="8">
        <f t="shared" si="373"/>
        <v>740</v>
      </c>
      <c r="AU623" s="8">
        <f t="shared" si="374"/>
        <v>705</v>
      </c>
      <c r="AV623" s="8">
        <f t="shared" si="375"/>
        <v>670</v>
      </c>
      <c r="AW623" s="8">
        <f t="shared" si="376"/>
        <v>655</v>
      </c>
      <c r="AX623" s="8">
        <f t="shared" si="377"/>
        <v>640</v>
      </c>
      <c r="AY623" s="8">
        <f t="shared" si="378"/>
        <v>630</v>
      </c>
      <c r="AZ623" s="8">
        <f t="shared" si="379"/>
        <v>620</v>
      </c>
      <c r="BA623" s="8">
        <f t="shared" si="380"/>
        <v>610</v>
      </c>
      <c r="BB623" s="8">
        <f t="shared" si="381"/>
        <v>605</v>
      </c>
      <c r="BC623" s="8">
        <f t="shared" si="382"/>
        <v>600</v>
      </c>
      <c r="BD623" s="8">
        <f t="shared" si="383"/>
        <v>595</v>
      </c>
      <c r="BE623" s="8" t="str">
        <f t="shared" si="384"/>
        <v/>
      </c>
      <c r="BF623" s="8" t="str">
        <f t="shared" si="385"/>
        <v/>
      </c>
      <c r="BG623" s="8" t="str">
        <f t="shared" si="386"/>
        <v/>
      </c>
      <c r="BH623" s="8" t="str">
        <f t="shared" si="387"/>
        <v/>
      </c>
      <c r="BI623" s="8" t="str">
        <f t="shared" si="388"/>
        <v/>
      </c>
      <c r="BJ623" s="8" t="str">
        <f t="shared" si="389"/>
        <v/>
      </c>
      <c r="BK623" s="8" t="str">
        <f t="shared" si="390"/>
        <v/>
      </c>
      <c r="BL623" s="8" t="str">
        <f t="shared" si="391"/>
        <v/>
      </c>
      <c r="BM623" s="8" t="str">
        <f t="shared" si="392"/>
        <v/>
      </c>
      <c r="BN623" s="8" t="str">
        <f t="shared" si="393"/>
        <v/>
      </c>
      <c r="BO623" s="8" t="str">
        <f t="shared" si="394"/>
        <v/>
      </c>
      <c r="BP623" s="8" t="str">
        <f t="shared" si="395"/>
        <v/>
      </c>
      <c r="BQ623" s="8" t="str">
        <f t="shared" si="396"/>
        <v/>
      </c>
    </row>
    <row r="624" spans="1:69" x14ac:dyDescent="0.2">
      <c r="A624" s="8" t="str">
        <f>Binning!B621</f>
        <v>DCS_DDR</v>
      </c>
      <c r="B624" s="8" t="str">
        <f>Binning!C621</f>
        <v>MD003</v>
      </c>
      <c r="C624" s="8" t="str">
        <f>Binning!D621</f>
        <v>E10</v>
      </c>
      <c r="D624" s="8" t="str">
        <f>Binning!F621</f>
        <v>MD003_E10</v>
      </c>
      <c r="E624" s="8" t="str">
        <f>Binning!G621</f>
        <v>Bin1</v>
      </c>
      <c r="F624" s="8">
        <f>Binning!H621</f>
        <v>685</v>
      </c>
      <c r="G624" s="8">
        <f>Binning!I621</f>
        <v>110</v>
      </c>
      <c r="H624" s="8">
        <f>Binning!J621</f>
        <v>12.9</v>
      </c>
      <c r="J624" s="8">
        <f>Binning!L621</f>
        <v>720</v>
      </c>
      <c r="K624" s="8">
        <f>Binning!M621</f>
        <v>560</v>
      </c>
      <c r="L624" s="8">
        <f>Binning!N621</f>
        <v>20</v>
      </c>
      <c r="M624" s="8">
        <f>Binning!Y621</f>
        <v>5</v>
      </c>
      <c r="O624" s="8">
        <f t="shared" si="368"/>
        <v>100</v>
      </c>
      <c r="P624" s="8">
        <f>Binning!AZ621</f>
        <v>12.93</v>
      </c>
      <c r="Q624" s="8" t="str">
        <f t="shared" si="369"/>
        <v>MD003_E10</v>
      </c>
      <c r="R624" s="8">
        <f t="shared" si="400"/>
        <v>720</v>
      </c>
      <c r="S624" s="8">
        <f t="shared" si="400"/>
        <v>670</v>
      </c>
      <c r="T624" s="8">
        <f t="shared" si="400"/>
        <v>635</v>
      </c>
      <c r="U624" s="8">
        <f t="shared" si="400"/>
        <v>620</v>
      </c>
      <c r="V624" s="8">
        <f t="shared" si="400"/>
        <v>605</v>
      </c>
      <c r="W624" s="8">
        <f t="shared" si="400"/>
        <v>595</v>
      </c>
      <c r="X624" s="8">
        <f t="shared" si="400"/>
        <v>585</v>
      </c>
      <c r="Y624" s="8">
        <f t="shared" si="400"/>
        <v>575</v>
      </c>
      <c r="Z624" s="8">
        <f t="shared" si="400"/>
        <v>570</v>
      </c>
      <c r="AA624" s="8">
        <f t="shared" si="400"/>
        <v>565</v>
      </c>
      <c r="AB624" s="8">
        <f t="shared" si="400"/>
        <v>560</v>
      </c>
      <c r="AC624" s="8" t="str">
        <f t="shared" si="400"/>
        <v/>
      </c>
      <c r="AD624" s="8" t="str">
        <f t="shared" si="400"/>
        <v/>
      </c>
      <c r="AE624" s="8" t="str">
        <f t="shared" si="400"/>
        <v/>
      </c>
      <c r="AF624" s="8" t="str">
        <f t="shared" si="400"/>
        <v/>
      </c>
      <c r="AG624" s="8" t="str">
        <f t="shared" si="400"/>
        <v/>
      </c>
      <c r="AH624" s="8" t="str">
        <f t="shared" si="399"/>
        <v/>
      </c>
      <c r="AI624" s="8" t="str">
        <f t="shared" si="399"/>
        <v/>
      </c>
      <c r="AJ624" s="8" t="str">
        <f t="shared" si="399"/>
        <v/>
      </c>
      <c r="AK624" s="8" t="str">
        <f t="shared" si="399"/>
        <v/>
      </c>
      <c r="AL624" s="8" t="str">
        <f t="shared" si="399"/>
        <v/>
      </c>
      <c r="AM624" s="8" t="str">
        <f t="shared" si="399"/>
        <v/>
      </c>
      <c r="AN624" s="8" t="str">
        <f t="shared" si="399"/>
        <v/>
      </c>
      <c r="AO624" s="8" t="str">
        <f t="shared" si="399"/>
        <v/>
      </c>
      <c r="AQ624" s="8">
        <f t="shared" si="370"/>
        <v>100</v>
      </c>
      <c r="AR624" s="8">
        <f t="shared" si="371"/>
        <v>12.93</v>
      </c>
      <c r="AS624" s="8" t="str">
        <f t="shared" si="372"/>
        <v>MD003_E10</v>
      </c>
      <c r="AT624" s="8">
        <f t="shared" si="373"/>
        <v>740</v>
      </c>
      <c r="AU624" s="8">
        <f t="shared" si="374"/>
        <v>690</v>
      </c>
      <c r="AV624" s="8">
        <f t="shared" si="375"/>
        <v>655</v>
      </c>
      <c r="AW624" s="8">
        <f t="shared" si="376"/>
        <v>640</v>
      </c>
      <c r="AX624" s="8">
        <f t="shared" si="377"/>
        <v>625</v>
      </c>
      <c r="AY624" s="8">
        <f t="shared" si="378"/>
        <v>615</v>
      </c>
      <c r="AZ624" s="8">
        <f t="shared" si="379"/>
        <v>605</v>
      </c>
      <c r="BA624" s="8">
        <f t="shared" si="380"/>
        <v>595</v>
      </c>
      <c r="BB624" s="8">
        <f t="shared" si="381"/>
        <v>590</v>
      </c>
      <c r="BC624" s="8">
        <f t="shared" si="382"/>
        <v>585</v>
      </c>
      <c r="BD624" s="8">
        <f t="shared" si="383"/>
        <v>580</v>
      </c>
      <c r="BE624" s="8" t="str">
        <f t="shared" si="384"/>
        <v/>
      </c>
      <c r="BF624" s="8" t="str">
        <f t="shared" si="385"/>
        <v/>
      </c>
      <c r="BG624" s="8" t="str">
        <f t="shared" si="386"/>
        <v/>
      </c>
      <c r="BH624" s="8" t="str">
        <f t="shared" si="387"/>
        <v/>
      </c>
      <c r="BI624" s="8" t="str">
        <f t="shared" si="388"/>
        <v/>
      </c>
      <c r="BJ624" s="8" t="str">
        <f t="shared" si="389"/>
        <v/>
      </c>
      <c r="BK624" s="8" t="str">
        <f t="shared" si="390"/>
        <v/>
      </c>
      <c r="BL624" s="8" t="str">
        <f t="shared" si="391"/>
        <v/>
      </c>
      <c r="BM624" s="8" t="str">
        <f t="shared" si="392"/>
        <v/>
      </c>
      <c r="BN624" s="8" t="str">
        <f t="shared" si="393"/>
        <v/>
      </c>
      <c r="BO624" s="8" t="str">
        <f t="shared" si="394"/>
        <v/>
      </c>
      <c r="BP624" s="8" t="str">
        <f t="shared" si="395"/>
        <v/>
      </c>
      <c r="BQ624" s="8" t="str">
        <f t="shared" si="396"/>
        <v/>
      </c>
    </row>
    <row r="625" spans="1:69" x14ac:dyDescent="0.2">
      <c r="A625" s="8" t="str">
        <f>Binning!B622</f>
        <v>DCS_DDR</v>
      </c>
      <c r="B625" s="8" t="str">
        <f>Binning!C622</f>
        <v>MD003</v>
      </c>
      <c r="C625" s="8" t="str">
        <f>Binning!D622</f>
        <v>E11</v>
      </c>
      <c r="D625" s="8" t="str">
        <f>Binning!F622</f>
        <v>MD003_E11</v>
      </c>
      <c r="E625" s="8" t="str">
        <f>Binning!G622</f>
        <v>Bin1</v>
      </c>
      <c r="F625" s="8">
        <f>Binning!H622</f>
        <v>670</v>
      </c>
      <c r="G625" s="8">
        <f>Binning!I622</f>
        <v>110</v>
      </c>
      <c r="H625" s="8">
        <f>Binning!J622</f>
        <v>12.9</v>
      </c>
      <c r="J625" s="8">
        <f>Binning!L622</f>
        <v>720</v>
      </c>
      <c r="K625" s="8">
        <f>Binning!M622</f>
        <v>560</v>
      </c>
      <c r="L625" s="8">
        <f>Binning!N622</f>
        <v>20</v>
      </c>
      <c r="M625" s="8">
        <f>Binning!Y622</f>
        <v>5</v>
      </c>
      <c r="O625" s="8">
        <f t="shared" si="368"/>
        <v>100</v>
      </c>
      <c r="P625" s="8">
        <f>Binning!AZ622</f>
        <v>12.93</v>
      </c>
      <c r="Q625" s="8" t="str">
        <f t="shared" si="369"/>
        <v>MD003_E11</v>
      </c>
      <c r="R625" s="8">
        <f t="shared" si="400"/>
        <v>720</v>
      </c>
      <c r="S625" s="8">
        <f t="shared" si="400"/>
        <v>655</v>
      </c>
      <c r="T625" s="8">
        <f t="shared" si="400"/>
        <v>620</v>
      </c>
      <c r="U625" s="8">
        <f t="shared" si="400"/>
        <v>605</v>
      </c>
      <c r="V625" s="8">
        <f t="shared" si="400"/>
        <v>590</v>
      </c>
      <c r="W625" s="8">
        <f t="shared" si="400"/>
        <v>580</v>
      </c>
      <c r="X625" s="8">
        <f t="shared" si="400"/>
        <v>570</v>
      </c>
      <c r="Y625" s="8">
        <f t="shared" si="400"/>
        <v>560</v>
      </c>
      <c r="Z625" s="8">
        <f t="shared" si="400"/>
        <v>560</v>
      </c>
      <c r="AA625" s="8">
        <f t="shared" si="400"/>
        <v>560</v>
      </c>
      <c r="AB625" s="8">
        <f t="shared" si="400"/>
        <v>560</v>
      </c>
      <c r="AC625" s="8" t="str">
        <f t="shared" si="400"/>
        <v/>
      </c>
      <c r="AD625" s="8" t="str">
        <f t="shared" si="400"/>
        <v/>
      </c>
      <c r="AE625" s="8" t="str">
        <f t="shared" si="400"/>
        <v/>
      </c>
      <c r="AF625" s="8" t="str">
        <f t="shared" si="400"/>
        <v/>
      </c>
      <c r="AG625" s="8" t="str">
        <f t="shared" si="400"/>
        <v/>
      </c>
      <c r="AH625" s="8" t="str">
        <f t="shared" si="399"/>
        <v/>
      </c>
      <c r="AI625" s="8" t="str">
        <f t="shared" si="399"/>
        <v/>
      </c>
      <c r="AJ625" s="8" t="str">
        <f t="shared" si="399"/>
        <v/>
      </c>
      <c r="AK625" s="8" t="str">
        <f t="shared" si="399"/>
        <v/>
      </c>
      <c r="AL625" s="8" t="str">
        <f t="shared" si="399"/>
        <v/>
      </c>
      <c r="AM625" s="8" t="str">
        <f t="shared" si="399"/>
        <v/>
      </c>
      <c r="AN625" s="8" t="str">
        <f t="shared" si="399"/>
        <v/>
      </c>
      <c r="AO625" s="8" t="str">
        <f t="shared" si="399"/>
        <v/>
      </c>
      <c r="AQ625" s="8">
        <f t="shared" si="370"/>
        <v>100</v>
      </c>
      <c r="AR625" s="8">
        <f t="shared" si="371"/>
        <v>12.93</v>
      </c>
      <c r="AS625" s="8" t="str">
        <f t="shared" si="372"/>
        <v>MD003_E11</v>
      </c>
      <c r="AT625" s="8">
        <f t="shared" si="373"/>
        <v>740</v>
      </c>
      <c r="AU625" s="8">
        <f t="shared" si="374"/>
        <v>675</v>
      </c>
      <c r="AV625" s="8">
        <f t="shared" si="375"/>
        <v>640</v>
      </c>
      <c r="AW625" s="8">
        <f t="shared" si="376"/>
        <v>625</v>
      </c>
      <c r="AX625" s="8">
        <f t="shared" si="377"/>
        <v>610</v>
      </c>
      <c r="AY625" s="8">
        <f t="shared" si="378"/>
        <v>600</v>
      </c>
      <c r="AZ625" s="8">
        <f t="shared" si="379"/>
        <v>590</v>
      </c>
      <c r="BA625" s="8">
        <f t="shared" si="380"/>
        <v>580</v>
      </c>
      <c r="BB625" s="8">
        <f t="shared" si="381"/>
        <v>580</v>
      </c>
      <c r="BC625" s="8">
        <f t="shared" si="382"/>
        <v>580</v>
      </c>
      <c r="BD625" s="8">
        <f t="shared" si="383"/>
        <v>580</v>
      </c>
      <c r="BE625" s="8" t="str">
        <f t="shared" si="384"/>
        <v/>
      </c>
      <c r="BF625" s="8" t="str">
        <f t="shared" si="385"/>
        <v/>
      </c>
      <c r="BG625" s="8" t="str">
        <f t="shared" si="386"/>
        <v/>
      </c>
      <c r="BH625" s="8" t="str">
        <f t="shared" si="387"/>
        <v/>
      </c>
      <c r="BI625" s="8" t="str">
        <f t="shared" si="388"/>
        <v/>
      </c>
      <c r="BJ625" s="8" t="str">
        <f t="shared" si="389"/>
        <v/>
      </c>
      <c r="BK625" s="8" t="str">
        <f t="shared" si="390"/>
        <v/>
      </c>
      <c r="BL625" s="8" t="str">
        <f t="shared" si="391"/>
        <v/>
      </c>
      <c r="BM625" s="8" t="str">
        <f t="shared" si="392"/>
        <v/>
      </c>
      <c r="BN625" s="8" t="str">
        <f t="shared" si="393"/>
        <v/>
      </c>
      <c r="BO625" s="8" t="str">
        <f t="shared" si="394"/>
        <v/>
      </c>
      <c r="BP625" s="8" t="str">
        <f t="shared" si="395"/>
        <v/>
      </c>
      <c r="BQ625" s="8" t="str">
        <f t="shared" si="396"/>
        <v/>
      </c>
    </row>
    <row r="626" spans="1:69" x14ac:dyDescent="0.2">
      <c r="A626" s="8" t="str">
        <f>Binning!B623</f>
        <v>DCS_DDR</v>
      </c>
      <c r="B626" s="8" t="str">
        <f>Binning!C623</f>
        <v>MD003</v>
      </c>
      <c r="C626" s="8" t="str">
        <f>Binning!D623</f>
        <v>E12</v>
      </c>
      <c r="D626" s="8" t="str">
        <f>Binning!F623</f>
        <v>MD003_E12</v>
      </c>
      <c r="E626" s="8" t="str">
        <f>Binning!G623</f>
        <v>Bin1</v>
      </c>
      <c r="F626" s="8">
        <f>Binning!H623</f>
        <v>655</v>
      </c>
      <c r="G626" s="8">
        <f>Binning!I623</f>
        <v>110</v>
      </c>
      <c r="H626" s="8">
        <f>Binning!J623</f>
        <v>12.9</v>
      </c>
      <c r="J626" s="8">
        <f>Binning!L623</f>
        <v>720</v>
      </c>
      <c r="K626" s="8">
        <f>Binning!M623</f>
        <v>560</v>
      </c>
      <c r="L626" s="8">
        <f>Binning!N623</f>
        <v>20</v>
      </c>
      <c r="M626" s="8">
        <f>Binning!Y623</f>
        <v>5</v>
      </c>
      <c r="O626" s="8">
        <f t="shared" si="368"/>
        <v>100</v>
      </c>
      <c r="P626" s="8">
        <f>Binning!AZ623</f>
        <v>12.93</v>
      </c>
      <c r="Q626" s="8" t="str">
        <f t="shared" si="369"/>
        <v>MD003_E12</v>
      </c>
      <c r="R626" s="8">
        <f t="shared" si="400"/>
        <v>720</v>
      </c>
      <c r="S626" s="8">
        <f t="shared" si="400"/>
        <v>640</v>
      </c>
      <c r="T626" s="8">
        <f t="shared" si="400"/>
        <v>605</v>
      </c>
      <c r="U626" s="8">
        <f t="shared" si="400"/>
        <v>590</v>
      </c>
      <c r="V626" s="8">
        <f t="shared" si="400"/>
        <v>575</v>
      </c>
      <c r="W626" s="8">
        <f t="shared" si="400"/>
        <v>565</v>
      </c>
      <c r="X626" s="8">
        <f t="shared" si="400"/>
        <v>560</v>
      </c>
      <c r="Y626" s="8">
        <f t="shared" si="400"/>
        <v>560</v>
      </c>
      <c r="Z626" s="8">
        <f t="shared" si="400"/>
        <v>560</v>
      </c>
      <c r="AA626" s="8">
        <f t="shared" si="400"/>
        <v>560</v>
      </c>
      <c r="AB626" s="8">
        <f t="shared" si="400"/>
        <v>560</v>
      </c>
      <c r="AC626" s="8" t="str">
        <f t="shared" si="400"/>
        <v/>
      </c>
      <c r="AD626" s="8" t="str">
        <f t="shared" si="400"/>
        <v/>
      </c>
      <c r="AE626" s="8" t="str">
        <f t="shared" si="400"/>
        <v/>
      </c>
      <c r="AF626" s="8" t="str">
        <f t="shared" si="400"/>
        <v/>
      </c>
      <c r="AG626" s="8" t="str">
        <f t="shared" si="400"/>
        <v/>
      </c>
      <c r="AH626" s="8" t="str">
        <f t="shared" si="399"/>
        <v/>
      </c>
      <c r="AI626" s="8" t="str">
        <f t="shared" si="399"/>
        <v/>
      </c>
      <c r="AJ626" s="8" t="str">
        <f t="shared" si="399"/>
        <v/>
      </c>
      <c r="AK626" s="8" t="str">
        <f t="shared" si="399"/>
        <v/>
      </c>
      <c r="AL626" s="8" t="str">
        <f t="shared" si="399"/>
        <v/>
      </c>
      <c r="AM626" s="8" t="str">
        <f t="shared" si="399"/>
        <v/>
      </c>
      <c r="AN626" s="8" t="str">
        <f t="shared" si="399"/>
        <v/>
      </c>
      <c r="AO626" s="8" t="str">
        <f t="shared" si="399"/>
        <v/>
      </c>
      <c r="AQ626" s="8">
        <f t="shared" si="370"/>
        <v>100</v>
      </c>
      <c r="AR626" s="8">
        <f t="shared" si="371"/>
        <v>12.93</v>
      </c>
      <c r="AS626" s="8" t="str">
        <f t="shared" si="372"/>
        <v>MD003_E12</v>
      </c>
      <c r="AT626" s="8">
        <f t="shared" si="373"/>
        <v>740</v>
      </c>
      <c r="AU626" s="8">
        <f t="shared" si="374"/>
        <v>660</v>
      </c>
      <c r="AV626" s="8">
        <f t="shared" si="375"/>
        <v>625</v>
      </c>
      <c r="AW626" s="8">
        <f t="shared" si="376"/>
        <v>610</v>
      </c>
      <c r="AX626" s="8">
        <f t="shared" si="377"/>
        <v>595</v>
      </c>
      <c r="AY626" s="8">
        <f t="shared" si="378"/>
        <v>585</v>
      </c>
      <c r="AZ626" s="8">
        <f t="shared" si="379"/>
        <v>580</v>
      </c>
      <c r="BA626" s="8">
        <f t="shared" si="380"/>
        <v>580</v>
      </c>
      <c r="BB626" s="8">
        <f t="shared" si="381"/>
        <v>580</v>
      </c>
      <c r="BC626" s="8">
        <f t="shared" si="382"/>
        <v>580</v>
      </c>
      <c r="BD626" s="8">
        <f t="shared" si="383"/>
        <v>580</v>
      </c>
      <c r="BE626" s="8" t="str">
        <f t="shared" si="384"/>
        <v/>
      </c>
      <c r="BF626" s="8" t="str">
        <f t="shared" si="385"/>
        <v/>
      </c>
      <c r="BG626" s="8" t="str">
        <f t="shared" si="386"/>
        <v/>
      </c>
      <c r="BH626" s="8" t="str">
        <f t="shared" si="387"/>
        <v/>
      </c>
      <c r="BI626" s="8" t="str">
        <f t="shared" si="388"/>
        <v/>
      </c>
      <c r="BJ626" s="8" t="str">
        <f t="shared" si="389"/>
        <v/>
      </c>
      <c r="BK626" s="8" t="str">
        <f t="shared" si="390"/>
        <v/>
      </c>
      <c r="BL626" s="8" t="str">
        <f t="shared" si="391"/>
        <v/>
      </c>
      <c r="BM626" s="8" t="str">
        <f t="shared" si="392"/>
        <v/>
      </c>
      <c r="BN626" s="8" t="str">
        <f t="shared" si="393"/>
        <v/>
      </c>
      <c r="BO626" s="8" t="str">
        <f t="shared" si="394"/>
        <v/>
      </c>
      <c r="BP626" s="8" t="str">
        <f t="shared" si="395"/>
        <v/>
      </c>
      <c r="BQ626" s="8" t="str">
        <f t="shared" si="396"/>
        <v/>
      </c>
    </row>
    <row r="627" spans="1:69" x14ac:dyDescent="0.2">
      <c r="A627" s="8" t="str">
        <f>Binning!B624</f>
        <v>DCS_DDR</v>
      </c>
      <c r="B627" s="8" t="str">
        <f>Binning!C624</f>
        <v>MD004</v>
      </c>
      <c r="C627" s="8" t="str">
        <f>Binning!D624</f>
        <v>E1</v>
      </c>
      <c r="D627" s="8" t="str">
        <f>Binning!F624</f>
        <v>MD004_E1</v>
      </c>
      <c r="E627" s="8" t="str">
        <f>Binning!G624</f>
        <v>Bin1</v>
      </c>
      <c r="F627" s="8">
        <f>Binning!H624</f>
        <v>880</v>
      </c>
      <c r="G627" s="8">
        <f>Binning!I624</f>
        <v>115</v>
      </c>
      <c r="H627" s="8">
        <f>Binning!J624</f>
        <v>12.9</v>
      </c>
      <c r="J627" s="8">
        <f>Binning!L624</f>
        <v>795</v>
      </c>
      <c r="K627" s="8">
        <f>Binning!M624</f>
        <v>570</v>
      </c>
      <c r="L627" s="8">
        <f>Binning!N624</f>
        <v>15</v>
      </c>
      <c r="M627" s="8">
        <f>Binning!Y624</f>
        <v>5</v>
      </c>
      <c r="O627" s="8">
        <f t="shared" si="368"/>
        <v>100</v>
      </c>
      <c r="P627" s="8">
        <f>Binning!AZ624</f>
        <v>12.93</v>
      </c>
      <c r="Q627" s="8" t="str">
        <f t="shared" si="369"/>
        <v>MD004_E1</v>
      </c>
      <c r="R627" s="8">
        <f t="shared" si="400"/>
        <v>795</v>
      </c>
      <c r="S627" s="8">
        <f t="shared" si="400"/>
        <v>795</v>
      </c>
      <c r="T627" s="8">
        <f t="shared" si="400"/>
        <v>795</v>
      </c>
      <c r="U627" s="8">
        <f t="shared" si="400"/>
        <v>795</v>
      </c>
      <c r="V627" s="8">
        <f t="shared" si="400"/>
        <v>795</v>
      </c>
      <c r="W627" s="8">
        <f t="shared" si="400"/>
        <v>785</v>
      </c>
      <c r="X627" s="8">
        <f t="shared" si="400"/>
        <v>775</v>
      </c>
      <c r="Y627" s="8">
        <f t="shared" si="400"/>
        <v>765</v>
      </c>
      <c r="Z627" s="8">
        <f t="shared" si="400"/>
        <v>760</v>
      </c>
      <c r="AA627" s="8">
        <f t="shared" si="400"/>
        <v>755</v>
      </c>
      <c r="AB627" s="8">
        <f t="shared" si="400"/>
        <v>750</v>
      </c>
      <c r="AC627" s="8" t="str">
        <f t="shared" si="400"/>
        <v/>
      </c>
      <c r="AD627" s="8" t="str">
        <f t="shared" si="400"/>
        <v/>
      </c>
      <c r="AE627" s="8" t="str">
        <f t="shared" si="400"/>
        <v/>
      </c>
      <c r="AF627" s="8" t="str">
        <f t="shared" si="400"/>
        <v/>
      </c>
      <c r="AG627" s="8" t="str">
        <f t="shared" si="400"/>
        <v/>
      </c>
      <c r="AH627" s="8" t="str">
        <f t="shared" si="399"/>
        <v/>
      </c>
      <c r="AI627" s="8" t="str">
        <f t="shared" si="399"/>
        <v/>
      </c>
      <c r="AJ627" s="8" t="str">
        <f t="shared" si="399"/>
        <v/>
      </c>
      <c r="AK627" s="8" t="str">
        <f t="shared" si="399"/>
        <v/>
      </c>
      <c r="AL627" s="8" t="str">
        <f t="shared" si="399"/>
        <v/>
      </c>
      <c r="AM627" s="8" t="str">
        <f t="shared" si="399"/>
        <v/>
      </c>
      <c r="AN627" s="8" t="str">
        <f t="shared" si="399"/>
        <v/>
      </c>
      <c r="AO627" s="8" t="str">
        <f t="shared" si="399"/>
        <v/>
      </c>
      <c r="AQ627" s="8">
        <f t="shared" si="370"/>
        <v>100</v>
      </c>
      <c r="AR627" s="8">
        <f t="shared" si="371"/>
        <v>12.93</v>
      </c>
      <c r="AS627" s="8" t="str">
        <f t="shared" si="372"/>
        <v>MD004_E1</v>
      </c>
      <c r="AT627" s="8">
        <f t="shared" si="373"/>
        <v>810</v>
      </c>
      <c r="AU627" s="8">
        <f t="shared" si="374"/>
        <v>810</v>
      </c>
      <c r="AV627" s="8">
        <f t="shared" si="375"/>
        <v>810</v>
      </c>
      <c r="AW627" s="8">
        <f t="shared" si="376"/>
        <v>810</v>
      </c>
      <c r="AX627" s="8">
        <f t="shared" si="377"/>
        <v>810</v>
      </c>
      <c r="AY627" s="8">
        <f t="shared" si="378"/>
        <v>800</v>
      </c>
      <c r="AZ627" s="8">
        <f t="shared" si="379"/>
        <v>790</v>
      </c>
      <c r="BA627" s="8">
        <f t="shared" si="380"/>
        <v>780</v>
      </c>
      <c r="BB627" s="8">
        <f t="shared" si="381"/>
        <v>775</v>
      </c>
      <c r="BC627" s="8">
        <f t="shared" si="382"/>
        <v>770</v>
      </c>
      <c r="BD627" s="8">
        <f t="shared" si="383"/>
        <v>765</v>
      </c>
      <c r="BE627" s="8" t="str">
        <f t="shared" si="384"/>
        <v/>
      </c>
      <c r="BF627" s="8" t="str">
        <f t="shared" si="385"/>
        <v/>
      </c>
      <c r="BG627" s="8" t="str">
        <f t="shared" si="386"/>
        <v/>
      </c>
      <c r="BH627" s="8" t="str">
        <f t="shared" si="387"/>
        <v/>
      </c>
      <c r="BI627" s="8" t="str">
        <f t="shared" si="388"/>
        <v/>
      </c>
      <c r="BJ627" s="8" t="str">
        <f t="shared" si="389"/>
        <v/>
      </c>
      <c r="BK627" s="8" t="str">
        <f t="shared" si="390"/>
        <v/>
      </c>
      <c r="BL627" s="8" t="str">
        <f t="shared" si="391"/>
        <v/>
      </c>
      <c r="BM627" s="8" t="str">
        <f t="shared" si="392"/>
        <v/>
      </c>
      <c r="BN627" s="8" t="str">
        <f t="shared" si="393"/>
        <v/>
      </c>
      <c r="BO627" s="8" t="str">
        <f t="shared" si="394"/>
        <v/>
      </c>
      <c r="BP627" s="8" t="str">
        <f t="shared" si="395"/>
        <v/>
      </c>
      <c r="BQ627" s="8" t="str">
        <f t="shared" si="396"/>
        <v/>
      </c>
    </row>
    <row r="628" spans="1:69" x14ac:dyDescent="0.2">
      <c r="A628" s="8" t="str">
        <f>Binning!B625</f>
        <v>DCS_DDR</v>
      </c>
      <c r="B628" s="8" t="str">
        <f>Binning!C625</f>
        <v>MD004</v>
      </c>
      <c r="C628" s="8" t="str">
        <f>Binning!D625</f>
        <v>E2</v>
      </c>
      <c r="D628" s="8" t="str">
        <f>Binning!F625</f>
        <v>MD004_E2</v>
      </c>
      <c r="E628" s="8" t="str">
        <f>Binning!G625</f>
        <v>Bin1</v>
      </c>
      <c r="F628" s="8">
        <f>Binning!H625</f>
        <v>865</v>
      </c>
      <c r="G628" s="8">
        <f>Binning!I625</f>
        <v>115</v>
      </c>
      <c r="H628" s="8">
        <f>Binning!J625</f>
        <v>12.9</v>
      </c>
      <c r="J628" s="8">
        <f>Binning!L625</f>
        <v>785</v>
      </c>
      <c r="K628" s="8">
        <f>Binning!M625</f>
        <v>570</v>
      </c>
      <c r="L628" s="8">
        <f>Binning!N625</f>
        <v>15</v>
      </c>
      <c r="M628" s="8">
        <f>Binning!Y625</f>
        <v>5</v>
      </c>
      <c r="O628" s="8">
        <f t="shared" si="368"/>
        <v>100</v>
      </c>
      <c r="P628" s="8">
        <f>Binning!AZ625</f>
        <v>12.93</v>
      </c>
      <c r="Q628" s="8" t="str">
        <f t="shared" si="369"/>
        <v>MD004_E2</v>
      </c>
      <c r="R628" s="8">
        <f t="shared" si="400"/>
        <v>785</v>
      </c>
      <c r="S628" s="8">
        <f t="shared" si="400"/>
        <v>785</v>
      </c>
      <c r="T628" s="8">
        <f t="shared" si="400"/>
        <v>785</v>
      </c>
      <c r="U628" s="8">
        <f t="shared" si="400"/>
        <v>785</v>
      </c>
      <c r="V628" s="8">
        <f t="shared" si="400"/>
        <v>780</v>
      </c>
      <c r="W628" s="8">
        <f t="shared" si="400"/>
        <v>770</v>
      </c>
      <c r="X628" s="8">
        <f t="shared" si="400"/>
        <v>760</v>
      </c>
      <c r="Y628" s="8">
        <f t="shared" si="400"/>
        <v>750</v>
      </c>
      <c r="Z628" s="8">
        <f t="shared" si="400"/>
        <v>745</v>
      </c>
      <c r="AA628" s="8">
        <f t="shared" si="400"/>
        <v>740</v>
      </c>
      <c r="AB628" s="8">
        <f t="shared" si="400"/>
        <v>735</v>
      </c>
      <c r="AC628" s="8" t="str">
        <f t="shared" si="400"/>
        <v/>
      </c>
      <c r="AD628" s="8" t="str">
        <f t="shared" si="400"/>
        <v/>
      </c>
      <c r="AE628" s="8" t="str">
        <f t="shared" si="400"/>
        <v/>
      </c>
      <c r="AF628" s="8" t="str">
        <f t="shared" si="400"/>
        <v/>
      </c>
      <c r="AG628" s="8" t="str">
        <f t="shared" si="400"/>
        <v/>
      </c>
      <c r="AH628" s="8" t="str">
        <f t="shared" si="399"/>
        <v/>
      </c>
      <c r="AI628" s="8" t="str">
        <f t="shared" si="399"/>
        <v/>
      </c>
      <c r="AJ628" s="8" t="str">
        <f t="shared" si="399"/>
        <v/>
      </c>
      <c r="AK628" s="8" t="str">
        <f t="shared" si="399"/>
        <v/>
      </c>
      <c r="AL628" s="8" t="str">
        <f t="shared" si="399"/>
        <v/>
      </c>
      <c r="AM628" s="8" t="str">
        <f t="shared" si="399"/>
        <v/>
      </c>
      <c r="AN628" s="8" t="str">
        <f t="shared" si="399"/>
        <v/>
      </c>
      <c r="AO628" s="8" t="str">
        <f t="shared" si="399"/>
        <v/>
      </c>
      <c r="AQ628" s="8">
        <f t="shared" si="370"/>
        <v>100</v>
      </c>
      <c r="AR628" s="8">
        <f t="shared" si="371"/>
        <v>12.93</v>
      </c>
      <c r="AS628" s="8" t="str">
        <f t="shared" si="372"/>
        <v>MD004_E2</v>
      </c>
      <c r="AT628" s="8">
        <f t="shared" si="373"/>
        <v>800</v>
      </c>
      <c r="AU628" s="8">
        <f t="shared" si="374"/>
        <v>800</v>
      </c>
      <c r="AV628" s="8">
        <f t="shared" si="375"/>
        <v>800</v>
      </c>
      <c r="AW628" s="8">
        <f t="shared" si="376"/>
        <v>800</v>
      </c>
      <c r="AX628" s="8">
        <f t="shared" si="377"/>
        <v>795</v>
      </c>
      <c r="AY628" s="8">
        <f t="shared" si="378"/>
        <v>785</v>
      </c>
      <c r="AZ628" s="8">
        <f t="shared" si="379"/>
        <v>775</v>
      </c>
      <c r="BA628" s="8">
        <f t="shared" si="380"/>
        <v>765</v>
      </c>
      <c r="BB628" s="8">
        <f t="shared" si="381"/>
        <v>760</v>
      </c>
      <c r="BC628" s="8">
        <f t="shared" si="382"/>
        <v>755</v>
      </c>
      <c r="BD628" s="8">
        <f t="shared" si="383"/>
        <v>750</v>
      </c>
      <c r="BE628" s="8" t="str">
        <f t="shared" si="384"/>
        <v/>
      </c>
      <c r="BF628" s="8" t="str">
        <f t="shared" si="385"/>
        <v/>
      </c>
      <c r="BG628" s="8" t="str">
        <f t="shared" si="386"/>
        <v/>
      </c>
      <c r="BH628" s="8" t="str">
        <f t="shared" si="387"/>
        <v/>
      </c>
      <c r="BI628" s="8" t="str">
        <f t="shared" si="388"/>
        <v/>
      </c>
      <c r="BJ628" s="8" t="str">
        <f t="shared" si="389"/>
        <v/>
      </c>
      <c r="BK628" s="8" t="str">
        <f t="shared" si="390"/>
        <v/>
      </c>
      <c r="BL628" s="8" t="str">
        <f t="shared" si="391"/>
        <v/>
      </c>
      <c r="BM628" s="8" t="str">
        <f t="shared" si="392"/>
        <v/>
      </c>
      <c r="BN628" s="8" t="str">
        <f t="shared" si="393"/>
        <v/>
      </c>
      <c r="BO628" s="8" t="str">
        <f t="shared" si="394"/>
        <v/>
      </c>
      <c r="BP628" s="8" t="str">
        <f t="shared" si="395"/>
        <v/>
      </c>
      <c r="BQ628" s="8" t="str">
        <f t="shared" si="396"/>
        <v/>
      </c>
    </row>
    <row r="629" spans="1:69" x14ac:dyDescent="0.2">
      <c r="A629" s="8" t="str">
        <f>Binning!B626</f>
        <v>DCS_DDR</v>
      </c>
      <c r="B629" s="8" t="str">
        <f>Binning!C626</f>
        <v>MD004</v>
      </c>
      <c r="C629" s="8" t="str">
        <f>Binning!D626</f>
        <v>E3</v>
      </c>
      <c r="D629" s="8" t="str">
        <f>Binning!F626</f>
        <v>MD004_E3</v>
      </c>
      <c r="E629" s="8" t="str">
        <f>Binning!G626</f>
        <v>Bin1</v>
      </c>
      <c r="F629" s="8">
        <f>Binning!H626</f>
        <v>850</v>
      </c>
      <c r="G629" s="8">
        <f>Binning!I626</f>
        <v>115</v>
      </c>
      <c r="H629" s="8">
        <f>Binning!J626</f>
        <v>12.9</v>
      </c>
      <c r="J629" s="8">
        <f>Binning!L626</f>
        <v>775</v>
      </c>
      <c r="K629" s="8">
        <f>Binning!M626</f>
        <v>570</v>
      </c>
      <c r="L629" s="8">
        <f>Binning!N626</f>
        <v>15</v>
      </c>
      <c r="M629" s="8">
        <f>Binning!Y626</f>
        <v>5</v>
      </c>
      <c r="O629" s="8">
        <f t="shared" si="368"/>
        <v>100</v>
      </c>
      <c r="P629" s="8">
        <f>Binning!AZ626</f>
        <v>12.93</v>
      </c>
      <c r="Q629" s="8" t="str">
        <f t="shared" si="369"/>
        <v>MD004_E3</v>
      </c>
      <c r="R629" s="8">
        <f t="shared" si="400"/>
        <v>775</v>
      </c>
      <c r="S629" s="8">
        <f t="shared" si="400"/>
        <v>775</v>
      </c>
      <c r="T629" s="8">
        <f t="shared" si="400"/>
        <v>775</v>
      </c>
      <c r="U629" s="8">
        <f t="shared" si="400"/>
        <v>775</v>
      </c>
      <c r="V629" s="8">
        <f t="shared" si="400"/>
        <v>765</v>
      </c>
      <c r="W629" s="8">
        <f t="shared" si="400"/>
        <v>755</v>
      </c>
      <c r="X629" s="8">
        <f t="shared" si="400"/>
        <v>745</v>
      </c>
      <c r="Y629" s="8">
        <f t="shared" si="400"/>
        <v>735</v>
      </c>
      <c r="Z629" s="8">
        <f t="shared" si="400"/>
        <v>730</v>
      </c>
      <c r="AA629" s="8">
        <f t="shared" si="400"/>
        <v>725</v>
      </c>
      <c r="AB629" s="8">
        <f t="shared" si="400"/>
        <v>720</v>
      </c>
      <c r="AC629" s="8" t="str">
        <f t="shared" si="400"/>
        <v/>
      </c>
      <c r="AD629" s="8" t="str">
        <f t="shared" si="400"/>
        <v/>
      </c>
      <c r="AE629" s="8" t="str">
        <f t="shared" si="400"/>
        <v/>
      </c>
      <c r="AF629" s="8" t="str">
        <f t="shared" si="400"/>
        <v/>
      </c>
      <c r="AG629" s="8" t="str">
        <f t="shared" si="400"/>
        <v/>
      </c>
      <c r="AH629" s="8" t="str">
        <f t="shared" si="399"/>
        <v/>
      </c>
      <c r="AI629" s="8" t="str">
        <f t="shared" si="399"/>
        <v/>
      </c>
      <c r="AJ629" s="8" t="str">
        <f t="shared" si="399"/>
        <v/>
      </c>
      <c r="AK629" s="8" t="str">
        <f t="shared" si="399"/>
        <v/>
      </c>
      <c r="AL629" s="8" t="str">
        <f t="shared" si="399"/>
        <v/>
      </c>
      <c r="AM629" s="8" t="str">
        <f t="shared" si="399"/>
        <v/>
      </c>
      <c r="AN629" s="8" t="str">
        <f t="shared" si="399"/>
        <v/>
      </c>
      <c r="AO629" s="8" t="str">
        <f t="shared" si="399"/>
        <v/>
      </c>
      <c r="AQ629" s="8">
        <f t="shared" si="370"/>
        <v>100</v>
      </c>
      <c r="AR629" s="8">
        <f t="shared" si="371"/>
        <v>12.93</v>
      </c>
      <c r="AS629" s="8" t="str">
        <f t="shared" si="372"/>
        <v>MD004_E3</v>
      </c>
      <c r="AT629" s="8">
        <f t="shared" si="373"/>
        <v>790</v>
      </c>
      <c r="AU629" s="8">
        <f t="shared" si="374"/>
        <v>790</v>
      </c>
      <c r="AV629" s="8">
        <f t="shared" si="375"/>
        <v>790</v>
      </c>
      <c r="AW629" s="8">
        <f t="shared" si="376"/>
        <v>790</v>
      </c>
      <c r="AX629" s="8">
        <f t="shared" si="377"/>
        <v>780</v>
      </c>
      <c r="AY629" s="8">
        <f t="shared" si="378"/>
        <v>770</v>
      </c>
      <c r="AZ629" s="8">
        <f t="shared" si="379"/>
        <v>760</v>
      </c>
      <c r="BA629" s="8">
        <f t="shared" si="380"/>
        <v>750</v>
      </c>
      <c r="BB629" s="8">
        <f t="shared" si="381"/>
        <v>745</v>
      </c>
      <c r="BC629" s="8">
        <f t="shared" si="382"/>
        <v>740</v>
      </c>
      <c r="BD629" s="8">
        <f t="shared" si="383"/>
        <v>735</v>
      </c>
      <c r="BE629" s="8" t="str">
        <f t="shared" si="384"/>
        <v/>
      </c>
      <c r="BF629" s="8" t="str">
        <f t="shared" si="385"/>
        <v/>
      </c>
      <c r="BG629" s="8" t="str">
        <f t="shared" si="386"/>
        <v/>
      </c>
      <c r="BH629" s="8" t="str">
        <f t="shared" si="387"/>
        <v/>
      </c>
      <c r="BI629" s="8" t="str">
        <f t="shared" si="388"/>
        <v/>
      </c>
      <c r="BJ629" s="8" t="str">
        <f t="shared" si="389"/>
        <v/>
      </c>
      <c r="BK629" s="8" t="str">
        <f t="shared" si="390"/>
        <v/>
      </c>
      <c r="BL629" s="8" t="str">
        <f t="shared" si="391"/>
        <v/>
      </c>
      <c r="BM629" s="8" t="str">
        <f t="shared" si="392"/>
        <v/>
      </c>
      <c r="BN629" s="8" t="str">
        <f t="shared" si="393"/>
        <v/>
      </c>
      <c r="BO629" s="8" t="str">
        <f t="shared" si="394"/>
        <v/>
      </c>
      <c r="BP629" s="8" t="str">
        <f t="shared" si="395"/>
        <v/>
      </c>
      <c r="BQ629" s="8" t="str">
        <f t="shared" si="396"/>
        <v/>
      </c>
    </row>
    <row r="630" spans="1:69" x14ac:dyDescent="0.2">
      <c r="A630" s="8" t="str">
        <f>Binning!B627</f>
        <v>DCS_DDR</v>
      </c>
      <c r="B630" s="8" t="str">
        <f>Binning!C627</f>
        <v>MD004</v>
      </c>
      <c r="C630" s="8" t="str">
        <f>Binning!D627</f>
        <v>E4</v>
      </c>
      <c r="D630" s="8" t="str">
        <f>Binning!F627</f>
        <v>MD004_E4</v>
      </c>
      <c r="E630" s="8" t="str">
        <f>Binning!G627</f>
        <v>Bin1</v>
      </c>
      <c r="F630" s="8">
        <f>Binning!H627</f>
        <v>835</v>
      </c>
      <c r="G630" s="8">
        <f>Binning!I627</f>
        <v>115</v>
      </c>
      <c r="H630" s="8">
        <f>Binning!J627</f>
        <v>12.9</v>
      </c>
      <c r="J630" s="8">
        <f>Binning!L627</f>
        <v>775</v>
      </c>
      <c r="K630" s="8">
        <f>Binning!M627</f>
        <v>570</v>
      </c>
      <c r="L630" s="8">
        <f>Binning!N627</f>
        <v>15</v>
      </c>
      <c r="M630" s="8">
        <f>Binning!Y627</f>
        <v>5</v>
      </c>
      <c r="O630" s="8">
        <f t="shared" si="368"/>
        <v>100</v>
      </c>
      <c r="P630" s="8">
        <f>Binning!AZ627</f>
        <v>12.93</v>
      </c>
      <c r="Q630" s="8" t="str">
        <f t="shared" si="369"/>
        <v>MD004_E4</v>
      </c>
      <c r="R630" s="8">
        <f t="shared" si="400"/>
        <v>775</v>
      </c>
      <c r="S630" s="8">
        <f t="shared" si="400"/>
        <v>775</v>
      </c>
      <c r="T630" s="8">
        <f t="shared" si="400"/>
        <v>775</v>
      </c>
      <c r="U630" s="8">
        <f t="shared" si="400"/>
        <v>765</v>
      </c>
      <c r="V630" s="8">
        <f t="shared" si="400"/>
        <v>750</v>
      </c>
      <c r="W630" s="8">
        <f t="shared" si="400"/>
        <v>740</v>
      </c>
      <c r="X630" s="8">
        <f t="shared" si="400"/>
        <v>730</v>
      </c>
      <c r="Y630" s="8">
        <f t="shared" si="400"/>
        <v>720</v>
      </c>
      <c r="Z630" s="8">
        <f t="shared" si="400"/>
        <v>715</v>
      </c>
      <c r="AA630" s="8">
        <f t="shared" si="400"/>
        <v>710</v>
      </c>
      <c r="AB630" s="8">
        <f t="shared" si="400"/>
        <v>705</v>
      </c>
      <c r="AC630" s="8" t="str">
        <f t="shared" si="400"/>
        <v/>
      </c>
      <c r="AD630" s="8" t="str">
        <f t="shared" si="400"/>
        <v/>
      </c>
      <c r="AE630" s="8" t="str">
        <f t="shared" si="400"/>
        <v/>
      </c>
      <c r="AF630" s="8" t="str">
        <f t="shared" si="400"/>
        <v/>
      </c>
      <c r="AG630" s="8" t="str">
        <f t="shared" si="400"/>
        <v/>
      </c>
      <c r="AH630" s="8" t="str">
        <f t="shared" si="399"/>
        <v/>
      </c>
      <c r="AI630" s="8" t="str">
        <f t="shared" si="399"/>
        <v/>
      </c>
      <c r="AJ630" s="8" t="str">
        <f t="shared" si="399"/>
        <v/>
      </c>
      <c r="AK630" s="8" t="str">
        <f t="shared" si="399"/>
        <v/>
      </c>
      <c r="AL630" s="8" t="str">
        <f t="shared" si="399"/>
        <v/>
      </c>
      <c r="AM630" s="8" t="str">
        <f t="shared" si="399"/>
        <v/>
      </c>
      <c r="AN630" s="8" t="str">
        <f t="shared" si="399"/>
        <v/>
      </c>
      <c r="AO630" s="8" t="str">
        <f t="shared" si="399"/>
        <v/>
      </c>
      <c r="AQ630" s="8">
        <f t="shared" si="370"/>
        <v>100</v>
      </c>
      <c r="AR630" s="8">
        <f t="shared" si="371"/>
        <v>12.93</v>
      </c>
      <c r="AS630" s="8" t="str">
        <f t="shared" si="372"/>
        <v>MD004_E4</v>
      </c>
      <c r="AT630" s="8">
        <f t="shared" si="373"/>
        <v>790</v>
      </c>
      <c r="AU630" s="8">
        <f t="shared" si="374"/>
        <v>790</v>
      </c>
      <c r="AV630" s="8">
        <f t="shared" si="375"/>
        <v>790</v>
      </c>
      <c r="AW630" s="8">
        <f t="shared" si="376"/>
        <v>780</v>
      </c>
      <c r="AX630" s="8">
        <f t="shared" si="377"/>
        <v>765</v>
      </c>
      <c r="AY630" s="8">
        <f t="shared" si="378"/>
        <v>755</v>
      </c>
      <c r="AZ630" s="8">
        <f t="shared" si="379"/>
        <v>745</v>
      </c>
      <c r="BA630" s="8">
        <f t="shared" si="380"/>
        <v>735</v>
      </c>
      <c r="BB630" s="8">
        <f t="shared" si="381"/>
        <v>730</v>
      </c>
      <c r="BC630" s="8">
        <f t="shared" si="382"/>
        <v>725</v>
      </c>
      <c r="BD630" s="8">
        <f t="shared" si="383"/>
        <v>720</v>
      </c>
      <c r="BE630" s="8" t="str">
        <f t="shared" si="384"/>
        <v/>
      </c>
      <c r="BF630" s="8" t="str">
        <f t="shared" si="385"/>
        <v/>
      </c>
      <c r="BG630" s="8" t="str">
        <f t="shared" si="386"/>
        <v/>
      </c>
      <c r="BH630" s="8" t="str">
        <f t="shared" si="387"/>
        <v/>
      </c>
      <c r="BI630" s="8" t="str">
        <f t="shared" si="388"/>
        <v/>
      </c>
      <c r="BJ630" s="8" t="str">
        <f t="shared" si="389"/>
        <v/>
      </c>
      <c r="BK630" s="8" t="str">
        <f t="shared" si="390"/>
        <v/>
      </c>
      <c r="BL630" s="8" t="str">
        <f t="shared" si="391"/>
        <v/>
      </c>
      <c r="BM630" s="8" t="str">
        <f t="shared" si="392"/>
        <v/>
      </c>
      <c r="BN630" s="8" t="str">
        <f t="shared" si="393"/>
        <v/>
      </c>
      <c r="BO630" s="8" t="str">
        <f t="shared" si="394"/>
        <v/>
      </c>
      <c r="BP630" s="8" t="str">
        <f t="shared" si="395"/>
        <v/>
      </c>
      <c r="BQ630" s="8" t="str">
        <f t="shared" si="396"/>
        <v/>
      </c>
    </row>
    <row r="631" spans="1:69" x14ac:dyDescent="0.2">
      <c r="A631" s="8" t="str">
        <f>Binning!B628</f>
        <v>DCS_DDR</v>
      </c>
      <c r="B631" s="8" t="str">
        <f>Binning!C628</f>
        <v>MD004</v>
      </c>
      <c r="C631" s="8" t="str">
        <f>Binning!D628</f>
        <v>E5</v>
      </c>
      <c r="D631" s="8" t="str">
        <f>Binning!F628</f>
        <v>MD004_E5</v>
      </c>
      <c r="E631" s="8" t="str">
        <f>Binning!G628</f>
        <v>Bin1</v>
      </c>
      <c r="F631" s="8">
        <f>Binning!H628</f>
        <v>820</v>
      </c>
      <c r="G631" s="8">
        <f>Binning!I628</f>
        <v>115</v>
      </c>
      <c r="H631" s="8">
        <f>Binning!J628</f>
        <v>12.9</v>
      </c>
      <c r="J631" s="8">
        <f>Binning!L628</f>
        <v>775</v>
      </c>
      <c r="K631" s="8">
        <f>Binning!M628</f>
        <v>570</v>
      </c>
      <c r="L631" s="8">
        <f>Binning!N628</f>
        <v>15</v>
      </c>
      <c r="M631" s="8">
        <f>Binning!Y628</f>
        <v>5</v>
      </c>
      <c r="O631" s="8">
        <f t="shared" si="368"/>
        <v>100</v>
      </c>
      <c r="P631" s="8">
        <f>Binning!AZ628</f>
        <v>12.93</v>
      </c>
      <c r="Q631" s="8" t="str">
        <f t="shared" si="369"/>
        <v>MD004_E5</v>
      </c>
      <c r="R631" s="8">
        <f t="shared" si="400"/>
        <v>775</v>
      </c>
      <c r="S631" s="8">
        <f t="shared" si="400"/>
        <v>775</v>
      </c>
      <c r="T631" s="8">
        <f t="shared" si="400"/>
        <v>770</v>
      </c>
      <c r="U631" s="8">
        <f t="shared" si="400"/>
        <v>750</v>
      </c>
      <c r="V631" s="8">
        <f t="shared" si="400"/>
        <v>735</v>
      </c>
      <c r="W631" s="8">
        <f t="shared" si="400"/>
        <v>725</v>
      </c>
      <c r="X631" s="8">
        <f t="shared" si="400"/>
        <v>715</v>
      </c>
      <c r="Y631" s="8">
        <f t="shared" si="400"/>
        <v>705</v>
      </c>
      <c r="Z631" s="8">
        <f t="shared" si="400"/>
        <v>700</v>
      </c>
      <c r="AA631" s="8">
        <f t="shared" si="400"/>
        <v>695</v>
      </c>
      <c r="AB631" s="8">
        <f t="shared" si="400"/>
        <v>690</v>
      </c>
      <c r="AC631" s="8" t="str">
        <f t="shared" si="400"/>
        <v/>
      </c>
      <c r="AD631" s="8" t="str">
        <f t="shared" si="400"/>
        <v/>
      </c>
      <c r="AE631" s="8" t="str">
        <f t="shared" si="400"/>
        <v/>
      </c>
      <c r="AF631" s="8" t="str">
        <f t="shared" si="400"/>
        <v/>
      </c>
      <c r="AG631" s="8" t="str">
        <f t="shared" si="400"/>
        <v/>
      </c>
      <c r="AH631" s="8" t="str">
        <f t="shared" si="399"/>
        <v/>
      </c>
      <c r="AI631" s="8" t="str">
        <f t="shared" si="399"/>
        <v/>
      </c>
      <c r="AJ631" s="8" t="str">
        <f t="shared" si="399"/>
        <v/>
      </c>
      <c r="AK631" s="8" t="str">
        <f t="shared" si="399"/>
        <v/>
      </c>
      <c r="AL631" s="8" t="str">
        <f t="shared" si="399"/>
        <v/>
      </c>
      <c r="AM631" s="8" t="str">
        <f t="shared" si="399"/>
        <v/>
      </c>
      <c r="AN631" s="8" t="str">
        <f t="shared" si="399"/>
        <v/>
      </c>
      <c r="AO631" s="8" t="str">
        <f t="shared" si="399"/>
        <v/>
      </c>
      <c r="AQ631" s="8">
        <f t="shared" si="370"/>
        <v>100</v>
      </c>
      <c r="AR631" s="8">
        <f t="shared" si="371"/>
        <v>12.93</v>
      </c>
      <c r="AS631" s="8" t="str">
        <f t="shared" si="372"/>
        <v>MD004_E5</v>
      </c>
      <c r="AT631" s="8">
        <f t="shared" si="373"/>
        <v>790</v>
      </c>
      <c r="AU631" s="8">
        <f t="shared" si="374"/>
        <v>790</v>
      </c>
      <c r="AV631" s="8">
        <f t="shared" si="375"/>
        <v>785</v>
      </c>
      <c r="AW631" s="8">
        <f t="shared" si="376"/>
        <v>765</v>
      </c>
      <c r="AX631" s="8">
        <f t="shared" si="377"/>
        <v>750</v>
      </c>
      <c r="AY631" s="8">
        <f t="shared" si="378"/>
        <v>740</v>
      </c>
      <c r="AZ631" s="8">
        <f t="shared" si="379"/>
        <v>730</v>
      </c>
      <c r="BA631" s="8">
        <f t="shared" si="380"/>
        <v>720</v>
      </c>
      <c r="BB631" s="8">
        <f t="shared" si="381"/>
        <v>715</v>
      </c>
      <c r="BC631" s="8">
        <f t="shared" si="382"/>
        <v>710</v>
      </c>
      <c r="BD631" s="8">
        <f t="shared" si="383"/>
        <v>705</v>
      </c>
      <c r="BE631" s="8" t="str">
        <f t="shared" si="384"/>
        <v/>
      </c>
      <c r="BF631" s="8" t="str">
        <f t="shared" si="385"/>
        <v/>
      </c>
      <c r="BG631" s="8" t="str">
        <f t="shared" si="386"/>
        <v/>
      </c>
      <c r="BH631" s="8" t="str">
        <f t="shared" si="387"/>
        <v/>
      </c>
      <c r="BI631" s="8" t="str">
        <f t="shared" si="388"/>
        <v/>
      </c>
      <c r="BJ631" s="8" t="str">
        <f t="shared" si="389"/>
        <v/>
      </c>
      <c r="BK631" s="8" t="str">
        <f t="shared" si="390"/>
        <v/>
      </c>
      <c r="BL631" s="8" t="str">
        <f t="shared" si="391"/>
        <v/>
      </c>
      <c r="BM631" s="8" t="str">
        <f t="shared" si="392"/>
        <v/>
      </c>
      <c r="BN631" s="8" t="str">
        <f t="shared" si="393"/>
        <v/>
      </c>
      <c r="BO631" s="8" t="str">
        <f t="shared" si="394"/>
        <v/>
      </c>
      <c r="BP631" s="8" t="str">
        <f t="shared" si="395"/>
        <v/>
      </c>
      <c r="BQ631" s="8" t="str">
        <f t="shared" si="396"/>
        <v/>
      </c>
    </row>
    <row r="632" spans="1:69" x14ac:dyDescent="0.2">
      <c r="A632" s="8" t="str">
        <f>Binning!B629</f>
        <v>DCS_DDR</v>
      </c>
      <c r="B632" s="8" t="str">
        <f>Binning!C629</f>
        <v>MD004</v>
      </c>
      <c r="C632" s="8" t="str">
        <f>Binning!D629</f>
        <v>E6</v>
      </c>
      <c r="D632" s="8" t="str">
        <f>Binning!F629</f>
        <v>MD004_E6</v>
      </c>
      <c r="E632" s="8" t="str">
        <f>Binning!G629</f>
        <v>Bin1</v>
      </c>
      <c r="F632" s="8">
        <f>Binning!H629</f>
        <v>805</v>
      </c>
      <c r="G632" s="8">
        <f>Binning!I629</f>
        <v>115</v>
      </c>
      <c r="H632" s="8">
        <f>Binning!J629</f>
        <v>12.9</v>
      </c>
      <c r="J632" s="8">
        <f>Binning!L629</f>
        <v>775</v>
      </c>
      <c r="K632" s="8">
        <f>Binning!M629</f>
        <v>570</v>
      </c>
      <c r="L632" s="8">
        <f>Binning!N629</f>
        <v>15</v>
      </c>
      <c r="M632" s="8">
        <f>Binning!Y629</f>
        <v>5</v>
      </c>
      <c r="O632" s="8">
        <f t="shared" si="368"/>
        <v>100</v>
      </c>
      <c r="P632" s="8">
        <f>Binning!AZ629</f>
        <v>12.93</v>
      </c>
      <c r="Q632" s="8" t="str">
        <f t="shared" si="369"/>
        <v>MD004_E6</v>
      </c>
      <c r="R632" s="8">
        <f t="shared" si="400"/>
        <v>775</v>
      </c>
      <c r="S632" s="8">
        <f t="shared" si="400"/>
        <v>775</v>
      </c>
      <c r="T632" s="8">
        <f t="shared" si="400"/>
        <v>755</v>
      </c>
      <c r="U632" s="8">
        <f t="shared" si="400"/>
        <v>735</v>
      </c>
      <c r="V632" s="8">
        <f t="shared" si="400"/>
        <v>720</v>
      </c>
      <c r="W632" s="8">
        <f t="shared" si="400"/>
        <v>710</v>
      </c>
      <c r="X632" s="8">
        <f t="shared" si="400"/>
        <v>700</v>
      </c>
      <c r="Y632" s="8">
        <f t="shared" si="400"/>
        <v>690</v>
      </c>
      <c r="Z632" s="8">
        <f t="shared" si="400"/>
        <v>685</v>
      </c>
      <c r="AA632" s="8">
        <f t="shared" si="400"/>
        <v>680</v>
      </c>
      <c r="AB632" s="8">
        <f t="shared" si="400"/>
        <v>675</v>
      </c>
      <c r="AC632" s="8" t="str">
        <f t="shared" si="400"/>
        <v/>
      </c>
      <c r="AD632" s="8" t="str">
        <f t="shared" si="400"/>
        <v/>
      </c>
      <c r="AE632" s="8" t="str">
        <f t="shared" si="400"/>
        <v/>
      </c>
      <c r="AF632" s="8" t="str">
        <f t="shared" si="400"/>
        <v/>
      </c>
      <c r="AG632" s="8" t="str">
        <f t="shared" si="400"/>
        <v/>
      </c>
      <c r="AH632" s="8" t="str">
        <f t="shared" si="399"/>
        <v/>
      </c>
      <c r="AI632" s="8" t="str">
        <f t="shared" si="399"/>
        <v/>
      </c>
      <c r="AJ632" s="8" t="str">
        <f t="shared" si="399"/>
        <v/>
      </c>
      <c r="AK632" s="8" t="str">
        <f t="shared" si="399"/>
        <v/>
      </c>
      <c r="AL632" s="8" t="str">
        <f t="shared" si="399"/>
        <v/>
      </c>
      <c r="AM632" s="8" t="str">
        <f t="shared" si="399"/>
        <v/>
      </c>
      <c r="AN632" s="8" t="str">
        <f t="shared" si="399"/>
        <v/>
      </c>
      <c r="AO632" s="8" t="str">
        <f t="shared" si="399"/>
        <v/>
      </c>
      <c r="AQ632" s="8">
        <f t="shared" si="370"/>
        <v>100</v>
      </c>
      <c r="AR632" s="8">
        <f t="shared" si="371"/>
        <v>12.93</v>
      </c>
      <c r="AS632" s="8" t="str">
        <f t="shared" si="372"/>
        <v>MD004_E6</v>
      </c>
      <c r="AT632" s="8">
        <f t="shared" si="373"/>
        <v>790</v>
      </c>
      <c r="AU632" s="8">
        <f t="shared" si="374"/>
        <v>790</v>
      </c>
      <c r="AV632" s="8">
        <f t="shared" si="375"/>
        <v>770</v>
      </c>
      <c r="AW632" s="8">
        <f t="shared" si="376"/>
        <v>750</v>
      </c>
      <c r="AX632" s="8">
        <f t="shared" si="377"/>
        <v>735</v>
      </c>
      <c r="AY632" s="8">
        <f t="shared" si="378"/>
        <v>725</v>
      </c>
      <c r="AZ632" s="8">
        <f t="shared" si="379"/>
        <v>715</v>
      </c>
      <c r="BA632" s="8">
        <f t="shared" si="380"/>
        <v>705</v>
      </c>
      <c r="BB632" s="8">
        <f t="shared" si="381"/>
        <v>700</v>
      </c>
      <c r="BC632" s="8">
        <f t="shared" si="382"/>
        <v>695</v>
      </c>
      <c r="BD632" s="8">
        <f t="shared" si="383"/>
        <v>690</v>
      </c>
      <c r="BE632" s="8" t="str">
        <f t="shared" si="384"/>
        <v/>
      </c>
      <c r="BF632" s="8" t="str">
        <f t="shared" si="385"/>
        <v/>
      </c>
      <c r="BG632" s="8" t="str">
        <f t="shared" si="386"/>
        <v/>
      </c>
      <c r="BH632" s="8" t="str">
        <f t="shared" si="387"/>
        <v/>
      </c>
      <c r="BI632" s="8" t="str">
        <f t="shared" si="388"/>
        <v/>
      </c>
      <c r="BJ632" s="8" t="str">
        <f t="shared" si="389"/>
        <v/>
      </c>
      <c r="BK632" s="8" t="str">
        <f t="shared" si="390"/>
        <v/>
      </c>
      <c r="BL632" s="8" t="str">
        <f t="shared" si="391"/>
        <v/>
      </c>
      <c r="BM632" s="8" t="str">
        <f t="shared" si="392"/>
        <v/>
      </c>
      <c r="BN632" s="8" t="str">
        <f t="shared" si="393"/>
        <v/>
      </c>
      <c r="BO632" s="8" t="str">
        <f t="shared" si="394"/>
        <v/>
      </c>
      <c r="BP632" s="8" t="str">
        <f t="shared" si="395"/>
        <v/>
      </c>
      <c r="BQ632" s="8" t="str">
        <f t="shared" si="396"/>
        <v/>
      </c>
    </row>
    <row r="633" spans="1:69" x14ac:dyDescent="0.2">
      <c r="A633" s="8" t="str">
        <f>Binning!B630</f>
        <v>DCS_DDR</v>
      </c>
      <c r="B633" s="8" t="str">
        <f>Binning!C630</f>
        <v>MD004</v>
      </c>
      <c r="C633" s="8" t="str">
        <f>Binning!D630</f>
        <v>E7</v>
      </c>
      <c r="D633" s="8" t="str">
        <f>Binning!F630</f>
        <v>MD004_E7</v>
      </c>
      <c r="E633" s="8" t="str">
        <f>Binning!G630</f>
        <v>Bin1</v>
      </c>
      <c r="F633" s="8">
        <f>Binning!H630</f>
        <v>790</v>
      </c>
      <c r="G633" s="8">
        <f>Binning!I630</f>
        <v>115</v>
      </c>
      <c r="H633" s="8">
        <f>Binning!J630</f>
        <v>12.9</v>
      </c>
      <c r="J633" s="8">
        <f>Binning!L630</f>
        <v>775</v>
      </c>
      <c r="K633" s="8">
        <f>Binning!M630</f>
        <v>570</v>
      </c>
      <c r="L633" s="8">
        <f>Binning!N630</f>
        <v>15</v>
      </c>
      <c r="M633" s="8">
        <f>Binning!Y630</f>
        <v>5</v>
      </c>
      <c r="O633" s="8">
        <f t="shared" si="368"/>
        <v>100</v>
      </c>
      <c r="P633" s="8">
        <f>Binning!AZ630</f>
        <v>12.93</v>
      </c>
      <c r="Q633" s="8" t="str">
        <f t="shared" si="369"/>
        <v>MD004_E7</v>
      </c>
      <c r="R633" s="8">
        <f t="shared" si="400"/>
        <v>775</v>
      </c>
      <c r="S633" s="8">
        <f t="shared" si="400"/>
        <v>775</v>
      </c>
      <c r="T633" s="8">
        <f t="shared" si="400"/>
        <v>740</v>
      </c>
      <c r="U633" s="8">
        <f t="shared" si="400"/>
        <v>720</v>
      </c>
      <c r="V633" s="8">
        <f t="shared" si="400"/>
        <v>705</v>
      </c>
      <c r="W633" s="8">
        <f t="shared" si="400"/>
        <v>695</v>
      </c>
      <c r="X633" s="8">
        <f t="shared" si="400"/>
        <v>685</v>
      </c>
      <c r="Y633" s="8">
        <f t="shared" si="400"/>
        <v>675</v>
      </c>
      <c r="Z633" s="8">
        <f t="shared" si="400"/>
        <v>670</v>
      </c>
      <c r="AA633" s="8">
        <f t="shared" si="400"/>
        <v>665</v>
      </c>
      <c r="AB633" s="8">
        <f t="shared" si="400"/>
        <v>660</v>
      </c>
      <c r="AC633" s="8" t="str">
        <f t="shared" si="400"/>
        <v/>
      </c>
      <c r="AD633" s="8" t="str">
        <f t="shared" si="400"/>
        <v/>
      </c>
      <c r="AE633" s="8" t="str">
        <f t="shared" si="400"/>
        <v/>
      </c>
      <c r="AF633" s="8" t="str">
        <f t="shared" si="400"/>
        <v/>
      </c>
      <c r="AG633" s="8" t="str">
        <f t="shared" si="400"/>
        <v/>
      </c>
      <c r="AH633" s="8" t="str">
        <f t="shared" si="399"/>
        <v/>
      </c>
      <c r="AI633" s="8" t="str">
        <f t="shared" si="399"/>
        <v/>
      </c>
      <c r="AJ633" s="8" t="str">
        <f t="shared" si="399"/>
        <v/>
      </c>
      <c r="AK633" s="8" t="str">
        <f t="shared" si="399"/>
        <v/>
      </c>
      <c r="AL633" s="8" t="str">
        <f t="shared" si="399"/>
        <v/>
      </c>
      <c r="AM633" s="8" t="str">
        <f t="shared" si="399"/>
        <v/>
      </c>
      <c r="AN633" s="8" t="str">
        <f t="shared" si="399"/>
        <v/>
      </c>
      <c r="AO633" s="8" t="str">
        <f t="shared" si="399"/>
        <v/>
      </c>
      <c r="AQ633" s="8">
        <f t="shared" si="370"/>
        <v>100</v>
      </c>
      <c r="AR633" s="8">
        <f t="shared" si="371"/>
        <v>12.93</v>
      </c>
      <c r="AS633" s="8" t="str">
        <f t="shared" si="372"/>
        <v>MD004_E7</v>
      </c>
      <c r="AT633" s="8">
        <f t="shared" si="373"/>
        <v>790</v>
      </c>
      <c r="AU633" s="8">
        <f t="shared" si="374"/>
        <v>790</v>
      </c>
      <c r="AV633" s="8">
        <f t="shared" si="375"/>
        <v>755</v>
      </c>
      <c r="AW633" s="8">
        <f t="shared" si="376"/>
        <v>735</v>
      </c>
      <c r="AX633" s="8">
        <f t="shared" si="377"/>
        <v>720</v>
      </c>
      <c r="AY633" s="8">
        <f t="shared" si="378"/>
        <v>710</v>
      </c>
      <c r="AZ633" s="8">
        <f t="shared" si="379"/>
        <v>700</v>
      </c>
      <c r="BA633" s="8">
        <f t="shared" si="380"/>
        <v>690</v>
      </c>
      <c r="BB633" s="8">
        <f t="shared" si="381"/>
        <v>685</v>
      </c>
      <c r="BC633" s="8">
        <f t="shared" si="382"/>
        <v>680</v>
      </c>
      <c r="BD633" s="8">
        <f t="shared" si="383"/>
        <v>675</v>
      </c>
      <c r="BE633" s="8" t="str">
        <f t="shared" si="384"/>
        <v/>
      </c>
      <c r="BF633" s="8" t="str">
        <f t="shared" si="385"/>
        <v/>
      </c>
      <c r="BG633" s="8" t="str">
        <f t="shared" si="386"/>
        <v/>
      </c>
      <c r="BH633" s="8" t="str">
        <f t="shared" si="387"/>
        <v/>
      </c>
      <c r="BI633" s="8" t="str">
        <f t="shared" si="388"/>
        <v/>
      </c>
      <c r="BJ633" s="8" t="str">
        <f t="shared" si="389"/>
        <v/>
      </c>
      <c r="BK633" s="8" t="str">
        <f t="shared" si="390"/>
        <v/>
      </c>
      <c r="BL633" s="8" t="str">
        <f t="shared" si="391"/>
        <v/>
      </c>
      <c r="BM633" s="8" t="str">
        <f t="shared" si="392"/>
        <v/>
      </c>
      <c r="BN633" s="8" t="str">
        <f t="shared" si="393"/>
        <v/>
      </c>
      <c r="BO633" s="8" t="str">
        <f t="shared" si="394"/>
        <v/>
      </c>
      <c r="BP633" s="8" t="str">
        <f t="shared" si="395"/>
        <v/>
      </c>
      <c r="BQ633" s="8" t="str">
        <f t="shared" si="396"/>
        <v/>
      </c>
    </row>
    <row r="634" spans="1:69" x14ac:dyDescent="0.2">
      <c r="A634" s="8" t="str">
        <f>Binning!B631</f>
        <v>DCS_DDR</v>
      </c>
      <c r="B634" s="8" t="str">
        <f>Binning!C631</f>
        <v>MD004</v>
      </c>
      <c r="C634" s="8" t="str">
        <f>Binning!D631</f>
        <v>E8</v>
      </c>
      <c r="D634" s="8" t="str">
        <f>Binning!F631</f>
        <v>MD004_E8</v>
      </c>
      <c r="E634" s="8" t="str">
        <f>Binning!G631</f>
        <v>Bin1</v>
      </c>
      <c r="F634" s="8">
        <f>Binning!H631</f>
        <v>775</v>
      </c>
      <c r="G634" s="8">
        <f>Binning!I631</f>
        <v>115</v>
      </c>
      <c r="H634" s="8">
        <f>Binning!J631</f>
        <v>12.9</v>
      </c>
      <c r="J634" s="8">
        <f>Binning!L631</f>
        <v>775</v>
      </c>
      <c r="K634" s="8">
        <f>Binning!M631</f>
        <v>570</v>
      </c>
      <c r="L634" s="8">
        <f>Binning!N631</f>
        <v>15</v>
      </c>
      <c r="M634" s="8">
        <f>Binning!Y631</f>
        <v>5</v>
      </c>
      <c r="O634" s="8">
        <f t="shared" si="368"/>
        <v>100</v>
      </c>
      <c r="P634" s="8">
        <f>Binning!AZ631</f>
        <v>12.93</v>
      </c>
      <c r="Q634" s="8" t="str">
        <f t="shared" si="369"/>
        <v>MD004_E8</v>
      </c>
      <c r="R634" s="8">
        <f t="shared" si="400"/>
        <v>775</v>
      </c>
      <c r="S634" s="8">
        <f t="shared" si="400"/>
        <v>760</v>
      </c>
      <c r="T634" s="8">
        <f t="shared" si="400"/>
        <v>725</v>
      </c>
      <c r="U634" s="8">
        <f t="shared" si="400"/>
        <v>705</v>
      </c>
      <c r="V634" s="8">
        <f t="shared" si="400"/>
        <v>690</v>
      </c>
      <c r="W634" s="8">
        <f t="shared" si="400"/>
        <v>680</v>
      </c>
      <c r="X634" s="8">
        <f t="shared" si="400"/>
        <v>670</v>
      </c>
      <c r="Y634" s="8">
        <f t="shared" si="400"/>
        <v>660</v>
      </c>
      <c r="Z634" s="8">
        <f t="shared" si="400"/>
        <v>655</v>
      </c>
      <c r="AA634" s="8">
        <f t="shared" si="400"/>
        <v>650</v>
      </c>
      <c r="AB634" s="8">
        <f t="shared" si="400"/>
        <v>645</v>
      </c>
      <c r="AC634" s="8" t="str">
        <f t="shared" si="400"/>
        <v/>
      </c>
      <c r="AD634" s="8" t="str">
        <f t="shared" si="400"/>
        <v/>
      </c>
      <c r="AE634" s="8" t="str">
        <f t="shared" si="400"/>
        <v/>
      </c>
      <c r="AF634" s="8" t="str">
        <f t="shared" si="400"/>
        <v/>
      </c>
      <c r="AG634" s="8" t="str">
        <f t="shared" si="400"/>
        <v/>
      </c>
      <c r="AH634" s="8" t="str">
        <f t="shared" si="399"/>
        <v/>
      </c>
      <c r="AI634" s="8" t="str">
        <f t="shared" si="399"/>
        <v/>
      </c>
      <c r="AJ634" s="8" t="str">
        <f t="shared" si="399"/>
        <v/>
      </c>
      <c r="AK634" s="8" t="str">
        <f t="shared" si="399"/>
        <v/>
      </c>
      <c r="AL634" s="8" t="str">
        <f t="shared" si="399"/>
        <v/>
      </c>
      <c r="AM634" s="8" t="str">
        <f t="shared" si="399"/>
        <v/>
      </c>
      <c r="AN634" s="8" t="str">
        <f t="shared" si="399"/>
        <v/>
      </c>
      <c r="AO634" s="8" t="str">
        <f t="shared" si="399"/>
        <v/>
      </c>
      <c r="AQ634" s="8">
        <f t="shared" si="370"/>
        <v>100</v>
      </c>
      <c r="AR634" s="8">
        <f t="shared" si="371"/>
        <v>12.93</v>
      </c>
      <c r="AS634" s="8" t="str">
        <f t="shared" si="372"/>
        <v>MD004_E8</v>
      </c>
      <c r="AT634" s="8">
        <f t="shared" si="373"/>
        <v>790</v>
      </c>
      <c r="AU634" s="8">
        <f t="shared" si="374"/>
        <v>775</v>
      </c>
      <c r="AV634" s="8">
        <f t="shared" si="375"/>
        <v>740</v>
      </c>
      <c r="AW634" s="8">
        <f t="shared" si="376"/>
        <v>720</v>
      </c>
      <c r="AX634" s="8">
        <f t="shared" si="377"/>
        <v>705</v>
      </c>
      <c r="AY634" s="8">
        <f t="shared" si="378"/>
        <v>695</v>
      </c>
      <c r="AZ634" s="8">
        <f t="shared" si="379"/>
        <v>685</v>
      </c>
      <c r="BA634" s="8">
        <f t="shared" si="380"/>
        <v>675</v>
      </c>
      <c r="BB634" s="8">
        <f t="shared" si="381"/>
        <v>670</v>
      </c>
      <c r="BC634" s="8">
        <f t="shared" si="382"/>
        <v>665</v>
      </c>
      <c r="BD634" s="8">
        <f t="shared" si="383"/>
        <v>660</v>
      </c>
      <c r="BE634" s="8" t="str">
        <f t="shared" si="384"/>
        <v/>
      </c>
      <c r="BF634" s="8" t="str">
        <f t="shared" si="385"/>
        <v/>
      </c>
      <c r="BG634" s="8" t="str">
        <f t="shared" si="386"/>
        <v/>
      </c>
      <c r="BH634" s="8" t="str">
        <f t="shared" si="387"/>
        <v/>
      </c>
      <c r="BI634" s="8" t="str">
        <f t="shared" si="388"/>
        <v/>
      </c>
      <c r="BJ634" s="8" t="str">
        <f t="shared" si="389"/>
        <v/>
      </c>
      <c r="BK634" s="8" t="str">
        <f t="shared" si="390"/>
        <v/>
      </c>
      <c r="BL634" s="8" t="str">
        <f t="shared" si="391"/>
        <v/>
      </c>
      <c r="BM634" s="8" t="str">
        <f t="shared" si="392"/>
        <v/>
      </c>
      <c r="BN634" s="8" t="str">
        <f t="shared" si="393"/>
        <v/>
      </c>
      <c r="BO634" s="8" t="str">
        <f t="shared" si="394"/>
        <v/>
      </c>
      <c r="BP634" s="8" t="str">
        <f t="shared" si="395"/>
        <v/>
      </c>
      <c r="BQ634" s="8" t="str">
        <f t="shared" si="396"/>
        <v/>
      </c>
    </row>
    <row r="635" spans="1:69" x14ac:dyDescent="0.2">
      <c r="A635" s="8" t="str">
        <f>Binning!B632</f>
        <v>DCS_DDR</v>
      </c>
      <c r="B635" s="8" t="str">
        <f>Binning!C632</f>
        <v>MD004</v>
      </c>
      <c r="C635" s="8" t="str">
        <f>Binning!D632</f>
        <v>E9</v>
      </c>
      <c r="D635" s="8" t="str">
        <f>Binning!F632</f>
        <v>MD004_E9</v>
      </c>
      <c r="E635" s="8" t="str">
        <f>Binning!G632</f>
        <v>Bin1</v>
      </c>
      <c r="F635" s="8">
        <f>Binning!H632</f>
        <v>760</v>
      </c>
      <c r="G635" s="8">
        <f>Binning!I632</f>
        <v>115</v>
      </c>
      <c r="H635" s="8">
        <f>Binning!J632</f>
        <v>12.9</v>
      </c>
      <c r="J635" s="8">
        <f>Binning!L632</f>
        <v>775</v>
      </c>
      <c r="K635" s="8">
        <f>Binning!M632</f>
        <v>570</v>
      </c>
      <c r="L635" s="8">
        <f>Binning!N632</f>
        <v>15</v>
      </c>
      <c r="M635" s="8">
        <f>Binning!Y632</f>
        <v>5</v>
      </c>
      <c r="O635" s="8">
        <f t="shared" si="368"/>
        <v>100</v>
      </c>
      <c r="P635" s="8">
        <f>Binning!AZ632</f>
        <v>12.93</v>
      </c>
      <c r="Q635" s="8" t="str">
        <f t="shared" si="369"/>
        <v>MD004_E9</v>
      </c>
      <c r="R635" s="8">
        <f t="shared" ref="R635:AG650" si="401">IF($O635*1.03&gt;R$2,MAX(MIN(FLOOR(($F635-$G635*LOG10($P635*R$2/100))/$M635,1)*$M635,$J635),$K635),"")</f>
        <v>775</v>
      </c>
      <c r="S635" s="8">
        <f t="shared" si="401"/>
        <v>745</v>
      </c>
      <c r="T635" s="8">
        <f t="shared" si="401"/>
        <v>710</v>
      </c>
      <c r="U635" s="8">
        <f t="shared" si="401"/>
        <v>690</v>
      </c>
      <c r="V635" s="8">
        <f t="shared" si="401"/>
        <v>675</v>
      </c>
      <c r="W635" s="8">
        <f t="shared" si="401"/>
        <v>665</v>
      </c>
      <c r="X635" s="8">
        <f t="shared" si="401"/>
        <v>655</v>
      </c>
      <c r="Y635" s="8">
        <f t="shared" si="401"/>
        <v>645</v>
      </c>
      <c r="Z635" s="8">
        <f t="shared" si="401"/>
        <v>640</v>
      </c>
      <c r="AA635" s="8">
        <f t="shared" si="401"/>
        <v>635</v>
      </c>
      <c r="AB635" s="8">
        <f t="shared" si="401"/>
        <v>630</v>
      </c>
      <c r="AC635" s="8" t="str">
        <f t="shared" si="401"/>
        <v/>
      </c>
      <c r="AD635" s="8" t="str">
        <f t="shared" si="401"/>
        <v/>
      </c>
      <c r="AE635" s="8" t="str">
        <f t="shared" si="401"/>
        <v/>
      </c>
      <c r="AF635" s="8" t="str">
        <f t="shared" si="401"/>
        <v/>
      </c>
      <c r="AG635" s="8" t="str">
        <f t="shared" si="399"/>
        <v/>
      </c>
      <c r="AH635" s="8" t="str">
        <f t="shared" si="399"/>
        <v/>
      </c>
      <c r="AI635" s="8" t="str">
        <f t="shared" si="399"/>
        <v/>
      </c>
      <c r="AJ635" s="8" t="str">
        <f t="shared" si="399"/>
        <v/>
      </c>
      <c r="AK635" s="8" t="str">
        <f t="shared" si="399"/>
        <v/>
      </c>
      <c r="AL635" s="8" t="str">
        <f t="shared" si="399"/>
        <v/>
      </c>
      <c r="AM635" s="8" t="str">
        <f t="shared" si="399"/>
        <v/>
      </c>
      <c r="AN635" s="8" t="str">
        <f t="shared" si="399"/>
        <v/>
      </c>
      <c r="AO635" s="8" t="str">
        <f t="shared" si="399"/>
        <v/>
      </c>
      <c r="AQ635" s="8">
        <f t="shared" si="370"/>
        <v>100</v>
      </c>
      <c r="AR635" s="8">
        <f t="shared" si="371"/>
        <v>12.93</v>
      </c>
      <c r="AS635" s="8" t="str">
        <f t="shared" si="372"/>
        <v>MD004_E9</v>
      </c>
      <c r="AT635" s="8">
        <f t="shared" si="373"/>
        <v>790</v>
      </c>
      <c r="AU635" s="8">
        <f t="shared" si="374"/>
        <v>760</v>
      </c>
      <c r="AV635" s="8">
        <f t="shared" si="375"/>
        <v>725</v>
      </c>
      <c r="AW635" s="8">
        <f t="shared" si="376"/>
        <v>705</v>
      </c>
      <c r="AX635" s="8">
        <f t="shared" si="377"/>
        <v>690</v>
      </c>
      <c r="AY635" s="8">
        <f t="shared" si="378"/>
        <v>680</v>
      </c>
      <c r="AZ635" s="8">
        <f t="shared" si="379"/>
        <v>670</v>
      </c>
      <c r="BA635" s="8">
        <f t="shared" si="380"/>
        <v>660</v>
      </c>
      <c r="BB635" s="8">
        <f t="shared" si="381"/>
        <v>655</v>
      </c>
      <c r="BC635" s="8">
        <f t="shared" si="382"/>
        <v>650</v>
      </c>
      <c r="BD635" s="8">
        <f t="shared" si="383"/>
        <v>645</v>
      </c>
      <c r="BE635" s="8" t="str">
        <f t="shared" si="384"/>
        <v/>
      </c>
      <c r="BF635" s="8" t="str">
        <f t="shared" si="385"/>
        <v/>
      </c>
      <c r="BG635" s="8" t="str">
        <f t="shared" si="386"/>
        <v/>
      </c>
      <c r="BH635" s="8" t="str">
        <f t="shared" si="387"/>
        <v/>
      </c>
      <c r="BI635" s="8" t="str">
        <f t="shared" si="388"/>
        <v/>
      </c>
      <c r="BJ635" s="8" t="str">
        <f t="shared" si="389"/>
        <v/>
      </c>
      <c r="BK635" s="8" t="str">
        <f t="shared" si="390"/>
        <v/>
      </c>
      <c r="BL635" s="8" t="str">
        <f t="shared" si="391"/>
        <v/>
      </c>
      <c r="BM635" s="8" t="str">
        <f t="shared" si="392"/>
        <v/>
      </c>
      <c r="BN635" s="8" t="str">
        <f t="shared" si="393"/>
        <v/>
      </c>
      <c r="BO635" s="8" t="str">
        <f t="shared" si="394"/>
        <v/>
      </c>
      <c r="BP635" s="8" t="str">
        <f t="shared" si="395"/>
        <v/>
      </c>
      <c r="BQ635" s="8" t="str">
        <f t="shared" si="396"/>
        <v/>
      </c>
    </row>
    <row r="636" spans="1:69" x14ac:dyDescent="0.2">
      <c r="A636" s="8" t="str">
        <f>Binning!B633</f>
        <v>DCS_DDR</v>
      </c>
      <c r="B636" s="8" t="str">
        <f>Binning!C633</f>
        <v>MD004</v>
      </c>
      <c r="C636" s="8" t="str">
        <f>Binning!D633</f>
        <v>E10</v>
      </c>
      <c r="D636" s="8" t="str">
        <f>Binning!F633</f>
        <v>MD004_E10</v>
      </c>
      <c r="E636" s="8" t="str">
        <f>Binning!G633</f>
        <v>Bin1</v>
      </c>
      <c r="F636" s="8">
        <f>Binning!H633</f>
        <v>745</v>
      </c>
      <c r="G636" s="8">
        <f>Binning!I633</f>
        <v>115</v>
      </c>
      <c r="H636" s="8">
        <f>Binning!J633</f>
        <v>12.9</v>
      </c>
      <c r="J636" s="8">
        <f>Binning!L633</f>
        <v>775</v>
      </c>
      <c r="K636" s="8">
        <f>Binning!M633</f>
        <v>570</v>
      </c>
      <c r="L636" s="8">
        <f>Binning!N633</f>
        <v>15</v>
      </c>
      <c r="M636" s="8">
        <f>Binning!Y633</f>
        <v>5</v>
      </c>
      <c r="O636" s="8">
        <f t="shared" si="368"/>
        <v>100</v>
      </c>
      <c r="P636" s="8">
        <f>Binning!AZ633</f>
        <v>12.93</v>
      </c>
      <c r="Q636" s="8" t="str">
        <f t="shared" si="369"/>
        <v>MD004_E10</v>
      </c>
      <c r="R636" s="8">
        <f t="shared" si="401"/>
        <v>775</v>
      </c>
      <c r="S636" s="8">
        <f t="shared" si="401"/>
        <v>730</v>
      </c>
      <c r="T636" s="8">
        <f t="shared" si="401"/>
        <v>695</v>
      </c>
      <c r="U636" s="8">
        <f t="shared" si="401"/>
        <v>675</v>
      </c>
      <c r="V636" s="8">
        <f t="shared" si="401"/>
        <v>660</v>
      </c>
      <c r="W636" s="8">
        <f t="shared" si="401"/>
        <v>650</v>
      </c>
      <c r="X636" s="8">
        <f t="shared" si="401"/>
        <v>640</v>
      </c>
      <c r="Y636" s="8">
        <f t="shared" si="401"/>
        <v>630</v>
      </c>
      <c r="Z636" s="8">
        <f t="shared" si="401"/>
        <v>625</v>
      </c>
      <c r="AA636" s="8">
        <f t="shared" si="401"/>
        <v>620</v>
      </c>
      <c r="AB636" s="8">
        <f t="shared" si="401"/>
        <v>615</v>
      </c>
      <c r="AC636" s="8" t="str">
        <f t="shared" si="401"/>
        <v/>
      </c>
      <c r="AD636" s="8" t="str">
        <f t="shared" si="401"/>
        <v/>
      </c>
      <c r="AE636" s="8" t="str">
        <f t="shared" si="401"/>
        <v/>
      </c>
      <c r="AF636" s="8" t="str">
        <f t="shared" si="401"/>
        <v/>
      </c>
      <c r="AG636" s="8" t="str">
        <f t="shared" si="401"/>
        <v/>
      </c>
      <c r="AH636" s="8" t="str">
        <f t="shared" si="399"/>
        <v/>
      </c>
      <c r="AI636" s="8" t="str">
        <f t="shared" si="399"/>
        <v/>
      </c>
      <c r="AJ636" s="8" t="str">
        <f t="shared" si="399"/>
        <v/>
      </c>
      <c r="AK636" s="8" t="str">
        <f t="shared" si="399"/>
        <v/>
      </c>
      <c r="AL636" s="8" t="str">
        <f t="shared" si="399"/>
        <v/>
      </c>
      <c r="AM636" s="8" t="str">
        <f t="shared" si="399"/>
        <v/>
      </c>
      <c r="AN636" s="8" t="str">
        <f t="shared" si="399"/>
        <v/>
      </c>
      <c r="AO636" s="8" t="str">
        <f t="shared" si="399"/>
        <v/>
      </c>
      <c r="AQ636" s="8">
        <f t="shared" si="370"/>
        <v>100</v>
      </c>
      <c r="AR636" s="8">
        <f t="shared" si="371"/>
        <v>12.93</v>
      </c>
      <c r="AS636" s="8" t="str">
        <f t="shared" si="372"/>
        <v>MD004_E10</v>
      </c>
      <c r="AT636" s="8">
        <f t="shared" si="373"/>
        <v>790</v>
      </c>
      <c r="AU636" s="8">
        <f t="shared" si="374"/>
        <v>745</v>
      </c>
      <c r="AV636" s="8">
        <f t="shared" si="375"/>
        <v>710</v>
      </c>
      <c r="AW636" s="8">
        <f t="shared" si="376"/>
        <v>690</v>
      </c>
      <c r="AX636" s="8">
        <f t="shared" si="377"/>
        <v>675</v>
      </c>
      <c r="AY636" s="8">
        <f t="shared" si="378"/>
        <v>665</v>
      </c>
      <c r="AZ636" s="8">
        <f t="shared" si="379"/>
        <v>655</v>
      </c>
      <c r="BA636" s="8">
        <f t="shared" si="380"/>
        <v>645</v>
      </c>
      <c r="BB636" s="8">
        <f t="shared" si="381"/>
        <v>640</v>
      </c>
      <c r="BC636" s="8">
        <f t="shared" si="382"/>
        <v>635</v>
      </c>
      <c r="BD636" s="8">
        <f t="shared" si="383"/>
        <v>630</v>
      </c>
      <c r="BE636" s="8" t="str">
        <f t="shared" si="384"/>
        <v/>
      </c>
      <c r="BF636" s="8" t="str">
        <f t="shared" si="385"/>
        <v/>
      </c>
      <c r="BG636" s="8" t="str">
        <f t="shared" si="386"/>
        <v/>
      </c>
      <c r="BH636" s="8" t="str">
        <f t="shared" si="387"/>
        <v/>
      </c>
      <c r="BI636" s="8" t="str">
        <f t="shared" si="388"/>
        <v/>
      </c>
      <c r="BJ636" s="8" t="str">
        <f t="shared" si="389"/>
        <v/>
      </c>
      <c r="BK636" s="8" t="str">
        <f t="shared" si="390"/>
        <v/>
      </c>
      <c r="BL636" s="8" t="str">
        <f t="shared" si="391"/>
        <v/>
      </c>
      <c r="BM636" s="8" t="str">
        <f t="shared" si="392"/>
        <v/>
      </c>
      <c r="BN636" s="8" t="str">
        <f t="shared" si="393"/>
        <v/>
      </c>
      <c r="BO636" s="8" t="str">
        <f t="shared" si="394"/>
        <v/>
      </c>
      <c r="BP636" s="8" t="str">
        <f t="shared" si="395"/>
        <v/>
      </c>
      <c r="BQ636" s="8" t="str">
        <f t="shared" si="396"/>
        <v/>
      </c>
    </row>
    <row r="637" spans="1:69" x14ac:dyDescent="0.2">
      <c r="A637" s="8" t="str">
        <f>Binning!B634</f>
        <v>DCS_DDR</v>
      </c>
      <c r="B637" s="8" t="str">
        <f>Binning!C634</f>
        <v>MD004</v>
      </c>
      <c r="C637" s="8" t="str">
        <f>Binning!D634</f>
        <v>E11</v>
      </c>
      <c r="D637" s="8" t="str">
        <f>Binning!F634</f>
        <v>MD004_E11</v>
      </c>
      <c r="E637" s="8" t="str">
        <f>Binning!G634</f>
        <v>Bin1</v>
      </c>
      <c r="F637" s="8">
        <f>Binning!H634</f>
        <v>730</v>
      </c>
      <c r="G637" s="8">
        <f>Binning!I634</f>
        <v>115</v>
      </c>
      <c r="H637" s="8">
        <f>Binning!J634</f>
        <v>12.9</v>
      </c>
      <c r="J637" s="8">
        <f>Binning!L634</f>
        <v>775</v>
      </c>
      <c r="K637" s="8">
        <f>Binning!M634</f>
        <v>570</v>
      </c>
      <c r="L637" s="8">
        <f>Binning!N634</f>
        <v>15</v>
      </c>
      <c r="M637" s="8">
        <f>Binning!Y634</f>
        <v>5</v>
      </c>
      <c r="O637" s="8">
        <f t="shared" si="368"/>
        <v>100</v>
      </c>
      <c r="P637" s="8">
        <f>Binning!AZ634</f>
        <v>12.93</v>
      </c>
      <c r="Q637" s="8" t="str">
        <f t="shared" si="369"/>
        <v>MD004_E11</v>
      </c>
      <c r="R637" s="8">
        <f t="shared" si="401"/>
        <v>775</v>
      </c>
      <c r="S637" s="8">
        <f t="shared" si="401"/>
        <v>715</v>
      </c>
      <c r="T637" s="8">
        <f t="shared" si="401"/>
        <v>680</v>
      </c>
      <c r="U637" s="8">
        <f t="shared" si="401"/>
        <v>660</v>
      </c>
      <c r="V637" s="8">
        <f t="shared" si="401"/>
        <v>645</v>
      </c>
      <c r="W637" s="8">
        <f t="shared" si="401"/>
        <v>635</v>
      </c>
      <c r="X637" s="8">
        <f t="shared" si="401"/>
        <v>625</v>
      </c>
      <c r="Y637" s="8">
        <f t="shared" si="401"/>
        <v>615</v>
      </c>
      <c r="Z637" s="8">
        <f t="shared" si="401"/>
        <v>610</v>
      </c>
      <c r="AA637" s="8">
        <f t="shared" si="401"/>
        <v>605</v>
      </c>
      <c r="AB637" s="8">
        <f t="shared" si="401"/>
        <v>600</v>
      </c>
      <c r="AC637" s="8" t="str">
        <f t="shared" si="401"/>
        <v/>
      </c>
      <c r="AD637" s="8" t="str">
        <f t="shared" si="401"/>
        <v/>
      </c>
      <c r="AE637" s="8" t="str">
        <f t="shared" si="401"/>
        <v/>
      </c>
      <c r="AF637" s="8" t="str">
        <f t="shared" si="401"/>
        <v/>
      </c>
      <c r="AG637" s="8" t="str">
        <f t="shared" si="401"/>
        <v/>
      </c>
      <c r="AH637" s="8" t="str">
        <f t="shared" si="399"/>
        <v/>
      </c>
      <c r="AI637" s="8" t="str">
        <f t="shared" si="399"/>
        <v/>
      </c>
      <c r="AJ637" s="8" t="str">
        <f t="shared" si="399"/>
        <v/>
      </c>
      <c r="AK637" s="8" t="str">
        <f t="shared" si="399"/>
        <v/>
      </c>
      <c r="AL637" s="8" t="str">
        <f t="shared" si="399"/>
        <v/>
      </c>
      <c r="AM637" s="8" t="str">
        <f t="shared" si="399"/>
        <v/>
      </c>
      <c r="AN637" s="8" t="str">
        <f t="shared" si="399"/>
        <v/>
      </c>
      <c r="AO637" s="8" t="str">
        <f t="shared" si="399"/>
        <v/>
      </c>
      <c r="AQ637" s="8">
        <f t="shared" si="370"/>
        <v>100</v>
      </c>
      <c r="AR637" s="8">
        <f t="shared" si="371"/>
        <v>12.93</v>
      </c>
      <c r="AS637" s="8" t="str">
        <f t="shared" si="372"/>
        <v>MD004_E11</v>
      </c>
      <c r="AT637" s="8">
        <f t="shared" si="373"/>
        <v>790</v>
      </c>
      <c r="AU637" s="8">
        <f t="shared" si="374"/>
        <v>730</v>
      </c>
      <c r="AV637" s="8">
        <f t="shared" si="375"/>
        <v>695</v>
      </c>
      <c r="AW637" s="8">
        <f t="shared" si="376"/>
        <v>675</v>
      </c>
      <c r="AX637" s="8">
        <f t="shared" si="377"/>
        <v>660</v>
      </c>
      <c r="AY637" s="8">
        <f t="shared" si="378"/>
        <v>650</v>
      </c>
      <c r="AZ637" s="8">
        <f t="shared" si="379"/>
        <v>640</v>
      </c>
      <c r="BA637" s="8">
        <f t="shared" si="380"/>
        <v>630</v>
      </c>
      <c r="BB637" s="8">
        <f t="shared" si="381"/>
        <v>625</v>
      </c>
      <c r="BC637" s="8">
        <f t="shared" si="382"/>
        <v>620</v>
      </c>
      <c r="BD637" s="8">
        <f t="shared" si="383"/>
        <v>615</v>
      </c>
      <c r="BE637" s="8" t="str">
        <f t="shared" si="384"/>
        <v/>
      </c>
      <c r="BF637" s="8" t="str">
        <f t="shared" si="385"/>
        <v/>
      </c>
      <c r="BG637" s="8" t="str">
        <f t="shared" si="386"/>
        <v/>
      </c>
      <c r="BH637" s="8" t="str">
        <f t="shared" si="387"/>
        <v/>
      </c>
      <c r="BI637" s="8" t="str">
        <f t="shared" si="388"/>
        <v/>
      </c>
      <c r="BJ637" s="8" t="str">
        <f t="shared" si="389"/>
        <v/>
      </c>
      <c r="BK637" s="8" t="str">
        <f t="shared" si="390"/>
        <v/>
      </c>
      <c r="BL637" s="8" t="str">
        <f t="shared" si="391"/>
        <v/>
      </c>
      <c r="BM637" s="8" t="str">
        <f t="shared" si="392"/>
        <v/>
      </c>
      <c r="BN637" s="8" t="str">
        <f t="shared" si="393"/>
        <v/>
      </c>
      <c r="BO637" s="8" t="str">
        <f t="shared" si="394"/>
        <v/>
      </c>
      <c r="BP637" s="8" t="str">
        <f t="shared" si="395"/>
        <v/>
      </c>
      <c r="BQ637" s="8" t="str">
        <f t="shared" si="396"/>
        <v/>
      </c>
    </row>
    <row r="638" spans="1:69" x14ac:dyDescent="0.2">
      <c r="A638" s="8" t="str">
        <f>Binning!B635</f>
        <v>DCS_DDR</v>
      </c>
      <c r="B638" s="8" t="str">
        <f>Binning!C635</f>
        <v>MD004</v>
      </c>
      <c r="C638" s="8" t="str">
        <f>Binning!D635</f>
        <v>E12</v>
      </c>
      <c r="D638" s="8" t="str">
        <f>Binning!F635</f>
        <v>MD004_E12</v>
      </c>
      <c r="E638" s="8" t="str">
        <f>Binning!G635</f>
        <v>Bin1</v>
      </c>
      <c r="F638" s="8">
        <f>Binning!H635</f>
        <v>715</v>
      </c>
      <c r="G638" s="8">
        <f>Binning!I635</f>
        <v>115</v>
      </c>
      <c r="H638" s="8">
        <f>Binning!J635</f>
        <v>12.9</v>
      </c>
      <c r="J638" s="8">
        <f>Binning!L635</f>
        <v>775</v>
      </c>
      <c r="K638" s="8">
        <f>Binning!M635</f>
        <v>570</v>
      </c>
      <c r="L638" s="8">
        <f>Binning!N635</f>
        <v>15</v>
      </c>
      <c r="M638" s="8">
        <f>Binning!Y635</f>
        <v>5</v>
      </c>
      <c r="O638" s="8">
        <f t="shared" si="368"/>
        <v>100</v>
      </c>
      <c r="P638" s="8">
        <f>Binning!AZ635</f>
        <v>12.93</v>
      </c>
      <c r="Q638" s="8" t="str">
        <f t="shared" si="369"/>
        <v>MD004_E12</v>
      </c>
      <c r="R638" s="8">
        <f t="shared" si="401"/>
        <v>775</v>
      </c>
      <c r="S638" s="8">
        <f t="shared" si="401"/>
        <v>700</v>
      </c>
      <c r="T638" s="8">
        <f t="shared" si="401"/>
        <v>665</v>
      </c>
      <c r="U638" s="8">
        <f t="shared" si="401"/>
        <v>645</v>
      </c>
      <c r="V638" s="8">
        <f t="shared" si="401"/>
        <v>630</v>
      </c>
      <c r="W638" s="8">
        <f t="shared" si="401"/>
        <v>620</v>
      </c>
      <c r="X638" s="8">
        <f t="shared" si="401"/>
        <v>610</v>
      </c>
      <c r="Y638" s="8">
        <f t="shared" si="401"/>
        <v>600</v>
      </c>
      <c r="Z638" s="8">
        <f t="shared" si="401"/>
        <v>595</v>
      </c>
      <c r="AA638" s="8">
        <f t="shared" si="401"/>
        <v>590</v>
      </c>
      <c r="AB638" s="8">
        <f t="shared" si="401"/>
        <v>585</v>
      </c>
      <c r="AC638" s="8" t="str">
        <f t="shared" si="401"/>
        <v/>
      </c>
      <c r="AD638" s="8" t="str">
        <f t="shared" si="401"/>
        <v/>
      </c>
      <c r="AE638" s="8" t="str">
        <f t="shared" si="401"/>
        <v/>
      </c>
      <c r="AF638" s="8" t="str">
        <f t="shared" si="401"/>
        <v/>
      </c>
      <c r="AG638" s="8" t="str">
        <f t="shared" si="401"/>
        <v/>
      </c>
      <c r="AH638" s="8" t="str">
        <f t="shared" si="399"/>
        <v/>
      </c>
      <c r="AI638" s="8" t="str">
        <f t="shared" si="399"/>
        <v/>
      </c>
      <c r="AJ638" s="8" t="str">
        <f t="shared" si="399"/>
        <v/>
      </c>
      <c r="AK638" s="8" t="str">
        <f t="shared" si="399"/>
        <v/>
      </c>
      <c r="AL638" s="8" t="str">
        <f t="shared" si="399"/>
        <v/>
      </c>
      <c r="AM638" s="8" t="str">
        <f t="shared" si="399"/>
        <v/>
      </c>
      <c r="AN638" s="8" t="str">
        <f t="shared" si="399"/>
        <v/>
      </c>
      <c r="AO638" s="8" t="str">
        <f t="shared" si="399"/>
        <v/>
      </c>
      <c r="AQ638" s="8">
        <f t="shared" si="370"/>
        <v>100</v>
      </c>
      <c r="AR638" s="8">
        <f t="shared" si="371"/>
        <v>12.93</v>
      </c>
      <c r="AS638" s="8" t="str">
        <f t="shared" si="372"/>
        <v>MD004_E12</v>
      </c>
      <c r="AT638" s="8">
        <f t="shared" si="373"/>
        <v>790</v>
      </c>
      <c r="AU638" s="8">
        <f t="shared" si="374"/>
        <v>715</v>
      </c>
      <c r="AV638" s="8">
        <f t="shared" si="375"/>
        <v>680</v>
      </c>
      <c r="AW638" s="8">
        <f t="shared" si="376"/>
        <v>660</v>
      </c>
      <c r="AX638" s="8">
        <f t="shared" si="377"/>
        <v>645</v>
      </c>
      <c r="AY638" s="8">
        <f t="shared" si="378"/>
        <v>635</v>
      </c>
      <c r="AZ638" s="8">
        <f t="shared" si="379"/>
        <v>625</v>
      </c>
      <c r="BA638" s="8">
        <f t="shared" si="380"/>
        <v>615</v>
      </c>
      <c r="BB638" s="8">
        <f t="shared" si="381"/>
        <v>610</v>
      </c>
      <c r="BC638" s="8">
        <f t="shared" si="382"/>
        <v>605</v>
      </c>
      <c r="BD638" s="8">
        <f t="shared" si="383"/>
        <v>600</v>
      </c>
      <c r="BE638" s="8" t="str">
        <f t="shared" si="384"/>
        <v/>
      </c>
      <c r="BF638" s="8" t="str">
        <f t="shared" si="385"/>
        <v/>
      </c>
      <c r="BG638" s="8" t="str">
        <f t="shared" si="386"/>
        <v/>
      </c>
      <c r="BH638" s="8" t="str">
        <f t="shared" si="387"/>
        <v/>
      </c>
      <c r="BI638" s="8" t="str">
        <f t="shared" si="388"/>
        <v/>
      </c>
      <c r="BJ638" s="8" t="str">
        <f t="shared" si="389"/>
        <v/>
      </c>
      <c r="BK638" s="8" t="str">
        <f t="shared" si="390"/>
        <v/>
      </c>
      <c r="BL638" s="8" t="str">
        <f t="shared" si="391"/>
        <v/>
      </c>
      <c r="BM638" s="8" t="str">
        <f t="shared" si="392"/>
        <v/>
      </c>
      <c r="BN638" s="8" t="str">
        <f t="shared" si="393"/>
        <v/>
      </c>
      <c r="BO638" s="8" t="str">
        <f t="shared" si="394"/>
        <v/>
      </c>
      <c r="BP638" s="8" t="str">
        <f t="shared" si="395"/>
        <v/>
      </c>
      <c r="BQ638" s="8" t="str">
        <f t="shared" si="396"/>
        <v/>
      </c>
    </row>
    <row r="639" spans="1:69" x14ac:dyDescent="0.2">
      <c r="A639" s="8" t="str">
        <f>Binning!B636</f>
        <v>DCS_DDR</v>
      </c>
      <c r="B639" s="8" t="str">
        <f>Binning!C636</f>
        <v>MD005</v>
      </c>
      <c r="C639" s="8" t="str">
        <f>Binning!D636</f>
        <v>E1</v>
      </c>
      <c r="D639" s="8" t="str">
        <f>Binning!F636</f>
        <v>MD005_E1</v>
      </c>
      <c r="E639" s="8" t="str">
        <f>Binning!G636</f>
        <v>Bin1</v>
      </c>
      <c r="F639" s="8">
        <f>Binning!H636</f>
        <v>920</v>
      </c>
      <c r="G639" s="8">
        <f>Binning!I636</f>
        <v>125</v>
      </c>
      <c r="H639" s="8">
        <f>Binning!J636</f>
        <v>12.9</v>
      </c>
      <c r="J639" s="8">
        <f>Binning!L636</f>
        <v>830</v>
      </c>
      <c r="K639" s="8">
        <f>Binning!M636</f>
        <v>620</v>
      </c>
      <c r="L639" s="8">
        <f>Binning!N636</f>
        <v>10</v>
      </c>
      <c r="M639" s="8">
        <f>Binning!Y636</f>
        <v>5</v>
      </c>
      <c r="O639" s="8">
        <f t="shared" si="368"/>
        <v>100</v>
      </c>
      <c r="P639" s="8">
        <f>Binning!AZ636</f>
        <v>12.93</v>
      </c>
      <c r="Q639" s="8" t="str">
        <f t="shared" si="369"/>
        <v>MD005_E1</v>
      </c>
      <c r="R639" s="8">
        <f t="shared" si="401"/>
        <v>830</v>
      </c>
      <c r="S639" s="8">
        <f t="shared" si="401"/>
        <v>830</v>
      </c>
      <c r="T639" s="8">
        <f t="shared" si="401"/>
        <v>830</v>
      </c>
      <c r="U639" s="8">
        <f t="shared" si="401"/>
        <v>830</v>
      </c>
      <c r="V639" s="8">
        <f t="shared" si="401"/>
        <v>830</v>
      </c>
      <c r="W639" s="8">
        <f t="shared" si="401"/>
        <v>815</v>
      </c>
      <c r="X639" s="8">
        <f t="shared" si="401"/>
        <v>805</v>
      </c>
      <c r="Y639" s="8">
        <f t="shared" si="401"/>
        <v>800</v>
      </c>
      <c r="Z639" s="8">
        <f t="shared" si="401"/>
        <v>790</v>
      </c>
      <c r="AA639" s="8">
        <f t="shared" si="401"/>
        <v>785</v>
      </c>
      <c r="AB639" s="8">
        <f t="shared" si="401"/>
        <v>780</v>
      </c>
      <c r="AC639" s="8" t="str">
        <f t="shared" si="401"/>
        <v/>
      </c>
      <c r="AD639" s="8" t="str">
        <f t="shared" si="401"/>
        <v/>
      </c>
      <c r="AE639" s="8" t="str">
        <f t="shared" si="401"/>
        <v/>
      </c>
      <c r="AF639" s="8" t="str">
        <f t="shared" si="401"/>
        <v/>
      </c>
      <c r="AG639" s="8" t="str">
        <f t="shared" si="401"/>
        <v/>
      </c>
      <c r="AH639" s="8" t="str">
        <f t="shared" si="399"/>
        <v/>
      </c>
      <c r="AI639" s="8" t="str">
        <f t="shared" si="399"/>
        <v/>
      </c>
      <c r="AJ639" s="8" t="str">
        <f t="shared" si="399"/>
        <v/>
      </c>
      <c r="AK639" s="8" t="str">
        <f t="shared" si="399"/>
        <v/>
      </c>
      <c r="AL639" s="8" t="str">
        <f t="shared" si="399"/>
        <v/>
      </c>
      <c r="AM639" s="8" t="str">
        <f t="shared" si="399"/>
        <v/>
      </c>
      <c r="AN639" s="8" t="str">
        <f t="shared" si="399"/>
        <v/>
      </c>
      <c r="AO639" s="8" t="str">
        <f t="shared" si="399"/>
        <v/>
      </c>
      <c r="AQ639" s="8">
        <f t="shared" si="370"/>
        <v>100</v>
      </c>
      <c r="AR639" s="8">
        <f t="shared" si="371"/>
        <v>12.93</v>
      </c>
      <c r="AS639" s="8" t="str">
        <f t="shared" si="372"/>
        <v>MD005_E1</v>
      </c>
      <c r="AT639" s="8">
        <f t="shared" si="373"/>
        <v>840</v>
      </c>
      <c r="AU639" s="8">
        <f t="shared" si="374"/>
        <v>840</v>
      </c>
      <c r="AV639" s="8">
        <f t="shared" si="375"/>
        <v>840</v>
      </c>
      <c r="AW639" s="8">
        <f t="shared" si="376"/>
        <v>840</v>
      </c>
      <c r="AX639" s="8">
        <f t="shared" si="377"/>
        <v>840</v>
      </c>
      <c r="AY639" s="8">
        <f t="shared" si="378"/>
        <v>825</v>
      </c>
      <c r="AZ639" s="8">
        <f t="shared" si="379"/>
        <v>815</v>
      </c>
      <c r="BA639" s="8">
        <f t="shared" si="380"/>
        <v>810</v>
      </c>
      <c r="BB639" s="8">
        <f t="shared" si="381"/>
        <v>800</v>
      </c>
      <c r="BC639" s="8">
        <f t="shared" si="382"/>
        <v>795</v>
      </c>
      <c r="BD639" s="8">
        <f t="shared" si="383"/>
        <v>790</v>
      </c>
      <c r="BE639" s="8" t="str">
        <f t="shared" si="384"/>
        <v/>
      </c>
      <c r="BF639" s="8" t="str">
        <f t="shared" si="385"/>
        <v/>
      </c>
      <c r="BG639" s="8" t="str">
        <f t="shared" si="386"/>
        <v/>
      </c>
      <c r="BH639" s="8" t="str">
        <f t="shared" si="387"/>
        <v/>
      </c>
      <c r="BI639" s="8" t="str">
        <f t="shared" si="388"/>
        <v/>
      </c>
      <c r="BJ639" s="8" t="str">
        <f t="shared" si="389"/>
        <v/>
      </c>
      <c r="BK639" s="8" t="str">
        <f t="shared" si="390"/>
        <v/>
      </c>
      <c r="BL639" s="8" t="str">
        <f t="shared" si="391"/>
        <v/>
      </c>
      <c r="BM639" s="8" t="str">
        <f t="shared" si="392"/>
        <v/>
      </c>
      <c r="BN639" s="8" t="str">
        <f t="shared" si="393"/>
        <v/>
      </c>
      <c r="BO639" s="8" t="str">
        <f t="shared" si="394"/>
        <v/>
      </c>
      <c r="BP639" s="8" t="str">
        <f t="shared" si="395"/>
        <v/>
      </c>
      <c r="BQ639" s="8" t="str">
        <f t="shared" si="396"/>
        <v/>
      </c>
    </row>
    <row r="640" spans="1:69" x14ac:dyDescent="0.2">
      <c r="A640" s="8" t="str">
        <f>Binning!B637</f>
        <v>DCS_DDR</v>
      </c>
      <c r="B640" s="8" t="str">
        <f>Binning!C637</f>
        <v>MD005</v>
      </c>
      <c r="C640" s="8" t="str">
        <f>Binning!D637</f>
        <v>E2</v>
      </c>
      <c r="D640" s="8" t="str">
        <f>Binning!F637</f>
        <v>MD005_E2</v>
      </c>
      <c r="E640" s="8" t="str">
        <f>Binning!G637</f>
        <v>Bin1</v>
      </c>
      <c r="F640" s="8">
        <f>Binning!H637</f>
        <v>905</v>
      </c>
      <c r="G640" s="8">
        <f>Binning!I637</f>
        <v>125</v>
      </c>
      <c r="H640" s="8">
        <f>Binning!J637</f>
        <v>12.9</v>
      </c>
      <c r="J640" s="8">
        <f>Binning!L637</f>
        <v>820</v>
      </c>
      <c r="K640" s="8">
        <f>Binning!M637</f>
        <v>620</v>
      </c>
      <c r="L640" s="8">
        <f>Binning!N637</f>
        <v>10</v>
      </c>
      <c r="M640" s="8">
        <f>Binning!Y637</f>
        <v>5</v>
      </c>
      <c r="O640" s="8">
        <f t="shared" si="368"/>
        <v>100</v>
      </c>
      <c r="P640" s="8">
        <f>Binning!AZ637</f>
        <v>12.93</v>
      </c>
      <c r="Q640" s="8" t="str">
        <f t="shared" si="369"/>
        <v>MD005_E2</v>
      </c>
      <c r="R640" s="8">
        <f t="shared" si="401"/>
        <v>820</v>
      </c>
      <c r="S640" s="8">
        <f t="shared" si="401"/>
        <v>820</v>
      </c>
      <c r="T640" s="8">
        <f t="shared" si="401"/>
        <v>820</v>
      </c>
      <c r="U640" s="8">
        <f t="shared" si="401"/>
        <v>820</v>
      </c>
      <c r="V640" s="8">
        <f t="shared" si="401"/>
        <v>815</v>
      </c>
      <c r="W640" s="8">
        <f t="shared" si="401"/>
        <v>800</v>
      </c>
      <c r="X640" s="8">
        <f t="shared" si="401"/>
        <v>790</v>
      </c>
      <c r="Y640" s="8">
        <f t="shared" si="401"/>
        <v>785</v>
      </c>
      <c r="Z640" s="8">
        <f t="shared" si="401"/>
        <v>775</v>
      </c>
      <c r="AA640" s="8">
        <f t="shared" si="401"/>
        <v>770</v>
      </c>
      <c r="AB640" s="8">
        <f t="shared" si="401"/>
        <v>765</v>
      </c>
      <c r="AC640" s="8" t="str">
        <f t="shared" si="401"/>
        <v/>
      </c>
      <c r="AD640" s="8" t="str">
        <f t="shared" si="401"/>
        <v/>
      </c>
      <c r="AE640" s="8" t="str">
        <f t="shared" si="401"/>
        <v/>
      </c>
      <c r="AF640" s="8" t="str">
        <f t="shared" si="401"/>
        <v/>
      </c>
      <c r="AG640" s="8" t="str">
        <f t="shared" si="401"/>
        <v/>
      </c>
      <c r="AH640" s="8" t="str">
        <f t="shared" si="399"/>
        <v/>
      </c>
      <c r="AI640" s="8" t="str">
        <f t="shared" si="399"/>
        <v/>
      </c>
      <c r="AJ640" s="8" t="str">
        <f t="shared" si="399"/>
        <v/>
      </c>
      <c r="AK640" s="8" t="str">
        <f t="shared" si="399"/>
        <v/>
      </c>
      <c r="AL640" s="8" t="str">
        <f t="shared" si="399"/>
        <v/>
      </c>
      <c r="AM640" s="8" t="str">
        <f t="shared" si="399"/>
        <v/>
      </c>
      <c r="AN640" s="8" t="str">
        <f t="shared" si="399"/>
        <v/>
      </c>
      <c r="AO640" s="8" t="str">
        <f t="shared" si="399"/>
        <v/>
      </c>
      <c r="AQ640" s="8">
        <f t="shared" si="370"/>
        <v>100</v>
      </c>
      <c r="AR640" s="8">
        <f t="shared" si="371"/>
        <v>12.93</v>
      </c>
      <c r="AS640" s="8" t="str">
        <f t="shared" si="372"/>
        <v>MD005_E2</v>
      </c>
      <c r="AT640" s="8">
        <f t="shared" si="373"/>
        <v>830</v>
      </c>
      <c r="AU640" s="8">
        <f t="shared" si="374"/>
        <v>830</v>
      </c>
      <c r="AV640" s="8">
        <f t="shared" si="375"/>
        <v>830</v>
      </c>
      <c r="AW640" s="8">
        <f t="shared" si="376"/>
        <v>830</v>
      </c>
      <c r="AX640" s="8">
        <f t="shared" si="377"/>
        <v>825</v>
      </c>
      <c r="AY640" s="8">
        <f t="shared" si="378"/>
        <v>810</v>
      </c>
      <c r="AZ640" s="8">
        <f t="shared" si="379"/>
        <v>800</v>
      </c>
      <c r="BA640" s="8">
        <f t="shared" si="380"/>
        <v>795</v>
      </c>
      <c r="BB640" s="8">
        <f t="shared" si="381"/>
        <v>785</v>
      </c>
      <c r="BC640" s="8">
        <f t="shared" si="382"/>
        <v>780</v>
      </c>
      <c r="BD640" s="8">
        <f t="shared" si="383"/>
        <v>775</v>
      </c>
      <c r="BE640" s="8" t="str">
        <f t="shared" si="384"/>
        <v/>
      </c>
      <c r="BF640" s="8" t="str">
        <f t="shared" si="385"/>
        <v/>
      </c>
      <c r="BG640" s="8" t="str">
        <f t="shared" si="386"/>
        <v/>
      </c>
      <c r="BH640" s="8" t="str">
        <f t="shared" si="387"/>
        <v/>
      </c>
      <c r="BI640" s="8" t="str">
        <f t="shared" si="388"/>
        <v/>
      </c>
      <c r="BJ640" s="8" t="str">
        <f t="shared" si="389"/>
        <v/>
      </c>
      <c r="BK640" s="8" t="str">
        <f t="shared" si="390"/>
        <v/>
      </c>
      <c r="BL640" s="8" t="str">
        <f t="shared" si="391"/>
        <v/>
      </c>
      <c r="BM640" s="8" t="str">
        <f t="shared" si="392"/>
        <v/>
      </c>
      <c r="BN640" s="8" t="str">
        <f t="shared" si="393"/>
        <v/>
      </c>
      <c r="BO640" s="8" t="str">
        <f t="shared" si="394"/>
        <v/>
      </c>
      <c r="BP640" s="8" t="str">
        <f t="shared" si="395"/>
        <v/>
      </c>
      <c r="BQ640" s="8" t="str">
        <f t="shared" si="396"/>
        <v/>
      </c>
    </row>
    <row r="641" spans="1:69" x14ac:dyDescent="0.2">
      <c r="A641" s="8" t="str">
        <f>Binning!B638</f>
        <v>DCS_DDR</v>
      </c>
      <c r="B641" s="8" t="str">
        <f>Binning!C638</f>
        <v>MD005</v>
      </c>
      <c r="C641" s="8" t="str">
        <f>Binning!D638</f>
        <v>E3</v>
      </c>
      <c r="D641" s="8" t="str">
        <f>Binning!F638</f>
        <v>MD005_E3</v>
      </c>
      <c r="E641" s="8" t="str">
        <f>Binning!G638</f>
        <v>Bin1</v>
      </c>
      <c r="F641" s="8">
        <f>Binning!H638</f>
        <v>890</v>
      </c>
      <c r="G641" s="8">
        <f>Binning!I638</f>
        <v>125</v>
      </c>
      <c r="H641" s="8">
        <f>Binning!J638</f>
        <v>12.9</v>
      </c>
      <c r="J641" s="8">
        <f>Binning!L638</f>
        <v>810</v>
      </c>
      <c r="K641" s="8">
        <f>Binning!M638</f>
        <v>620</v>
      </c>
      <c r="L641" s="8">
        <f>Binning!N638</f>
        <v>10</v>
      </c>
      <c r="M641" s="8">
        <f>Binning!Y638</f>
        <v>5</v>
      </c>
      <c r="O641" s="8">
        <f t="shared" si="368"/>
        <v>100</v>
      </c>
      <c r="P641" s="8">
        <f>Binning!AZ638</f>
        <v>12.93</v>
      </c>
      <c r="Q641" s="8" t="str">
        <f t="shared" si="369"/>
        <v>MD005_E3</v>
      </c>
      <c r="R641" s="8">
        <f t="shared" si="401"/>
        <v>810</v>
      </c>
      <c r="S641" s="8">
        <f t="shared" si="401"/>
        <v>810</v>
      </c>
      <c r="T641" s="8">
        <f t="shared" si="401"/>
        <v>810</v>
      </c>
      <c r="U641" s="8">
        <f t="shared" si="401"/>
        <v>810</v>
      </c>
      <c r="V641" s="8">
        <f t="shared" si="401"/>
        <v>800</v>
      </c>
      <c r="W641" s="8">
        <f t="shared" si="401"/>
        <v>785</v>
      </c>
      <c r="X641" s="8">
        <f t="shared" si="401"/>
        <v>775</v>
      </c>
      <c r="Y641" s="8">
        <f t="shared" si="401"/>
        <v>770</v>
      </c>
      <c r="Z641" s="8">
        <f t="shared" si="401"/>
        <v>760</v>
      </c>
      <c r="AA641" s="8">
        <f t="shared" si="401"/>
        <v>755</v>
      </c>
      <c r="AB641" s="8">
        <f t="shared" si="401"/>
        <v>750</v>
      </c>
      <c r="AC641" s="8" t="str">
        <f t="shared" si="401"/>
        <v/>
      </c>
      <c r="AD641" s="8" t="str">
        <f t="shared" si="401"/>
        <v/>
      </c>
      <c r="AE641" s="8" t="str">
        <f t="shared" si="401"/>
        <v/>
      </c>
      <c r="AF641" s="8" t="str">
        <f t="shared" si="401"/>
        <v/>
      </c>
      <c r="AG641" s="8" t="str">
        <f t="shared" si="401"/>
        <v/>
      </c>
      <c r="AH641" s="8" t="str">
        <f t="shared" si="399"/>
        <v/>
      </c>
      <c r="AI641" s="8" t="str">
        <f t="shared" si="399"/>
        <v/>
      </c>
      <c r="AJ641" s="8" t="str">
        <f t="shared" si="399"/>
        <v/>
      </c>
      <c r="AK641" s="8" t="str">
        <f t="shared" si="399"/>
        <v/>
      </c>
      <c r="AL641" s="8" t="str">
        <f t="shared" si="399"/>
        <v/>
      </c>
      <c r="AM641" s="8" t="str">
        <f t="shared" si="399"/>
        <v/>
      </c>
      <c r="AN641" s="8" t="str">
        <f t="shared" si="399"/>
        <v/>
      </c>
      <c r="AO641" s="8" t="str">
        <f t="shared" si="399"/>
        <v/>
      </c>
      <c r="AQ641" s="8">
        <f t="shared" si="370"/>
        <v>100</v>
      </c>
      <c r="AR641" s="8">
        <f t="shared" si="371"/>
        <v>12.93</v>
      </c>
      <c r="AS641" s="8" t="str">
        <f t="shared" si="372"/>
        <v>MD005_E3</v>
      </c>
      <c r="AT641" s="8">
        <f t="shared" si="373"/>
        <v>820</v>
      </c>
      <c r="AU641" s="8">
        <f t="shared" si="374"/>
        <v>820</v>
      </c>
      <c r="AV641" s="8">
        <f t="shared" si="375"/>
        <v>820</v>
      </c>
      <c r="AW641" s="8">
        <f t="shared" si="376"/>
        <v>820</v>
      </c>
      <c r="AX641" s="8">
        <f t="shared" si="377"/>
        <v>810</v>
      </c>
      <c r="AY641" s="8">
        <f t="shared" si="378"/>
        <v>795</v>
      </c>
      <c r="AZ641" s="8">
        <f t="shared" si="379"/>
        <v>785</v>
      </c>
      <c r="BA641" s="8">
        <f t="shared" si="380"/>
        <v>780</v>
      </c>
      <c r="BB641" s="8">
        <f t="shared" si="381"/>
        <v>770</v>
      </c>
      <c r="BC641" s="8">
        <f t="shared" si="382"/>
        <v>765</v>
      </c>
      <c r="BD641" s="8">
        <f t="shared" si="383"/>
        <v>760</v>
      </c>
      <c r="BE641" s="8" t="str">
        <f t="shared" si="384"/>
        <v/>
      </c>
      <c r="BF641" s="8" t="str">
        <f t="shared" si="385"/>
        <v/>
      </c>
      <c r="BG641" s="8" t="str">
        <f t="shared" si="386"/>
        <v/>
      </c>
      <c r="BH641" s="8" t="str">
        <f t="shared" si="387"/>
        <v/>
      </c>
      <c r="BI641" s="8" t="str">
        <f t="shared" si="388"/>
        <v/>
      </c>
      <c r="BJ641" s="8" t="str">
        <f t="shared" si="389"/>
        <v/>
      </c>
      <c r="BK641" s="8" t="str">
        <f t="shared" si="390"/>
        <v/>
      </c>
      <c r="BL641" s="8" t="str">
        <f t="shared" si="391"/>
        <v/>
      </c>
      <c r="BM641" s="8" t="str">
        <f t="shared" si="392"/>
        <v/>
      </c>
      <c r="BN641" s="8" t="str">
        <f t="shared" si="393"/>
        <v/>
      </c>
      <c r="BO641" s="8" t="str">
        <f t="shared" si="394"/>
        <v/>
      </c>
      <c r="BP641" s="8" t="str">
        <f t="shared" si="395"/>
        <v/>
      </c>
      <c r="BQ641" s="8" t="str">
        <f t="shared" si="396"/>
        <v/>
      </c>
    </row>
    <row r="642" spans="1:69" x14ac:dyDescent="0.2">
      <c r="A642" s="8" t="str">
        <f>Binning!B639</f>
        <v>DCS_DDR</v>
      </c>
      <c r="B642" s="8" t="str">
        <f>Binning!C639</f>
        <v>MD005</v>
      </c>
      <c r="C642" s="8" t="str">
        <f>Binning!D639</f>
        <v>E4</v>
      </c>
      <c r="D642" s="8" t="str">
        <f>Binning!F639</f>
        <v>MD005_E4</v>
      </c>
      <c r="E642" s="8" t="str">
        <f>Binning!G639</f>
        <v>Bin1</v>
      </c>
      <c r="F642" s="8">
        <f>Binning!H639</f>
        <v>875</v>
      </c>
      <c r="G642" s="8">
        <f>Binning!I639</f>
        <v>125</v>
      </c>
      <c r="H642" s="8">
        <f>Binning!J639</f>
        <v>12.9</v>
      </c>
      <c r="J642" s="8">
        <f>Binning!L639</f>
        <v>810</v>
      </c>
      <c r="K642" s="8">
        <f>Binning!M639</f>
        <v>620</v>
      </c>
      <c r="L642" s="8">
        <f>Binning!N639</f>
        <v>10</v>
      </c>
      <c r="M642" s="8">
        <f>Binning!Y639</f>
        <v>5</v>
      </c>
      <c r="O642" s="8">
        <f t="shared" si="368"/>
        <v>100</v>
      </c>
      <c r="P642" s="8">
        <f>Binning!AZ639</f>
        <v>12.93</v>
      </c>
      <c r="Q642" s="8" t="str">
        <f t="shared" si="369"/>
        <v>MD005_E4</v>
      </c>
      <c r="R642" s="8">
        <f t="shared" si="401"/>
        <v>810</v>
      </c>
      <c r="S642" s="8">
        <f t="shared" si="401"/>
        <v>810</v>
      </c>
      <c r="T642" s="8">
        <f t="shared" si="401"/>
        <v>810</v>
      </c>
      <c r="U642" s="8">
        <f t="shared" si="401"/>
        <v>800</v>
      </c>
      <c r="V642" s="8">
        <f t="shared" si="401"/>
        <v>785</v>
      </c>
      <c r="W642" s="8">
        <f t="shared" si="401"/>
        <v>770</v>
      </c>
      <c r="X642" s="8">
        <f t="shared" si="401"/>
        <v>760</v>
      </c>
      <c r="Y642" s="8">
        <f t="shared" si="401"/>
        <v>755</v>
      </c>
      <c r="Z642" s="8">
        <f t="shared" si="401"/>
        <v>745</v>
      </c>
      <c r="AA642" s="8">
        <f t="shared" si="401"/>
        <v>740</v>
      </c>
      <c r="AB642" s="8">
        <f t="shared" si="401"/>
        <v>735</v>
      </c>
      <c r="AC642" s="8" t="str">
        <f t="shared" si="401"/>
        <v/>
      </c>
      <c r="AD642" s="8" t="str">
        <f t="shared" si="401"/>
        <v/>
      </c>
      <c r="AE642" s="8" t="str">
        <f t="shared" si="401"/>
        <v/>
      </c>
      <c r="AF642" s="8" t="str">
        <f t="shared" si="401"/>
        <v/>
      </c>
      <c r="AG642" s="8" t="str">
        <f t="shared" si="401"/>
        <v/>
      </c>
      <c r="AH642" s="8" t="str">
        <f t="shared" si="399"/>
        <v/>
      </c>
      <c r="AI642" s="8" t="str">
        <f t="shared" si="399"/>
        <v/>
      </c>
      <c r="AJ642" s="8" t="str">
        <f t="shared" si="399"/>
        <v/>
      </c>
      <c r="AK642" s="8" t="str">
        <f t="shared" si="399"/>
        <v/>
      </c>
      <c r="AL642" s="8" t="str">
        <f t="shared" si="399"/>
        <v/>
      </c>
      <c r="AM642" s="8" t="str">
        <f t="shared" si="399"/>
        <v/>
      </c>
      <c r="AN642" s="8" t="str">
        <f t="shared" si="399"/>
        <v/>
      </c>
      <c r="AO642" s="8" t="str">
        <f t="shared" si="399"/>
        <v/>
      </c>
      <c r="AQ642" s="8">
        <f t="shared" si="370"/>
        <v>100</v>
      </c>
      <c r="AR642" s="8">
        <f t="shared" si="371"/>
        <v>12.93</v>
      </c>
      <c r="AS642" s="8" t="str">
        <f t="shared" si="372"/>
        <v>MD005_E4</v>
      </c>
      <c r="AT642" s="8">
        <f t="shared" si="373"/>
        <v>820</v>
      </c>
      <c r="AU642" s="8">
        <f t="shared" si="374"/>
        <v>820</v>
      </c>
      <c r="AV642" s="8">
        <f t="shared" si="375"/>
        <v>820</v>
      </c>
      <c r="AW642" s="8">
        <f t="shared" si="376"/>
        <v>810</v>
      </c>
      <c r="AX642" s="8">
        <f t="shared" si="377"/>
        <v>795</v>
      </c>
      <c r="AY642" s="8">
        <f t="shared" si="378"/>
        <v>780</v>
      </c>
      <c r="AZ642" s="8">
        <f t="shared" si="379"/>
        <v>770</v>
      </c>
      <c r="BA642" s="8">
        <f t="shared" si="380"/>
        <v>765</v>
      </c>
      <c r="BB642" s="8">
        <f t="shared" si="381"/>
        <v>755</v>
      </c>
      <c r="BC642" s="8">
        <f t="shared" si="382"/>
        <v>750</v>
      </c>
      <c r="BD642" s="8">
        <f t="shared" si="383"/>
        <v>745</v>
      </c>
      <c r="BE642" s="8" t="str">
        <f t="shared" si="384"/>
        <v/>
      </c>
      <c r="BF642" s="8" t="str">
        <f t="shared" si="385"/>
        <v/>
      </c>
      <c r="BG642" s="8" t="str">
        <f t="shared" si="386"/>
        <v/>
      </c>
      <c r="BH642" s="8" t="str">
        <f t="shared" si="387"/>
        <v/>
      </c>
      <c r="BI642" s="8" t="str">
        <f t="shared" si="388"/>
        <v/>
      </c>
      <c r="BJ642" s="8" t="str">
        <f t="shared" si="389"/>
        <v/>
      </c>
      <c r="BK642" s="8" t="str">
        <f t="shared" si="390"/>
        <v/>
      </c>
      <c r="BL642" s="8" t="str">
        <f t="shared" si="391"/>
        <v/>
      </c>
      <c r="BM642" s="8" t="str">
        <f t="shared" si="392"/>
        <v/>
      </c>
      <c r="BN642" s="8" t="str">
        <f t="shared" si="393"/>
        <v/>
      </c>
      <c r="BO642" s="8" t="str">
        <f t="shared" si="394"/>
        <v/>
      </c>
      <c r="BP642" s="8" t="str">
        <f t="shared" si="395"/>
        <v/>
      </c>
      <c r="BQ642" s="8" t="str">
        <f t="shared" si="396"/>
        <v/>
      </c>
    </row>
    <row r="643" spans="1:69" x14ac:dyDescent="0.2">
      <c r="A643" s="8" t="str">
        <f>Binning!B640</f>
        <v>DCS_DDR</v>
      </c>
      <c r="B643" s="8" t="str">
        <f>Binning!C640</f>
        <v>MD005</v>
      </c>
      <c r="C643" s="8" t="str">
        <f>Binning!D640</f>
        <v>E5</v>
      </c>
      <c r="D643" s="8" t="str">
        <f>Binning!F640</f>
        <v>MD005_E5</v>
      </c>
      <c r="E643" s="8" t="str">
        <f>Binning!G640</f>
        <v>Bin1</v>
      </c>
      <c r="F643" s="8">
        <f>Binning!H640</f>
        <v>860</v>
      </c>
      <c r="G643" s="8">
        <f>Binning!I640</f>
        <v>125</v>
      </c>
      <c r="H643" s="8">
        <f>Binning!J640</f>
        <v>12.9</v>
      </c>
      <c r="J643" s="8">
        <f>Binning!L640</f>
        <v>810</v>
      </c>
      <c r="K643" s="8">
        <f>Binning!M640</f>
        <v>620</v>
      </c>
      <c r="L643" s="8">
        <f>Binning!N640</f>
        <v>10</v>
      </c>
      <c r="M643" s="8">
        <f>Binning!Y640</f>
        <v>5</v>
      </c>
      <c r="O643" s="8">
        <f t="shared" si="368"/>
        <v>100</v>
      </c>
      <c r="P643" s="8">
        <f>Binning!AZ640</f>
        <v>12.93</v>
      </c>
      <c r="Q643" s="8" t="str">
        <f t="shared" si="369"/>
        <v>MD005_E5</v>
      </c>
      <c r="R643" s="8">
        <f t="shared" si="401"/>
        <v>810</v>
      </c>
      <c r="S643" s="8">
        <f t="shared" si="401"/>
        <v>810</v>
      </c>
      <c r="T643" s="8">
        <f t="shared" si="401"/>
        <v>805</v>
      </c>
      <c r="U643" s="8">
        <f t="shared" si="401"/>
        <v>785</v>
      </c>
      <c r="V643" s="8">
        <f t="shared" si="401"/>
        <v>770</v>
      </c>
      <c r="W643" s="8">
        <f t="shared" si="401"/>
        <v>755</v>
      </c>
      <c r="X643" s="8">
        <f t="shared" si="401"/>
        <v>745</v>
      </c>
      <c r="Y643" s="8">
        <f t="shared" si="401"/>
        <v>740</v>
      </c>
      <c r="Z643" s="8">
        <f t="shared" si="401"/>
        <v>730</v>
      </c>
      <c r="AA643" s="8">
        <f t="shared" si="401"/>
        <v>725</v>
      </c>
      <c r="AB643" s="8">
        <f t="shared" si="401"/>
        <v>720</v>
      </c>
      <c r="AC643" s="8" t="str">
        <f t="shared" si="401"/>
        <v/>
      </c>
      <c r="AD643" s="8" t="str">
        <f t="shared" si="401"/>
        <v/>
      </c>
      <c r="AE643" s="8" t="str">
        <f t="shared" si="401"/>
        <v/>
      </c>
      <c r="AF643" s="8" t="str">
        <f t="shared" si="401"/>
        <v/>
      </c>
      <c r="AG643" s="8" t="str">
        <f t="shared" si="401"/>
        <v/>
      </c>
      <c r="AH643" s="8" t="str">
        <f t="shared" si="399"/>
        <v/>
      </c>
      <c r="AI643" s="8" t="str">
        <f t="shared" si="399"/>
        <v/>
      </c>
      <c r="AJ643" s="8" t="str">
        <f t="shared" si="399"/>
        <v/>
      </c>
      <c r="AK643" s="8" t="str">
        <f t="shared" si="399"/>
        <v/>
      </c>
      <c r="AL643" s="8" t="str">
        <f t="shared" si="399"/>
        <v/>
      </c>
      <c r="AM643" s="8" t="str">
        <f t="shared" si="399"/>
        <v/>
      </c>
      <c r="AN643" s="8" t="str">
        <f t="shared" si="399"/>
        <v/>
      </c>
      <c r="AO643" s="8" t="str">
        <f t="shared" si="399"/>
        <v/>
      </c>
      <c r="AQ643" s="8">
        <f t="shared" si="370"/>
        <v>100</v>
      </c>
      <c r="AR643" s="8">
        <f t="shared" si="371"/>
        <v>12.93</v>
      </c>
      <c r="AS643" s="8" t="str">
        <f t="shared" si="372"/>
        <v>MD005_E5</v>
      </c>
      <c r="AT643" s="8">
        <f t="shared" si="373"/>
        <v>820</v>
      </c>
      <c r="AU643" s="8">
        <f t="shared" si="374"/>
        <v>820</v>
      </c>
      <c r="AV643" s="8">
        <f t="shared" si="375"/>
        <v>815</v>
      </c>
      <c r="AW643" s="8">
        <f t="shared" si="376"/>
        <v>795</v>
      </c>
      <c r="AX643" s="8">
        <f t="shared" si="377"/>
        <v>780</v>
      </c>
      <c r="AY643" s="8">
        <f t="shared" si="378"/>
        <v>765</v>
      </c>
      <c r="AZ643" s="8">
        <f t="shared" si="379"/>
        <v>755</v>
      </c>
      <c r="BA643" s="8">
        <f t="shared" si="380"/>
        <v>750</v>
      </c>
      <c r="BB643" s="8">
        <f t="shared" si="381"/>
        <v>740</v>
      </c>
      <c r="BC643" s="8">
        <f t="shared" si="382"/>
        <v>735</v>
      </c>
      <c r="BD643" s="8">
        <f t="shared" si="383"/>
        <v>730</v>
      </c>
      <c r="BE643" s="8" t="str">
        <f t="shared" si="384"/>
        <v/>
      </c>
      <c r="BF643" s="8" t="str">
        <f t="shared" si="385"/>
        <v/>
      </c>
      <c r="BG643" s="8" t="str">
        <f t="shared" si="386"/>
        <v/>
      </c>
      <c r="BH643" s="8" t="str">
        <f t="shared" si="387"/>
        <v/>
      </c>
      <c r="BI643" s="8" t="str">
        <f t="shared" si="388"/>
        <v/>
      </c>
      <c r="BJ643" s="8" t="str">
        <f t="shared" si="389"/>
        <v/>
      </c>
      <c r="BK643" s="8" t="str">
        <f t="shared" si="390"/>
        <v/>
      </c>
      <c r="BL643" s="8" t="str">
        <f t="shared" si="391"/>
        <v/>
      </c>
      <c r="BM643" s="8" t="str">
        <f t="shared" si="392"/>
        <v/>
      </c>
      <c r="BN643" s="8" t="str">
        <f t="shared" si="393"/>
        <v/>
      </c>
      <c r="BO643" s="8" t="str">
        <f t="shared" si="394"/>
        <v/>
      </c>
      <c r="BP643" s="8" t="str">
        <f t="shared" si="395"/>
        <v/>
      </c>
      <c r="BQ643" s="8" t="str">
        <f t="shared" si="396"/>
        <v/>
      </c>
    </row>
    <row r="644" spans="1:69" x14ac:dyDescent="0.2">
      <c r="A644" s="8" t="str">
        <f>Binning!B641</f>
        <v>DCS_DDR</v>
      </c>
      <c r="B644" s="8" t="str">
        <f>Binning!C641</f>
        <v>MD005</v>
      </c>
      <c r="C644" s="8" t="str">
        <f>Binning!D641</f>
        <v>E6</v>
      </c>
      <c r="D644" s="8" t="str">
        <f>Binning!F641</f>
        <v>MD005_E6</v>
      </c>
      <c r="E644" s="8" t="str">
        <f>Binning!G641</f>
        <v>Bin1</v>
      </c>
      <c r="F644" s="8">
        <f>Binning!H641</f>
        <v>845</v>
      </c>
      <c r="G644" s="8">
        <f>Binning!I641</f>
        <v>125</v>
      </c>
      <c r="H644" s="8">
        <f>Binning!J641</f>
        <v>12.9</v>
      </c>
      <c r="J644" s="8">
        <f>Binning!L641</f>
        <v>810</v>
      </c>
      <c r="K644" s="8">
        <f>Binning!M641</f>
        <v>620</v>
      </c>
      <c r="L644" s="8">
        <f>Binning!N641</f>
        <v>10</v>
      </c>
      <c r="M644" s="8">
        <f>Binning!Y641</f>
        <v>5</v>
      </c>
      <c r="O644" s="8">
        <f t="shared" si="368"/>
        <v>100</v>
      </c>
      <c r="P644" s="8">
        <f>Binning!AZ641</f>
        <v>12.93</v>
      </c>
      <c r="Q644" s="8" t="str">
        <f t="shared" si="369"/>
        <v>MD005_E6</v>
      </c>
      <c r="R644" s="8">
        <f t="shared" si="401"/>
        <v>810</v>
      </c>
      <c r="S644" s="8">
        <f t="shared" si="401"/>
        <v>810</v>
      </c>
      <c r="T644" s="8">
        <f t="shared" si="401"/>
        <v>790</v>
      </c>
      <c r="U644" s="8">
        <f t="shared" si="401"/>
        <v>770</v>
      </c>
      <c r="V644" s="8">
        <f t="shared" si="401"/>
        <v>755</v>
      </c>
      <c r="W644" s="8">
        <f t="shared" si="401"/>
        <v>740</v>
      </c>
      <c r="X644" s="8">
        <f t="shared" si="401"/>
        <v>730</v>
      </c>
      <c r="Y644" s="8">
        <f t="shared" si="401"/>
        <v>725</v>
      </c>
      <c r="Z644" s="8">
        <f t="shared" si="401"/>
        <v>715</v>
      </c>
      <c r="AA644" s="8">
        <f t="shared" si="401"/>
        <v>710</v>
      </c>
      <c r="AB644" s="8">
        <f t="shared" si="401"/>
        <v>705</v>
      </c>
      <c r="AC644" s="8" t="str">
        <f t="shared" si="401"/>
        <v/>
      </c>
      <c r="AD644" s="8" t="str">
        <f t="shared" si="401"/>
        <v/>
      </c>
      <c r="AE644" s="8" t="str">
        <f t="shared" si="401"/>
        <v/>
      </c>
      <c r="AF644" s="8" t="str">
        <f t="shared" si="401"/>
        <v/>
      </c>
      <c r="AG644" s="8" t="str">
        <f t="shared" si="401"/>
        <v/>
      </c>
      <c r="AH644" s="8" t="str">
        <f t="shared" si="399"/>
        <v/>
      </c>
      <c r="AI644" s="8" t="str">
        <f t="shared" si="399"/>
        <v/>
      </c>
      <c r="AJ644" s="8" t="str">
        <f t="shared" si="399"/>
        <v/>
      </c>
      <c r="AK644" s="8" t="str">
        <f t="shared" si="399"/>
        <v/>
      </c>
      <c r="AL644" s="8" t="str">
        <f t="shared" si="399"/>
        <v/>
      </c>
      <c r="AM644" s="8" t="str">
        <f t="shared" si="399"/>
        <v/>
      </c>
      <c r="AN644" s="8" t="str">
        <f t="shared" si="399"/>
        <v/>
      </c>
      <c r="AO644" s="8" t="str">
        <f t="shared" si="399"/>
        <v/>
      </c>
      <c r="AQ644" s="8">
        <f t="shared" si="370"/>
        <v>100</v>
      </c>
      <c r="AR644" s="8">
        <f t="shared" si="371"/>
        <v>12.93</v>
      </c>
      <c r="AS644" s="8" t="str">
        <f t="shared" si="372"/>
        <v>MD005_E6</v>
      </c>
      <c r="AT644" s="8">
        <f t="shared" si="373"/>
        <v>820</v>
      </c>
      <c r="AU644" s="8">
        <f t="shared" si="374"/>
        <v>820</v>
      </c>
      <c r="AV644" s="8">
        <f t="shared" si="375"/>
        <v>800</v>
      </c>
      <c r="AW644" s="8">
        <f t="shared" si="376"/>
        <v>780</v>
      </c>
      <c r="AX644" s="8">
        <f t="shared" si="377"/>
        <v>765</v>
      </c>
      <c r="AY644" s="8">
        <f t="shared" si="378"/>
        <v>750</v>
      </c>
      <c r="AZ644" s="8">
        <f t="shared" si="379"/>
        <v>740</v>
      </c>
      <c r="BA644" s="8">
        <f t="shared" si="380"/>
        <v>735</v>
      </c>
      <c r="BB644" s="8">
        <f t="shared" si="381"/>
        <v>725</v>
      </c>
      <c r="BC644" s="8">
        <f t="shared" si="382"/>
        <v>720</v>
      </c>
      <c r="BD644" s="8">
        <f t="shared" si="383"/>
        <v>715</v>
      </c>
      <c r="BE644" s="8" t="str">
        <f t="shared" si="384"/>
        <v/>
      </c>
      <c r="BF644" s="8" t="str">
        <f t="shared" si="385"/>
        <v/>
      </c>
      <c r="BG644" s="8" t="str">
        <f t="shared" si="386"/>
        <v/>
      </c>
      <c r="BH644" s="8" t="str">
        <f t="shared" si="387"/>
        <v/>
      </c>
      <c r="BI644" s="8" t="str">
        <f t="shared" si="388"/>
        <v/>
      </c>
      <c r="BJ644" s="8" t="str">
        <f t="shared" si="389"/>
        <v/>
      </c>
      <c r="BK644" s="8" t="str">
        <f t="shared" si="390"/>
        <v/>
      </c>
      <c r="BL644" s="8" t="str">
        <f t="shared" si="391"/>
        <v/>
      </c>
      <c r="BM644" s="8" t="str">
        <f t="shared" si="392"/>
        <v/>
      </c>
      <c r="BN644" s="8" t="str">
        <f t="shared" si="393"/>
        <v/>
      </c>
      <c r="BO644" s="8" t="str">
        <f t="shared" si="394"/>
        <v/>
      </c>
      <c r="BP644" s="8" t="str">
        <f t="shared" si="395"/>
        <v/>
      </c>
      <c r="BQ644" s="8" t="str">
        <f t="shared" si="396"/>
        <v/>
      </c>
    </row>
    <row r="645" spans="1:69" x14ac:dyDescent="0.2">
      <c r="A645" s="8" t="str">
        <f>Binning!B642</f>
        <v>DCS_DDR</v>
      </c>
      <c r="B645" s="8" t="str">
        <f>Binning!C642</f>
        <v>MD005</v>
      </c>
      <c r="C645" s="8" t="str">
        <f>Binning!D642</f>
        <v>E7</v>
      </c>
      <c r="D645" s="8" t="str">
        <f>Binning!F642</f>
        <v>MD005_E7</v>
      </c>
      <c r="E645" s="8" t="str">
        <f>Binning!G642</f>
        <v>Bin1</v>
      </c>
      <c r="F645" s="8">
        <f>Binning!H642</f>
        <v>830</v>
      </c>
      <c r="G645" s="8">
        <f>Binning!I642</f>
        <v>125</v>
      </c>
      <c r="H645" s="8">
        <f>Binning!J642</f>
        <v>12.9</v>
      </c>
      <c r="J645" s="8">
        <f>Binning!L642</f>
        <v>810</v>
      </c>
      <c r="K645" s="8">
        <f>Binning!M642</f>
        <v>620</v>
      </c>
      <c r="L645" s="8">
        <f>Binning!N642</f>
        <v>10</v>
      </c>
      <c r="M645" s="8">
        <f>Binning!Y642</f>
        <v>5</v>
      </c>
      <c r="O645" s="8">
        <f t="shared" si="368"/>
        <v>100</v>
      </c>
      <c r="P645" s="8">
        <f>Binning!AZ642</f>
        <v>12.93</v>
      </c>
      <c r="Q645" s="8" t="str">
        <f t="shared" si="369"/>
        <v>MD005_E7</v>
      </c>
      <c r="R645" s="8">
        <f t="shared" si="401"/>
        <v>810</v>
      </c>
      <c r="S645" s="8">
        <f t="shared" si="401"/>
        <v>810</v>
      </c>
      <c r="T645" s="8">
        <f t="shared" si="401"/>
        <v>775</v>
      </c>
      <c r="U645" s="8">
        <f t="shared" si="401"/>
        <v>755</v>
      </c>
      <c r="V645" s="8">
        <f t="shared" si="401"/>
        <v>740</v>
      </c>
      <c r="W645" s="8">
        <f t="shared" si="401"/>
        <v>725</v>
      </c>
      <c r="X645" s="8">
        <f t="shared" si="401"/>
        <v>715</v>
      </c>
      <c r="Y645" s="8">
        <f t="shared" si="401"/>
        <v>710</v>
      </c>
      <c r="Z645" s="8">
        <f t="shared" si="401"/>
        <v>700</v>
      </c>
      <c r="AA645" s="8">
        <f t="shared" si="401"/>
        <v>695</v>
      </c>
      <c r="AB645" s="8">
        <f t="shared" si="401"/>
        <v>690</v>
      </c>
      <c r="AC645" s="8" t="str">
        <f t="shared" si="401"/>
        <v/>
      </c>
      <c r="AD645" s="8" t="str">
        <f t="shared" si="401"/>
        <v/>
      </c>
      <c r="AE645" s="8" t="str">
        <f t="shared" si="401"/>
        <v/>
      </c>
      <c r="AF645" s="8" t="str">
        <f t="shared" si="401"/>
        <v/>
      </c>
      <c r="AG645" s="8" t="str">
        <f t="shared" si="401"/>
        <v/>
      </c>
      <c r="AH645" s="8" t="str">
        <f t="shared" si="399"/>
        <v/>
      </c>
      <c r="AI645" s="8" t="str">
        <f t="shared" si="399"/>
        <v/>
      </c>
      <c r="AJ645" s="8" t="str">
        <f t="shared" si="399"/>
        <v/>
      </c>
      <c r="AK645" s="8" t="str">
        <f t="shared" si="399"/>
        <v/>
      </c>
      <c r="AL645" s="8" t="str">
        <f t="shared" si="399"/>
        <v/>
      </c>
      <c r="AM645" s="8" t="str">
        <f t="shared" si="399"/>
        <v/>
      </c>
      <c r="AN645" s="8" t="str">
        <f t="shared" si="399"/>
        <v/>
      </c>
      <c r="AO645" s="8" t="str">
        <f t="shared" si="399"/>
        <v/>
      </c>
      <c r="AQ645" s="8">
        <f t="shared" si="370"/>
        <v>100</v>
      </c>
      <c r="AR645" s="8">
        <f t="shared" si="371"/>
        <v>12.93</v>
      </c>
      <c r="AS645" s="8" t="str">
        <f t="shared" si="372"/>
        <v>MD005_E7</v>
      </c>
      <c r="AT645" s="8">
        <f t="shared" si="373"/>
        <v>820</v>
      </c>
      <c r="AU645" s="8">
        <f t="shared" si="374"/>
        <v>820</v>
      </c>
      <c r="AV645" s="8">
        <f t="shared" si="375"/>
        <v>785</v>
      </c>
      <c r="AW645" s="8">
        <f t="shared" si="376"/>
        <v>765</v>
      </c>
      <c r="AX645" s="8">
        <f t="shared" si="377"/>
        <v>750</v>
      </c>
      <c r="AY645" s="8">
        <f t="shared" si="378"/>
        <v>735</v>
      </c>
      <c r="AZ645" s="8">
        <f t="shared" si="379"/>
        <v>725</v>
      </c>
      <c r="BA645" s="8">
        <f t="shared" si="380"/>
        <v>720</v>
      </c>
      <c r="BB645" s="8">
        <f t="shared" si="381"/>
        <v>710</v>
      </c>
      <c r="BC645" s="8">
        <f t="shared" si="382"/>
        <v>705</v>
      </c>
      <c r="BD645" s="8">
        <f t="shared" si="383"/>
        <v>700</v>
      </c>
      <c r="BE645" s="8" t="str">
        <f t="shared" si="384"/>
        <v/>
      </c>
      <c r="BF645" s="8" t="str">
        <f t="shared" si="385"/>
        <v/>
      </c>
      <c r="BG645" s="8" t="str">
        <f t="shared" si="386"/>
        <v/>
      </c>
      <c r="BH645" s="8" t="str">
        <f t="shared" si="387"/>
        <v/>
      </c>
      <c r="BI645" s="8" t="str">
        <f t="shared" si="388"/>
        <v/>
      </c>
      <c r="BJ645" s="8" t="str">
        <f t="shared" si="389"/>
        <v/>
      </c>
      <c r="BK645" s="8" t="str">
        <f t="shared" si="390"/>
        <v/>
      </c>
      <c r="BL645" s="8" t="str">
        <f t="shared" si="391"/>
        <v/>
      </c>
      <c r="BM645" s="8" t="str">
        <f t="shared" si="392"/>
        <v/>
      </c>
      <c r="BN645" s="8" t="str">
        <f t="shared" si="393"/>
        <v/>
      </c>
      <c r="BO645" s="8" t="str">
        <f t="shared" si="394"/>
        <v/>
      </c>
      <c r="BP645" s="8" t="str">
        <f t="shared" si="395"/>
        <v/>
      </c>
      <c r="BQ645" s="8" t="str">
        <f t="shared" si="396"/>
        <v/>
      </c>
    </row>
    <row r="646" spans="1:69" x14ac:dyDescent="0.2">
      <c r="A646" s="8" t="str">
        <f>Binning!B643</f>
        <v>DCS_DDR</v>
      </c>
      <c r="B646" s="8" t="str">
        <f>Binning!C643</f>
        <v>MD005</v>
      </c>
      <c r="C646" s="8" t="str">
        <f>Binning!D643</f>
        <v>E8</v>
      </c>
      <c r="D646" s="8" t="str">
        <f>Binning!F643</f>
        <v>MD005_E8</v>
      </c>
      <c r="E646" s="8" t="str">
        <f>Binning!G643</f>
        <v>Bin1</v>
      </c>
      <c r="F646" s="8">
        <f>Binning!H643</f>
        <v>815</v>
      </c>
      <c r="G646" s="8">
        <f>Binning!I643</f>
        <v>125</v>
      </c>
      <c r="H646" s="8">
        <f>Binning!J643</f>
        <v>12.9</v>
      </c>
      <c r="J646" s="8">
        <f>Binning!L643</f>
        <v>810</v>
      </c>
      <c r="K646" s="8">
        <f>Binning!M643</f>
        <v>620</v>
      </c>
      <c r="L646" s="8">
        <f>Binning!N643</f>
        <v>10</v>
      </c>
      <c r="M646" s="8">
        <f>Binning!Y643</f>
        <v>5</v>
      </c>
      <c r="O646" s="8">
        <f t="shared" si="368"/>
        <v>100</v>
      </c>
      <c r="P646" s="8">
        <f>Binning!AZ643</f>
        <v>12.93</v>
      </c>
      <c r="Q646" s="8" t="str">
        <f t="shared" si="369"/>
        <v>MD005_E8</v>
      </c>
      <c r="R646" s="8">
        <f t="shared" si="401"/>
        <v>810</v>
      </c>
      <c r="S646" s="8">
        <f t="shared" si="401"/>
        <v>800</v>
      </c>
      <c r="T646" s="8">
        <f t="shared" si="401"/>
        <v>760</v>
      </c>
      <c r="U646" s="8">
        <f t="shared" si="401"/>
        <v>740</v>
      </c>
      <c r="V646" s="8">
        <f t="shared" si="401"/>
        <v>725</v>
      </c>
      <c r="W646" s="8">
        <f t="shared" si="401"/>
        <v>710</v>
      </c>
      <c r="X646" s="8">
        <f t="shared" si="401"/>
        <v>700</v>
      </c>
      <c r="Y646" s="8">
        <f t="shared" si="401"/>
        <v>695</v>
      </c>
      <c r="Z646" s="8">
        <f t="shared" si="401"/>
        <v>685</v>
      </c>
      <c r="AA646" s="8">
        <f t="shared" si="401"/>
        <v>680</v>
      </c>
      <c r="AB646" s="8">
        <f t="shared" si="401"/>
        <v>675</v>
      </c>
      <c r="AC646" s="8" t="str">
        <f t="shared" si="401"/>
        <v/>
      </c>
      <c r="AD646" s="8" t="str">
        <f t="shared" si="401"/>
        <v/>
      </c>
      <c r="AE646" s="8" t="str">
        <f t="shared" si="401"/>
        <v/>
      </c>
      <c r="AF646" s="8" t="str">
        <f t="shared" si="401"/>
        <v/>
      </c>
      <c r="AG646" s="8" t="str">
        <f t="shared" si="401"/>
        <v/>
      </c>
      <c r="AH646" s="8" t="str">
        <f t="shared" si="399"/>
        <v/>
      </c>
      <c r="AI646" s="8" t="str">
        <f t="shared" si="399"/>
        <v/>
      </c>
      <c r="AJ646" s="8" t="str">
        <f t="shared" si="399"/>
        <v/>
      </c>
      <c r="AK646" s="8" t="str">
        <f t="shared" si="399"/>
        <v/>
      </c>
      <c r="AL646" s="8" t="str">
        <f t="shared" si="399"/>
        <v/>
      </c>
      <c r="AM646" s="8" t="str">
        <f t="shared" si="399"/>
        <v/>
      </c>
      <c r="AN646" s="8" t="str">
        <f t="shared" si="399"/>
        <v/>
      </c>
      <c r="AO646" s="8" t="str">
        <f t="shared" si="399"/>
        <v/>
      </c>
      <c r="AQ646" s="8">
        <f t="shared" si="370"/>
        <v>100</v>
      </c>
      <c r="AR646" s="8">
        <f t="shared" si="371"/>
        <v>12.93</v>
      </c>
      <c r="AS646" s="8" t="str">
        <f t="shared" si="372"/>
        <v>MD005_E8</v>
      </c>
      <c r="AT646" s="8">
        <f t="shared" si="373"/>
        <v>820</v>
      </c>
      <c r="AU646" s="8">
        <f t="shared" si="374"/>
        <v>810</v>
      </c>
      <c r="AV646" s="8">
        <f t="shared" si="375"/>
        <v>770</v>
      </c>
      <c r="AW646" s="8">
        <f t="shared" si="376"/>
        <v>750</v>
      </c>
      <c r="AX646" s="8">
        <f t="shared" si="377"/>
        <v>735</v>
      </c>
      <c r="AY646" s="8">
        <f t="shared" si="378"/>
        <v>720</v>
      </c>
      <c r="AZ646" s="8">
        <f t="shared" si="379"/>
        <v>710</v>
      </c>
      <c r="BA646" s="8">
        <f t="shared" si="380"/>
        <v>705</v>
      </c>
      <c r="BB646" s="8">
        <f t="shared" si="381"/>
        <v>695</v>
      </c>
      <c r="BC646" s="8">
        <f t="shared" si="382"/>
        <v>690</v>
      </c>
      <c r="BD646" s="8">
        <f t="shared" si="383"/>
        <v>685</v>
      </c>
      <c r="BE646" s="8" t="str">
        <f t="shared" si="384"/>
        <v/>
      </c>
      <c r="BF646" s="8" t="str">
        <f t="shared" si="385"/>
        <v/>
      </c>
      <c r="BG646" s="8" t="str">
        <f t="shared" si="386"/>
        <v/>
      </c>
      <c r="BH646" s="8" t="str">
        <f t="shared" si="387"/>
        <v/>
      </c>
      <c r="BI646" s="8" t="str">
        <f t="shared" si="388"/>
        <v/>
      </c>
      <c r="BJ646" s="8" t="str">
        <f t="shared" si="389"/>
        <v/>
      </c>
      <c r="BK646" s="8" t="str">
        <f t="shared" si="390"/>
        <v/>
      </c>
      <c r="BL646" s="8" t="str">
        <f t="shared" si="391"/>
        <v/>
      </c>
      <c r="BM646" s="8" t="str">
        <f t="shared" si="392"/>
        <v/>
      </c>
      <c r="BN646" s="8" t="str">
        <f t="shared" si="393"/>
        <v/>
      </c>
      <c r="BO646" s="8" t="str">
        <f t="shared" si="394"/>
        <v/>
      </c>
      <c r="BP646" s="8" t="str">
        <f t="shared" si="395"/>
        <v/>
      </c>
      <c r="BQ646" s="8" t="str">
        <f t="shared" si="396"/>
        <v/>
      </c>
    </row>
    <row r="647" spans="1:69" x14ac:dyDescent="0.2">
      <c r="A647" s="8" t="str">
        <f>Binning!B644</f>
        <v>DCS_DDR</v>
      </c>
      <c r="B647" s="8" t="str">
        <f>Binning!C644</f>
        <v>MD005</v>
      </c>
      <c r="C647" s="8" t="str">
        <f>Binning!D644</f>
        <v>E9</v>
      </c>
      <c r="D647" s="8" t="str">
        <f>Binning!F644</f>
        <v>MD005_E9</v>
      </c>
      <c r="E647" s="8" t="str">
        <f>Binning!G644</f>
        <v>Bin1</v>
      </c>
      <c r="F647" s="8">
        <f>Binning!H644</f>
        <v>800</v>
      </c>
      <c r="G647" s="8">
        <f>Binning!I644</f>
        <v>125</v>
      </c>
      <c r="H647" s="8">
        <f>Binning!J644</f>
        <v>12.9</v>
      </c>
      <c r="J647" s="8">
        <f>Binning!L644</f>
        <v>810</v>
      </c>
      <c r="K647" s="8">
        <f>Binning!M644</f>
        <v>620</v>
      </c>
      <c r="L647" s="8">
        <f>Binning!N644</f>
        <v>10</v>
      </c>
      <c r="M647" s="8">
        <f>Binning!Y644</f>
        <v>5</v>
      </c>
      <c r="O647" s="8">
        <f t="shared" si="368"/>
        <v>100</v>
      </c>
      <c r="P647" s="8">
        <f>Binning!AZ644</f>
        <v>12.93</v>
      </c>
      <c r="Q647" s="8" t="str">
        <f t="shared" si="369"/>
        <v>MD005_E9</v>
      </c>
      <c r="R647" s="8">
        <f t="shared" si="401"/>
        <v>810</v>
      </c>
      <c r="S647" s="8">
        <f t="shared" si="401"/>
        <v>785</v>
      </c>
      <c r="T647" s="8">
        <f t="shared" si="401"/>
        <v>745</v>
      </c>
      <c r="U647" s="8">
        <f t="shared" si="401"/>
        <v>725</v>
      </c>
      <c r="V647" s="8">
        <f t="shared" si="401"/>
        <v>710</v>
      </c>
      <c r="W647" s="8">
        <f t="shared" si="401"/>
        <v>695</v>
      </c>
      <c r="X647" s="8">
        <f t="shared" si="401"/>
        <v>685</v>
      </c>
      <c r="Y647" s="8">
        <f t="shared" si="401"/>
        <v>680</v>
      </c>
      <c r="Z647" s="8">
        <f t="shared" si="401"/>
        <v>670</v>
      </c>
      <c r="AA647" s="8">
        <f t="shared" si="401"/>
        <v>665</v>
      </c>
      <c r="AB647" s="8">
        <f t="shared" si="401"/>
        <v>660</v>
      </c>
      <c r="AC647" s="8" t="str">
        <f t="shared" si="401"/>
        <v/>
      </c>
      <c r="AD647" s="8" t="str">
        <f t="shared" si="401"/>
        <v/>
      </c>
      <c r="AE647" s="8" t="str">
        <f t="shared" si="401"/>
        <v/>
      </c>
      <c r="AF647" s="8" t="str">
        <f t="shared" si="401"/>
        <v/>
      </c>
      <c r="AG647" s="8" t="str">
        <f t="shared" si="401"/>
        <v/>
      </c>
      <c r="AH647" s="8" t="str">
        <f t="shared" si="399"/>
        <v/>
      </c>
      <c r="AI647" s="8" t="str">
        <f t="shared" si="399"/>
        <v/>
      </c>
      <c r="AJ647" s="8" t="str">
        <f t="shared" si="399"/>
        <v/>
      </c>
      <c r="AK647" s="8" t="str">
        <f t="shared" si="399"/>
        <v/>
      </c>
      <c r="AL647" s="8" t="str">
        <f t="shared" si="399"/>
        <v/>
      </c>
      <c r="AM647" s="8" t="str">
        <f t="shared" si="399"/>
        <v/>
      </c>
      <c r="AN647" s="8" t="str">
        <f t="shared" si="399"/>
        <v/>
      </c>
      <c r="AO647" s="8" t="str">
        <f t="shared" si="399"/>
        <v/>
      </c>
      <c r="AQ647" s="8">
        <f t="shared" si="370"/>
        <v>100</v>
      </c>
      <c r="AR647" s="8">
        <f t="shared" si="371"/>
        <v>12.93</v>
      </c>
      <c r="AS647" s="8" t="str">
        <f t="shared" si="372"/>
        <v>MD005_E9</v>
      </c>
      <c r="AT647" s="8">
        <f t="shared" si="373"/>
        <v>820</v>
      </c>
      <c r="AU647" s="8">
        <f t="shared" si="374"/>
        <v>795</v>
      </c>
      <c r="AV647" s="8">
        <f t="shared" si="375"/>
        <v>755</v>
      </c>
      <c r="AW647" s="8">
        <f t="shared" si="376"/>
        <v>735</v>
      </c>
      <c r="AX647" s="8">
        <f t="shared" si="377"/>
        <v>720</v>
      </c>
      <c r="AY647" s="8">
        <f t="shared" si="378"/>
        <v>705</v>
      </c>
      <c r="AZ647" s="8">
        <f t="shared" si="379"/>
        <v>695</v>
      </c>
      <c r="BA647" s="8">
        <f t="shared" si="380"/>
        <v>690</v>
      </c>
      <c r="BB647" s="8">
        <f t="shared" si="381"/>
        <v>680</v>
      </c>
      <c r="BC647" s="8">
        <f t="shared" si="382"/>
        <v>675</v>
      </c>
      <c r="BD647" s="8">
        <f t="shared" si="383"/>
        <v>670</v>
      </c>
      <c r="BE647" s="8" t="str">
        <f t="shared" si="384"/>
        <v/>
      </c>
      <c r="BF647" s="8" t="str">
        <f t="shared" si="385"/>
        <v/>
      </c>
      <c r="BG647" s="8" t="str">
        <f t="shared" si="386"/>
        <v/>
      </c>
      <c r="BH647" s="8" t="str">
        <f t="shared" si="387"/>
        <v/>
      </c>
      <c r="BI647" s="8" t="str">
        <f t="shared" si="388"/>
        <v/>
      </c>
      <c r="BJ647" s="8" t="str">
        <f t="shared" si="389"/>
        <v/>
      </c>
      <c r="BK647" s="8" t="str">
        <f t="shared" si="390"/>
        <v/>
      </c>
      <c r="BL647" s="8" t="str">
        <f t="shared" si="391"/>
        <v/>
      </c>
      <c r="BM647" s="8" t="str">
        <f t="shared" si="392"/>
        <v/>
      </c>
      <c r="BN647" s="8" t="str">
        <f t="shared" si="393"/>
        <v/>
      </c>
      <c r="BO647" s="8" t="str">
        <f t="shared" si="394"/>
        <v/>
      </c>
      <c r="BP647" s="8" t="str">
        <f t="shared" si="395"/>
        <v/>
      </c>
      <c r="BQ647" s="8" t="str">
        <f t="shared" si="396"/>
        <v/>
      </c>
    </row>
    <row r="648" spans="1:69" x14ac:dyDescent="0.2">
      <c r="A648" s="8" t="str">
        <f>Binning!B645</f>
        <v>DCS_DDR</v>
      </c>
      <c r="B648" s="8" t="str">
        <f>Binning!C645</f>
        <v>MD005</v>
      </c>
      <c r="C648" s="8" t="str">
        <f>Binning!D645</f>
        <v>E10</v>
      </c>
      <c r="D648" s="8" t="str">
        <f>Binning!F645</f>
        <v>MD005_E10</v>
      </c>
      <c r="E648" s="8" t="str">
        <f>Binning!G645</f>
        <v>Bin1</v>
      </c>
      <c r="F648" s="8">
        <f>Binning!H645</f>
        <v>785</v>
      </c>
      <c r="G648" s="8">
        <f>Binning!I645</f>
        <v>125</v>
      </c>
      <c r="H648" s="8">
        <f>Binning!J645</f>
        <v>12.9</v>
      </c>
      <c r="J648" s="8">
        <f>Binning!L645</f>
        <v>810</v>
      </c>
      <c r="K648" s="8">
        <f>Binning!M645</f>
        <v>620</v>
      </c>
      <c r="L648" s="8">
        <f>Binning!N645</f>
        <v>10</v>
      </c>
      <c r="M648" s="8">
        <f>Binning!Y645</f>
        <v>5</v>
      </c>
      <c r="O648" s="8">
        <f t="shared" si="368"/>
        <v>100</v>
      </c>
      <c r="P648" s="8">
        <f>Binning!AZ645</f>
        <v>12.93</v>
      </c>
      <c r="Q648" s="8" t="str">
        <f t="shared" si="369"/>
        <v>MD005_E10</v>
      </c>
      <c r="R648" s="8">
        <f t="shared" si="401"/>
        <v>810</v>
      </c>
      <c r="S648" s="8">
        <f t="shared" si="401"/>
        <v>770</v>
      </c>
      <c r="T648" s="8">
        <f t="shared" si="401"/>
        <v>730</v>
      </c>
      <c r="U648" s="8">
        <f t="shared" si="401"/>
        <v>710</v>
      </c>
      <c r="V648" s="8">
        <f t="shared" si="401"/>
        <v>695</v>
      </c>
      <c r="W648" s="8">
        <f t="shared" si="401"/>
        <v>680</v>
      </c>
      <c r="X648" s="8">
        <f t="shared" si="401"/>
        <v>670</v>
      </c>
      <c r="Y648" s="8">
        <f t="shared" si="401"/>
        <v>665</v>
      </c>
      <c r="Z648" s="8">
        <f t="shared" si="401"/>
        <v>655</v>
      </c>
      <c r="AA648" s="8">
        <f t="shared" si="401"/>
        <v>650</v>
      </c>
      <c r="AB648" s="8">
        <f t="shared" si="401"/>
        <v>645</v>
      </c>
      <c r="AC648" s="8" t="str">
        <f t="shared" si="401"/>
        <v/>
      </c>
      <c r="AD648" s="8" t="str">
        <f t="shared" si="401"/>
        <v/>
      </c>
      <c r="AE648" s="8" t="str">
        <f t="shared" si="401"/>
        <v/>
      </c>
      <c r="AF648" s="8" t="str">
        <f t="shared" si="401"/>
        <v/>
      </c>
      <c r="AG648" s="8" t="str">
        <f t="shared" si="401"/>
        <v/>
      </c>
      <c r="AH648" s="8" t="str">
        <f t="shared" si="399"/>
        <v/>
      </c>
      <c r="AI648" s="8" t="str">
        <f t="shared" si="399"/>
        <v/>
      </c>
      <c r="AJ648" s="8" t="str">
        <f t="shared" si="399"/>
        <v/>
      </c>
      <c r="AK648" s="8" t="str">
        <f t="shared" si="399"/>
        <v/>
      </c>
      <c r="AL648" s="8" t="str">
        <f t="shared" si="399"/>
        <v/>
      </c>
      <c r="AM648" s="8" t="str">
        <f t="shared" si="399"/>
        <v/>
      </c>
      <c r="AN648" s="8" t="str">
        <f t="shared" si="399"/>
        <v/>
      </c>
      <c r="AO648" s="8" t="str">
        <f t="shared" si="399"/>
        <v/>
      </c>
      <c r="AQ648" s="8">
        <f t="shared" si="370"/>
        <v>100</v>
      </c>
      <c r="AR648" s="8">
        <f t="shared" si="371"/>
        <v>12.93</v>
      </c>
      <c r="AS648" s="8" t="str">
        <f t="shared" si="372"/>
        <v>MD005_E10</v>
      </c>
      <c r="AT648" s="8">
        <f t="shared" si="373"/>
        <v>820</v>
      </c>
      <c r="AU648" s="8">
        <f t="shared" si="374"/>
        <v>780</v>
      </c>
      <c r="AV648" s="8">
        <f t="shared" si="375"/>
        <v>740</v>
      </c>
      <c r="AW648" s="8">
        <f t="shared" si="376"/>
        <v>720</v>
      </c>
      <c r="AX648" s="8">
        <f t="shared" si="377"/>
        <v>705</v>
      </c>
      <c r="AY648" s="8">
        <f t="shared" si="378"/>
        <v>690</v>
      </c>
      <c r="AZ648" s="8">
        <f t="shared" si="379"/>
        <v>680</v>
      </c>
      <c r="BA648" s="8">
        <f t="shared" si="380"/>
        <v>675</v>
      </c>
      <c r="BB648" s="8">
        <f t="shared" si="381"/>
        <v>665</v>
      </c>
      <c r="BC648" s="8">
        <f t="shared" si="382"/>
        <v>660</v>
      </c>
      <c r="BD648" s="8">
        <f t="shared" si="383"/>
        <v>655</v>
      </c>
      <c r="BE648" s="8" t="str">
        <f t="shared" si="384"/>
        <v/>
      </c>
      <c r="BF648" s="8" t="str">
        <f t="shared" si="385"/>
        <v/>
      </c>
      <c r="BG648" s="8" t="str">
        <f t="shared" si="386"/>
        <v/>
      </c>
      <c r="BH648" s="8" t="str">
        <f t="shared" si="387"/>
        <v/>
      </c>
      <c r="BI648" s="8" t="str">
        <f t="shared" si="388"/>
        <v/>
      </c>
      <c r="BJ648" s="8" t="str">
        <f t="shared" si="389"/>
        <v/>
      </c>
      <c r="BK648" s="8" t="str">
        <f t="shared" si="390"/>
        <v/>
      </c>
      <c r="BL648" s="8" t="str">
        <f t="shared" si="391"/>
        <v/>
      </c>
      <c r="BM648" s="8" t="str">
        <f t="shared" si="392"/>
        <v/>
      </c>
      <c r="BN648" s="8" t="str">
        <f t="shared" si="393"/>
        <v/>
      </c>
      <c r="BO648" s="8" t="str">
        <f t="shared" si="394"/>
        <v/>
      </c>
      <c r="BP648" s="8" t="str">
        <f t="shared" si="395"/>
        <v/>
      </c>
      <c r="BQ648" s="8" t="str">
        <f t="shared" si="396"/>
        <v/>
      </c>
    </row>
    <row r="649" spans="1:69" x14ac:dyDescent="0.2">
      <c r="A649" s="8" t="str">
        <f>Binning!B646</f>
        <v>DCS_DDR</v>
      </c>
      <c r="B649" s="8" t="str">
        <f>Binning!C646</f>
        <v>MD005</v>
      </c>
      <c r="C649" s="8" t="str">
        <f>Binning!D646</f>
        <v>E11</v>
      </c>
      <c r="D649" s="8" t="str">
        <f>Binning!F646</f>
        <v>MD005_E11</v>
      </c>
      <c r="E649" s="8" t="str">
        <f>Binning!G646</f>
        <v>Bin1</v>
      </c>
      <c r="F649" s="8">
        <f>Binning!H646</f>
        <v>770</v>
      </c>
      <c r="G649" s="8">
        <f>Binning!I646</f>
        <v>125</v>
      </c>
      <c r="H649" s="8">
        <f>Binning!J646</f>
        <v>12.9</v>
      </c>
      <c r="J649" s="8">
        <f>Binning!L646</f>
        <v>810</v>
      </c>
      <c r="K649" s="8">
        <f>Binning!M646</f>
        <v>620</v>
      </c>
      <c r="L649" s="8">
        <f>Binning!N646</f>
        <v>10</v>
      </c>
      <c r="M649" s="8">
        <f>Binning!Y646</f>
        <v>5</v>
      </c>
      <c r="O649" s="8">
        <f t="shared" si="368"/>
        <v>100</v>
      </c>
      <c r="P649" s="8">
        <f>Binning!AZ646</f>
        <v>12.93</v>
      </c>
      <c r="Q649" s="8" t="str">
        <f t="shared" si="369"/>
        <v>MD005_E11</v>
      </c>
      <c r="R649" s="8">
        <f t="shared" si="401"/>
        <v>810</v>
      </c>
      <c r="S649" s="8">
        <f t="shared" si="401"/>
        <v>755</v>
      </c>
      <c r="T649" s="8">
        <f t="shared" si="401"/>
        <v>715</v>
      </c>
      <c r="U649" s="8">
        <f t="shared" si="401"/>
        <v>695</v>
      </c>
      <c r="V649" s="8">
        <f t="shared" si="401"/>
        <v>680</v>
      </c>
      <c r="W649" s="8">
        <f t="shared" si="401"/>
        <v>665</v>
      </c>
      <c r="X649" s="8">
        <f t="shared" si="401"/>
        <v>655</v>
      </c>
      <c r="Y649" s="8">
        <f t="shared" si="401"/>
        <v>650</v>
      </c>
      <c r="Z649" s="8">
        <f t="shared" si="401"/>
        <v>640</v>
      </c>
      <c r="AA649" s="8">
        <f t="shared" si="401"/>
        <v>635</v>
      </c>
      <c r="AB649" s="8">
        <f t="shared" si="401"/>
        <v>630</v>
      </c>
      <c r="AC649" s="8" t="str">
        <f t="shared" si="401"/>
        <v/>
      </c>
      <c r="AD649" s="8" t="str">
        <f t="shared" si="401"/>
        <v/>
      </c>
      <c r="AE649" s="8" t="str">
        <f t="shared" si="401"/>
        <v/>
      </c>
      <c r="AF649" s="8" t="str">
        <f t="shared" si="401"/>
        <v/>
      </c>
      <c r="AG649" s="8" t="str">
        <f t="shared" si="401"/>
        <v/>
      </c>
      <c r="AH649" s="8" t="str">
        <f t="shared" ref="AG649:AO680" si="402">IF($O649*1.03&gt;AH$2,MAX(MIN(FLOOR(($F649-$G649*LOG10($P649*AH$2/100))/$M649,1)*$M649,$J649),$K649),"")</f>
        <v/>
      </c>
      <c r="AI649" s="8" t="str">
        <f t="shared" si="402"/>
        <v/>
      </c>
      <c r="AJ649" s="8" t="str">
        <f t="shared" si="402"/>
        <v/>
      </c>
      <c r="AK649" s="8" t="str">
        <f t="shared" si="402"/>
        <v/>
      </c>
      <c r="AL649" s="8" t="str">
        <f t="shared" si="402"/>
        <v/>
      </c>
      <c r="AM649" s="8" t="str">
        <f t="shared" si="402"/>
        <v/>
      </c>
      <c r="AN649" s="8" t="str">
        <f t="shared" si="402"/>
        <v/>
      </c>
      <c r="AO649" s="8" t="str">
        <f t="shared" si="402"/>
        <v/>
      </c>
      <c r="AQ649" s="8">
        <f t="shared" si="370"/>
        <v>100</v>
      </c>
      <c r="AR649" s="8">
        <f t="shared" si="371"/>
        <v>12.93</v>
      </c>
      <c r="AS649" s="8" t="str">
        <f t="shared" si="372"/>
        <v>MD005_E11</v>
      </c>
      <c r="AT649" s="8">
        <f t="shared" si="373"/>
        <v>820</v>
      </c>
      <c r="AU649" s="8">
        <f t="shared" si="374"/>
        <v>765</v>
      </c>
      <c r="AV649" s="8">
        <f t="shared" si="375"/>
        <v>725</v>
      </c>
      <c r="AW649" s="8">
        <f t="shared" si="376"/>
        <v>705</v>
      </c>
      <c r="AX649" s="8">
        <f t="shared" si="377"/>
        <v>690</v>
      </c>
      <c r="AY649" s="8">
        <f t="shared" si="378"/>
        <v>675</v>
      </c>
      <c r="AZ649" s="8">
        <f t="shared" si="379"/>
        <v>665</v>
      </c>
      <c r="BA649" s="8">
        <f t="shared" si="380"/>
        <v>660</v>
      </c>
      <c r="BB649" s="8">
        <f t="shared" si="381"/>
        <v>650</v>
      </c>
      <c r="BC649" s="8">
        <f t="shared" si="382"/>
        <v>645</v>
      </c>
      <c r="BD649" s="8">
        <f t="shared" si="383"/>
        <v>640</v>
      </c>
      <c r="BE649" s="8" t="str">
        <f t="shared" si="384"/>
        <v/>
      </c>
      <c r="BF649" s="8" t="str">
        <f t="shared" si="385"/>
        <v/>
      </c>
      <c r="BG649" s="8" t="str">
        <f t="shared" si="386"/>
        <v/>
      </c>
      <c r="BH649" s="8" t="str">
        <f t="shared" si="387"/>
        <v/>
      </c>
      <c r="BI649" s="8" t="str">
        <f t="shared" si="388"/>
        <v/>
      </c>
      <c r="BJ649" s="8" t="str">
        <f t="shared" si="389"/>
        <v/>
      </c>
      <c r="BK649" s="8" t="str">
        <f t="shared" si="390"/>
        <v/>
      </c>
      <c r="BL649" s="8" t="str">
        <f t="shared" si="391"/>
        <v/>
      </c>
      <c r="BM649" s="8" t="str">
        <f t="shared" si="392"/>
        <v/>
      </c>
      <c r="BN649" s="8" t="str">
        <f t="shared" si="393"/>
        <v/>
      </c>
      <c r="BO649" s="8" t="str">
        <f t="shared" si="394"/>
        <v/>
      </c>
      <c r="BP649" s="8" t="str">
        <f t="shared" si="395"/>
        <v/>
      </c>
      <c r="BQ649" s="8" t="str">
        <f t="shared" si="396"/>
        <v/>
      </c>
    </row>
    <row r="650" spans="1:69" x14ac:dyDescent="0.2">
      <c r="A650" s="8" t="str">
        <f>Binning!B647</f>
        <v>DCS_DDR</v>
      </c>
      <c r="B650" s="8" t="str">
        <f>Binning!C647</f>
        <v>MD005</v>
      </c>
      <c r="C650" s="8" t="str">
        <f>Binning!D647</f>
        <v>E12</v>
      </c>
      <c r="D650" s="8" t="str">
        <f>Binning!F647</f>
        <v>MD005_E12</v>
      </c>
      <c r="E650" s="8" t="str">
        <f>Binning!G647</f>
        <v>Bin1</v>
      </c>
      <c r="F650" s="8">
        <f>Binning!H647</f>
        <v>755</v>
      </c>
      <c r="G650" s="8">
        <f>Binning!I647</f>
        <v>125</v>
      </c>
      <c r="H650" s="8">
        <f>Binning!J647</f>
        <v>12.9</v>
      </c>
      <c r="J650" s="8">
        <f>Binning!L647</f>
        <v>810</v>
      </c>
      <c r="K650" s="8">
        <f>Binning!M647</f>
        <v>620</v>
      </c>
      <c r="L650" s="8">
        <f>Binning!N647</f>
        <v>10</v>
      </c>
      <c r="M650" s="8">
        <f>Binning!Y647</f>
        <v>5</v>
      </c>
      <c r="O650" s="8">
        <f t="shared" si="368"/>
        <v>100</v>
      </c>
      <c r="P650" s="8">
        <f>Binning!AZ647</f>
        <v>12.93</v>
      </c>
      <c r="Q650" s="8" t="str">
        <f t="shared" si="369"/>
        <v>MD005_E12</v>
      </c>
      <c r="R650" s="8">
        <f t="shared" si="401"/>
        <v>810</v>
      </c>
      <c r="S650" s="8">
        <f t="shared" si="401"/>
        <v>740</v>
      </c>
      <c r="T650" s="8">
        <f t="shared" si="401"/>
        <v>700</v>
      </c>
      <c r="U650" s="8">
        <f t="shared" si="401"/>
        <v>680</v>
      </c>
      <c r="V650" s="8">
        <f t="shared" si="401"/>
        <v>665</v>
      </c>
      <c r="W650" s="8">
        <f t="shared" si="401"/>
        <v>650</v>
      </c>
      <c r="X650" s="8">
        <f t="shared" si="401"/>
        <v>640</v>
      </c>
      <c r="Y650" s="8">
        <f t="shared" si="401"/>
        <v>635</v>
      </c>
      <c r="Z650" s="8">
        <f t="shared" si="401"/>
        <v>625</v>
      </c>
      <c r="AA650" s="8">
        <f t="shared" si="401"/>
        <v>620</v>
      </c>
      <c r="AB650" s="8">
        <f t="shared" si="401"/>
        <v>620</v>
      </c>
      <c r="AC650" s="8" t="str">
        <f t="shared" si="401"/>
        <v/>
      </c>
      <c r="AD650" s="8" t="str">
        <f t="shared" si="401"/>
        <v/>
      </c>
      <c r="AE650" s="8" t="str">
        <f t="shared" si="401"/>
        <v/>
      </c>
      <c r="AF650" s="8" t="str">
        <f t="shared" si="401"/>
        <v/>
      </c>
      <c r="AG650" s="8" t="str">
        <f t="shared" si="401"/>
        <v/>
      </c>
      <c r="AH650" s="8" t="str">
        <f t="shared" si="402"/>
        <v/>
      </c>
      <c r="AI650" s="8" t="str">
        <f t="shared" si="402"/>
        <v/>
      </c>
      <c r="AJ650" s="8" t="str">
        <f t="shared" si="402"/>
        <v/>
      </c>
      <c r="AK650" s="8" t="str">
        <f t="shared" si="402"/>
        <v/>
      </c>
      <c r="AL650" s="8" t="str">
        <f t="shared" si="402"/>
        <v/>
      </c>
      <c r="AM650" s="8" t="str">
        <f t="shared" si="402"/>
        <v/>
      </c>
      <c r="AN650" s="8" t="str">
        <f t="shared" si="402"/>
        <v/>
      </c>
      <c r="AO650" s="8" t="str">
        <f t="shared" si="402"/>
        <v/>
      </c>
      <c r="AQ650" s="8">
        <f t="shared" si="370"/>
        <v>100</v>
      </c>
      <c r="AR650" s="8">
        <f t="shared" si="371"/>
        <v>12.93</v>
      </c>
      <c r="AS650" s="8" t="str">
        <f t="shared" si="372"/>
        <v>MD005_E12</v>
      </c>
      <c r="AT650" s="8">
        <f t="shared" si="373"/>
        <v>820</v>
      </c>
      <c r="AU650" s="8">
        <f t="shared" si="374"/>
        <v>750</v>
      </c>
      <c r="AV650" s="8">
        <f t="shared" si="375"/>
        <v>710</v>
      </c>
      <c r="AW650" s="8">
        <f t="shared" si="376"/>
        <v>690</v>
      </c>
      <c r="AX650" s="8">
        <f t="shared" si="377"/>
        <v>675</v>
      </c>
      <c r="AY650" s="8">
        <f t="shared" si="378"/>
        <v>660</v>
      </c>
      <c r="AZ650" s="8">
        <f t="shared" si="379"/>
        <v>650</v>
      </c>
      <c r="BA650" s="8">
        <f t="shared" si="380"/>
        <v>645</v>
      </c>
      <c r="BB650" s="8">
        <f t="shared" si="381"/>
        <v>635</v>
      </c>
      <c r="BC650" s="8">
        <f t="shared" si="382"/>
        <v>630</v>
      </c>
      <c r="BD650" s="8">
        <f t="shared" si="383"/>
        <v>630</v>
      </c>
      <c r="BE650" s="8" t="str">
        <f t="shared" si="384"/>
        <v/>
      </c>
      <c r="BF650" s="8" t="str">
        <f t="shared" si="385"/>
        <v/>
      </c>
      <c r="BG650" s="8" t="str">
        <f t="shared" si="386"/>
        <v/>
      </c>
      <c r="BH650" s="8" t="str">
        <f t="shared" si="387"/>
        <v/>
      </c>
      <c r="BI650" s="8" t="str">
        <f t="shared" si="388"/>
        <v/>
      </c>
      <c r="BJ650" s="8" t="str">
        <f t="shared" si="389"/>
        <v/>
      </c>
      <c r="BK650" s="8" t="str">
        <f t="shared" si="390"/>
        <v/>
      </c>
      <c r="BL650" s="8" t="str">
        <f t="shared" si="391"/>
        <v/>
      </c>
      <c r="BM650" s="8" t="str">
        <f t="shared" si="392"/>
        <v/>
      </c>
      <c r="BN650" s="8" t="str">
        <f t="shared" si="393"/>
        <v/>
      </c>
      <c r="BO650" s="8" t="str">
        <f t="shared" si="394"/>
        <v/>
      </c>
      <c r="BP650" s="8" t="str">
        <f t="shared" si="395"/>
        <v/>
      </c>
      <c r="BQ650" s="8" t="str">
        <f t="shared" si="396"/>
        <v/>
      </c>
    </row>
    <row r="651" spans="1:69" x14ac:dyDescent="0.2">
      <c r="A651" s="8" t="str">
        <f>Binning!B648</f>
        <v>DCS_DDR</v>
      </c>
      <c r="B651" s="8" t="str">
        <f>Binning!C648</f>
        <v>MD006</v>
      </c>
      <c r="C651" s="8" t="str">
        <f>Binning!D648</f>
        <v>E1</v>
      </c>
      <c r="D651" s="8" t="str">
        <f>Binning!F648</f>
        <v>MD006_E1</v>
      </c>
      <c r="E651" s="8" t="str">
        <f>Binning!G648</f>
        <v>Bin1</v>
      </c>
      <c r="F651" s="8">
        <f>Binning!H648</f>
        <v>970</v>
      </c>
      <c r="G651" s="8">
        <f>Binning!I648</f>
        <v>130</v>
      </c>
      <c r="H651" s="8">
        <f>Binning!J648</f>
        <v>12.9</v>
      </c>
      <c r="J651" s="8">
        <f>Binning!L648</f>
        <v>875</v>
      </c>
      <c r="K651" s="8">
        <f>Binning!M648</f>
        <v>660</v>
      </c>
      <c r="L651" s="8">
        <f>Binning!N648</f>
        <v>10</v>
      </c>
      <c r="M651" s="8">
        <f>Binning!Y648</f>
        <v>5</v>
      </c>
      <c r="O651" s="8">
        <f t="shared" si="368"/>
        <v>100</v>
      </c>
      <c r="P651" s="8">
        <f>Binning!AZ648</f>
        <v>12.93</v>
      </c>
      <c r="Q651" s="8" t="str">
        <f t="shared" si="369"/>
        <v>MD006_E1</v>
      </c>
      <c r="R651" s="8">
        <f t="shared" ref="R651:AG666" si="403">IF($O651*1.03&gt;R$2,MAX(MIN(FLOOR(($F651-$G651*LOG10($P651*R$2/100))/$M651,1)*$M651,$J651),$K651),"")</f>
        <v>875</v>
      </c>
      <c r="S651" s="8">
        <f t="shared" si="403"/>
        <v>875</v>
      </c>
      <c r="T651" s="8">
        <f t="shared" si="403"/>
        <v>875</v>
      </c>
      <c r="U651" s="8">
        <f t="shared" si="403"/>
        <v>875</v>
      </c>
      <c r="V651" s="8">
        <f t="shared" si="403"/>
        <v>875</v>
      </c>
      <c r="W651" s="8">
        <f t="shared" si="403"/>
        <v>860</v>
      </c>
      <c r="X651" s="8">
        <f t="shared" si="403"/>
        <v>850</v>
      </c>
      <c r="Y651" s="8">
        <f t="shared" si="403"/>
        <v>845</v>
      </c>
      <c r="Z651" s="8">
        <f t="shared" si="403"/>
        <v>835</v>
      </c>
      <c r="AA651" s="8">
        <f t="shared" si="403"/>
        <v>830</v>
      </c>
      <c r="AB651" s="8">
        <f t="shared" si="403"/>
        <v>825</v>
      </c>
      <c r="AC651" s="8" t="str">
        <f t="shared" si="403"/>
        <v/>
      </c>
      <c r="AD651" s="8" t="str">
        <f t="shared" si="403"/>
        <v/>
      </c>
      <c r="AE651" s="8" t="str">
        <f t="shared" si="403"/>
        <v/>
      </c>
      <c r="AF651" s="8" t="str">
        <f t="shared" si="403"/>
        <v/>
      </c>
      <c r="AG651" s="8" t="str">
        <f t="shared" si="403"/>
        <v/>
      </c>
      <c r="AH651" s="8" t="str">
        <f t="shared" si="402"/>
        <v/>
      </c>
      <c r="AI651" s="8" t="str">
        <f t="shared" si="402"/>
        <v/>
      </c>
      <c r="AJ651" s="8" t="str">
        <f t="shared" si="402"/>
        <v/>
      </c>
      <c r="AK651" s="8" t="str">
        <f t="shared" si="402"/>
        <v/>
      </c>
      <c r="AL651" s="8" t="str">
        <f t="shared" si="402"/>
        <v/>
      </c>
      <c r="AM651" s="8" t="str">
        <f t="shared" si="402"/>
        <v/>
      </c>
      <c r="AN651" s="8" t="str">
        <f t="shared" si="402"/>
        <v/>
      </c>
      <c r="AO651" s="8" t="str">
        <f t="shared" si="402"/>
        <v/>
      </c>
      <c r="AQ651" s="8">
        <f t="shared" si="370"/>
        <v>100</v>
      </c>
      <c r="AR651" s="8">
        <f t="shared" si="371"/>
        <v>12.93</v>
      </c>
      <c r="AS651" s="8" t="str">
        <f t="shared" si="372"/>
        <v>MD006_E1</v>
      </c>
      <c r="AT651" s="8">
        <f t="shared" si="373"/>
        <v>885</v>
      </c>
      <c r="AU651" s="8">
        <f t="shared" si="374"/>
        <v>885</v>
      </c>
      <c r="AV651" s="8">
        <f t="shared" si="375"/>
        <v>885</v>
      </c>
      <c r="AW651" s="8">
        <f t="shared" si="376"/>
        <v>885</v>
      </c>
      <c r="AX651" s="8">
        <f t="shared" si="377"/>
        <v>885</v>
      </c>
      <c r="AY651" s="8">
        <f t="shared" si="378"/>
        <v>870</v>
      </c>
      <c r="AZ651" s="8">
        <f t="shared" si="379"/>
        <v>860</v>
      </c>
      <c r="BA651" s="8">
        <f t="shared" si="380"/>
        <v>855</v>
      </c>
      <c r="BB651" s="8">
        <f t="shared" si="381"/>
        <v>845</v>
      </c>
      <c r="BC651" s="8">
        <f t="shared" si="382"/>
        <v>840</v>
      </c>
      <c r="BD651" s="8">
        <f t="shared" si="383"/>
        <v>835</v>
      </c>
      <c r="BE651" s="8" t="str">
        <f t="shared" si="384"/>
        <v/>
      </c>
      <c r="BF651" s="8" t="str">
        <f t="shared" si="385"/>
        <v/>
      </c>
      <c r="BG651" s="8" t="str">
        <f t="shared" si="386"/>
        <v/>
      </c>
      <c r="BH651" s="8" t="str">
        <f t="shared" si="387"/>
        <v/>
      </c>
      <c r="BI651" s="8" t="str">
        <f t="shared" si="388"/>
        <v/>
      </c>
      <c r="BJ651" s="8" t="str">
        <f t="shared" si="389"/>
        <v/>
      </c>
      <c r="BK651" s="8" t="str">
        <f t="shared" si="390"/>
        <v/>
      </c>
      <c r="BL651" s="8" t="str">
        <f t="shared" si="391"/>
        <v/>
      </c>
      <c r="BM651" s="8" t="str">
        <f t="shared" si="392"/>
        <v/>
      </c>
      <c r="BN651" s="8" t="str">
        <f t="shared" si="393"/>
        <v/>
      </c>
      <c r="BO651" s="8" t="str">
        <f t="shared" si="394"/>
        <v/>
      </c>
      <c r="BP651" s="8" t="str">
        <f t="shared" si="395"/>
        <v/>
      </c>
      <c r="BQ651" s="8" t="str">
        <f t="shared" si="396"/>
        <v/>
      </c>
    </row>
    <row r="652" spans="1:69" x14ac:dyDescent="0.2">
      <c r="A652" s="8" t="str">
        <f>Binning!B649</f>
        <v>DCS_DDR</v>
      </c>
      <c r="B652" s="8" t="str">
        <f>Binning!C649</f>
        <v>MD006</v>
      </c>
      <c r="C652" s="8" t="str">
        <f>Binning!D649</f>
        <v>E2</v>
      </c>
      <c r="D652" s="8" t="str">
        <f>Binning!F649</f>
        <v>MD006_E2</v>
      </c>
      <c r="E652" s="8" t="str">
        <f>Binning!G649</f>
        <v>Bin1</v>
      </c>
      <c r="F652" s="8">
        <f>Binning!H649</f>
        <v>955</v>
      </c>
      <c r="G652" s="8">
        <f>Binning!I649</f>
        <v>130</v>
      </c>
      <c r="H652" s="8">
        <f>Binning!J649</f>
        <v>12.9</v>
      </c>
      <c r="J652" s="8">
        <f>Binning!L649</f>
        <v>865</v>
      </c>
      <c r="K652" s="8">
        <f>Binning!M649</f>
        <v>660</v>
      </c>
      <c r="L652" s="8">
        <f>Binning!N649</f>
        <v>10</v>
      </c>
      <c r="M652" s="8">
        <f>Binning!Y649</f>
        <v>5</v>
      </c>
      <c r="O652" s="8">
        <f t="shared" si="368"/>
        <v>100</v>
      </c>
      <c r="P652" s="8">
        <f>Binning!AZ649</f>
        <v>12.93</v>
      </c>
      <c r="Q652" s="8" t="str">
        <f t="shared" si="369"/>
        <v>MD006_E2</v>
      </c>
      <c r="R652" s="8">
        <f t="shared" si="403"/>
        <v>865</v>
      </c>
      <c r="S652" s="8">
        <f t="shared" si="403"/>
        <v>865</v>
      </c>
      <c r="T652" s="8">
        <f t="shared" si="403"/>
        <v>865</v>
      </c>
      <c r="U652" s="8">
        <f t="shared" si="403"/>
        <v>865</v>
      </c>
      <c r="V652" s="8">
        <f t="shared" si="403"/>
        <v>860</v>
      </c>
      <c r="W652" s="8">
        <f t="shared" si="403"/>
        <v>845</v>
      </c>
      <c r="X652" s="8">
        <f t="shared" si="403"/>
        <v>835</v>
      </c>
      <c r="Y652" s="8">
        <f t="shared" si="403"/>
        <v>830</v>
      </c>
      <c r="Z652" s="8">
        <f t="shared" si="403"/>
        <v>820</v>
      </c>
      <c r="AA652" s="8">
        <f t="shared" si="403"/>
        <v>815</v>
      </c>
      <c r="AB652" s="8">
        <f t="shared" si="403"/>
        <v>810</v>
      </c>
      <c r="AC652" s="8" t="str">
        <f t="shared" si="403"/>
        <v/>
      </c>
      <c r="AD652" s="8" t="str">
        <f t="shared" si="403"/>
        <v/>
      </c>
      <c r="AE652" s="8" t="str">
        <f t="shared" si="403"/>
        <v/>
      </c>
      <c r="AF652" s="8" t="str">
        <f t="shared" si="403"/>
        <v/>
      </c>
      <c r="AG652" s="8" t="str">
        <f t="shared" si="403"/>
        <v/>
      </c>
      <c r="AH652" s="8" t="str">
        <f t="shared" si="402"/>
        <v/>
      </c>
      <c r="AI652" s="8" t="str">
        <f t="shared" si="402"/>
        <v/>
      </c>
      <c r="AJ652" s="8" t="str">
        <f t="shared" si="402"/>
        <v/>
      </c>
      <c r="AK652" s="8" t="str">
        <f t="shared" si="402"/>
        <v/>
      </c>
      <c r="AL652" s="8" t="str">
        <f t="shared" si="402"/>
        <v/>
      </c>
      <c r="AM652" s="8" t="str">
        <f t="shared" si="402"/>
        <v/>
      </c>
      <c r="AN652" s="8" t="str">
        <f t="shared" si="402"/>
        <v/>
      </c>
      <c r="AO652" s="8" t="str">
        <f t="shared" si="402"/>
        <v/>
      </c>
      <c r="AQ652" s="8">
        <f t="shared" si="370"/>
        <v>100</v>
      </c>
      <c r="AR652" s="8">
        <f t="shared" si="371"/>
        <v>12.93</v>
      </c>
      <c r="AS652" s="8" t="str">
        <f t="shared" si="372"/>
        <v>MD006_E2</v>
      </c>
      <c r="AT652" s="8">
        <f t="shared" si="373"/>
        <v>875</v>
      </c>
      <c r="AU652" s="8">
        <f t="shared" si="374"/>
        <v>875</v>
      </c>
      <c r="AV652" s="8">
        <f t="shared" si="375"/>
        <v>875</v>
      </c>
      <c r="AW652" s="8">
        <f t="shared" si="376"/>
        <v>875</v>
      </c>
      <c r="AX652" s="8">
        <f t="shared" si="377"/>
        <v>870</v>
      </c>
      <c r="AY652" s="8">
        <f t="shared" si="378"/>
        <v>855</v>
      </c>
      <c r="AZ652" s="8">
        <f t="shared" si="379"/>
        <v>845</v>
      </c>
      <c r="BA652" s="8">
        <f t="shared" si="380"/>
        <v>840</v>
      </c>
      <c r="BB652" s="8">
        <f t="shared" si="381"/>
        <v>830</v>
      </c>
      <c r="BC652" s="8">
        <f t="shared" si="382"/>
        <v>825</v>
      </c>
      <c r="BD652" s="8">
        <f t="shared" si="383"/>
        <v>820</v>
      </c>
      <c r="BE652" s="8" t="str">
        <f t="shared" si="384"/>
        <v/>
      </c>
      <c r="BF652" s="8" t="str">
        <f t="shared" si="385"/>
        <v/>
      </c>
      <c r="BG652" s="8" t="str">
        <f t="shared" si="386"/>
        <v/>
      </c>
      <c r="BH652" s="8" t="str">
        <f t="shared" si="387"/>
        <v/>
      </c>
      <c r="BI652" s="8" t="str">
        <f t="shared" si="388"/>
        <v/>
      </c>
      <c r="BJ652" s="8" t="str">
        <f t="shared" si="389"/>
        <v/>
      </c>
      <c r="BK652" s="8" t="str">
        <f t="shared" si="390"/>
        <v/>
      </c>
      <c r="BL652" s="8" t="str">
        <f t="shared" si="391"/>
        <v/>
      </c>
      <c r="BM652" s="8" t="str">
        <f t="shared" si="392"/>
        <v/>
      </c>
      <c r="BN652" s="8" t="str">
        <f t="shared" si="393"/>
        <v/>
      </c>
      <c r="BO652" s="8" t="str">
        <f t="shared" si="394"/>
        <v/>
      </c>
      <c r="BP652" s="8" t="str">
        <f t="shared" si="395"/>
        <v/>
      </c>
      <c r="BQ652" s="8" t="str">
        <f t="shared" si="396"/>
        <v/>
      </c>
    </row>
    <row r="653" spans="1:69" x14ac:dyDescent="0.2">
      <c r="A653" s="8" t="str">
        <f>Binning!B650</f>
        <v>DCS_DDR</v>
      </c>
      <c r="B653" s="8" t="str">
        <f>Binning!C650</f>
        <v>MD006</v>
      </c>
      <c r="C653" s="8" t="str">
        <f>Binning!D650</f>
        <v>E3</v>
      </c>
      <c r="D653" s="8" t="str">
        <f>Binning!F650</f>
        <v>MD006_E3</v>
      </c>
      <c r="E653" s="8" t="str">
        <f>Binning!G650</f>
        <v>Bin1</v>
      </c>
      <c r="F653" s="8">
        <f>Binning!H650</f>
        <v>940</v>
      </c>
      <c r="G653" s="8">
        <f>Binning!I650</f>
        <v>130</v>
      </c>
      <c r="H653" s="8">
        <f>Binning!J650</f>
        <v>12.9</v>
      </c>
      <c r="J653" s="8">
        <f>Binning!L650</f>
        <v>855</v>
      </c>
      <c r="K653" s="8">
        <f>Binning!M650</f>
        <v>660</v>
      </c>
      <c r="L653" s="8">
        <f>Binning!N650</f>
        <v>10</v>
      </c>
      <c r="M653" s="8">
        <f>Binning!Y650</f>
        <v>5</v>
      </c>
      <c r="O653" s="8">
        <f t="shared" si="368"/>
        <v>100</v>
      </c>
      <c r="P653" s="8">
        <f>Binning!AZ650</f>
        <v>12.93</v>
      </c>
      <c r="Q653" s="8" t="str">
        <f t="shared" si="369"/>
        <v>MD006_E3</v>
      </c>
      <c r="R653" s="8">
        <f t="shared" si="403"/>
        <v>855</v>
      </c>
      <c r="S653" s="8">
        <f t="shared" si="403"/>
        <v>855</v>
      </c>
      <c r="T653" s="8">
        <f t="shared" si="403"/>
        <v>855</v>
      </c>
      <c r="U653" s="8">
        <f t="shared" si="403"/>
        <v>855</v>
      </c>
      <c r="V653" s="8">
        <f t="shared" si="403"/>
        <v>845</v>
      </c>
      <c r="W653" s="8">
        <f t="shared" si="403"/>
        <v>830</v>
      </c>
      <c r="X653" s="8">
        <f t="shared" si="403"/>
        <v>820</v>
      </c>
      <c r="Y653" s="8">
        <f t="shared" si="403"/>
        <v>815</v>
      </c>
      <c r="Z653" s="8">
        <f t="shared" si="403"/>
        <v>805</v>
      </c>
      <c r="AA653" s="8">
        <f t="shared" si="403"/>
        <v>800</v>
      </c>
      <c r="AB653" s="8">
        <f t="shared" si="403"/>
        <v>795</v>
      </c>
      <c r="AC653" s="8" t="str">
        <f t="shared" si="403"/>
        <v/>
      </c>
      <c r="AD653" s="8" t="str">
        <f t="shared" si="403"/>
        <v/>
      </c>
      <c r="AE653" s="8" t="str">
        <f t="shared" si="403"/>
        <v/>
      </c>
      <c r="AF653" s="8" t="str">
        <f t="shared" si="403"/>
        <v/>
      </c>
      <c r="AG653" s="8" t="str">
        <f t="shared" si="403"/>
        <v/>
      </c>
      <c r="AH653" s="8" t="str">
        <f t="shared" si="402"/>
        <v/>
      </c>
      <c r="AI653" s="8" t="str">
        <f t="shared" si="402"/>
        <v/>
      </c>
      <c r="AJ653" s="8" t="str">
        <f t="shared" si="402"/>
        <v/>
      </c>
      <c r="AK653" s="8" t="str">
        <f t="shared" si="402"/>
        <v/>
      </c>
      <c r="AL653" s="8" t="str">
        <f t="shared" si="402"/>
        <v/>
      </c>
      <c r="AM653" s="8" t="str">
        <f t="shared" si="402"/>
        <v/>
      </c>
      <c r="AN653" s="8" t="str">
        <f t="shared" si="402"/>
        <v/>
      </c>
      <c r="AO653" s="8" t="str">
        <f t="shared" si="402"/>
        <v/>
      </c>
      <c r="AQ653" s="8">
        <f t="shared" si="370"/>
        <v>100</v>
      </c>
      <c r="AR653" s="8">
        <f t="shared" si="371"/>
        <v>12.93</v>
      </c>
      <c r="AS653" s="8" t="str">
        <f t="shared" si="372"/>
        <v>MD006_E3</v>
      </c>
      <c r="AT653" s="8">
        <f t="shared" si="373"/>
        <v>865</v>
      </c>
      <c r="AU653" s="8">
        <f t="shared" si="374"/>
        <v>865</v>
      </c>
      <c r="AV653" s="8">
        <f t="shared" si="375"/>
        <v>865</v>
      </c>
      <c r="AW653" s="8">
        <f t="shared" si="376"/>
        <v>865</v>
      </c>
      <c r="AX653" s="8">
        <f t="shared" si="377"/>
        <v>855</v>
      </c>
      <c r="AY653" s="8">
        <f t="shared" si="378"/>
        <v>840</v>
      </c>
      <c r="AZ653" s="8">
        <f t="shared" si="379"/>
        <v>830</v>
      </c>
      <c r="BA653" s="8">
        <f t="shared" si="380"/>
        <v>825</v>
      </c>
      <c r="BB653" s="8">
        <f t="shared" si="381"/>
        <v>815</v>
      </c>
      <c r="BC653" s="8">
        <f t="shared" si="382"/>
        <v>810</v>
      </c>
      <c r="BD653" s="8">
        <f t="shared" si="383"/>
        <v>805</v>
      </c>
      <c r="BE653" s="8" t="str">
        <f t="shared" si="384"/>
        <v/>
      </c>
      <c r="BF653" s="8" t="str">
        <f t="shared" si="385"/>
        <v/>
      </c>
      <c r="BG653" s="8" t="str">
        <f t="shared" si="386"/>
        <v/>
      </c>
      <c r="BH653" s="8" t="str">
        <f t="shared" si="387"/>
        <v/>
      </c>
      <c r="BI653" s="8" t="str">
        <f t="shared" si="388"/>
        <v/>
      </c>
      <c r="BJ653" s="8" t="str">
        <f t="shared" si="389"/>
        <v/>
      </c>
      <c r="BK653" s="8" t="str">
        <f t="shared" si="390"/>
        <v/>
      </c>
      <c r="BL653" s="8" t="str">
        <f t="shared" si="391"/>
        <v/>
      </c>
      <c r="BM653" s="8" t="str">
        <f t="shared" si="392"/>
        <v/>
      </c>
      <c r="BN653" s="8" t="str">
        <f t="shared" si="393"/>
        <v/>
      </c>
      <c r="BO653" s="8" t="str">
        <f t="shared" si="394"/>
        <v/>
      </c>
      <c r="BP653" s="8" t="str">
        <f t="shared" si="395"/>
        <v/>
      </c>
      <c r="BQ653" s="8" t="str">
        <f t="shared" si="396"/>
        <v/>
      </c>
    </row>
    <row r="654" spans="1:69" x14ac:dyDescent="0.2">
      <c r="A654" s="8" t="str">
        <f>Binning!B651</f>
        <v>DCS_DDR</v>
      </c>
      <c r="B654" s="8" t="str">
        <f>Binning!C651</f>
        <v>MD006</v>
      </c>
      <c r="C654" s="8" t="str">
        <f>Binning!D651</f>
        <v>E4</v>
      </c>
      <c r="D654" s="8" t="str">
        <f>Binning!F651</f>
        <v>MD006_E4</v>
      </c>
      <c r="E654" s="8" t="str">
        <f>Binning!G651</f>
        <v>Bin1</v>
      </c>
      <c r="F654" s="8">
        <f>Binning!H651</f>
        <v>925</v>
      </c>
      <c r="G654" s="8">
        <f>Binning!I651</f>
        <v>130</v>
      </c>
      <c r="H654" s="8">
        <f>Binning!J651</f>
        <v>12.9</v>
      </c>
      <c r="J654" s="8">
        <f>Binning!L651</f>
        <v>855</v>
      </c>
      <c r="K654" s="8">
        <f>Binning!M651</f>
        <v>660</v>
      </c>
      <c r="L654" s="8">
        <f>Binning!N651</f>
        <v>10</v>
      </c>
      <c r="M654" s="8">
        <f>Binning!Y651</f>
        <v>5</v>
      </c>
      <c r="O654" s="8">
        <f t="shared" si="368"/>
        <v>100</v>
      </c>
      <c r="P654" s="8">
        <f>Binning!AZ651</f>
        <v>12.93</v>
      </c>
      <c r="Q654" s="8" t="str">
        <f t="shared" si="369"/>
        <v>MD006_E4</v>
      </c>
      <c r="R654" s="8">
        <f t="shared" si="403"/>
        <v>855</v>
      </c>
      <c r="S654" s="8">
        <f t="shared" si="403"/>
        <v>855</v>
      </c>
      <c r="T654" s="8">
        <f t="shared" si="403"/>
        <v>855</v>
      </c>
      <c r="U654" s="8">
        <f t="shared" si="403"/>
        <v>845</v>
      </c>
      <c r="V654" s="8">
        <f t="shared" si="403"/>
        <v>830</v>
      </c>
      <c r="W654" s="8">
        <f t="shared" si="403"/>
        <v>815</v>
      </c>
      <c r="X654" s="8">
        <f t="shared" si="403"/>
        <v>805</v>
      </c>
      <c r="Y654" s="8">
        <f t="shared" si="403"/>
        <v>800</v>
      </c>
      <c r="Z654" s="8">
        <f t="shared" si="403"/>
        <v>790</v>
      </c>
      <c r="AA654" s="8">
        <f t="shared" si="403"/>
        <v>785</v>
      </c>
      <c r="AB654" s="8">
        <f t="shared" si="403"/>
        <v>780</v>
      </c>
      <c r="AC654" s="8" t="str">
        <f t="shared" si="403"/>
        <v/>
      </c>
      <c r="AD654" s="8" t="str">
        <f t="shared" si="403"/>
        <v/>
      </c>
      <c r="AE654" s="8" t="str">
        <f t="shared" si="403"/>
        <v/>
      </c>
      <c r="AF654" s="8" t="str">
        <f t="shared" si="403"/>
        <v/>
      </c>
      <c r="AG654" s="8" t="str">
        <f t="shared" si="403"/>
        <v/>
      </c>
      <c r="AH654" s="8" t="str">
        <f t="shared" si="402"/>
        <v/>
      </c>
      <c r="AI654" s="8" t="str">
        <f t="shared" si="402"/>
        <v/>
      </c>
      <c r="AJ654" s="8" t="str">
        <f t="shared" si="402"/>
        <v/>
      </c>
      <c r="AK654" s="8" t="str">
        <f t="shared" si="402"/>
        <v/>
      </c>
      <c r="AL654" s="8" t="str">
        <f t="shared" si="402"/>
        <v/>
      </c>
      <c r="AM654" s="8" t="str">
        <f t="shared" si="402"/>
        <v/>
      </c>
      <c r="AN654" s="8" t="str">
        <f t="shared" si="402"/>
        <v/>
      </c>
      <c r="AO654" s="8" t="str">
        <f t="shared" si="402"/>
        <v/>
      </c>
      <c r="AQ654" s="8">
        <f t="shared" si="370"/>
        <v>100</v>
      </c>
      <c r="AR654" s="8">
        <f t="shared" si="371"/>
        <v>12.93</v>
      </c>
      <c r="AS654" s="8" t="str">
        <f t="shared" si="372"/>
        <v>MD006_E4</v>
      </c>
      <c r="AT654" s="8">
        <f t="shared" si="373"/>
        <v>865</v>
      </c>
      <c r="AU654" s="8">
        <f t="shared" si="374"/>
        <v>865</v>
      </c>
      <c r="AV654" s="8">
        <f t="shared" si="375"/>
        <v>865</v>
      </c>
      <c r="AW654" s="8">
        <f t="shared" si="376"/>
        <v>855</v>
      </c>
      <c r="AX654" s="8">
        <f t="shared" si="377"/>
        <v>840</v>
      </c>
      <c r="AY654" s="8">
        <f t="shared" si="378"/>
        <v>825</v>
      </c>
      <c r="AZ654" s="8">
        <f t="shared" si="379"/>
        <v>815</v>
      </c>
      <c r="BA654" s="8">
        <f t="shared" si="380"/>
        <v>810</v>
      </c>
      <c r="BB654" s="8">
        <f t="shared" si="381"/>
        <v>800</v>
      </c>
      <c r="BC654" s="8">
        <f t="shared" si="382"/>
        <v>795</v>
      </c>
      <c r="BD654" s="8">
        <f t="shared" si="383"/>
        <v>790</v>
      </c>
      <c r="BE654" s="8" t="str">
        <f t="shared" si="384"/>
        <v/>
      </c>
      <c r="BF654" s="8" t="str">
        <f t="shared" si="385"/>
        <v/>
      </c>
      <c r="BG654" s="8" t="str">
        <f t="shared" si="386"/>
        <v/>
      </c>
      <c r="BH654" s="8" t="str">
        <f t="shared" si="387"/>
        <v/>
      </c>
      <c r="BI654" s="8" t="str">
        <f t="shared" si="388"/>
        <v/>
      </c>
      <c r="BJ654" s="8" t="str">
        <f t="shared" si="389"/>
        <v/>
      </c>
      <c r="BK654" s="8" t="str">
        <f t="shared" si="390"/>
        <v/>
      </c>
      <c r="BL654" s="8" t="str">
        <f t="shared" si="391"/>
        <v/>
      </c>
      <c r="BM654" s="8" t="str">
        <f t="shared" si="392"/>
        <v/>
      </c>
      <c r="BN654" s="8" t="str">
        <f t="shared" si="393"/>
        <v/>
      </c>
      <c r="BO654" s="8" t="str">
        <f t="shared" si="394"/>
        <v/>
      </c>
      <c r="BP654" s="8" t="str">
        <f t="shared" si="395"/>
        <v/>
      </c>
      <c r="BQ654" s="8" t="str">
        <f t="shared" si="396"/>
        <v/>
      </c>
    </row>
    <row r="655" spans="1:69" x14ac:dyDescent="0.2">
      <c r="A655" s="8" t="str">
        <f>Binning!B652</f>
        <v>DCS_DDR</v>
      </c>
      <c r="B655" s="8" t="str">
        <f>Binning!C652</f>
        <v>MD006</v>
      </c>
      <c r="C655" s="8" t="str">
        <f>Binning!D652</f>
        <v>E5</v>
      </c>
      <c r="D655" s="8" t="str">
        <f>Binning!F652</f>
        <v>MD006_E5</v>
      </c>
      <c r="E655" s="8" t="str">
        <f>Binning!G652</f>
        <v>Bin1</v>
      </c>
      <c r="F655" s="8">
        <f>Binning!H652</f>
        <v>910</v>
      </c>
      <c r="G655" s="8">
        <f>Binning!I652</f>
        <v>130</v>
      </c>
      <c r="H655" s="8">
        <f>Binning!J652</f>
        <v>12.9</v>
      </c>
      <c r="J655" s="8">
        <f>Binning!L652</f>
        <v>855</v>
      </c>
      <c r="K655" s="8">
        <f>Binning!M652</f>
        <v>660</v>
      </c>
      <c r="L655" s="8">
        <f>Binning!N652</f>
        <v>10</v>
      </c>
      <c r="M655" s="8">
        <f>Binning!Y652</f>
        <v>5</v>
      </c>
      <c r="O655" s="8">
        <f t="shared" si="368"/>
        <v>100</v>
      </c>
      <c r="P655" s="8">
        <f>Binning!AZ652</f>
        <v>12.93</v>
      </c>
      <c r="Q655" s="8" t="str">
        <f t="shared" si="369"/>
        <v>MD006_E5</v>
      </c>
      <c r="R655" s="8">
        <f t="shared" si="403"/>
        <v>855</v>
      </c>
      <c r="S655" s="8">
        <f t="shared" si="403"/>
        <v>855</v>
      </c>
      <c r="T655" s="8">
        <f t="shared" si="403"/>
        <v>855</v>
      </c>
      <c r="U655" s="8">
        <f t="shared" si="403"/>
        <v>830</v>
      </c>
      <c r="V655" s="8">
        <f t="shared" si="403"/>
        <v>815</v>
      </c>
      <c r="W655" s="8">
        <f t="shared" si="403"/>
        <v>800</v>
      </c>
      <c r="X655" s="8">
        <f t="shared" si="403"/>
        <v>790</v>
      </c>
      <c r="Y655" s="8">
        <f t="shared" si="403"/>
        <v>785</v>
      </c>
      <c r="Z655" s="8">
        <f t="shared" si="403"/>
        <v>775</v>
      </c>
      <c r="AA655" s="8">
        <f t="shared" si="403"/>
        <v>770</v>
      </c>
      <c r="AB655" s="8">
        <f t="shared" si="403"/>
        <v>765</v>
      </c>
      <c r="AC655" s="8" t="str">
        <f t="shared" si="403"/>
        <v/>
      </c>
      <c r="AD655" s="8" t="str">
        <f t="shared" si="403"/>
        <v/>
      </c>
      <c r="AE655" s="8" t="str">
        <f t="shared" si="403"/>
        <v/>
      </c>
      <c r="AF655" s="8" t="str">
        <f t="shared" si="403"/>
        <v/>
      </c>
      <c r="AG655" s="8" t="str">
        <f t="shared" si="403"/>
        <v/>
      </c>
      <c r="AH655" s="8" t="str">
        <f t="shared" si="402"/>
        <v/>
      </c>
      <c r="AI655" s="8" t="str">
        <f t="shared" si="402"/>
        <v/>
      </c>
      <c r="AJ655" s="8" t="str">
        <f t="shared" si="402"/>
        <v/>
      </c>
      <c r="AK655" s="8" t="str">
        <f t="shared" si="402"/>
        <v/>
      </c>
      <c r="AL655" s="8" t="str">
        <f t="shared" si="402"/>
        <v/>
      </c>
      <c r="AM655" s="8" t="str">
        <f t="shared" si="402"/>
        <v/>
      </c>
      <c r="AN655" s="8" t="str">
        <f t="shared" si="402"/>
        <v/>
      </c>
      <c r="AO655" s="8" t="str">
        <f t="shared" si="402"/>
        <v/>
      </c>
      <c r="AQ655" s="8">
        <f t="shared" si="370"/>
        <v>100</v>
      </c>
      <c r="AR655" s="8">
        <f t="shared" si="371"/>
        <v>12.93</v>
      </c>
      <c r="AS655" s="8" t="str">
        <f t="shared" si="372"/>
        <v>MD006_E5</v>
      </c>
      <c r="AT655" s="8">
        <f t="shared" si="373"/>
        <v>865</v>
      </c>
      <c r="AU655" s="8">
        <f t="shared" si="374"/>
        <v>865</v>
      </c>
      <c r="AV655" s="8">
        <f t="shared" si="375"/>
        <v>865</v>
      </c>
      <c r="AW655" s="8">
        <f t="shared" si="376"/>
        <v>840</v>
      </c>
      <c r="AX655" s="8">
        <f t="shared" si="377"/>
        <v>825</v>
      </c>
      <c r="AY655" s="8">
        <f t="shared" si="378"/>
        <v>810</v>
      </c>
      <c r="AZ655" s="8">
        <f t="shared" si="379"/>
        <v>800</v>
      </c>
      <c r="BA655" s="8">
        <f t="shared" si="380"/>
        <v>795</v>
      </c>
      <c r="BB655" s="8">
        <f t="shared" si="381"/>
        <v>785</v>
      </c>
      <c r="BC655" s="8">
        <f t="shared" si="382"/>
        <v>780</v>
      </c>
      <c r="BD655" s="8">
        <f t="shared" si="383"/>
        <v>775</v>
      </c>
      <c r="BE655" s="8" t="str">
        <f t="shared" si="384"/>
        <v/>
      </c>
      <c r="BF655" s="8" t="str">
        <f t="shared" si="385"/>
        <v/>
      </c>
      <c r="BG655" s="8" t="str">
        <f t="shared" si="386"/>
        <v/>
      </c>
      <c r="BH655" s="8" t="str">
        <f t="shared" si="387"/>
        <v/>
      </c>
      <c r="BI655" s="8" t="str">
        <f t="shared" si="388"/>
        <v/>
      </c>
      <c r="BJ655" s="8" t="str">
        <f t="shared" si="389"/>
        <v/>
      </c>
      <c r="BK655" s="8" t="str">
        <f t="shared" si="390"/>
        <v/>
      </c>
      <c r="BL655" s="8" t="str">
        <f t="shared" si="391"/>
        <v/>
      </c>
      <c r="BM655" s="8" t="str">
        <f t="shared" si="392"/>
        <v/>
      </c>
      <c r="BN655" s="8" t="str">
        <f t="shared" si="393"/>
        <v/>
      </c>
      <c r="BO655" s="8" t="str">
        <f t="shared" si="394"/>
        <v/>
      </c>
      <c r="BP655" s="8" t="str">
        <f t="shared" si="395"/>
        <v/>
      </c>
      <c r="BQ655" s="8" t="str">
        <f t="shared" si="396"/>
        <v/>
      </c>
    </row>
    <row r="656" spans="1:69" x14ac:dyDescent="0.2">
      <c r="A656" s="8" t="str">
        <f>Binning!B653</f>
        <v>DCS_DDR</v>
      </c>
      <c r="B656" s="8" t="str">
        <f>Binning!C653</f>
        <v>MD006</v>
      </c>
      <c r="C656" s="8" t="str">
        <f>Binning!D653</f>
        <v>E6</v>
      </c>
      <c r="D656" s="8" t="str">
        <f>Binning!F653</f>
        <v>MD006_E6</v>
      </c>
      <c r="E656" s="8" t="str">
        <f>Binning!G653</f>
        <v>Bin1</v>
      </c>
      <c r="F656" s="8">
        <f>Binning!H653</f>
        <v>895</v>
      </c>
      <c r="G656" s="8">
        <f>Binning!I653</f>
        <v>130</v>
      </c>
      <c r="H656" s="8">
        <f>Binning!J653</f>
        <v>12.9</v>
      </c>
      <c r="J656" s="8">
        <f>Binning!L653</f>
        <v>855</v>
      </c>
      <c r="K656" s="8">
        <f>Binning!M653</f>
        <v>660</v>
      </c>
      <c r="L656" s="8">
        <f>Binning!N653</f>
        <v>10</v>
      </c>
      <c r="M656" s="8">
        <f>Binning!Y653</f>
        <v>5</v>
      </c>
      <c r="O656" s="8">
        <f t="shared" ref="O656:O719" si="404">ROUND(100*H656/P656,0)</f>
        <v>100</v>
      </c>
      <c r="P656" s="8">
        <f>Binning!AZ653</f>
        <v>12.93</v>
      </c>
      <c r="Q656" s="8" t="str">
        <f t="shared" ref="Q656:Q719" si="405">D656</f>
        <v>MD006_E6</v>
      </c>
      <c r="R656" s="8">
        <f t="shared" si="403"/>
        <v>855</v>
      </c>
      <c r="S656" s="8">
        <f t="shared" si="403"/>
        <v>855</v>
      </c>
      <c r="T656" s="8">
        <f t="shared" si="403"/>
        <v>840</v>
      </c>
      <c r="U656" s="8">
        <f t="shared" si="403"/>
        <v>815</v>
      </c>
      <c r="V656" s="8">
        <f t="shared" si="403"/>
        <v>800</v>
      </c>
      <c r="W656" s="8">
        <f t="shared" si="403"/>
        <v>785</v>
      </c>
      <c r="X656" s="8">
        <f t="shared" si="403"/>
        <v>775</v>
      </c>
      <c r="Y656" s="8">
        <f t="shared" si="403"/>
        <v>770</v>
      </c>
      <c r="Z656" s="8">
        <f t="shared" si="403"/>
        <v>760</v>
      </c>
      <c r="AA656" s="8">
        <f t="shared" si="403"/>
        <v>755</v>
      </c>
      <c r="AB656" s="8">
        <f t="shared" si="403"/>
        <v>750</v>
      </c>
      <c r="AC656" s="8" t="str">
        <f t="shared" si="403"/>
        <v/>
      </c>
      <c r="AD656" s="8" t="str">
        <f t="shared" si="403"/>
        <v/>
      </c>
      <c r="AE656" s="8" t="str">
        <f t="shared" si="403"/>
        <v/>
      </c>
      <c r="AF656" s="8" t="str">
        <f t="shared" si="403"/>
        <v/>
      </c>
      <c r="AG656" s="8" t="str">
        <f t="shared" si="403"/>
        <v/>
      </c>
      <c r="AH656" s="8" t="str">
        <f t="shared" si="402"/>
        <v/>
      </c>
      <c r="AI656" s="8" t="str">
        <f t="shared" si="402"/>
        <v/>
      </c>
      <c r="AJ656" s="8" t="str">
        <f t="shared" si="402"/>
        <v/>
      </c>
      <c r="AK656" s="8" t="str">
        <f t="shared" si="402"/>
        <v/>
      </c>
      <c r="AL656" s="8" t="str">
        <f t="shared" si="402"/>
        <v/>
      </c>
      <c r="AM656" s="8" t="str">
        <f t="shared" si="402"/>
        <v/>
      </c>
      <c r="AN656" s="8" t="str">
        <f t="shared" si="402"/>
        <v/>
      </c>
      <c r="AO656" s="8" t="str">
        <f t="shared" si="402"/>
        <v/>
      </c>
      <c r="AQ656" s="8">
        <f t="shared" si="370"/>
        <v>100</v>
      </c>
      <c r="AR656" s="8">
        <f t="shared" si="371"/>
        <v>12.93</v>
      </c>
      <c r="AS656" s="8" t="str">
        <f t="shared" si="372"/>
        <v>MD006_E6</v>
      </c>
      <c r="AT656" s="8">
        <f t="shared" si="373"/>
        <v>865</v>
      </c>
      <c r="AU656" s="8">
        <f t="shared" si="374"/>
        <v>865</v>
      </c>
      <c r="AV656" s="8">
        <f t="shared" si="375"/>
        <v>850</v>
      </c>
      <c r="AW656" s="8">
        <f t="shared" si="376"/>
        <v>825</v>
      </c>
      <c r="AX656" s="8">
        <f t="shared" si="377"/>
        <v>810</v>
      </c>
      <c r="AY656" s="8">
        <f t="shared" si="378"/>
        <v>795</v>
      </c>
      <c r="AZ656" s="8">
        <f t="shared" si="379"/>
        <v>785</v>
      </c>
      <c r="BA656" s="8">
        <f t="shared" si="380"/>
        <v>780</v>
      </c>
      <c r="BB656" s="8">
        <f t="shared" si="381"/>
        <v>770</v>
      </c>
      <c r="BC656" s="8">
        <f t="shared" si="382"/>
        <v>765</v>
      </c>
      <c r="BD656" s="8">
        <f t="shared" si="383"/>
        <v>760</v>
      </c>
      <c r="BE656" s="8" t="str">
        <f t="shared" si="384"/>
        <v/>
      </c>
      <c r="BF656" s="8" t="str">
        <f t="shared" si="385"/>
        <v/>
      </c>
      <c r="BG656" s="8" t="str">
        <f t="shared" si="386"/>
        <v/>
      </c>
      <c r="BH656" s="8" t="str">
        <f t="shared" si="387"/>
        <v/>
      </c>
      <c r="BI656" s="8" t="str">
        <f t="shared" si="388"/>
        <v/>
      </c>
      <c r="BJ656" s="8" t="str">
        <f t="shared" si="389"/>
        <v/>
      </c>
      <c r="BK656" s="8" t="str">
        <f t="shared" si="390"/>
        <v/>
      </c>
      <c r="BL656" s="8" t="str">
        <f t="shared" si="391"/>
        <v/>
      </c>
      <c r="BM656" s="8" t="str">
        <f t="shared" si="392"/>
        <v/>
      </c>
      <c r="BN656" s="8" t="str">
        <f t="shared" si="393"/>
        <v/>
      </c>
      <c r="BO656" s="8" t="str">
        <f t="shared" si="394"/>
        <v/>
      </c>
      <c r="BP656" s="8" t="str">
        <f t="shared" si="395"/>
        <v/>
      </c>
      <c r="BQ656" s="8" t="str">
        <f t="shared" si="396"/>
        <v/>
      </c>
    </row>
    <row r="657" spans="1:69" x14ac:dyDescent="0.2">
      <c r="A657" s="8" t="str">
        <f>Binning!B654</f>
        <v>DCS_DDR</v>
      </c>
      <c r="B657" s="8" t="str">
        <f>Binning!C654</f>
        <v>MD006</v>
      </c>
      <c r="C657" s="8" t="str">
        <f>Binning!D654</f>
        <v>E7</v>
      </c>
      <c r="D657" s="8" t="str">
        <f>Binning!F654</f>
        <v>MD006_E7</v>
      </c>
      <c r="E657" s="8" t="str">
        <f>Binning!G654</f>
        <v>Bin1</v>
      </c>
      <c r="F657" s="8">
        <f>Binning!H654</f>
        <v>880</v>
      </c>
      <c r="G657" s="8">
        <f>Binning!I654</f>
        <v>130</v>
      </c>
      <c r="H657" s="8">
        <f>Binning!J654</f>
        <v>12.9</v>
      </c>
      <c r="J657" s="8">
        <f>Binning!L654</f>
        <v>855</v>
      </c>
      <c r="K657" s="8">
        <f>Binning!M654</f>
        <v>660</v>
      </c>
      <c r="L657" s="8">
        <f>Binning!N654</f>
        <v>10</v>
      </c>
      <c r="M657" s="8">
        <f>Binning!Y654</f>
        <v>5</v>
      </c>
      <c r="O657" s="8">
        <f t="shared" si="404"/>
        <v>100</v>
      </c>
      <c r="P657" s="8">
        <f>Binning!AZ654</f>
        <v>12.93</v>
      </c>
      <c r="Q657" s="8" t="str">
        <f t="shared" si="405"/>
        <v>MD006_E7</v>
      </c>
      <c r="R657" s="8">
        <f t="shared" si="403"/>
        <v>855</v>
      </c>
      <c r="S657" s="8">
        <f t="shared" si="403"/>
        <v>855</v>
      </c>
      <c r="T657" s="8">
        <f t="shared" si="403"/>
        <v>825</v>
      </c>
      <c r="U657" s="8">
        <f t="shared" si="403"/>
        <v>800</v>
      </c>
      <c r="V657" s="8">
        <f t="shared" si="403"/>
        <v>785</v>
      </c>
      <c r="W657" s="8">
        <f t="shared" si="403"/>
        <v>770</v>
      </c>
      <c r="X657" s="8">
        <f t="shared" si="403"/>
        <v>760</v>
      </c>
      <c r="Y657" s="8">
        <f t="shared" si="403"/>
        <v>755</v>
      </c>
      <c r="Z657" s="8">
        <f t="shared" si="403"/>
        <v>745</v>
      </c>
      <c r="AA657" s="8">
        <f t="shared" si="403"/>
        <v>740</v>
      </c>
      <c r="AB657" s="8">
        <f t="shared" si="403"/>
        <v>735</v>
      </c>
      <c r="AC657" s="8" t="str">
        <f t="shared" si="403"/>
        <v/>
      </c>
      <c r="AD657" s="8" t="str">
        <f t="shared" si="403"/>
        <v/>
      </c>
      <c r="AE657" s="8" t="str">
        <f t="shared" si="403"/>
        <v/>
      </c>
      <c r="AF657" s="8" t="str">
        <f t="shared" si="403"/>
        <v/>
      </c>
      <c r="AG657" s="8" t="str">
        <f t="shared" si="403"/>
        <v/>
      </c>
      <c r="AH657" s="8" t="str">
        <f t="shared" si="402"/>
        <v/>
      </c>
      <c r="AI657" s="8" t="str">
        <f t="shared" si="402"/>
        <v/>
      </c>
      <c r="AJ657" s="8" t="str">
        <f t="shared" si="402"/>
        <v/>
      </c>
      <c r="AK657" s="8" t="str">
        <f t="shared" si="402"/>
        <v/>
      </c>
      <c r="AL657" s="8" t="str">
        <f t="shared" si="402"/>
        <v/>
      </c>
      <c r="AM657" s="8" t="str">
        <f t="shared" si="402"/>
        <v/>
      </c>
      <c r="AN657" s="8" t="str">
        <f t="shared" si="402"/>
        <v/>
      </c>
      <c r="AO657" s="8" t="str">
        <f t="shared" si="402"/>
        <v/>
      </c>
      <c r="AQ657" s="8">
        <f t="shared" si="370"/>
        <v>100</v>
      </c>
      <c r="AR657" s="8">
        <f t="shared" si="371"/>
        <v>12.93</v>
      </c>
      <c r="AS657" s="8" t="str">
        <f t="shared" si="372"/>
        <v>MD006_E7</v>
      </c>
      <c r="AT657" s="8">
        <f t="shared" si="373"/>
        <v>865</v>
      </c>
      <c r="AU657" s="8">
        <f t="shared" si="374"/>
        <v>865</v>
      </c>
      <c r="AV657" s="8">
        <f t="shared" si="375"/>
        <v>835</v>
      </c>
      <c r="AW657" s="8">
        <f t="shared" si="376"/>
        <v>810</v>
      </c>
      <c r="AX657" s="8">
        <f t="shared" si="377"/>
        <v>795</v>
      </c>
      <c r="AY657" s="8">
        <f t="shared" si="378"/>
        <v>780</v>
      </c>
      <c r="AZ657" s="8">
        <f t="shared" si="379"/>
        <v>770</v>
      </c>
      <c r="BA657" s="8">
        <f t="shared" si="380"/>
        <v>765</v>
      </c>
      <c r="BB657" s="8">
        <f t="shared" si="381"/>
        <v>755</v>
      </c>
      <c r="BC657" s="8">
        <f t="shared" si="382"/>
        <v>750</v>
      </c>
      <c r="BD657" s="8">
        <f t="shared" si="383"/>
        <v>745</v>
      </c>
      <c r="BE657" s="8" t="str">
        <f t="shared" si="384"/>
        <v/>
      </c>
      <c r="BF657" s="8" t="str">
        <f t="shared" si="385"/>
        <v/>
      </c>
      <c r="BG657" s="8" t="str">
        <f t="shared" si="386"/>
        <v/>
      </c>
      <c r="BH657" s="8" t="str">
        <f t="shared" si="387"/>
        <v/>
      </c>
      <c r="BI657" s="8" t="str">
        <f t="shared" si="388"/>
        <v/>
      </c>
      <c r="BJ657" s="8" t="str">
        <f t="shared" si="389"/>
        <v/>
      </c>
      <c r="BK657" s="8" t="str">
        <f t="shared" si="390"/>
        <v/>
      </c>
      <c r="BL657" s="8" t="str">
        <f t="shared" si="391"/>
        <v/>
      </c>
      <c r="BM657" s="8" t="str">
        <f t="shared" si="392"/>
        <v/>
      </c>
      <c r="BN657" s="8" t="str">
        <f t="shared" si="393"/>
        <v/>
      </c>
      <c r="BO657" s="8" t="str">
        <f t="shared" si="394"/>
        <v/>
      </c>
      <c r="BP657" s="8" t="str">
        <f t="shared" si="395"/>
        <v/>
      </c>
      <c r="BQ657" s="8" t="str">
        <f t="shared" si="396"/>
        <v/>
      </c>
    </row>
    <row r="658" spans="1:69" x14ac:dyDescent="0.2">
      <c r="A658" s="8" t="str">
        <f>Binning!B655</f>
        <v>DCS_DDR</v>
      </c>
      <c r="B658" s="8" t="str">
        <f>Binning!C655</f>
        <v>MD006</v>
      </c>
      <c r="C658" s="8" t="str">
        <f>Binning!D655</f>
        <v>E8</v>
      </c>
      <c r="D658" s="8" t="str">
        <f>Binning!F655</f>
        <v>MD006_E8</v>
      </c>
      <c r="E658" s="8" t="str">
        <f>Binning!G655</f>
        <v>Bin1</v>
      </c>
      <c r="F658" s="8">
        <f>Binning!H655</f>
        <v>865</v>
      </c>
      <c r="G658" s="8">
        <f>Binning!I655</f>
        <v>130</v>
      </c>
      <c r="H658" s="8">
        <f>Binning!J655</f>
        <v>12.9</v>
      </c>
      <c r="J658" s="8">
        <f>Binning!L655</f>
        <v>855</v>
      </c>
      <c r="K658" s="8">
        <f>Binning!M655</f>
        <v>660</v>
      </c>
      <c r="L658" s="8">
        <f>Binning!N655</f>
        <v>10</v>
      </c>
      <c r="M658" s="8">
        <f>Binning!Y655</f>
        <v>5</v>
      </c>
      <c r="O658" s="8">
        <f t="shared" si="404"/>
        <v>100</v>
      </c>
      <c r="P658" s="8">
        <f>Binning!AZ655</f>
        <v>12.93</v>
      </c>
      <c r="Q658" s="8" t="str">
        <f t="shared" si="405"/>
        <v>MD006_E8</v>
      </c>
      <c r="R658" s="8">
        <f t="shared" si="403"/>
        <v>855</v>
      </c>
      <c r="S658" s="8">
        <f t="shared" si="403"/>
        <v>850</v>
      </c>
      <c r="T658" s="8">
        <f t="shared" si="403"/>
        <v>810</v>
      </c>
      <c r="U658" s="8">
        <f t="shared" si="403"/>
        <v>785</v>
      </c>
      <c r="V658" s="8">
        <f t="shared" si="403"/>
        <v>770</v>
      </c>
      <c r="W658" s="8">
        <f t="shared" si="403"/>
        <v>755</v>
      </c>
      <c r="X658" s="8">
        <f t="shared" si="403"/>
        <v>745</v>
      </c>
      <c r="Y658" s="8">
        <f t="shared" si="403"/>
        <v>740</v>
      </c>
      <c r="Z658" s="8">
        <f t="shared" si="403"/>
        <v>730</v>
      </c>
      <c r="AA658" s="8">
        <f t="shared" si="403"/>
        <v>725</v>
      </c>
      <c r="AB658" s="8">
        <f t="shared" si="403"/>
        <v>720</v>
      </c>
      <c r="AC658" s="8" t="str">
        <f t="shared" si="403"/>
        <v/>
      </c>
      <c r="AD658" s="8" t="str">
        <f t="shared" si="403"/>
        <v/>
      </c>
      <c r="AE658" s="8" t="str">
        <f t="shared" si="403"/>
        <v/>
      </c>
      <c r="AF658" s="8" t="str">
        <f t="shared" si="403"/>
        <v/>
      </c>
      <c r="AG658" s="8" t="str">
        <f t="shared" si="403"/>
        <v/>
      </c>
      <c r="AH658" s="8" t="str">
        <f t="shared" si="402"/>
        <v/>
      </c>
      <c r="AI658" s="8" t="str">
        <f t="shared" si="402"/>
        <v/>
      </c>
      <c r="AJ658" s="8" t="str">
        <f t="shared" si="402"/>
        <v/>
      </c>
      <c r="AK658" s="8" t="str">
        <f t="shared" si="402"/>
        <v/>
      </c>
      <c r="AL658" s="8" t="str">
        <f t="shared" si="402"/>
        <v/>
      </c>
      <c r="AM658" s="8" t="str">
        <f t="shared" si="402"/>
        <v/>
      </c>
      <c r="AN658" s="8" t="str">
        <f t="shared" si="402"/>
        <v/>
      </c>
      <c r="AO658" s="8" t="str">
        <f t="shared" si="402"/>
        <v/>
      </c>
      <c r="AQ658" s="8">
        <f t="shared" ref="AQ658:AQ721" si="406">O658</f>
        <v>100</v>
      </c>
      <c r="AR658" s="8">
        <f t="shared" ref="AR658:AR721" si="407">P658</f>
        <v>12.93</v>
      </c>
      <c r="AS658" s="8" t="str">
        <f t="shared" ref="AS658:AS721" si="408">Q658</f>
        <v>MD006_E8</v>
      </c>
      <c r="AT658" s="8">
        <f t="shared" ref="AT658:AT721" si="409">IF($AQ658*1.03&gt;AT$2,$L658+R658,"")</f>
        <v>865</v>
      </c>
      <c r="AU658" s="8">
        <f t="shared" ref="AU658:AU721" si="410">IF($AQ658*1.03&gt;AU$2,$L658+S658,"")</f>
        <v>860</v>
      </c>
      <c r="AV658" s="8">
        <f t="shared" ref="AV658:AV721" si="411">IF($AQ658*1.03&gt;AV$2,$L658+T658,"")</f>
        <v>820</v>
      </c>
      <c r="AW658" s="8">
        <f t="shared" ref="AW658:AW721" si="412">IF($AQ658*1.03&gt;AW$2,$L658+U658,"")</f>
        <v>795</v>
      </c>
      <c r="AX658" s="8">
        <f t="shared" ref="AX658:AX721" si="413">IF($AQ658*1.03&gt;AX$2,$L658+V658,"")</f>
        <v>780</v>
      </c>
      <c r="AY658" s="8">
        <f t="shared" ref="AY658:AY721" si="414">IF($AQ658*1.03&gt;AY$2,$L658+W658,"")</f>
        <v>765</v>
      </c>
      <c r="AZ658" s="8">
        <f t="shared" ref="AZ658:AZ721" si="415">IF($AQ658*1.03&gt;AZ$2,$L658+X658,"")</f>
        <v>755</v>
      </c>
      <c r="BA658" s="8">
        <f t="shared" ref="BA658:BA721" si="416">IF($AQ658*1.03&gt;BA$2,$L658+Y658,"")</f>
        <v>750</v>
      </c>
      <c r="BB658" s="8">
        <f t="shared" ref="BB658:BB721" si="417">IF($AQ658*1.03&gt;BB$2,$L658+Z658,"")</f>
        <v>740</v>
      </c>
      <c r="BC658" s="8">
        <f t="shared" ref="BC658:BC721" si="418">IF($AQ658*1.03&gt;BC$2,$L658+AA658,"")</f>
        <v>735</v>
      </c>
      <c r="BD658" s="8">
        <f t="shared" ref="BD658:BD721" si="419">IF($AQ658*1.03&gt;BD$2,$L658+AB658,"")</f>
        <v>730</v>
      </c>
      <c r="BE658" s="8" t="str">
        <f t="shared" ref="BE658:BE721" si="420">IF($AQ658*1.03&gt;BE$2,$L658+AC658,"")</f>
        <v/>
      </c>
      <c r="BF658" s="8" t="str">
        <f t="shared" ref="BF658:BF721" si="421">IF($AQ658*1.03&gt;BF$2,$L658+AD658,"")</f>
        <v/>
      </c>
      <c r="BG658" s="8" t="str">
        <f t="shared" ref="BG658:BG721" si="422">IF($AQ658*1.03&gt;BG$2,$L658+AE658,"")</f>
        <v/>
      </c>
      <c r="BH658" s="8" t="str">
        <f t="shared" ref="BH658:BH721" si="423">IF($AQ658*1.03&gt;BH$2,$L658+AF658,"")</f>
        <v/>
      </c>
      <c r="BI658" s="8" t="str">
        <f t="shared" ref="BI658:BI721" si="424">IF($AQ658*1.03&gt;BI$2,$L658+AG658,"")</f>
        <v/>
      </c>
      <c r="BJ658" s="8" t="str">
        <f t="shared" ref="BJ658:BJ721" si="425">IF($AQ658*1.03&gt;BJ$2,$L658+AH658,"")</f>
        <v/>
      </c>
      <c r="BK658" s="8" t="str">
        <f t="shared" ref="BK658:BK721" si="426">IF($AQ658*1.03&gt;BK$2,$L658+AI658,"")</f>
        <v/>
      </c>
      <c r="BL658" s="8" t="str">
        <f t="shared" ref="BL658:BL721" si="427">IF($AQ658*1.03&gt;BL$2,$L658+AJ658,"")</f>
        <v/>
      </c>
      <c r="BM658" s="8" t="str">
        <f t="shared" ref="BM658:BM721" si="428">IF($AQ658*1.03&gt;BM$2,$L658+AK658,"")</f>
        <v/>
      </c>
      <c r="BN658" s="8" t="str">
        <f t="shared" ref="BN658:BN721" si="429">IF($AQ658*1.03&gt;BN$2,$L658+AL658,"")</f>
        <v/>
      </c>
      <c r="BO658" s="8" t="str">
        <f t="shared" ref="BO658:BO721" si="430">IF($AQ658*1.03&gt;BO$2,$L658+AM658,"")</f>
        <v/>
      </c>
      <c r="BP658" s="8" t="str">
        <f t="shared" ref="BP658:BP721" si="431">IF($AQ658*1.03&gt;BP$2,$L658+AN658,"")</f>
        <v/>
      </c>
      <c r="BQ658" s="8" t="str">
        <f t="shared" ref="BQ658:BQ721" si="432">IF($AQ658*1.03&gt;BQ$2,$L658+AO658,"")</f>
        <v/>
      </c>
    </row>
    <row r="659" spans="1:69" x14ac:dyDescent="0.2">
      <c r="A659" s="8" t="str">
        <f>Binning!B656</f>
        <v>DCS_DDR</v>
      </c>
      <c r="B659" s="8" t="str">
        <f>Binning!C656</f>
        <v>MD006</v>
      </c>
      <c r="C659" s="8" t="str">
        <f>Binning!D656</f>
        <v>E9</v>
      </c>
      <c r="D659" s="8" t="str">
        <f>Binning!F656</f>
        <v>MD006_E9</v>
      </c>
      <c r="E659" s="8" t="str">
        <f>Binning!G656</f>
        <v>Bin1</v>
      </c>
      <c r="F659" s="8">
        <f>Binning!H656</f>
        <v>850</v>
      </c>
      <c r="G659" s="8">
        <f>Binning!I656</f>
        <v>130</v>
      </c>
      <c r="H659" s="8">
        <f>Binning!J656</f>
        <v>12.9</v>
      </c>
      <c r="J659" s="8">
        <f>Binning!L656</f>
        <v>855</v>
      </c>
      <c r="K659" s="8">
        <f>Binning!M656</f>
        <v>660</v>
      </c>
      <c r="L659" s="8">
        <f>Binning!N656</f>
        <v>10</v>
      </c>
      <c r="M659" s="8">
        <f>Binning!Y656</f>
        <v>5</v>
      </c>
      <c r="O659" s="8">
        <f t="shared" si="404"/>
        <v>100</v>
      </c>
      <c r="P659" s="8">
        <f>Binning!AZ656</f>
        <v>12.93</v>
      </c>
      <c r="Q659" s="8" t="str">
        <f t="shared" si="405"/>
        <v>MD006_E9</v>
      </c>
      <c r="R659" s="8">
        <f t="shared" si="403"/>
        <v>855</v>
      </c>
      <c r="S659" s="8">
        <f t="shared" si="403"/>
        <v>835</v>
      </c>
      <c r="T659" s="8">
        <f t="shared" si="403"/>
        <v>795</v>
      </c>
      <c r="U659" s="8">
        <f t="shared" si="403"/>
        <v>770</v>
      </c>
      <c r="V659" s="8">
        <f t="shared" si="403"/>
        <v>755</v>
      </c>
      <c r="W659" s="8">
        <f t="shared" si="403"/>
        <v>740</v>
      </c>
      <c r="X659" s="8">
        <f t="shared" si="403"/>
        <v>730</v>
      </c>
      <c r="Y659" s="8">
        <f t="shared" si="403"/>
        <v>725</v>
      </c>
      <c r="Z659" s="8">
        <f t="shared" si="403"/>
        <v>715</v>
      </c>
      <c r="AA659" s="8">
        <f t="shared" si="403"/>
        <v>710</v>
      </c>
      <c r="AB659" s="8">
        <f t="shared" si="403"/>
        <v>705</v>
      </c>
      <c r="AC659" s="8" t="str">
        <f t="shared" si="403"/>
        <v/>
      </c>
      <c r="AD659" s="8" t="str">
        <f t="shared" si="403"/>
        <v/>
      </c>
      <c r="AE659" s="8" t="str">
        <f t="shared" si="403"/>
        <v/>
      </c>
      <c r="AF659" s="8" t="str">
        <f t="shared" si="403"/>
        <v/>
      </c>
      <c r="AG659" s="8" t="str">
        <f t="shared" si="403"/>
        <v/>
      </c>
      <c r="AH659" s="8" t="str">
        <f t="shared" si="402"/>
        <v/>
      </c>
      <c r="AI659" s="8" t="str">
        <f t="shared" si="402"/>
        <v/>
      </c>
      <c r="AJ659" s="8" t="str">
        <f t="shared" si="402"/>
        <v/>
      </c>
      <c r="AK659" s="8" t="str">
        <f t="shared" si="402"/>
        <v/>
      </c>
      <c r="AL659" s="8" t="str">
        <f t="shared" si="402"/>
        <v/>
      </c>
      <c r="AM659" s="8" t="str">
        <f t="shared" si="402"/>
        <v/>
      </c>
      <c r="AN659" s="8" t="str">
        <f t="shared" si="402"/>
        <v/>
      </c>
      <c r="AO659" s="8" t="str">
        <f t="shared" si="402"/>
        <v/>
      </c>
      <c r="AQ659" s="8">
        <f t="shared" si="406"/>
        <v>100</v>
      </c>
      <c r="AR659" s="8">
        <f t="shared" si="407"/>
        <v>12.93</v>
      </c>
      <c r="AS659" s="8" t="str">
        <f t="shared" si="408"/>
        <v>MD006_E9</v>
      </c>
      <c r="AT659" s="8">
        <f t="shared" si="409"/>
        <v>865</v>
      </c>
      <c r="AU659" s="8">
        <f t="shared" si="410"/>
        <v>845</v>
      </c>
      <c r="AV659" s="8">
        <f t="shared" si="411"/>
        <v>805</v>
      </c>
      <c r="AW659" s="8">
        <f t="shared" si="412"/>
        <v>780</v>
      </c>
      <c r="AX659" s="8">
        <f t="shared" si="413"/>
        <v>765</v>
      </c>
      <c r="AY659" s="8">
        <f t="shared" si="414"/>
        <v>750</v>
      </c>
      <c r="AZ659" s="8">
        <f t="shared" si="415"/>
        <v>740</v>
      </c>
      <c r="BA659" s="8">
        <f t="shared" si="416"/>
        <v>735</v>
      </c>
      <c r="BB659" s="8">
        <f t="shared" si="417"/>
        <v>725</v>
      </c>
      <c r="BC659" s="8">
        <f t="shared" si="418"/>
        <v>720</v>
      </c>
      <c r="BD659" s="8">
        <f t="shared" si="419"/>
        <v>715</v>
      </c>
      <c r="BE659" s="8" t="str">
        <f t="shared" si="420"/>
        <v/>
      </c>
      <c r="BF659" s="8" t="str">
        <f t="shared" si="421"/>
        <v/>
      </c>
      <c r="BG659" s="8" t="str">
        <f t="shared" si="422"/>
        <v/>
      </c>
      <c r="BH659" s="8" t="str">
        <f t="shared" si="423"/>
        <v/>
      </c>
      <c r="BI659" s="8" t="str">
        <f t="shared" si="424"/>
        <v/>
      </c>
      <c r="BJ659" s="8" t="str">
        <f t="shared" si="425"/>
        <v/>
      </c>
      <c r="BK659" s="8" t="str">
        <f t="shared" si="426"/>
        <v/>
      </c>
      <c r="BL659" s="8" t="str">
        <f t="shared" si="427"/>
        <v/>
      </c>
      <c r="BM659" s="8" t="str">
        <f t="shared" si="428"/>
        <v/>
      </c>
      <c r="BN659" s="8" t="str">
        <f t="shared" si="429"/>
        <v/>
      </c>
      <c r="BO659" s="8" t="str">
        <f t="shared" si="430"/>
        <v/>
      </c>
      <c r="BP659" s="8" t="str">
        <f t="shared" si="431"/>
        <v/>
      </c>
      <c r="BQ659" s="8" t="str">
        <f t="shared" si="432"/>
        <v/>
      </c>
    </row>
    <row r="660" spans="1:69" x14ac:dyDescent="0.2">
      <c r="A660" s="8" t="str">
        <f>Binning!B657</f>
        <v>DCS_DDR</v>
      </c>
      <c r="B660" s="8" t="str">
        <f>Binning!C657</f>
        <v>MD006</v>
      </c>
      <c r="C660" s="8" t="str">
        <f>Binning!D657</f>
        <v>E10</v>
      </c>
      <c r="D660" s="8" t="str">
        <f>Binning!F657</f>
        <v>MD006_E10</v>
      </c>
      <c r="E660" s="8" t="str">
        <f>Binning!G657</f>
        <v>Bin1</v>
      </c>
      <c r="F660" s="8">
        <f>Binning!H657</f>
        <v>835</v>
      </c>
      <c r="G660" s="8">
        <f>Binning!I657</f>
        <v>130</v>
      </c>
      <c r="H660" s="8">
        <f>Binning!J657</f>
        <v>12.9</v>
      </c>
      <c r="J660" s="8">
        <f>Binning!L657</f>
        <v>855</v>
      </c>
      <c r="K660" s="8">
        <f>Binning!M657</f>
        <v>660</v>
      </c>
      <c r="L660" s="8">
        <f>Binning!N657</f>
        <v>10</v>
      </c>
      <c r="M660" s="8">
        <f>Binning!Y657</f>
        <v>5</v>
      </c>
      <c r="O660" s="8">
        <f t="shared" si="404"/>
        <v>100</v>
      </c>
      <c r="P660" s="8">
        <f>Binning!AZ657</f>
        <v>12.93</v>
      </c>
      <c r="Q660" s="8" t="str">
        <f t="shared" si="405"/>
        <v>MD006_E10</v>
      </c>
      <c r="R660" s="8">
        <f t="shared" si="403"/>
        <v>855</v>
      </c>
      <c r="S660" s="8">
        <f t="shared" si="403"/>
        <v>820</v>
      </c>
      <c r="T660" s="8">
        <f t="shared" si="403"/>
        <v>780</v>
      </c>
      <c r="U660" s="8">
        <f t="shared" si="403"/>
        <v>755</v>
      </c>
      <c r="V660" s="8">
        <f t="shared" si="403"/>
        <v>740</v>
      </c>
      <c r="W660" s="8">
        <f t="shared" si="403"/>
        <v>725</v>
      </c>
      <c r="X660" s="8">
        <f t="shared" si="403"/>
        <v>715</v>
      </c>
      <c r="Y660" s="8">
        <f t="shared" si="403"/>
        <v>710</v>
      </c>
      <c r="Z660" s="8">
        <f t="shared" si="403"/>
        <v>700</v>
      </c>
      <c r="AA660" s="8">
        <f t="shared" si="403"/>
        <v>695</v>
      </c>
      <c r="AB660" s="8">
        <f t="shared" si="403"/>
        <v>690</v>
      </c>
      <c r="AC660" s="8" t="str">
        <f t="shared" si="403"/>
        <v/>
      </c>
      <c r="AD660" s="8" t="str">
        <f t="shared" si="403"/>
        <v/>
      </c>
      <c r="AE660" s="8" t="str">
        <f t="shared" si="403"/>
        <v/>
      </c>
      <c r="AF660" s="8" t="str">
        <f t="shared" si="403"/>
        <v/>
      </c>
      <c r="AG660" s="8" t="str">
        <f t="shared" si="403"/>
        <v/>
      </c>
      <c r="AH660" s="8" t="str">
        <f t="shared" si="402"/>
        <v/>
      </c>
      <c r="AI660" s="8" t="str">
        <f t="shared" si="402"/>
        <v/>
      </c>
      <c r="AJ660" s="8" t="str">
        <f t="shared" si="402"/>
        <v/>
      </c>
      <c r="AK660" s="8" t="str">
        <f t="shared" si="402"/>
        <v/>
      </c>
      <c r="AL660" s="8" t="str">
        <f t="shared" si="402"/>
        <v/>
      </c>
      <c r="AM660" s="8" t="str">
        <f t="shared" si="402"/>
        <v/>
      </c>
      <c r="AN660" s="8" t="str">
        <f t="shared" si="402"/>
        <v/>
      </c>
      <c r="AO660" s="8" t="str">
        <f t="shared" si="402"/>
        <v/>
      </c>
      <c r="AQ660" s="8">
        <f t="shared" si="406"/>
        <v>100</v>
      </c>
      <c r="AR660" s="8">
        <f t="shared" si="407"/>
        <v>12.93</v>
      </c>
      <c r="AS660" s="8" t="str">
        <f t="shared" si="408"/>
        <v>MD006_E10</v>
      </c>
      <c r="AT660" s="8">
        <f t="shared" si="409"/>
        <v>865</v>
      </c>
      <c r="AU660" s="8">
        <f t="shared" si="410"/>
        <v>830</v>
      </c>
      <c r="AV660" s="8">
        <f t="shared" si="411"/>
        <v>790</v>
      </c>
      <c r="AW660" s="8">
        <f t="shared" si="412"/>
        <v>765</v>
      </c>
      <c r="AX660" s="8">
        <f t="shared" si="413"/>
        <v>750</v>
      </c>
      <c r="AY660" s="8">
        <f t="shared" si="414"/>
        <v>735</v>
      </c>
      <c r="AZ660" s="8">
        <f t="shared" si="415"/>
        <v>725</v>
      </c>
      <c r="BA660" s="8">
        <f t="shared" si="416"/>
        <v>720</v>
      </c>
      <c r="BB660" s="8">
        <f t="shared" si="417"/>
        <v>710</v>
      </c>
      <c r="BC660" s="8">
        <f t="shared" si="418"/>
        <v>705</v>
      </c>
      <c r="BD660" s="8">
        <f t="shared" si="419"/>
        <v>700</v>
      </c>
      <c r="BE660" s="8" t="str">
        <f t="shared" si="420"/>
        <v/>
      </c>
      <c r="BF660" s="8" t="str">
        <f t="shared" si="421"/>
        <v/>
      </c>
      <c r="BG660" s="8" t="str">
        <f t="shared" si="422"/>
        <v/>
      </c>
      <c r="BH660" s="8" t="str">
        <f t="shared" si="423"/>
        <v/>
      </c>
      <c r="BI660" s="8" t="str">
        <f t="shared" si="424"/>
        <v/>
      </c>
      <c r="BJ660" s="8" t="str">
        <f t="shared" si="425"/>
        <v/>
      </c>
      <c r="BK660" s="8" t="str">
        <f t="shared" si="426"/>
        <v/>
      </c>
      <c r="BL660" s="8" t="str">
        <f t="shared" si="427"/>
        <v/>
      </c>
      <c r="BM660" s="8" t="str">
        <f t="shared" si="428"/>
        <v/>
      </c>
      <c r="BN660" s="8" t="str">
        <f t="shared" si="429"/>
        <v/>
      </c>
      <c r="BO660" s="8" t="str">
        <f t="shared" si="430"/>
        <v/>
      </c>
      <c r="BP660" s="8" t="str">
        <f t="shared" si="431"/>
        <v/>
      </c>
      <c r="BQ660" s="8" t="str">
        <f t="shared" si="432"/>
        <v/>
      </c>
    </row>
    <row r="661" spans="1:69" x14ac:dyDescent="0.2">
      <c r="A661" s="8" t="str">
        <f>Binning!B658</f>
        <v>DCS_DDR</v>
      </c>
      <c r="B661" s="8" t="str">
        <f>Binning!C658</f>
        <v>MD006</v>
      </c>
      <c r="C661" s="8" t="str">
        <f>Binning!D658</f>
        <v>E11</v>
      </c>
      <c r="D661" s="8" t="str">
        <f>Binning!F658</f>
        <v>MD006_E11</v>
      </c>
      <c r="E661" s="8" t="str">
        <f>Binning!G658</f>
        <v>Bin1</v>
      </c>
      <c r="F661" s="8">
        <f>Binning!H658</f>
        <v>820</v>
      </c>
      <c r="G661" s="8">
        <f>Binning!I658</f>
        <v>130</v>
      </c>
      <c r="H661" s="8">
        <f>Binning!J658</f>
        <v>12.9</v>
      </c>
      <c r="J661" s="8">
        <f>Binning!L658</f>
        <v>855</v>
      </c>
      <c r="K661" s="8">
        <f>Binning!M658</f>
        <v>660</v>
      </c>
      <c r="L661" s="8">
        <f>Binning!N658</f>
        <v>10</v>
      </c>
      <c r="M661" s="8">
        <f>Binning!Y658</f>
        <v>5</v>
      </c>
      <c r="O661" s="8">
        <f t="shared" si="404"/>
        <v>100</v>
      </c>
      <c r="P661" s="8">
        <f>Binning!AZ658</f>
        <v>12.93</v>
      </c>
      <c r="Q661" s="8" t="str">
        <f t="shared" si="405"/>
        <v>MD006_E11</v>
      </c>
      <c r="R661" s="8">
        <f t="shared" si="403"/>
        <v>855</v>
      </c>
      <c r="S661" s="8">
        <f t="shared" si="403"/>
        <v>805</v>
      </c>
      <c r="T661" s="8">
        <f t="shared" si="403"/>
        <v>765</v>
      </c>
      <c r="U661" s="8">
        <f t="shared" si="403"/>
        <v>740</v>
      </c>
      <c r="V661" s="8">
        <f t="shared" si="403"/>
        <v>725</v>
      </c>
      <c r="W661" s="8">
        <f t="shared" si="403"/>
        <v>710</v>
      </c>
      <c r="X661" s="8">
        <f t="shared" si="403"/>
        <v>700</v>
      </c>
      <c r="Y661" s="8">
        <f t="shared" si="403"/>
        <v>695</v>
      </c>
      <c r="Z661" s="8">
        <f t="shared" si="403"/>
        <v>685</v>
      </c>
      <c r="AA661" s="8">
        <f t="shared" si="403"/>
        <v>680</v>
      </c>
      <c r="AB661" s="8">
        <f t="shared" si="403"/>
        <v>675</v>
      </c>
      <c r="AC661" s="8" t="str">
        <f t="shared" si="403"/>
        <v/>
      </c>
      <c r="AD661" s="8" t="str">
        <f t="shared" si="403"/>
        <v/>
      </c>
      <c r="AE661" s="8" t="str">
        <f t="shared" si="403"/>
        <v/>
      </c>
      <c r="AF661" s="8" t="str">
        <f t="shared" si="403"/>
        <v/>
      </c>
      <c r="AG661" s="8" t="str">
        <f t="shared" si="403"/>
        <v/>
      </c>
      <c r="AH661" s="8" t="str">
        <f t="shared" si="402"/>
        <v/>
      </c>
      <c r="AI661" s="8" t="str">
        <f t="shared" si="402"/>
        <v/>
      </c>
      <c r="AJ661" s="8" t="str">
        <f t="shared" si="402"/>
        <v/>
      </c>
      <c r="AK661" s="8" t="str">
        <f t="shared" si="402"/>
        <v/>
      </c>
      <c r="AL661" s="8" t="str">
        <f t="shared" si="402"/>
        <v/>
      </c>
      <c r="AM661" s="8" t="str">
        <f t="shared" si="402"/>
        <v/>
      </c>
      <c r="AN661" s="8" t="str">
        <f t="shared" si="402"/>
        <v/>
      </c>
      <c r="AO661" s="8" t="str">
        <f t="shared" si="402"/>
        <v/>
      </c>
      <c r="AQ661" s="8">
        <f t="shared" si="406"/>
        <v>100</v>
      </c>
      <c r="AR661" s="8">
        <f t="shared" si="407"/>
        <v>12.93</v>
      </c>
      <c r="AS661" s="8" t="str">
        <f t="shared" si="408"/>
        <v>MD006_E11</v>
      </c>
      <c r="AT661" s="8">
        <f t="shared" si="409"/>
        <v>865</v>
      </c>
      <c r="AU661" s="8">
        <f t="shared" si="410"/>
        <v>815</v>
      </c>
      <c r="AV661" s="8">
        <f t="shared" si="411"/>
        <v>775</v>
      </c>
      <c r="AW661" s="8">
        <f t="shared" si="412"/>
        <v>750</v>
      </c>
      <c r="AX661" s="8">
        <f t="shared" si="413"/>
        <v>735</v>
      </c>
      <c r="AY661" s="8">
        <f t="shared" si="414"/>
        <v>720</v>
      </c>
      <c r="AZ661" s="8">
        <f t="shared" si="415"/>
        <v>710</v>
      </c>
      <c r="BA661" s="8">
        <f t="shared" si="416"/>
        <v>705</v>
      </c>
      <c r="BB661" s="8">
        <f t="shared" si="417"/>
        <v>695</v>
      </c>
      <c r="BC661" s="8">
        <f t="shared" si="418"/>
        <v>690</v>
      </c>
      <c r="BD661" s="8">
        <f t="shared" si="419"/>
        <v>685</v>
      </c>
      <c r="BE661" s="8" t="str">
        <f t="shared" si="420"/>
        <v/>
      </c>
      <c r="BF661" s="8" t="str">
        <f t="shared" si="421"/>
        <v/>
      </c>
      <c r="BG661" s="8" t="str">
        <f t="shared" si="422"/>
        <v/>
      </c>
      <c r="BH661" s="8" t="str">
        <f t="shared" si="423"/>
        <v/>
      </c>
      <c r="BI661" s="8" t="str">
        <f t="shared" si="424"/>
        <v/>
      </c>
      <c r="BJ661" s="8" t="str">
        <f t="shared" si="425"/>
        <v/>
      </c>
      <c r="BK661" s="8" t="str">
        <f t="shared" si="426"/>
        <v/>
      </c>
      <c r="BL661" s="8" t="str">
        <f t="shared" si="427"/>
        <v/>
      </c>
      <c r="BM661" s="8" t="str">
        <f t="shared" si="428"/>
        <v/>
      </c>
      <c r="BN661" s="8" t="str">
        <f t="shared" si="429"/>
        <v/>
      </c>
      <c r="BO661" s="8" t="str">
        <f t="shared" si="430"/>
        <v/>
      </c>
      <c r="BP661" s="8" t="str">
        <f t="shared" si="431"/>
        <v/>
      </c>
      <c r="BQ661" s="8" t="str">
        <f t="shared" si="432"/>
        <v/>
      </c>
    </row>
    <row r="662" spans="1:69" x14ac:dyDescent="0.2">
      <c r="A662" s="8" t="str">
        <f>Binning!B659</f>
        <v>DCS_DDR</v>
      </c>
      <c r="B662" s="8" t="str">
        <f>Binning!C659</f>
        <v>MD006</v>
      </c>
      <c r="C662" s="8" t="str">
        <f>Binning!D659</f>
        <v>E12</v>
      </c>
      <c r="D662" s="8" t="str">
        <f>Binning!F659</f>
        <v>MD006_E12</v>
      </c>
      <c r="E662" s="8" t="str">
        <f>Binning!G659</f>
        <v>Bin1</v>
      </c>
      <c r="F662" s="8">
        <f>Binning!H659</f>
        <v>805</v>
      </c>
      <c r="G662" s="8">
        <f>Binning!I659</f>
        <v>130</v>
      </c>
      <c r="H662" s="8">
        <f>Binning!J659</f>
        <v>12.9</v>
      </c>
      <c r="J662" s="8">
        <f>Binning!L659</f>
        <v>855</v>
      </c>
      <c r="K662" s="8">
        <f>Binning!M659</f>
        <v>660</v>
      </c>
      <c r="L662" s="8">
        <f>Binning!N659</f>
        <v>10</v>
      </c>
      <c r="M662" s="8">
        <f>Binning!Y659</f>
        <v>5</v>
      </c>
      <c r="O662" s="8">
        <f t="shared" si="404"/>
        <v>100</v>
      </c>
      <c r="P662" s="8">
        <f>Binning!AZ659</f>
        <v>12.93</v>
      </c>
      <c r="Q662" s="8" t="str">
        <f t="shared" si="405"/>
        <v>MD006_E12</v>
      </c>
      <c r="R662" s="8">
        <f t="shared" si="403"/>
        <v>855</v>
      </c>
      <c r="S662" s="8">
        <f t="shared" si="403"/>
        <v>790</v>
      </c>
      <c r="T662" s="8">
        <f t="shared" si="403"/>
        <v>750</v>
      </c>
      <c r="U662" s="8">
        <f t="shared" si="403"/>
        <v>725</v>
      </c>
      <c r="V662" s="8">
        <f t="shared" si="403"/>
        <v>710</v>
      </c>
      <c r="W662" s="8">
        <f t="shared" si="403"/>
        <v>695</v>
      </c>
      <c r="X662" s="8">
        <f t="shared" si="403"/>
        <v>685</v>
      </c>
      <c r="Y662" s="8">
        <f t="shared" si="403"/>
        <v>680</v>
      </c>
      <c r="Z662" s="8">
        <f t="shared" si="403"/>
        <v>670</v>
      </c>
      <c r="AA662" s="8">
        <f t="shared" si="403"/>
        <v>665</v>
      </c>
      <c r="AB662" s="8">
        <f t="shared" si="403"/>
        <v>660</v>
      </c>
      <c r="AC662" s="8" t="str">
        <f t="shared" si="403"/>
        <v/>
      </c>
      <c r="AD662" s="8" t="str">
        <f t="shared" si="403"/>
        <v/>
      </c>
      <c r="AE662" s="8" t="str">
        <f t="shared" si="403"/>
        <v/>
      </c>
      <c r="AF662" s="8" t="str">
        <f t="shared" si="403"/>
        <v/>
      </c>
      <c r="AG662" s="8" t="str">
        <f t="shared" si="403"/>
        <v/>
      </c>
      <c r="AH662" s="8" t="str">
        <f t="shared" si="402"/>
        <v/>
      </c>
      <c r="AI662" s="8" t="str">
        <f t="shared" si="402"/>
        <v/>
      </c>
      <c r="AJ662" s="8" t="str">
        <f t="shared" si="402"/>
        <v/>
      </c>
      <c r="AK662" s="8" t="str">
        <f t="shared" si="402"/>
        <v/>
      </c>
      <c r="AL662" s="8" t="str">
        <f t="shared" si="402"/>
        <v/>
      </c>
      <c r="AM662" s="8" t="str">
        <f t="shared" si="402"/>
        <v/>
      </c>
      <c r="AN662" s="8" t="str">
        <f t="shared" si="402"/>
        <v/>
      </c>
      <c r="AO662" s="8" t="str">
        <f t="shared" si="402"/>
        <v/>
      </c>
      <c r="AQ662" s="8">
        <f t="shared" si="406"/>
        <v>100</v>
      </c>
      <c r="AR662" s="8">
        <f t="shared" si="407"/>
        <v>12.93</v>
      </c>
      <c r="AS662" s="8" t="str">
        <f t="shared" si="408"/>
        <v>MD006_E12</v>
      </c>
      <c r="AT662" s="8">
        <f t="shared" si="409"/>
        <v>865</v>
      </c>
      <c r="AU662" s="8">
        <f t="shared" si="410"/>
        <v>800</v>
      </c>
      <c r="AV662" s="8">
        <f t="shared" si="411"/>
        <v>760</v>
      </c>
      <c r="AW662" s="8">
        <f t="shared" si="412"/>
        <v>735</v>
      </c>
      <c r="AX662" s="8">
        <f t="shared" si="413"/>
        <v>720</v>
      </c>
      <c r="AY662" s="8">
        <f t="shared" si="414"/>
        <v>705</v>
      </c>
      <c r="AZ662" s="8">
        <f t="shared" si="415"/>
        <v>695</v>
      </c>
      <c r="BA662" s="8">
        <f t="shared" si="416"/>
        <v>690</v>
      </c>
      <c r="BB662" s="8">
        <f t="shared" si="417"/>
        <v>680</v>
      </c>
      <c r="BC662" s="8">
        <f t="shared" si="418"/>
        <v>675</v>
      </c>
      <c r="BD662" s="8">
        <f t="shared" si="419"/>
        <v>670</v>
      </c>
      <c r="BE662" s="8" t="str">
        <f t="shared" si="420"/>
        <v/>
      </c>
      <c r="BF662" s="8" t="str">
        <f t="shared" si="421"/>
        <v/>
      </c>
      <c r="BG662" s="8" t="str">
        <f t="shared" si="422"/>
        <v/>
      </c>
      <c r="BH662" s="8" t="str">
        <f t="shared" si="423"/>
        <v/>
      </c>
      <c r="BI662" s="8" t="str">
        <f t="shared" si="424"/>
        <v/>
      </c>
      <c r="BJ662" s="8" t="str">
        <f t="shared" si="425"/>
        <v/>
      </c>
      <c r="BK662" s="8" t="str">
        <f t="shared" si="426"/>
        <v/>
      </c>
      <c r="BL662" s="8" t="str">
        <f t="shared" si="427"/>
        <v/>
      </c>
      <c r="BM662" s="8" t="str">
        <f t="shared" si="428"/>
        <v/>
      </c>
      <c r="BN662" s="8" t="str">
        <f t="shared" si="429"/>
        <v/>
      </c>
      <c r="BO662" s="8" t="str">
        <f t="shared" si="430"/>
        <v/>
      </c>
      <c r="BP662" s="8" t="str">
        <f t="shared" si="431"/>
        <v/>
      </c>
      <c r="BQ662" s="8" t="str">
        <f t="shared" si="432"/>
        <v/>
      </c>
    </row>
    <row r="663" spans="1:69" x14ac:dyDescent="0.2">
      <c r="A663" s="8" t="str">
        <f>Binning!B660</f>
        <v>DCS_DDR</v>
      </c>
      <c r="B663" s="8" t="str">
        <f>Binning!C660</f>
        <v>MD007</v>
      </c>
      <c r="C663" s="8" t="str">
        <f>Binning!D660</f>
        <v>E1</v>
      </c>
      <c r="D663" s="8" t="str">
        <f>Binning!F660</f>
        <v>MD007_E1</v>
      </c>
      <c r="E663" s="8" t="str">
        <f>Binning!G660</f>
        <v>Bin1</v>
      </c>
      <c r="F663" s="8">
        <f>Binning!H660</f>
        <v>1015</v>
      </c>
      <c r="G663" s="8">
        <f>Binning!I660</f>
        <v>135</v>
      </c>
      <c r="H663" s="8">
        <f>Binning!J660</f>
        <v>12.9</v>
      </c>
      <c r="J663" s="8">
        <f>Binning!L660</f>
        <v>920</v>
      </c>
      <c r="K663" s="8">
        <f>Binning!M660</f>
        <v>710</v>
      </c>
      <c r="L663" s="8">
        <f>Binning!N660</f>
        <v>0</v>
      </c>
      <c r="M663" s="8">
        <f>Binning!Y660</f>
        <v>5</v>
      </c>
      <c r="O663" s="8">
        <f t="shared" si="404"/>
        <v>100</v>
      </c>
      <c r="P663" s="8">
        <f>Binning!AZ660</f>
        <v>12.93</v>
      </c>
      <c r="Q663" s="8" t="str">
        <f t="shared" si="405"/>
        <v>MD007_E1</v>
      </c>
      <c r="R663" s="8">
        <f t="shared" si="403"/>
        <v>920</v>
      </c>
      <c r="S663" s="8">
        <f t="shared" si="403"/>
        <v>920</v>
      </c>
      <c r="T663" s="8">
        <f t="shared" si="403"/>
        <v>920</v>
      </c>
      <c r="U663" s="8">
        <f t="shared" si="403"/>
        <v>920</v>
      </c>
      <c r="V663" s="8">
        <f t="shared" si="403"/>
        <v>915</v>
      </c>
      <c r="W663" s="8">
        <f t="shared" si="403"/>
        <v>905</v>
      </c>
      <c r="X663" s="8">
        <f t="shared" si="403"/>
        <v>890</v>
      </c>
      <c r="Y663" s="8">
        <f t="shared" si="403"/>
        <v>885</v>
      </c>
      <c r="Z663" s="8">
        <f t="shared" si="403"/>
        <v>875</v>
      </c>
      <c r="AA663" s="8">
        <f t="shared" si="403"/>
        <v>870</v>
      </c>
      <c r="AB663" s="8">
        <f t="shared" si="403"/>
        <v>860</v>
      </c>
      <c r="AC663" s="8" t="str">
        <f t="shared" si="403"/>
        <v/>
      </c>
      <c r="AD663" s="8" t="str">
        <f t="shared" si="403"/>
        <v/>
      </c>
      <c r="AE663" s="8" t="str">
        <f t="shared" si="403"/>
        <v/>
      </c>
      <c r="AF663" s="8" t="str">
        <f t="shared" si="403"/>
        <v/>
      </c>
      <c r="AG663" s="8" t="str">
        <f t="shared" si="403"/>
        <v/>
      </c>
      <c r="AH663" s="8" t="str">
        <f t="shared" si="402"/>
        <v/>
      </c>
      <c r="AI663" s="8" t="str">
        <f t="shared" si="402"/>
        <v/>
      </c>
      <c r="AJ663" s="8" t="str">
        <f t="shared" si="402"/>
        <v/>
      </c>
      <c r="AK663" s="8" t="str">
        <f t="shared" si="402"/>
        <v/>
      </c>
      <c r="AL663" s="8" t="str">
        <f t="shared" si="402"/>
        <v/>
      </c>
      <c r="AM663" s="8" t="str">
        <f t="shared" si="402"/>
        <v/>
      </c>
      <c r="AN663" s="8" t="str">
        <f t="shared" si="402"/>
        <v/>
      </c>
      <c r="AO663" s="8" t="str">
        <f t="shared" si="402"/>
        <v/>
      </c>
      <c r="AQ663" s="8">
        <f t="shared" si="406"/>
        <v>100</v>
      </c>
      <c r="AR663" s="8">
        <f t="shared" si="407"/>
        <v>12.93</v>
      </c>
      <c r="AS663" s="8" t="str">
        <f t="shared" si="408"/>
        <v>MD007_E1</v>
      </c>
      <c r="AT663" s="8">
        <f t="shared" si="409"/>
        <v>920</v>
      </c>
      <c r="AU663" s="8">
        <f t="shared" si="410"/>
        <v>920</v>
      </c>
      <c r="AV663" s="8">
        <f t="shared" si="411"/>
        <v>920</v>
      </c>
      <c r="AW663" s="8">
        <f t="shared" si="412"/>
        <v>920</v>
      </c>
      <c r="AX663" s="8">
        <f t="shared" si="413"/>
        <v>915</v>
      </c>
      <c r="AY663" s="8">
        <f t="shared" si="414"/>
        <v>905</v>
      </c>
      <c r="AZ663" s="8">
        <f t="shared" si="415"/>
        <v>890</v>
      </c>
      <c r="BA663" s="8">
        <f t="shared" si="416"/>
        <v>885</v>
      </c>
      <c r="BB663" s="8">
        <f t="shared" si="417"/>
        <v>875</v>
      </c>
      <c r="BC663" s="8">
        <f t="shared" si="418"/>
        <v>870</v>
      </c>
      <c r="BD663" s="8">
        <f t="shared" si="419"/>
        <v>860</v>
      </c>
      <c r="BE663" s="8" t="str">
        <f t="shared" si="420"/>
        <v/>
      </c>
      <c r="BF663" s="8" t="str">
        <f t="shared" si="421"/>
        <v/>
      </c>
      <c r="BG663" s="8" t="str">
        <f t="shared" si="422"/>
        <v/>
      </c>
      <c r="BH663" s="8" t="str">
        <f t="shared" si="423"/>
        <v/>
      </c>
      <c r="BI663" s="8" t="str">
        <f t="shared" si="424"/>
        <v/>
      </c>
      <c r="BJ663" s="8" t="str">
        <f t="shared" si="425"/>
        <v/>
      </c>
      <c r="BK663" s="8" t="str">
        <f t="shared" si="426"/>
        <v/>
      </c>
      <c r="BL663" s="8" t="str">
        <f t="shared" si="427"/>
        <v/>
      </c>
      <c r="BM663" s="8" t="str">
        <f t="shared" si="428"/>
        <v/>
      </c>
      <c r="BN663" s="8" t="str">
        <f t="shared" si="429"/>
        <v/>
      </c>
      <c r="BO663" s="8" t="str">
        <f t="shared" si="430"/>
        <v/>
      </c>
      <c r="BP663" s="8" t="str">
        <f t="shared" si="431"/>
        <v/>
      </c>
      <c r="BQ663" s="8" t="str">
        <f t="shared" si="432"/>
        <v/>
      </c>
    </row>
    <row r="664" spans="1:69" x14ac:dyDescent="0.2">
      <c r="A664" s="8" t="str">
        <f>Binning!B661</f>
        <v>DCS_DDR</v>
      </c>
      <c r="B664" s="8" t="str">
        <f>Binning!C661</f>
        <v>MD007</v>
      </c>
      <c r="C664" s="8" t="str">
        <f>Binning!D661</f>
        <v>E2</v>
      </c>
      <c r="D664" s="8" t="str">
        <f>Binning!F661</f>
        <v>MD007_E2</v>
      </c>
      <c r="E664" s="8" t="str">
        <f>Binning!G661</f>
        <v>Bin1</v>
      </c>
      <c r="F664" s="8">
        <f>Binning!H661</f>
        <v>1000</v>
      </c>
      <c r="G664" s="8">
        <f>Binning!I661</f>
        <v>135</v>
      </c>
      <c r="H664" s="8">
        <f>Binning!J661</f>
        <v>12.9</v>
      </c>
      <c r="J664" s="8">
        <f>Binning!L661</f>
        <v>910</v>
      </c>
      <c r="K664" s="8">
        <f>Binning!M661</f>
        <v>710</v>
      </c>
      <c r="L664" s="8">
        <f>Binning!N661</f>
        <v>0</v>
      </c>
      <c r="M664" s="8">
        <f>Binning!Y661</f>
        <v>5</v>
      </c>
      <c r="O664" s="8">
        <f t="shared" si="404"/>
        <v>100</v>
      </c>
      <c r="P664" s="8">
        <f>Binning!AZ661</f>
        <v>12.93</v>
      </c>
      <c r="Q664" s="8" t="str">
        <f t="shared" si="405"/>
        <v>MD007_E2</v>
      </c>
      <c r="R664" s="8">
        <f t="shared" si="403"/>
        <v>910</v>
      </c>
      <c r="S664" s="8">
        <f t="shared" si="403"/>
        <v>910</v>
      </c>
      <c r="T664" s="8">
        <f t="shared" si="403"/>
        <v>910</v>
      </c>
      <c r="U664" s="8">
        <f t="shared" si="403"/>
        <v>910</v>
      </c>
      <c r="V664" s="8">
        <f t="shared" si="403"/>
        <v>900</v>
      </c>
      <c r="W664" s="8">
        <f t="shared" si="403"/>
        <v>890</v>
      </c>
      <c r="X664" s="8">
        <f t="shared" si="403"/>
        <v>875</v>
      </c>
      <c r="Y664" s="8">
        <f t="shared" si="403"/>
        <v>870</v>
      </c>
      <c r="Z664" s="8">
        <f t="shared" si="403"/>
        <v>860</v>
      </c>
      <c r="AA664" s="8">
        <f t="shared" si="403"/>
        <v>855</v>
      </c>
      <c r="AB664" s="8">
        <f t="shared" si="403"/>
        <v>845</v>
      </c>
      <c r="AC664" s="8" t="str">
        <f t="shared" si="403"/>
        <v/>
      </c>
      <c r="AD664" s="8" t="str">
        <f t="shared" si="403"/>
        <v/>
      </c>
      <c r="AE664" s="8" t="str">
        <f t="shared" si="403"/>
        <v/>
      </c>
      <c r="AF664" s="8" t="str">
        <f t="shared" si="403"/>
        <v/>
      </c>
      <c r="AG664" s="8" t="str">
        <f t="shared" si="403"/>
        <v/>
      </c>
      <c r="AH664" s="8" t="str">
        <f t="shared" si="402"/>
        <v/>
      </c>
      <c r="AI664" s="8" t="str">
        <f t="shared" si="402"/>
        <v/>
      </c>
      <c r="AJ664" s="8" t="str">
        <f t="shared" si="402"/>
        <v/>
      </c>
      <c r="AK664" s="8" t="str">
        <f t="shared" si="402"/>
        <v/>
      </c>
      <c r="AL664" s="8" t="str">
        <f t="shared" si="402"/>
        <v/>
      </c>
      <c r="AM664" s="8" t="str">
        <f t="shared" si="402"/>
        <v/>
      </c>
      <c r="AN664" s="8" t="str">
        <f t="shared" si="402"/>
        <v/>
      </c>
      <c r="AO664" s="8" t="str">
        <f t="shared" si="402"/>
        <v/>
      </c>
      <c r="AQ664" s="8">
        <f t="shared" si="406"/>
        <v>100</v>
      </c>
      <c r="AR664" s="8">
        <f t="shared" si="407"/>
        <v>12.93</v>
      </c>
      <c r="AS664" s="8" t="str">
        <f t="shared" si="408"/>
        <v>MD007_E2</v>
      </c>
      <c r="AT664" s="8">
        <f t="shared" si="409"/>
        <v>910</v>
      </c>
      <c r="AU664" s="8">
        <f t="shared" si="410"/>
        <v>910</v>
      </c>
      <c r="AV664" s="8">
        <f t="shared" si="411"/>
        <v>910</v>
      </c>
      <c r="AW664" s="8">
        <f t="shared" si="412"/>
        <v>910</v>
      </c>
      <c r="AX664" s="8">
        <f t="shared" si="413"/>
        <v>900</v>
      </c>
      <c r="AY664" s="8">
        <f t="shared" si="414"/>
        <v>890</v>
      </c>
      <c r="AZ664" s="8">
        <f t="shared" si="415"/>
        <v>875</v>
      </c>
      <c r="BA664" s="8">
        <f t="shared" si="416"/>
        <v>870</v>
      </c>
      <c r="BB664" s="8">
        <f t="shared" si="417"/>
        <v>860</v>
      </c>
      <c r="BC664" s="8">
        <f t="shared" si="418"/>
        <v>855</v>
      </c>
      <c r="BD664" s="8">
        <f t="shared" si="419"/>
        <v>845</v>
      </c>
      <c r="BE664" s="8" t="str">
        <f t="shared" si="420"/>
        <v/>
      </c>
      <c r="BF664" s="8" t="str">
        <f t="shared" si="421"/>
        <v/>
      </c>
      <c r="BG664" s="8" t="str">
        <f t="shared" si="422"/>
        <v/>
      </c>
      <c r="BH664" s="8" t="str">
        <f t="shared" si="423"/>
        <v/>
      </c>
      <c r="BI664" s="8" t="str">
        <f t="shared" si="424"/>
        <v/>
      </c>
      <c r="BJ664" s="8" t="str">
        <f t="shared" si="425"/>
        <v/>
      </c>
      <c r="BK664" s="8" t="str">
        <f t="shared" si="426"/>
        <v/>
      </c>
      <c r="BL664" s="8" t="str">
        <f t="shared" si="427"/>
        <v/>
      </c>
      <c r="BM664" s="8" t="str">
        <f t="shared" si="428"/>
        <v/>
      </c>
      <c r="BN664" s="8" t="str">
        <f t="shared" si="429"/>
        <v/>
      </c>
      <c r="BO664" s="8" t="str">
        <f t="shared" si="430"/>
        <v/>
      </c>
      <c r="BP664" s="8" t="str">
        <f t="shared" si="431"/>
        <v/>
      </c>
      <c r="BQ664" s="8" t="str">
        <f t="shared" si="432"/>
        <v/>
      </c>
    </row>
    <row r="665" spans="1:69" x14ac:dyDescent="0.2">
      <c r="A665" s="8" t="str">
        <f>Binning!B662</f>
        <v>DCS_DDR</v>
      </c>
      <c r="B665" s="8" t="str">
        <f>Binning!C662</f>
        <v>MD007</v>
      </c>
      <c r="C665" s="8" t="str">
        <f>Binning!D662</f>
        <v>E3</v>
      </c>
      <c r="D665" s="8" t="str">
        <f>Binning!F662</f>
        <v>MD007_E3</v>
      </c>
      <c r="E665" s="8" t="str">
        <f>Binning!G662</f>
        <v>Bin1</v>
      </c>
      <c r="F665" s="8">
        <f>Binning!H662</f>
        <v>985</v>
      </c>
      <c r="G665" s="8">
        <f>Binning!I662</f>
        <v>135</v>
      </c>
      <c r="H665" s="8">
        <f>Binning!J662</f>
        <v>12.9</v>
      </c>
      <c r="J665" s="8">
        <f>Binning!L662</f>
        <v>900</v>
      </c>
      <c r="K665" s="8">
        <f>Binning!M662</f>
        <v>710</v>
      </c>
      <c r="L665" s="8">
        <f>Binning!N662</f>
        <v>0</v>
      </c>
      <c r="M665" s="8">
        <f>Binning!Y662</f>
        <v>5</v>
      </c>
      <c r="O665" s="8">
        <f t="shared" si="404"/>
        <v>100</v>
      </c>
      <c r="P665" s="8">
        <f>Binning!AZ662</f>
        <v>12.93</v>
      </c>
      <c r="Q665" s="8" t="str">
        <f t="shared" si="405"/>
        <v>MD007_E3</v>
      </c>
      <c r="R665" s="8">
        <f t="shared" si="403"/>
        <v>900</v>
      </c>
      <c r="S665" s="8">
        <f t="shared" si="403"/>
        <v>900</v>
      </c>
      <c r="T665" s="8">
        <f t="shared" si="403"/>
        <v>900</v>
      </c>
      <c r="U665" s="8">
        <f t="shared" si="403"/>
        <v>900</v>
      </c>
      <c r="V665" s="8">
        <f t="shared" si="403"/>
        <v>885</v>
      </c>
      <c r="W665" s="8">
        <f t="shared" si="403"/>
        <v>875</v>
      </c>
      <c r="X665" s="8">
        <f t="shared" si="403"/>
        <v>860</v>
      </c>
      <c r="Y665" s="8">
        <f t="shared" si="403"/>
        <v>855</v>
      </c>
      <c r="Z665" s="8">
        <f t="shared" si="403"/>
        <v>845</v>
      </c>
      <c r="AA665" s="8">
        <f t="shared" si="403"/>
        <v>840</v>
      </c>
      <c r="AB665" s="8">
        <f t="shared" si="403"/>
        <v>830</v>
      </c>
      <c r="AC665" s="8" t="str">
        <f t="shared" si="403"/>
        <v/>
      </c>
      <c r="AD665" s="8" t="str">
        <f t="shared" si="403"/>
        <v/>
      </c>
      <c r="AE665" s="8" t="str">
        <f t="shared" si="403"/>
        <v/>
      </c>
      <c r="AF665" s="8" t="str">
        <f t="shared" si="403"/>
        <v/>
      </c>
      <c r="AG665" s="8" t="str">
        <f t="shared" si="403"/>
        <v/>
      </c>
      <c r="AH665" s="8" t="str">
        <f t="shared" si="402"/>
        <v/>
      </c>
      <c r="AI665" s="8" t="str">
        <f t="shared" si="402"/>
        <v/>
      </c>
      <c r="AJ665" s="8" t="str">
        <f t="shared" si="402"/>
        <v/>
      </c>
      <c r="AK665" s="8" t="str">
        <f t="shared" si="402"/>
        <v/>
      </c>
      <c r="AL665" s="8" t="str">
        <f t="shared" si="402"/>
        <v/>
      </c>
      <c r="AM665" s="8" t="str">
        <f t="shared" si="402"/>
        <v/>
      </c>
      <c r="AN665" s="8" t="str">
        <f t="shared" si="402"/>
        <v/>
      </c>
      <c r="AO665" s="8" t="str">
        <f t="shared" si="402"/>
        <v/>
      </c>
      <c r="AQ665" s="8">
        <f t="shared" si="406"/>
        <v>100</v>
      </c>
      <c r="AR665" s="8">
        <f t="shared" si="407"/>
        <v>12.93</v>
      </c>
      <c r="AS665" s="8" t="str">
        <f t="shared" si="408"/>
        <v>MD007_E3</v>
      </c>
      <c r="AT665" s="8">
        <f t="shared" si="409"/>
        <v>900</v>
      </c>
      <c r="AU665" s="8">
        <f t="shared" si="410"/>
        <v>900</v>
      </c>
      <c r="AV665" s="8">
        <f t="shared" si="411"/>
        <v>900</v>
      </c>
      <c r="AW665" s="8">
        <f t="shared" si="412"/>
        <v>900</v>
      </c>
      <c r="AX665" s="8">
        <f t="shared" si="413"/>
        <v>885</v>
      </c>
      <c r="AY665" s="8">
        <f t="shared" si="414"/>
        <v>875</v>
      </c>
      <c r="AZ665" s="8">
        <f t="shared" si="415"/>
        <v>860</v>
      </c>
      <c r="BA665" s="8">
        <f t="shared" si="416"/>
        <v>855</v>
      </c>
      <c r="BB665" s="8">
        <f t="shared" si="417"/>
        <v>845</v>
      </c>
      <c r="BC665" s="8">
        <f t="shared" si="418"/>
        <v>840</v>
      </c>
      <c r="BD665" s="8">
        <f t="shared" si="419"/>
        <v>830</v>
      </c>
      <c r="BE665" s="8" t="str">
        <f t="shared" si="420"/>
        <v/>
      </c>
      <c r="BF665" s="8" t="str">
        <f t="shared" si="421"/>
        <v/>
      </c>
      <c r="BG665" s="8" t="str">
        <f t="shared" si="422"/>
        <v/>
      </c>
      <c r="BH665" s="8" t="str">
        <f t="shared" si="423"/>
        <v/>
      </c>
      <c r="BI665" s="8" t="str">
        <f t="shared" si="424"/>
        <v/>
      </c>
      <c r="BJ665" s="8" t="str">
        <f t="shared" si="425"/>
        <v/>
      </c>
      <c r="BK665" s="8" t="str">
        <f t="shared" si="426"/>
        <v/>
      </c>
      <c r="BL665" s="8" t="str">
        <f t="shared" si="427"/>
        <v/>
      </c>
      <c r="BM665" s="8" t="str">
        <f t="shared" si="428"/>
        <v/>
      </c>
      <c r="BN665" s="8" t="str">
        <f t="shared" si="429"/>
        <v/>
      </c>
      <c r="BO665" s="8" t="str">
        <f t="shared" si="430"/>
        <v/>
      </c>
      <c r="BP665" s="8" t="str">
        <f t="shared" si="431"/>
        <v/>
      </c>
      <c r="BQ665" s="8" t="str">
        <f t="shared" si="432"/>
        <v/>
      </c>
    </row>
    <row r="666" spans="1:69" x14ac:dyDescent="0.2">
      <c r="A666" s="8" t="str">
        <f>Binning!B663</f>
        <v>DCS_DDR</v>
      </c>
      <c r="B666" s="8" t="str">
        <f>Binning!C663</f>
        <v>MD007</v>
      </c>
      <c r="C666" s="8" t="str">
        <f>Binning!D663</f>
        <v>E4</v>
      </c>
      <c r="D666" s="8" t="str">
        <f>Binning!F663</f>
        <v>MD007_E4</v>
      </c>
      <c r="E666" s="8" t="str">
        <f>Binning!G663</f>
        <v>Bin1</v>
      </c>
      <c r="F666" s="8">
        <f>Binning!H663</f>
        <v>970</v>
      </c>
      <c r="G666" s="8">
        <f>Binning!I663</f>
        <v>135</v>
      </c>
      <c r="H666" s="8">
        <f>Binning!J663</f>
        <v>12.9</v>
      </c>
      <c r="J666" s="8">
        <f>Binning!L663</f>
        <v>900</v>
      </c>
      <c r="K666" s="8">
        <f>Binning!M663</f>
        <v>710</v>
      </c>
      <c r="L666" s="8">
        <f>Binning!N663</f>
        <v>0</v>
      </c>
      <c r="M666" s="8">
        <f>Binning!Y663</f>
        <v>5</v>
      </c>
      <c r="O666" s="8">
        <f t="shared" si="404"/>
        <v>100</v>
      </c>
      <c r="P666" s="8">
        <f>Binning!AZ663</f>
        <v>12.93</v>
      </c>
      <c r="Q666" s="8" t="str">
        <f t="shared" si="405"/>
        <v>MD007_E4</v>
      </c>
      <c r="R666" s="8">
        <f t="shared" si="403"/>
        <v>900</v>
      </c>
      <c r="S666" s="8">
        <f t="shared" si="403"/>
        <v>900</v>
      </c>
      <c r="T666" s="8">
        <f t="shared" si="403"/>
        <v>900</v>
      </c>
      <c r="U666" s="8">
        <f t="shared" si="403"/>
        <v>890</v>
      </c>
      <c r="V666" s="8">
        <f t="shared" si="403"/>
        <v>870</v>
      </c>
      <c r="W666" s="8">
        <f t="shared" si="403"/>
        <v>860</v>
      </c>
      <c r="X666" s="8">
        <f t="shared" si="403"/>
        <v>845</v>
      </c>
      <c r="Y666" s="8">
        <f t="shared" si="403"/>
        <v>840</v>
      </c>
      <c r="Z666" s="8">
        <f t="shared" si="403"/>
        <v>830</v>
      </c>
      <c r="AA666" s="8">
        <f t="shared" si="403"/>
        <v>825</v>
      </c>
      <c r="AB666" s="8">
        <f t="shared" si="403"/>
        <v>815</v>
      </c>
      <c r="AC666" s="8" t="str">
        <f t="shared" si="403"/>
        <v/>
      </c>
      <c r="AD666" s="8" t="str">
        <f t="shared" si="403"/>
        <v/>
      </c>
      <c r="AE666" s="8" t="str">
        <f t="shared" si="403"/>
        <v/>
      </c>
      <c r="AF666" s="8" t="str">
        <f t="shared" si="403"/>
        <v/>
      </c>
      <c r="AG666" s="8" t="str">
        <f t="shared" ref="AG666" si="433">IF($O666*1.03&gt;AG$2,MAX(MIN(FLOOR(($F666-$G666*LOG10($P666*AG$2/100))/$M666,1)*$M666,$J666),$K666),"")</f>
        <v/>
      </c>
      <c r="AH666" s="8" t="str">
        <f t="shared" si="402"/>
        <v/>
      </c>
      <c r="AI666" s="8" t="str">
        <f t="shared" si="402"/>
        <v/>
      </c>
      <c r="AJ666" s="8" t="str">
        <f t="shared" si="402"/>
        <v/>
      </c>
      <c r="AK666" s="8" t="str">
        <f t="shared" si="402"/>
        <v/>
      </c>
      <c r="AL666" s="8" t="str">
        <f t="shared" si="402"/>
        <v/>
      </c>
      <c r="AM666" s="8" t="str">
        <f t="shared" si="402"/>
        <v/>
      </c>
      <c r="AN666" s="8" t="str">
        <f t="shared" si="402"/>
        <v/>
      </c>
      <c r="AO666" s="8" t="str">
        <f t="shared" si="402"/>
        <v/>
      </c>
      <c r="AQ666" s="8">
        <f t="shared" si="406"/>
        <v>100</v>
      </c>
      <c r="AR666" s="8">
        <f t="shared" si="407"/>
        <v>12.93</v>
      </c>
      <c r="AS666" s="8" t="str">
        <f t="shared" si="408"/>
        <v>MD007_E4</v>
      </c>
      <c r="AT666" s="8">
        <f t="shared" si="409"/>
        <v>900</v>
      </c>
      <c r="AU666" s="8">
        <f t="shared" si="410"/>
        <v>900</v>
      </c>
      <c r="AV666" s="8">
        <f t="shared" si="411"/>
        <v>900</v>
      </c>
      <c r="AW666" s="8">
        <f t="shared" si="412"/>
        <v>890</v>
      </c>
      <c r="AX666" s="8">
        <f t="shared" si="413"/>
        <v>870</v>
      </c>
      <c r="AY666" s="8">
        <f t="shared" si="414"/>
        <v>860</v>
      </c>
      <c r="AZ666" s="8">
        <f t="shared" si="415"/>
        <v>845</v>
      </c>
      <c r="BA666" s="8">
        <f t="shared" si="416"/>
        <v>840</v>
      </c>
      <c r="BB666" s="8">
        <f t="shared" si="417"/>
        <v>830</v>
      </c>
      <c r="BC666" s="8">
        <f t="shared" si="418"/>
        <v>825</v>
      </c>
      <c r="BD666" s="8">
        <f t="shared" si="419"/>
        <v>815</v>
      </c>
      <c r="BE666" s="8" t="str">
        <f t="shared" si="420"/>
        <v/>
      </c>
      <c r="BF666" s="8" t="str">
        <f t="shared" si="421"/>
        <v/>
      </c>
      <c r="BG666" s="8" t="str">
        <f t="shared" si="422"/>
        <v/>
      </c>
      <c r="BH666" s="8" t="str">
        <f t="shared" si="423"/>
        <v/>
      </c>
      <c r="BI666" s="8" t="str">
        <f t="shared" si="424"/>
        <v/>
      </c>
      <c r="BJ666" s="8" t="str">
        <f t="shared" si="425"/>
        <v/>
      </c>
      <c r="BK666" s="8" t="str">
        <f t="shared" si="426"/>
        <v/>
      </c>
      <c r="BL666" s="8" t="str">
        <f t="shared" si="427"/>
        <v/>
      </c>
      <c r="BM666" s="8" t="str">
        <f t="shared" si="428"/>
        <v/>
      </c>
      <c r="BN666" s="8" t="str">
        <f t="shared" si="429"/>
        <v/>
      </c>
      <c r="BO666" s="8" t="str">
        <f t="shared" si="430"/>
        <v/>
      </c>
      <c r="BP666" s="8" t="str">
        <f t="shared" si="431"/>
        <v/>
      </c>
      <c r="BQ666" s="8" t="str">
        <f t="shared" si="432"/>
        <v/>
      </c>
    </row>
    <row r="667" spans="1:69" x14ac:dyDescent="0.2">
      <c r="A667" s="8" t="str">
        <f>Binning!B664</f>
        <v>DCS_DDR</v>
      </c>
      <c r="B667" s="8" t="str">
        <f>Binning!C664</f>
        <v>MD007</v>
      </c>
      <c r="C667" s="8" t="str">
        <f>Binning!D664</f>
        <v>E5</v>
      </c>
      <c r="D667" s="8" t="str">
        <f>Binning!F664</f>
        <v>MD007_E5</v>
      </c>
      <c r="E667" s="8" t="str">
        <f>Binning!G664</f>
        <v>Bin1</v>
      </c>
      <c r="F667" s="8">
        <f>Binning!H664</f>
        <v>955</v>
      </c>
      <c r="G667" s="8">
        <f>Binning!I664</f>
        <v>135</v>
      </c>
      <c r="H667" s="8">
        <f>Binning!J664</f>
        <v>12.9</v>
      </c>
      <c r="J667" s="8">
        <f>Binning!L664</f>
        <v>900</v>
      </c>
      <c r="K667" s="8">
        <f>Binning!M664</f>
        <v>710</v>
      </c>
      <c r="L667" s="8">
        <f>Binning!N664</f>
        <v>0</v>
      </c>
      <c r="M667" s="8">
        <f>Binning!Y664</f>
        <v>5</v>
      </c>
      <c r="O667" s="8">
        <f t="shared" si="404"/>
        <v>100</v>
      </c>
      <c r="P667" s="8">
        <f>Binning!AZ664</f>
        <v>12.93</v>
      </c>
      <c r="Q667" s="8" t="str">
        <f t="shared" si="405"/>
        <v>MD007_E5</v>
      </c>
      <c r="R667" s="8">
        <f t="shared" ref="R667:AG682" si="434">IF($O667*1.03&gt;R$2,MAX(MIN(FLOOR(($F667-$G667*LOG10($P667*R$2/100))/$M667,1)*$M667,$J667),$K667),"")</f>
        <v>900</v>
      </c>
      <c r="S667" s="8">
        <f t="shared" si="434"/>
        <v>900</v>
      </c>
      <c r="T667" s="8">
        <f t="shared" si="434"/>
        <v>895</v>
      </c>
      <c r="U667" s="8">
        <f t="shared" si="434"/>
        <v>875</v>
      </c>
      <c r="V667" s="8">
        <f t="shared" si="434"/>
        <v>855</v>
      </c>
      <c r="W667" s="8">
        <f t="shared" si="434"/>
        <v>845</v>
      </c>
      <c r="X667" s="8">
        <f t="shared" si="434"/>
        <v>830</v>
      </c>
      <c r="Y667" s="8">
        <f t="shared" si="434"/>
        <v>825</v>
      </c>
      <c r="Z667" s="8">
        <f t="shared" si="434"/>
        <v>815</v>
      </c>
      <c r="AA667" s="8">
        <f t="shared" si="434"/>
        <v>810</v>
      </c>
      <c r="AB667" s="8">
        <f t="shared" si="434"/>
        <v>800</v>
      </c>
      <c r="AC667" s="8" t="str">
        <f t="shared" si="434"/>
        <v/>
      </c>
      <c r="AD667" s="8" t="str">
        <f t="shared" si="434"/>
        <v/>
      </c>
      <c r="AE667" s="8" t="str">
        <f t="shared" si="434"/>
        <v/>
      </c>
      <c r="AF667" s="8" t="str">
        <f t="shared" si="434"/>
        <v/>
      </c>
      <c r="AG667" s="8" t="str">
        <f t="shared" si="434"/>
        <v/>
      </c>
      <c r="AH667" s="8" t="str">
        <f t="shared" si="402"/>
        <v/>
      </c>
      <c r="AI667" s="8" t="str">
        <f t="shared" si="402"/>
        <v/>
      </c>
      <c r="AJ667" s="8" t="str">
        <f t="shared" si="402"/>
        <v/>
      </c>
      <c r="AK667" s="8" t="str">
        <f t="shared" si="402"/>
        <v/>
      </c>
      <c r="AL667" s="8" t="str">
        <f t="shared" si="402"/>
        <v/>
      </c>
      <c r="AM667" s="8" t="str">
        <f t="shared" si="402"/>
        <v/>
      </c>
      <c r="AN667" s="8" t="str">
        <f t="shared" si="402"/>
        <v/>
      </c>
      <c r="AO667" s="8" t="str">
        <f t="shared" si="402"/>
        <v/>
      </c>
      <c r="AQ667" s="8">
        <f t="shared" si="406"/>
        <v>100</v>
      </c>
      <c r="AR667" s="8">
        <f t="shared" si="407"/>
        <v>12.93</v>
      </c>
      <c r="AS667" s="8" t="str">
        <f t="shared" si="408"/>
        <v>MD007_E5</v>
      </c>
      <c r="AT667" s="8">
        <f t="shared" si="409"/>
        <v>900</v>
      </c>
      <c r="AU667" s="8">
        <f t="shared" si="410"/>
        <v>900</v>
      </c>
      <c r="AV667" s="8">
        <f t="shared" si="411"/>
        <v>895</v>
      </c>
      <c r="AW667" s="8">
        <f t="shared" si="412"/>
        <v>875</v>
      </c>
      <c r="AX667" s="8">
        <f t="shared" si="413"/>
        <v>855</v>
      </c>
      <c r="AY667" s="8">
        <f t="shared" si="414"/>
        <v>845</v>
      </c>
      <c r="AZ667" s="8">
        <f t="shared" si="415"/>
        <v>830</v>
      </c>
      <c r="BA667" s="8">
        <f t="shared" si="416"/>
        <v>825</v>
      </c>
      <c r="BB667" s="8">
        <f t="shared" si="417"/>
        <v>815</v>
      </c>
      <c r="BC667" s="8">
        <f t="shared" si="418"/>
        <v>810</v>
      </c>
      <c r="BD667" s="8">
        <f t="shared" si="419"/>
        <v>800</v>
      </c>
      <c r="BE667" s="8" t="str">
        <f t="shared" si="420"/>
        <v/>
      </c>
      <c r="BF667" s="8" t="str">
        <f t="shared" si="421"/>
        <v/>
      </c>
      <c r="BG667" s="8" t="str">
        <f t="shared" si="422"/>
        <v/>
      </c>
      <c r="BH667" s="8" t="str">
        <f t="shared" si="423"/>
        <v/>
      </c>
      <c r="BI667" s="8" t="str">
        <f t="shared" si="424"/>
        <v/>
      </c>
      <c r="BJ667" s="8" t="str">
        <f t="shared" si="425"/>
        <v/>
      </c>
      <c r="BK667" s="8" t="str">
        <f t="shared" si="426"/>
        <v/>
      </c>
      <c r="BL667" s="8" t="str">
        <f t="shared" si="427"/>
        <v/>
      </c>
      <c r="BM667" s="8" t="str">
        <f t="shared" si="428"/>
        <v/>
      </c>
      <c r="BN667" s="8" t="str">
        <f t="shared" si="429"/>
        <v/>
      </c>
      <c r="BO667" s="8" t="str">
        <f t="shared" si="430"/>
        <v/>
      </c>
      <c r="BP667" s="8" t="str">
        <f t="shared" si="431"/>
        <v/>
      </c>
      <c r="BQ667" s="8" t="str">
        <f t="shared" si="432"/>
        <v/>
      </c>
    </row>
    <row r="668" spans="1:69" x14ac:dyDescent="0.2">
      <c r="A668" s="8" t="str">
        <f>Binning!B665</f>
        <v>DCS_DDR</v>
      </c>
      <c r="B668" s="8" t="str">
        <f>Binning!C665</f>
        <v>MD007</v>
      </c>
      <c r="C668" s="8" t="str">
        <f>Binning!D665</f>
        <v>E6</v>
      </c>
      <c r="D668" s="8" t="str">
        <f>Binning!F665</f>
        <v>MD007_E6</v>
      </c>
      <c r="E668" s="8" t="str">
        <f>Binning!G665</f>
        <v>Bin1</v>
      </c>
      <c r="F668" s="8">
        <f>Binning!H665</f>
        <v>940</v>
      </c>
      <c r="G668" s="8">
        <f>Binning!I665</f>
        <v>135</v>
      </c>
      <c r="H668" s="8">
        <f>Binning!J665</f>
        <v>12.9</v>
      </c>
      <c r="J668" s="8">
        <f>Binning!L665</f>
        <v>900</v>
      </c>
      <c r="K668" s="8">
        <f>Binning!M665</f>
        <v>710</v>
      </c>
      <c r="L668" s="8">
        <f>Binning!N665</f>
        <v>0</v>
      </c>
      <c r="M668" s="8">
        <f>Binning!Y665</f>
        <v>5</v>
      </c>
      <c r="O668" s="8">
        <f t="shared" si="404"/>
        <v>100</v>
      </c>
      <c r="P668" s="8">
        <f>Binning!AZ665</f>
        <v>12.93</v>
      </c>
      <c r="Q668" s="8" t="str">
        <f t="shared" si="405"/>
        <v>MD007_E6</v>
      </c>
      <c r="R668" s="8">
        <f t="shared" si="434"/>
        <v>900</v>
      </c>
      <c r="S668" s="8">
        <f t="shared" si="434"/>
        <v>900</v>
      </c>
      <c r="T668" s="8">
        <f t="shared" si="434"/>
        <v>880</v>
      </c>
      <c r="U668" s="8">
        <f t="shared" si="434"/>
        <v>860</v>
      </c>
      <c r="V668" s="8">
        <f t="shared" si="434"/>
        <v>840</v>
      </c>
      <c r="W668" s="8">
        <f t="shared" si="434"/>
        <v>830</v>
      </c>
      <c r="X668" s="8">
        <f t="shared" si="434"/>
        <v>815</v>
      </c>
      <c r="Y668" s="8">
        <f t="shared" si="434"/>
        <v>810</v>
      </c>
      <c r="Z668" s="8">
        <f t="shared" si="434"/>
        <v>800</v>
      </c>
      <c r="AA668" s="8">
        <f t="shared" si="434"/>
        <v>795</v>
      </c>
      <c r="AB668" s="8">
        <f t="shared" si="434"/>
        <v>785</v>
      </c>
      <c r="AC668" s="8" t="str">
        <f t="shared" si="434"/>
        <v/>
      </c>
      <c r="AD668" s="8" t="str">
        <f t="shared" si="434"/>
        <v/>
      </c>
      <c r="AE668" s="8" t="str">
        <f t="shared" si="434"/>
        <v/>
      </c>
      <c r="AF668" s="8" t="str">
        <f t="shared" si="434"/>
        <v/>
      </c>
      <c r="AG668" s="8" t="str">
        <f t="shared" si="434"/>
        <v/>
      </c>
      <c r="AH668" s="8" t="str">
        <f t="shared" si="402"/>
        <v/>
      </c>
      <c r="AI668" s="8" t="str">
        <f t="shared" si="402"/>
        <v/>
      </c>
      <c r="AJ668" s="8" t="str">
        <f t="shared" si="402"/>
        <v/>
      </c>
      <c r="AK668" s="8" t="str">
        <f t="shared" si="402"/>
        <v/>
      </c>
      <c r="AL668" s="8" t="str">
        <f t="shared" si="402"/>
        <v/>
      </c>
      <c r="AM668" s="8" t="str">
        <f t="shared" si="402"/>
        <v/>
      </c>
      <c r="AN668" s="8" t="str">
        <f t="shared" si="402"/>
        <v/>
      </c>
      <c r="AO668" s="8" t="str">
        <f t="shared" si="402"/>
        <v/>
      </c>
      <c r="AQ668" s="8">
        <f t="shared" si="406"/>
        <v>100</v>
      </c>
      <c r="AR668" s="8">
        <f t="shared" si="407"/>
        <v>12.93</v>
      </c>
      <c r="AS668" s="8" t="str">
        <f t="shared" si="408"/>
        <v>MD007_E6</v>
      </c>
      <c r="AT668" s="8">
        <f t="shared" si="409"/>
        <v>900</v>
      </c>
      <c r="AU668" s="8">
        <f t="shared" si="410"/>
        <v>900</v>
      </c>
      <c r="AV668" s="8">
        <f t="shared" si="411"/>
        <v>880</v>
      </c>
      <c r="AW668" s="8">
        <f t="shared" si="412"/>
        <v>860</v>
      </c>
      <c r="AX668" s="8">
        <f t="shared" si="413"/>
        <v>840</v>
      </c>
      <c r="AY668" s="8">
        <f t="shared" si="414"/>
        <v>830</v>
      </c>
      <c r="AZ668" s="8">
        <f t="shared" si="415"/>
        <v>815</v>
      </c>
      <c r="BA668" s="8">
        <f t="shared" si="416"/>
        <v>810</v>
      </c>
      <c r="BB668" s="8">
        <f t="shared" si="417"/>
        <v>800</v>
      </c>
      <c r="BC668" s="8">
        <f t="shared" si="418"/>
        <v>795</v>
      </c>
      <c r="BD668" s="8">
        <f t="shared" si="419"/>
        <v>785</v>
      </c>
      <c r="BE668" s="8" t="str">
        <f t="shared" si="420"/>
        <v/>
      </c>
      <c r="BF668" s="8" t="str">
        <f t="shared" si="421"/>
        <v/>
      </c>
      <c r="BG668" s="8" t="str">
        <f t="shared" si="422"/>
        <v/>
      </c>
      <c r="BH668" s="8" t="str">
        <f t="shared" si="423"/>
        <v/>
      </c>
      <c r="BI668" s="8" t="str">
        <f t="shared" si="424"/>
        <v/>
      </c>
      <c r="BJ668" s="8" t="str">
        <f t="shared" si="425"/>
        <v/>
      </c>
      <c r="BK668" s="8" t="str">
        <f t="shared" si="426"/>
        <v/>
      </c>
      <c r="BL668" s="8" t="str">
        <f t="shared" si="427"/>
        <v/>
      </c>
      <c r="BM668" s="8" t="str">
        <f t="shared" si="428"/>
        <v/>
      </c>
      <c r="BN668" s="8" t="str">
        <f t="shared" si="429"/>
        <v/>
      </c>
      <c r="BO668" s="8" t="str">
        <f t="shared" si="430"/>
        <v/>
      </c>
      <c r="BP668" s="8" t="str">
        <f t="shared" si="431"/>
        <v/>
      </c>
      <c r="BQ668" s="8" t="str">
        <f t="shared" si="432"/>
        <v/>
      </c>
    </row>
    <row r="669" spans="1:69" x14ac:dyDescent="0.2">
      <c r="A669" s="8" t="str">
        <f>Binning!B666</f>
        <v>DCS_DDR</v>
      </c>
      <c r="B669" s="8" t="str">
        <f>Binning!C666</f>
        <v>MD007</v>
      </c>
      <c r="C669" s="8" t="str">
        <f>Binning!D666</f>
        <v>E7</v>
      </c>
      <c r="D669" s="8" t="str">
        <f>Binning!F666</f>
        <v>MD007_E7</v>
      </c>
      <c r="E669" s="8" t="str">
        <f>Binning!G666</f>
        <v>Bin1</v>
      </c>
      <c r="F669" s="8">
        <f>Binning!H666</f>
        <v>925</v>
      </c>
      <c r="G669" s="8">
        <f>Binning!I666</f>
        <v>135</v>
      </c>
      <c r="H669" s="8">
        <f>Binning!J666</f>
        <v>12.9</v>
      </c>
      <c r="J669" s="8">
        <f>Binning!L666</f>
        <v>900</v>
      </c>
      <c r="K669" s="8">
        <f>Binning!M666</f>
        <v>710</v>
      </c>
      <c r="L669" s="8">
        <f>Binning!N666</f>
        <v>0</v>
      </c>
      <c r="M669" s="8">
        <f>Binning!Y666</f>
        <v>5</v>
      </c>
      <c r="O669" s="8">
        <f t="shared" si="404"/>
        <v>100</v>
      </c>
      <c r="P669" s="8">
        <f>Binning!AZ666</f>
        <v>12.93</v>
      </c>
      <c r="Q669" s="8" t="str">
        <f t="shared" si="405"/>
        <v>MD007_E7</v>
      </c>
      <c r="R669" s="8">
        <f t="shared" si="434"/>
        <v>900</v>
      </c>
      <c r="S669" s="8">
        <f t="shared" si="434"/>
        <v>900</v>
      </c>
      <c r="T669" s="8">
        <f t="shared" si="434"/>
        <v>865</v>
      </c>
      <c r="U669" s="8">
        <f t="shared" si="434"/>
        <v>845</v>
      </c>
      <c r="V669" s="8">
        <f t="shared" si="434"/>
        <v>825</v>
      </c>
      <c r="W669" s="8">
        <f t="shared" si="434"/>
        <v>815</v>
      </c>
      <c r="X669" s="8">
        <f t="shared" si="434"/>
        <v>800</v>
      </c>
      <c r="Y669" s="8">
        <f t="shared" si="434"/>
        <v>795</v>
      </c>
      <c r="Z669" s="8">
        <f t="shared" si="434"/>
        <v>785</v>
      </c>
      <c r="AA669" s="8">
        <f t="shared" si="434"/>
        <v>780</v>
      </c>
      <c r="AB669" s="8">
        <f t="shared" si="434"/>
        <v>770</v>
      </c>
      <c r="AC669" s="8" t="str">
        <f t="shared" si="434"/>
        <v/>
      </c>
      <c r="AD669" s="8" t="str">
        <f t="shared" si="434"/>
        <v/>
      </c>
      <c r="AE669" s="8" t="str">
        <f t="shared" si="434"/>
        <v/>
      </c>
      <c r="AF669" s="8" t="str">
        <f t="shared" si="434"/>
        <v/>
      </c>
      <c r="AG669" s="8" t="str">
        <f t="shared" si="434"/>
        <v/>
      </c>
      <c r="AH669" s="8" t="str">
        <f t="shared" si="402"/>
        <v/>
      </c>
      <c r="AI669" s="8" t="str">
        <f t="shared" si="402"/>
        <v/>
      </c>
      <c r="AJ669" s="8" t="str">
        <f t="shared" si="402"/>
        <v/>
      </c>
      <c r="AK669" s="8" t="str">
        <f t="shared" si="402"/>
        <v/>
      </c>
      <c r="AL669" s="8" t="str">
        <f t="shared" si="402"/>
        <v/>
      </c>
      <c r="AM669" s="8" t="str">
        <f t="shared" si="402"/>
        <v/>
      </c>
      <c r="AN669" s="8" t="str">
        <f t="shared" si="402"/>
        <v/>
      </c>
      <c r="AO669" s="8" t="str">
        <f t="shared" si="402"/>
        <v/>
      </c>
      <c r="AQ669" s="8">
        <f t="shared" si="406"/>
        <v>100</v>
      </c>
      <c r="AR669" s="8">
        <f t="shared" si="407"/>
        <v>12.93</v>
      </c>
      <c r="AS669" s="8" t="str">
        <f t="shared" si="408"/>
        <v>MD007_E7</v>
      </c>
      <c r="AT669" s="8">
        <f t="shared" si="409"/>
        <v>900</v>
      </c>
      <c r="AU669" s="8">
        <f t="shared" si="410"/>
        <v>900</v>
      </c>
      <c r="AV669" s="8">
        <f t="shared" si="411"/>
        <v>865</v>
      </c>
      <c r="AW669" s="8">
        <f t="shared" si="412"/>
        <v>845</v>
      </c>
      <c r="AX669" s="8">
        <f t="shared" si="413"/>
        <v>825</v>
      </c>
      <c r="AY669" s="8">
        <f t="shared" si="414"/>
        <v>815</v>
      </c>
      <c r="AZ669" s="8">
        <f t="shared" si="415"/>
        <v>800</v>
      </c>
      <c r="BA669" s="8">
        <f t="shared" si="416"/>
        <v>795</v>
      </c>
      <c r="BB669" s="8">
        <f t="shared" si="417"/>
        <v>785</v>
      </c>
      <c r="BC669" s="8">
        <f t="shared" si="418"/>
        <v>780</v>
      </c>
      <c r="BD669" s="8">
        <f t="shared" si="419"/>
        <v>770</v>
      </c>
      <c r="BE669" s="8" t="str">
        <f t="shared" si="420"/>
        <v/>
      </c>
      <c r="BF669" s="8" t="str">
        <f t="shared" si="421"/>
        <v/>
      </c>
      <c r="BG669" s="8" t="str">
        <f t="shared" si="422"/>
        <v/>
      </c>
      <c r="BH669" s="8" t="str">
        <f t="shared" si="423"/>
        <v/>
      </c>
      <c r="BI669" s="8" t="str">
        <f t="shared" si="424"/>
        <v/>
      </c>
      <c r="BJ669" s="8" t="str">
        <f t="shared" si="425"/>
        <v/>
      </c>
      <c r="BK669" s="8" t="str">
        <f t="shared" si="426"/>
        <v/>
      </c>
      <c r="BL669" s="8" t="str">
        <f t="shared" si="427"/>
        <v/>
      </c>
      <c r="BM669" s="8" t="str">
        <f t="shared" si="428"/>
        <v/>
      </c>
      <c r="BN669" s="8" t="str">
        <f t="shared" si="429"/>
        <v/>
      </c>
      <c r="BO669" s="8" t="str">
        <f t="shared" si="430"/>
        <v/>
      </c>
      <c r="BP669" s="8" t="str">
        <f t="shared" si="431"/>
        <v/>
      </c>
      <c r="BQ669" s="8" t="str">
        <f t="shared" si="432"/>
        <v/>
      </c>
    </row>
    <row r="670" spans="1:69" x14ac:dyDescent="0.2">
      <c r="A670" s="8" t="str">
        <f>Binning!B667</f>
        <v>DCS_DDR</v>
      </c>
      <c r="B670" s="8" t="str">
        <f>Binning!C667</f>
        <v>MD007</v>
      </c>
      <c r="C670" s="8" t="str">
        <f>Binning!D667</f>
        <v>E8</v>
      </c>
      <c r="D670" s="8" t="str">
        <f>Binning!F667</f>
        <v>MD007_E8</v>
      </c>
      <c r="E670" s="8" t="str">
        <f>Binning!G667</f>
        <v>Bin1</v>
      </c>
      <c r="F670" s="8">
        <f>Binning!H667</f>
        <v>910</v>
      </c>
      <c r="G670" s="8">
        <f>Binning!I667</f>
        <v>135</v>
      </c>
      <c r="H670" s="8">
        <f>Binning!J667</f>
        <v>12.9</v>
      </c>
      <c r="J670" s="8">
        <f>Binning!L667</f>
        <v>900</v>
      </c>
      <c r="K670" s="8">
        <f>Binning!M667</f>
        <v>710</v>
      </c>
      <c r="L670" s="8">
        <f>Binning!N667</f>
        <v>0</v>
      </c>
      <c r="M670" s="8">
        <f>Binning!Y667</f>
        <v>5</v>
      </c>
      <c r="O670" s="8">
        <f t="shared" si="404"/>
        <v>100</v>
      </c>
      <c r="P670" s="8">
        <f>Binning!AZ667</f>
        <v>12.93</v>
      </c>
      <c r="Q670" s="8" t="str">
        <f t="shared" si="405"/>
        <v>MD007_E8</v>
      </c>
      <c r="R670" s="8">
        <f t="shared" si="434"/>
        <v>900</v>
      </c>
      <c r="S670" s="8">
        <f t="shared" si="434"/>
        <v>890</v>
      </c>
      <c r="T670" s="8">
        <f t="shared" si="434"/>
        <v>850</v>
      </c>
      <c r="U670" s="8">
        <f t="shared" si="434"/>
        <v>830</v>
      </c>
      <c r="V670" s="8">
        <f t="shared" si="434"/>
        <v>810</v>
      </c>
      <c r="W670" s="8">
        <f t="shared" si="434"/>
        <v>800</v>
      </c>
      <c r="X670" s="8">
        <f t="shared" si="434"/>
        <v>785</v>
      </c>
      <c r="Y670" s="8">
        <f t="shared" si="434"/>
        <v>780</v>
      </c>
      <c r="Z670" s="8">
        <f t="shared" si="434"/>
        <v>770</v>
      </c>
      <c r="AA670" s="8">
        <f t="shared" si="434"/>
        <v>765</v>
      </c>
      <c r="AB670" s="8">
        <f t="shared" si="434"/>
        <v>755</v>
      </c>
      <c r="AC670" s="8" t="str">
        <f t="shared" si="434"/>
        <v/>
      </c>
      <c r="AD670" s="8" t="str">
        <f t="shared" si="434"/>
        <v/>
      </c>
      <c r="AE670" s="8" t="str">
        <f t="shared" si="434"/>
        <v/>
      </c>
      <c r="AF670" s="8" t="str">
        <f t="shared" si="434"/>
        <v/>
      </c>
      <c r="AG670" s="8" t="str">
        <f t="shared" si="434"/>
        <v/>
      </c>
      <c r="AH670" s="8" t="str">
        <f t="shared" si="402"/>
        <v/>
      </c>
      <c r="AI670" s="8" t="str">
        <f t="shared" si="402"/>
        <v/>
      </c>
      <c r="AJ670" s="8" t="str">
        <f t="shared" si="402"/>
        <v/>
      </c>
      <c r="AK670" s="8" t="str">
        <f t="shared" si="402"/>
        <v/>
      </c>
      <c r="AL670" s="8" t="str">
        <f t="shared" si="402"/>
        <v/>
      </c>
      <c r="AM670" s="8" t="str">
        <f t="shared" si="402"/>
        <v/>
      </c>
      <c r="AN670" s="8" t="str">
        <f t="shared" si="402"/>
        <v/>
      </c>
      <c r="AO670" s="8" t="str">
        <f t="shared" si="402"/>
        <v/>
      </c>
      <c r="AQ670" s="8">
        <f t="shared" si="406"/>
        <v>100</v>
      </c>
      <c r="AR670" s="8">
        <f t="shared" si="407"/>
        <v>12.93</v>
      </c>
      <c r="AS670" s="8" t="str">
        <f t="shared" si="408"/>
        <v>MD007_E8</v>
      </c>
      <c r="AT670" s="8">
        <f t="shared" si="409"/>
        <v>900</v>
      </c>
      <c r="AU670" s="8">
        <f t="shared" si="410"/>
        <v>890</v>
      </c>
      <c r="AV670" s="8">
        <f t="shared" si="411"/>
        <v>850</v>
      </c>
      <c r="AW670" s="8">
        <f t="shared" si="412"/>
        <v>830</v>
      </c>
      <c r="AX670" s="8">
        <f t="shared" si="413"/>
        <v>810</v>
      </c>
      <c r="AY670" s="8">
        <f t="shared" si="414"/>
        <v>800</v>
      </c>
      <c r="AZ670" s="8">
        <f t="shared" si="415"/>
        <v>785</v>
      </c>
      <c r="BA670" s="8">
        <f t="shared" si="416"/>
        <v>780</v>
      </c>
      <c r="BB670" s="8">
        <f t="shared" si="417"/>
        <v>770</v>
      </c>
      <c r="BC670" s="8">
        <f t="shared" si="418"/>
        <v>765</v>
      </c>
      <c r="BD670" s="8">
        <f t="shared" si="419"/>
        <v>755</v>
      </c>
      <c r="BE670" s="8" t="str">
        <f t="shared" si="420"/>
        <v/>
      </c>
      <c r="BF670" s="8" t="str">
        <f t="shared" si="421"/>
        <v/>
      </c>
      <c r="BG670" s="8" t="str">
        <f t="shared" si="422"/>
        <v/>
      </c>
      <c r="BH670" s="8" t="str">
        <f t="shared" si="423"/>
        <v/>
      </c>
      <c r="BI670" s="8" t="str">
        <f t="shared" si="424"/>
        <v/>
      </c>
      <c r="BJ670" s="8" t="str">
        <f t="shared" si="425"/>
        <v/>
      </c>
      <c r="BK670" s="8" t="str">
        <f t="shared" si="426"/>
        <v/>
      </c>
      <c r="BL670" s="8" t="str">
        <f t="shared" si="427"/>
        <v/>
      </c>
      <c r="BM670" s="8" t="str">
        <f t="shared" si="428"/>
        <v/>
      </c>
      <c r="BN670" s="8" t="str">
        <f t="shared" si="429"/>
        <v/>
      </c>
      <c r="BO670" s="8" t="str">
        <f t="shared" si="430"/>
        <v/>
      </c>
      <c r="BP670" s="8" t="str">
        <f t="shared" si="431"/>
        <v/>
      </c>
      <c r="BQ670" s="8" t="str">
        <f t="shared" si="432"/>
        <v/>
      </c>
    </row>
    <row r="671" spans="1:69" x14ac:dyDescent="0.2">
      <c r="A671" s="8" t="str">
        <f>Binning!B668</f>
        <v>DCS_DDR</v>
      </c>
      <c r="B671" s="8" t="str">
        <f>Binning!C668</f>
        <v>MD007</v>
      </c>
      <c r="C671" s="8" t="str">
        <f>Binning!D668</f>
        <v>E9</v>
      </c>
      <c r="D671" s="8" t="str">
        <f>Binning!F668</f>
        <v>MD007_E9</v>
      </c>
      <c r="E671" s="8" t="str">
        <f>Binning!G668</f>
        <v>Bin1</v>
      </c>
      <c r="F671" s="8">
        <f>Binning!H668</f>
        <v>895</v>
      </c>
      <c r="G671" s="8">
        <f>Binning!I668</f>
        <v>135</v>
      </c>
      <c r="H671" s="8">
        <f>Binning!J668</f>
        <v>12.9</v>
      </c>
      <c r="J671" s="8">
        <f>Binning!L668</f>
        <v>900</v>
      </c>
      <c r="K671" s="8">
        <f>Binning!M668</f>
        <v>710</v>
      </c>
      <c r="L671" s="8">
        <f>Binning!N668</f>
        <v>0</v>
      </c>
      <c r="M671" s="8">
        <f>Binning!Y668</f>
        <v>5</v>
      </c>
      <c r="O671" s="8">
        <f t="shared" si="404"/>
        <v>100</v>
      </c>
      <c r="P671" s="8">
        <f>Binning!AZ668</f>
        <v>12.93</v>
      </c>
      <c r="Q671" s="8" t="str">
        <f t="shared" si="405"/>
        <v>MD007_E9</v>
      </c>
      <c r="R671" s="8">
        <f t="shared" si="434"/>
        <v>900</v>
      </c>
      <c r="S671" s="8">
        <f t="shared" si="434"/>
        <v>875</v>
      </c>
      <c r="T671" s="8">
        <f t="shared" si="434"/>
        <v>835</v>
      </c>
      <c r="U671" s="8">
        <f t="shared" si="434"/>
        <v>815</v>
      </c>
      <c r="V671" s="8">
        <f t="shared" si="434"/>
        <v>795</v>
      </c>
      <c r="W671" s="8">
        <f t="shared" si="434"/>
        <v>785</v>
      </c>
      <c r="X671" s="8">
        <f t="shared" si="434"/>
        <v>770</v>
      </c>
      <c r="Y671" s="8">
        <f t="shared" si="434"/>
        <v>765</v>
      </c>
      <c r="Z671" s="8">
        <f t="shared" si="434"/>
        <v>755</v>
      </c>
      <c r="AA671" s="8">
        <f t="shared" si="434"/>
        <v>750</v>
      </c>
      <c r="AB671" s="8">
        <f t="shared" si="434"/>
        <v>740</v>
      </c>
      <c r="AC671" s="8" t="str">
        <f t="shared" si="434"/>
        <v/>
      </c>
      <c r="AD671" s="8" t="str">
        <f t="shared" si="434"/>
        <v/>
      </c>
      <c r="AE671" s="8" t="str">
        <f t="shared" si="434"/>
        <v/>
      </c>
      <c r="AF671" s="8" t="str">
        <f t="shared" si="434"/>
        <v/>
      </c>
      <c r="AG671" s="8" t="str">
        <f t="shared" si="434"/>
        <v/>
      </c>
      <c r="AH671" s="8" t="str">
        <f t="shared" si="402"/>
        <v/>
      </c>
      <c r="AI671" s="8" t="str">
        <f t="shared" si="402"/>
        <v/>
      </c>
      <c r="AJ671" s="8" t="str">
        <f t="shared" si="402"/>
        <v/>
      </c>
      <c r="AK671" s="8" t="str">
        <f t="shared" si="402"/>
        <v/>
      </c>
      <c r="AL671" s="8" t="str">
        <f t="shared" si="402"/>
        <v/>
      </c>
      <c r="AM671" s="8" t="str">
        <f t="shared" si="402"/>
        <v/>
      </c>
      <c r="AN671" s="8" t="str">
        <f t="shared" si="402"/>
        <v/>
      </c>
      <c r="AO671" s="8" t="str">
        <f t="shared" si="402"/>
        <v/>
      </c>
      <c r="AQ671" s="8">
        <f t="shared" si="406"/>
        <v>100</v>
      </c>
      <c r="AR671" s="8">
        <f t="shared" si="407"/>
        <v>12.93</v>
      </c>
      <c r="AS671" s="8" t="str">
        <f t="shared" si="408"/>
        <v>MD007_E9</v>
      </c>
      <c r="AT671" s="8">
        <f t="shared" si="409"/>
        <v>900</v>
      </c>
      <c r="AU671" s="8">
        <f t="shared" si="410"/>
        <v>875</v>
      </c>
      <c r="AV671" s="8">
        <f t="shared" si="411"/>
        <v>835</v>
      </c>
      <c r="AW671" s="8">
        <f t="shared" si="412"/>
        <v>815</v>
      </c>
      <c r="AX671" s="8">
        <f t="shared" si="413"/>
        <v>795</v>
      </c>
      <c r="AY671" s="8">
        <f t="shared" si="414"/>
        <v>785</v>
      </c>
      <c r="AZ671" s="8">
        <f t="shared" si="415"/>
        <v>770</v>
      </c>
      <c r="BA671" s="8">
        <f t="shared" si="416"/>
        <v>765</v>
      </c>
      <c r="BB671" s="8">
        <f t="shared" si="417"/>
        <v>755</v>
      </c>
      <c r="BC671" s="8">
        <f t="shared" si="418"/>
        <v>750</v>
      </c>
      <c r="BD671" s="8">
        <f t="shared" si="419"/>
        <v>740</v>
      </c>
      <c r="BE671" s="8" t="str">
        <f t="shared" si="420"/>
        <v/>
      </c>
      <c r="BF671" s="8" t="str">
        <f t="shared" si="421"/>
        <v/>
      </c>
      <c r="BG671" s="8" t="str">
        <f t="shared" si="422"/>
        <v/>
      </c>
      <c r="BH671" s="8" t="str">
        <f t="shared" si="423"/>
        <v/>
      </c>
      <c r="BI671" s="8" t="str">
        <f t="shared" si="424"/>
        <v/>
      </c>
      <c r="BJ671" s="8" t="str">
        <f t="shared" si="425"/>
        <v/>
      </c>
      <c r="BK671" s="8" t="str">
        <f t="shared" si="426"/>
        <v/>
      </c>
      <c r="BL671" s="8" t="str">
        <f t="shared" si="427"/>
        <v/>
      </c>
      <c r="BM671" s="8" t="str">
        <f t="shared" si="428"/>
        <v/>
      </c>
      <c r="BN671" s="8" t="str">
        <f t="shared" si="429"/>
        <v/>
      </c>
      <c r="BO671" s="8" t="str">
        <f t="shared" si="430"/>
        <v/>
      </c>
      <c r="BP671" s="8" t="str">
        <f t="shared" si="431"/>
        <v/>
      </c>
      <c r="BQ671" s="8" t="str">
        <f t="shared" si="432"/>
        <v/>
      </c>
    </row>
    <row r="672" spans="1:69" x14ac:dyDescent="0.2">
      <c r="A672" s="8" t="str">
        <f>Binning!B669</f>
        <v>DCS_DDR</v>
      </c>
      <c r="B672" s="8" t="str">
        <f>Binning!C669</f>
        <v>MD007</v>
      </c>
      <c r="C672" s="8" t="str">
        <f>Binning!D669</f>
        <v>E10</v>
      </c>
      <c r="D672" s="8" t="str">
        <f>Binning!F669</f>
        <v>MD007_E10</v>
      </c>
      <c r="E672" s="8" t="str">
        <f>Binning!G669</f>
        <v>Bin1</v>
      </c>
      <c r="F672" s="8">
        <f>Binning!H669</f>
        <v>880</v>
      </c>
      <c r="G672" s="8">
        <f>Binning!I669</f>
        <v>135</v>
      </c>
      <c r="H672" s="8">
        <f>Binning!J669</f>
        <v>12.9</v>
      </c>
      <c r="J672" s="8">
        <f>Binning!L669</f>
        <v>900</v>
      </c>
      <c r="K672" s="8">
        <f>Binning!M669</f>
        <v>710</v>
      </c>
      <c r="L672" s="8">
        <f>Binning!N669</f>
        <v>0</v>
      </c>
      <c r="M672" s="8">
        <f>Binning!Y669</f>
        <v>5</v>
      </c>
      <c r="O672" s="8">
        <f t="shared" si="404"/>
        <v>100</v>
      </c>
      <c r="P672" s="8">
        <f>Binning!AZ669</f>
        <v>12.93</v>
      </c>
      <c r="Q672" s="8" t="str">
        <f t="shared" si="405"/>
        <v>MD007_E10</v>
      </c>
      <c r="R672" s="8">
        <f t="shared" si="434"/>
        <v>900</v>
      </c>
      <c r="S672" s="8">
        <f t="shared" si="434"/>
        <v>860</v>
      </c>
      <c r="T672" s="8">
        <f t="shared" si="434"/>
        <v>820</v>
      </c>
      <c r="U672" s="8">
        <f t="shared" si="434"/>
        <v>800</v>
      </c>
      <c r="V672" s="8">
        <f t="shared" si="434"/>
        <v>780</v>
      </c>
      <c r="W672" s="8">
        <f t="shared" si="434"/>
        <v>770</v>
      </c>
      <c r="X672" s="8">
        <f t="shared" si="434"/>
        <v>755</v>
      </c>
      <c r="Y672" s="8">
        <f t="shared" si="434"/>
        <v>750</v>
      </c>
      <c r="Z672" s="8">
        <f t="shared" si="434"/>
        <v>740</v>
      </c>
      <c r="AA672" s="8">
        <f t="shared" si="434"/>
        <v>735</v>
      </c>
      <c r="AB672" s="8">
        <f t="shared" si="434"/>
        <v>725</v>
      </c>
      <c r="AC672" s="8" t="str">
        <f t="shared" si="434"/>
        <v/>
      </c>
      <c r="AD672" s="8" t="str">
        <f t="shared" si="434"/>
        <v/>
      </c>
      <c r="AE672" s="8" t="str">
        <f t="shared" si="434"/>
        <v/>
      </c>
      <c r="AF672" s="8" t="str">
        <f t="shared" si="434"/>
        <v/>
      </c>
      <c r="AG672" s="8" t="str">
        <f t="shared" si="434"/>
        <v/>
      </c>
      <c r="AH672" s="8" t="str">
        <f t="shared" si="402"/>
        <v/>
      </c>
      <c r="AI672" s="8" t="str">
        <f t="shared" si="402"/>
        <v/>
      </c>
      <c r="AJ672" s="8" t="str">
        <f t="shared" si="402"/>
        <v/>
      </c>
      <c r="AK672" s="8" t="str">
        <f t="shared" si="402"/>
        <v/>
      </c>
      <c r="AL672" s="8" t="str">
        <f t="shared" si="402"/>
        <v/>
      </c>
      <c r="AM672" s="8" t="str">
        <f t="shared" si="402"/>
        <v/>
      </c>
      <c r="AN672" s="8" t="str">
        <f t="shared" si="402"/>
        <v/>
      </c>
      <c r="AO672" s="8" t="str">
        <f t="shared" si="402"/>
        <v/>
      </c>
      <c r="AQ672" s="8">
        <f t="shared" si="406"/>
        <v>100</v>
      </c>
      <c r="AR672" s="8">
        <f t="shared" si="407"/>
        <v>12.93</v>
      </c>
      <c r="AS672" s="8" t="str">
        <f t="shared" si="408"/>
        <v>MD007_E10</v>
      </c>
      <c r="AT672" s="8">
        <f t="shared" si="409"/>
        <v>900</v>
      </c>
      <c r="AU672" s="8">
        <f t="shared" si="410"/>
        <v>860</v>
      </c>
      <c r="AV672" s="8">
        <f t="shared" si="411"/>
        <v>820</v>
      </c>
      <c r="AW672" s="8">
        <f t="shared" si="412"/>
        <v>800</v>
      </c>
      <c r="AX672" s="8">
        <f t="shared" si="413"/>
        <v>780</v>
      </c>
      <c r="AY672" s="8">
        <f t="shared" si="414"/>
        <v>770</v>
      </c>
      <c r="AZ672" s="8">
        <f t="shared" si="415"/>
        <v>755</v>
      </c>
      <c r="BA672" s="8">
        <f t="shared" si="416"/>
        <v>750</v>
      </c>
      <c r="BB672" s="8">
        <f t="shared" si="417"/>
        <v>740</v>
      </c>
      <c r="BC672" s="8">
        <f t="shared" si="418"/>
        <v>735</v>
      </c>
      <c r="BD672" s="8">
        <f t="shared" si="419"/>
        <v>725</v>
      </c>
      <c r="BE672" s="8" t="str">
        <f t="shared" si="420"/>
        <v/>
      </c>
      <c r="BF672" s="8" t="str">
        <f t="shared" si="421"/>
        <v/>
      </c>
      <c r="BG672" s="8" t="str">
        <f t="shared" si="422"/>
        <v/>
      </c>
      <c r="BH672" s="8" t="str">
        <f t="shared" si="423"/>
        <v/>
      </c>
      <c r="BI672" s="8" t="str">
        <f t="shared" si="424"/>
        <v/>
      </c>
      <c r="BJ672" s="8" t="str">
        <f t="shared" si="425"/>
        <v/>
      </c>
      <c r="BK672" s="8" t="str">
        <f t="shared" si="426"/>
        <v/>
      </c>
      <c r="BL672" s="8" t="str">
        <f t="shared" si="427"/>
        <v/>
      </c>
      <c r="BM672" s="8" t="str">
        <f t="shared" si="428"/>
        <v/>
      </c>
      <c r="BN672" s="8" t="str">
        <f t="shared" si="429"/>
        <v/>
      </c>
      <c r="BO672" s="8" t="str">
        <f t="shared" si="430"/>
        <v/>
      </c>
      <c r="BP672" s="8" t="str">
        <f t="shared" si="431"/>
        <v/>
      </c>
      <c r="BQ672" s="8" t="str">
        <f t="shared" si="432"/>
        <v/>
      </c>
    </row>
    <row r="673" spans="1:69" x14ac:dyDescent="0.2">
      <c r="A673" s="8" t="str">
        <f>Binning!B670</f>
        <v>DCS_DDR</v>
      </c>
      <c r="B673" s="8" t="str">
        <f>Binning!C670</f>
        <v>MD007</v>
      </c>
      <c r="C673" s="8" t="str">
        <f>Binning!D670</f>
        <v>E11</v>
      </c>
      <c r="D673" s="8" t="str">
        <f>Binning!F670</f>
        <v>MD007_E11</v>
      </c>
      <c r="E673" s="8" t="str">
        <f>Binning!G670</f>
        <v>Bin1</v>
      </c>
      <c r="F673" s="8">
        <f>Binning!H670</f>
        <v>865</v>
      </c>
      <c r="G673" s="8">
        <f>Binning!I670</f>
        <v>135</v>
      </c>
      <c r="H673" s="8">
        <f>Binning!J670</f>
        <v>12.9</v>
      </c>
      <c r="J673" s="8">
        <f>Binning!L670</f>
        <v>900</v>
      </c>
      <c r="K673" s="8">
        <f>Binning!M670</f>
        <v>710</v>
      </c>
      <c r="L673" s="8">
        <f>Binning!N670</f>
        <v>0</v>
      </c>
      <c r="M673" s="8">
        <f>Binning!Y670</f>
        <v>5</v>
      </c>
      <c r="O673" s="8">
        <f t="shared" si="404"/>
        <v>100</v>
      </c>
      <c r="P673" s="8">
        <f>Binning!AZ670</f>
        <v>12.93</v>
      </c>
      <c r="Q673" s="8" t="str">
        <f t="shared" si="405"/>
        <v>MD007_E11</v>
      </c>
      <c r="R673" s="8">
        <f t="shared" si="434"/>
        <v>900</v>
      </c>
      <c r="S673" s="8">
        <f t="shared" si="434"/>
        <v>845</v>
      </c>
      <c r="T673" s="8">
        <f t="shared" si="434"/>
        <v>805</v>
      </c>
      <c r="U673" s="8">
        <f t="shared" si="434"/>
        <v>785</v>
      </c>
      <c r="V673" s="8">
        <f t="shared" si="434"/>
        <v>765</v>
      </c>
      <c r="W673" s="8">
        <f t="shared" si="434"/>
        <v>755</v>
      </c>
      <c r="X673" s="8">
        <f t="shared" si="434"/>
        <v>740</v>
      </c>
      <c r="Y673" s="8">
        <f t="shared" si="434"/>
        <v>735</v>
      </c>
      <c r="Z673" s="8">
        <f t="shared" si="434"/>
        <v>725</v>
      </c>
      <c r="AA673" s="8">
        <f t="shared" si="434"/>
        <v>720</v>
      </c>
      <c r="AB673" s="8">
        <f t="shared" si="434"/>
        <v>710</v>
      </c>
      <c r="AC673" s="8" t="str">
        <f t="shared" si="434"/>
        <v/>
      </c>
      <c r="AD673" s="8" t="str">
        <f t="shared" si="434"/>
        <v/>
      </c>
      <c r="AE673" s="8" t="str">
        <f t="shared" si="434"/>
        <v/>
      </c>
      <c r="AF673" s="8" t="str">
        <f t="shared" si="434"/>
        <v/>
      </c>
      <c r="AG673" s="8" t="str">
        <f t="shared" si="434"/>
        <v/>
      </c>
      <c r="AH673" s="8" t="str">
        <f t="shared" si="402"/>
        <v/>
      </c>
      <c r="AI673" s="8" t="str">
        <f t="shared" si="402"/>
        <v/>
      </c>
      <c r="AJ673" s="8" t="str">
        <f t="shared" si="402"/>
        <v/>
      </c>
      <c r="AK673" s="8" t="str">
        <f t="shared" si="402"/>
        <v/>
      </c>
      <c r="AL673" s="8" t="str">
        <f t="shared" si="402"/>
        <v/>
      </c>
      <c r="AM673" s="8" t="str">
        <f t="shared" si="402"/>
        <v/>
      </c>
      <c r="AN673" s="8" t="str">
        <f t="shared" si="402"/>
        <v/>
      </c>
      <c r="AO673" s="8" t="str">
        <f t="shared" si="402"/>
        <v/>
      </c>
      <c r="AQ673" s="8">
        <f t="shared" si="406"/>
        <v>100</v>
      </c>
      <c r="AR673" s="8">
        <f t="shared" si="407"/>
        <v>12.93</v>
      </c>
      <c r="AS673" s="8" t="str">
        <f t="shared" si="408"/>
        <v>MD007_E11</v>
      </c>
      <c r="AT673" s="8">
        <f t="shared" si="409"/>
        <v>900</v>
      </c>
      <c r="AU673" s="8">
        <f t="shared" si="410"/>
        <v>845</v>
      </c>
      <c r="AV673" s="8">
        <f t="shared" si="411"/>
        <v>805</v>
      </c>
      <c r="AW673" s="8">
        <f t="shared" si="412"/>
        <v>785</v>
      </c>
      <c r="AX673" s="8">
        <f t="shared" si="413"/>
        <v>765</v>
      </c>
      <c r="AY673" s="8">
        <f t="shared" si="414"/>
        <v>755</v>
      </c>
      <c r="AZ673" s="8">
        <f t="shared" si="415"/>
        <v>740</v>
      </c>
      <c r="BA673" s="8">
        <f t="shared" si="416"/>
        <v>735</v>
      </c>
      <c r="BB673" s="8">
        <f t="shared" si="417"/>
        <v>725</v>
      </c>
      <c r="BC673" s="8">
        <f t="shared" si="418"/>
        <v>720</v>
      </c>
      <c r="BD673" s="8">
        <f t="shared" si="419"/>
        <v>710</v>
      </c>
      <c r="BE673" s="8" t="str">
        <f t="shared" si="420"/>
        <v/>
      </c>
      <c r="BF673" s="8" t="str">
        <f t="shared" si="421"/>
        <v/>
      </c>
      <c r="BG673" s="8" t="str">
        <f t="shared" si="422"/>
        <v/>
      </c>
      <c r="BH673" s="8" t="str">
        <f t="shared" si="423"/>
        <v/>
      </c>
      <c r="BI673" s="8" t="str">
        <f t="shared" si="424"/>
        <v/>
      </c>
      <c r="BJ673" s="8" t="str">
        <f t="shared" si="425"/>
        <v/>
      </c>
      <c r="BK673" s="8" t="str">
        <f t="shared" si="426"/>
        <v/>
      </c>
      <c r="BL673" s="8" t="str">
        <f t="shared" si="427"/>
        <v/>
      </c>
      <c r="BM673" s="8" t="str">
        <f t="shared" si="428"/>
        <v/>
      </c>
      <c r="BN673" s="8" t="str">
        <f t="shared" si="429"/>
        <v/>
      </c>
      <c r="BO673" s="8" t="str">
        <f t="shared" si="430"/>
        <v/>
      </c>
      <c r="BP673" s="8" t="str">
        <f t="shared" si="431"/>
        <v/>
      </c>
      <c r="BQ673" s="8" t="str">
        <f t="shared" si="432"/>
        <v/>
      </c>
    </row>
    <row r="674" spans="1:69" x14ac:dyDescent="0.2">
      <c r="A674" s="8" t="str">
        <f>Binning!B671</f>
        <v>DCS_DDR</v>
      </c>
      <c r="B674" s="8" t="str">
        <f>Binning!C671</f>
        <v>MD007</v>
      </c>
      <c r="C674" s="8" t="str">
        <f>Binning!D671</f>
        <v>E12</v>
      </c>
      <c r="D674" s="8" t="str">
        <f>Binning!F671</f>
        <v>MD007_E12</v>
      </c>
      <c r="E674" s="8" t="str">
        <f>Binning!G671</f>
        <v>Bin1</v>
      </c>
      <c r="F674" s="8">
        <f>Binning!H671</f>
        <v>850</v>
      </c>
      <c r="G674" s="8">
        <f>Binning!I671</f>
        <v>135</v>
      </c>
      <c r="H674" s="8">
        <f>Binning!J671</f>
        <v>12.9</v>
      </c>
      <c r="J674" s="8">
        <f>Binning!L671</f>
        <v>900</v>
      </c>
      <c r="K674" s="8">
        <f>Binning!M671</f>
        <v>710</v>
      </c>
      <c r="L674" s="8">
        <f>Binning!N671</f>
        <v>0</v>
      </c>
      <c r="M674" s="8">
        <f>Binning!Y671</f>
        <v>5</v>
      </c>
      <c r="O674" s="8">
        <f t="shared" si="404"/>
        <v>100</v>
      </c>
      <c r="P674" s="8">
        <f>Binning!AZ671</f>
        <v>12.93</v>
      </c>
      <c r="Q674" s="8" t="str">
        <f t="shared" si="405"/>
        <v>MD007_E12</v>
      </c>
      <c r="R674" s="8">
        <f t="shared" si="434"/>
        <v>900</v>
      </c>
      <c r="S674" s="8">
        <f t="shared" si="434"/>
        <v>830</v>
      </c>
      <c r="T674" s="8">
        <f t="shared" si="434"/>
        <v>790</v>
      </c>
      <c r="U674" s="8">
        <f t="shared" si="434"/>
        <v>770</v>
      </c>
      <c r="V674" s="8">
        <f t="shared" si="434"/>
        <v>750</v>
      </c>
      <c r="W674" s="8">
        <f t="shared" si="434"/>
        <v>740</v>
      </c>
      <c r="X674" s="8">
        <f t="shared" si="434"/>
        <v>725</v>
      </c>
      <c r="Y674" s="8">
        <f t="shared" si="434"/>
        <v>720</v>
      </c>
      <c r="Z674" s="8">
        <f t="shared" si="434"/>
        <v>710</v>
      </c>
      <c r="AA674" s="8">
        <f t="shared" si="434"/>
        <v>710</v>
      </c>
      <c r="AB674" s="8">
        <f t="shared" si="434"/>
        <v>710</v>
      </c>
      <c r="AC674" s="8" t="str">
        <f t="shared" si="434"/>
        <v/>
      </c>
      <c r="AD674" s="8" t="str">
        <f t="shared" si="434"/>
        <v/>
      </c>
      <c r="AE674" s="8" t="str">
        <f t="shared" si="434"/>
        <v/>
      </c>
      <c r="AF674" s="8" t="str">
        <f t="shared" si="434"/>
        <v/>
      </c>
      <c r="AG674" s="8" t="str">
        <f t="shared" si="434"/>
        <v/>
      </c>
      <c r="AH674" s="8" t="str">
        <f t="shared" si="402"/>
        <v/>
      </c>
      <c r="AI674" s="8" t="str">
        <f t="shared" si="402"/>
        <v/>
      </c>
      <c r="AJ674" s="8" t="str">
        <f t="shared" si="402"/>
        <v/>
      </c>
      <c r="AK674" s="8" t="str">
        <f t="shared" si="402"/>
        <v/>
      </c>
      <c r="AL674" s="8" t="str">
        <f t="shared" si="402"/>
        <v/>
      </c>
      <c r="AM674" s="8" t="str">
        <f t="shared" si="402"/>
        <v/>
      </c>
      <c r="AN674" s="8" t="str">
        <f t="shared" si="402"/>
        <v/>
      </c>
      <c r="AO674" s="8" t="str">
        <f t="shared" si="402"/>
        <v/>
      </c>
      <c r="AQ674" s="8">
        <f t="shared" si="406"/>
        <v>100</v>
      </c>
      <c r="AR674" s="8">
        <f t="shared" si="407"/>
        <v>12.93</v>
      </c>
      <c r="AS674" s="8" t="str">
        <f t="shared" si="408"/>
        <v>MD007_E12</v>
      </c>
      <c r="AT674" s="8">
        <f t="shared" si="409"/>
        <v>900</v>
      </c>
      <c r="AU674" s="8">
        <f t="shared" si="410"/>
        <v>830</v>
      </c>
      <c r="AV674" s="8">
        <f t="shared" si="411"/>
        <v>790</v>
      </c>
      <c r="AW674" s="8">
        <f t="shared" si="412"/>
        <v>770</v>
      </c>
      <c r="AX674" s="8">
        <f t="shared" si="413"/>
        <v>750</v>
      </c>
      <c r="AY674" s="8">
        <f t="shared" si="414"/>
        <v>740</v>
      </c>
      <c r="AZ674" s="8">
        <f t="shared" si="415"/>
        <v>725</v>
      </c>
      <c r="BA674" s="8">
        <f t="shared" si="416"/>
        <v>720</v>
      </c>
      <c r="BB674" s="8">
        <f t="shared" si="417"/>
        <v>710</v>
      </c>
      <c r="BC674" s="8">
        <f t="shared" si="418"/>
        <v>710</v>
      </c>
      <c r="BD674" s="8">
        <f t="shared" si="419"/>
        <v>710</v>
      </c>
      <c r="BE674" s="8" t="str">
        <f t="shared" si="420"/>
        <v/>
      </c>
      <c r="BF674" s="8" t="str">
        <f t="shared" si="421"/>
        <v/>
      </c>
      <c r="BG674" s="8" t="str">
        <f t="shared" si="422"/>
        <v/>
      </c>
      <c r="BH674" s="8" t="str">
        <f t="shared" si="423"/>
        <v/>
      </c>
      <c r="BI674" s="8" t="str">
        <f t="shared" si="424"/>
        <v/>
      </c>
      <c r="BJ674" s="8" t="str">
        <f t="shared" si="425"/>
        <v/>
      </c>
      <c r="BK674" s="8" t="str">
        <f t="shared" si="426"/>
        <v/>
      </c>
      <c r="BL674" s="8" t="str">
        <f t="shared" si="427"/>
        <v/>
      </c>
      <c r="BM674" s="8" t="str">
        <f t="shared" si="428"/>
        <v/>
      </c>
      <c r="BN674" s="8" t="str">
        <f t="shared" si="429"/>
        <v/>
      </c>
      <c r="BO674" s="8" t="str">
        <f t="shared" si="430"/>
        <v/>
      </c>
      <c r="BP674" s="8" t="str">
        <f t="shared" si="431"/>
        <v/>
      </c>
      <c r="BQ674" s="8" t="str">
        <f t="shared" si="432"/>
        <v/>
      </c>
    </row>
    <row r="675" spans="1:69" x14ac:dyDescent="0.2">
      <c r="A675" s="8" t="str">
        <f>Binning!B672</f>
        <v>DCS_DDR</v>
      </c>
      <c r="B675" s="8" t="str">
        <f>Binning!C672</f>
        <v>MD008</v>
      </c>
      <c r="C675" s="8" t="str">
        <f>Binning!D672</f>
        <v>E1</v>
      </c>
      <c r="D675" s="8" t="str">
        <f>Binning!F672</f>
        <v>MD008_E1</v>
      </c>
      <c r="E675" s="8" t="str">
        <f>Binning!G672</f>
        <v>Bin1</v>
      </c>
      <c r="F675" s="8">
        <f>Binning!H672</f>
        <v>1080</v>
      </c>
      <c r="G675" s="8">
        <f>Binning!I672</f>
        <v>140</v>
      </c>
      <c r="H675" s="8">
        <f>Binning!J672</f>
        <v>12.9</v>
      </c>
      <c r="J675" s="8">
        <f>Binning!L672</f>
        <v>985</v>
      </c>
      <c r="K675" s="8">
        <f>Binning!M672</f>
        <v>750</v>
      </c>
      <c r="L675" s="8">
        <f>Binning!N672</f>
        <v>0</v>
      </c>
      <c r="M675" s="8">
        <f>Binning!Y672</f>
        <v>5</v>
      </c>
      <c r="O675" s="8">
        <f t="shared" si="404"/>
        <v>100</v>
      </c>
      <c r="P675" s="8">
        <f>Binning!AZ672</f>
        <v>12.93</v>
      </c>
      <c r="Q675" s="8" t="str">
        <f t="shared" si="405"/>
        <v>MD008_E1</v>
      </c>
      <c r="R675" s="8">
        <f t="shared" si="434"/>
        <v>985</v>
      </c>
      <c r="S675" s="8">
        <f t="shared" si="434"/>
        <v>985</v>
      </c>
      <c r="T675" s="8">
        <f t="shared" si="434"/>
        <v>985</v>
      </c>
      <c r="U675" s="8">
        <f t="shared" si="434"/>
        <v>985</v>
      </c>
      <c r="V675" s="8">
        <f t="shared" si="434"/>
        <v>980</v>
      </c>
      <c r="W675" s="8">
        <f t="shared" si="434"/>
        <v>965</v>
      </c>
      <c r="X675" s="8">
        <f t="shared" si="434"/>
        <v>955</v>
      </c>
      <c r="Y675" s="8">
        <f t="shared" si="434"/>
        <v>945</v>
      </c>
      <c r="Z675" s="8">
        <f t="shared" si="434"/>
        <v>935</v>
      </c>
      <c r="AA675" s="8">
        <f t="shared" si="434"/>
        <v>930</v>
      </c>
      <c r="AB675" s="8">
        <f t="shared" si="434"/>
        <v>920</v>
      </c>
      <c r="AC675" s="8" t="str">
        <f t="shared" si="434"/>
        <v/>
      </c>
      <c r="AD675" s="8" t="str">
        <f t="shared" si="434"/>
        <v/>
      </c>
      <c r="AE675" s="8" t="str">
        <f t="shared" si="434"/>
        <v/>
      </c>
      <c r="AF675" s="8" t="str">
        <f t="shared" si="434"/>
        <v/>
      </c>
      <c r="AG675" s="8" t="str">
        <f t="shared" si="434"/>
        <v/>
      </c>
      <c r="AH675" s="8" t="str">
        <f t="shared" si="402"/>
        <v/>
      </c>
      <c r="AI675" s="8" t="str">
        <f t="shared" si="402"/>
        <v/>
      </c>
      <c r="AJ675" s="8" t="str">
        <f t="shared" si="402"/>
        <v/>
      </c>
      <c r="AK675" s="8" t="str">
        <f t="shared" si="402"/>
        <v/>
      </c>
      <c r="AL675" s="8" t="str">
        <f t="shared" si="402"/>
        <v/>
      </c>
      <c r="AM675" s="8" t="str">
        <f t="shared" si="402"/>
        <v/>
      </c>
      <c r="AN675" s="8" t="str">
        <f t="shared" si="402"/>
        <v/>
      </c>
      <c r="AO675" s="8" t="str">
        <f t="shared" si="402"/>
        <v/>
      </c>
      <c r="AQ675" s="8">
        <f t="shared" si="406"/>
        <v>100</v>
      </c>
      <c r="AR675" s="8">
        <f t="shared" si="407"/>
        <v>12.93</v>
      </c>
      <c r="AS675" s="8" t="str">
        <f t="shared" si="408"/>
        <v>MD008_E1</v>
      </c>
      <c r="AT675" s="8">
        <f t="shared" si="409"/>
        <v>985</v>
      </c>
      <c r="AU675" s="8">
        <f t="shared" si="410"/>
        <v>985</v>
      </c>
      <c r="AV675" s="8">
        <f t="shared" si="411"/>
        <v>985</v>
      </c>
      <c r="AW675" s="8">
        <f t="shared" si="412"/>
        <v>985</v>
      </c>
      <c r="AX675" s="8">
        <f t="shared" si="413"/>
        <v>980</v>
      </c>
      <c r="AY675" s="8">
        <f t="shared" si="414"/>
        <v>965</v>
      </c>
      <c r="AZ675" s="8">
        <f t="shared" si="415"/>
        <v>955</v>
      </c>
      <c r="BA675" s="8">
        <f t="shared" si="416"/>
        <v>945</v>
      </c>
      <c r="BB675" s="8">
        <f t="shared" si="417"/>
        <v>935</v>
      </c>
      <c r="BC675" s="8">
        <f t="shared" si="418"/>
        <v>930</v>
      </c>
      <c r="BD675" s="8">
        <f t="shared" si="419"/>
        <v>920</v>
      </c>
      <c r="BE675" s="8" t="str">
        <f t="shared" si="420"/>
        <v/>
      </c>
      <c r="BF675" s="8" t="str">
        <f t="shared" si="421"/>
        <v/>
      </c>
      <c r="BG675" s="8" t="str">
        <f t="shared" si="422"/>
        <v/>
      </c>
      <c r="BH675" s="8" t="str">
        <f t="shared" si="423"/>
        <v/>
      </c>
      <c r="BI675" s="8" t="str">
        <f t="shared" si="424"/>
        <v/>
      </c>
      <c r="BJ675" s="8" t="str">
        <f t="shared" si="425"/>
        <v/>
      </c>
      <c r="BK675" s="8" t="str">
        <f t="shared" si="426"/>
        <v/>
      </c>
      <c r="BL675" s="8" t="str">
        <f t="shared" si="427"/>
        <v/>
      </c>
      <c r="BM675" s="8" t="str">
        <f t="shared" si="428"/>
        <v/>
      </c>
      <c r="BN675" s="8" t="str">
        <f t="shared" si="429"/>
        <v/>
      </c>
      <c r="BO675" s="8" t="str">
        <f t="shared" si="430"/>
        <v/>
      </c>
      <c r="BP675" s="8" t="str">
        <f t="shared" si="431"/>
        <v/>
      </c>
      <c r="BQ675" s="8" t="str">
        <f t="shared" si="432"/>
        <v/>
      </c>
    </row>
    <row r="676" spans="1:69" x14ac:dyDescent="0.2">
      <c r="A676" s="8" t="str">
        <f>Binning!B673</f>
        <v>DCS_DDR</v>
      </c>
      <c r="B676" s="8" t="str">
        <f>Binning!C673</f>
        <v>MD008</v>
      </c>
      <c r="C676" s="8" t="str">
        <f>Binning!D673</f>
        <v>E2</v>
      </c>
      <c r="D676" s="8" t="str">
        <f>Binning!F673</f>
        <v>MD008_E2</v>
      </c>
      <c r="E676" s="8" t="str">
        <f>Binning!G673</f>
        <v>Bin1</v>
      </c>
      <c r="F676" s="8">
        <f>Binning!H673</f>
        <v>1065</v>
      </c>
      <c r="G676" s="8">
        <f>Binning!I673</f>
        <v>140</v>
      </c>
      <c r="H676" s="8">
        <f>Binning!J673</f>
        <v>12.9</v>
      </c>
      <c r="J676" s="8">
        <f>Binning!L673</f>
        <v>975</v>
      </c>
      <c r="K676" s="8">
        <f>Binning!M673</f>
        <v>750</v>
      </c>
      <c r="L676" s="8">
        <f>Binning!N673</f>
        <v>0</v>
      </c>
      <c r="M676" s="8">
        <f>Binning!Y673</f>
        <v>5</v>
      </c>
      <c r="O676" s="8">
        <f t="shared" si="404"/>
        <v>100</v>
      </c>
      <c r="P676" s="8">
        <f>Binning!AZ673</f>
        <v>12.93</v>
      </c>
      <c r="Q676" s="8" t="str">
        <f t="shared" si="405"/>
        <v>MD008_E2</v>
      </c>
      <c r="R676" s="8">
        <f t="shared" si="434"/>
        <v>975</v>
      </c>
      <c r="S676" s="8">
        <f t="shared" si="434"/>
        <v>975</v>
      </c>
      <c r="T676" s="8">
        <f t="shared" si="434"/>
        <v>975</v>
      </c>
      <c r="U676" s="8">
        <f t="shared" si="434"/>
        <v>975</v>
      </c>
      <c r="V676" s="8">
        <f t="shared" si="434"/>
        <v>965</v>
      </c>
      <c r="W676" s="8">
        <f t="shared" si="434"/>
        <v>950</v>
      </c>
      <c r="X676" s="8">
        <f t="shared" si="434"/>
        <v>940</v>
      </c>
      <c r="Y676" s="8">
        <f t="shared" si="434"/>
        <v>930</v>
      </c>
      <c r="Z676" s="8">
        <f t="shared" si="434"/>
        <v>920</v>
      </c>
      <c r="AA676" s="8">
        <f t="shared" si="434"/>
        <v>915</v>
      </c>
      <c r="AB676" s="8">
        <f t="shared" si="434"/>
        <v>905</v>
      </c>
      <c r="AC676" s="8" t="str">
        <f t="shared" si="434"/>
        <v/>
      </c>
      <c r="AD676" s="8" t="str">
        <f t="shared" si="434"/>
        <v/>
      </c>
      <c r="AE676" s="8" t="str">
        <f t="shared" si="434"/>
        <v/>
      </c>
      <c r="AF676" s="8" t="str">
        <f t="shared" si="434"/>
        <v/>
      </c>
      <c r="AG676" s="8" t="str">
        <f t="shared" si="434"/>
        <v/>
      </c>
      <c r="AH676" s="8" t="str">
        <f t="shared" si="402"/>
        <v/>
      </c>
      <c r="AI676" s="8" t="str">
        <f t="shared" si="402"/>
        <v/>
      </c>
      <c r="AJ676" s="8" t="str">
        <f t="shared" si="402"/>
        <v/>
      </c>
      <c r="AK676" s="8" t="str">
        <f t="shared" si="402"/>
        <v/>
      </c>
      <c r="AL676" s="8" t="str">
        <f t="shared" si="402"/>
        <v/>
      </c>
      <c r="AM676" s="8" t="str">
        <f t="shared" si="402"/>
        <v/>
      </c>
      <c r="AN676" s="8" t="str">
        <f t="shared" si="402"/>
        <v/>
      </c>
      <c r="AO676" s="8" t="str">
        <f t="shared" si="402"/>
        <v/>
      </c>
      <c r="AQ676" s="8">
        <f t="shared" si="406"/>
        <v>100</v>
      </c>
      <c r="AR676" s="8">
        <f t="shared" si="407"/>
        <v>12.93</v>
      </c>
      <c r="AS676" s="8" t="str">
        <f t="shared" si="408"/>
        <v>MD008_E2</v>
      </c>
      <c r="AT676" s="8">
        <f t="shared" si="409"/>
        <v>975</v>
      </c>
      <c r="AU676" s="8">
        <f t="shared" si="410"/>
        <v>975</v>
      </c>
      <c r="AV676" s="8">
        <f t="shared" si="411"/>
        <v>975</v>
      </c>
      <c r="AW676" s="8">
        <f t="shared" si="412"/>
        <v>975</v>
      </c>
      <c r="AX676" s="8">
        <f t="shared" si="413"/>
        <v>965</v>
      </c>
      <c r="AY676" s="8">
        <f t="shared" si="414"/>
        <v>950</v>
      </c>
      <c r="AZ676" s="8">
        <f t="shared" si="415"/>
        <v>940</v>
      </c>
      <c r="BA676" s="8">
        <f t="shared" si="416"/>
        <v>930</v>
      </c>
      <c r="BB676" s="8">
        <f t="shared" si="417"/>
        <v>920</v>
      </c>
      <c r="BC676" s="8">
        <f t="shared" si="418"/>
        <v>915</v>
      </c>
      <c r="BD676" s="8">
        <f t="shared" si="419"/>
        <v>905</v>
      </c>
      <c r="BE676" s="8" t="str">
        <f t="shared" si="420"/>
        <v/>
      </c>
      <c r="BF676" s="8" t="str">
        <f t="shared" si="421"/>
        <v/>
      </c>
      <c r="BG676" s="8" t="str">
        <f t="shared" si="422"/>
        <v/>
      </c>
      <c r="BH676" s="8" t="str">
        <f t="shared" si="423"/>
        <v/>
      </c>
      <c r="BI676" s="8" t="str">
        <f t="shared" si="424"/>
        <v/>
      </c>
      <c r="BJ676" s="8" t="str">
        <f t="shared" si="425"/>
        <v/>
      </c>
      <c r="BK676" s="8" t="str">
        <f t="shared" si="426"/>
        <v/>
      </c>
      <c r="BL676" s="8" t="str">
        <f t="shared" si="427"/>
        <v/>
      </c>
      <c r="BM676" s="8" t="str">
        <f t="shared" si="428"/>
        <v/>
      </c>
      <c r="BN676" s="8" t="str">
        <f t="shared" si="429"/>
        <v/>
      </c>
      <c r="BO676" s="8" t="str">
        <f t="shared" si="430"/>
        <v/>
      </c>
      <c r="BP676" s="8" t="str">
        <f t="shared" si="431"/>
        <v/>
      </c>
      <c r="BQ676" s="8" t="str">
        <f t="shared" si="432"/>
        <v/>
      </c>
    </row>
    <row r="677" spans="1:69" x14ac:dyDescent="0.2">
      <c r="A677" s="8" t="str">
        <f>Binning!B674</f>
        <v>DCS_DDR</v>
      </c>
      <c r="B677" s="8" t="str">
        <f>Binning!C674</f>
        <v>MD008</v>
      </c>
      <c r="C677" s="8" t="str">
        <f>Binning!D674</f>
        <v>E3</v>
      </c>
      <c r="D677" s="8" t="str">
        <f>Binning!F674</f>
        <v>MD008_E3</v>
      </c>
      <c r="E677" s="8" t="str">
        <f>Binning!G674</f>
        <v>Bin1</v>
      </c>
      <c r="F677" s="8">
        <f>Binning!H674</f>
        <v>1050</v>
      </c>
      <c r="G677" s="8">
        <f>Binning!I674</f>
        <v>140</v>
      </c>
      <c r="H677" s="8">
        <f>Binning!J674</f>
        <v>12.9</v>
      </c>
      <c r="J677" s="8">
        <f>Binning!L674</f>
        <v>965</v>
      </c>
      <c r="K677" s="8">
        <f>Binning!M674</f>
        <v>750</v>
      </c>
      <c r="L677" s="8">
        <f>Binning!N674</f>
        <v>0</v>
      </c>
      <c r="M677" s="8">
        <f>Binning!Y674</f>
        <v>5</v>
      </c>
      <c r="O677" s="8">
        <f t="shared" si="404"/>
        <v>100</v>
      </c>
      <c r="P677" s="8">
        <f>Binning!AZ674</f>
        <v>12.93</v>
      </c>
      <c r="Q677" s="8" t="str">
        <f t="shared" si="405"/>
        <v>MD008_E3</v>
      </c>
      <c r="R677" s="8">
        <f t="shared" si="434"/>
        <v>965</v>
      </c>
      <c r="S677" s="8">
        <f t="shared" si="434"/>
        <v>965</v>
      </c>
      <c r="T677" s="8">
        <f t="shared" si="434"/>
        <v>965</v>
      </c>
      <c r="U677" s="8">
        <f t="shared" si="434"/>
        <v>965</v>
      </c>
      <c r="V677" s="8">
        <f t="shared" si="434"/>
        <v>950</v>
      </c>
      <c r="W677" s="8">
        <f t="shared" si="434"/>
        <v>935</v>
      </c>
      <c r="X677" s="8">
        <f t="shared" si="434"/>
        <v>925</v>
      </c>
      <c r="Y677" s="8">
        <f t="shared" si="434"/>
        <v>915</v>
      </c>
      <c r="Z677" s="8">
        <f t="shared" si="434"/>
        <v>905</v>
      </c>
      <c r="AA677" s="8">
        <f t="shared" si="434"/>
        <v>900</v>
      </c>
      <c r="AB677" s="8">
        <f t="shared" si="434"/>
        <v>890</v>
      </c>
      <c r="AC677" s="8" t="str">
        <f t="shared" si="434"/>
        <v/>
      </c>
      <c r="AD677" s="8" t="str">
        <f t="shared" si="434"/>
        <v/>
      </c>
      <c r="AE677" s="8" t="str">
        <f t="shared" si="434"/>
        <v/>
      </c>
      <c r="AF677" s="8" t="str">
        <f t="shared" si="434"/>
        <v/>
      </c>
      <c r="AG677" s="8" t="str">
        <f t="shared" si="402"/>
        <v/>
      </c>
      <c r="AH677" s="8" t="str">
        <f t="shared" si="402"/>
        <v/>
      </c>
      <c r="AI677" s="8" t="str">
        <f t="shared" si="402"/>
        <v/>
      </c>
      <c r="AJ677" s="8" t="str">
        <f t="shared" si="402"/>
        <v/>
      </c>
      <c r="AK677" s="8" t="str">
        <f t="shared" si="402"/>
        <v/>
      </c>
      <c r="AL677" s="8" t="str">
        <f t="shared" si="402"/>
        <v/>
      </c>
      <c r="AM677" s="8" t="str">
        <f t="shared" si="402"/>
        <v/>
      </c>
      <c r="AN677" s="8" t="str">
        <f t="shared" si="402"/>
        <v/>
      </c>
      <c r="AO677" s="8" t="str">
        <f t="shared" si="402"/>
        <v/>
      </c>
      <c r="AQ677" s="8">
        <f t="shared" si="406"/>
        <v>100</v>
      </c>
      <c r="AR677" s="8">
        <f t="shared" si="407"/>
        <v>12.93</v>
      </c>
      <c r="AS677" s="8" t="str">
        <f t="shared" si="408"/>
        <v>MD008_E3</v>
      </c>
      <c r="AT677" s="8">
        <f t="shared" si="409"/>
        <v>965</v>
      </c>
      <c r="AU677" s="8">
        <f t="shared" si="410"/>
        <v>965</v>
      </c>
      <c r="AV677" s="8">
        <f t="shared" si="411"/>
        <v>965</v>
      </c>
      <c r="AW677" s="8">
        <f t="shared" si="412"/>
        <v>965</v>
      </c>
      <c r="AX677" s="8">
        <f t="shared" si="413"/>
        <v>950</v>
      </c>
      <c r="AY677" s="8">
        <f t="shared" si="414"/>
        <v>935</v>
      </c>
      <c r="AZ677" s="8">
        <f t="shared" si="415"/>
        <v>925</v>
      </c>
      <c r="BA677" s="8">
        <f t="shared" si="416"/>
        <v>915</v>
      </c>
      <c r="BB677" s="8">
        <f t="shared" si="417"/>
        <v>905</v>
      </c>
      <c r="BC677" s="8">
        <f t="shared" si="418"/>
        <v>900</v>
      </c>
      <c r="BD677" s="8">
        <f t="shared" si="419"/>
        <v>890</v>
      </c>
      <c r="BE677" s="8" t="str">
        <f t="shared" si="420"/>
        <v/>
      </c>
      <c r="BF677" s="8" t="str">
        <f t="shared" si="421"/>
        <v/>
      </c>
      <c r="BG677" s="8" t="str">
        <f t="shared" si="422"/>
        <v/>
      </c>
      <c r="BH677" s="8" t="str">
        <f t="shared" si="423"/>
        <v/>
      </c>
      <c r="BI677" s="8" t="str">
        <f t="shared" si="424"/>
        <v/>
      </c>
      <c r="BJ677" s="8" t="str">
        <f t="shared" si="425"/>
        <v/>
      </c>
      <c r="BK677" s="8" t="str">
        <f t="shared" si="426"/>
        <v/>
      </c>
      <c r="BL677" s="8" t="str">
        <f t="shared" si="427"/>
        <v/>
      </c>
      <c r="BM677" s="8" t="str">
        <f t="shared" si="428"/>
        <v/>
      </c>
      <c r="BN677" s="8" t="str">
        <f t="shared" si="429"/>
        <v/>
      </c>
      <c r="BO677" s="8" t="str">
        <f t="shared" si="430"/>
        <v/>
      </c>
      <c r="BP677" s="8" t="str">
        <f t="shared" si="431"/>
        <v/>
      </c>
      <c r="BQ677" s="8" t="str">
        <f t="shared" si="432"/>
        <v/>
      </c>
    </row>
    <row r="678" spans="1:69" x14ac:dyDescent="0.2">
      <c r="A678" s="8" t="str">
        <f>Binning!B675</f>
        <v>DCS_DDR</v>
      </c>
      <c r="B678" s="8" t="str">
        <f>Binning!C675</f>
        <v>MD008</v>
      </c>
      <c r="C678" s="8" t="str">
        <f>Binning!D675</f>
        <v>E4</v>
      </c>
      <c r="D678" s="8" t="str">
        <f>Binning!F675</f>
        <v>MD008_E4</v>
      </c>
      <c r="E678" s="8" t="str">
        <f>Binning!G675</f>
        <v>Bin1</v>
      </c>
      <c r="F678" s="8">
        <f>Binning!H675</f>
        <v>1035</v>
      </c>
      <c r="G678" s="8">
        <f>Binning!I675</f>
        <v>140</v>
      </c>
      <c r="H678" s="8">
        <f>Binning!J675</f>
        <v>12.9</v>
      </c>
      <c r="J678" s="8">
        <f>Binning!L675</f>
        <v>965</v>
      </c>
      <c r="K678" s="8">
        <f>Binning!M675</f>
        <v>750</v>
      </c>
      <c r="L678" s="8">
        <f>Binning!N675</f>
        <v>0</v>
      </c>
      <c r="M678" s="8">
        <f>Binning!Y675</f>
        <v>5</v>
      </c>
      <c r="O678" s="8">
        <f t="shared" si="404"/>
        <v>100</v>
      </c>
      <c r="P678" s="8">
        <f>Binning!AZ675</f>
        <v>12.93</v>
      </c>
      <c r="Q678" s="8" t="str">
        <f t="shared" si="405"/>
        <v>MD008_E4</v>
      </c>
      <c r="R678" s="8">
        <f t="shared" si="434"/>
        <v>965</v>
      </c>
      <c r="S678" s="8">
        <f t="shared" si="434"/>
        <v>965</v>
      </c>
      <c r="T678" s="8">
        <f t="shared" si="434"/>
        <v>965</v>
      </c>
      <c r="U678" s="8">
        <f t="shared" si="434"/>
        <v>950</v>
      </c>
      <c r="V678" s="8">
        <f t="shared" si="434"/>
        <v>935</v>
      </c>
      <c r="W678" s="8">
        <f t="shared" si="434"/>
        <v>920</v>
      </c>
      <c r="X678" s="8">
        <f t="shared" si="434"/>
        <v>910</v>
      </c>
      <c r="Y678" s="8">
        <f t="shared" si="434"/>
        <v>900</v>
      </c>
      <c r="Z678" s="8">
        <f t="shared" si="434"/>
        <v>890</v>
      </c>
      <c r="AA678" s="8">
        <f t="shared" si="434"/>
        <v>885</v>
      </c>
      <c r="AB678" s="8">
        <f t="shared" si="434"/>
        <v>875</v>
      </c>
      <c r="AC678" s="8" t="str">
        <f t="shared" si="434"/>
        <v/>
      </c>
      <c r="AD678" s="8" t="str">
        <f t="shared" si="434"/>
        <v/>
      </c>
      <c r="AE678" s="8" t="str">
        <f t="shared" si="434"/>
        <v/>
      </c>
      <c r="AF678" s="8" t="str">
        <f t="shared" si="434"/>
        <v/>
      </c>
      <c r="AG678" s="8" t="str">
        <f t="shared" si="434"/>
        <v/>
      </c>
      <c r="AH678" s="8" t="str">
        <f t="shared" si="402"/>
        <v/>
      </c>
      <c r="AI678" s="8" t="str">
        <f t="shared" si="402"/>
        <v/>
      </c>
      <c r="AJ678" s="8" t="str">
        <f t="shared" si="402"/>
        <v/>
      </c>
      <c r="AK678" s="8" t="str">
        <f t="shared" si="402"/>
        <v/>
      </c>
      <c r="AL678" s="8" t="str">
        <f t="shared" si="402"/>
        <v/>
      </c>
      <c r="AM678" s="8" t="str">
        <f t="shared" si="402"/>
        <v/>
      </c>
      <c r="AN678" s="8" t="str">
        <f t="shared" si="402"/>
        <v/>
      </c>
      <c r="AO678" s="8" t="str">
        <f t="shared" si="402"/>
        <v/>
      </c>
      <c r="AQ678" s="8">
        <f t="shared" si="406"/>
        <v>100</v>
      </c>
      <c r="AR678" s="8">
        <f t="shared" si="407"/>
        <v>12.93</v>
      </c>
      <c r="AS678" s="8" t="str">
        <f t="shared" si="408"/>
        <v>MD008_E4</v>
      </c>
      <c r="AT678" s="8">
        <f t="shared" si="409"/>
        <v>965</v>
      </c>
      <c r="AU678" s="8">
        <f t="shared" si="410"/>
        <v>965</v>
      </c>
      <c r="AV678" s="8">
        <f t="shared" si="411"/>
        <v>965</v>
      </c>
      <c r="AW678" s="8">
        <f t="shared" si="412"/>
        <v>950</v>
      </c>
      <c r="AX678" s="8">
        <f t="shared" si="413"/>
        <v>935</v>
      </c>
      <c r="AY678" s="8">
        <f t="shared" si="414"/>
        <v>920</v>
      </c>
      <c r="AZ678" s="8">
        <f t="shared" si="415"/>
        <v>910</v>
      </c>
      <c r="BA678" s="8">
        <f t="shared" si="416"/>
        <v>900</v>
      </c>
      <c r="BB678" s="8">
        <f t="shared" si="417"/>
        <v>890</v>
      </c>
      <c r="BC678" s="8">
        <f t="shared" si="418"/>
        <v>885</v>
      </c>
      <c r="BD678" s="8">
        <f t="shared" si="419"/>
        <v>875</v>
      </c>
      <c r="BE678" s="8" t="str">
        <f t="shared" si="420"/>
        <v/>
      </c>
      <c r="BF678" s="8" t="str">
        <f t="shared" si="421"/>
        <v/>
      </c>
      <c r="BG678" s="8" t="str">
        <f t="shared" si="422"/>
        <v/>
      </c>
      <c r="BH678" s="8" t="str">
        <f t="shared" si="423"/>
        <v/>
      </c>
      <c r="BI678" s="8" t="str">
        <f t="shared" si="424"/>
        <v/>
      </c>
      <c r="BJ678" s="8" t="str">
        <f t="shared" si="425"/>
        <v/>
      </c>
      <c r="BK678" s="8" t="str">
        <f t="shared" si="426"/>
        <v/>
      </c>
      <c r="BL678" s="8" t="str">
        <f t="shared" si="427"/>
        <v/>
      </c>
      <c r="BM678" s="8" t="str">
        <f t="shared" si="428"/>
        <v/>
      </c>
      <c r="BN678" s="8" t="str">
        <f t="shared" si="429"/>
        <v/>
      </c>
      <c r="BO678" s="8" t="str">
        <f t="shared" si="430"/>
        <v/>
      </c>
      <c r="BP678" s="8" t="str">
        <f t="shared" si="431"/>
        <v/>
      </c>
      <c r="BQ678" s="8" t="str">
        <f t="shared" si="432"/>
        <v/>
      </c>
    </row>
    <row r="679" spans="1:69" x14ac:dyDescent="0.2">
      <c r="A679" s="8" t="str">
        <f>Binning!B676</f>
        <v>DCS_DDR</v>
      </c>
      <c r="B679" s="8" t="str">
        <f>Binning!C676</f>
        <v>MD008</v>
      </c>
      <c r="C679" s="8" t="str">
        <f>Binning!D676</f>
        <v>E5</v>
      </c>
      <c r="D679" s="8" t="str">
        <f>Binning!F676</f>
        <v>MD008_E5</v>
      </c>
      <c r="E679" s="8" t="str">
        <f>Binning!G676</f>
        <v>Bin1</v>
      </c>
      <c r="F679" s="8">
        <f>Binning!H676</f>
        <v>1020</v>
      </c>
      <c r="G679" s="8">
        <f>Binning!I676</f>
        <v>140</v>
      </c>
      <c r="H679" s="8">
        <f>Binning!J676</f>
        <v>12.9</v>
      </c>
      <c r="J679" s="8">
        <f>Binning!L676</f>
        <v>965</v>
      </c>
      <c r="K679" s="8">
        <f>Binning!M676</f>
        <v>750</v>
      </c>
      <c r="L679" s="8">
        <f>Binning!N676</f>
        <v>0</v>
      </c>
      <c r="M679" s="8">
        <f>Binning!Y676</f>
        <v>5</v>
      </c>
      <c r="O679" s="8">
        <f t="shared" si="404"/>
        <v>100</v>
      </c>
      <c r="P679" s="8">
        <f>Binning!AZ676</f>
        <v>12.93</v>
      </c>
      <c r="Q679" s="8" t="str">
        <f t="shared" si="405"/>
        <v>MD008_E5</v>
      </c>
      <c r="R679" s="8">
        <f t="shared" si="434"/>
        <v>965</v>
      </c>
      <c r="S679" s="8">
        <f t="shared" si="434"/>
        <v>965</v>
      </c>
      <c r="T679" s="8">
        <f t="shared" si="434"/>
        <v>960</v>
      </c>
      <c r="U679" s="8">
        <f t="shared" si="434"/>
        <v>935</v>
      </c>
      <c r="V679" s="8">
        <f t="shared" si="434"/>
        <v>920</v>
      </c>
      <c r="W679" s="8">
        <f t="shared" si="434"/>
        <v>905</v>
      </c>
      <c r="X679" s="8">
        <f t="shared" si="434"/>
        <v>895</v>
      </c>
      <c r="Y679" s="8">
        <f t="shared" si="434"/>
        <v>885</v>
      </c>
      <c r="Z679" s="8">
        <f t="shared" si="434"/>
        <v>875</v>
      </c>
      <c r="AA679" s="8">
        <f t="shared" si="434"/>
        <v>870</v>
      </c>
      <c r="AB679" s="8">
        <f t="shared" si="434"/>
        <v>860</v>
      </c>
      <c r="AC679" s="8" t="str">
        <f t="shared" si="434"/>
        <v/>
      </c>
      <c r="AD679" s="8" t="str">
        <f t="shared" si="434"/>
        <v/>
      </c>
      <c r="AE679" s="8" t="str">
        <f t="shared" si="434"/>
        <v/>
      </c>
      <c r="AF679" s="8" t="str">
        <f t="shared" si="434"/>
        <v/>
      </c>
      <c r="AG679" s="8" t="str">
        <f t="shared" si="434"/>
        <v/>
      </c>
      <c r="AH679" s="8" t="str">
        <f t="shared" si="402"/>
        <v/>
      </c>
      <c r="AI679" s="8" t="str">
        <f t="shared" si="402"/>
        <v/>
      </c>
      <c r="AJ679" s="8" t="str">
        <f t="shared" si="402"/>
        <v/>
      </c>
      <c r="AK679" s="8" t="str">
        <f t="shared" si="402"/>
        <v/>
      </c>
      <c r="AL679" s="8" t="str">
        <f t="shared" si="402"/>
        <v/>
      </c>
      <c r="AM679" s="8" t="str">
        <f t="shared" si="402"/>
        <v/>
      </c>
      <c r="AN679" s="8" t="str">
        <f t="shared" si="402"/>
        <v/>
      </c>
      <c r="AO679" s="8" t="str">
        <f t="shared" si="402"/>
        <v/>
      </c>
      <c r="AQ679" s="8">
        <f t="shared" si="406"/>
        <v>100</v>
      </c>
      <c r="AR679" s="8">
        <f t="shared" si="407"/>
        <v>12.93</v>
      </c>
      <c r="AS679" s="8" t="str">
        <f t="shared" si="408"/>
        <v>MD008_E5</v>
      </c>
      <c r="AT679" s="8">
        <f t="shared" si="409"/>
        <v>965</v>
      </c>
      <c r="AU679" s="8">
        <f t="shared" si="410"/>
        <v>965</v>
      </c>
      <c r="AV679" s="8">
        <f t="shared" si="411"/>
        <v>960</v>
      </c>
      <c r="AW679" s="8">
        <f t="shared" si="412"/>
        <v>935</v>
      </c>
      <c r="AX679" s="8">
        <f t="shared" si="413"/>
        <v>920</v>
      </c>
      <c r="AY679" s="8">
        <f t="shared" si="414"/>
        <v>905</v>
      </c>
      <c r="AZ679" s="8">
        <f t="shared" si="415"/>
        <v>895</v>
      </c>
      <c r="BA679" s="8">
        <f t="shared" si="416"/>
        <v>885</v>
      </c>
      <c r="BB679" s="8">
        <f t="shared" si="417"/>
        <v>875</v>
      </c>
      <c r="BC679" s="8">
        <f t="shared" si="418"/>
        <v>870</v>
      </c>
      <c r="BD679" s="8">
        <f t="shared" si="419"/>
        <v>860</v>
      </c>
      <c r="BE679" s="8" t="str">
        <f t="shared" si="420"/>
        <v/>
      </c>
      <c r="BF679" s="8" t="str">
        <f t="shared" si="421"/>
        <v/>
      </c>
      <c r="BG679" s="8" t="str">
        <f t="shared" si="422"/>
        <v/>
      </c>
      <c r="BH679" s="8" t="str">
        <f t="shared" si="423"/>
        <v/>
      </c>
      <c r="BI679" s="8" t="str">
        <f t="shared" si="424"/>
        <v/>
      </c>
      <c r="BJ679" s="8" t="str">
        <f t="shared" si="425"/>
        <v/>
      </c>
      <c r="BK679" s="8" t="str">
        <f t="shared" si="426"/>
        <v/>
      </c>
      <c r="BL679" s="8" t="str">
        <f t="shared" si="427"/>
        <v/>
      </c>
      <c r="BM679" s="8" t="str">
        <f t="shared" si="428"/>
        <v/>
      </c>
      <c r="BN679" s="8" t="str">
        <f t="shared" si="429"/>
        <v/>
      </c>
      <c r="BO679" s="8" t="str">
        <f t="shared" si="430"/>
        <v/>
      </c>
      <c r="BP679" s="8" t="str">
        <f t="shared" si="431"/>
        <v/>
      </c>
      <c r="BQ679" s="8" t="str">
        <f t="shared" si="432"/>
        <v/>
      </c>
    </row>
    <row r="680" spans="1:69" x14ac:dyDescent="0.2">
      <c r="A680" s="8" t="str">
        <f>Binning!B677</f>
        <v>DCS_DDR</v>
      </c>
      <c r="B680" s="8" t="str">
        <f>Binning!C677</f>
        <v>MD008</v>
      </c>
      <c r="C680" s="8" t="str">
        <f>Binning!D677</f>
        <v>E6</v>
      </c>
      <c r="D680" s="8" t="str">
        <f>Binning!F677</f>
        <v>MD008_E6</v>
      </c>
      <c r="E680" s="8" t="str">
        <f>Binning!G677</f>
        <v>Bin1</v>
      </c>
      <c r="F680" s="8">
        <f>Binning!H677</f>
        <v>1005</v>
      </c>
      <c r="G680" s="8">
        <f>Binning!I677</f>
        <v>140</v>
      </c>
      <c r="H680" s="8">
        <f>Binning!J677</f>
        <v>12.9</v>
      </c>
      <c r="J680" s="8">
        <f>Binning!L677</f>
        <v>965</v>
      </c>
      <c r="K680" s="8">
        <f>Binning!M677</f>
        <v>750</v>
      </c>
      <c r="L680" s="8">
        <f>Binning!N677</f>
        <v>0</v>
      </c>
      <c r="M680" s="8">
        <f>Binning!Y677</f>
        <v>5</v>
      </c>
      <c r="O680" s="8">
        <f t="shared" si="404"/>
        <v>100</v>
      </c>
      <c r="P680" s="8">
        <f>Binning!AZ677</f>
        <v>12.93</v>
      </c>
      <c r="Q680" s="8" t="str">
        <f t="shared" si="405"/>
        <v>MD008_E6</v>
      </c>
      <c r="R680" s="8">
        <f t="shared" si="434"/>
        <v>965</v>
      </c>
      <c r="S680" s="8">
        <f t="shared" si="434"/>
        <v>965</v>
      </c>
      <c r="T680" s="8">
        <f t="shared" si="434"/>
        <v>945</v>
      </c>
      <c r="U680" s="8">
        <f t="shared" si="434"/>
        <v>920</v>
      </c>
      <c r="V680" s="8">
        <f t="shared" si="434"/>
        <v>905</v>
      </c>
      <c r="W680" s="8">
        <f t="shared" si="434"/>
        <v>890</v>
      </c>
      <c r="X680" s="8">
        <f t="shared" si="434"/>
        <v>880</v>
      </c>
      <c r="Y680" s="8">
        <f t="shared" si="434"/>
        <v>870</v>
      </c>
      <c r="Z680" s="8">
        <f t="shared" si="434"/>
        <v>860</v>
      </c>
      <c r="AA680" s="8">
        <f t="shared" si="434"/>
        <v>855</v>
      </c>
      <c r="AB680" s="8">
        <f t="shared" si="434"/>
        <v>845</v>
      </c>
      <c r="AC680" s="8" t="str">
        <f t="shared" si="434"/>
        <v/>
      </c>
      <c r="AD680" s="8" t="str">
        <f t="shared" si="434"/>
        <v/>
      </c>
      <c r="AE680" s="8" t="str">
        <f t="shared" si="434"/>
        <v/>
      </c>
      <c r="AF680" s="8" t="str">
        <f t="shared" si="434"/>
        <v/>
      </c>
      <c r="AG680" s="8" t="str">
        <f t="shared" si="434"/>
        <v/>
      </c>
      <c r="AH680" s="8" t="str">
        <f t="shared" si="402"/>
        <v/>
      </c>
      <c r="AI680" s="8" t="str">
        <f t="shared" si="402"/>
        <v/>
      </c>
      <c r="AJ680" s="8" t="str">
        <f t="shared" si="402"/>
        <v/>
      </c>
      <c r="AK680" s="8" t="str">
        <f t="shared" si="402"/>
        <v/>
      </c>
      <c r="AL680" s="8" t="str">
        <f t="shared" si="402"/>
        <v/>
      </c>
      <c r="AM680" s="8" t="str">
        <f t="shared" si="402"/>
        <v/>
      </c>
      <c r="AN680" s="8" t="str">
        <f t="shared" ref="AG680:AO712" si="435">IF($O680*1.03&gt;AN$2,MAX(MIN(FLOOR(($F680-$G680*LOG10($P680*AN$2/100))/$M680,1)*$M680,$J680),$K680),"")</f>
        <v/>
      </c>
      <c r="AO680" s="8" t="str">
        <f t="shared" si="435"/>
        <v/>
      </c>
      <c r="AQ680" s="8">
        <f t="shared" si="406"/>
        <v>100</v>
      </c>
      <c r="AR680" s="8">
        <f t="shared" si="407"/>
        <v>12.93</v>
      </c>
      <c r="AS680" s="8" t="str">
        <f t="shared" si="408"/>
        <v>MD008_E6</v>
      </c>
      <c r="AT680" s="8">
        <f t="shared" si="409"/>
        <v>965</v>
      </c>
      <c r="AU680" s="8">
        <f t="shared" si="410"/>
        <v>965</v>
      </c>
      <c r="AV680" s="8">
        <f t="shared" si="411"/>
        <v>945</v>
      </c>
      <c r="AW680" s="8">
        <f t="shared" si="412"/>
        <v>920</v>
      </c>
      <c r="AX680" s="8">
        <f t="shared" si="413"/>
        <v>905</v>
      </c>
      <c r="AY680" s="8">
        <f t="shared" si="414"/>
        <v>890</v>
      </c>
      <c r="AZ680" s="8">
        <f t="shared" si="415"/>
        <v>880</v>
      </c>
      <c r="BA680" s="8">
        <f t="shared" si="416"/>
        <v>870</v>
      </c>
      <c r="BB680" s="8">
        <f t="shared" si="417"/>
        <v>860</v>
      </c>
      <c r="BC680" s="8">
        <f t="shared" si="418"/>
        <v>855</v>
      </c>
      <c r="BD680" s="8">
        <f t="shared" si="419"/>
        <v>845</v>
      </c>
      <c r="BE680" s="8" t="str">
        <f t="shared" si="420"/>
        <v/>
      </c>
      <c r="BF680" s="8" t="str">
        <f t="shared" si="421"/>
        <v/>
      </c>
      <c r="BG680" s="8" t="str">
        <f t="shared" si="422"/>
        <v/>
      </c>
      <c r="BH680" s="8" t="str">
        <f t="shared" si="423"/>
        <v/>
      </c>
      <c r="BI680" s="8" t="str">
        <f t="shared" si="424"/>
        <v/>
      </c>
      <c r="BJ680" s="8" t="str">
        <f t="shared" si="425"/>
        <v/>
      </c>
      <c r="BK680" s="8" t="str">
        <f t="shared" si="426"/>
        <v/>
      </c>
      <c r="BL680" s="8" t="str">
        <f t="shared" si="427"/>
        <v/>
      </c>
      <c r="BM680" s="8" t="str">
        <f t="shared" si="428"/>
        <v/>
      </c>
      <c r="BN680" s="8" t="str">
        <f t="shared" si="429"/>
        <v/>
      </c>
      <c r="BO680" s="8" t="str">
        <f t="shared" si="430"/>
        <v/>
      </c>
      <c r="BP680" s="8" t="str">
        <f t="shared" si="431"/>
        <v/>
      </c>
      <c r="BQ680" s="8" t="str">
        <f t="shared" si="432"/>
        <v/>
      </c>
    </row>
    <row r="681" spans="1:69" x14ac:dyDescent="0.2">
      <c r="A681" s="8" t="str">
        <f>Binning!B678</f>
        <v>DCS_DDR</v>
      </c>
      <c r="B681" s="8" t="str">
        <f>Binning!C678</f>
        <v>MD008</v>
      </c>
      <c r="C681" s="8" t="str">
        <f>Binning!D678</f>
        <v>E7</v>
      </c>
      <c r="D681" s="8" t="str">
        <f>Binning!F678</f>
        <v>MD008_E7</v>
      </c>
      <c r="E681" s="8" t="str">
        <f>Binning!G678</f>
        <v>Bin1</v>
      </c>
      <c r="F681" s="8">
        <f>Binning!H678</f>
        <v>990</v>
      </c>
      <c r="G681" s="8">
        <f>Binning!I678</f>
        <v>140</v>
      </c>
      <c r="H681" s="8">
        <f>Binning!J678</f>
        <v>12.9</v>
      </c>
      <c r="J681" s="8">
        <f>Binning!L678</f>
        <v>965</v>
      </c>
      <c r="K681" s="8">
        <f>Binning!M678</f>
        <v>750</v>
      </c>
      <c r="L681" s="8">
        <f>Binning!N678</f>
        <v>0</v>
      </c>
      <c r="M681" s="8">
        <f>Binning!Y678</f>
        <v>5</v>
      </c>
      <c r="O681" s="8">
        <f t="shared" si="404"/>
        <v>100</v>
      </c>
      <c r="P681" s="8">
        <f>Binning!AZ678</f>
        <v>12.93</v>
      </c>
      <c r="Q681" s="8" t="str">
        <f t="shared" si="405"/>
        <v>MD008_E7</v>
      </c>
      <c r="R681" s="8">
        <f t="shared" si="434"/>
        <v>965</v>
      </c>
      <c r="S681" s="8">
        <f t="shared" si="434"/>
        <v>965</v>
      </c>
      <c r="T681" s="8">
        <f t="shared" si="434"/>
        <v>930</v>
      </c>
      <c r="U681" s="8">
        <f t="shared" si="434"/>
        <v>905</v>
      </c>
      <c r="V681" s="8">
        <f t="shared" si="434"/>
        <v>890</v>
      </c>
      <c r="W681" s="8">
        <f t="shared" si="434"/>
        <v>875</v>
      </c>
      <c r="X681" s="8">
        <f t="shared" si="434"/>
        <v>865</v>
      </c>
      <c r="Y681" s="8">
        <f t="shared" si="434"/>
        <v>855</v>
      </c>
      <c r="Z681" s="8">
        <f t="shared" si="434"/>
        <v>845</v>
      </c>
      <c r="AA681" s="8">
        <f t="shared" si="434"/>
        <v>840</v>
      </c>
      <c r="AB681" s="8">
        <f t="shared" si="434"/>
        <v>830</v>
      </c>
      <c r="AC681" s="8" t="str">
        <f t="shared" si="434"/>
        <v/>
      </c>
      <c r="AD681" s="8" t="str">
        <f t="shared" si="434"/>
        <v/>
      </c>
      <c r="AE681" s="8" t="str">
        <f t="shared" si="434"/>
        <v/>
      </c>
      <c r="AF681" s="8" t="str">
        <f t="shared" si="434"/>
        <v/>
      </c>
      <c r="AG681" s="8" t="str">
        <f t="shared" si="434"/>
        <v/>
      </c>
      <c r="AH681" s="8" t="str">
        <f t="shared" si="435"/>
        <v/>
      </c>
      <c r="AI681" s="8" t="str">
        <f t="shared" si="435"/>
        <v/>
      </c>
      <c r="AJ681" s="8" t="str">
        <f t="shared" si="435"/>
        <v/>
      </c>
      <c r="AK681" s="8" t="str">
        <f t="shared" si="435"/>
        <v/>
      </c>
      <c r="AL681" s="8" t="str">
        <f t="shared" si="435"/>
        <v/>
      </c>
      <c r="AM681" s="8" t="str">
        <f t="shared" si="435"/>
        <v/>
      </c>
      <c r="AN681" s="8" t="str">
        <f t="shared" si="435"/>
        <v/>
      </c>
      <c r="AO681" s="8" t="str">
        <f t="shared" si="435"/>
        <v/>
      </c>
      <c r="AQ681" s="8">
        <f t="shared" si="406"/>
        <v>100</v>
      </c>
      <c r="AR681" s="8">
        <f t="shared" si="407"/>
        <v>12.93</v>
      </c>
      <c r="AS681" s="8" t="str">
        <f t="shared" si="408"/>
        <v>MD008_E7</v>
      </c>
      <c r="AT681" s="8">
        <f t="shared" si="409"/>
        <v>965</v>
      </c>
      <c r="AU681" s="8">
        <f t="shared" si="410"/>
        <v>965</v>
      </c>
      <c r="AV681" s="8">
        <f t="shared" si="411"/>
        <v>930</v>
      </c>
      <c r="AW681" s="8">
        <f t="shared" si="412"/>
        <v>905</v>
      </c>
      <c r="AX681" s="8">
        <f t="shared" si="413"/>
        <v>890</v>
      </c>
      <c r="AY681" s="8">
        <f t="shared" si="414"/>
        <v>875</v>
      </c>
      <c r="AZ681" s="8">
        <f t="shared" si="415"/>
        <v>865</v>
      </c>
      <c r="BA681" s="8">
        <f t="shared" si="416"/>
        <v>855</v>
      </c>
      <c r="BB681" s="8">
        <f t="shared" si="417"/>
        <v>845</v>
      </c>
      <c r="BC681" s="8">
        <f t="shared" si="418"/>
        <v>840</v>
      </c>
      <c r="BD681" s="8">
        <f t="shared" si="419"/>
        <v>830</v>
      </c>
      <c r="BE681" s="8" t="str">
        <f t="shared" si="420"/>
        <v/>
      </c>
      <c r="BF681" s="8" t="str">
        <f t="shared" si="421"/>
        <v/>
      </c>
      <c r="BG681" s="8" t="str">
        <f t="shared" si="422"/>
        <v/>
      </c>
      <c r="BH681" s="8" t="str">
        <f t="shared" si="423"/>
        <v/>
      </c>
      <c r="BI681" s="8" t="str">
        <f t="shared" si="424"/>
        <v/>
      </c>
      <c r="BJ681" s="8" t="str">
        <f t="shared" si="425"/>
        <v/>
      </c>
      <c r="BK681" s="8" t="str">
        <f t="shared" si="426"/>
        <v/>
      </c>
      <c r="BL681" s="8" t="str">
        <f t="shared" si="427"/>
        <v/>
      </c>
      <c r="BM681" s="8" t="str">
        <f t="shared" si="428"/>
        <v/>
      </c>
      <c r="BN681" s="8" t="str">
        <f t="shared" si="429"/>
        <v/>
      </c>
      <c r="BO681" s="8" t="str">
        <f t="shared" si="430"/>
        <v/>
      </c>
      <c r="BP681" s="8" t="str">
        <f t="shared" si="431"/>
        <v/>
      </c>
      <c r="BQ681" s="8" t="str">
        <f t="shared" si="432"/>
        <v/>
      </c>
    </row>
    <row r="682" spans="1:69" x14ac:dyDescent="0.2">
      <c r="A682" s="8" t="str">
        <f>Binning!B679</f>
        <v>DCS_DDR</v>
      </c>
      <c r="B682" s="8" t="str">
        <f>Binning!C679</f>
        <v>MD008</v>
      </c>
      <c r="C682" s="8" t="str">
        <f>Binning!D679</f>
        <v>E8</v>
      </c>
      <c r="D682" s="8" t="str">
        <f>Binning!F679</f>
        <v>MD008_E8</v>
      </c>
      <c r="E682" s="8" t="str">
        <f>Binning!G679</f>
        <v>Bin1</v>
      </c>
      <c r="F682" s="8">
        <f>Binning!H679</f>
        <v>975</v>
      </c>
      <c r="G682" s="8">
        <f>Binning!I679</f>
        <v>140</v>
      </c>
      <c r="H682" s="8">
        <f>Binning!J679</f>
        <v>12.9</v>
      </c>
      <c r="J682" s="8">
        <f>Binning!L679</f>
        <v>965</v>
      </c>
      <c r="K682" s="8">
        <f>Binning!M679</f>
        <v>750</v>
      </c>
      <c r="L682" s="8">
        <f>Binning!N679</f>
        <v>0</v>
      </c>
      <c r="M682" s="8">
        <f>Binning!Y679</f>
        <v>5</v>
      </c>
      <c r="O682" s="8">
        <f t="shared" si="404"/>
        <v>100</v>
      </c>
      <c r="P682" s="8">
        <f>Binning!AZ679</f>
        <v>12.93</v>
      </c>
      <c r="Q682" s="8" t="str">
        <f t="shared" si="405"/>
        <v>MD008_E8</v>
      </c>
      <c r="R682" s="8">
        <f t="shared" si="434"/>
        <v>965</v>
      </c>
      <c r="S682" s="8">
        <f t="shared" si="434"/>
        <v>955</v>
      </c>
      <c r="T682" s="8">
        <f t="shared" si="434"/>
        <v>915</v>
      </c>
      <c r="U682" s="8">
        <f t="shared" si="434"/>
        <v>890</v>
      </c>
      <c r="V682" s="8">
        <f t="shared" si="434"/>
        <v>875</v>
      </c>
      <c r="W682" s="8">
        <f t="shared" si="434"/>
        <v>860</v>
      </c>
      <c r="X682" s="8">
        <f t="shared" si="434"/>
        <v>850</v>
      </c>
      <c r="Y682" s="8">
        <f t="shared" si="434"/>
        <v>840</v>
      </c>
      <c r="Z682" s="8">
        <f t="shared" si="434"/>
        <v>830</v>
      </c>
      <c r="AA682" s="8">
        <f t="shared" si="434"/>
        <v>825</v>
      </c>
      <c r="AB682" s="8">
        <f t="shared" si="434"/>
        <v>815</v>
      </c>
      <c r="AC682" s="8" t="str">
        <f t="shared" si="434"/>
        <v/>
      </c>
      <c r="AD682" s="8" t="str">
        <f t="shared" si="434"/>
        <v/>
      </c>
      <c r="AE682" s="8" t="str">
        <f t="shared" si="434"/>
        <v/>
      </c>
      <c r="AF682" s="8" t="str">
        <f t="shared" si="434"/>
        <v/>
      </c>
      <c r="AG682" s="8" t="str">
        <f t="shared" si="434"/>
        <v/>
      </c>
      <c r="AH682" s="8" t="str">
        <f t="shared" si="435"/>
        <v/>
      </c>
      <c r="AI682" s="8" t="str">
        <f t="shared" si="435"/>
        <v/>
      </c>
      <c r="AJ682" s="8" t="str">
        <f t="shared" si="435"/>
        <v/>
      </c>
      <c r="AK682" s="8" t="str">
        <f t="shared" si="435"/>
        <v/>
      </c>
      <c r="AL682" s="8" t="str">
        <f t="shared" si="435"/>
        <v/>
      </c>
      <c r="AM682" s="8" t="str">
        <f t="shared" si="435"/>
        <v/>
      </c>
      <c r="AN682" s="8" t="str">
        <f t="shared" si="435"/>
        <v/>
      </c>
      <c r="AO682" s="8" t="str">
        <f t="shared" si="435"/>
        <v/>
      </c>
      <c r="AQ682" s="8">
        <f t="shared" si="406"/>
        <v>100</v>
      </c>
      <c r="AR682" s="8">
        <f t="shared" si="407"/>
        <v>12.93</v>
      </c>
      <c r="AS682" s="8" t="str">
        <f t="shared" si="408"/>
        <v>MD008_E8</v>
      </c>
      <c r="AT682" s="8">
        <f t="shared" si="409"/>
        <v>965</v>
      </c>
      <c r="AU682" s="8">
        <f t="shared" si="410"/>
        <v>955</v>
      </c>
      <c r="AV682" s="8">
        <f t="shared" si="411"/>
        <v>915</v>
      </c>
      <c r="AW682" s="8">
        <f t="shared" si="412"/>
        <v>890</v>
      </c>
      <c r="AX682" s="8">
        <f t="shared" si="413"/>
        <v>875</v>
      </c>
      <c r="AY682" s="8">
        <f t="shared" si="414"/>
        <v>860</v>
      </c>
      <c r="AZ682" s="8">
        <f t="shared" si="415"/>
        <v>850</v>
      </c>
      <c r="BA682" s="8">
        <f t="shared" si="416"/>
        <v>840</v>
      </c>
      <c r="BB682" s="8">
        <f t="shared" si="417"/>
        <v>830</v>
      </c>
      <c r="BC682" s="8">
        <f t="shared" si="418"/>
        <v>825</v>
      </c>
      <c r="BD682" s="8">
        <f t="shared" si="419"/>
        <v>815</v>
      </c>
      <c r="BE682" s="8" t="str">
        <f t="shared" si="420"/>
        <v/>
      </c>
      <c r="BF682" s="8" t="str">
        <f t="shared" si="421"/>
        <v/>
      </c>
      <c r="BG682" s="8" t="str">
        <f t="shared" si="422"/>
        <v/>
      </c>
      <c r="BH682" s="8" t="str">
        <f t="shared" si="423"/>
        <v/>
      </c>
      <c r="BI682" s="8" t="str">
        <f t="shared" si="424"/>
        <v/>
      </c>
      <c r="BJ682" s="8" t="str">
        <f t="shared" si="425"/>
        <v/>
      </c>
      <c r="BK682" s="8" t="str">
        <f t="shared" si="426"/>
        <v/>
      </c>
      <c r="BL682" s="8" t="str">
        <f t="shared" si="427"/>
        <v/>
      </c>
      <c r="BM682" s="8" t="str">
        <f t="shared" si="428"/>
        <v/>
      </c>
      <c r="BN682" s="8" t="str">
        <f t="shared" si="429"/>
        <v/>
      </c>
      <c r="BO682" s="8" t="str">
        <f t="shared" si="430"/>
        <v/>
      </c>
      <c r="BP682" s="8" t="str">
        <f t="shared" si="431"/>
        <v/>
      </c>
      <c r="BQ682" s="8" t="str">
        <f t="shared" si="432"/>
        <v/>
      </c>
    </row>
    <row r="683" spans="1:69" x14ac:dyDescent="0.2">
      <c r="A683" s="8" t="str">
        <f>Binning!B680</f>
        <v>DCS_DDR</v>
      </c>
      <c r="B683" s="8" t="str">
        <f>Binning!C680</f>
        <v>MD008</v>
      </c>
      <c r="C683" s="8" t="str">
        <f>Binning!D680</f>
        <v>E9</v>
      </c>
      <c r="D683" s="8" t="str">
        <f>Binning!F680</f>
        <v>MD008_E9</v>
      </c>
      <c r="E683" s="8" t="str">
        <f>Binning!G680</f>
        <v>Bin1</v>
      </c>
      <c r="F683" s="8">
        <f>Binning!H680</f>
        <v>960</v>
      </c>
      <c r="G683" s="8">
        <f>Binning!I680</f>
        <v>140</v>
      </c>
      <c r="H683" s="8">
        <f>Binning!J680</f>
        <v>12.9</v>
      </c>
      <c r="J683" s="8">
        <f>Binning!L680</f>
        <v>965</v>
      </c>
      <c r="K683" s="8">
        <f>Binning!M680</f>
        <v>750</v>
      </c>
      <c r="L683" s="8">
        <f>Binning!N680</f>
        <v>0</v>
      </c>
      <c r="M683" s="8">
        <f>Binning!Y680</f>
        <v>5</v>
      </c>
      <c r="O683" s="8">
        <f t="shared" si="404"/>
        <v>100</v>
      </c>
      <c r="P683" s="8">
        <f>Binning!AZ680</f>
        <v>12.93</v>
      </c>
      <c r="Q683" s="8" t="str">
        <f t="shared" si="405"/>
        <v>MD008_E9</v>
      </c>
      <c r="R683" s="8">
        <f t="shared" ref="R683:AG698" si="436">IF($O683*1.03&gt;R$2,MAX(MIN(FLOOR(($F683-$G683*LOG10($P683*R$2/100))/$M683,1)*$M683,$J683),$K683),"")</f>
        <v>965</v>
      </c>
      <c r="S683" s="8">
        <f t="shared" si="436"/>
        <v>940</v>
      </c>
      <c r="T683" s="8">
        <f t="shared" si="436"/>
        <v>900</v>
      </c>
      <c r="U683" s="8">
        <f t="shared" si="436"/>
        <v>875</v>
      </c>
      <c r="V683" s="8">
        <f t="shared" si="436"/>
        <v>860</v>
      </c>
      <c r="W683" s="8">
        <f t="shared" si="436"/>
        <v>845</v>
      </c>
      <c r="X683" s="8">
        <f t="shared" si="436"/>
        <v>835</v>
      </c>
      <c r="Y683" s="8">
        <f t="shared" si="436"/>
        <v>825</v>
      </c>
      <c r="Z683" s="8">
        <f t="shared" si="436"/>
        <v>815</v>
      </c>
      <c r="AA683" s="8">
        <f t="shared" si="436"/>
        <v>810</v>
      </c>
      <c r="AB683" s="8">
        <f t="shared" si="436"/>
        <v>800</v>
      </c>
      <c r="AC683" s="8" t="str">
        <f t="shared" si="436"/>
        <v/>
      </c>
      <c r="AD683" s="8" t="str">
        <f t="shared" si="436"/>
        <v/>
      </c>
      <c r="AE683" s="8" t="str">
        <f t="shared" si="436"/>
        <v/>
      </c>
      <c r="AF683" s="8" t="str">
        <f t="shared" si="436"/>
        <v/>
      </c>
      <c r="AG683" s="8" t="str">
        <f t="shared" si="436"/>
        <v/>
      </c>
      <c r="AH683" s="8" t="str">
        <f t="shared" si="435"/>
        <v/>
      </c>
      <c r="AI683" s="8" t="str">
        <f t="shared" si="435"/>
        <v/>
      </c>
      <c r="AJ683" s="8" t="str">
        <f t="shared" si="435"/>
        <v/>
      </c>
      <c r="AK683" s="8" t="str">
        <f t="shared" si="435"/>
        <v/>
      </c>
      <c r="AL683" s="8" t="str">
        <f t="shared" si="435"/>
        <v/>
      </c>
      <c r="AM683" s="8" t="str">
        <f t="shared" si="435"/>
        <v/>
      </c>
      <c r="AN683" s="8" t="str">
        <f t="shared" si="435"/>
        <v/>
      </c>
      <c r="AO683" s="8" t="str">
        <f t="shared" si="435"/>
        <v/>
      </c>
      <c r="AQ683" s="8">
        <f t="shared" si="406"/>
        <v>100</v>
      </c>
      <c r="AR683" s="8">
        <f t="shared" si="407"/>
        <v>12.93</v>
      </c>
      <c r="AS683" s="8" t="str">
        <f t="shared" si="408"/>
        <v>MD008_E9</v>
      </c>
      <c r="AT683" s="8">
        <f t="shared" si="409"/>
        <v>965</v>
      </c>
      <c r="AU683" s="8">
        <f t="shared" si="410"/>
        <v>940</v>
      </c>
      <c r="AV683" s="8">
        <f t="shared" si="411"/>
        <v>900</v>
      </c>
      <c r="AW683" s="8">
        <f t="shared" si="412"/>
        <v>875</v>
      </c>
      <c r="AX683" s="8">
        <f t="shared" si="413"/>
        <v>860</v>
      </c>
      <c r="AY683" s="8">
        <f t="shared" si="414"/>
        <v>845</v>
      </c>
      <c r="AZ683" s="8">
        <f t="shared" si="415"/>
        <v>835</v>
      </c>
      <c r="BA683" s="8">
        <f t="shared" si="416"/>
        <v>825</v>
      </c>
      <c r="BB683" s="8">
        <f t="shared" si="417"/>
        <v>815</v>
      </c>
      <c r="BC683" s="8">
        <f t="shared" si="418"/>
        <v>810</v>
      </c>
      <c r="BD683" s="8">
        <f t="shared" si="419"/>
        <v>800</v>
      </c>
      <c r="BE683" s="8" t="str">
        <f t="shared" si="420"/>
        <v/>
      </c>
      <c r="BF683" s="8" t="str">
        <f t="shared" si="421"/>
        <v/>
      </c>
      <c r="BG683" s="8" t="str">
        <f t="shared" si="422"/>
        <v/>
      </c>
      <c r="BH683" s="8" t="str">
        <f t="shared" si="423"/>
        <v/>
      </c>
      <c r="BI683" s="8" t="str">
        <f t="shared" si="424"/>
        <v/>
      </c>
      <c r="BJ683" s="8" t="str">
        <f t="shared" si="425"/>
        <v/>
      </c>
      <c r="BK683" s="8" t="str">
        <f t="shared" si="426"/>
        <v/>
      </c>
      <c r="BL683" s="8" t="str">
        <f t="shared" si="427"/>
        <v/>
      </c>
      <c r="BM683" s="8" t="str">
        <f t="shared" si="428"/>
        <v/>
      </c>
      <c r="BN683" s="8" t="str">
        <f t="shared" si="429"/>
        <v/>
      </c>
      <c r="BO683" s="8" t="str">
        <f t="shared" si="430"/>
        <v/>
      </c>
      <c r="BP683" s="8" t="str">
        <f t="shared" si="431"/>
        <v/>
      </c>
      <c r="BQ683" s="8" t="str">
        <f t="shared" si="432"/>
        <v/>
      </c>
    </row>
    <row r="684" spans="1:69" x14ac:dyDescent="0.2">
      <c r="A684" s="8" t="str">
        <f>Binning!B681</f>
        <v>DCS_DDR</v>
      </c>
      <c r="B684" s="8" t="str">
        <f>Binning!C681</f>
        <v>MD008</v>
      </c>
      <c r="C684" s="8" t="str">
        <f>Binning!D681</f>
        <v>E10</v>
      </c>
      <c r="D684" s="8" t="str">
        <f>Binning!F681</f>
        <v>MD008_E10</v>
      </c>
      <c r="E684" s="8" t="str">
        <f>Binning!G681</f>
        <v>Bin1</v>
      </c>
      <c r="F684" s="8">
        <f>Binning!H681</f>
        <v>945</v>
      </c>
      <c r="G684" s="8">
        <f>Binning!I681</f>
        <v>140</v>
      </c>
      <c r="H684" s="8">
        <f>Binning!J681</f>
        <v>12.9</v>
      </c>
      <c r="J684" s="8">
        <f>Binning!L681</f>
        <v>965</v>
      </c>
      <c r="K684" s="8">
        <f>Binning!M681</f>
        <v>750</v>
      </c>
      <c r="L684" s="8">
        <f>Binning!N681</f>
        <v>0</v>
      </c>
      <c r="M684" s="8">
        <f>Binning!Y681</f>
        <v>5</v>
      </c>
      <c r="O684" s="8">
        <f t="shared" si="404"/>
        <v>100</v>
      </c>
      <c r="P684" s="8">
        <f>Binning!AZ681</f>
        <v>12.93</v>
      </c>
      <c r="Q684" s="8" t="str">
        <f t="shared" si="405"/>
        <v>MD008_E10</v>
      </c>
      <c r="R684" s="8">
        <f t="shared" si="436"/>
        <v>965</v>
      </c>
      <c r="S684" s="8">
        <f t="shared" si="436"/>
        <v>925</v>
      </c>
      <c r="T684" s="8">
        <f t="shared" si="436"/>
        <v>885</v>
      </c>
      <c r="U684" s="8">
        <f t="shared" si="436"/>
        <v>860</v>
      </c>
      <c r="V684" s="8">
        <f t="shared" si="436"/>
        <v>845</v>
      </c>
      <c r="W684" s="8">
        <f t="shared" si="436"/>
        <v>830</v>
      </c>
      <c r="X684" s="8">
        <f t="shared" si="436"/>
        <v>820</v>
      </c>
      <c r="Y684" s="8">
        <f t="shared" si="436"/>
        <v>810</v>
      </c>
      <c r="Z684" s="8">
        <f t="shared" si="436"/>
        <v>800</v>
      </c>
      <c r="AA684" s="8">
        <f t="shared" si="436"/>
        <v>795</v>
      </c>
      <c r="AB684" s="8">
        <f t="shared" si="436"/>
        <v>785</v>
      </c>
      <c r="AC684" s="8" t="str">
        <f t="shared" si="436"/>
        <v/>
      </c>
      <c r="AD684" s="8" t="str">
        <f t="shared" si="436"/>
        <v/>
      </c>
      <c r="AE684" s="8" t="str">
        <f t="shared" si="436"/>
        <v/>
      </c>
      <c r="AF684" s="8" t="str">
        <f t="shared" si="436"/>
        <v/>
      </c>
      <c r="AG684" s="8" t="str">
        <f t="shared" si="436"/>
        <v/>
      </c>
      <c r="AH684" s="8" t="str">
        <f t="shared" si="435"/>
        <v/>
      </c>
      <c r="AI684" s="8" t="str">
        <f t="shared" si="435"/>
        <v/>
      </c>
      <c r="AJ684" s="8" t="str">
        <f t="shared" si="435"/>
        <v/>
      </c>
      <c r="AK684" s="8" t="str">
        <f t="shared" si="435"/>
        <v/>
      </c>
      <c r="AL684" s="8" t="str">
        <f t="shared" si="435"/>
        <v/>
      </c>
      <c r="AM684" s="8" t="str">
        <f t="shared" si="435"/>
        <v/>
      </c>
      <c r="AN684" s="8" t="str">
        <f t="shared" si="435"/>
        <v/>
      </c>
      <c r="AO684" s="8" t="str">
        <f t="shared" si="435"/>
        <v/>
      </c>
      <c r="AQ684" s="8">
        <f t="shared" si="406"/>
        <v>100</v>
      </c>
      <c r="AR684" s="8">
        <f t="shared" si="407"/>
        <v>12.93</v>
      </c>
      <c r="AS684" s="8" t="str">
        <f t="shared" si="408"/>
        <v>MD008_E10</v>
      </c>
      <c r="AT684" s="8">
        <f t="shared" si="409"/>
        <v>965</v>
      </c>
      <c r="AU684" s="8">
        <f t="shared" si="410"/>
        <v>925</v>
      </c>
      <c r="AV684" s="8">
        <f t="shared" si="411"/>
        <v>885</v>
      </c>
      <c r="AW684" s="8">
        <f t="shared" si="412"/>
        <v>860</v>
      </c>
      <c r="AX684" s="8">
        <f t="shared" si="413"/>
        <v>845</v>
      </c>
      <c r="AY684" s="8">
        <f t="shared" si="414"/>
        <v>830</v>
      </c>
      <c r="AZ684" s="8">
        <f t="shared" si="415"/>
        <v>820</v>
      </c>
      <c r="BA684" s="8">
        <f t="shared" si="416"/>
        <v>810</v>
      </c>
      <c r="BB684" s="8">
        <f t="shared" si="417"/>
        <v>800</v>
      </c>
      <c r="BC684" s="8">
        <f t="shared" si="418"/>
        <v>795</v>
      </c>
      <c r="BD684" s="8">
        <f t="shared" si="419"/>
        <v>785</v>
      </c>
      <c r="BE684" s="8" t="str">
        <f t="shared" si="420"/>
        <v/>
      </c>
      <c r="BF684" s="8" t="str">
        <f t="shared" si="421"/>
        <v/>
      </c>
      <c r="BG684" s="8" t="str">
        <f t="shared" si="422"/>
        <v/>
      </c>
      <c r="BH684" s="8" t="str">
        <f t="shared" si="423"/>
        <v/>
      </c>
      <c r="BI684" s="8" t="str">
        <f t="shared" si="424"/>
        <v/>
      </c>
      <c r="BJ684" s="8" t="str">
        <f t="shared" si="425"/>
        <v/>
      </c>
      <c r="BK684" s="8" t="str">
        <f t="shared" si="426"/>
        <v/>
      </c>
      <c r="BL684" s="8" t="str">
        <f t="shared" si="427"/>
        <v/>
      </c>
      <c r="BM684" s="8" t="str">
        <f t="shared" si="428"/>
        <v/>
      </c>
      <c r="BN684" s="8" t="str">
        <f t="shared" si="429"/>
        <v/>
      </c>
      <c r="BO684" s="8" t="str">
        <f t="shared" si="430"/>
        <v/>
      </c>
      <c r="BP684" s="8" t="str">
        <f t="shared" si="431"/>
        <v/>
      </c>
      <c r="BQ684" s="8" t="str">
        <f t="shared" si="432"/>
        <v/>
      </c>
    </row>
    <row r="685" spans="1:69" x14ac:dyDescent="0.2">
      <c r="A685" s="8" t="str">
        <f>Binning!B682</f>
        <v>DCS_DDR</v>
      </c>
      <c r="B685" s="8" t="str">
        <f>Binning!C682</f>
        <v>MD008</v>
      </c>
      <c r="C685" s="8" t="str">
        <f>Binning!D682</f>
        <v>E11</v>
      </c>
      <c r="D685" s="8" t="str">
        <f>Binning!F682</f>
        <v>MD008_E11</v>
      </c>
      <c r="E685" s="8" t="str">
        <f>Binning!G682</f>
        <v>Bin1</v>
      </c>
      <c r="F685" s="8">
        <f>Binning!H682</f>
        <v>930</v>
      </c>
      <c r="G685" s="8">
        <f>Binning!I682</f>
        <v>140</v>
      </c>
      <c r="H685" s="8">
        <f>Binning!J682</f>
        <v>12.9</v>
      </c>
      <c r="J685" s="8">
        <f>Binning!L682</f>
        <v>965</v>
      </c>
      <c r="K685" s="8">
        <f>Binning!M682</f>
        <v>750</v>
      </c>
      <c r="L685" s="8">
        <f>Binning!N682</f>
        <v>0</v>
      </c>
      <c r="M685" s="8">
        <f>Binning!Y682</f>
        <v>5</v>
      </c>
      <c r="O685" s="8">
        <f t="shared" si="404"/>
        <v>100</v>
      </c>
      <c r="P685" s="8">
        <f>Binning!AZ682</f>
        <v>12.93</v>
      </c>
      <c r="Q685" s="8" t="str">
        <f t="shared" si="405"/>
        <v>MD008_E11</v>
      </c>
      <c r="R685" s="8">
        <f t="shared" si="436"/>
        <v>965</v>
      </c>
      <c r="S685" s="8">
        <f t="shared" si="436"/>
        <v>910</v>
      </c>
      <c r="T685" s="8">
        <f t="shared" si="436"/>
        <v>870</v>
      </c>
      <c r="U685" s="8">
        <f t="shared" si="436"/>
        <v>845</v>
      </c>
      <c r="V685" s="8">
        <f t="shared" si="436"/>
        <v>830</v>
      </c>
      <c r="W685" s="8">
        <f t="shared" si="436"/>
        <v>815</v>
      </c>
      <c r="X685" s="8">
        <f t="shared" si="436"/>
        <v>805</v>
      </c>
      <c r="Y685" s="8">
        <f t="shared" si="436"/>
        <v>795</v>
      </c>
      <c r="Z685" s="8">
        <f t="shared" si="436"/>
        <v>785</v>
      </c>
      <c r="AA685" s="8">
        <f t="shared" si="436"/>
        <v>780</v>
      </c>
      <c r="AB685" s="8">
        <f t="shared" si="436"/>
        <v>770</v>
      </c>
      <c r="AC685" s="8" t="str">
        <f t="shared" si="436"/>
        <v/>
      </c>
      <c r="AD685" s="8" t="str">
        <f t="shared" si="436"/>
        <v/>
      </c>
      <c r="AE685" s="8" t="str">
        <f t="shared" si="436"/>
        <v/>
      </c>
      <c r="AF685" s="8" t="str">
        <f t="shared" si="436"/>
        <v/>
      </c>
      <c r="AG685" s="8" t="str">
        <f t="shared" si="436"/>
        <v/>
      </c>
      <c r="AH685" s="8" t="str">
        <f t="shared" si="435"/>
        <v/>
      </c>
      <c r="AI685" s="8" t="str">
        <f t="shared" si="435"/>
        <v/>
      </c>
      <c r="AJ685" s="8" t="str">
        <f t="shared" si="435"/>
        <v/>
      </c>
      <c r="AK685" s="8" t="str">
        <f t="shared" si="435"/>
        <v/>
      </c>
      <c r="AL685" s="8" t="str">
        <f t="shared" si="435"/>
        <v/>
      </c>
      <c r="AM685" s="8" t="str">
        <f t="shared" si="435"/>
        <v/>
      </c>
      <c r="AN685" s="8" t="str">
        <f t="shared" si="435"/>
        <v/>
      </c>
      <c r="AO685" s="8" t="str">
        <f t="shared" si="435"/>
        <v/>
      </c>
      <c r="AQ685" s="8">
        <f t="shared" si="406"/>
        <v>100</v>
      </c>
      <c r="AR685" s="8">
        <f t="shared" si="407"/>
        <v>12.93</v>
      </c>
      <c r="AS685" s="8" t="str">
        <f t="shared" si="408"/>
        <v>MD008_E11</v>
      </c>
      <c r="AT685" s="8">
        <f t="shared" si="409"/>
        <v>965</v>
      </c>
      <c r="AU685" s="8">
        <f t="shared" si="410"/>
        <v>910</v>
      </c>
      <c r="AV685" s="8">
        <f t="shared" si="411"/>
        <v>870</v>
      </c>
      <c r="AW685" s="8">
        <f t="shared" si="412"/>
        <v>845</v>
      </c>
      <c r="AX685" s="8">
        <f t="shared" si="413"/>
        <v>830</v>
      </c>
      <c r="AY685" s="8">
        <f t="shared" si="414"/>
        <v>815</v>
      </c>
      <c r="AZ685" s="8">
        <f t="shared" si="415"/>
        <v>805</v>
      </c>
      <c r="BA685" s="8">
        <f t="shared" si="416"/>
        <v>795</v>
      </c>
      <c r="BB685" s="8">
        <f t="shared" si="417"/>
        <v>785</v>
      </c>
      <c r="BC685" s="8">
        <f t="shared" si="418"/>
        <v>780</v>
      </c>
      <c r="BD685" s="8">
        <f t="shared" si="419"/>
        <v>770</v>
      </c>
      <c r="BE685" s="8" t="str">
        <f t="shared" si="420"/>
        <v/>
      </c>
      <c r="BF685" s="8" t="str">
        <f t="shared" si="421"/>
        <v/>
      </c>
      <c r="BG685" s="8" t="str">
        <f t="shared" si="422"/>
        <v/>
      </c>
      <c r="BH685" s="8" t="str">
        <f t="shared" si="423"/>
        <v/>
      </c>
      <c r="BI685" s="8" t="str">
        <f t="shared" si="424"/>
        <v/>
      </c>
      <c r="BJ685" s="8" t="str">
        <f t="shared" si="425"/>
        <v/>
      </c>
      <c r="BK685" s="8" t="str">
        <f t="shared" si="426"/>
        <v/>
      </c>
      <c r="BL685" s="8" t="str">
        <f t="shared" si="427"/>
        <v/>
      </c>
      <c r="BM685" s="8" t="str">
        <f t="shared" si="428"/>
        <v/>
      </c>
      <c r="BN685" s="8" t="str">
        <f t="shared" si="429"/>
        <v/>
      </c>
      <c r="BO685" s="8" t="str">
        <f t="shared" si="430"/>
        <v/>
      </c>
      <c r="BP685" s="8" t="str">
        <f t="shared" si="431"/>
        <v/>
      </c>
      <c r="BQ685" s="8" t="str">
        <f t="shared" si="432"/>
        <v/>
      </c>
    </row>
    <row r="686" spans="1:69" x14ac:dyDescent="0.2">
      <c r="A686" s="8" t="str">
        <f>Binning!B683</f>
        <v>DCS_DDR</v>
      </c>
      <c r="B686" s="8" t="str">
        <f>Binning!C683</f>
        <v>MD008</v>
      </c>
      <c r="C686" s="8" t="str">
        <f>Binning!D683</f>
        <v>E12</v>
      </c>
      <c r="D686" s="8" t="str">
        <f>Binning!F683</f>
        <v>MD008_E12</v>
      </c>
      <c r="E686" s="8" t="str">
        <f>Binning!G683</f>
        <v>Bin1</v>
      </c>
      <c r="F686" s="8">
        <f>Binning!H683</f>
        <v>915</v>
      </c>
      <c r="G686" s="8">
        <f>Binning!I683</f>
        <v>140</v>
      </c>
      <c r="H686" s="8">
        <f>Binning!J683</f>
        <v>12.9</v>
      </c>
      <c r="J686" s="8">
        <f>Binning!L683</f>
        <v>965</v>
      </c>
      <c r="K686" s="8">
        <f>Binning!M683</f>
        <v>750</v>
      </c>
      <c r="L686" s="8">
        <f>Binning!N683</f>
        <v>0</v>
      </c>
      <c r="M686" s="8">
        <f>Binning!Y683</f>
        <v>5</v>
      </c>
      <c r="O686" s="8">
        <f t="shared" si="404"/>
        <v>100</v>
      </c>
      <c r="P686" s="8">
        <f>Binning!AZ683</f>
        <v>12.93</v>
      </c>
      <c r="Q686" s="8" t="str">
        <f t="shared" si="405"/>
        <v>MD008_E12</v>
      </c>
      <c r="R686" s="8">
        <f t="shared" si="436"/>
        <v>965</v>
      </c>
      <c r="S686" s="8">
        <f t="shared" si="436"/>
        <v>895</v>
      </c>
      <c r="T686" s="8">
        <f t="shared" si="436"/>
        <v>855</v>
      </c>
      <c r="U686" s="8">
        <f t="shared" si="436"/>
        <v>830</v>
      </c>
      <c r="V686" s="8">
        <f t="shared" si="436"/>
        <v>815</v>
      </c>
      <c r="W686" s="8">
        <f t="shared" si="436"/>
        <v>800</v>
      </c>
      <c r="X686" s="8">
        <f t="shared" si="436"/>
        <v>790</v>
      </c>
      <c r="Y686" s="8">
        <f t="shared" si="436"/>
        <v>780</v>
      </c>
      <c r="Z686" s="8">
        <f t="shared" si="436"/>
        <v>770</v>
      </c>
      <c r="AA686" s="8">
        <f t="shared" si="436"/>
        <v>765</v>
      </c>
      <c r="AB686" s="8">
        <f t="shared" si="436"/>
        <v>755</v>
      </c>
      <c r="AC686" s="8" t="str">
        <f t="shared" si="436"/>
        <v/>
      </c>
      <c r="AD686" s="8" t="str">
        <f t="shared" si="436"/>
        <v/>
      </c>
      <c r="AE686" s="8" t="str">
        <f t="shared" si="436"/>
        <v/>
      </c>
      <c r="AF686" s="8" t="str">
        <f t="shared" si="436"/>
        <v/>
      </c>
      <c r="AG686" s="8" t="str">
        <f t="shared" si="436"/>
        <v/>
      </c>
      <c r="AH686" s="8" t="str">
        <f t="shared" si="435"/>
        <v/>
      </c>
      <c r="AI686" s="8" t="str">
        <f t="shared" si="435"/>
        <v/>
      </c>
      <c r="AJ686" s="8" t="str">
        <f t="shared" si="435"/>
        <v/>
      </c>
      <c r="AK686" s="8" t="str">
        <f t="shared" si="435"/>
        <v/>
      </c>
      <c r="AL686" s="8" t="str">
        <f t="shared" si="435"/>
        <v/>
      </c>
      <c r="AM686" s="8" t="str">
        <f t="shared" si="435"/>
        <v/>
      </c>
      <c r="AN686" s="8" t="str">
        <f t="shared" si="435"/>
        <v/>
      </c>
      <c r="AO686" s="8" t="str">
        <f t="shared" si="435"/>
        <v/>
      </c>
      <c r="AQ686" s="8">
        <f t="shared" si="406"/>
        <v>100</v>
      </c>
      <c r="AR686" s="8">
        <f t="shared" si="407"/>
        <v>12.93</v>
      </c>
      <c r="AS686" s="8" t="str">
        <f t="shared" si="408"/>
        <v>MD008_E12</v>
      </c>
      <c r="AT686" s="8">
        <f t="shared" si="409"/>
        <v>965</v>
      </c>
      <c r="AU686" s="8">
        <f t="shared" si="410"/>
        <v>895</v>
      </c>
      <c r="AV686" s="8">
        <f t="shared" si="411"/>
        <v>855</v>
      </c>
      <c r="AW686" s="8">
        <f t="shared" si="412"/>
        <v>830</v>
      </c>
      <c r="AX686" s="8">
        <f t="shared" si="413"/>
        <v>815</v>
      </c>
      <c r="AY686" s="8">
        <f t="shared" si="414"/>
        <v>800</v>
      </c>
      <c r="AZ686" s="8">
        <f t="shared" si="415"/>
        <v>790</v>
      </c>
      <c r="BA686" s="8">
        <f t="shared" si="416"/>
        <v>780</v>
      </c>
      <c r="BB686" s="8">
        <f t="shared" si="417"/>
        <v>770</v>
      </c>
      <c r="BC686" s="8">
        <f t="shared" si="418"/>
        <v>765</v>
      </c>
      <c r="BD686" s="8">
        <f t="shared" si="419"/>
        <v>755</v>
      </c>
      <c r="BE686" s="8" t="str">
        <f t="shared" si="420"/>
        <v/>
      </c>
      <c r="BF686" s="8" t="str">
        <f t="shared" si="421"/>
        <v/>
      </c>
      <c r="BG686" s="8" t="str">
        <f t="shared" si="422"/>
        <v/>
      </c>
      <c r="BH686" s="8" t="str">
        <f t="shared" si="423"/>
        <v/>
      </c>
      <c r="BI686" s="8" t="str">
        <f t="shared" si="424"/>
        <v/>
      </c>
      <c r="BJ686" s="8" t="str">
        <f t="shared" si="425"/>
        <v/>
      </c>
      <c r="BK686" s="8" t="str">
        <f t="shared" si="426"/>
        <v/>
      </c>
      <c r="BL686" s="8" t="str">
        <f t="shared" si="427"/>
        <v/>
      </c>
      <c r="BM686" s="8" t="str">
        <f t="shared" si="428"/>
        <v/>
      </c>
      <c r="BN686" s="8" t="str">
        <f t="shared" si="429"/>
        <v/>
      </c>
      <c r="BO686" s="8" t="str">
        <f t="shared" si="430"/>
        <v/>
      </c>
      <c r="BP686" s="8" t="str">
        <f t="shared" si="431"/>
        <v/>
      </c>
      <c r="BQ686" s="8" t="str">
        <f t="shared" si="432"/>
        <v/>
      </c>
    </row>
    <row r="687" spans="1:69" x14ac:dyDescent="0.2">
      <c r="A687" s="8" t="str">
        <f>Binning!B684</f>
        <v>DCS_DDR</v>
      </c>
      <c r="B687" s="8" t="str">
        <f>Binning!C684</f>
        <v>MD009</v>
      </c>
      <c r="C687" s="8" t="str">
        <f>Binning!D684</f>
        <v>E1</v>
      </c>
      <c r="D687" s="8" t="str">
        <f>Binning!F684</f>
        <v>MD009_E1</v>
      </c>
      <c r="E687" s="8" t="str">
        <f>Binning!G684</f>
        <v>Bin1</v>
      </c>
      <c r="F687" s="8">
        <f>Binning!H684</f>
        <v>1130</v>
      </c>
      <c r="G687" s="8">
        <f>Binning!I684</f>
        <v>145</v>
      </c>
      <c r="H687" s="8">
        <f>Binning!J684</f>
        <v>12.9</v>
      </c>
      <c r="J687" s="8">
        <f>Binning!L684</f>
        <v>1045</v>
      </c>
      <c r="K687" s="8">
        <f>Binning!M684</f>
        <v>760</v>
      </c>
      <c r="L687" s="8">
        <f>Binning!N684</f>
        <v>10</v>
      </c>
      <c r="M687" s="8">
        <f>Binning!Y684</f>
        <v>5</v>
      </c>
      <c r="O687" s="8">
        <f t="shared" si="404"/>
        <v>100</v>
      </c>
      <c r="P687" s="8">
        <f>Binning!AZ684</f>
        <v>12.93</v>
      </c>
      <c r="Q687" s="8" t="str">
        <f t="shared" si="405"/>
        <v>MD009_E1</v>
      </c>
      <c r="R687" s="8">
        <f t="shared" si="436"/>
        <v>1045</v>
      </c>
      <c r="S687" s="8">
        <f t="shared" si="436"/>
        <v>1045</v>
      </c>
      <c r="T687" s="8">
        <f t="shared" si="436"/>
        <v>1045</v>
      </c>
      <c r="U687" s="8">
        <f t="shared" si="436"/>
        <v>1040</v>
      </c>
      <c r="V687" s="8">
        <f t="shared" si="436"/>
        <v>1025</v>
      </c>
      <c r="W687" s="8">
        <f t="shared" si="436"/>
        <v>1010</v>
      </c>
      <c r="X687" s="8">
        <f t="shared" si="436"/>
        <v>1000</v>
      </c>
      <c r="Y687" s="8">
        <f t="shared" si="436"/>
        <v>990</v>
      </c>
      <c r="Z687" s="8">
        <f t="shared" si="436"/>
        <v>980</v>
      </c>
      <c r="AA687" s="8">
        <f t="shared" si="436"/>
        <v>975</v>
      </c>
      <c r="AB687" s="8">
        <f t="shared" si="436"/>
        <v>965</v>
      </c>
      <c r="AC687" s="8" t="str">
        <f t="shared" si="436"/>
        <v/>
      </c>
      <c r="AD687" s="8" t="str">
        <f t="shared" si="436"/>
        <v/>
      </c>
      <c r="AE687" s="8" t="str">
        <f t="shared" si="436"/>
        <v/>
      </c>
      <c r="AF687" s="8" t="str">
        <f t="shared" si="436"/>
        <v/>
      </c>
      <c r="AG687" s="8" t="str">
        <f t="shared" si="436"/>
        <v/>
      </c>
      <c r="AH687" s="8" t="str">
        <f t="shared" si="435"/>
        <v/>
      </c>
      <c r="AI687" s="8" t="str">
        <f t="shared" si="435"/>
        <v/>
      </c>
      <c r="AJ687" s="8" t="str">
        <f t="shared" si="435"/>
        <v/>
      </c>
      <c r="AK687" s="8" t="str">
        <f t="shared" si="435"/>
        <v/>
      </c>
      <c r="AL687" s="8" t="str">
        <f t="shared" si="435"/>
        <v/>
      </c>
      <c r="AM687" s="8" t="str">
        <f t="shared" si="435"/>
        <v/>
      </c>
      <c r="AN687" s="8" t="str">
        <f t="shared" si="435"/>
        <v/>
      </c>
      <c r="AO687" s="8" t="str">
        <f t="shared" si="435"/>
        <v/>
      </c>
      <c r="AQ687" s="8">
        <f t="shared" si="406"/>
        <v>100</v>
      </c>
      <c r="AR687" s="8">
        <f t="shared" si="407"/>
        <v>12.93</v>
      </c>
      <c r="AS687" s="8" t="str">
        <f t="shared" si="408"/>
        <v>MD009_E1</v>
      </c>
      <c r="AT687" s="8">
        <f t="shared" si="409"/>
        <v>1055</v>
      </c>
      <c r="AU687" s="8">
        <f t="shared" si="410"/>
        <v>1055</v>
      </c>
      <c r="AV687" s="8">
        <f t="shared" si="411"/>
        <v>1055</v>
      </c>
      <c r="AW687" s="8">
        <f t="shared" si="412"/>
        <v>1050</v>
      </c>
      <c r="AX687" s="8">
        <f t="shared" si="413"/>
        <v>1035</v>
      </c>
      <c r="AY687" s="8">
        <f t="shared" si="414"/>
        <v>1020</v>
      </c>
      <c r="AZ687" s="8">
        <f t="shared" si="415"/>
        <v>1010</v>
      </c>
      <c r="BA687" s="8">
        <f t="shared" si="416"/>
        <v>1000</v>
      </c>
      <c r="BB687" s="8">
        <f t="shared" si="417"/>
        <v>990</v>
      </c>
      <c r="BC687" s="8">
        <f t="shared" si="418"/>
        <v>985</v>
      </c>
      <c r="BD687" s="8">
        <f t="shared" si="419"/>
        <v>975</v>
      </c>
      <c r="BE687" s="8" t="str">
        <f t="shared" si="420"/>
        <v/>
      </c>
      <c r="BF687" s="8" t="str">
        <f t="shared" si="421"/>
        <v/>
      </c>
      <c r="BG687" s="8" t="str">
        <f t="shared" si="422"/>
        <v/>
      </c>
      <c r="BH687" s="8" t="str">
        <f t="shared" si="423"/>
        <v/>
      </c>
      <c r="BI687" s="8" t="str">
        <f t="shared" si="424"/>
        <v/>
      </c>
      <c r="BJ687" s="8" t="str">
        <f t="shared" si="425"/>
        <v/>
      </c>
      <c r="BK687" s="8" t="str">
        <f t="shared" si="426"/>
        <v/>
      </c>
      <c r="BL687" s="8" t="str">
        <f t="shared" si="427"/>
        <v/>
      </c>
      <c r="BM687" s="8" t="str">
        <f t="shared" si="428"/>
        <v/>
      </c>
      <c r="BN687" s="8" t="str">
        <f t="shared" si="429"/>
        <v/>
      </c>
      <c r="BO687" s="8" t="str">
        <f t="shared" si="430"/>
        <v/>
      </c>
      <c r="BP687" s="8" t="str">
        <f t="shared" si="431"/>
        <v/>
      </c>
      <c r="BQ687" s="8" t="str">
        <f t="shared" si="432"/>
        <v/>
      </c>
    </row>
    <row r="688" spans="1:69" x14ac:dyDescent="0.2">
      <c r="A688" s="8" t="str">
        <f>Binning!B685</f>
        <v>DCS_DDR</v>
      </c>
      <c r="B688" s="8" t="str">
        <f>Binning!C685</f>
        <v>MD009</v>
      </c>
      <c r="C688" s="8" t="str">
        <f>Binning!D685</f>
        <v>E2</v>
      </c>
      <c r="D688" s="8" t="str">
        <f>Binning!F685</f>
        <v>MD009_E2</v>
      </c>
      <c r="E688" s="8" t="str">
        <f>Binning!G685</f>
        <v>Bin1</v>
      </c>
      <c r="F688" s="8">
        <f>Binning!H685</f>
        <v>1115</v>
      </c>
      <c r="G688" s="8">
        <f>Binning!I685</f>
        <v>145</v>
      </c>
      <c r="H688" s="8">
        <f>Binning!J685</f>
        <v>12.9</v>
      </c>
      <c r="J688" s="8">
        <f>Binning!L685</f>
        <v>1035</v>
      </c>
      <c r="K688" s="8">
        <f>Binning!M685</f>
        <v>760</v>
      </c>
      <c r="L688" s="8">
        <f>Binning!N685</f>
        <v>10</v>
      </c>
      <c r="M688" s="8">
        <f>Binning!Y685</f>
        <v>5</v>
      </c>
      <c r="O688" s="8">
        <f t="shared" si="404"/>
        <v>100</v>
      </c>
      <c r="P688" s="8">
        <f>Binning!AZ685</f>
        <v>12.93</v>
      </c>
      <c r="Q688" s="8" t="str">
        <f t="shared" si="405"/>
        <v>MD009_E2</v>
      </c>
      <c r="R688" s="8">
        <f t="shared" si="436"/>
        <v>1035</v>
      </c>
      <c r="S688" s="8">
        <f t="shared" si="436"/>
        <v>1035</v>
      </c>
      <c r="T688" s="8">
        <f t="shared" si="436"/>
        <v>1035</v>
      </c>
      <c r="U688" s="8">
        <f t="shared" si="436"/>
        <v>1025</v>
      </c>
      <c r="V688" s="8">
        <f t="shared" si="436"/>
        <v>1010</v>
      </c>
      <c r="W688" s="8">
        <f t="shared" si="436"/>
        <v>995</v>
      </c>
      <c r="X688" s="8">
        <f t="shared" si="436"/>
        <v>985</v>
      </c>
      <c r="Y688" s="8">
        <f t="shared" si="436"/>
        <v>975</v>
      </c>
      <c r="Z688" s="8">
        <f t="shared" si="436"/>
        <v>965</v>
      </c>
      <c r="AA688" s="8">
        <f t="shared" si="436"/>
        <v>960</v>
      </c>
      <c r="AB688" s="8">
        <f t="shared" si="436"/>
        <v>950</v>
      </c>
      <c r="AC688" s="8" t="str">
        <f t="shared" si="436"/>
        <v/>
      </c>
      <c r="AD688" s="8" t="str">
        <f t="shared" si="436"/>
        <v/>
      </c>
      <c r="AE688" s="8" t="str">
        <f t="shared" si="436"/>
        <v/>
      </c>
      <c r="AF688" s="8" t="str">
        <f t="shared" si="436"/>
        <v/>
      </c>
      <c r="AG688" s="8" t="str">
        <f t="shared" si="436"/>
        <v/>
      </c>
      <c r="AH688" s="8" t="str">
        <f t="shared" si="435"/>
        <v/>
      </c>
      <c r="AI688" s="8" t="str">
        <f t="shared" si="435"/>
        <v/>
      </c>
      <c r="AJ688" s="8" t="str">
        <f t="shared" si="435"/>
        <v/>
      </c>
      <c r="AK688" s="8" t="str">
        <f t="shared" si="435"/>
        <v/>
      </c>
      <c r="AL688" s="8" t="str">
        <f t="shared" si="435"/>
        <v/>
      </c>
      <c r="AM688" s="8" t="str">
        <f t="shared" si="435"/>
        <v/>
      </c>
      <c r="AN688" s="8" t="str">
        <f t="shared" si="435"/>
        <v/>
      </c>
      <c r="AO688" s="8" t="str">
        <f t="shared" si="435"/>
        <v/>
      </c>
      <c r="AQ688" s="8">
        <f t="shared" si="406"/>
        <v>100</v>
      </c>
      <c r="AR688" s="8">
        <f t="shared" si="407"/>
        <v>12.93</v>
      </c>
      <c r="AS688" s="8" t="str">
        <f t="shared" si="408"/>
        <v>MD009_E2</v>
      </c>
      <c r="AT688" s="8">
        <f t="shared" si="409"/>
        <v>1045</v>
      </c>
      <c r="AU688" s="8">
        <f t="shared" si="410"/>
        <v>1045</v>
      </c>
      <c r="AV688" s="8">
        <f t="shared" si="411"/>
        <v>1045</v>
      </c>
      <c r="AW688" s="8">
        <f t="shared" si="412"/>
        <v>1035</v>
      </c>
      <c r="AX688" s="8">
        <f t="shared" si="413"/>
        <v>1020</v>
      </c>
      <c r="AY688" s="8">
        <f t="shared" si="414"/>
        <v>1005</v>
      </c>
      <c r="AZ688" s="8">
        <f t="shared" si="415"/>
        <v>995</v>
      </c>
      <c r="BA688" s="8">
        <f t="shared" si="416"/>
        <v>985</v>
      </c>
      <c r="BB688" s="8">
        <f t="shared" si="417"/>
        <v>975</v>
      </c>
      <c r="BC688" s="8">
        <f t="shared" si="418"/>
        <v>970</v>
      </c>
      <c r="BD688" s="8">
        <f t="shared" si="419"/>
        <v>960</v>
      </c>
      <c r="BE688" s="8" t="str">
        <f t="shared" si="420"/>
        <v/>
      </c>
      <c r="BF688" s="8" t="str">
        <f t="shared" si="421"/>
        <v/>
      </c>
      <c r="BG688" s="8" t="str">
        <f t="shared" si="422"/>
        <v/>
      </c>
      <c r="BH688" s="8" t="str">
        <f t="shared" si="423"/>
        <v/>
      </c>
      <c r="BI688" s="8" t="str">
        <f t="shared" si="424"/>
        <v/>
      </c>
      <c r="BJ688" s="8" t="str">
        <f t="shared" si="425"/>
        <v/>
      </c>
      <c r="BK688" s="8" t="str">
        <f t="shared" si="426"/>
        <v/>
      </c>
      <c r="BL688" s="8" t="str">
        <f t="shared" si="427"/>
        <v/>
      </c>
      <c r="BM688" s="8" t="str">
        <f t="shared" si="428"/>
        <v/>
      </c>
      <c r="BN688" s="8" t="str">
        <f t="shared" si="429"/>
        <v/>
      </c>
      <c r="BO688" s="8" t="str">
        <f t="shared" si="430"/>
        <v/>
      </c>
      <c r="BP688" s="8" t="str">
        <f t="shared" si="431"/>
        <v/>
      </c>
      <c r="BQ688" s="8" t="str">
        <f t="shared" si="432"/>
        <v/>
      </c>
    </row>
    <row r="689" spans="1:69" x14ac:dyDescent="0.2">
      <c r="A689" s="8" t="str">
        <f>Binning!B686</f>
        <v>DCS_DDR</v>
      </c>
      <c r="B689" s="8" t="str">
        <f>Binning!C686</f>
        <v>MD009</v>
      </c>
      <c r="C689" s="8" t="str">
        <f>Binning!D686</f>
        <v>E3</v>
      </c>
      <c r="D689" s="8" t="str">
        <f>Binning!F686</f>
        <v>MD009_E3</v>
      </c>
      <c r="E689" s="8" t="str">
        <f>Binning!G686</f>
        <v>Bin1</v>
      </c>
      <c r="F689" s="8">
        <f>Binning!H686</f>
        <v>1100</v>
      </c>
      <c r="G689" s="8">
        <f>Binning!I686</f>
        <v>145</v>
      </c>
      <c r="H689" s="8">
        <f>Binning!J686</f>
        <v>12.9</v>
      </c>
      <c r="J689" s="8">
        <f>Binning!L686</f>
        <v>1025</v>
      </c>
      <c r="K689" s="8">
        <f>Binning!M686</f>
        <v>760</v>
      </c>
      <c r="L689" s="8">
        <f>Binning!N686</f>
        <v>10</v>
      </c>
      <c r="M689" s="8">
        <f>Binning!Y686</f>
        <v>5</v>
      </c>
      <c r="O689" s="8">
        <f t="shared" si="404"/>
        <v>100</v>
      </c>
      <c r="P689" s="8">
        <f>Binning!AZ686</f>
        <v>12.93</v>
      </c>
      <c r="Q689" s="8" t="str">
        <f t="shared" si="405"/>
        <v>MD009_E3</v>
      </c>
      <c r="R689" s="8">
        <f t="shared" si="436"/>
        <v>1025</v>
      </c>
      <c r="S689" s="8">
        <f t="shared" si="436"/>
        <v>1025</v>
      </c>
      <c r="T689" s="8">
        <f t="shared" si="436"/>
        <v>1025</v>
      </c>
      <c r="U689" s="8">
        <f t="shared" si="436"/>
        <v>1010</v>
      </c>
      <c r="V689" s="8">
        <f t="shared" si="436"/>
        <v>995</v>
      </c>
      <c r="W689" s="8">
        <f t="shared" si="436"/>
        <v>980</v>
      </c>
      <c r="X689" s="8">
        <f t="shared" si="436"/>
        <v>970</v>
      </c>
      <c r="Y689" s="8">
        <f t="shared" si="436"/>
        <v>960</v>
      </c>
      <c r="Z689" s="8">
        <f t="shared" si="436"/>
        <v>950</v>
      </c>
      <c r="AA689" s="8">
        <f t="shared" si="436"/>
        <v>945</v>
      </c>
      <c r="AB689" s="8">
        <f t="shared" si="436"/>
        <v>935</v>
      </c>
      <c r="AC689" s="8" t="str">
        <f t="shared" si="436"/>
        <v/>
      </c>
      <c r="AD689" s="8" t="str">
        <f t="shared" si="436"/>
        <v/>
      </c>
      <c r="AE689" s="8" t="str">
        <f t="shared" si="436"/>
        <v/>
      </c>
      <c r="AF689" s="8" t="str">
        <f t="shared" si="436"/>
        <v/>
      </c>
      <c r="AG689" s="8" t="str">
        <f t="shared" si="436"/>
        <v/>
      </c>
      <c r="AH689" s="8" t="str">
        <f t="shared" si="435"/>
        <v/>
      </c>
      <c r="AI689" s="8" t="str">
        <f t="shared" si="435"/>
        <v/>
      </c>
      <c r="AJ689" s="8" t="str">
        <f t="shared" si="435"/>
        <v/>
      </c>
      <c r="AK689" s="8" t="str">
        <f t="shared" si="435"/>
        <v/>
      </c>
      <c r="AL689" s="8" t="str">
        <f t="shared" si="435"/>
        <v/>
      </c>
      <c r="AM689" s="8" t="str">
        <f t="shared" si="435"/>
        <v/>
      </c>
      <c r="AN689" s="8" t="str">
        <f t="shared" si="435"/>
        <v/>
      </c>
      <c r="AO689" s="8" t="str">
        <f t="shared" si="435"/>
        <v/>
      </c>
      <c r="AQ689" s="8">
        <f t="shared" si="406"/>
        <v>100</v>
      </c>
      <c r="AR689" s="8">
        <f t="shared" si="407"/>
        <v>12.93</v>
      </c>
      <c r="AS689" s="8" t="str">
        <f t="shared" si="408"/>
        <v>MD009_E3</v>
      </c>
      <c r="AT689" s="8">
        <f t="shared" si="409"/>
        <v>1035</v>
      </c>
      <c r="AU689" s="8">
        <f t="shared" si="410"/>
        <v>1035</v>
      </c>
      <c r="AV689" s="8">
        <f t="shared" si="411"/>
        <v>1035</v>
      </c>
      <c r="AW689" s="8">
        <f t="shared" si="412"/>
        <v>1020</v>
      </c>
      <c r="AX689" s="8">
        <f t="shared" si="413"/>
        <v>1005</v>
      </c>
      <c r="AY689" s="8">
        <f t="shared" si="414"/>
        <v>990</v>
      </c>
      <c r="AZ689" s="8">
        <f t="shared" si="415"/>
        <v>980</v>
      </c>
      <c r="BA689" s="8">
        <f t="shared" si="416"/>
        <v>970</v>
      </c>
      <c r="BB689" s="8">
        <f t="shared" si="417"/>
        <v>960</v>
      </c>
      <c r="BC689" s="8">
        <f t="shared" si="418"/>
        <v>955</v>
      </c>
      <c r="BD689" s="8">
        <f t="shared" si="419"/>
        <v>945</v>
      </c>
      <c r="BE689" s="8" t="str">
        <f t="shared" si="420"/>
        <v/>
      </c>
      <c r="BF689" s="8" t="str">
        <f t="shared" si="421"/>
        <v/>
      </c>
      <c r="BG689" s="8" t="str">
        <f t="shared" si="422"/>
        <v/>
      </c>
      <c r="BH689" s="8" t="str">
        <f t="shared" si="423"/>
        <v/>
      </c>
      <c r="BI689" s="8" t="str">
        <f t="shared" si="424"/>
        <v/>
      </c>
      <c r="BJ689" s="8" t="str">
        <f t="shared" si="425"/>
        <v/>
      </c>
      <c r="BK689" s="8" t="str">
        <f t="shared" si="426"/>
        <v/>
      </c>
      <c r="BL689" s="8" t="str">
        <f t="shared" si="427"/>
        <v/>
      </c>
      <c r="BM689" s="8" t="str">
        <f t="shared" si="428"/>
        <v/>
      </c>
      <c r="BN689" s="8" t="str">
        <f t="shared" si="429"/>
        <v/>
      </c>
      <c r="BO689" s="8" t="str">
        <f t="shared" si="430"/>
        <v/>
      </c>
      <c r="BP689" s="8" t="str">
        <f t="shared" si="431"/>
        <v/>
      </c>
      <c r="BQ689" s="8" t="str">
        <f t="shared" si="432"/>
        <v/>
      </c>
    </row>
    <row r="690" spans="1:69" x14ac:dyDescent="0.2">
      <c r="A690" s="8" t="str">
        <f>Binning!B687</f>
        <v>DCS_DDR</v>
      </c>
      <c r="B690" s="8" t="str">
        <f>Binning!C687</f>
        <v>MD009</v>
      </c>
      <c r="C690" s="8" t="str">
        <f>Binning!D687</f>
        <v>E4</v>
      </c>
      <c r="D690" s="8" t="str">
        <f>Binning!F687</f>
        <v>MD009_E4</v>
      </c>
      <c r="E690" s="8" t="str">
        <f>Binning!G687</f>
        <v>Bin1</v>
      </c>
      <c r="F690" s="8">
        <f>Binning!H687</f>
        <v>1085</v>
      </c>
      <c r="G690" s="8">
        <f>Binning!I687</f>
        <v>145</v>
      </c>
      <c r="H690" s="8">
        <f>Binning!J687</f>
        <v>12.9</v>
      </c>
      <c r="J690" s="8">
        <f>Binning!L687</f>
        <v>1025</v>
      </c>
      <c r="K690" s="8">
        <f>Binning!M687</f>
        <v>760</v>
      </c>
      <c r="L690" s="8">
        <f>Binning!N687</f>
        <v>10</v>
      </c>
      <c r="M690" s="8">
        <f>Binning!Y687</f>
        <v>5</v>
      </c>
      <c r="O690" s="8">
        <f t="shared" si="404"/>
        <v>100</v>
      </c>
      <c r="P690" s="8">
        <f>Binning!AZ687</f>
        <v>12.93</v>
      </c>
      <c r="Q690" s="8" t="str">
        <f t="shared" si="405"/>
        <v>MD009_E4</v>
      </c>
      <c r="R690" s="8">
        <f t="shared" si="436"/>
        <v>1025</v>
      </c>
      <c r="S690" s="8">
        <f t="shared" si="436"/>
        <v>1025</v>
      </c>
      <c r="T690" s="8">
        <f t="shared" si="436"/>
        <v>1025</v>
      </c>
      <c r="U690" s="8">
        <f t="shared" si="436"/>
        <v>995</v>
      </c>
      <c r="V690" s="8">
        <f t="shared" si="436"/>
        <v>980</v>
      </c>
      <c r="W690" s="8">
        <f t="shared" si="436"/>
        <v>965</v>
      </c>
      <c r="X690" s="8">
        <f t="shared" si="436"/>
        <v>955</v>
      </c>
      <c r="Y690" s="8">
        <f t="shared" si="436"/>
        <v>945</v>
      </c>
      <c r="Z690" s="8">
        <f t="shared" si="436"/>
        <v>935</v>
      </c>
      <c r="AA690" s="8">
        <f t="shared" si="436"/>
        <v>930</v>
      </c>
      <c r="AB690" s="8">
        <f t="shared" si="436"/>
        <v>920</v>
      </c>
      <c r="AC690" s="8" t="str">
        <f t="shared" si="436"/>
        <v/>
      </c>
      <c r="AD690" s="8" t="str">
        <f t="shared" si="436"/>
        <v/>
      </c>
      <c r="AE690" s="8" t="str">
        <f t="shared" si="436"/>
        <v/>
      </c>
      <c r="AF690" s="8" t="str">
        <f t="shared" si="436"/>
        <v/>
      </c>
      <c r="AG690" s="8" t="str">
        <f t="shared" si="436"/>
        <v/>
      </c>
      <c r="AH690" s="8" t="str">
        <f t="shared" si="435"/>
        <v/>
      </c>
      <c r="AI690" s="8" t="str">
        <f t="shared" si="435"/>
        <v/>
      </c>
      <c r="AJ690" s="8" t="str">
        <f t="shared" si="435"/>
        <v/>
      </c>
      <c r="AK690" s="8" t="str">
        <f t="shared" si="435"/>
        <v/>
      </c>
      <c r="AL690" s="8" t="str">
        <f t="shared" si="435"/>
        <v/>
      </c>
      <c r="AM690" s="8" t="str">
        <f t="shared" si="435"/>
        <v/>
      </c>
      <c r="AN690" s="8" t="str">
        <f t="shared" si="435"/>
        <v/>
      </c>
      <c r="AO690" s="8" t="str">
        <f t="shared" si="435"/>
        <v/>
      </c>
      <c r="AQ690" s="8">
        <f t="shared" si="406"/>
        <v>100</v>
      </c>
      <c r="AR690" s="8">
        <f t="shared" si="407"/>
        <v>12.93</v>
      </c>
      <c r="AS690" s="8" t="str">
        <f t="shared" si="408"/>
        <v>MD009_E4</v>
      </c>
      <c r="AT690" s="8">
        <f t="shared" si="409"/>
        <v>1035</v>
      </c>
      <c r="AU690" s="8">
        <f t="shared" si="410"/>
        <v>1035</v>
      </c>
      <c r="AV690" s="8">
        <f t="shared" si="411"/>
        <v>1035</v>
      </c>
      <c r="AW690" s="8">
        <f t="shared" si="412"/>
        <v>1005</v>
      </c>
      <c r="AX690" s="8">
        <f t="shared" si="413"/>
        <v>990</v>
      </c>
      <c r="AY690" s="8">
        <f t="shared" si="414"/>
        <v>975</v>
      </c>
      <c r="AZ690" s="8">
        <f t="shared" si="415"/>
        <v>965</v>
      </c>
      <c r="BA690" s="8">
        <f t="shared" si="416"/>
        <v>955</v>
      </c>
      <c r="BB690" s="8">
        <f t="shared" si="417"/>
        <v>945</v>
      </c>
      <c r="BC690" s="8">
        <f t="shared" si="418"/>
        <v>940</v>
      </c>
      <c r="BD690" s="8">
        <f t="shared" si="419"/>
        <v>930</v>
      </c>
      <c r="BE690" s="8" t="str">
        <f t="shared" si="420"/>
        <v/>
      </c>
      <c r="BF690" s="8" t="str">
        <f t="shared" si="421"/>
        <v/>
      </c>
      <c r="BG690" s="8" t="str">
        <f t="shared" si="422"/>
        <v/>
      </c>
      <c r="BH690" s="8" t="str">
        <f t="shared" si="423"/>
        <v/>
      </c>
      <c r="BI690" s="8" t="str">
        <f t="shared" si="424"/>
        <v/>
      </c>
      <c r="BJ690" s="8" t="str">
        <f t="shared" si="425"/>
        <v/>
      </c>
      <c r="BK690" s="8" t="str">
        <f t="shared" si="426"/>
        <v/>
      </c>
      <c r="BL690" s="8" t="str">
        <f t="shared" si="427"/>
        <v/>
      </c>
      <c r="BM690" s="8" t="str">
        <f t="shared" si="428"/>
        <v/>
      </c>
      <c r="BN690" s="8" t="str">
        <f t="shared" si="429"/>
        <v/>
      </c>
      <c r="BO690" s="8" t="str">
        <f t="shared" si="430"/>
        <v/>
      </c>
      <c r="BP690" s="8" t="str">
        <f t="shared" si="431"/>
        <v/>
      </c>
      <c r="BQ690" s="8" t="str">
        <f t="shared" si="432"/>
        <v/>
      </c>
    </row>
    <row r="691" spans="1:69" x14ac:dyDescent="0.2">
      <c r="A691" s="8" t="str">
        <f>Binning!B688</f>
        <v>DCS_DDR</v>
      </c>
      <c r="B691" s="8" t="str">
        <f>Binning!C688</f>
        <v>MD009</v>
      </c>
      <c r="C691" s="8" t="str">
        <f>Binning!D688</f>
        <v>E5</v>
      </c>
      <c r="D691" s="8" t="str">
        <f>Binning!F688</f>
        <v>MD009_E5</v>
      </c>
      <c r="E691" s="8" t="str">
        <f>Binning!G688</f>
        <v>Bin1</v>
      </c>
      <c r="F691" s="8">
        <f>Binning!H688</f>
        <v>1070</v>
      </c>
      <c r="G691" s="8">
        <f>Binning!I688</f>
        <v>145</v>
      </c>
      <c r="H691" s="8">
        <f>Binning!J688</f>
        <v>12.9</v>
      </c>
      <c r="J691" s="8">
        <f>Binning!L688</f>
        <v>1025</v>
      </c>
      <c r="K691" s="8">
        <f>Binning!M688</f>
        <v>760</v>
      </c>
      <c r="L691" s="8">
        <f>Binning!N688</f>
        <v>10</v>
      </c>
      <c r="M691" s="8">
        <f>Binning!Y688</f>
        <v>5</v>
      </c>
      <c r="O691" s="8">
        <f t="shared" si="404"/>
        <v>100</v>
      </c>
      <c r="P691" s="8">
        <f>Binning!AZ688</f>
        <v>12.93</v>
      </c>
      <c r="Q691" s="8" t="str">
        <f t="shared" si="405"/>
        <v>MD009_E5</v>
      </c>
      <c r="R691" s="8">
        <f t="shared" si="436"/>
        <v>1025</v>
      </c>
      <c r="S691" s="8">
        <f t="shared" si="436"/>
        <v>1025</v>
      </c>
      <c r="T691" s="8">
        <f t="shared" si="436"/>
        <v>1010</v>
      </c>
      <c r="U691" s="8">
        <f t="shared" si="436"/>
        <v>980</v>
      </c>
      <c r="V691" s="8">
        <f t="shared" si="436"/>
        <v>965</v>
      </c>
      <c r="W691" s="8">
        <f t="shared" si="436"/>
        <v>950</v>
      </c>
      <c r="X691" s="8">
        <f t="shared" si="436"/>
        <v>940</v>
      </c>
      <c r="Y691" s="8">
        <f t="shared" si="436"/>
        <v>930</v>
      </c>
      <c r="Z691" s="8">
        <f t="shared" si="436"/>
        <v>920</v>
      </c>
      <c r="AA691" s="8">
        <f t="shared" si="436"/>
        <v>915</v>
      </c>
      <c r="AB691" s="8">
        <f t="shared" si="436"/>
        <v>905</v>
      </c>
      <c r="AC691" s="8" t="str">
        <f t="shared" si="436"/>
        <v/>
      </c>
      <c r="AD691" s="8" t="str">
        <f t="shared" si="436"/>
        <v/>
      </c>
      <c r="AE691" s="8" t="str">
        <f t="shared" si="436"/>
        <v/>
      </c>
      <c r="AF691" s="8" t="str">
        <f t="shared" si="436"/>
        <v/>
      </c>
      <c r="AG691" s="8" t="str">
        <f t="shared" si="436"/>
        <v/>
      </c>
      <c r="AH691" s="8" t="str">
        <f t="shared" si="435"/>
        <v/>
      </c>
      <c r="AI691" s="8" t="str">
        <f t="shared" si="435"/>
        <v/>
      </c>
      <c r="AJ691" s="8" t="str">
        <f t="shared" si="435"/>
        <v/>
      </c>
      <c r="AK691" s="8" t="str">
        <f t="shared" si="435"/>
        <v/>
      </c>
      <c r="AL691" s="8" t="str">
        <f t="shared" si="435"/>
        <v/>
      </c>
      <c r="AM691" s="8" t="str">
        <f t="shared" si="435"/>
        <v/>
      </c>
      <c r="AN691" s="8" t="str">
        <f t="shared" si="435"/>
        <v/>
      </c>
      <c r="AO691" s="8" t="str">
        <f t="shared" si="435"/>
        <v/>
      </c>
      <c r="AQ691" s="8">
        <f t="shared" si="406"/>
        <v>100</v>
      </c>
      <c r="AR691" s="8">
        <f t="shared" si="407"/>
        <v>12.93</v>
      </c>
      <c r="AS691" s="8" t="str">
        <f t="shared" si="408"/>
        <v>MD009_E5</v>
      </c>
      <c r="AT691" s="8">
        <f t="shared" si="409"/>
        <v>1035</v>
      </c>
      <c r="AU691" s="8">
        <f t="shared" si="410"/>
        <v>1035</v>
      </c>
      <c r="AV691" s="8">
        <f t="shared" si="411"/>
        <v>1020</v>
      </c>
      <c r="AW691" s="8">
        <f t="shared" si="412"/>
        <v>990</v>
      </c>
      <c r="AX691" s="8">
        <f t="shared" si="413"/>
        <v>975</v>
      </c>
      <c r="AY691" s="8">
        <f t="shared" si="414"/>
        <v>960</v>
      </c>
      <c r="AZ691" s="8">
        <f t="shared" si="415"/>
        <v>950</v>
      </c>
      <c r="BA691" s="8">
        <f t="shared" si="416"/>
        <v>940</v>
      </c>
      <c r="BB691" s="8">
        <f t="shared" si="417"/>
        <v>930</v>
      </c>
      <c r="BC691" s="8">
        <f t="shared" si="418"/>
        <v>925</v>
      </c>
      <c r="BD691" s="8">
        <f t="shared" si="419"/>
        <v>915</v>
      </c>
      <c r="BE691" s="8" t="str">
        <f t="shared" si="420"/>
        <v/>
      </c>
      <c r="BF691" s="8" t="str">
        <f t="shared" si="421"/>
        <v/>
      </c>
      <c r="BG691" s="8" t="str">
        <f t="shared" si="422"/>
        <v/>
      </c>
      <c r="BH691" s="8" t="str">
        <f t="shared" si="423"/>
        <v/>
      </c>
      <c r="BI691" s="8" t="str">
        <f t="shared" si="424"/>
        <v/>
      </c>
      <c r="BJ691" s="8" t="str">
        <f t="shared" si="425"/>
        <v/>
      </c>
      <c r="BK691" s="8" t="str">
        <f t="shared" si="426"/>
        <v/>
      </c>
      <c r="BL691" s="8" t="str">
        <f t="shared" si="427"/>
        <v/>
      </c>
      <c r="BM691" s="8" t="str">
        <f t="shared" si="428"/>
        <v/>
      </c>
      <c r="BN691" s="8" t="str">
        <f t="shared" si="429"/>
        <v/>
      </c>
      <c r="BO691" s="8" t="str">
        <f t="shared" si="430"/>
        <v/>
      </c>
      <c r="BP691" s="8" t="str">
        <f t="shared" si="431"/>
        <v/>
      </c>
      <c r="BQ691" s="8" t="str">
        <f t="shared" si="432"/>
        <v/>
      </c>
    </row>
    <row r="692" spans="1:69" x14ac:dyDescent="0.2">
      <c r="A692" s="8" t="str">
        <f>Binning!B689</f>
        <v>DCS_DDR</v>
      </c>
      <c r="B692" s="8" t="str">
        <f>Binning!C689</f>
        <v>MD009</v>
      </c>
      <c r="C692" s="8" t="str">
        <f>Binning!D689</f>
        <v>E6</v>
      </c>
      <c r="D692" s="8" t="str">
        <f>Binning!F689</f>
        <v>MD009_E6</v>
      </c>
      <c r="E692" s="8" t="str">
        <f>Binning!G689</f>
        <v>Bin1</v>
      </c>
      <c r="F692" s="8">
        <f>Binning!H689</f>
        <v>1055</v>
      </c>
      <c r="G692" s="8">
        <f>Binning!I689</f>
        <v>145</v>
      </c>
      <c r="H692" s="8">
        <f>Binning!J689</f>
        <v>12.9</v>
      </c>
      <c r="J692" s="8">
        <f>Binning!L689</f>
        <v>1025</v>
      </c>
      <c r="K692" s="8">
        <f>Binning!M689</f>
        <v>760</v>
      </c>
      <c r="L692" s="8">
        <f>Binning!N689</f>
        <v>10</v>
      </c>
      <c r="M692" s="8">
        <f>Binning!Y689</f>
        <v>5</v>
      </c>
      <c r="O692" s="8">
        <f t="shared" si="404"/>
        <v>100</v>
      </c>
      <c r="P692" s="8">
        <f>Binning!AZ689</f>
        <v>12.93</v>
      </c>
      <c r="Q692" s="8" t="str">
        <f t="shared" si="405"/>
        <v>MD009_E6</v>
      </c>
      <c r="R692" s="8">
        <f t="shared" si="436"/>
        <v>1025</v>
      </c>
      <c r="S692" s="8">
        <f t="shared" si="436"/>
        <v>1025</v>
      </c>
      <c r="T692" s="8">
        <f t="shared" si="436"/>
        <v>995</v>
      </c>
      <c r="U692" s="8">
        <f t="shared" si="436"/>
        <v>965</v>
      </c>
      <c r="V692" s="8">
        <f t="shared" si="436"/>
        <v>950</v>
      </c>
      <c r="W692" s="8">
        <f t="shared" si="436"/>
        <v>935</v>
      </c>
      <c r="X692" s="8">
        <f t="shared" si="436"/>
        <v>925</v>
      </c>
      <c r="Y692" s="8">
        <f t="shared" si="436"/>
        <v>915</v>
      </c>
      <c r="Z692" s="8">
        <f t="shared" si="436"/>
        <v>905</v>
      </c>
      <c r="AA692" s="8">
        <f t="shared" si="436"/>
        <v>900</v>
      </c>
      <c r="AB692" s="8">
        <f t="shared" si="436"/>
        <v>890</v>
      </c>
      <c r="AC692" s="8" t="str">
        <f t="shared" si="436"/>
        <v/>
      </c>
      <c r="AD692" s="8" t="str">
        <f t="shared" si="436"/>
        <v/>
      </c>
      <c r="AE692" s="8" t="str">
        <f t="shared" si="436"/>
        <v/>
      </c>
      <c r="AF692" s="8" t="str">
        <f t="shared" si="436"/>
        <v/>
      </c>
      <c r="AG692" s="8" t="str">
        <f t="shared" si="436"/>
        <v/>
      </c>
      <c r="AH692" s="8" t="str">
        <f t="shared" si="435"/>
        <v/>
      </c>
      <c r="AI692" s="8" t="str">
        <f t="shared" si="435"/>
        <v/>
      </c>
      <c r="AJ692" s="8" t="str">
        <f t="shared" si="435"/>
        <v/>
      </c>
      <c r="AK692" s="8" t="str">
        <f t="shared" si="435"/>
        <v/>
      </c>
      <c r="AL692" s="8" t="str">
        <f t="shared" si="435"/>
        <v/>
      </c>
      <c r="AM692" s="8" t="str">
        <f t="shared" si="435"/>
        <v/>
      </c>
      <c r="AN692" s="8" t="str">
        <f t="shared" si="435"/>
        <v/>
      </c>
      <c r="AO692" s="8" t="str">
        <f t="shared" si="435"/>
        <v/>
      </c>
      <c r="AQ692" s="8">
        <f t="shared" si="406"/>
        <v>100</v>
      </c>
      <c r="AR692" s="8">
        <f t="shared" si="407"/>
        <v>12.93</v>
      </c>
      <c r="AS692" s="8" t="str">
        <f t="shared" si="408"/>
        <v>MD009_E6</v>
      </c>
      <c r="AT692" s="8">
        <f t="shared" si="409"/>
        <v>1035</v>
      </c>
      <c r="AU692" s="8">
        <f t="shared" si="410"/>
        <v>1035</v>
      </c>
      <c r="AV692" s="8">
        <f t="shared" si="411"/>
        <v>1005</v>
      </c>
      <c r="AW692" s="8">
        <f t="shared" si="412"/>
        <v>975</v>
      </c>
      <c r="AX692" s="8">
        <f t="shared" si="413"/>
        <v>960</v>
      </c>
      <c r="AY692" s="8">
        <f t="shared" si="414"/>
        <v>945</v>
      </c>
      <c r="AZ692" s="8">
        <f t="shared" si="415"/>
        <v>935</v>
      </c>
      <c r="BA692" s="8">
        <f t="shared" si="416"/>
        <v>925</v>
      </c>
      <c r="BB692" s="8">
        <f t="shared" si="417"/>
        <v>915</v>
      </c>
      <c r="BC692" s="8">
        <f t="shared" si="418"/>
        <v>910</v>
      </c>
      <c r="BD692" s="8">
        <f t="shared" si="419"/>
        <v>900</v>
      </c>
      <c r="BE692" s="8" t="str">
        <f t="shared" si="420"/>
        <v/>
      </c>
      <c r="BF692" s="8" t="str">
        <f t="shared" si="421"/>
        <v/>
      </c>
      <c r="BG692" s="8" t="str">
        <f t="shared" si="422"/>
        <v/>
      </c>
      <c r="BH692" s="8" t="str">
        <f t="shared" si="423"/>
        <v/>
      </c>
      <c r="BI692" s="8" t="str">
        <f t="shared" si="424"/>
        <v/>
      </c>
      <c r="BJ692" s="8" t="str">
        <f t="shared" si="425"/>
        <v/>
      </c>
      <c r="BK692" s="8" t="str">
        <f t="shared" si="426"/>
        <v/>
      </c>
      <c r="BL692" s="8" t="str">
        <f t="shared" si="427"/>
        <v/>
      </c>
      <c r="BM692" s="8" t="str">
        <f t="shared" si="428"/>
        <v/>
      </c>
      <c r="BN692" s="8" t="str">
        <f t="shared" si="429"/>
        <v/>
      </c>
      <c r="BO692" s="8" t="str">
        <f t="shared" si="430"/>
        <v/>
      </c>
      <c r="BP692" s="8" t="str">
        <f t="shared" si="431"/>
        <v/>
      </c>
      <c r="BQ692" s="8" t="str">
        <f t="shared" si="432"/>
        <v/>
      </c>
    </row>
    <row r="693" spans="1:69" x14ac:dyDescent="0.2">
      <c r="A693" s="8" t="str">
        <f>Binning!B690</f>
        <v>DCS_DDR</v>
      </c>
      <c r="B693" s="8" t="str">
        <f>Binning!C690</f>
        <v>MD009</v>
      </c>
      <c r="C693" s="8" t="str">
        <f>Binning!D690</f>
        <v>E7</v>
      </c>
      <c r="D693" s="8" t="str">
        <f>Binning!F690</f>
        <v>MD009_E7</v>
      </c>
      <c r="E693" s="8" t="str">
        <f>Binning!G690</f>
        <v>Bin1</v>
      </c>
      <c r="F693" s="8">
        <f>Binning!H690</f>
        <v>1040</v>
      </c>
      <c r="G693" s="8">
        <f>Binning!I690</f>
        <v>145</v>
      </c>
      <c r="H693" s="8">
        <f>Binning!J690</f>
        <v>12.9</v>
      </c>
      <c r="J693" s="8">
        <f>Binning!L690</f>
        <v>1025</v>
      </c>
      <c r="K693" s="8">
        <f>Binning!M690</f>
        <v>760</v>
      </c>
      <c r="L693" s="8">
        <f>Binning!N690</f>
        <v>10</v>
      </c>
      <c r="M693" s="8">
        <f>Binning!Y690</f>
        <v>5</v>
      </c>
      <c r="O693" s="8">
        <f t="shared" si="404"/>
        <v>100</v>
      </c>
      <c r="P693" s="8">
        <f>Binning!AZ690</f>
        <v>12.93</v>
      </c>
      <c r="Q693" s="8" t="str">
        <f t="shared" si="405"/>
        <v>MD009_E7</v>
      </c>
      <c r="R693" s="8">
        <f t="shared" si="436"/>
        <v>1025</v>
      </c>
      <c r="S693" s="8">
        <f t="shared" si="436"/>
        <v>1020</v>
      </c>
      <c r="T693" s="8">
        <f t="shared" si="436"/>
        <v>980</v>
      </c>
      <c r="U693" s="8">
        <f t="shared" si="436"/>
        <v>950</v>
      </c>
      <c r="V693" s="8">
        <f t="shared" si="436"/>
        <v>935</v>
      </c>
      <c r="W693" s="8">
        <f t="shared" si="436"/>
        <v>920</v>
      </c>
      <c r="X693" s="8">
        <f t="shared" si="436"/>
        <v>910</v>
      </c>
      <c r="Y693" s="8">
        <f t="shared" si="436"/>
        <v>900</v>
      </c>
      <c r="Z693" s="8">
        <f t="shared" si="436"/>
        <v>890</v>
      </c>
      <c r="AA693" s="8">
        <f t="shared" si="436"/>
        <v>885</v>
      </c>
      <c r="AB693" s="8">
        <f t="shared" si="436"/>
        <v>875</v>
      </c>
      <c r="AC693" s="8" t="str">
        <f t="shared" si="436"/>
        <v/>
      </c>
      <c r="AD693" s="8" t="str">
        <f t="shared" si="436"/>
        <v/>
      </c>
      <c r="AE693" s="8" t="str">
        <f t="shared" si="436"/>
        <v/>
      </c>
      <c r="AF693" s="8" t="str">
        <f t="shared" si="436"/>
        <v/>
      </c>
      <c r="AG693" s="8" t="str">
        <f t="shared" si="436"/>
        <v/>
      </c>
      <c r="AH693" s="8" t="str">
        <f t="shared" si="435"/>
        <v/>
      </c>
      <c r="AI693" s="8" t="str">
        <f t="shared" si="435"/>
        <v/>
      </c>
      <c r="AJ693" s="8" t="str">
        <f t="shared" si="435"/>
        <v/>
      </c>
      <c r="AK693" s="8" t="str">
        <f t="shared" si="435"/>
        <v/>
      </c>
      <c r="AL693" s="8" t="str">
        <f t="shared" si="435"/>
        <v/>
      </c>
      <c r="AM693" s="8" t="str">
        <f t="shared" si="435"/>
        <v/>
      </c>
      <c r="AN693" s="8" t="str">
        <f t="shared" si="435"/>
        <v/>
      </c>
      <c r="AO693" s="8" t="str">
        <f t="shared" si="435"/>
        <v/>
      </c>
      <c r="AQ693" s="8">
        <f t="shared" si="406"/>
        <v>100</v>
      </c>
      <c r="AR693" s="8">
        <f t="shared" si="407"/>
        <v>12.93</v>
      </c>
      <c r="AS693" s="8" t="str">
        <f t="shared" si="408"/>
        <v>MD009_E7</v>
      </c>
      <c r="AT693" s="8">
        <f t="shared" si="409"/>
        <v>1035</v>
      </c>
      <c r="AU693" s="8">
        <f t="shared" si="410"/>
        <v>1030</v>
      </c>
      <c r="AV693" s="8">
        <f t="shared" si="411"/>
        <v>990</v>
      </c>
      <c r="AW693" s="8">
        <f t="shared" si="412"/>
        <v>960</v>
      </c>
      <c r="AX693" s="8">
        <f t="shared" si="413"/>
        <v>945</v>
      </c>
      <c r="AY693" s="8">
        <f t="shared" si="414"/>
        <v>930</v>
      </c>
      <c r="AZ693" s="8">
        <f t="shared" si="415"/>
        <v>920</v>
      </c>
      <c r="BA693" s="8">
        <f t="shared" si="416"/>
        <v>910</v>
      </c>
      <c r="BB693" s="8">
        <f t="shared" si="417"/>
        <v>900</v>
      </c>
      <c r="BC693" s="8">
        <f t="shared" si="418"/>
        <v>895</v>
      </c>
      <c r="BD693" s="8">
        <f t="shared" si="419"/>
        <v>885</v>
      </c>
      <c r="BE693" s="8" t="str">
        <f t="shared" si="420"/>
        <v/>
      </c>
      <c r="BF693" s="8" t="str">
        <f t="shared" si="421"/>
        <v/>
      </c>
      <c r="BG693" s="8" t="str">
        <f t="shared" si="422"/>
        <v/>
      </c>
      <c r="BH693" s="8" t="str">
        <f t="shared" si="423"/>
        <v/>
      </c>
      <c r="BI693" s="8" t="str">
        <f t="shared" si="424"/>
        <v/>
      </c>
      <c r="BJ693" s="8" t="str">
        <f t="shared" si="425"/>
        <v/>
      </c>
      <c r="BK693" s="8" t="str">
        <f t="shared" si="426"/>
        <v/>
      </c>
      <c r="BL693" s="8" t="str">
        <f t="shared" si="427"/>
        <v/>
      </c>
      <c r="BM693" s="8" t="str">
        <f t="shared" si="428"/>
        <v/>
      </c>
      <c r="BN693" s="8" t="str">
        <f t="shared" si="429"/>
        <v/>
      </c>
      <c r="BO693" s="8" t="str">
        <f t="shared" si="430"/>
        <v/>
      </c>
      <c r="BP693" s="8" t="str">
        <f t="shared" si="431"/>
        <v/>
      </c>
      <c r="BQ693" s="8" t="str">
        <f t="shared" si="432"/>
        <v/>
      </c>
    </row>
    <row r="694" spans="1:69" x14ac:dyDescent="0.2">
      <c r="A694" s="8" t="str">
        <f>Binning!B691</f>
        <v>DCS_DDR</v>
      </c>
      <c r="B694" s="8" t="str">
        <f>Binning!C691</f>
        <v>MD009</v>
      </c>
      <c r="C694" s="8" t="str">
        <f>Binning!D691</f>
        <v>E8</v>
      </c>
      <c r="D694" s="8" t="str">
        <f>Binning!F691</f>
        <v>MD009_E8</v>
      </c>
      <c r="E694" s="8" t="str">
        <f>Binning!G691</f>
        <v>Bin1</v>
      </c>
      <c r="F694" s="8">
        <f>Binning!H691</f>
        <v>1025</v>
      </c>
      <c r="G694" s="8">
        <f>Binning!I691</f>
        <v>145</v>
      </c>
      <c r="H694" s="8">
        <f>Binning!J691</f>
        <v>12.9</v>
      </c>
      <c r="J694" s="8">
        <f>Binning!L691</f>
        <v>1025</v>
      </c>
      <c r="K694" s="8">
        <f>Binning!M691</f>
        <v>760</v>
      </c>
      <c r="L694" s="8">
        <f>Binning!N691</f>
        <v>10</v>
      </c>
      <c r="M694" s="8">
        <f>Binning!Y691</f>
        <v>5</v>
      </c>
      <c r="O694" s="8">
        <f t="shared" si="404"/>
        <v>100</v>
      </c>
      <c r="P694" s="8">
        <f>Binning!AZ691</f>
        <v>12.93</v>
      </c>
      <c r="Q694" s="8" t="str">
        <f t="shared" si="405"/>
        <v>MD009_E8</v>
      </c>
      <c r="R694" s="8">
        <f t="shared" si="436"/>
        <v>1025</v>
      </c>
      <c r="S694" s="8">
        <f t="shared" si="436"/>
        <v>1005</v>
      </c>
      <c r="T694" s="8">
        <f t="shared" si="436"/>
        <v>965</v>
      </c>
      <c r="U694" s="8">
        <f t="shared" si="436"/>
        <v>935</v>
      </c>
      <c r="V694" s="8">
        <f t="shared" si="436"/>
        <v>920</v>
      </c>
      <c r="W694" s="8">
        <f t="shared" si="436"/>
        <v>905</v>
      </c>
      <c r="X694" s="8">
        <f t="shared" si="436"/>
        <v>895</v>
      </c>
      <c r="Y694" s="8">
        <f t="shared" si="436"/>
        <v>885</v>
      </c>
      <c r="Z694" s="8">
        <f t="shared" si="436"/>
        <v>875</v>
      </c>
      <c r="AA694" s="8">
        <f t="shared" si="436"/>
        <v>870</v>
      </c>
      <c r="AB694" s="8">
        <f t="shared" si="436"/>
        <v>860</v>
      </c>
      <c r="AC694" s="8" t="str">
        <f t="shared" si="436"/>
        <v/>
      </c>
      <c r="AD694" s="8" t="str">
        <f t="shared" si="436"/>
        <v/>
      </c>
      <c r="AE694" s="8" t="str">
        <f t="shared" si="436"/>
        <v/>
      </c>
      <c r="AF694" s="8" t="str">
        <f t="shared" si="436"/>
        <v/>
      </c>
      <c r="AG694" s="8" t="str">
        <f t="shared" si="436"/>
        <v/>
      </c>
      <c r="AH694" s="8" t="str">
        <f t="shared" si="435"/>
        <v/>
      </c>
      <c r="AI694" s="8" t="str">
        <f t="shared" si="435"/>
        <v/>
      </c>
      <c r="AJ694" s="8" t="str">
        <f t="shared" si="435"/>
        <v/>
      </c>
      <c r="AK694" s="8" t="str">
        <f t="shared" si="435"/>
        <v/>
      </c>
      <c r="AL694" s="8" t="str">
        <f t="shared" si="435"/>
        <v/>
      </c>
      <c r="AM694" s="8" t="str">
        <f t="shared" si="435"/>
        <v/>
      </c>
      <c r="AN694" s="8" t="str">
        <f t="shared" si="435"/>
        <v/>
      </c>
      <c r="AO694" s="8" t="str">
        <f t="shared" si="435"/>
        <v/>
      </c>
      <c r="AQ694" s="8">
        <f t="shared" si="406"/>
        <v>100</v>
      </c>
      <c r="AR694" s="8">
        <f t="shared" si="407"/>
        <v>12.93</v>
      </c>
      <c r="AS694" s="8" t="str">
        <f t="shared" si="408"/>
        <v>MD009_E8</v>
      </c>
      <c r="AT694" s="8">
        <f t="shared" si="409"/>
        <v>1035</v>
      </c>
      <c r="AU694" s="8">
        <f t="shared" si="410"/>
        <v>1015</v>
      </c>
      <c r="AV694" s="8">
        <f t="shared" si="411"/>
        <v>975</v>
      </c>
      <c r="AW694" s="8">
        <f t="shared" si="412"/>
        <v>945</v>
      </c>
      <c r="AX694" s="8">
        <f t="shared" si="413"/>
        <v>930</v>
      </c>
      <c r="AY694" s="8">
        <f t="shared" si="414"/>
        <v>915</v>
      </c>
      <c r="AZ694" s="8">
        <f t="shared" si="415"/>
        <v>905</v>
      </c>
      <c r="BA694" s="8">
        <f t="shared" si="416"/>
        <v>895</v>
      </c>
      <c r="BB694" s="8">
        <f t="shared" si="417"/>
        <v>885</v>
      </c>
      <c r="BC694" s="8">
        <f t="shared" si="418"/>
        <v>880</v>
      </c>
      <c r="BD694" s="8">
        <f t="shared" si="419"/>
        <v>870</v>
      </c>
      <c r="BE694" s="8" t="str">
        <f t="shared" si="420"/>
        <v/>
      </c>
      <c r="BF694" s="8" t="str">
        <f t="shared" si="421"/>
        <v/>
      </c>
      <c r="BG694" s="8" t="str">
        <f t="shared" si="422"/>
        <v/>
      </c>
      <c r="BH694" s="8" t="str">
        <f t="shared" si="423"/>
        <v/>
      </c>
      <c r="BI694" s="8" t="str">
        <f t="shared" si="424"/>
        <v/>
      </c>
      <c r="BJ694" s="8" t="str">
        <f t="shared" si="425"/>
        <v/>
      </c>
      <c r="BK694" s="8" t="str">
        <f t="shared" si="426"/>
        <v/>
      </c>
      <c r="BL694" s="8" t="str">
        <f t="shared" si="427"/>
        <v/>
      </c>
      <c r="BM694" s="8" t="str">
        <f t="shared" si="428"/>
        <v/>
      </c>
      <c r="BN694" s="8" t="str">
        <f t="shared" si="429"/>
        <v/>
      </c>
      <c r="BO694" s="8" t="str">
        <f t="shared" si="430"/>
        <v/>
      </c>
      <c r="BP694" s="8" t="str">
        <f t="shared" si="431"/>
        <v/>
      </c>
      <c r="BQ694" s="8" t="str">
        <f t="shared" si="432"/>
        <v/>
      </c>
    </row>
    <row r="695" spans="1:69" x14ac:dyDescent="0.2">
      <c r="A695" s="8" t="str">
        <f>Binning!B692</f>
        <v>DCS_DDR</v>
      </c>
      <c r="B695" s="8" t="str">
        <f>Binning!C692</f>
        <v>MD009</v>
      </c>
      <c r="C695" s="8" t="str">
        <f>Binning!D692</f>
        <v>E9</v>
      </c>
      <c r="D695" s="8" t="str">
        <f>Binning!F692</f>
        <v>MD009_E9</v>
      </c>
      <c r="E695" s="8" t="str">
        <f>Binning!G692</f>
        <v>Bin1</v>
      </c>
      <c r="F695" s="8">
        <f>Binning!H692</f>
        <v>1010</v>
      </c>
      <c r="G695" s="8">
        <f>Binning!I692</f>
        <v>145</v>
      </c>
      <c r="H695" s="8">
        <f>Binning!J692</f>
        <v>12.9</v>
      </c>
      <c r="J695" s="8">
        <f>Binning!L692</f>
        <v>1025</v>
      </c>
      <c r="K695" s="8">
        <f>Binning!M692</f>
        <v>760</v>
      </c>
      <c r="L695" s="8">
        <f>Binning!N692</f>
        <v>10</v>
      </c>
      <c r="M695" s="8">
        <f>Binning!Y692</f>
        <v>5</v>
      </c>
      <c r="O695" s="8">
        <f t="shared" si="404"/>
        <v>100</v>
      </c>
      <c r="P695" s="8">
        <f>Binning!AZ692</f>
        <v>12.93</v>
      </c>
      <c r="Q695" s="8" t="str">
        <f t="shared" si="405"/>
        <v>MD009_E9</v>
      </c>
      <c r="R695" s="8">
        <f t="shared" si="436"/>
        <v>1025</v>
      </c>
      <c r="S695" s="8">
        <f t="shared" si="436"/>
        <v>990</v>
      </c>
      <c r="T695" s="8">
        <f t="shared" si="436"/>
        <v>950</v>
      </c>
      <c r="U695" s="8">
        <f t="shared" si="436"/>
        <v>920</v>
      </c>
      <c r="V695" s="8">
        <f t="shared" si="436"/>
        <v>905</v>
      </c>
      <c r="W695" s="8">
        <f t="shared" si="436"/>
        <v>890</v>
      </c>
      <c r="X695" s="8">
        <f t="shared" si="436"/>
        <v>880</v>
      </c>
      <c r="Y695" s="8">
        <f t="shared" si="436"/>
        <v>870</v>
      </c>
      <c r="Z695" s="8">
        <f t="shared" si="436"/>
        <v>860</v>
      </c>
      <c r="AA695" s="8">
        <f t="shared" si="436"/>
        <v>855</v>
      </c>
      <c r="AB695" s="8">
        <f t="shared" si="436"/>
        <v>845</v>
      </c>
      <c r="AC695" s="8" t="str">
        <f t="shared" si="436"/>
        <v/>
      </c>
      <c r="AD695" s="8" t="str">
        <f t="shared" si="436"/>
        <v/>
      </c>
      <c r="AE695" s="8" t="str">
        <f t="shared" si="436"/>
        <v/>
      </c>
      <c r="AF695" s="8" t="str">
        <f t="shared" si="436"/>
        <v/>
      </c>
      <c r="AG695" s="8" t="str">
        <f t="shared" si="436"/>
        <v/>
      </c>
      <c r="AH695" s="8" t="str">
        <f t="shared" si="435"/>
        <v/>
      </c>
      <c r="AI695" s="8" t="str">
        <f t="shared" si="435"/>
        <v/>
      </c>
      <c r="AJ695" s="8" t="str">
        <f t="shared" si="435"/>
        <v/>
      </c>
      <c r="AK695" s="8" t="str">
        <f t="shared" si="435"/>
        <v/>
      </c>
      <c r="AL695" s="8" t="str">
        <f t="shared" si="435"/>
        <v/>
      </c>
      <c r="AM695" s="8" t="str">
        <f t="shared" si="435"/>
        <v/>
      </c>
      <c r="AN695" s="8" t="str">
        <f t="shared" si="435"/>
        <v/>
      </c>
      <c r="AO695" s="8" t="str">
        <f t="shared" si="435"/>
        <v/>
      </c>
      <c r="AQ695" s="8">
        <f t="shared" si="406"/>
        <v>100</v>
      </c>
      <c r="AR695" s="8">
        <f t="shared" si="407"/>
        <v>12.93</v>
      </c>
      <c r="AS695" s="8" t="str">
        <f t="shared" si="408"/>
        <v>MD009_E9</v>
      </c>
      <c r="AT695" s="8">
        <f t="shared" si="409"/>
        <v>1035</v>
      </c>
      <c r="AU695" s="8">
        <f t="shared" si="410"/>
        <v>1000</v>
      </c>
      <c r="AV695" s="8">
        <f t="shared" si="411"/>
        <v>960</v>
      </c>
      <c r="AW695" s="8">
        <f t="shared" si="412"/>
        <v>930</v>
      </c>
      <c r="AX695" s="8">
        <f t="shared" si="413"/>
        <v>915</v>
      </c>
      <c r="AY695" s="8">
        <f t="shared" si="414"/>
        <v>900</v>
      </c>
      <c r="AZ695" s="8">
        <f t="shared" si="415"/>
        <v>890</v>
      </c>
      <c r="BA695" s="8">
        <f t="shared" si="416"/>
        <v>880</v>
      </c>
      <c r="BB695" s="8">
        <f t="shared" si="417"/>
        <v>870</v>
      </c>
      <c r="BC695" s="8">
        <f t="shared" si="418"/>
        <v>865</v>
      </c>
      <c r="BD695" s="8">
        <f t="shared" si="419"/>
        <v>855</v>
      </c>
      <c r="BE695" s="8" t="str">
        <f t="shared" si="420"/>
        <v/>
      </c>
      <c r="BF695" s="8" t="str">
        <f t="shared" si="421"/>
        <v/>
      </c>
      <c r="BG695" s="8" t="str">
        <f t="shared" si="422"/>
        <v/>
      </c>
      <c r="BH695" s="8" t="str">
        <f t="shared" si="423"/>
        <v/>
      </c>
      <c r="BI695" s="8" t="str">
        <f t="shared" si="424"/>
        <v/>
      </c>
      <c r="BJ695" s="8" t="str">
        <f t="shared" si="425"/>
        <v/>
      </c>
      <c r="BK695" s="8" t="str">
        <f t="shared" si="426"/>
        <v/>
      </c>
      <c r="BL695" s="8" t="str">
        <f t="shared" si="427"/>
        <v/>
      </c>
      <c r="BM695" s="8" t="str">
        <f t="shared" si="428"/>
        <v/>
      </c>
      <c r="BN695" s="8" t="str">
        <f t="shared" si="429"/>
        <v/>
      </c>
      <c r="BO695" s="8" t="str">
        <f t="shared" si="430"/>
        <v/>
      </c>
      <c r="BP695" s="8" t="str">
        <f t="shared" si="431"/>
        <v/>
      </c>
      <c r="BQ695" s="8" t="str">
        <f t="shared" si="432"/>
        <v/>
      </c>
    </row>
    <row r="696" spans="1:69" x14ac:dyDescent="0.2">
      <c r="A696" s="8" t="str">
        <f>Binning!B693</f>
        <v>DCS_DDR</v>
      </c>
      <c r="B696" s="8" t="str">
        <f>Binning!C693</f>
        <v>MD009</v>
      </c>
      <c r="C696" s="8" t="str">
        <f>Binning!D693</f>
        <v>E10</v>
      </c>
      <c r="D696" s="8" t="str">
        <f>Binning!F693</f>
        <v>MD009_E10</v>
      </c>
      <c r="E696" s="8" t="str">
        <f>Binning!G693</f>
        <v>Bin1</v>
      </c>
      <c r="F696" s="8">
        <f>Binning!H693</f>
        <v>995</v>
      </c>
      <c r="G696" s="8">
        <f>Binning!I693</f>
        <v>145</v>
      </c>
      <c r="H696" s="8">
        <f>Binning!J693</f>
        <v>12.9</v>
      </c>
      <c r="J696" s="8">
        <f>Binning!L693</f>
        <v>1025</v>
      </c>
      <c r="K696" s="8">
        <f>Binning!M693</f>
        <v>760</v>
      </c>
      <c r="L696" s="8">
        <f>Binning!N693</f>
        <v>10</v>
      </c>
      <c r="M696" s="8">
        <f>Binning!Y693</f>
        <v>5</v>
      </c>
      <c r="O696" s="8">
        <f t="shared" si="404"/>
        <v>100</v>
      </c>
      <c r="P696" s="8">
        <f>Binning!AZ693</f>
        <v>12.93</v>
      </c>
      <c r="Q696" s="8" t="str">
        <f t="shared" si="405"/>
        <v>MD009_E10</v>
      </c>
      <c r="R696" s="8">
        <f t="shared" si="436"/>
        <v>1025</v>
      </c>
      <c r="S696" s="8">
        <f t="shared" si="436"/>
        <v>975</v>
      </c>
      <c r="T696" s="8">
        <f t="shared" si="436"/>
        <v>935</v>
      </c>
      <c r="U696" s="8">
        <f t="shared" si="436"/>
        <v>905</v>
      </c>
      <c r="V696" s="8">
        <f t="shared" si="436"/>
        <v>890</v>
      </c>
      <c r="W696" s="8">
        <f t="shared" si="436"/>
        <v>875</v>
      </c>
      <c r="X696" s="8">
        <f t="shared" si="436"/>
        <v>865</v>
      </c>
      <c r="Y696" s="8">
        <f t="shared" si="436"/>
        <v>855</v>
      </c>
      <c r="Z696" s="8">
        <f t="shared" si="436"/>
        <v>845</v>
      </c>
      <c r="AA696" s="8">
        <f t="shared" si="436"/>
        <v>840</v>
      </c>
      <c r="AB696" s="8">
        <f t="shared" si="436"/>
        <v>830</v>
      </c>
      <c r="AC696" s="8" t="str">
        <f t="shared" si="436"/>
        <v/>
      </c>
      <c r="AD696" s="8" t="str">
        <f t="shared" si="436"/>
        <v/>
      </c>
      <c r="AE696" s="8" t="str">
        <f t="shared" si="436"/>
        <v/>
      </c>
      <c r="AF696" s="8" t="str">
        <f t="shared" si="436"/>
        <v/>
      </c>
      <c r="AG696" s="8" t="str">
        <f t="shared" si="436"/>
        <v/>
      </c>
      <c r="AH696" s="8" t="str">
        <f t="shared" si="435"/>
        <v/>
      </c>
      <c r="AI696" s="8" t="str">
        <f t="shared" si="435"/>
        <v/>
      </c>
      <c r="AJ696" s="8" t="str">
        <f t="shared" si="435"/>
        <v/>
      </c>
      <c r="AK696" s="8" t="str">
        <f t="shared" si="435"/>
        <v/>
      </c>
      <c r="AL696" s="8" t="str">
        <f t="shared" si="435"/>
        <v/>
      </c>
      <c r="AM696" s="8" t="str">
        <f t="shared" si="435"/>
        <v/>
      </c>
      <c r="AN696" s="8" t="str">
        <f t="shared" si="435"/>
        <v/>
      </c>
      <c r="AO696" s="8" t="str">
        <f t="shared" si="435"/>
        <v/>
      </c>
      <c r="AQ696" s="8">
        <f t="shared" si="406"/>
        <v>100</v>
      </c>
      <c r="AR696" s="8">
        <f t="shared" si="407"/>
        <v>12.93</v>
      </c>
      <c r="AS696" s="8" t="str">
        <f t="shared" si="408"/>
        <v>MD009_E10</v>
      </c>
      <c r="AT696" s="8">
        <f t="shared" si="409"/>
        <v>1035</v>
      </c>
      <c r="AU696" s="8">
        <f t="shared" si="410"/>
        <v>985</v>
      </c>
      <c r="AV696" s="8">
        <f t="shared" si="411"/>
        <v>945</v>
      </c>
      <c r="AW696" s="8">
        <f t="shared" si="412"/>
        <v>915</v>
      </c>
      <c r="AX696" s="8">
        <f t="shared" si="413"/>
        <v>900</v>
      </c>
      <c r="AY696" s="8">
        <f t="shared" si="414"/>
        <v>885</v>
      </c>
      <c r="AZ696" s="8">
        <f t="shared" si="415"/>
        <v>875</v>
      </c>
      <c r="BA696" s="8">
        <f t="shared" si="416"/>
        <v>865</v>
      </c>
      <c r="BB696" s="8">
        <f t="shared" si="417"/>
        <v>855</v>
      </c>
      <c r="BC696" s="8">
        <f t="shared" si="418"/>
        <v>850</v>
      </c>
      <c r="BD696" s="8">
        <f t="shared" si="419"/>
        <v>840</v>
      </c>
      <c r="BE696" s="8" t="str">
        <f t="shared" si="420"/>
        <v/>
      </c>
      <c r="BF696" s="8" t="str">
        <f t="shared" si="421"/>
        <v/>
      </c>
      <c r="BG696" s="8" t="str">
        <f t="shared" si="422"/>
        <v/>
      </c>
      <c r="BH696" s="8" t="str">
        <f t="shared" si="423"/>
        <v/>
      </c>
      <c r="BI696" s="8" t="str">
        <f t="shared" si="424"/>
        <v/>
      </c>
      <c r="BJ696" s="8" t="str">
        <f t="shared" si="425"/>
        <v/>
      </c>
      <c r="BK696" s="8" t="str">
        <f t="shared" si="426"/>
        <v/>
      </c>
      <c r="BL696" s="8" t="str">
        <f t="shared" si="427"/>
        <v/>
      </c>
      <c r="BM696" s="8" t="str">
        <f t="shared" si="428"/>
        <v/>
      </c>
      <c r="BN696" s="8" t="str">
        <f t="shared" si="429"/>
        <v/>
      </c>
      <c r="BO696" s="8" t="str">
        <f t="shared" si="430"/>
        <v/>
      </c>
      <c r="BP696" s="8" t="str">
        <f t="shared" si="431"/>
        <v/>
      </c>
      <c r="BQ696" s="8" t="str">
        <f t="shared" si="432"/>
        <v/>
      </c>
    </row>
    <row r="697" spans="1:69" x14ac:dyDescent="0.2">
      <c r="A697" s="8" t="str">
        <f>Binning!B694</f>
        <v>DCS_DDR</v>
      </c>
      <c r="B697" s="8" t="str">
        <f>Binning!C694</f>
        <v>MD009</v>
      </c>
      <c r="C697" s="8" t="str">
        <f>Binning!D694</f>
        <v>E11</v>
      </c>
      <c r="D697" s="8" t="str">
        <f>Binning!F694</f>
        <v>MD009_E11</v>
      </c>
      <c r="E697" s="8" t="str">
        <f>Binning!G694</f>
        <v>Bin1</v>
      </c>
      <c r="F697" s="8">
        <f>Binning!H694</f>
        <v>980</v>
      </c>
      <c r="G697" s="8">
        <f>Binning!I694</f>
        <v>145</v>
      </c>
      <c r="H697" s="8">
        <f>Binning!J694</f>
        <v>12.9</v>
      </c>
      <c r="J697" s="8">
        <f>Binning!L694</f>
        <v>1025</v>
      </c>
      <c r="K697" s="8">
        <f>Binning!M694</f>
        <v>760</v>
      </c>
      <c r="L697" s="8">
        <f>Binning!N694</f>
        <v>10</v>
      </c>
      <c r="M697" s="8">
        <f>Binning!Y694</f>
        <v>5</v>
      </c>
      <c r="O697" s="8">
        <f t="shared" si="404"/>
        <v>100</v>
      </c>
      <c r="P697" s="8">
        <f>Binning!AZ694</f>
        <v>12.93</v>
      </c>
      <c r="Q697" s="8" t="str">
        <f t="shared" si="405"/>
        <v>MD009_E11</v>
      </c>
      <c r="R697" s="8">
        <f t="shared" si="436"/>
        <v>1025</v>
      </c>
      <c r="S697" s="8">
        <f t="shared" si="436"/>
        <v>960</v>
      </c>
      <c r="T697" s="8">
        <f t="shared" si="436"/>
        <v>920</v>
      </c>
      <c r="U697" s="8">
        <f t="shared" si="436"/>
        <v>890</v>
      </c>
      <c r="V697" s="8">
        <f t="shared" si="436"/>
        <v>875</v>
      </c>
      <c r="W697" s="8">
        <f t="shared" si="436"/>
        <v>860</v>
      </c>
      <c r="X697" s="8">
        <f t="shared" si="436"/>
        <v>850</v>
      </c>
      <c r="Y697" s="8">
        <f t="shared" si="436"/>
        <v>840</v>
      </c>
      <c r="Z697" s="8">
        <f t="shared" si="436"/>
        <v>830</v>
      </c>
      <c r="AA697" s="8">
        <f t="shared" si="436"/>
        <v>825</v>
      </c>
      <c r="AB697" s="8">
        <f t="shared" si="436"/>
        <v>815</v>
      </c>
      <c r="AC697" s="8" t="str">
        <f t="shared" si="436"/>
        <v/>
      </c>
      <c r="AD697" s="8" t="str">
        <f t="shared" si="436"/>
        <v/>
      </c>
      <c r="AE697" s="8" t="str">
        <f t="shared" si="436"/>
        <v/>
      </c>
      <c r="AF697" s="8" t="str">
        <f t="shared" si="436"/>
        <v/>
      </c>
      <c r="AG697" s="8" t="str">
        <f t="shared" si="436"/>
        <v/>
      </c>
      <c r="AH697" s="8" t="str">
        <f t="shared" si="435"/>
        <v/>
      </c>
      <c r="AI697" s="8" t="str">
        <f t="shared" si="435"/>
        <v/>
      </c>
      <c r="AJ697" s="8" t="str">
        <f t="shared" si="435"/>
        <v/>
      </c>
      <c r="AK697" s="8" t="str">
        <f t="shared" si="435"/>
        <v/>
      </c>
      <c r="AL697" s="8" t="str">
        <f t="shared" si="435"/>
        <v/>
      </c>
      <c r="AM697" s="8" t="str">
        <f t="shared" si="435"/>
        <v/>
      </c>
      <c r="AN697" s="8" t="str">
        <f t="shared" si="435"/>
        <v/>
      </c>
      <c r="AO697" s="8" t="str">
        <f t="shared" si="435"/>
        <v/>
      </c>
      <c r="AQ697" s="8">
        <f t="shared" si="406"/>
        <v>100</v>
      </c>
      <c r="AR697" s="8">
        <f t="shared" si="407"/>
        <v>12.93</v>
      </c>
      <c r="AS697" s="8" t="str">
        <f t="shared" si="408"/>
        <v>MD009_E11</v>
      </c>
      <c r="AT697" s="8">
        <f t="shared" si="409"/>
        <v>1035</v>
      </c>
      <c r="AU697" s="8">
        <f t="shared" si="410"/>
        <v>970</v>
      </c>
      <c r="AV697" s="8">
        <f t="shared" si="411"/>
        <v>930</v>
      </c>
      <c r="AW697" s="8">
        <f t="shared" si="412"/>
        <v>900</v>
      </c>
      <c r="AX697" s="8">
        <f t="shared" si="413"/>
        <v>885</v>
      </c>
      <c r="AY697" s="8">
        <f t="shared" si="414"/>
        <v>870</v>
      </c>
      <c r="AZ697" s="8">
        <f t="shared" si="415"/>
        <v>860</v>
      </c>
      <c r="BA697" s="8">
        <f t="shared" si="416"/>
        <v>850</v>
      </c>
      <c r="BB697" s="8">
        <f t="shared" si="417"/>
        <v>840</v>
      </c>
      <c r="BC697" s="8">
        <f t="shared" si="418"/>
        <v>835</v>
      </c>
      <c r="BD697" s="8">
        <f t="shared" si="419"/>
        <v>825</v>
      </c>
      <c r="BE697" s="8" t="str">
        <f t="shared" si="420"/>
        <v/>
      </c>
      <c r="BF697" s="8" t="str">
        <f t="shared" si="421"/>
        <v/>
      </c>
      <c r="BG697" s="8" t="str">
        <f t="shared" si="422"/>
        <v/>
      </c>
      <c r="BH697" s="8" t="str">
        <f t="shared" si="423"/>
        <v/>
      </c>
      <c r="BI697" s="8" t="str">
        <f t="shared" si="424"/>
        <v/>
      </c>
      <c r="BJ697" s="8" t="str">
        <f t="shared" si="425"/>
        <v/>
      </c>
      <c r="BK697" s="8" t="str">
        <f t="shared" si="426"/>
        <v/>
      </c>
      <c r="BL697" s="8" t="str">
        <f t="shared" si="427"/>
        <v/>
      </c>
      <c r="BM697" s="8" t="str">
        <f t="shared" si="428"/>
        <v/>
      </c>
      <c r="BN697" s="8" t="str">
        <f t="shared" si="429"/>
        <v/>
      </c>
      <c r="BO697" s="8" t="str">
        <f t="shared" si="430"/>
        <v/>
      </c>
      <c r="BP697" s="8" t="str">
        <f t="shared" si="431"/>
        <v/>
      </c>
      <c r="BQ697" s="8" t="str">
        <f t="shared" si="432"/>
        <v/>
      </c>
    </row>
    <row r="698" spans="1:69" x14ac:dyDescent="0.2">
      <c r="A698" s="8" t="str">
        <f>Binning!B695</f>
        <v>DCS_DDR</v>
      </c>
      <c r="B698" s="8" t="str">
        <f>Binning!C695</f>
        <v>MD009</v>
      </c>
      <c r="C698" s="8" t="str">
        <f>Binning!D695</f>
        <v>E12</v>
      </c>
      <c r="D698" s="8" t="str">
        <f>Binning!F695</f>
        <v>MD009_E12</v>
      </c>
      <c r="E698" s="8" t="str">
        <f>Binning!G695</f>
        <v>Bin1</v>
      </c>
      <c r="F698" s="8">
        <f>Binning!H695</f>
        <v>965</v>
      </c>
      <c r="G698" s="8">
        <f>Binning!I695</f>
        <v>145</v>
      </c>
      <c r="H698" s="8">
        <f>Binning!J695</f>
        <v>12.9</v>
      </c>
      <c r="J698" s="8">
        <f>Binning!L695</f>
        <v>1025</v>
      </c>
      <c r="K698" s="8">
        <f>Binning!M695</f>
        <v>760</v>
      </c>
      <c r="L698" s="8">
        <f>Binning!N695</f>
        <v>10</v>
      </c>
      <c r="M698" s="8">
        <f>Binning!Y695</f>
        <v>5</v>
      </c>
      <c r="O698" s="8">
        <f t="shared" si="404"/>
        <v>100</v>
      </c>
      <c r="P698" s="8">
        <f>Binning!AZ695</f>
        <v>12.93</v>
      </c>
      <c r="Q698" s="8" t="str">
        <f t="shared" si="405"/>
        <v>MD009_E12</v>
      </c>
      <c r="R698" s="8">
        <f t="shared" si="436"/>
        <v>1025</v>
      </c>
      <c r="S698" s="8">
        <f t="shared" si="436"/>
        <v>945</v>
      </c>
      <c r="T698" s="8">
        <f t="shared" si="436"/>
        <v>905</v>
      </c>
      <c r="U698" s="8">
        <f t="shared" si="436"/>
        <v>875</v>
      </c>
      <c r="V698" s="8">
        <f t="shared" si="436"/>
        <v>860</v>
      </c>
      <c r="W698" s="8">
        <f t="shared" si="436"/>
        <v>845</v>
      </c>
      <c r="X698" s="8">
        <f t="shared" si="436"/>
        <v>835</v>
      </c>
      <c r="Y698" s="8">
        <f t="shared" si="436"/>
        <v>825</v>
      </c>
      <c r="Z698" s="8">
        <f t="shared" si="436"/>
        <v>815</v>
      </c>
      <c r="AA698" s="8">
        <f t="shared" si="436"/>
        <v>810</v>
      </c>
      <c r="AB698" s="8">
        <f t="shared" si="436"/>
        <v>800</v>
      </c>
      <c r="AC698" s="8" t="str">
        <f t="shared" si="436"/>
        <v/>
      </c>
      <c r="AD698" s="8" t="str">
        <f t="shared" si="436"/>
        <v/>
      </c>
      <c r="AE698" s="8" t="str">
        <f t="shared" si="436"/>
        <v/>
      </c>
      <c r="AF698" s="8" t="str">
        <f t="shared" si="436"/>
        <v/>
      </c>
      <c r="AG698" s="8" t="str">
        <f t="shared" ref="AG698" si="437">IF($O698*1.03&gt;AG$2,MAX(MIN(FLOOR(($F698-$G698*LOG10($P698*AG$2/100))/$M698,1)*$M698,$J698),$K698),"")</f>
        <v/>
      </c>
      <c r="AH698" s="8" t="str">
        <f t="shared" si="435"/>
        <v/>
      </c>
      <c r="AI698" s="8" t="str">
        <f t="shared" si="435"/>
        <v/>
      </c>
      <c r="AJ698" s="8" t="str">
        <f t="shared" si="435"/>
        <v/>
      </c>
      <c r="AK698" s="8" t="str">
        <f t="shared" si="435"/>
        <v/>
      </c>
      <c r="AL698" s="8" t="str">
        <f t="shared" si="435"/>
        <v/>
      </c>
      <c r="AM698" s="8" t="str">
        <f t="shared" si="435"/>
        <v/>
      </c>
      <c r="AN698" s="8" t="str">
        <f t="shared" si="435"/>
        <v/>
      </c>
      <c r="AO698" s="8" t="str">
        <f t="shared" si="435"/>
        <v/>
      </c>
      <c r="AQ698" s="8">
        <f t="shared" si="406"/>
        <v>100</v>
      </c>
      <c r="AR698" s="8">
        <f t="shared" si="407"/>
        <v>12.93</v>
      </c>
      <c r="AS698" s="8" t="str">
        <f t="shared" si="408"/>
        <v>MD009_E12</v>
      </c>
      <c r="AT698" s="8">
        <f t="shared" si="409"/>
        <v>1035</v>
      </c>
      <c r="AU698" s="8">
        <f t="shared" si="410"/>
        <v>955</v>
      </c>
      <c r="AV698" s="8">
        <f t="shared" si="411"/>
        <v>915</v>
      </c>
      <c r="AW698" s="8">
        <f t="shared" si="412"/>
        <v>885</v>
      </c>
      <c r="AX698" s="8">
        <f t="shared" si="413"/>
        <v>870</v>
      </c>
      <c r="AY698" s="8">
        <f t="shared" si="414"/>
        <v>855</v>
      </c>
      <c r="AZ698" s="8">
        <f t="shared" si="415"/>
        <v>845</v>
      </c>
      <c r="BA698" s="8">
        <f t="shared" si="416"/>
        <v>835</v>
      </c>
      <c r="BB698" s="8">
        <f t="shared" si="417"/>
        <v>825</v>
      </c>
      <c r="BC698" s="8">
        <f t="shared" si="418"/>
        <v>820</v>
      </c>
      <c r="BD698" s="8">
        <f t="shared" si="419"/>
        <v>810</v>
      </c>
      <c r="BE698" s="8" t="str">
        <f t="shared" si="420"/>
        <v/>
      </c>
      <c r="BF698" s="8" t="str">
        <f t="shared" si="421"/>
        <v/>
      </c>
      <c r="BG698" s="8" t="str">
        <f t="shared" si="422"/>
        <v/>
      </c>
      <c r="BH698" s="8" t="str">
        <f t="shared" si="423"/>
        <v/>
      </c>
      <c r="BI698" s="8" t="str">
        <f t="shared" si="424"/>
        <v/>
      </c>
      <c r="BJ698" s="8" t="str">
        <f t="shared" si="425"/>
        <v/>
      </c>
      <c r="BK698" s="8" t="str">
        <f t="shared" si="426"/>
        <v/>
      </c>
      <c r="BL698" s="8" t="str">
        <f t="shared" si="427"/>
        <v/>
      </c>
      <c r="BM698" s="8" t="str">
        <f t="shared" si="428"/>
        <v/>
      </c>
      <c r="BN698" s="8" t="str">
        <f t="shared" si="429"/>
        <v/>
      </c>
      <c r="BO698" s="8" t="str">
        <f t="shared" si="430"/>
        <v/>
      </c>
      <c r="BP698" s="8" t="str">
        <f t="shared" si="431"/>
        <v/>
      </c>
      <c r="BQ698" s="8" t="str">
        <f t="shared" si="432"/>
        <v/>
      </c>
    </row>
    <row r="699" spans="1:69" x14ac:dyDescent="0.2">
      <c r="A699" s="8" t="str">
        <f>Binning!B696</f>
        <v>DISP</v>
      </c>
      <c r="B699" s="8" t="str">
        <f>Binning!C696</f>
        <v>MI001</v>
      </c>
      <c r="C699" s="8" t="str">
        <f>Binning!D696</f>
        <v>E1</v>
      </c>
      <c r="D699" s="8" t="str">
        <f>Binning!F696</f>
        <v>MI001_E1</v>
      </c>
      <c r="E699" s="8" t="str">
        <f>Binning!G696</f>
        <v>Bin1</v>
      </c>
      <c r="F699" s="8">
        <f>Binning!H696</f>
        <v>775</v>
      </c>
      <c r="G699" s="8">
        <f>Binning!I696</f>
        <v>75</v>
      </c>
      <c r="H699" s="8">
        <f>Binning!J696</f>
        <v>46.7</v>
      </c>
      <c r="J699" s="8">
        <f>Binning!L696</f>
        <v>685</v>
      </c>
      <c r="K699" s="8">
        <f>Binning!M696</f>
        <v>495</v>
      </c>
      <c r="L699" s="8">
        <f>Binning!N696</f>
        <v>50</v>
      </c>
      <c r="M699" s="8">
        <f>Binning!Y696</f>
        <v>5</v>
      </c>
      <c r="O699" s="8">
        <f t="shared" si="404"/>
        <v>155</v>
      </c>
      <c r="P699" s="8">
        <f>Binning!AZ696</f>
        <v>30.15</v>
      </c>
      <c r="Q699" s="8" t="str">
        <f t="shared" si="405"/>
        <v>MI001_E1</v>
      </c>
      <c r="R699" s="8">
        <f t="shared" ref="R699:AG714" si="438">IF($O699*1.03&gt;R$2,MAX(MIN(FLOOR(($F699-$G699*LOG10($P699*R$2/100))/$M699,1)*$M699,$J699),$K699),"")</f>
        <v>685</v>
      </c>
      <c r="S699" s="8">
        <f t="shared" si="438"/>
        <v>685</v>
      </c>
      <c r="T699" s="8">
        <f t="shared" si="438"/>
        <v>685</v>
      </c>
      <c r="U699" s="8">
        <f t="shared" si="438"/>
        <v>685</v>
      </c>
      <c r="V699" s="8">
        <f t="shared" si="438"/>
        <v>685</v>
      </c>
      <c r="W699" s="8">
        <f t="shared" si="438"/>
        <v>685</v>
      </c>
      <c r="X699" s="8">
        <f t="shared" si="438"/>
        <v>680</v>
      </c>
      <c r="Y699" s="8">
        <f t="shared" si="438"/>
        <v>675</v>
      </c>
      <c r="Z699" s="8">
        <f t="shared" si="438"/>
        <v>670</v>
      </c>
      <c r="AA699" s="8">
        <f t="shared" si="438"/>
        <v>665</v>
      </c>
      <c r="AB699" s="8">
        <f t="shared" si="438"/>
        <v>660</v>
      </c>
      <c r="AC699" s="8">
        <f t="shared" si="438"/>
        <v>660</v>
      </c>
      <c r="AD699" s="8">
        <f t="shared" si="438"/>
        <v>655</v>
      </c>
      <c r="AE699" s="8">
        <f t="shared" si="438"/>
        <v>655</v>
      </c>
      <c r="AF699" s="8">
        <f t="shared" si="438"/>
        <v>650</v>
      </c>
      <c r="AG699" s="8">
        <f t="shared" si="438"/>
        <v>650</v>
      </c>
      <c r="AH699" s="8" t="str">
        <f t="shared" si="435"/>
        <v/>
      </c>
      <c r="AI699" s="8" t="str">
        <f t="shared" si="435"/>
        <v/>
      </c>
      <c r="AJ699" s="8" t="str">
        <f t="shared" si="435"/>
        <v/>
      </c>
      <c r="AK699" s="8" t="str">
        <f t="shared" si="435"/>
        <v/>
      </c>
      <c r="AL699" s="8" t="str">
        <f t="shared" si="435"/>
        <v/>
      </c>
      <c r="AM699" s="8" t="str">
        <f t="shared" si="435"/>
        <v/>
      </c>
      <c r="AN699" s="8" t="str">
        <f t="shared" si="435"/>
        <v/>
      </c>
      <c r="AO699" s="8" t="str">
        <f t="shared" si="435"/>
        <v/>
      </c>
      <c r="AQ699" s="8">
        <f t="shared" si="406"/>
        <v>155</v>
      </c>
      <c r="AR699" s="8">
        <f t="shared" si="407"/>
        <v>30.15</v>
      </c>
      <c r="AS699" s="8" t="str">
        <f t="shared" si="408"/>
        <v>MI001_E1</v>
      </c>
      <c r="AT699" s="8">
        <f t="shared" si="409"/>
        <v>735</v>
      </c>
      <c r="AU699" s="8">
        <f t="shared" si="410"/>
        <v>735</v>
      </c>
      <c r="AV699" s="8">
        <f t="shared" si="411"/>
        <v>735</v>
      </c>
      <c r="AW699" s="8">
        <f t="shared" si="412"/>
        <v>735</v>
      </c>
      <c r="AX699" s="8">
        <f t="shared" si="413"/>
        <v>735</v>
      </c>
      <c r="AY699" s="8">
        <f t="shared" si="414"/>
        <v>735</v>
      </c>
      <c r="AZ699" s="8">
        <f t="shared" si="415"/>
        <v>730</v>
      </c>
      <c r="BA699" s="8">
        <f t="shared" si="416"/>
        <v>725</v>
      </c>
      <c r="BB699" s="8">
        <f t="shared" si="417"/>
        <v>720</v>
      </c>
      <c r="BC699" s="8">
        <f t="shared" si="418"/>
        <v>715</v>
      </c>
      <c r="BD699" s="8">
        <f t="shared" si="419"/>
        <v>710</v>
      </c>
      <c r="BE699" s="8">
        <f t="shared" si="420"/>
        <v>710</v>
      </c>
      <c r="BF699" s="8">
        <f t="shared" si="421"/>
        <v>705</v>
      </c>
      <c r="BG699" s="8">
        <f t="shared" si="422"/>
        <v>705</v>
      </c>
      <c r="BH699" s="8">
        <f t="shared" si="423"/>
        <v>700</v>
      </c>
      <c r="BI699" s="8">
        <f t="shared" si="424"/>
        <v>700</v>
      </c>
      <c r="BJ699" s="8" t="str">
        <f t="shared" si="425"/>
        <v/>
      </c>
      <c r="BK699" s="8" t="str">
        <f t="shared" si="426"/>
        <v/>
      </c>
      <c r="BL699" s="8" t="str">
        <f t="shared" si="427"/>
        <v/>
      </c>
      <c r="BM699" s="8" t="str">
        <f t="shared" si="428"/>
        <v/>
      </c>
      <c r="BN699" s="8" t="str">
        <f t="shared" si="429"/>
        <v/>
      </c>
      <c r="BO699" s="8" t="str">
        <f t="shared" si="430"/>
        <v/>
      </c>
      <c r="BP699" s="8" t="str">
        <f t="shared" si="431"/>
        <v/>
      </c>
      <c r="BQ699" s="8" t="str">
        <f t="shared" si="432"/>
        <v/>
      </c>
    </row>
    <row r="700" spans="1:69" x14ac:dyDescent="0.2">
      <c r="A700" s="8" t="str">
        <f>Binning!B697</f>
        <v>DISP</v>
      </c>
      <c r="B700" s="8" t="str">
        <f>Binning!C697</f>
        <v>MI001</v>
      </c>
      <c r="C700" s="8" t="str">
        <f>Binning!D697</f>
        <v>E2</v>
      </c>
      <c r="D700" s="8" t="str">
        <f>Binning!F697</f>
        <v>MI001_E2</v>
      </c>
      <c r="E700" s="8" t="str">
        <f>Binning!G697</f>
        <v>Bin1</v>
      </c>
      <c r="F700" s="8">
        <f>Binning!H697</f>
        <v>760</v>
      </c>
      <c r="G700" s="8">
        <f>Binning!I697</f>
        <v>75</v>
      </c>
      <c r="H700" s="8">
        <f>Binning!J697</f>
        <v>46.7</v>
      </c>
      <c r="J700" s="8">
        <f>Binning!L697</f>
        <v>675</v>
      </c>
      <c r="K700" s="8">
        <f>Binning!M697</f>
        <v>495</v>
      </c>
      <c r="L700" s="8">
        <f>Binning!N697</f>
        <v>50</v>
      </c>
      <c r="M700" s="8">
        <f>Binning!Y697</f>
        <v>5</v>
      </c>
      <c r="O700" s="8">
        <f t="shared" si="404"/>
        <v>155</v>
      </c>
      <c r="P700" s="8">
        <f>Binning!AZ697</f>
        <v>30.15</v>
      </c>
      <c r="Q700" s="8" t="str">
        <f t="shared" si="405"/>
        <v>MI001_E2</v>
      </c>
      <c r="R700" s="8">
        <f t="shared" si="438"/>
        <v>675</v>
      </c>
      <c r="S700" s="8">
        <f t="shared" si="438"/>
        <v>675</v>
      </c>
      <c r="T700" s="8">
        <f t="shared" si="438"/>
        <v>675</v>
      </c>
      <c r="U700" s="8">
        <f t="shared" si="438"/>
        <v>675</v>
      </c>
      <c r="V700" s="8">
        <f t="shared" si="438"/>
        <v>675</v>
      </c>
      <c r="W700" s="8">
        <f t="shared" si="438"/>
        <v>670</v>
      </c>
      <c r="X700" s="8">
        <f t="shared" si="438"/>
        <v>665</v>
      </c>
      <c r="Y700" s="8">
        <f t="shared" si="438"/>
        <v>660</v>
      </c>
      <c r="Z700" s="8">
        <f t="shared" si="438"/>
        <v>655</v>
      </c>
      <c r="AA700" s="8">
        <f t="shared" si="438"/>
        <v>650</v>
      </c>
      <c r="AB700" s="8">
        <f t="shared" si="438"/>
        <v>645</v>
      </c>
      <c r="AC700" s="8">
        <f t="shared" si="438"/>
        <v>645</v>
      </c>
      <c r="AD700" s="8">
        <f t="shared" si="438"/>
        <v>640</v>
      </c>
      <c r="AE700" s="8">
        <f t="shared" si="438"/>
        <v>640</v>
      </c>
      <c r="AF700" s="8">
        <f t="shared" si="438"/>
        <v>635</v>
      </c>
      <c r="AG700" s="8">
        <f t="shared" si="438"/>
        <v>635</v>
      </c>
      <c r="AH700" s="8" t="str">
        <f t="shared" si="435"/>
        <v/>
      </c>
      <c r="AI700" s="8" t="str">
        <f t="shared" si="435"/>
        <v/>
      </c>
      <c r="AJ700" s="8" t="str">
        <f t="shared" si="435"/>
        <v/>
      </c>
      <c r="AK700" s="8" t="str">
        <f t="shared" si="435"/>
        <v/>
      </c>
      <c r="AL700" s="8" t="str">
        <f t="shared" si="435"/>
        <v/>
      </c>
      <c r="AM700" s="8" t="str">
        <f t="shared" si="435"/>
        <v/>
      </c>
      <c r="AN700" s="8" t="str">
        <f t="shared" si="435"/>
        <v/>
      </c>
      <c r="AO700" s="8" t="str">
        <f t="shared" si="435"/>
        <v/>
      </c>
      <c r="AQ700" s="8">
        <f t="shared" si="406"/>
        <v>155</v>
      </c>
      <c r="AR700" s="8">
        <f t="shared" si="407"/>
        <v>30.15</v>
      </c>
      <c r="AS700" s="8" t="str">
        <f t="shared" si="408"/>
        <v>MI001_E2</v>
      </c>
      <c r="AT700" s="8">
        <f t="shared" si="409"/>
        <v>725</v>
      </c>
      <c r="AU700" s="8">
        <f t="shared" si="410"/>
        <v>725</v>
      </c>
      <c r="AV700" s="8">
        <f t="shared" si="411"/>
        <v>725</v>
      </c>
      <c r="AW700" s="8">
        <f t="shared" si="412"/>
        <v>725</v>
      </c>
      <c r="AX700" s="8">
        <f t="shared" si="413"/>
        <v>725</v>
      </c>
      <c r="AY700" s="8">
        <f t="shared" si="414"/>
        <v>720</v>
      </c>
      <c r="AZ700" s="8">
        <f t="shared" si="415"/>
        <v>715</v>
      </c>
      <c r="BA700" s="8">
        <f t="shared" si="416"/>
        <v>710</v>
      </c>
      <c r="BB700" s="8">
        <f t="shared" si="417"/>
        <v>705</v>
      </c>
      <c r="BC700" s="8">
        <f t="shared" si="418"/>
        <v>700</v>
      </c>
      <c r="BD700" s="8">
        <f t="shared" si="419"/>
        <v>695</v>
      </c>
      <c r="BE700" s="8">
        <f t="shared" si="420"/>
        <v>695</v>
      </c>
      <c r="BF700" s="8">
        <f t="shared" si="421"/>
        <v>690</v>
      </c>
      <c r="BG700" s="8">
        <f t="shared" si="422"/>
        <v>690</v>
      </c>
      <c r="BH700" s="8">
        <f t="shared" si="423"/>
        <v>685</v>
      </c>
      <c r="BI700" s="8">
        <f t="shared" si="424"/>
        <v>685</v>
      </c>
      <c r="BJ700" s="8" t="str">
        <f t="shared" si="425"/>
        <v/>
      </c>
      <c r="BK700" s="8" t="str">
        <f t="shared" si="426"/>
        <v/>
      </c>
      <c r="BL700" s="8" t="str">
        <f t="shared" si="427"/>
        <v/>
      </c>
      <c r="BM700" s="8" t="str">
        <f t="shared" si="428"/>
        <v/>
      </c>
      <c r="BN700" s="8" t="str">
        <f t="shared" si="429"/>
        <v/>
      </c>
      <c r="BO700" s="8" t="str">
        <f t="shared" si="430"/>
        <v/>
      </c>
      <c r="BP700" s="8" t="str">
        <f t="shared" si="431"/>
        <v/>
      </c>
      <c r="BQ700" s="8" t="str">
        <f t="shared" si="432"/>
        <v/>
      </c>
    </row>
    <row r="701" spans="1:69" x14ac:dyDescent="0.2">
      <c r="A701" s="8" t="str">
        <f>Binning!B698</f>
        <v>DISP</v>
      </c>
      <c r="B701" s="8" t="str">
        <f>Binning!C698</f>
        <v>MI001</v>
      </c>
      <c r="C701" s="8" t="str">
        <f>Binning!D698</f>
        <v>E3</v>
      </c>
      <c r="D701" s="8" t="str">
        <f>Binning!F698</f>
        <v>MI001_E3</v>
      </c>
      <c r="E701" s="8" t="str">
        <f>Binning!G698</f>
        <v>Bin1</v>
      </c>
      <c r="F701" s="8">
        <f>Binning!H698</f>
        <v>745</v>
      </c>
      <c r="G701" s="8">
        <f>Binning!I698</f>
        <v>75</v>
      </c>
      <c r="H701" s="8">
        <f>Binning!J698</f>
        <v>46.7</v>
      </c>
      <c r="J701" s="8">
        <f>Binning!L698</f>
        <v>665</v>
      </c>
      <c r="K701" s="8">
        <f>Binning!M698</f>
        <v>495</v>
      </c>
      <c r="L701" s="8">
        <f>Binning!N698</f>
        <v>50</v>
      </c>
      <c r="M701" s="8">
        <f>Binning!Y698</f>
        <v>5</v>
      </c>
      <c r="O701" s="8">
        <f t="shared" si="404"/>
        <v>155</v>
      </c>
      <c r="P701" s="8">
        <f>Binning!AZ698</f>
        <v>30.15</v>
      </c>
      <c r="Q701" s="8" t="str">
        <f t="shared" si="405"/>
        <v>MI001_E3</v>
      </c>
      <c r="R701" s="8">
        <f t="shared" si="438"/>
        <v>665</v>
      </c>
      <c r="S701" s="8">
        <f t="shared" si="438"/>
        <v>665</v>
      </c>
      <c r="T701" s="8">
        <f t="shared" si="438"/>
        <v>665</v>
      </c>
      <c r="U701" s="8">
        <f t="shared" si="438"/>
        <v>665</v>
      </c>
      <c r="V701" s="8">
        <f t="shared" si="438"/>
        <v>660</v>
      </c>
      <c r="W701" s="8">
        <f t="shared" si="438"/>
        <v>655</v>
      </c>
      <c r="X701" s="8">
        <f t="shared" si="438"/>
        <v>650</v>
      </c>
      <c r="Y701" s="8">
        <f t="shared" si="438"/>
        <v>645</v>
      </c>
      <c r="Z701" s="8">
        <f t="shared" si="438"/>
        <v>640</v>
      </c>
      <c r="AA701" s="8">
        <f t="shared" si="438"/>
        <v>635</v>
      </c>
      <c r="AB701" s="8">
        <f t="shared" si="438"/>
        <v>630</v>
      </c>
      <c r="AC701" s="8">
        <f t="shared" si="438"/>
        <v>630</v>
      </c>
      <c r="AD701" s="8">
        <f t="shared" si="438"/>
        <v>625</v>
      </c>
      <c r="AE701" s="8">
        <f t="shared" si="438"/>
        <v>625</v>
      </c>
      <c r="AF701" s="8">
        <f t="shared" si="438"/>
        <v>620</v>
      </c>
      <c r="AG701" s="8">
        <f t="shared" si="438"/>
        <v>620</v>
      </c>
      <c r="AH701" s="8" t="str">
        <f t="shared" si="435"/>
        <v/>
      </c>
      <c r="AI701" s="8" t="str">
        <f t="shared" si="435"/>
        <v/>
      </c>
      <c r="AJ701" s="8" t="str">
        <f t="shared" si="435"/>
        <v/>
      </c>
      <c r="AK701" s="8" t="str">
        <f t="shared" si="435"/>
        <v/>
      </c>
      <c r="AL701" s="8" t="str">
        <f t="shared" si="435"/>
        <v/>
      </c>
      <c r="AM701" s="8" t="str">
        <f t="shared" si="435"/>
        <v/>
      </c>
      <c r="AN701" s="8" t="str">
        <f t="shared" si="435"/>
        <v/>
      </c>
      <c r="AO701" s="8" t="str">
        <f t="shared" si="435"/>
        <v/>
      </c>
      <c r="AQ701" s="8">
        <f t="shared" si="406"/>
        <v>155</v>
      </c>
      <c r="AR701" s="8">
        <f t="shared" si="407"/>
        <v>30.15</v>
      </c>
      <c r="AS701" s="8" t="str">
        <f t="shared" si="408"/>
        <v>MI001_E3</v>
      </c>
      <c r="AT701" s="8">
        <f t="shared" si="409"/>
        <v>715</v>
      </c>
      <c r="AU701" s="8">
        <f t="shared" si="410"/>
        <v>715</v>
      </c>
      <c r="AV701" s="8">
        <f t="shared" si="411"/>
        <v>715</v>
      </c>
      <c r="AW701" s="8">
        <f t="shared" si="412"/>
        <v>715</v>
      </c>
      <c r="AX701" s="8">
        <f t="shared" si="413"/>
        <v>710</v>
      </c>
      <c r="AY701" s="8">
        <f t="shared" si="414"/>
        <v>705</v>
      </c>
      <c r="AZ701" s="8">
        <f t="shared" si="415"/>
        <v>700</v>
      </c>
      <c r="BA701" s="8">
        <f t="shared" si="416"/>
        <v>695</v>
      </c>
      <c r="BB701" s="8">
        <f t="shared" si="417"/>
        <v>690</v>
      </c>
      <c r="BC701" s="8">
        <f t="shared" si="418"/>
        <v>685</v>
      </c>
      <c r="BD701" s="8">
        <f t="shared" si="419"/>
        <v>680</v>
      </c>
      <c r="BE701" s="8">
        <f t="shared" si="420"/>
        <v>680</v>
      </c>
      <c r="BF701" s="8">
        <f t="shared" si="421"/>
        <v>675</v>
      </c>
      <c r="BG701" s="8">
        <f t="shared" si="422"/>
        <v>675</v>
      </c>
      <c r="BH701" s="8">
        <f t="shared" si="423"/>
        <v>670</v>
      </c>
      <c r="BI701" s="8">
        <f t="shared" si="424"/>
        <v>670</v>
      </c>
      <c r="BJ701" s="8" t="str">
        <f t="shared" si="425"/>
        <v/>
      </c>
      <c r="BK701" s="8" t="str">
        <f t="shared" si="426"/>
        <v/>
      </c>
      <c r="BL701" s="8" t="str">
        <f t="shared" si="427"/>
        <v/>
      </c>
      <c r="BM701" s="8" t="str">
        <f t="shared" si="428"/>
        <v/>
      </c>
      <c r="BN701" s="8" t="str">
        <f t="shared" si="429"/>
        <v/>
      </c>
      <c r="BO701" s="8" t="str">
        <f t="shared" si="430"/>
        <v/>
      </c>
      <c r="BP701" s="8" t="str">
        <f t="shared" si="431"/>
        <v/>
      </c>
      <c r="BQ701" s="8" t="str">
        <f t="shared" si="432"/>
        <v/>
      </c>
    </row>
    <row r="702" spans="1:69" x14ac:dyDescent="0.2">
      <c r="A702" s="8" t="str">
        <f>Binning!B699</f>
        <v>DISP</v>
      </c>
      <c r="B702" s="8" t="str">
        <f>Binning!C699</f>
        <v>MI001</v>
      </c>
      <c r="C702" s="8" t="str">
        <f>Binning!D699</f>
        <v>E4</v>
      </c>
      <c r="D702" s="8" t="str">
        <f>Binning!F699</f>
        <v>MI001_E4</v>
      </c>
      <c r="E702" s="8" t="str">
        <f>Binning!G699</f>
        <v>Bin1</v>
      </c>
      <c r="F702" s="8">
        <f>Binning!H699</f>
        <v>730</v>
      </c>
      <c r="G702" s="8">
        <f>Binning!I699</f>
        <v>75</v>
      </c>
      <c r="H702" s="8">
        <f>Binning!J699</f>
        <v>46.7</v>
      </c>
      <c r="J702" s="8">
        <f>Binning!L699</f>
        <v>665</v>
      </c>
      <c r="K702" s="8">
        <f>Binning!M699</f>
        <v>495</v>
      </c>
      <c r="L702" s="8">
        <f>Binning!N699</f>
        <v>50</v>
      </c>
      <c r="M702" s="8">
        <f>Binning!Y699</f>
        <v>5</v>
      </c>
      <c r="O702" s="8">
        <f t="shared" si="404"/>
        <v>155</v>
      </c>
      <c r="P702" s="8">
        <f>Binning!AZ699</f>
        <v>30.15</v>
      </c>
      <c r="Q702" s="8" t="str">
        <f t="shared" si="405"/>
        <v>MI001_E4</v>
      </c>
      <c r="R702" s="8">
        <f t="shared" si="438"/>
        <v>665</v>
      </c>
      <c r="S702" s="8">
        <f t="shared" si="438"/>
        <v>665</v>
      </c>
      <c r="T702" s="8">
        <f t="shared" si="438"/>
        <v>665</v>
      </c>
      <c r="U702" s="8">
        <f t="shared" si="438"/>
        <v>655</v>
      </c>
      <c r="V702" s="8">
        <f t="shared" si="438"/>
        <v>645</v>
      </c>
      <c r="W702" s="8">
        <f t="shared" si="438"/>
        <v>640</v>
      </c>
      <c r="X702" s="8">
        <f t="shared" si="438"/>
        <v>635</v>
      </c>
      <c r="Y702" s="8">
        <f t="shared" si="438"/>
        <v>630</v>
      </c>
      <c r="Z702" s="8">
        <f t="shared" si="438"/>
        <v>625</v>
      </c>
      <c r="AA702" s="8">
        <f t="shared" si="438"/>
        <v>620</v>
      </c>
      <c r="AB702" s="8">
        <f t="shared" si="438"/>
        <v>615</v>
      </c>
      <c r="AC702" s="8">
        <f t="shared" si="438"/>
        <v>615</v>
      </c>
      <c r="AD702" s="8">
        <f t="shared" si="438"/>
        <v>610</v>
      </c>
      <c r="AE702" s="8">
        <f t="shared" si="438"/>
        <v>610</v>
      </c>
      <c r="AF702" s="8">
        <f t="shared" si="438"/>
        <v>605</v>
      </c>
      <c r="AG702" s="8">
        <f t="shared" si="438"/>
        <v>605</v>
      </c>
      <c r="AH702" s="8" t="str">
        <f t="shared" si="435"/>
        <v/>
      </c>
      <c r="AI702" s="8" t="str">
        <f t="shared" si="435"/>
        <v/>
      </c>
      <c r="AJ702" s="8" t="str">
        <f t="shared" si="435"/>
        <v/>
      </c>
      <c r="AK702" s="8" t="str">
        <f t="shared" si="435"/>
        <v/>
      </c>
      <c r="AL702" s="8" t="str">
        <f t="shared" si="435"/>
        <v/>
      </c>
      <c r="AM702" s="8" t="str">
        <f t="shared" si="435"/>
        <v/>
      </c>
      <c r="AN702" s="8" t="str">
        <f t="shared" si="435"/>
        <v/>
      </c>
      <c r="AO702" s="8" t="str">
        <f t="shared" si="435"/>
        <v/>
      </c>
      <c r="AQ702" s="8">
        <f t="shared" si="406"/>
        <v>155</v>
      </c>
      <c r="AR702" s="8">
        <f t="shared" si="407"/>
        <v>30.15</v>
      </c>
      <c r="AS702" s="8" t="str">
        <f t="shared" si="408"/>
        <v>MI001_E4</v>
      </c>
      <c r="AT702" s="8">
        <f t="shared" si="409"/>
        <v>715</v>
      </c>
      <c r="AU702" s="8">
        <f t="shared" si="410"/>
        <v>715</v>
      </c>
      <c r="AV702" s="8">
        <f t="shared" si="411"/>
        <v>715</v>
      </c>
      <c r="AW702" s="8">
        <f t="shared" si="412"/>
        <v>705</v>
      </c>
      <c r="AX702" s="8">
        <f t="shared" si="413"/>
        <v>695</v>
      </c>
      <c r="AY702" s="8">
        <f t="shared" si="414"/>
        <v>690</v>
      </c>
      <c r="AZ702" s="8">
        <f t="shared" si="415"/>
        <v>685</v>
      </c>
      <c r="BA702" s="8">
        <f t="shared" si="416"/>
        <v>680</v>
      </c>
      <c r="BB702" s="8">
        <f t="shared" si="417"/>
        <v>675</v>
      </c>
      <c r="BC702" s="8">
        <f t="shared" si="418"/>
        <v>670</v>
      </c>
      <c r="BD702" s="8">
        <f t="shared" si="419"/>
        <v>665</v>
      </c>
      <c r="BE702" s="8">
        <f t="shared" si="420"/>
        <v>665</v>
      </c>
      <c r="BF702" s="8">
        <f t="shared" si="421"/>
        <v>660</v>
      </c>
      <c r="BG702" s="8">
        <f t="shared" si="422"/>
        <v>660</v>
      </c>
      <c r="BH702" s="8">
        <f t="shared" si="423"/>
        <v>655</v>
      </c>
      <c r="BI702" s="8">
        <f t="shared" si="424"/>
        <v>655</v>
      </c>
      <c r="BJ702" s="8" t="str">
        <f t="shared" si="425"/>
        <v/>
      </c>
      <c r="BK702" s="8" t="str">
        <f t="shared" si="426"/>
        <v/>
      </c>
      <c r="BL702" s="8" t="str">
        <f t="shared" si="427"/>
        <v/>
      </c>
      <c r="BM702" s="8" t="str">
        <f t="shared" si="428"/>
        <v/>
      </c>
      <c r="BN702" s="8" t="str">
        <f t="shared" si="429"/>
        <v/>
      </c>
      <c r="BO702" s="8" t="str">
        <f t="shared" si="430"/>
        <v/>
      </c>
      <c r="BP702" s="8" t="str">
        <f t="shared" si="431"/>
        <v/>
      </c>
      <c r="BQ702" s="8" t="str">
        <f t="shared" si="432"/>
        <v/>
      </c>
    </row>
    <row r="703" spans="1:69" x14ac:dyDescent="0.2">
      <c r="A703" s="8" t="str">
        <f>Binning!B700</f>
        <v>DISP</v>
      </c>
      <c r="B703" s="8" t="str">
        <f>Binning!C700</f>
        <v>MI001</v>
      </c>
      <c r="C703" s="8" t="str">
        <f>Binning!D700</f>
        <v>E5</v>
      </c>
      <c r="D703" s="8" t="str">
        <f>Binning!F700</f>
        <v>MI001_E5</v>
      </c>
      <c r="E703" s="8" t="str">
        <f>Binning!G700</f>
        <v>Bin1</v>
      </c>
      <c r="F703" s="8">
        <f>Binning!H700</f>
        <v>715</v>
      </c>
      <c r="G703" s="8">
        <f>Binning!I700</f>
        <v>75</v>
      </c>
      <c r="H703" s="8">
        <f>Binning!J700</f>
        <v>46.7</v>
      </c>
      <c r="J703" s="8">
        <f>Binning!L700</f>
        <v>665</v>
      </c>
      <c r="K703" s="8">
        <f>Binning!M700</f>
        <v>495</v>
      </c>
      <c r="L703" s="8">
        <f>Binning!N700</f>
        <v>50</v>
      </c>
      <c r="M703" s="8">
        <f>Binning!Y700</f>
        <v>5</v>
      </c>
      <c r="O703" s="8">
        <f t="shared" si="404"/>
        <v>155</v>
      </c>
      <c r="P703" s="8">
        <f>Binning!AZ700</f>
        <v>30.15</v>
      </c>
      <c r="Q703" s="8" t="str">
        <f t="shared" si="405"/>
        <v>MI001_E5</v>
      </c>
      <c r="R703" s="8">
        <f t="shared" si="438"/>
        <v>665</v>
      </c>
      <c r="S703" s="8">
        <f t="shared" si="438"/>
        <v>665</v>
      </c>
      <c r="T703" s="8">
        <f t="shared" si="438"/>
        <v>655</v>
      </c>
      <c r="U703" s="8">
        <f t="shared" si="438"/>
        <v>640</v>
      </c>
      <c r="V703" s="8">
        <f t="shared" si="438"/>
        <v>630</v>
      </c>
      <c r="W703" s="8">
        <f t="shared" si="438"/>
        <v>625</v>
      </c>
      <c r="X703" s="8">
        <f t="shared" si="438"/>
        <v>620</v>
      </c>
      <c r="Y703" s="8">
        <f t="shared" si="438"/>
        <v>615</v>
      </c>
      <c r="Z703" s="8">
        <f t="shared" si="438"/>
        <v>610</v>
      </c>
      <c r="AA703" s="8">
        <f t="shared" si="438"/>
        <v>605</v>
      </c>
      <c r="AB703" s="8">
        <f t="shared" si="438"/>
        <v>600</v>
      </c>
      <c r="AC703" s="8">
        <f t="shared" si="438"/>
        <v>600</v>
      </c>
      <c r="AD703" s="8">
        <f t="shared" si="438"/>
        <v>595</v>
      </c>
      <c r="AE703" s="8">
        <f t="shared" si="438"/>
        <v>595</v>
      </c>
      <c r="AF703" s="8">
        <f t="shared" si="438"/>
        <v>590</v>
      </c>
      <c r="AG703" s="8">
        <f t="shared" si="438"/>
        <v>590</v>
      </c>
      <c r="AH703" s="8" t="str">
        <f t="shared" si="435"/>
        <v/>
      </c>
      <c r="AI703" s="8" t="str">
        <f t="shared" si="435"/>
        <v/>
      </c>
      <c r="AJ703" s="8" t="str">
        <f t="shared" si="435"/>
        <v/>
      </c>
      <c r="AK703" s="8" t="str">
        <f t="shared" si="435"/>
        <v/>
      </c>
      <c r="AL703" s="8" t="str">
        <f t="shared" si="435"/>
        <v/>
      </c>
      <c r="AM703" s="8" t="str">
        <f t="shared" si="435"/>
        <v/>
      </c>
      <c r="AN703" s="8" t="str">
        <f t="shared" si="435"/>
        <v/>
      </c>
      <c r="AO703" s="8" t="str">
        <f t="shared" si="435"/>
        <v/>
      </c>
      <c r="AQ703" s="8">
        <f t="shared" si="406"/>
        <v>155</v>
      </c>
      <c r="AR703" s="8">
        <f t="shared" si="407"/>
        <v>30.15</v>
      </c>
      <c r="AS703" s="8" t="str">
        <f t="shared" si="408"/>
        <v>MI001_E5</v>
      </c>
      <c r="AT703" s="8">
        <f t="shared" si="409"/>
        <v>715</v>
      </c>
      <c r="AU703" s="8">
        <f t="shared" si="410"/>
        <v>715</v>
      </c>
      <c r="AV703" s="8">
        <f t="shared" si="411"/>
        <v>705</v>
      </c>
      <c r="AW703" s="8">
        <f t="shared" si="412"/>
        <v>690</v>
      </c>
      <c r="AX703" s="8">
        <f t="shared" si="413"/>
        <v>680</v>
      </c>
      <c r="AY703" s="8">
        <f t="shared" si="414"/>
        <v>675</v>
      </c>
      <c r="AZ703" s="8">
        <f t="shared" si="415"/>
        <v>670</v>
      </c>
      <c r="BA703" s="8">
        <f t="shared" si="416"/>
        <v>665</v>
      </c>
      <c r="BB703" s="8">
        <f t="shared" si="417"/>
        <v>660</v>
      </c>
      <c r="BC703" s="8">
        <f t="shared" si="418"/>
        <v>655</v>
      </c>
      <c r="BD703" s="8">
        <f t="shared" si="419"/>
        <v>650</v>
      </c>
      <c r="BE703" s="8">
        <f t="shared" si="420"/>
        <v>650</v>
      </c>
      <c r="BF703" s="8">
        <f t="shared" si="421"/>
        <v>645</v>
      </c>
      <c r="BG703" s="8">
        <f t="shared" si="422"/>
        <v>645</v>
      </c>
      <c r="BH703" s="8">
        <f t="shared" si="423"/>
        <v>640</v>
      </c>
      <c r="BI703" s="8">
        <f t="shared" si="424"/>
        <v>640</v>
      </c>
      <c r="BJ703" s="8" t="str">
        <f t="shared" si="425"/>
        <v/>
      </c>
      <c r="BK703" s="8" t="str">
        <f t="shared" si="426"/>
        <v/>
      </c>
      <c r="BL703" s="8" t="str">
        <f t="shared" si="427"/>
        <v/>
      </c>
      <c r="BM703" s="8" t="str">
        <f t="shared" si="428"/>
        <v/>
      </c>
      <c r="BN703" s="8" t="str">
        <f t="shared" si="429"/>
        <v/>
      </c>
      <c r="BO703" s="8" t="str">
        <f t="shared" si="430"/>
        <v/>
      </c>
      <c r="BP703" s="8" t="str">
        <f t="shared" si="431"/>
        <v/>
      </c>
      <c r="BQ703" s="8" t="str">
        <f t="shared" si="432"/>
        <v/>
      </c>
    </row>
    <row r="704" spans="1:69" x14ac:dyDescent="0.2">
      <c r="A704" s="8" t="str">
        <f>Binning!B701</f>
        <v>DISP</v>
      </c>
      <c r="B704" s="8" t="str">
        <f>Binning!C701</f>
        <v>MI001</v>
      </c>
      <c r="C704" s="8" t="str">
        <f>Binning!D701</f>
        <v>E6</v>
      </c>
      <c r="D704" s="8" t="str">
        <f>Binning!F701</f>
        <v>MI001_E6</v>
      </c>
      <c r="E704" s="8" t="str">
        <f>Binning!G701</f>
        <v>Bin1</v>
      </c>
      <c r="F704" s="8">
        <f>Binning!H701</f>
        <v>700</v>
      </c>
      <c r="G704" s="8">
        <f>Binning!I701</f>
        <v>75</v>
      </c>
      <c r="H704" s="8">
        <f>Binning!J701</f>
        <v>46.7</v>
      </c>
      <c r="J704" s="8">
        <f>Binning!L701</f>
        <v>665</v>
      </c>
      <c r="K704" s="8">
        <f>Binning!M701</f>
        <v>495</v>
      </c>
      <c r="L704" s="8">
        <f>Binning!N701</f>
        <v>50</v>
      </c>
      <c r="M704" s="8">
        <f>Binning!Y701</f>
        <v>5</v>
      </c>
      <c r="O704" s="8">
        <f t="shared" si="404"/>
        <v>155</v>
      </c>
      <c r="P704" s="8">
        <f>Binning!AZ701</f>
        <v>30.15</v>
      </c>
      <c r="Q704" s="8" t="str">
        <f t="shared" si="405"/>
        <v>MI001_E6</v>
      </c>
      <c r="R704" s="8">
        <f t="shared" si="438"/>
        <v>665</v>
      </c>
      <c r="S704" s="8">
        <f t="shared" si="438"/>
        <v>660</v>
      </c>
      <c r="T704" s="8">
        <f t="shared" si="438"/>
        <v>640</v>
      </c>
      <c r="U704" s="8">
        <f t="shared" si="438"/>
        <v>625</v>
      </c>
      <c r="V704" s="8">
        <f t="shared" si="438"/>
        <v>615</v>
      </c>
      <c r="W704" s="8">
        <f t="shared" si="438"/>
        <v>610</v>
      </c>
      <c r="X704" s="8">
        <f t="shared" si="438"/>
        <v>605</v>
      </c>
      <c r="Y704" s="8">
        <f t="shared" si="438"/>
        <v>600</v>
      </c>
      <c r="Z704" s="8">
        <f t="shared" si="438"/>
        <v>595</v>
      </c>
      <c r="AA704" s="8">
        <f t="shared" si="438"/>
        <v>590</v>
      </c>
      <c r="AB704" s="8">
        <f t="shared" si="438"/>
        <v>585</v>
      </c>
      <c r="AC704" s="8">
        <f t="shared" si="438"/>
        <v>585</v>
      </c>
      <c r="AD704" s="8">
        <f t="shared" si="438"/>
        <v>580</v>
      </c>
      <c r="AE704" s="8">
        <f t="shared" si="438"/>
        <v>580</v>
      </c>
      <c r="AF704" s="8">
        <f t="shared" si="438"/>
        <v>575</v>
      </c>
      <c r="AG704" s="8">
        <f t="shared" si="438"/>
        <v>575</v>
      </c>
      <c r="AH704" s="8" t="str">
        <f t="shared" si="435"/>
        <v/>
      </c>
      <c r="AI704" s="8" t="str">
        <f t="shared" si="435"/>
        <v/>
      </c>
      <c r="AJ704" s="8" t="str">
        <f t="shared" si="435"/>
        <v/>
      </c>
      <c r="AK704" s="8" t="str">
        <f t="shared" si="435"/>
        <v/>
      </c>
      <c r="AL704" s="8" t="str">
        <f t="shared" si="435"/>
        <v/>
      </c>
      <c r="AM704" s="8" t="str">
        <f t="shared" si="435"/>
        <v/>
      </c>
      <c r="AN704" s="8" t="str">
        <f t="shared" si="435"/>
        <v/>
      </c>
      <c r="AO704" s="8" t="str">
        <f t="shared" si="435"/>
        <v/>
      </c>
      <c r="AQ704" s="8">
        <f t="shared" si="406"/>
        <v>155</v>
      </c>
      <c r="AR704" s="8">
        <f t="shared" si="407"/>
        <v>30.15</v>
      </c>
      <c r="AS704" s="8" t="str">
        <f t="shared" si="408"/>
        <v>MI001_E6</v>
      </c>
      <c r="AT704" s="8">
        <f t="shared" si="409"/>
        <v>715</v>
      </c>
      <c r="AU704" s="8">
        <f t="shared" si="410"/>
        <v>710</v>
      </c>
      <c r="AV704" s="8">
        <f t="shared" si="411"/>
        <v>690</v>
      </c>
      <c r="AW704" s="8">
        <f t="shared" si="412"/>
        <v>675</v>
      </c>
      <c r="AX704" s="8">
        <f t="shared" si="413"/>
        <v>665</v>
      </c>
      <c r="AY704" s="8">
        <f t="shared" si="414"/>
        <v>660</v>
      </c>
      <c r="AZ704" s="8">
        <f t="shared" si="415"/>
        <v>655</v>
      </c>
      <c r="BA704" s="8">
        <f t="shared" si="416"/>
        <v>650</v>
      </c>
      <c r="BB704" s="8">
        <f t="shared" si="417"/>
        <v>645</v>
      </c>
      <c r="BC704" s="8">
        <f t="shared" si="418"/>
        <v>640</v>
      </c>
      <c r="BD704" s="8">
        <f t="shared" si="419"/>
        <v>635</v>
      </c>
      <c r="BE704" s="8">
        <f t="shared" si="420"/>
        <v>635</v>
      </c>
      <c r="BF704" s="8">
        <f t="shared" si="421"/>
        <v>630</v>
      </c>
      <c r="BG704" s="8">
        <f t="shared" si="422"/>
        <v>630</v>
      </c>
      <c r="BH704" s="8">
        <f t="shared" si="423"/>
        <v>625</v>
      </c>
      <c r="BI704" s="8">
        <f t="shared" si="424"/>
        <v>625</v>
      </c>
      <c r="BJ704" s="8" t="str">
        <f t="shared" si="425"/>
        <v/>
      </c>
      <c r="BK704" s="8" t="str">
        <f t="shared" si="426"/>
        <v/>
      </c>
      <c r="BL704" s="8" t="str">
        <f t="shared" si="427"/>
        <v/>
      </c>
      <c r="BM704" s="8" t="str">
        <f t="shared" si="428"/>
        <v/>
      </c>
      <c r="BN704" s="8" t="str">
        <f t="shared" si="429"/>
        <v/>
      </c>
      <c r="BO704" s="8" t="str">
        <f t="shared" si="430"/>
        <v/>
      </c>
      <c r="BP704" s="8" t="str">
        <f t="shared" si="431"/>
        <v/>
      </c>
      <c r="BQ704" s="8" t="str">
        <f t="shared" si="432"/>
        <v/>
      </c>
    </row>
    <row r="705" spans="1:69" x14ac:dyDescent="0.2">
      <c r="A705" s="8" t="str">
        <f>Binning!B702</f>
        <v>DISP</v>
      </c>
      <c r="B705" s="8" t="str">
        <f>Binning!C702</f>
        <v>MI001</v>
      </c>
      <c r="C705" s="8" t="str">
        <f>Binning!D702</f>
        <v>E7</v>
      </c>
      <c r="D705" s="8" t="str">
        <f>Binning!F702</f>
        <v>MI001_E7</v>
      </c>
      <c r="E705" s="8" t="str">
        <f>Binning!G702</f>
        <v>Bin1</v>
      </c>
      <c r="F705" s="8">
        <f>Binning!H702</f>
        <v>685</v>
      </c>
      <c r="G705" s="8">
        <f>Binning!I702</f>
        <v>75</v>
      </c>
      <c r="H705" s="8">
        <f>Binning!J702</f>
        <v>46.7</v>
      </c>
      <c r="J705" s="8">
        <f>Binning!L702</f>
        <v>665</v>
      </c>
      <c r="K705" s="8">
        <f>Binning!M702</f>
        <v>495</v>
      </c>
      <c r="L705" s="8">
        <f>Binning!N702</f>
        <v>50</v>
      </c>
      <c r="M705" s="8">
        <f>Binning!Y702</f>
        <v>5</v>
      </c>
      <c r="O705" s="8">
        <f t="shared" si="404"/>
        <v>155</v>
      </c>
      <c r="P705" s="8">
        <f>Binning!AZ702</f>
        <v>30.15</v>
      </c>
      <c r="Q705" s="8" t="str">
        <f t="shared" si="405"/>
        <v>MI001_E7</v>
      </c>
      <c r="R705" s="8">
        <f t="shared" si="438"/>
        <v>665</v>
      </c>
      <c r="S705" s="8">
        <f t="shared" si="438"/>
        <v>645</v>
      </c>
      <c r="T705" s="8">
        <f t="shared" si="438"/>
        <v>625</v>
      </c>
      <c r="U705" s="8">
        <f t="shared" si="438"/>
        <v>610</v>
      </c>
      <c r="V705" s="8">
        <f t="shared" si="438"/>
        <v>600</v>
      </c>
      <c r="W705" s="8">
        <f t="shared" si="438"/>
        <v>595</v>
      </c>
      <c r="X705" s="8">
        <f t="shared" si="438"/>
        <v>590</v>
      </c>
      <c r="Y705" s="8">
        <f t="shared" si="438"/>
        <v>585</v>
      </c>
      <c r="Z705" s="8">
        <f t="shared" si="438"/>
        <v>580</v>
      </c>
      <c r="AA705" s="8">
        <f t="shared" si="438"/>
        <v>575</v>
      </c>
      <c r="AB705" s="8">
        <f t="shared" si="438"/>
        <v>570</v>
      </c>
      <c r="AC705" s="8">
        <f t="shared" si="438"/>
        <v>570</v>
      </c>
      <c r="AD705" s="8">
        <f t="shared" si="438"/>
        <v>565</v>
      </c>
      <c r="AE705" s="8">
        <f t="shared" si="438"/>
        <v>565</v>
      </c>
      <c r="AF705" s="8">
        <f t="shared" si="438"/>
        <v>560</v>
      </c>
      <c r="AG705" s="8">
        <f t="shared" si="435"/>
        <v>560</v>
      </c>
      <c r="AH705" s="8" t="str">
        <f t="shared" si="435"/>
        <v/>
      </c>
      <c r="AI705" s="8" t="str">
        <f t="shared" si="435"/>
        <v/>
      </c>
      <c r="AJ705" s="8" t="str">
        <f t="shared" si="435"/>
        <v/>
      </c>
      <c r="AK705" s="8" t="str">
        <f t="shared" si="435"/>
        <v/>
      </c>
      <c r="AL705" s="8" t="str">
        <f t="shared" si="435"/>
        <v/>
      </c>
      <c r="AM705" s="8" t="str">
        <f t="shared" si="435"/>
        <v/>
      </c>
      <c r="AN705" s="8" t="str">
        <f t="shared" si="435"/>
        <v/>
      </c>
      <c r="AO705" s="8" t="str">
        <f t="shared" si="435"/>
        <v/>
      </c>
      <c r="AQ705" s="8">
        <f t="shared" si="406"/>
        <v>155</v>
      </c>
      <c r="AR705" s="8">
        <f t="shared" si="407"/>
        <v>30.15</v>
      </c>
      <c r="AS705" s="8" t="str">
        <f t="shared" si="408"/>
        <v>MI001_E7</v>
      </c>
      <c r="AT705" s="8">
        <f t="shared" si="409"/>
        <v>715</v>
      </c>
      <c r="AU705" s="8">
        <f t="shared" si="410"/>
        <v>695</v>
      </c>
      <c r="AV705" s="8">
        <f t="shared" si="411"/>
        <v>675</v>
      </c>
      <c r="AW705" s="8">
        <f t="shared" si="412"/>
        <v>660</v>
      </c>
      <c r="AX705" s="8">
        <f t="shared" si="413"/>
        <v>650</v>
      </c>
      <c r="AY705" s="8">
        <f t="shared" si="414"/>
        <v>645</v>
      </c>
      <c r="AZ705" s="8">
        <f t="shared" si="415"/>
        <v>640</v>
      </c>
      <c r="BA705" s="8">
        <f t="shared" si="416"/>
        <v>635</v>
      </c>
      <c r="BB705" s="8">
        <f t="shared" si="417"/>
        <v>630</v>
      </c>
      <c r="BC705" s="8">
        <f t="shared" si="418"/>
        <v>625</v>
      </c>
      <c r="BD705" s="8">
        <f t="shared" si="419"/>
        <v>620</v>
      </c>
      <c r="BE705" s="8">
        <f t="shared" si="420"/>
        <v>620</v>
      </c>
      <c r="BF705" s="8">
        <f t="shared" si="421"/>
        <v>615</v>
      </c>
      <c r="BG705" s="8">
        <f t="shared" si="422"/>
        <v>615</v>
      </c>
      <c r="BH705" s="8">
        <f t="shared" si="423"/>
        <v>610</v>
      </c>
      <c r="BI705" s="8">
        <f t="shared" si="424"/>
        <v>610</v>
      </c>
      <c r="BJ705" s="8" t="str">
        <f t="shared" si="425"/>
        <v/>
      </c>
      <c r="BK705" s="8" t="str">
        <f t="shared" si="426"/>
        <v/>
      </c>
      <c r="BL705" s="8" t="str">
        <f t="shared" si="427"/>
        <v/>
      </c>
      <c r="BM705" s="8" t="str">
        <f t="shared" si="428"/>
        <v/>
      </c>
      <c r="BN705" s="8" t="str">
        <f t="shared" si="429"/>
        <v/>
      </c>
      <c r="BO705" s="8" t="str">
        <f t="shared" si="430"/>
        <v/>
      </c>
      <c r="BP705" s="8" t="str">
        <f t="shared" si="431"/>
        <v/>
      </c>
      <c r="BQ705" s="8" t="str">
        <f t="shared" si="432"/>
        <v/>
      </c>
    </row>
    <row r="706" spans="1:69" x14ac:dyDescent="0.2">
      <c r="A706" s="8" t="str">
        <f>Binning!B703</f>
        <v>DISP</v>
      </c>
      <c r="B706" s="8" t="str">
        <f>Binning!C703</f>
        <v>MI001</v>
      </c>
      <c r="C706" s="8" t="str">
        <f>Binning!D703</f>
        <v>E8</v>
      </c>
      <c r="D706" s="8" t="str">
        <f>Binning!F703</f>
        <v>MI001_E8</v>
      </c>
      <c r="E706" s="8" t="str">
        <f>Binning!G703</f>
        <v>Bin1</v>
      </c>
      <c r="F706" s="8">
        <f>Binning!H703</f>
        <v>670</v>
      </c>
      <c r="G706" s="8">
        <f>Binning!I703</f>
        <v>75</v>
      </c>
      <c r="H706" s="8">
        <f>Binning!J703</f>
        <v>46.7</v>
      </c>
      <c r="J706" s="8">
        <f>Binning!L703</f>
        <v>665</v>
      </c>
      <c r="K706" s="8">
        <f>Binning!M703</f>
        <v>495</v>
      </c>
      <c r="L706" s="8">
        <f>Binning!N703</f>
        <v>50</v>
      </c>
      <c r="M706" s="8">
        <f>Binning!Y703</f>
        <v>5</v>
      </c>
      <c r="O706" s="8">
        <f t="shared" si="404"/>
        <v>155</v>
      </c>
      <c r="P706" s="8">
        <f>Binning!AZ703</f>
        <v>30.15</v>
      </c>
      <c r="Q706" s="8" t="str">
        <f t="shared" si="405"/>
        <v>MI001_E8</v>
      </c>
      <c r="R706" s="8">
        <f t="shared" si="438"/>
        <v>665</v>
      </c>
      <c r="S706" s="8">
        <f t="shared" si="438"/>
        <v>630</v>
      </c>
      <c r="T706" s="8">
        <f t="shared" si="438"/>
        <v>610</v>
      </c>
      <c r="U706" s="8">
        <f t="shared" si="438"/>
        <v>595</v>
      </c>
      <c r="V706" s="8">
        <f t="shared" si="438"/>
        <v>585</v>
      </c>
      <c r="W706" s="8">
        <f t="shared" si="438"/>
        <v>580</v>
      </c>
      <c r="X706" s="8">
        <f t="shared" si="438"/>
        <v>575</v>
      </c>
      <c r="Y706" s="8">
        <f t="shared" si="438"/>
        <v>570</v>
      </c>
      <c r="Z706" s="8">
        <f t="shared" si="438"/>
        <v>565</v>
      </c>
      <c r="AA706" s="8">
        <f t="shared" si="438"/>
        <v>560</v>
      </c>
      <c r="AB706" s="8">
        <f t="shared" si="438"/>
        <v>555</v>
      </c>
      <c r="AC706" s="8">
        <f t="shared" si="438"/>
        <v>555</v>
      </c>
      <c r="AD706" s="8">
        <f t="shared" si="438"/>
        <v>550</v>
      </c>
      <c r="AE706" s="8">
        <f t="shared" si="438"/>
        <v>550</v>
      </c>
      <c r="AF706" s="8">
        <f t="shared" si="438"/>
        <v>545</v>
      </c>
      <c r="AG706" s="8">
        <f t="shared" si="438"/>
        <v>545</v>
      </c>
      <c r="AH706" s="8" t="str">
        <f t="shared" si="435"/>
        <v/>
      </c>
      <c r="AI706" s="8" t="str">
        <f t="shared" si="435"/>
        <v/>
      </c>
      <c r="AJ706" s="8" t="str">
        <f t="shared" si="435"/>
        <v/>
      </c>
      <c r="AK706" s="8" t="str">
        <f t="shared" si="435"/>
        <v/>
      </c>
      <c r="AL706" s="8" t="str">
        <f t="shared" si="435"/>
        <v/>
      </c>
      <c r="AM706" s="8" t="str">
        <f t="shared" si="435"/>
        <v/>
      </c>
      <c r="AN706" s="8" t="str">
        <f t="shared" si="435"/>
        <v/>
      </c>
      <c r="AO706" s="8" t="str">
        <f t="shared" si="435"/>
        <v/>
      </c>
      <c r="AQ706" s="8">
        <f t="shared" si="406"/>
        <v>155</v>
      </c>
      <c r="AR706" s="8">
        <f t="shared" si="407"/>
        <v>30.15</v>
      </c>
      <c r="AS706" s="8" t="str">
        <f t="shared" si="408"/>
        <v>MI001_E8</v>
      </c>
      <c r="AT706" s="8">
        <f t="shared" si="409"/>
        <v>715</v>
      </c>
      <c r="AU706" s="8">
        <f t="shared" si="410"/>
        <v>680</v>
      </c>
      <c r="AV706" s="8">
        <f t="shared" si="411"/>
        <v>660</v>
      </c>
      <c r="AW706" s="8">
        <f t="shared" si="412"/>
        <v>645</v>
      </c>
      <c r="AX706" s="8">
        <f t="shared" si="413"/>
        <v>635</v>
      </c>
      <c r="AY706" s="8">
        <f t="shared" si="414"/>
        <v>630</v>
      </c>
      <c r="AZ706" s="8">
        <f t="shared" si="415"/>
        <v>625</v>
      </c>
      <c r="BA706" s="8">
        <f t="shared" si="416"/>
        <v>620</v>
      </c>
      <c r="BB706" s="8">
        <f t="shared" si="417"/>
        <v>615</v>
      </c>
      <c r="BC706" s="8">
        <f t="shared" si="418"/>
        <v>610</v>
      </c>
      <c r="BD706" s="8">
        <f t="shared" si="419"/>
        <v>605</v>
      </c>
      <c r="BE706" s="8">
        <f t="shared" si="420"/>
        <v>605</v>
      </c>
      <c r="BF706" s="8">
        <f t="shared" si="421"/>
        <v>600</v>
      </c>
      <c r="BG706" s="8">
        <f t="shared" si="422"/>
        <v>600</v>
      </c>
      <c r="BH706" s="8">
        <f t="shared" si="423"/>
        <v>595</v>
      </c>
      <c r="BI706" s="8">
        <f t="shared" si="424"/>
        <v>595</v>
      </c>
      <c r="BJ706" s="8" t="str">
        <f t="shared" si="425"/>
        <v/>
      </c>
      <c r="BK706" s="8" t="str">
        <f t="shared" si="426"/>
        <v/>
      </c>
      <c r="BL706" s="8" t="str">
        <f t="shared" si="427"/>
        <v/>
      </c>
      <c r="BM706" s="8" t="str">
        <f t="shared" si="428"/>
        <v/>
      </c>
      <c r="BN706" s="8" t="str">
        <f t="shared" si="429"/>
        <v/>
      </c>
      <c r="BO706" s="8" t="str">
        <f t="shared" si="430"/>
        <v/>
      </c>
      <c r="BP706" s="8" t="str">
        <f t="shared" si="431"/>
        <v/>
      </c>
      <c r="BQ706" s="8" t="str">
        <f t="shared" si="432"/>
        <v/>
      </c>
    </row>
    <row r="707" spans="1:69" x14ac:dyDescent="0.2">
      <c r="A707" s="8" t="str">
        <f>Binning!B704</f>
        <v>DISP</v>
      </c>
      <c r="B707" s="8" t="str">
        <f>Binning!C704</f>
        <v>MI001</v>
      </c>
      <c r="C707" s="8" t="str">
        <f>Binning!D704</f>
        <v>E9</v>
      </c>
      <c r="D707" s="8" t="str">
        <f>Binning!F704</f>
        <v>MI001_E9</v>
      </c>
      <c r="E707" s="8" t="str">
        <f>Binning!G704</f>
        <v>Bin1</v>
      </c>
      <c r="F707" s="8">
        <f>Binning!H704</f>
        <v>655</v>
      </c>
      <c r="G707" s="8">
        <f>Binning!I704</f>
        <v>75</v>
      </c>
      <c r="H707" s="8">
        <f>Binning!J704</f>
        <v>46.7</v>
      </c>
      <c r="J707" s="8">
        <f>Binning!L704</f>
        <v>665</v>
      </c>
      <c r="K707" s="8">
        <f>Binning!M704</f>
        <v>495</v>
      </c>
      <c r="L707" s="8">
        <f>Binning!N704</f>
        <v>50</v>
      </c>
      <c r="M707" s="8">
        <f>Binning!Y704</f>
        <v>5</v>
      </c>
      <c r="O707" s="8">
        <f t="shared" si="404"/>
        <v>155</v>
      </c>
      <c r="P707" s="8">
        <f>Binning!AZ704</f>
        <v>30.15</v>
      </c>
      <c r="Q707" s="8" t="str">
        <f t="shared" si="405"/>
        <v>MI001_E9</v>
      </c>
      <c r="R707" s="8">
        <f t="shared" si="438"/>
        <v>665</v>
      </c>
      <c r="S707" s="8">
        <f t="shared" si="438"/>
        <v>615</v>
      </c>
      <c r="T707" s="8">
        <f t="shared" si="438"/>
        <v>595</v>
      </c>
      <c r="U707" s="8">
        <f t="shared" si="438"/>
        <v>580</v>
      </c>
      <c r="V707" s="8">
        <f t="shared" si="438"/>
        <v>570</v>
      </c>
      <c r="W707" s="8">
        <f t="shared" si="438"/>
        <v>565</v>
      </c>
      <c r="X707" s="8">
        <f t="shared" si="438"/>
        <v>560</v>
      </c>
      <c r="Y707" s="8">
        <f t="shared" si="438"/>
        <v>555</v>
      </c>
      <c r="Z707" s="8">
        <f t="shared" si="438"/>
        <v>550</v>
      </c>
      <c r="AA707" s="8">
        <f t="shared" si="438"/>
        <v>545</v>
      </c>
      <c r="AB707" s="8">
        <f t="shared" si="438"/>
        <v>540</v>
      </c>
      <c r="AC707" s="8">
        <f t="shared" si="438"/>
        <v>540</v>
      </c>
      <c r="AD707" s="8">
        <f t="shared" si="438"/>
        <v>535</v>
      </c>
      <c r="AE707" s="8">
        <f t="shared" si="438"/>
        <v>535</v>
      </c>
      <c r="AF707" s="8">
        <f t="shared" si="438"/>
        <v>530</v>
      </c>
      <c r="AG707" s="8">
        <f t="shared" si="438"/>
        <v>530</v>
      </c>
      <c r="AH707" s="8" t="str">
        <f t="shared" si="435"/>
        <v/>
      </c>
      <c r="AI707" s="8" t="str">
        <f t="shared" si="435"/>
        <v/>
      </c>
      <c r="AJ707" s="8" t="str">
        <f t="shared" si="435"/>
        <v/>
      </c>
      <c r="AK707" s="8" t="str">
        <f t="shared" si="435"/>
        <v/>
      </c>
      <c r="AL707" s="8" t="str">
        <f t="shared" si="435"/>
        <v/>
      </c>
      <c r="AM707" s="8" t="str">
        <f t="shared" si="435"/>
        <v/>
      </c>
      <c r="AN707" s="8" t="str">
        <f t="shared" si="435"/>
        <v/>
      </c>
      <c r="AO707" s="8" t="str">
        <f t="shared" si="435"/>
        <v/>
      </c>
      <c r="AQ707" s="8">
        <f t="shared" si="406"/>
        <v>155</v>
      </c>
      <c r="AR707" s="8">
        <f t="shared" si="407"/>
        <v>30.15</v>
      </c>
      <c r="AS707" s="8" t="str">
        <f t="shared" si="408"/>
        <v>MI001_E9</v>
      </c>
      <c r="AT707" s="8">
        <f t="shared" si="409"/>
        <v>715</v>
      </c>
      <c r="AU707" s="8">
        <f t="shared" si="410"/>
        <v>665</v>
      </c>
      <c r="AV707" s="8">
        <f t="shared" si="411"/>
        <v>645</v>
      </c>
      <c r="AW707" s="8">
        <f t="shared" si="412"/>
        <v>630</v>
      </c>
      <c r="AX707" s="8">
        <f t="shared" si="413"/>
        <v>620</v>
      </c>
      <c r="AY707" s="8">
        <f t="shared" si="414"/>
        <v>615</v>
      </c>
      <c r="AZ707" s="8">
        <f t="shared" si="415"/>
        <v>610</v>
      </c>
      <c r="BA707" s="8">
        <f t="shared" si="416"/>
        <v>605</v>
      </c>
      <c r="BB707" s="8">
        <f t="shared" si="417"/>
        <v>600</v>
      </c>
      <c r="BC707" s="8">
        <f t="shared" si="418"/>
        <v>595</v>
      </c>
      <c r="BD707" s="8">
        <f t="shared" si="419"/>
        <v>590</v>
      </c>
      <c r="BE707" s="8">
        <f t="shared" si="420"/>
        <v>590</v>
      </c>
      <c r="BF707" s="8">
        <f t="shared" si="421"/>
        <v>585</v>
      </c>
      <c r="BG707" s="8">
        <f t="shared" si="422"/>
        <v>585</v>
      </c>
      <c r="BH707" s="8">
        <f t="shared" si="423"/>
        <v>580</v>
      </c>
      <c r="BI707" s="8">
        <f t="shared" si="424"/>
        <v>580</v>
      </c>
      <c r="BJ707" s="8" t="str">
        <f t="shared" si="425"/>
        <v/>
      </c>
      <c r="BK707" s="8" t="str">
        <f t="shared" si="426"/>
        <v/>
      </c>
      <c r="BL707" s="8" t="str">
        <f t="shared" si="427"/>
        <v/>
      </c>
      <c r="BM707" s="8" t="str">
        <f t="shared" si="428"/>
        <v/>
      </c>
      <c r="BN707" s="8" t="str">
        <f t="shared" si="429"/>
        <v/>
      </c>
      <c r="BO707" s="8" t="str">
        <f t="shared" si="430"/>
        <v/>
      </c>
      <c r="BP707" s="8" t="str">
        <f t="shared" si="431"/>
        <v/>
      </c>
      <c r="BQ707" s="8" t="str">
        <f t="shared" si="432"/>
        <v/>
      </c>
    </row>
    <row r="708" spans="1:69" x14ac:dyDescent="0.2">
      <c r="A708" s="8" t="str">
        <f>Binning!B705</f>
        <v>DISP</v>
      </c>
      <c r="B708" s="8" t="str">
        <f>Binning!C705</f>
        <v>MI001</v>
      </c>
      <c r="C708" s="8" t="str">
        <f>Binning!D705</f>
        <v>E10</v>
      </c>
      <c r="D708" s="8" t="str">
        <f>Binning!F705</f>
        <v>MI001_E10</v>
      </c>
      <c r="E708" s="8" t="str">
        <f>Binning!G705</f>
        <v>Bin1</v>
      </c>
      <c r="F708" s="8">
        <f>Binning!H705</f>
        <v>640</v>
      </c>
      <c r="G708" s="8">
        <f>Binning!I705</f>
        <v>75</v>
      </c>
      <c r="H708" s="8">
        <f>Binning!J705</f>
        <v>46.7</v>
      </c>
      <c r="J708" s="8">
        <f>Binning!L705</f>
        <v>665</v>
      </c>
      <c r="K708" s="8">
        <f>Binning!M705</f>
        <v>495</v>
      </c>
      <c r="L708" s="8">
        <f>Binning!N705</f>
        <v>50</v>
      </c>
      <c r="M708" s="8">
        <f>Binning!Y705</f>
        <v>5</v>
      </c>
      <c r="O708" s="8">
        <f t="shared" si="404"/>
        <v>155</v>
      </c>
      <c r="P708" s="8">
        <f>Binning!AZ705</f>
        <v>30.15</v>
      </c>
      <c r="Q708" s="8" t="str">
        <f t="shared" si="405"/>
        <v>MI001_E10</v>
      </c>
      <c r="R708" s="8">
        <f t="shared" si="438"/>
        <v>665</v>
      </c>
      <c r="S708" s="8">
        <f t="shared" si="438"/>
        <v>600</v>
      </c>
      <c r="T708" s="8">
        <f t="shared" si="438"/>
        <v>580</v>
      </c>
      <c r="U708" s="8">
        <f t="shared" si="438"/>
        <v>565</v>
      </c>
      <c r="V708" s="8">
        <f t="shared" si="438"/>
        <v>555</v>
      </c>
      <c r="W708" s="8">
        <f t="shared" si="438"/>
        <v>550</v>
      </c>
      <c r="X708" s="8">
        <f t="shared" si="438"/>
        <v>545</v>
      </c>
      <c r="Y708" s="8">
        <f t="shared" si="438"/>
        <v>540</v>
      </c>
      <c r="Z708" s="8">
        <f t="shared" si="438"/>
        <v>535</v>
      </c>
      <c r="AA708" s="8">
        <f t="shared" si="438"/>
        <v>530</v>
      </c>
      <c r="AB708" s="8">
        <f t="shared" si="438"/>
        <v>525</v>
      </c>
      <c r="AC708" s="8">
        <f t="shared" si="438"/>
        <v>525</v>
      </c>
      <c r="AD708" s="8">
        <f t="shared" si="438"/>
        <v>520</v>
      </c>
      <c r="AE708" s="8">
        <f t="shared" si="438"/>
        <v>520</v>
      </c>
      <c r="AF708" s="8">
        <f t="shared" si="438"/>
        <v>515</v>
      </c>
      <c r="AG708" s="8">
        <f t="shared" si="438"/>
        <v>515</v>
      </c>
      <c r="AH708" s="8" t="str">
        <f t="shared" si="435"/>
        <v/>
      </c>
      <c r="AI708" s="8" t="str">
        <f t="shared" si="435"/>
        <v/>
      </c>
      <c r="AJ708" s="8" t="str">
        <f t="shared" si="435"/>
        <v/>
      </c>
      <c r="AK708" s="8" t="str">
        <f t="shared" si="435"/>
        <v/>
      </c>
      <c r="AL708" s="8" t="str">
        <f t="shared" si="435"/>
        <v/>
      </c>
      <c r="AM708" s="8" t="str">
        <f t="shared" si="435"/>
        <v/>
      </c>
      <c r="AN708" s="8" t="str">
        <f t="shared" si="435"/>
        <v/>
      </c>
      <c r="AO708" s="8" t="str">
        <f t="shared" si="435"/>
        <v/>
      </c>
      <c r="AQ708" s="8">
        <f t="shared" si="406"/>
        <v>155</v>
      </c>
      <c r="AR708" s="8">
        <f t="shared" si="407"/>
        <v>30.15</v>
      </c>
      <c r="AS708" s="8" t="str">
        <f t="shared" si="408"/>
        <v>MI001_E10</v>
      </c>
      <c r="AT708" s="8">
        <f t="shared" si="409"/>
        <v>715</v>
      </c>
      <c r="AU708" s="8">
        <f t="shared" si="410"/>
        <v>650</v>
      </c>
      <c r="AV708" s="8">
        <f t="shared" si="411"/>
        <v>630</v>
      </c>
      <c r="AW708" s="8">
        <f t="shared" si="412"/>
        <v>615</v>
      </c>
      <c r="AX708" s="8">
        <f t="shared" si="413"/>
        <v>605</v>
      </c>
      <c r="AY708" s="8">
        <f t="shared" si="414"/>
        <v>600</v>
      </c>
      <c r="AZ708" s="8">
        <f t="shared" si="415"/>
        <v>595</v>
      </c>
      <c r="BA708" s="8">
        <f t="shared" si="416"/>
        <v>590</v>
      </c>
      <c r="BB708" s="8">
        <f t="shared" si="417"/>
        <v>585</v>
      </c>
      <c r="BC708" s="8">
        <f t="shared" si="418"/>
        <v>580</v>
      </c>
      <c r="BD708" s="8">
        <f t="shared" si="419"/>
        <v>575</v>
      </c>
      <c r="BE708" s="8">
        <f t="shared" si="420"/>
        <v>575</v>
      </c>
      <c r="BF708" s="8">
        <f t="shared" si="421"/>
        <v>570</v>
      </c>
      <c r="BG708" s="8">
        <f t="shared" si="422"/>
        <v>570</v>
      </c>
      <c r="BH708" s="8">
        <f t="shared" si="423"/>
        <v>565</v>
      </c>
      <c r="BI708" s="8">
        <f t="shared" si="424"/>
        <v>565</v>
      </c>
      <c r="BJ708" s="8" t="str">
        <f t="shared" si="425"/>
        <v/>
      </c>
      <c r="BK708" s="8" t="str">
        <f t="shared" si="426"/>
        <v/>
      </c>
      <c r="BL708" s="8" t="str">
        <f t="shared" si="427"/>
        <v/>
      </c>
      <c r="BM708" s="8" t="str">
        <f t="shared" si="428"/>
        <v/>
      </c>
      <c r="BN708" s="8" t="str">
        <f t="shared" si="429"/>
        <v/>
      </c>
      <c r="BO708" s="8" t="str">
        <f t="shared" si="430"/>
        <v/>
      </c>
      <c r="BP708" s="8" t="str">
        <f t="shared" si="431"/>
        <v/>
      </c>
      <c r="BQ708" s="8" t="str">
        <f t="shared" si="432"/>
        <v/>
      </c>
    </row>
    <row r="709" spans="1:69" x14ac:dyDescent="0.2">
      <c r="A709" s="8" t="str">
        <f>Binning!B706</f>
        <v>DISP</v>
      </c>
      <c r="B709" s="8" t="str">
        <f>Binning!C706</f>
        <v>MI001</v>
      </c>
      <c r="C709" s="8" t="str">
        <f>Binning!D706</f>
        <v>E11</v>
      </c>
      <c r="D709" s="8" t="str">
        <f>Binning!F706</f>
        <v>MI001_E11</v>
      </c>
      <c r="E709" s="8" t="str">
        <f>Binning!G706</f>
        <v>Bin1</v>
      </c>
      <c r="F709" s="8">
        <f>Binning!H706</f>
        <v>625</v>
      </c>
      <c r="G709" s="8">
        <f>Binning!I706</f>
        <v>75</v>
      </c>
      <c r="H709" s="8">
        <f>Binning!J706</f>
        <v>46.7</v>
      </c>
      <c r="J709" s="8">
        <f>Binning!L706</f>
        <v>665</v>
      </c>
      <c r="K709" s="8">
        <f>Binning!M706</f>
        <v>495</v>
      </c>
      <c r="L709" s="8">
        <f>Binning!N706</f>
        <v>50</v>
      </c>
      <c r="M709" s="8">
        <f>Binning!Y706</f>
        <v>5</v>
      </c>
      <c r="O709" s="8">
        <f t="shared" si="404"/>
        <v>155</v>
      </c>
      <c r="P709" s="8">
        <f>Binning!AZ706</f>
        <v>30.15</v>
      </c>
      <c r="Q709" s="8" t="str">
        <f t="shared" si="405"/>
        <v>MI001_E11</v>
      </c>
      <c r="R709" s="8">
        <f t="shared" si="438"/>
        <v>660</v>
      </c>
      <c r="S709" s="8">
        <f t="shared" si="438"/>
        <v>585</v>
      </c>
      <c r="T709" s="8">
        <f t="shared" si="438"/>
        <v>565</v>
      </c>
      <c r="U709" s="8">
        <f t="shared" si="438"/>
        <v>550</v>
      </c>
      <c r="V709" s="8">
        <f t="shared" si="438"/>
        <v>540</v>
      </c>
      <c r="W709" s="8">
        <f t="shared" si="438"/>
        <v>535</v>
      </c>
      <c r="X709" s="8">
        <f t="shared" si="438"/>
        <v>530</v>
      </c>
      <c r="Y709" s="8">
        <f t="shared" si="438"/>
        <v>525</v>
      </c>
      <c r="Z709" s="8">
        <f t="shared" si="438"/>
        <v>520</v>
      </c>
      <c r="AA709" s="8">
        <f t="shared" si="438"/>
        <v>515</v>
      </c>
      <c r="AB709" s="8">
        <f t="shared" si="438"/>
        <v>510</v>
      </c>
      <c r="AC709" s="8">
        <f t="shared" si="438"/>
        <v>510</v>
      </c>
      <c r="AD709" s="8">
        <f t="shared" si="438"/>
        <v>505</v>
      </c>
      <c r="AE709" s="8">
        <f t="shared" si="438"/>
        <v>505</v>
      </c>
      <c r="AF709" s="8">
        <f t="shared" si="438"/>
        <v>500</v>
      </c>
      <c r="AG709" s="8">
        <f t="shared" si="438"/>
        <v>500</v>
      </c>
      <c r="AH709" s="8" t="str">
        <f t="shared" si="435"/>
        <v/>
      </c>
      <c r="AI709" s="8" t="str">
        <f t="shared" si="435"/>
        <v/>
      </c>
      <c r="AJ709" s="8" t="str">
        <f t="shared" si="435"/>
        <v/>
      </c>
      <c r="AK709" s="8" t="str">
        <f t="shared" si="435"/>
        <v/>
      </c>
      <c r="AL709" s="8" t="str">
        <f t="shared" si="435"/>
        <v/>
      </c>
      <c r="AM709" s="8" t="str">
        <f t="shared" si="435"/>
        <v/>
      </c>
      <c r="AN709" s="8" t="str">
        <f t="shared" si="435"/>
        <v/>
      </c>
      <c r="AO709" s="8" t="str">
        <f t="shared" si="435"/>
        <v/>
      </c>
      <c r="AQ709" s="8">
        <f t="shared" si="406"/>
        <v>155</v>
      </c>
      <c r="AR709" s="8">
        <f t="shared" si="407"/>
        <v>30.15</v>
      </c>
      <c r="AS709" s="8" t="str">
        <f t="shared" si="408"/>
        <v>MI001_E11</v>
      </c>
      <c r="AT709" s="8">
        <f t="shared" si="409"/>
        <v>710</v>
      </c>
      <c r="AU709" s="8">
        <f t="shared" si="410"/>
        <v>635</v>
      </c>
      <c r="AV709" s="8">
        <f t="shared" si="411"/>
        <v>615</v>
      </c>
      <c r="AW709" s="8">
        <f t="shared" si="412"/>
        <v>600</v>
      </c>
      <c r="AX709" s="8">
        <f t="shared" si="413"/>
        <v>590</v>
      </c>
      <c r="AY709" s="8">
        <f t="shared" si="414"/>
        <v>585</v>
      </c>
      <c r="AZ709" s="8">
        <f t="shared" si="415"/>
        <v>580</v>
      </c>
      <c r="BA709" s="8">
        <f t="shared" si="416"/>
        <v>575</v>
      </c>
      <c r="BB709" s="8">
        <f t="shared" si="417"/>
        <v>570</v>
      </c>
      <c r="BC709" s="8">
        <f t="shared" si="418"/>
        <v>565</v>
      </c>
      <c r="BD709" s="8">
        <f t="shared" si="419"/>
        <v>560</v>
      </c>
      <c r="BE709" s="8">
        <f t="shared" si="420"/>
        <v>560</v>
      </c>
      <c r="BF709" s="8">
        <f t="shared" si="421"/>
        <v>555</v>
      </c>
      <c r="BG709" s="8">
        <f t="shared" si="422"/>
        <v>555</v>
      </c>
      <c r="BH709" s="8">
        <f t="shared" si="423"/>
        <v>550</v>
      </c>
      <c r="BI709" s="8">
        <f t="shared" si="424"/>
        <v>550</v>
      </c>
      <c r="BJ709" s="8" t="str">
        <f t="shared" si="425"/>
        <v/>
      </c>
      <c r="BK709" s="8" t="str">
        <f t="shared" si="426"/>
        <v/>
      </c>
      <c r="BL709" s="8" t="str">
        <f t="shared" si="427"/>
        <v/>
      </c>
      <c r="BM709" s="8" t="str">
        <f t="shared" si="428"/>
        <v/>
      </c>
      <c r="BN709" s="8" t="str">
        <f t="shared" si="429"/>
        <v/>
      </c>
      <c r="BO709" s="8" t="str">
        <f t="shared" si="430"/>
        <v/>
      </c>
      <c r="BP709" s="8" t="str">
        <f t="shared" si="431"/>
        <v/>
      </c>
      <c r="BQ709" s="8" t="str">
        <f t="shared" si="432"/>
        <v/>
      </c>
    </row>
    <row r="710" spans="1:69" x14ac:dyDescent="0.2">
      <c r="A710" s="8" t="str">
        <f>Binning!B707</f>
        <v>DISP</v>
      </c>
      <c r="B710" s="8" t="str">
        <f>Binning!C707</f>
        <v>MI001</v>
      </c>
      <c r="C710" s="8" t="str">
        <f>Binning!D707</f>
        <v>E12</v>
      </c>
      <c r="D710" s="8" t="str">
        <f>Binning!F707</f>
        <v>MI001_E12</v>
      </c>
      <c r="E710" s="8" t="str">
        <f>Binning!G707</f>
        <v>Bin1</v>
      </c>
      <c r="F710" s="8">
        <f>Binning!H707</f>
        <v>610</v>
      </c>
      <c r="G710" s="8">
        <f>Binning!I707</f>
        <v>75</v>
      </c>
      <c r="H710" s="8">
        <f>Binning!J707</f>
        <v>46.7</v>
      </c>
      <c r="J710" s="8">
        <f>Binning!L707</f>
        <v>665</v>
      </c>
      <c r="K710" s="8">
        <f>Binning!M707</f>
        <v>495</v>
      </c>
      <c r="L710" s="8">
        <f>Binning!N707</f>
        <v>50</v>
      </c>
      <c r="M710" s="8">
        <f>Binning!Y707</f>
        <v>5</v>
      </c>
      <c r="O710" s="8">
        <f t="shared" si="404"/>
        <v>155</v>
      </c>
      <c r="P710" s="8">
        <f>Binning!AZ707</f>
        <v>30.15</v>
      </c>
      <c r="Q710" s="8" t="str">
        <f t="shared" si="405"/>
        <v>MI001_E12</v>
      </c>
      <c r="R710" s="8">
        <f t="shared" si="438"/>
        <v>645</v>
      </c>
      <c r="S710" s="8">
        <f t="shared" si="438"/>
        <v>570</v>
      </c>
      <c r="T710" s="8">
        <f t="shared" si="438"/>
        <v>550</v>
      </c>
      <c r="U710" s="8">
        <f t="shared" si="438"/>
        <v>535</v>
      </c>
      <c r="V710" s="8">
        <f t="shared" si="438"/>
        <v>525</v>
      </c>
      <c r="W710" s="8">
        <f t="shared" si="438"/>
        <v>520</v>
      </c>
      <c r="X710" s="8">
        <f t="shared" si="438"/>
        <v>515</v>
      </c>
      <c r="Y710" s="8">
        <f t="shared" si="438"/>
        <v>510</v>
      </c>
      <c r="Z710" s="8">
        <f t="shared" si="438"/>
        <v>505</v>
      </c>
      <c r="AA710" s="8">
        <f t="shared" si="438"/>
        <v>500</v>
      </c>
      <c r="AB710" s="8">
        <f t="shared" si="438"/>
        <v>495</v>
      </c>
      <c r="AC710" s="8">
        <f t="shared" si="438"/>
        <v>495</v>
      </c>
      <c r="AD710" s="8">
        <f t="shared" si="438"/>
        <v>495</v>
      </c>
      <c r="AE710" s="8">
        <f t="shared" si="438"/>
        <v>495</v>
      </c>
      <c r="AF710" s="8">
        <f t="shared" si="438"/>
        <v>495</v>
      </c>
      <c r="AG710" s="8">
        <f t="shared" si="438"/>
        <v>495</v>
      </c>
      <c r="AH710" s="8" t="str">
        <f t="shared" si="435"/>
        <v/>
      </c>
      <c r="AI710" s="8" t="str">
        <f t="shared" si="435"/>
        <v/>
      </c>
      <c r="AJ710" s="8" t="str">
        <f t="shared" si="435"/>
        <v/>
      </c>
      <c r="AK710" s="8" t="str">
        <f t="shared" si="435"/>
        <v/>
      </c>
      <c r="AL710" s="8" t="str">
        <f t="shared" si="435"/>
        <v/>
      </c>
      <c r="AM710" s="8" t="str">
        <f t="shared" si="435"/>
        <v/>
      </c>
      <c r="AN710" s="8" t="str">
        <f t="shared" si="435"/>
        <v/>
      </c>
      <c r="AO710" s="8" t="str">
        <f t="shared" si="435"/>
        <v/>
      </c>
      <c r="AQ710" s="8">
        <f t="shared" si="406"/>
        <v>155</v>
      </c>
      <c r="AR710" s="8">
        <f t="shared" si="407"/>
        <v>30.15</v>
      </c>
      <c r="AS710" s="8" t="str">
        <f t="shared" si="408"/>
        <v>MI001_E12</v>
      </c>
      <c r="AT710" s="8">
        <f t="shared" si="409"/>
        <v>695</v>
      </c>
      <c r="AU710" s="8">
        <f t="shared" si="410"/>
        <v>620</v>
      </c>
      <c r="AV710" s="8">
        <f t="shared" si="411"/>
        <v>600</v>
      </c>
      <c r="AW710" s="8">
        <f t="shared" si="412"/>
        <v>585</v>
      </c>
      <c r="AX710" s="8">
        <f t="shared" si="413"/>
        <v>575</v>
      </c>
      <c r="AY710" s="8">
        <f t="shared" si="414"/>
        <v>570</v>
      </c>
      <c r="AZ710" s="8">
        <f t="shared" si="415"/>
        <v>565</v>
      </c>
      <c r="BA710" s="8">
        <f t="shared" si="416"/>
        <v>560</v>
      </c>
      <c r="BB710" s="8">
        <f t="shared" si="417"/>
        <v>555</v>
      </c>
      <c r="BC710" s="8">
        <f t="shared" si="418"/>
        <v>550</v>
      </c>
      <c r="BD710" s="8">
        <f t="shared" si="419"/>
        <v>545</v>
      </c>
      <c r="BE710" s="8">
        <f t="shared" si="420"/>
        <v>545</v>
      </c>
      <c r="BF710" s="8">
        <f t="shared" si="421"/>
        <v>545</v>
      </c>
      <c r="BG710" s="8">
        <f t="shared" si="422"/>
        <v>545</v>
      </c>
      <c r="BH710" s="8">
        <f t="shared" si="423"/>
        <v>545</v>
      </c>
      <c r="BI710" s="8">
        <f t="shared" si="424"/>
        <v>545</v>
      </c>
      <c r="BJ710" s="8" t="str">
        <f t="shared" si="425"/>
        <v/>
      </c>
      <c r="BK710" s="8" t="str">
        <f t="shared" si="426"/>
        <v/>
      </c>
      <c r="BL710" s="8" t="str">
        <f t="shared" si="427"/>
        <v/>
      </c>
      <c r="BM710" s="8" t="str">
        <f t="shared" si="428"/>
        <v/>
      </c>
      <c r="BN710" s="8" t="str">
        <f t="shared" si="429"/>
        <v/>
      </c>
      <c r="BO710" s="8" t="str">
        <f t="shared" si="430"/>
        <v/>
      </c>
      <c r="BP710" s="8" t="str">
        <f t="shared" si="431"/>
        <v/>
      </c>
      <c r="BQ710" s="8" t="str">
        <f t="shared" si="432"/>
        <v/>
      </c>
    </row>
    <row r="711" spans="1:69" x14ac:dyDescent="0.2">
      <c r="A711" s="8" t="str">
        <f>Binning!B708</f>
        <v>DISP</v>
      </c>
      <c r="B711" s="8" t="str">
        <f>Binning!C708</f>
        <v>MI002</v>
      </c>
      <c r="C711" s="8" t="str">
        <f>Binning!D708</f>
        <v>E1</v>
      </c>
      <c r="D711" s="8" t="str">
        <f>Binning!F708</f>
        <v>MI002_E1</v>
      </c>
      <c r="E711" s="8" t="str">
        <f>Binning!G708</f>
        <v>Bin1</v>
      </c>
      <c r="F711" s="8">
        <f>Binning!H708</f>
        <v>830</v>
      </c>
      <c r="G711" s="8">
        <f>Binning!I708</f>
        <v>85</v>
      </c>
      <c r="H711" s="8">
        <f>Binning!J708</f>
        <v>46.7</v>
      </c>
      <c r="J711" s="8">
        <f>Binning!L708</f>
        <v>735</v>
      </c>
      <c r="K711" s="8">
        <f>Binning!M708</f>
        <v>555</v>
      </c>
      <c r="L711" s="8">
        <f>Binning!N708</f>
        <v>65</v>
      </c>
      <c r="M711" s="8">
        <f>Binning!Y708</f>
        <v>5</v>
      </c>
      <c r="O711" s="8">
        <f t="shared" si="404"/>
        <v>155</v>
      </c>
      <c r="P711" s="8">
        <f>Binning!AZ708</f>
        <v>30.15</v>
      </c>
      <c r="Q711" s="8" t="str">
        <f t="shared" si="405"/>
        <v>MI002_E1</v>
      </c>
      <c r="R711" s="8">
        <f t="shared" si="438"/>
        <v>735</v>
      </c>
      <c r="S711" s="8">
        <f t="shared" si="438"/>
        <v>735</v>
      </c>
      <c r="T711" s="8">
        <f t="shared" si="438"/>
        <v>735</v>
      </c>
      <c r="U711" s="8">
        <f t="shared" si="438"/>
        <v>735</v>
      </c>
      <c r="V711" s="8">
        <f t="shared" si="438"/>
        <v>735</v>
      </c>
      <c r="W711" s="8">
        <f t="shared" si="438"/>
        <v>725</v>
      </c>
      <c r="X711" s="8">
        <f t="shared" si="438"/>
        <v>720</v>
      </c>
      <c r="Y711" s="8">
        <f t="shared" si="438"/>
        <v>715</v>
      </c>
      <c r="Z711" s="8">
        <f t="shared" si="438"/>
        <v>710</v>
      </c>
      <c r="AA711" s="8">
        <f t="shared" si="438"/>
        <v>705</v>
      </c>
      <c r="AB711" s="8">
        <f t="shared" si="438"/>
        <v>700</v>
      </c>
      <c r="AC711" s="8">
        <f t="shared" si="438"/>
        <v>700</v>
      </c>
      <c r="AD711" s="8">
        <f t="shared" si="438"/>
        <v>695</v>
      </c>
      <c r="AE711" s="8">
        <f t="shared" si="438"/>
        <v>690</v>
      </c>
      <c r="AF711" s="8">
        <f t="shared" si="438"/>
        <v>690</v>
      </c>
      <c r="AG711" s="8">
        <f t="shared" si="438"/>
        <v>685</v>
      </c>
      <c r="AH711" s="8" t="str">
        <f t="shared" si="435"/>
        <v/>
      </c>
      <c r="AI711" s="8" t="str">
        <f t="shared" si="435"/>
        <v/>
      </c>
      <c r="AJ711" s="8" t="str">
        <f t="shared" si="435"/>
        <v/>
      </c>
      <c r="AK711" s="8" t="str">
        <f t="shared" si="435"/>
        <v/>
      </c>
      <c r="AL711" s="8" t="str">
        <f t="shared" si="435"/>
        <v/>
      </c>
      <c r="AM711" s="8" t="str">
        <f t="shared" si="435"/>
        <v/>
      </c>
      <c r="AN711" s="8" t="str">
        <f t="shared" si="435"/>
        <v/>
      </c>
      <c r="AO711" s="8" t="str">
        <f t="shared" si="435"/>
        <v/>
      </c>
      <c r="AQ711" s="8">
        <f t="shared" si="406"/>
        <v>155</v>
      </c>
      <c r="AR711" s="8">
        <f t="shared" si="407"/>
        <v>30.15</v>
      </c>
      <c r="AS711" s="8" t="str">
        <f t="shared" si="408"/>
        <v>MI002_E1</v>
      </c>
      <c r="AT711" s="8">
        <f t="shared" si="409"/>
        <v>800</v>
      </c>
      <c r="AU711" s="8">
        <f t="shared" si="410"/>
        <v>800</v>
      </c>
      <c r="AV711" s="8">
        <f t="shared" si="411"/>
        <v>800</v>
      </c>
      <c r="AW711" s="8">
        <f t="shared" si="412"/>
        <v>800</v>
      </c>
      <c r="AX711" s="8">
        <f t="shared" si="413"/>
        <v>800</v>
      </c>
      <c r="AY711" s="8">
        <f t="shared" si="414"/>
        <v>790</v>
      </c>
      <c r="AZ711" s="8">
        <f t="shared" si="415"/>
        <v>785</v>
      </c>
      <c r="BA711" s="8">
        <f t="shared" si="416"/>
        <v>780</v>
      </c>
      <c r="BB711" s="8">
        <f t="shared" si="417"/>
        <v>775</v>
      </c>
      <c r="BC711" s="8">
        <f t="shared" si="418"/>
        <v>770</v>
      </c>
      <c r="BD711" s="8">
        <f t="shared" si="419"/>
        <v>765</v>
      </c>
      <c r="BE711" s="8">
        <f t="shared" si="420"/>
        <v>765</v>
      </c>
      <c r="BF711" s="8">
        <f t="shared" si="421"/>
        <v>760</v>
      </c>
      <c r="BG711" s="8">
        <f t="shared" si="422"/>
        <v>755</v>
      </c>
      <c r="BH711" s="8">
        <f t="shared" si="423"/>
        <v>755</v>
      </c>
      <c r="BI711" s="8">
        <f t="shared" si="424"/>
        <v>750</v>
      </c>
      <c r="BJ711" s="8" t="str">
        <f t="shared" si="425"/>
        <v/>
      </c>
      <c r="BK711" s="8" t="str">
        <f t="shared" si="426"/>
        <v/>
      </c>
      <c r="BL711" s="8" t="str">
        <f t="shared" si="427"/>
        <v/>
      </c>
      <c r="BM711" s="8" t="str">
        <f t="shared" si="428"/>
        <v/>
      </c>
      <c r="BN711" s="8" t="str">
        <f t="shared" si="429"/>
        <v/>
      </c>
      <c r="BO711" s="8" t="str">
        <f t="shared" si="430"/>
        <v/>
      </c>
      <c r="BP711" s="8" t="str">
        <f t="shared" si="431"/>
        <v/>
      </c>
      <c r="BQ711" s="8" t="str">
        <f t="shared" si="432"/>
        <v/>
      </c>
    </row>
    <row r="712" spans="1:69" x14ac:dyDescent="0.2">
      <c r="A712" s="8" t="str">
        <f>Binning!B709</f>
        <v>DISP</v>
      </c>
      <c r="B712" s="8" t="str">
        <f>Binning!C709</f>
        <v>MI002</v>
      </c>
      <c r="C712" s="8" t="str">
        <f>Binning!D709</f>
        <v>E2</v>
      </c>
      <c r="D712" s="8" t="str">
        <f>Binning!F709</f>
        <v>MI002_E2</v>
      </c>
      <c r="E712" s="8" t="str">
        <f>Binning!G709</f>
        <v>Bin1</v>
      </c>
      <c r="F712" s="8">
        <f>Binning!H709</f>
        <v>815</v>
      </c>
      <c r="G712" s="8">
        <f>Binning!I709</f>
        <v>85</v>
      </c>
      <c r="H712" s="8">
        <f>Binning!J709</f>
        <v>46.7</v>
      </c>
      <c r="J712" s="8">
        <f>Binning!L709</f>
        <v>725</v>
      </c>
      <c r="K712" s="8">
        <f>Binning!M709</f>
        <v>555</v>
      </c>
      <c r="L712" s="8">
        <f>Binning!N709</f>
        <v>65</v>
      </c>
      <c r="M712" s="8">
        <f>Binning!Y709</f>
        <v>5</v>
      </c>
      <c r="O712" s="8">
        <f t="shared" si="404"/>
        <v>155</v>
      </c>
      <c r="P712" s="8">
        <f>Binning!AZ709</f>
        <v>30.15</v>
      </c>
      <c r="Q712" s="8" t="str">
        <f t="shared" si="405"/>
        <v>MI002_E2</v>
      </c>
      <c r="R712" s="8">
        <f t="shared" si="438"/>
        <v>725</v>
      </c>
      <c r="S712" s="8">
        <f t="shared" si="438"/>
        <v>725</v>
      </c>
      <c r="T712" s="8">
        <f t="shared" si="438"/>
        <v>725</v>
      </c>
      <c r="U712" s="8">
        <f t="shared" si="438"/>
        <v>725</v>
      </c>
      <c r="V712" s="8">
        <f t="shared" si="438"/>
        <v>720</v>
      </c>
      <c r="W712" s="8">
        <f t="shared" si="438"/>
        <v>710</v>
      </c>
      <c r="X712" s="8">
        <f t="shared" si="438"/>
        <v>705</v>
      </c>
      <c r="Y712" s="8">
        <f t="shared" si="438"/>
        <v>700</v>
      </c>
      <c r="Z712" s="8">
        <f t="shared" si="438"/>
        <v>695</v>
      </c>
      <c r="AA712" s="8">
        <f t="shared" si="438"/>
        <v>690</v>
      </c>
      <c r="AB712" s="8">
        <f t="shared" si="438"/>
        <v>685</v>
      </c>
      <c r="AC712" s="8">
        <f t="shared" si="438"/>
        <v>685</v>
      </c>
      <c r="AD712" s="8">
        <f t="shared" si="438"/>
        <v>680</v>
      </c>
      <c r="AE712" s="8">
        <f t="shared" si="438"/>
        <v>675</v>
      </c>
      <c r="AF712" s="8">
        <f t="shared" si="438"/>
        <v>675</v>
      </c>
      <c r="AG712" s="8">
        <f t="shared" si="438"/>
        <v>670</v>
      </c>
      <c r="AH712" s="8" t="str">
        <f t="shared" si="435"/>
        <v/>
      </c>
      <c r="AI712" s="8" t="str">
        <f t="shared" si="435"/>
        <v/>
      </c>
      <c r="AJ712" s="8" t="str">
        <f t="shared" si="435"/>
        <v/>
      </c>
      <c r="AK712" s="8" t="str">
        <f t="shared" si="435"/>
        <v/>
      </c>
      <c r="AL712" s="8" t="str">
        <f t="shared" ref="AG712:AO744" si="439">IF($O712*1.03&gt;AL$2,MAX(MIN(FLOOR(($F712-$G712*LOG10($P712*AL$2/100))/$M712,1)*$M712,$J712),$K712),"")</f>
        <v/>
      </c>
      <c r="AM712" s="8" t="str">
        <f t="shared" si="439"/>
        <v/>
      </c>
      <c r="AN712" s="8" t="str">
        <f t="shared" si="439"/>
        <v/>
      </c>
      <c r="AO712" s="8" t="str">
        <f t="shared" si="439"/>
        <v/>
      </c>
      <c r="AQ712" s="8">
        <f t="shared" si="406"/>
        <v>155</v>
      </c>
      <c r="AR712" s="8">
        <f t="shared" si="407"/>
        <v>30.15</v>
      </c>
      <c r="AS712" s="8" t="str">
        <f t="shared" si="408"/>
        <v>MI002_E2</v>
      </c>
      <c r="AT712" s="8">
        <f t="shared" si="409"/>
        <v>790</v>
      </c>
      <c r="AU712" s="8">
        <f t="shared" si="410"/>
        <v>790</v>
      </c>
      <c r="AV712" s="8">
        <f t="shared" si="411"/>
        <v>790</v>
      </c>
      <c r="AW712" s="8">
        <f t="shared" si="412"/>
        <v>790</v>
      </c>
      <c r="AX712" s="8">
        <f t="shared" si="413"/>
        <v>785</v>
      </c>
      <c r="AY712" s="8">
        <f t="shared" si="414"/>
        <v>775</v>
      </c>
      <c r="AZ712" s="8">
        <f t="shared" si="415"/>
        <v>770</v>
      </c>
      <c r="BA712" s="8">
        <f t="shared" si="416"/>
        <v>765</v>
      </c>
      <c r="BB712" s="8">
        <f t="shared" si="417"/>
        <v>760</v>
      </c>
      <c r="BC712" s="8">
        <f t="shared" si="418"/>
        <v>755</v>
      </c>
      <c r="BD712" s="8">
        <f t="shared" si="419"/>
        <v>750</v>
      </c>
      <c r="BE712" s="8">
        <f t="shared" si="420"/>
        <v>750</v>
      </c>
      <c r="BF712" s="8">
        <f t="shared" si="421"/>
        <v>745</v>
      </c>
      <c r="BG712" s="8">
        <f t="shared" si="422"/>
        <v>740</v>
      </c>
      <c r="BH712" s="8">
        <f t="shared" si="423"/>
        <v>740</v>
      </c>
      <c r="BI712" s="8">
        <f t="shared" si="424"/>
        <v>735</v>
      </c>
      <c r="BJ712" s="8" t="str">
        <f t="shared" si="425"/>
        <v/>
      </c>
      <c r="BK712" s="8" t="str">
        <f t="shared" si="426"/>
        <v/>
      </c>
      <c r="BL712" s="8" t="str">
        <f t="shared" si="427"/>
        <v/>
      </c>
      <c r="BM712" s="8" t="str">
        <f t="shared" si="428"/>
        <v/>
      </c>
      <c r="BN712" s="8" t="str">
        <f t="shared" si="429"/>
        <v/>
      </c>
      <c r="BO712" s="8" t="str">
        <f t="shared" si="430"/>
        <v/>
      </c>
      <c r="BP712" s="8" t="str">
        <f t="shared" si="431"/>
        <v/>
      </c>
      <c r="BQ712" s="8" t="str">
        <f t="shared" si="432"/>
        <v/>
      </c>
    </row>
    <row r="713" spans="1:69" x14ac:dyDescent="0.2">
      <c r="A713" s="8" t="str">
        <f>Binning!B710</f>
        <v>DISP</v>
      </c>
      <c r="B713" s="8" t="str">
        <f>Binning!C710</f>
        <v>MI002</v>
      </c>
      <c r="C713" s="8" t="str">
        <f>Binning!D710</f>
        <v>E3</v>
      </c>
      <c r="D713" s="8" t="str">
        <f>Binning!F710</f>
        <v>MI002_E3</v>
      </c>
      <c r="E713" s="8" t="str">
        <f>Binning!G710</f>
        <v>Bin1</v>
      </c>
      <c r="F713" s="8">
        <f>Binning!H710</f>
        <v>800</v>
      </c>
      <c r="G713" s="8">
        <f>Binning!I710</f>
        <v>85</v>
      </c>
      <c r="H713" s="8">
        <f>Binning!J710</f>
        <v>46.7</v>
      </c>
      <c r="J713" s="8">
        <f>Binning!L710</f>
        <v>715</v>
      </c>
      <c r="K713" s="8">
        <f>Binning!M710</f>
        <v>555</v>
      </c>
      <c r="L713" s="8">
        <f>Binning!N710</f>
        <v>65</v>
      </c>
      <c r="M713" s="8">
        <f>Binning!Y710</f>
        <v>5</v>
      </c>
      <c r="O713" s="8">
        <f t="shared" si="404"/>
        <v>155</v>
      </c>
      <c r="P713" s="8">
        <f>Binning!AZ710</f>
        <v>30.15</v>
      </c>
      <c r="Q713" s="8" t="str">
        <f t="shared" si="405"/>
        <v>MI002_E3</v>
      </c>
      <c r="R713" s="8">
        <f t="shared" si="438"/>
        <v>715</v>
      </c>
      <c r="S713" s="8">
        <f t="shared" si="438"/>
        <v>715</v>
      </c>
      <c r="T713" s="8">
        <f t="shared" si="438"/>
        <v>715</v>
      </c>
      <c r="U713" s="8">
        <f t="shared" si="438"/>
        <v>715</v>
      </c>
      <c r="V713" s="8">
        <f t="shared" si="438"/>
        <v>705</v>
      </c>
      <c r="W713" s="8">
        <f t="shared" si="438"/>
        <v>695</v>
      </c>
      <c r="X713" s="8">
        <f t="shared" si="438"/>
        <v>690</v>
      </c>
      <c r="Y713" s="8">
        <f t="shared" si="438"/>
        <v>685</v>
      </c>
      <c r="Z713" s="8">
        <f t="shared" si="438"/>
        <v>680</v>
      </c>
      <c r="AA713" s="8">
        <f t="shared" si="438"/>
        <v>675</v>
      </c>
      <c r="AB713" s="8">
        <f t="shared" si="438"/>
        <v>670</v>
      </c>
      <c r="AC713" s="8">
        <f t="shared" si="438"/>
        <v>670</v>
      </c>
      <c r="AD713" s="8">
        <f t="shared" si="438"/>
        <v>665</v>
      </c>
      <c r="AE713" s="8">
        <f t="shared" si="438"/>
        <v>660</v>
      </c>
      <c r="AF713" s="8">
        <f t="shared" si="438"/>
        <v>660</v>
      </c>
      <c r="AG713" s="8">
        <f t="shared" si="438"/>
        <v>655</v>
      </c>
      <c r="AH713" s="8" t="str">
        <f t="shared" si="439"/>
        <v/>
      </c>
      <c r="AI713" s="8" t="str">
        <f t="shared" si="439"/>
        <v/>
      </c>
      <c r="AJ713" s="8" t="str">
        <f t="shared" si="439"/>
        <v/>
      </c>
      <c r="AK713" s="8" t="str">
        <f t="shared" si="439"/>
        <v/>
      </c>
      <c r="AL713" s="8" t="str">
        <f t="shared" si="439"/>
        <v/>
      </c>
      <c r="AM713" s="8" t="str">
        <f t="shared" si="439"/>
        <v/>
      </c>
      <c r="AN713" s="8" t="str">
        <f t="shared" si="439"/>
        <v/>
      </c>
      <c r="AO713" s="8" t="str">
        <f t="shared" si="439"/>
        <v/>
      </c>
      <c r="AQ713" s="8">
        <f t="shared" si="406"/>
        <v>155</v>
      </c>
      <c r="AR713" s="8">
        <f t="shared" si="407"/>
        <v>30.15</v>
      </c>
      <c r="AS713" s="8" t="str">
        <f t="shared" si="408"/>
        <v>MI002_E3</v>
      </c>
      <c r="AT713" s="8">
        <f t="shared" si="409"/>
        <v>780</v>
      </c>
      <c r="AU713" s="8">
        <f t="shared" si="410"/>
        <v>780</v>
      </c>
      <c r="AV713" s="8">
        <f t="shared" si="411"/>
        <v>780</v>
      </c>
      <c r="AW713" s="8">
        <f t="shared" si="412"/>
        <v>780</v>
      </c>
      <c r="AX713" s="8">
        <f t="shared" si="413"/>
        <v>770</v>
      </c>
      <c r="AY713" s="8">
        <f t="shared" si="414"/>
        <v>760</v>
      </c>
      <c r="AZ713" s="8">
        <f t="shared" si="415"/>
        <v>755</v>
      </c>
      <c r="BA713" s="8">
        <f t="shared" si="416"/>
        <v>750</v>
      </c>
      <c r="BB713" s="8">
        <f t="shared" si="417"/>
        <v>745</v>
      </c>
      <c r="BC713" s="8">
        <f t="shared" si="418"/>
        <v>740</v>
      </c>
      <c r="BD713" s="8">
        <f t="shared" si="419"/>
        <v>735</v>
      </c>
      <c r="BE713" s="8">
        <f t="shared" si="420"/>
        <v>735</v>
      </c>
      <c r="BF713" s="8">
        <f t="shared" si="421"/>
        <v>730</v>
      </c>
      <c r="BG713" s="8">
        <f t="shared" si="422"/>
        <v>725</v>
      </c>
      <c r="BH713" s="8">
        <f t="shared" si="423"/>
        <v>725</v>
      </c>
      <c r="BI713" s="8">
        <f t="shared" si="424"/>
        <v>720</v>
      </c>
      <c r="BJ713" s="8" t="str">
        <f t="shared" si="425"/>
        <v/>
      </c>
      <c r="BK713" s="8" t="str">
        <f t="shared" si="426"/>
        <v/>
      </c>
      <c r="BL713" s="8" t="str">
        <f t="shared" si="427"/>
        <v/>
      </c>
      <c r="BM713" s="8" t="str">
        <f t="shared" si="428"/>
        <v/>
      </c>
      <c r="BN713" s="8" t="str">
        <f t="shared" si="429"/>
        <v/>
      </c>
      <c r="BO713" s="8" t="str">
        <f t="shared" si="430"/>
        <v/>
      </c>
      <c r="BP713" s="8" t="str">
        <f t="shared" si="431"/>
        <v/>
      </c>
      <c r="BQ713" s="8" t="str">
        <f t="shared" si="432"/>
        <v/>
      </c>
    </row>
    <row r="714" spans="1:69" x14ac:dyDescent="0.2">
      <c r="A714" s="8" t="str">
        <f>Binning!B711</f>
        <v>DISP</v>
      </c>
      <c r="B714" s="8" t="str">
        <f>Binning!C711</f>
        <v>MI002</v>
      </c>
      <c r="C714" s="8" t="str">
        <f>Binning!D711</f>
        <v>E4</v>
      </c>
      <c r="D714" s="8" t="str">
        <f>Binning!F711</f>
        <v>MI002_E4</v>
      </c>
      <c r="E714" s="8" t="str">
        <f>Binning!G711</f>
        <v>Bin1</v>
      </c>
      <c r="F714" s="8">
        <f>Binning!H711</f>
        <v>785</v>
      </c>
      <c r="G714" s="8">
        <f>Binning!I711</f>
        <v>85</v>
      </c>
      <c r="H714" s="8">
        <f>Binning!J711</f>
        <v>46.7</v>
      </c>
      <c r="J714" s="8">
        <f>Binning!L711</f>
        <v>715</v>
      </c>
      <c r="K714" s="8">
        <f>Binning!M711</f>
        <v>555</v>
      </c>
      <c r="L714" s="8">
        <f>Binning!N711</f>
        <v>65</v>
      </c>
      <c r="M714" s="8">
        <f>Binning!Y711</f>
        <v>5</v>
      </c>
      <c r="O714" s="8">
        <f t="shared" si="404"/>
        <v>155</v>
      </c>
      <c r="P714" s="8">
        <f>Binning!AZ711</f>
        <v>30.15</v>
      </c>
      <c r="Q714" s="8" t="str">
        <f t="shared" si="405"/>
        <v>MI002_E4</v>
      </c>
      <c r="R714" s="8">
        <f t="shared" si="438"/>
        <v>715</v>
      </c>
      <c r="S714" s="8">
        <f t="shared" si="438"/>
        <v>715</v>
      </c>
      <c r="T714" s="8">
        <f t="shared" si="438"/>
        <v>715</v>
      </c>
      <c r="U714" s="8">
        <f t="shared" si="438"/>
        <v>700</v>
      </c>
      <c r="V714" s="8">
        <f t="shared" si="438"/>
        <v>690</v>
      </c>
      <c r="W714" s="8">
        <f t="shared" si="438"/>
        <v>680</v>
      </c>
      <c r="X714" s="8">
        <f t="shared" si="438"/>
        <v>675</v>
      </c>
      <c r="Y714" s="8">
        <f t="shared" si="438"/>
        <v>670</v>
      </c>
      <c r="Z714" s="8">
        <f t="shared" si="438"/>
        <v>665</v>
      </c>
      <c r="AA714" s="8">
        <f t="shared" si="438"/>
        <v>660</v>
      </c>
      <c r="AB714" s="8">
        <f t="shared" si="438"/>
        <v>655</v>
      </c>
      <c r="AC714" s="8">
        <f t="shared" si="438"/>
        <v>655</v>
      </c>
      <c r="AD714" s="8">
        <f t="shared" si="438"/>
        <v>650</v>
      </c>
      <c r="AE714" s="8">
        <f t="shared" si="438"/>
        <v>645</v>
      </c>
      <c r="AF714" s="8">
        <f t="shared" si="438"/>
        <v>645</v>
      </c>
      <c r="AG714" s="8">
        <f t="shared" si="438"/>
        <v>640</v>
      </c>
      <c r="AH714" s="8" t="str">
        <f t="shared" si="439"/>
        <v/>
      </c>
      <c r="AI714" s="8" t="str">
        <f t="shared" si="439"/>
        <v/>
      </c>
      <c r="AJ714" s="8" t="str">
        <f t="shared" si="439"/>
        <v/>
      </c>
      <c r="AK714" s="8" t="str">
        <f t="shared" si="439"/>
        <v/>
      </c>
      <c r="AL714" s="8" t="str">
        <f t="shared" si="439"/>
        <v/>
      </c>
      <c r="AM714" s="8" t="str">
        <f t="shared" si="439"/>
        <v/>
      </c>
      <c r="AN714" s="8" t="str">
        <f t="shared" si="439"/>
        <v/>
      </c>
      <c r="AO714" s="8" t="str">
        <f t="shared" si="439"/>
        <v/>
      </c>
      <c r="AQ714" s="8">
        <f t="shared" si="406"/>
        <v>155</v>
      </c>
      <c r="AR714" s="8">
        <f t="shared" si="407"/>
        <v>30.15</v>
      </c>
      <c r="AS714" s="8" t="str">
        <f t="shared" si="408"/>
        <v>MI002_E4</v>
      </c>
      <c r="AT714" s="8">
        <f t="shared" si="409"/>
        <v>780</v>
      </c>
      <c r="AU714" s="8">
        <f t="shared" si="410"/>
        <v>780</v>
      </c>
      <c r="AV714" s="8">
        <f t="shared" si="411"/>
        <v>780</v>
      </c>
      <c r="AW714" s="8">
        <f t="shared" si="412"/>
        <v>765</v>
      </c>
      <c r="AX714" s="8">
        <f t="shared" si="413"/>
        <v>755</v>
      </c>
      <c r="AY714" s="8">
        <f t="shared" si="414"/>
        <v>745</v>
      </c>
      <c r="AZ714" s="8">
        <f t="shared" si="415"/>
        <v>740</v>
      </c>
      <c r="BA714" s="8">
        <f t="shared" si="416"/>
        <v>735</v>
      </c>
      <c r="BB714" s="8">
        <f t="shared" si="417"/>
        <v>730</v>
      </c>
      <c r="BC714" s="8">
        <f t="shared" si="418"/>
        <v>725</v>
      </c>
      <c r="BD714" s="8">
        <f t="shared" si="419"/>
        <v>720</v>
      </c>
      <c r="BE714" s="8">
        <f t="shared" si="420"/>
        <v>720</v>
      </c>
      <c r="BF714" s="8">
        <f t="shared" si="421"/>
        <v>715</v>
      </c>
      <c r="BG714" s="8">
        <f t="shared" si="422"/>
        <v>710</v>
      </c>
      <c r="BH714" s="8">
        <f t="shared" si="423"/>
        <v>710</v>
      </c>
      <c r="BI714" s="8">
        <f t="shared" si="424"/>
        <v>705</v>
      </c>
      <c r="BJ714" s="8" t="str">
        <f t="shared" si="425"/>
        <v/>
      </c>
      <c r="BK714" s="8" t="str">
        <f t="shared" si="426"/>
        <v/>
      </c>
      <c r="BL714" s="8" t="str">
        <f t="shared" si="427"/>
        <v/>
      </c>
      <c r="BM714" s="8" t="str">
        <f t="shared" si="428"/>
        <v/>
      </c>
      <c r="BN714" s="8" t="str">
        <f t="shared" si="429"/>
        <v/>
      </c>
      <c r="BO714" s="8" t="str">
        <f t="shared" si="430"/>
        <v/>
      </c>
      <c r="BP714" s="8" t="str">
        <f t="shared" si="431"/>
        <v/>
      </c>
      <c r="BQ714" s="8" t="str">
        <f t="shared" si="432"/>
        <v/>
      </c>
    </row>
    <row r="715" spans="1:69" x14ac:dyDescent="0.2">
      <c r="A715" s="8" t="str">
        <f>Binning!B712</f>
        <v>DISP</v>
      </c>
      <c r="B715" s="8" t="str">
        <f>Binning!C712</f>
        <v>MI002</v>
      </c>
      <c r="C715" s="8" t="str">
        <f>Binning!D712</f>
        <v>E5</v>
      </c>
      <c r="D715" s="8" t="str">
        <f>Binning!F712</f>
        <v>MI002_E5</v>
      </c>
      <c r="E715" s="8" t="str">
        <f>Binning!G712</f>
        <v>Bin1</v>
      </c>
      <c r="F715" s="8">
        <f>Binning!H712</f>
        <v>770</v>
      </c>
      <c r="G715" s="8">
        <f>Binning!I712</f>
        <v>85</v>
      </c>
      <c r="H715" s="8">
        <f>Binning!J712</f>
        <v>46.7</v>
      </c>
      <c r="J715" s="8">
        <f>Binning!L712</f>
        <v>715</v>
      </c>
      <c r="K715" s="8">
        <f>Binning!M712</f>
        <v>555</v>
      </c>
      <c r="L715" s="8">
        <f>Binning!N712</f>
        <v>65</v>
      </c>
      <c r="M715" s="8">
        <f>Binning!Y712</f>
        <v>5</v>
      </c>
      <c r="O715" s="8">
        <f t="shared" si="404"/>
        <v>155</v>
      </c>
      <c r="P715" s="8">
        <f>Binning!AZ712</f>
        <v>30.15</v>
      </c>
      <c r="Q715" s="8" t="str">
        <f t="shared" si="405"/>
        <v>MI002_E5</v>
      </c>
      <c r="R715" s="8">
        <f t="shared" ref="R715:AG730" si="440">IF($O715*1.03&gt;R$2,MAX(MIN(FLOOR(($F715-$G715*LOG10($P715*R$2/100))/$M715,1)*$M715,$J715),$K715),"")</f>
        <v>715</v>
      </c>
      <c r="S715" s="8">
        <f t="shared" si="440"/>
        <v>715</v>
      </c>
      <c r="T715" s="8">
        <f t="shared" si="440"/>
        <v>700</v>
      </c>
      <c r="U715" s="8">
        <f t="shared" si="440"/>
        <v>685</v>
      </c>
      <c r="V715" s="8">
        <f t="shared" si="440"/>
        <v>675</v>
      </c>
      <c r="W715" s="8">
        <f t="shared" si="440"/>
        <v>665</v>
      </c>
      <c r="X715" s="8">
        <f t="shared" si="440"/>
        <v>660</v>
      </c>
      <c r="Y715" s="8">
        <f t="shared" si="440"/>
        <v>655</v>
      </c>
      <c r="Z715" s="8">
        <f t="shared" si="440"/>
        <v>650</v>
      </c>
      <c r="AA715" s="8">
        <f t="shared" si="440"/>
        <v>645</v>
      </c>
      <c r="AB715" s="8">
        <f t="shared" si="440"/>
        <v>640</v>
      </c>
      <c r="AC715" s="8">
        <f t="shared" si="440"/>
        <v>640</v>
      </c>
      <c r="AD715" s="8">
        <f t="shared" si="440"/>
        <v>635</v>
      </c>
      <c r="AE715" s="8">
        <f t="shared" si="440"/>
        <v>630</v>
      </c>
      <c r="AF715" s="8">
        <f t="shared" si="440"/>
        <v>630</v>
      </c>
      <c r="AG715" s="8">
        <f t="shared" si="440"/>
        <v>625</v>
      </c>
      <c r="AH715" s="8" t="str">
        <f t="shared" si="439"/>
        <v/>
      </c>
      <c r="AI715" s="8" t="str">
        <f t="shared" si="439"/>
        <v/>
      </c>
      <c r="AJ715" s="8" t="str">
        <f t="shared" si="439"/>
        <v/>
      </c>
      <c r="AK715" s="8" t="str">
        <f t="shared" si="439"/>
        <v/>
      </c>
      <c r="AL715" s="8" t="str">
        <f t="shared" si="439"/>
        <v/>
      </c>
      <c r="AM715" s="8" t="str">
        <f t="shared" si="439"/>
        <v/>
      </c>
      <c r="AN715" s="8" t="str">
        <f t="shared" si="439"/>
        <v/>
      </c>
      <c r="AO715" s="8" t="str">
        <f t="shared" si="439"/>
        <v/>
      </c>
      <c r="AQ715" s="8">
        <f t="shared" si="406"/>
        <v>155</v>
      </c>
      <c r="AR715" s="8">
        <f t="shared" si="407"/>
        <v>30.15</v>
      </c>
      <c r="AS715" s="8" t="str">
        <f t="shared" si="408"/>
        <v>MI002_E5</v>
      </c>
      <c r="AT715" s="8">
        <f t="shared" si="409"/>
        <v>780</v>
      </c>
      <c r="AU715" s="8">
        <f t="shared" si="410"/>
        <v>780</v>
      </c>
      <c r="AV715" s="8">
        <f t="shared" si="411"/>
        <v>765</v>
      </c>
      <c r="AW715" s="8">
        <f t="shared" si="412"/>
        <v>750</v>
      </c>
      <c r="AX715" s="8">
        <f t="shared" si="413"/>
        <v>740</v>
      </c>
      <c r="AY715" s="8">
        <f t="shared" si="414"/>
        <v>730</v>
      </c>
      <c r="AZ715" s="8">
        <f t="shared" si="415"/>
        <v>725</v>
      </c>
      <c r="BA715" s="8">
        <f t="shared" si="416"/>
        <v>720</v>
      </c>
      <c r="BB715" s="8">
        <f t="shared" si="417"/>
        <v>715</v>
      </c>
      <c r="BC715" s="8">
        <f t="shared" si="418"/>
        <v>710</v>
      </c>
      <c r="BD715" s="8">
        <f t="shared" si="419"/>
        <v>705</v>
      </c>
      <c r="BE715" s="8">
        <f t="shared" si="420"/>
        <v>705</v>
      </c>
      <c r="BF715" s="8">
        <f t="shared" si="421"/>
        <v>700</v>
      </c>
      <c r="BG715" s="8">
        <f t="shared" si="422"/>
        <v>695</v>
      </c>
      <c r="BH715" s="8">
        <f t="shared" si="423"/>
        <v>695</v>
      </c>
      <c r="BI715" s="8">
        <f t="shared" si="424"/>
        <v>690</v>
      </c>
      <c r="BJ715" s="8" t="str">
        <f t="shared" si="425"/>
        <v/>
      </c>
      <c r="BK715" s="8" t="str">
        <f t="shared" si="426"/>
        <v/>
      </c>
      <c r="BL715" s="8" t="str">
        <f t="shared" si="427"/>
        <v/>
      </c>
      <c r="BM715" s="8" t="str">
        <f t="shared" si="428"/>
        <v/>
      </c>
      <c r="BN715" s="8" t="str">
        <f t="shared" si="429"/>
        <v/>
      </c>
      <c r="BO715" s="8" t="str">
        <f t="shared" si="430"/>
        <v/>
      </c>
      <c r="BP715" s="8" t="str">
        <f t="shared" si="431"/>
        <v/>
      </c>
      <c r="BQ715" s="8" t="str">
        <f t="shared" si="432"/>
        <v/>
      </c>
    </row>
    <row r="716" spans="1:69" x14ac:dyDescent="0.2">
      <c r="A716" s="8" t="str">
        <f>Binning!B713</f>
        <v>DISP</v>
      </c>
      <c r="B716" s="8" t="str">
        <f>Binning!C713</f>
        <v>MI002</v>
      </c>
      <c r="C716" s="8" t="str">
        <f>Binning!D713</f>
        <v>E6</v>
      </c>
      <c r="D716" s="8" t="str">
        <f>Binning!F713</f>
        <v>MI002_E6</v>
      </c>
      <c r="E716" s="8" t="str">
        <f>Binning!G713</f>
        <v>Bin1</v>
      </c>
      <c r="F716" s="8">
        <f>Binning!H713</f>
        <v>755</v>
      </c>
      <c r="G716" s="8">
        <f>Binning!I713</f>
        <v>85</v>
      </c>
      <c r="H716" s="8">
        <f>Binning!J713</f>
        <v>46.7</v>
      </c>
      <c r="J716" s="8">
        <f>Binning!L713</f>
        <v>715</v>
      </c>
      <c r="K716" s="8">
        <f>Binning!M713</f>
        <v>555</v>
      </c>
      <c r="L716" s="8">
        <f>Binning!N713</f>
        <v>65</v>
      </c>
      <c r="M716" s="8">
        <f>Binning!Y713</f>
        <v>5</v>
      </c>
      <c r="O716" s="8">
        <f t="shared" si="404"/>
        <v>155</v>
      </c>
      <c r="P716" s="8">
        <f>Binning!AZ713</f>
        <v>30.15</v>
      </c>
      <c r="Q716" s="8" t="str">
        <f t="shared" si="405"/>
        <v>MI002_E6</v>
      </c>
      <c r="R716" s="8">
        <f t="shared" si="440"/>
        <v>715</v>
      </c>
      <c r="S716" s="8">
        <f t="shared" si="440"/>
        <v>710</v>
      </c>
      <c r="T716" s="8">
        <f t="shared" si="440"/>
        <v>685</v>
      </c>
      <c r="U716" s="8">
        <f t="shared" si="440"/>
        <v>670</v>
      </c>
      <c r="V716" s="8">
        <f t="shared" si="440"/>
        <v>660</v>
      </c>
      <c r="W716" s="8">
        <f t="shared" si="440"/>
        <v>650</v>
      </c>
      <c r="X716" s="8">
        <f t="shared" si="440"/>
        <v>645</v>
      </c>
      <c r="Y716" s="8">
        <f t="shared" si="440"/>
        <v>640</v>
      </c>
      <c r="Z716" s="8">
        <f t="shared" si="440"/>
        <v>635</v>
      </c>
      <c r="AA716" s="8">
        <f t="shared" si="440"/>
        <v>630</v>
      </c>
      <c r="AB716" s="8">
        <f t="shared" si="440"/>
        <v>625</v>
      </c>
      <c r="AC716" s="8">
        <f t="shared" si="440"/>
        <v>625</v>
      </c>
      <c r="AD716" s="8">
        <f t="shared" si="440"/>
        <v>620</v>
      </c>
      <c r="AE716" s="8">
        <f t="shared" si="440"/>
        <v>615</v>
      </c>
      <c r="AF716" s="8">
        <f t="shared" si="440"/>
        <v>615</v>
      </c>
      <c r="AG716" s="8">
        <f t="shared" si="440"/>
        <v>610</v>
      </c>
      <c r="AH716" s="8" t="str">
        <f t="shared" si="439"/>
        <v/>
      </c>
      <c r="AI716" s="8" t="str">
        <f t="shared" si="439"/>
        <v/>
      </c>
      <c r="AJ716" s="8" t="str">
        <f t="shared" si="439"/>
        <v/>
      </c>
      <c r="AK716" s="8" t="str">
        <f t="shared" si="439"/>
        <v/>
      </c>
      <c r="AL716" s="8" t="str">
        <f t="shared" si="439"/>
        <v/>
      </c>
      <c r="AM716" s="8" t="str">
        <f t="shared" si="439"/>
        <v/>
      </c>
      <c r="AN716" s="8" t="str">
        <f t="shared" si="439"/>
        <v/>
      </c>
      <c r="AO716" s="8" t="str">
        <f t="shared" si="439"/>
        <v/>
      </c>
      <c r="AQ716" s="8">
        <f t="shared" si="406"/>
        <v>155</v>
      </c>
      <c r="AR716" s="8">
        <f t="shared" si="407"/>
        <v>30.15</v>
      </c>
      <c r="AS716" s="8" t="str">
        <f t="shared" si="408"/>
        <v>MI002_E6</v>
      </c>
      <c r="AT716" s="8">
        <f t="shared" si="409"/>
        <v>780</v>
      </c>
      <c r="AU716" s="8">
        <f t="shared" si="410"/>
        <v>775</v>
      </c>
      <c r="AV716" s="8">
        <f t="shared" si="411"/>
        <v>750</v>
      </c>
      <c r="AW716" s="8">
        <f t="shared" si="412"/>
        <v>735</v>
      </c>
      <c r="AX716" s="8">
        <f t="shared" si="413"/>
        <v>725</v>
      </c>
      <c r="AY716" s="8">
        <f t="shared" si="414"/>
        <v>715</v>
      </c>
      <c r="AZ716" s="8">
        <f t="shared" si="415"/>
        <v>710</v>
      </c>
      <c r="BA716" s="8">
        <f t="shared" si="416"/>
        <v>705</v>
      </c>
      <c r="BB716" s="8">
        <f t="shared" si="417"/>
        <v>700</v>
      </c>
      <c r="BC716" s="8">
        <f t="shared" si="418"/>
        <v>695</v>
      </c>
      <c r="BD716" s="8">
        <f t="shared" si="419"/>
        <v>690</v>
      </c>
      <c r="BE716" s="8">
        <f t="shared" si="420"/>
        <v>690</v>
      </c>
      <c r="BF716" s="8">
        <f t="shared" si="421"/>
        <v>685</v>
      </c>
      <c r="BG716" s="8">
        <f t="shared" si="422"/>
        <v>680</v>
      </c>
      <c r="BH716" s="8">
        <f t="shared" si="423"/>
        <v>680</v>
      </c>
      <c r="BI716" s="8">
        <f t="shared" si="424"/>
        <v>675</v>
      </c>
      <c r="BJ716" s="8" t="str">
        <f t="shared" si="425"/>
        <v/>
      </c>
      <c r="BK716" s="8" t="str">
        <f t="shared" si="426"/>
        <v/>
      </c>
      <c r="BL716" s="8" t="str">
        <f t="shared" si="427"/>
        <v/>
      </c>
      <c r="BM716" s="8" t="str">
        <f t="shared" si="428"/>
        <v/>
      </c>
      <c r="BN716" s="8" t="str">
        <f t="shared" si="429"/>
        <v/>
      </c>
      <c r="BO716" s="8" t="str">
        <f t="shared" si="430"/>
        <v/>
      </c>
      <c r="BP716" s="8" t="str">
        <f t="shared" si="431"/>
        <v/>
      </c>
      <c r="BQ716" s="8" t="str">
        <f t="shared" si="432"/>
        <v/>
      </c>
    </row>
    <row r="717" spans="1:69" x14ac:dyDescent="0.2">
      <c r="A717" s="8" t="str">
        <f>Binning!B714</f>
        <v>DISP</v>
      </c>
      <c r="B717" s="8" t="str">
        <f>Binning!C714</f>
        <v>MI002</v>
      </c>
      <c r="C717" s="8" t="str">
        <f>Binning!D714</f>
        <v>E7</v>
      </c>
      <c r="D717" s="8" t="str">
        <f>Binning!F714</f>
        <v>MI002_E7</v>
      </c>
      <c r="E717" s="8" t="str">
        <f>Binning!G714</f>
        <v>Bin1</v>
      </c>
      <c r="F717" s="8">
        <f>Binning!H714</f>
        <v>740</v>
      </c>
      <c r="G717" s="8">
        <f>Binning!I714</f>
        <v>85</v>
      </c>
      <c r="H717" s="8">
        <f>Binning!J714</f>
        <v>46.7</v>
      </c>
      <c r="J717" s="8">
        <f>Binning!L714</f>
        <v>715</v>
      </c>
      <c r="K717" s="8">
        <f>Binning!M714</f>
        <v>555</v>
      </c>
      <c r="L717" s="8">
        <f>Binning!N714</f>
        <v>65</v>
      </c>
      <c r="M717" s="8">
        <f>Binning!Y714</f>
        <v>5</v>
      </c>
      <c r="O717" s="8">
        <f t="shared" si="404"/>
        <v>155</v>
      </c>
      <c r="P717" s="8">
        <f>Binning!AZ714</f>
        <v>30.15</v>
      </c>
      <c r="Q717" s="8" t="str">
        <f t="shared" si="405"/>
        <v>MI002_E7</v>
      </c>
      <c r="R717" s="8">
        <f t="shared" si="440"/>
        <v>715</v>
      </c>
      <c r="S717" s="8">
        <f t="shared" si="440"/>
        <v>695</v>
      </c>
      <c r="T717" s="8">
        <f t="shared" si="440"/>
        <v>670</v>
      </c>
      <c r="U717" s="8">
        <f t="shared" si="440"/>
        <v>655</v>
      </c>
      <c r="V717" s="8">
        <f t="shared" si="440"/>
        <v>645</v>
      </c>
      <c r="W717" s="8">
        <f t="shared" si="440"/>
        <v>635</v>
      </c>
      <c r="X717" s="8">
        <f t="shared" si="440"/>
        <v>630</v>
      </c>
      <c r="Y717" s="8">
        <f t="shared" si="440"/>
        <v>625</v>
      </c>
      <c r="Z717" s="8">
        <f t="shared" si="440"/>
        <v>620</v>
      </c>
      <c r="AA717" s="8">
        <f t="shared" si="440"/>
        <v>615</v>
      </c>
      <c r="AB717" s="8">
        <f t="shared" si="440"/>
        <v>610</v>
      </c>
      <c r="AC717" s="8">
        <f t="shared" si="440"/>
        <v>610</v>
      </c>
      <c r="AD717" s="8">
        <f t="shared" si="440"/>
        <v>605</v>
      </c>
      <c r="AE717" s="8">
        <f t="shared" si="440"/>
        <v>600</v>
      </c>
      <c r="AF717" s="8">
        <f t="shared" si="440"/>
        <v>600</v>
      </c>
      <c r="AG717" s="8">
        <f t="shared" si="440"/>
        <v>595</v>
      </c>
      <c r="AH717" s="8" t="str">
        <f t="shared" si="439"/>
        <v/>
      </c>
      <c r="AI717" s="8" t="str">
        <f t="shared" si="439"/>
        <v/>
      </c>
      <c r="AJ717" s="8" t="str">
        <f t="shared" si="439"/>
        <v/>
      </c>
      <c r="AK717" s="8" t="str">
        <f t="shared" si="439"/>
        <v/>
      </c>
      <c r="AL717" s="8" t="str">
        <f t="shared" si="439"/>
        <v/>
      </c>
      <c r="AM717" s="8" t="str">
        <f t="shared" si="439"/>
        <v/>
      </c>
      <c r="AN717" s="8" t="str">
        <f t="shared" si="439"/>
        <v/>
      </c>
      <c r="AO717" s="8" t="str">
        <f t="shared" si="439"/>
        <v/>
      </c>
      <c r="AQ717" s="8">
        <f t="shared" si="406"/>
        <v>155</v>
      </c>
      <c r="AR717" s="8">
        <f t="shared" si="407"/>
        <v>30.15</v>
      </c>
      <c r="AS717" s="8" t="str">
        <f t="shared" si="408"/>
        <v>MI002_E7</v>
      </c>
      <c r="AT717" s="8">
        <f t="shared" si="409"/>
        <v>780</v>
      </c>
      <c r="AU717" s="8">
        <f t="shared" si="410"/>
        <v>760</v>
      </c>
      <c r="AV717" s="8">
        <f t="shared" si="411"/>
        <v>735</v>
      </c>
      <c r="AW717" s="8">
        <f t="shared" si="412"/>
        <v>720</v>
      </c>
      <c r="AX717" s="8">
        <f t="shared" si="413"/>
        <v>710</v>
      </c>
      <c r="AY717" s="8">
        <f t="shared" si="414"/>
        <v>700</v>
      </c>
      <c r="AZ717" s="8">
        <f t="shared" si="415"/>
        <v>695</v>
      </c>
      <c r="BA717" s="8">
        <f t="shared" si="416"/>
        <v>690</v>
      </c>
      <c r="BB717" s="8">
        <f t="shared" si="417"/>
        <v>685</v>
      </c>
      <c r="BC717" s="8">
        <f t="shared" si="418"/>
        <v>680</v>
      </c>
      <c r="BD717" s="8">
        <f t="shared" si="419"/>
        <v>675</v>
      </c>
      <c r="BE717" s="8">
        <f t="shared" si="420"/>
        <v>675</v>
      </c>
      <c r="BF717" s="8">
        <f t="shared" si="421"/>
        <v>670</v>
      </c>
      <c r="BG717" s="8">
        <f t="shared" si="422"/>
        <v>665</v>
      </c>
      <c r="BH717" s="8">
        <f t="shared" si="423"/>
        <v>665</v>
      </c>
      <c r="BI717" s="8">
        <f t="shared" si="424"/>
        <v>660</v>
      </c>
      <c r="BJ717" s="8" t="str">
        <f t="shared" si="425"/>
        <v/>
      </c>
      <c r="BK717" s="8" t="str">
        <f t="shared" si="426"/>
        <v/>
      </c>
      <c r="BL717" s="8" t="str">
        <f t="shared" si="427"/>
        <v/>
      </c>
      <c r="BM717" s="8" t="str">
        <f t="shared" si="428"/>
        <v/>
      </c>
      <c r="BN717" s="8" t="str">
        <f t="shared" si="429"/>
        <v/>
      </c>
      <c r="BO717" s="8" t="str">
        <f t="shared" si="430"/>
        <v/>
      </c>
      <c r="BP717" s="8" t="str">
        <f t="shared" si="431"/>
        <v/>
      </c>
      <c r="BQ717" s="8" t="str">
        <f t="shared" si="432"/>
        <v/>
      </c>
    </row>
    <row r="718" spans="1:69" x14ac:dyDescent="0.2">
      <c r="A718" s="8" t="str">
        <f>Binning!B715</f>
        <v>DISP</v>
      </c>
      <c r="B718" s="8" t="str">
        <f>Binning!C715</f>
        <v>MI002</v>
      </c>
      <c r="C718" s="8" t="str">
        <f>Binning!D715</f>
        <v>E8</v>
      </c>
      <c r="D718" s="8" t="str">
        <f>Binning!F715</f>
        <v>MI002_E8</v>
      </c>
      <c r="E718" s="8" t="str">
        <f>Binning!G715</f>
        <v>Bin1</v>
      </c>
      <c r="F718" s="8">
        <f>Binning!H715</f>
        <v>725</v>
      </c>
      <c r="G718" s="8">
        <f>Binning!I715</f>
        <v>85</v>
      </c>
      <c r="H718" s="8">
        <f>Binning!J715</f>
        <v>46.7</v>
      </c>
      <c r="J718" s="8">
        <f>Binning!L715</f>
        <v>715</v>
      </c>
      <c r="K718" s="8">
        <f>Binning!M715</f>
        <v>555</v>
      </c>
      <c r="L718" s="8">
        <f>Binning!N715</f>
        <v>65</v>
      </c>
      <c r="M718" s="8">
        <f>Binning!Y715</f>
        <v>5</v>
      </c>
      <c r="O718" s="8">
        <f t="shared" si="404"/>
        <v>155</v>
      </c>
      <c r="P718" s="8">
        <f>Binning!AZ715</f>
        <v>30.15</v>
      </c>
      <c r="Q718" s="8" t="str">
        <f t="shared" si="405"/>
        <v>MI002_E8</v>
      </c>
      <c r="R718" s="8">
        <f t="shared" si="440"/>
        <v>715</v>
      </c>
      <c r="S718" s="8">
        <f t="shared" si="440"/>
        <v>680</v>
      </c>
      <c r="T718" s="8">
        <f t="shared" si="440"/>
        <v>655</v>
      </c>
      <c r="U718" s="8">
        <f t="shared" si="440"/>
        <v>640</v>
      </c>
      <c r="V718" s="8">
        <f t="shared" si="440"/>
        <v>630</v>
      </c>
      <c r="W718" s="8">
        <f t="shared" si="440"/>
        <v>620</v>
      </c>
      <c r="X718" s="8">
        <f t="shared" si="440"/>
        <v>615</v>
      </c>
      <c r="Y718" s="8">
        <f t="shared" si="440"/>
        <v>610</v>
      </c>
      <c r="Z718" s="8">
        <f t="shared" si="440"/>
        <v>605</v>
      </c>
      <c r="AA718" s="8">
        <f t="shared" si="440"/>
        <v>600</v>
      </c>
      <c r="AB718" s="8">
        <f t="shared" si="440"/>
        <v>595</v>
      </c>
      <c r="AC718" s="8">
        <f t="shared" si="440"/>
        <v>595</v>
      </c>
      <c r="AD718" s="8">
        <f t="shared" si="440"/>
        <v>590</v>
      </c>
      <c r="AE718" s="8">
        <f t="shared" si="440"/>
        <v>585</v>
      </c>
      <c r="AF718" s="8">
        <f t="shared" si="440"/>
        <v>585</v>
      </c>
      <c r="AG718" s="8">
        <f t="shared" si="440"/>
        <v>580</v>
      </c>
      <c r="AH718" s="8" t="str">
        <f t="shared" si="439"/>
        <v/>
      </c>
      <c r="AI718" s="8" t="str">
        <f t="shared" si="439"/>
        <v/>
      </c>
      <c r="AJ718" s="8" t="str">
        <f t="shared" si="439"/>
        <v/>
      </c>
      <c r="AK718" s="8" t="str">
        <f t="shared" si="439"/>
        <v/>
      </c>
      <c r="AL718" s="8" t="str">
        <f t="shared" si="439"/>
        <v/>
      </c>
      <c r="AM718" s="8" t="str">
        <f t="shared" si="439"/>
        <v/>
      </c>
      <c r="AN718" s="8" t="str">
        <f t="shared" si="439"/>
        <v/>
      </c>
      <c r="AO718" s="8" t="str">
        <f t="shared" si="439"/>
        <v/>
      </c>
      <c r="AQ718" s="8">
        <f t="shared" si="406"/>
        <v>155</v>
      </c>
      <c r="AR718" s="8">
        <f t="shared" si="407"/>
        <v>30.15</v>
      </c>
      <c r="AS718" s="8" t="str">
        <f t="shared" si="408"/>
        <v>MI002_E8</v>
      </c>
      <c r="AT718" s="8">
        <f t="shared" si="409"/>
        <v>780</v>
      </c>
      <c r="AU718" s="8">
        <f t="shared" si="410"/>
        <v>745</v>
      </c>
      <c r="AV718" s="8">
        <f t="shared" si="411"/>
        <v>720</v>
      </c>
      <c r="AW718" s="8">
        <f t="shared" si="412"/>
        <v>705</v>
      </c>
      <c r="AX718" s="8">
        <f t="shared" si="413"/>
        <v>695</v>
      </c>
      <c r="AY718" s="8">
        <f t="shared" si="414"/>
        <v>685</v>
      </c>
      <c r="AZ718" s="8">
        <f t="shared" si="415"/>
        <v>680</v>
      </c>
      <c r="BA718" s="8">
        <f t="shared" si="416"/>
        <v>675</v>
      </c>
      <c r="BB718" s="8">
        <f t="shared" si="417"/>
        <v>670</v>
      </c>
      <c r="BC718" s="8">
        <f t="shared" si="418"/>
        <v>665</v>
      </c>
      <c r="BD718" s="8">
        <f t="shared" si="419"/>
        <v>660</v>
      </c>
      <c r="BE718" s="8">
        <f t="shared" si="420"/>
        <v>660</v>
      </c>
      <c r="BF718" s="8">
        <f t="shared" si="421"/>
        <v>655</v>
      </c>
      <c r="BG718" s="8">
        <f t="shared" si="422"/>
        <v>650</v>
      </c>
      <c r="BH718" s="8">
        <f t="shared" si="423"/>
        <v>650</v>
      </c>
      <c r="BI718" s="8">
        <f t="shared" si="424"/>
        <v>645</v>
      </c>
      <c r="BJ718" s="8" t="str">
        <f t="shared" si="425"/>
        <v/>
      </c>
      <c r="BK718" s="8" t="str">
        <f t="shared" si="426"/>
        <v/>
      </c>
      <c r="BL718" s="8" t="str">
        <f t="shared" si="427"/>
        <v/>
      </c>
      <c r="BM718" s="8" t="str">
        <f t="shared" si="428"/>
        <v/>
      </c>
      <c r="BN718" s="8" t="str">
        <f t="shared" si="429"/>
        <v/>
      </c>
      <c r="BO718" s="8" t="str">
        <f t="shared" si="430"/>
        <v/>
      </c>
      <c r="BP718" s="8" t="str">
        <f t="shared" si="431"/>
        <v/>
      </c>
      <c r="BQ718" s="8" t="str">
        <f t="shared" si="432"/>
        <v/>
      </c>
    </row>
    <row r="719" spans="1:69" x14ac:dyDescent="0.2">
      <c r="A719" s="8" t="str">
        <f>Binning!B716</f>
        <v>DISP</v>
      </c>
      <c r="B719" s="8" t="str">
        <f>Binning!C716</f>
        <v>MI002</v>
      </c>
      <c r="C719" s="8" t="str">
        <f>Binning!D716</f>
        <v>E9</v>
      </c>
      <c r="D719" s="8" t="str">
        <f>Binning!F716</f>
        <v>MI002_E9</v>
      </c>
      <c r="E719" s="8" t="str">
        <f>Binning!G716</f>
        <v>Bin1</v>
      </c>
      <c r="F719" s="8">
        <f>Binning!H716</f>
        <v>710</v>
      </c>
      <c r="G719" s="8">
        <f>Binning!I716</f>
        <v>85</v>
      </c>
      <c r="H719" s="8">
        <f>Binning!J716</f>
        <v>46.7</v>
      </c>
      <c r="J719" s="8">
        <f>Binning!L716</f>
        <v>715</v>
      </c>
      <c r="K719" s="8">
        <f>Binning!M716</f>
        <v>555</v>
      </c>
      <c r="L719" s="8">
        <f>Binning!N716</f>
        <v>65</v>
      </c>
      <c r="M719" s="8">
        <f>Binning!Y716</f>
        <v>5</v>
      </c>
      <c r="O719" s="8">
        <f t="shared" si="404"/>
        <v>155</v>
      </c>
      <c r="P719" s="8">
        <f>Binning!AZ716</f>
        <v>30.15</v>
      </c>
      <c r="Q719" s="8" t="str">
        <f t="shared" si="405"/>
        <v>MI002_E9</v>
      </c>
      <c r="R719" s="8">
        <f t="shared" si="440"/>
        <v>715</v>
      </c>
      <c r="S719" s="8">
        <f t="shared" si="440"/>
        <v>665</v>
      </c>
      <c r="T719" s="8">
        <f t="shared" si="440"/>
        <v>640</v>
      </c>
      <c r="U719" s="8">
        <f t="shared" si="440"/>
        <v>625</v>
      </c>
      <c r="V719" s="8">
        <f t="shared" si="440"/>
        <v>615</v>
      </c>
      <c r="W719" s="8">
        <f t="shared" si="440"/>
        <v>605</v>
      </c>
      <c r="X719" s="8">
        <f t="shared" si="440"/>
        <v>600</v>
      </c>
      <c r="Y719" s="8">
        <f t="shared" si="440"/>
        <v>595</v>
      </c>
      <c r="Z719" s="8">
        <f t="shared" si="440"/>
        <v>590</v>
      </c>
      <c r="AA719" s="8">
        <f t="shared" si="440"/>
        <v>585</v>
      </c>
      <c r="AB719" s="8">
        <f t="shared" si="440"/>
        <v>580</v>
      </c>
      <c r="AC719" s="8">
        <f t="shared" si="440"/>
        <v>580</v>
      </c>
      <c r="AD719" s="8">
        <f t="shared" si="440"/>
        <v>575</v>
      </c>
      <c r="AE719" s="8">
        <f t="shared" si="440"/>
        <v>570</v>
      </c>
      <c r="AF719" s="8">
        <f t="shared" si="440"/>
        <v>570</v>
      </c>
      <c r="AG719" s="8">
        <f t="shared" si="439"/>
        <v>565</v>
      </c>
      <c r="AH719" s="8" t="str">
        <f t="shared" si="439"/>
        <v/>
      </c>
      <c r="AI719" s="8" t="str">
        <f t="shared" si="439"/>
        <v/>
      </c>
      <c r="AJ719" s="8" t="str">
        <f t="shared" si="439"/>
        <v/>
      </c>
      <c r="AK719" s="8" t="str">
        <f t="shared" si="439"/>
        <v/>
      </c>
      <c r="AL719" s="8" t="str">
        <f t="shared" si="439"/>
        <v/>
      </c>
      <c r="AM719" s="8" t="str">
        <f t="shared" si="439"/>
        <v/>
      </c>
      <c r="AN719" s="8" t="str">
        <f t="shared" si="439"/>
        <v/>
      </c>
      <c r="AO719" s="8" t="str">
        <f t="shared" si="439"/>
        <v/>
      </c>
      <c r="AQ719" s="8">
        <f t="shared" si="406"/>
        <v>155</v>
      </c>
      <c r="AR719" s="8">
        <f t="shared" si="407"/>
        <v>30.15</v>
      </c>
      <c r="AS719" s="8" t="str">
        <f t="shared" si="408"/>
        <v>MI002_E9</v>
      </c>
      <c r="AT719" s="8">
        <f t="shared" si="409"/>
        <v>780</v>
      </c>
      <c r="AU719" s="8">
        <f t="shared" si="410"/>
        <v>730</v>
      </c>
      <c r="AV719" s="8">
        <f t="shared" si="411"/>
        <v>705</v>
      </c>
      <c r="AW719" s="8">
        <f t="shared" si="412"/>
        <v>690</v>
      </c>
      <c r="AX719" s="8">
        <f t="shared" si="413"/>
        <v>680</v>
      </c>
      <c r="AY719" s="8">
        <f t="shared" si="414"/>
        <v>670</v>
      </c>
      <c r="AZ719" s="8">
        <f t="shared" si="415"/>
        <v>665</v>
      </c>
      <c r="BA719" s="8">
        <f t="shared" si="416"/>
        <v>660</v>
      </c>
      <c r="BB719" s="8">
        <f t="shared" si="417"/>
        <v>655</v>
      </c>
      <c r="BC719" s="8">
        <f t="shared" si="418"/>
        <v>650</v>
      </c>
      <c r="BD719" s="8">
        <f t="shared" si="419"/>
        <v>645</v>
      </c>
      <c r="BE719" s="8">
        <f t="shared" si="420"/>
        <v>645</v>
      </c>
      <c r="BF719" s="8">
        <f t="shared" si="421"/>
        <v>640</v>
      </c>
      <c r="BG719" s="8">
        <f t="shared" si="422"/>
        <v>635</v>
      </c>
      <c r="BH719" s="8">
        <f t="shared" si="423"/>
        <v>635</v>
      </c>
      <c r="BI719" s="8">
        <f t="shared" si="424"/>
        <v>630</v>
      </c>
      <c r="BJ719" s="8" t="str">
        <f t="shared" si="425"/>
        <v/>
      </c>
      <c r="BK719" s="8" t="str">
        <f t="shared" si="426"/>
        <v/>
      </c>
      <c r="BL719" s="8" t="str">
        <f t="shared" si="427"/>
        <v/>
      </c>
      <c r="BM719" s="8" t="str">
        <f t="shared" si="428"/>
        <v/>
      </c>
      <c r="BN719" s="8" t="str">
        <f t="shared" si="429"/>
        <v/>
      </c>
      <c r="BO719" s="8" t="str">
        <f t="shared" si="430"/>
        <v/>
      </c>
      <c r="BP719" s="8" t="str">
        <f t="shared" si="431"/>
        <v/>
      </c>
      <c r="BQ719" s="8" t="str">
        <f t="shared" si="432"/>
        <v/>
      </c>
    </row>
    <row r="720" spans="1:69" x14ac:dyDescent="0.2">
      <c r="A720" s="8" t="str">
        <f>Binning!B717</f>
        <v>DISP</v>
      </c>
      <c r="B720" s="8" t="str">
        <f>Binning!C717</f>
        <v>MI002</v>
      </c>
      <c r="C720" s="8" t="str">
        <f>Binning!D717</f>
        <v>E10</v>
      </c>
      <c r="D720" s="8" t="str">
        <f>Binning!F717</f>
        <v>MI002_E10</v>
      </c>
      <c r="E720" s="8" t="str">
        <f>Binning!G717</f>
        <v>Bin1</v>
      </c>
      <c r="F720" s="8">
        <f>Binning!H717</f>
        <v>695</v>
      </c>
      <c r="G720" s="8">
        <f>Binning!I717</f>
        <v>85</v>
      </c>
      <c r="H720" s="8">
        <f>Binning!J717</f>
        <v>46.7</v>
      </c>
      <c r="J720" s="8">
        <f>Binning!L717</f>
        <v>715</v>
      </c>
      <c r="K720" s="8">
        <f>Binning!M717</f>
        <v>555</v>
      </c>
      <c r="L720" s="8">
        <f>Binning!N717</f>
        <v>65</v>
      </c>
      <c r="M720" s="8">
        <f>Binning!Y717</f>
        <v>5</v>
      </c>
      <c r="O720" s="8">
        <f t="shared" ref="O720:O746" si="441">ROUND(100*H720/P720,0)</f>
        <v>155</v>
      </c>
      <c r="P720" s="8">
        <f>Binning!AZ717</f>
        <v>30.15</v>
      </c>
      <c r="Q720" s="8" t="str">
        <f t="shared" ref="Q720:Q775" si="442">D720</f>
        <v>MI002_E10</v>
      </c>
      <c r="R720" s="8">
        <f t="shared" si="440"/>
        <v>715</v>
      </c>
      <c r="S720" s="8">
        <f t="shared" si="440"/>
        <v>650</v>
      </c>
      <c r="T720" s="8">
        <f t="shared" si="440"/>
        <v>625</v>
      </c>
      <c r="U720" s="8">
        <f t="shared" si="440"/>
        <v>610</v>
      </c>
      <c r="V720" s="8">
        <f t="shared" si="440"/>
        <v>600</v>
      </c>
      <c r="W720" s="8">
        <f t="shared" si="440"/>
        <v>590</v>
      </c>
      <c r="X720" s="8">
        <f t="shared" si="440"/>
        <v>585</v>
      </c>
      <c r="Y720" s="8">
        <f t="shared" si="440"/>
        <v>580</v>
      </c>
      <c r="Z720" s="8">
        <f t="shared" si="440"/>
        <v>575</v>
      </c>
      <c r="AA720" s="8">
        <f t="shared" si="440"/>
        <v>570</v>
      </c>
      <c r="AB720" s="8">
        <f t="shared" si="440"/>
        <v>565</v>
      </c>
      <c r="AC720" s="8">
        <f t="shared" si="440"/>
        <v>565</v>
      </c>
      <c r="AD720" s="8">
        <f t="shared" si="440"/>
        <v>560</v>
      </c>
      <c r="AE720" s="8">
        <f t="shared" si="440"/>
        <v>555</v>
      </c>
      <c r="AF720" s="8">
        <f t="shared" si="440"/>
        <v>555</v>
      </c>
      <c r="AG720" s="8">
        <f t="shared" si="440"/>
        <v>555</v>
      </c>
      <c r="AH720" s="8" t="str">
        <f t="shared" si="439"/>
        <v/>
      </c>
      <c r="AI720" s="8" t="str">
        <f t="shared" si="439"/>
        <v/>
      </c>
      <c r="AJ720" s="8" t="str">
        <f t="shared" si="439"/>
        <v/>
      </c>
      <c r="AK720" s="8" t="str">
        <f t="shared" si="439"/>
        <v/>
      </c>
      <c r="AL720" s="8" t="str">
        <f t="shared" si="439"/>
        <v/>
      </c>
      <c r="AM720" s="8" t="str">
        <f t="shared" si="439"/>
        <v/>
      </c>
      <c r="AN720" s="8" t="str">
        <f t="shared" si="439"/>
        <v/>
      </c>
      <c r="AO720" s="8" t="str">
        <f t="shared" si="439"/>
        <v/>
      </c>
      <c r="AQ720" s="8">
        <f t="shared" si="406"/>
        <v>155</v>
      </c>
      <c r="AR720" s="8">
        <f t="shared" si="407"/>
        <v>30.15</v>
      </c>
      <c r="AS720" s="8" t="str">
        <f t="shared" si="408"/>
        <v>MI002_E10</v>
      </c>
      <c r="AT720" s="8">
        <f t="shared" si="409"/>
        <v>780</v>
      </c>
      <c r="AU720" s="8">
        <f t="shared" si="410"/>
        <v>715</v>
      </c>
      <c r="AV720" s="8">
        <f t="shared" si="411"/>
        <v>690</v>
      </c>
      <c r="AW720" s="8">
        <f t="shared" si="412"/>
        <v>675</v>
      </c>
      <c r="AX720" s="8">
        <f t="shared" si="413"/>
        <v>665</v>
      </c>
      <c r="AY720" s="8">
        <f t="shared" si="414"/>
        <v>655</v>
      </c>
      <c r="AZ720" s="8">
        <f t="shared" si="415"/>
        <v>650</v>
      </c>
      <c r="BA720" s="8">
        <f t="shared" si="416"/>
        <v>645</v>
      </c>
      <c r="BB720" s="8">
        <f t="shared" si="417"/>
        <v>640</v>
      </c>
      <c r="BC720" s="8">
        <f t="shared" si="418"/>
        <v>635</v>
      </c>
      <c r="BD720" s="8">
        <f t="shared" si="419"/>
        <v>630</v>
      </c>
      <c r="BE720" s="8">
        <f t="shared" si="420"/>
        <v>630</v>
      </c>
      <c r="BF720" s="8">
        <f t="shared" si="421"/>
        <v>625</v>
      </c>
      <c r="BG720" s="8">
        <f t="shared" si="422"/>
        <v>620</v>
      </c>
      <c r="BH720" s="8">
        <f t="shared" si="423"/>
        <v>620</v>
      </c>
      <c r="BI720" s="8">
        <f t="shared" si="424"/>
        <v>620</v>
      </c>
      <c r="BJ720" s="8" t="str">
        <f t="shared" si="425"/>
        <v/>
      </c>
      <c r="BK720" s="8" t="str">
        <f t="shared" si="426"/>
        <v/>
      </c>
      <c r="BL720" s="8" t="str">
        <f t="shared" si="427"/>
        <v/>
      </c>
      <c r="BM720" s="8" t="str">
        <f t="shared" si="428"/>
        <v/>
      </c>
      <c r="BN720" s="8" t="str">
        <f t="shared" si="429"/>
        <v/>
      </c>
      <c r="BO720" s="8" t="str">
        <f t="shared" si="430"/>
        <v/>
      </c>
      <c r="BP720" s="8" t="str">
        <f t="shared" si="431"/>
        <v/>
      </c>
      <c r="BQ720" s="8" t="str">
        <f t="shared" si="432"/>
        <v/>
      </c>
    </row>
    <row r="721" spans="1:69" x14ac:dyDescent="0.2">
      <c r="A721" s="8" t="str">
        <f>Binning!B718</f>
        <v>DISP</v>
      </c>
      <c r="B721" s="8" t="str">
        <f>Binning!C718</f>
        <v>MI002</v>
      </c>
      <c r="C721" s="8" t="str">
        <f>Binning!D718</f>
        <v>E11</v>
      </c>
      <c r="D721" s="8" t="str">
        <f>Binning!F718</f>
        <v>MI002_E11</v>
      </c>
      <c r="E721" s="8" t="str">
        <f>Binning!G718</f>
        <v>Bin1</v>
      </c>
      <c r="F721" s="8">
        <f>Binning!H718</f>
        <v>680</v>
      </c>
      <c r="G721" s="8">
        <f>Binning!I718</f>
        <v>85</v>
      </c>
      <c r="H721" s="8">
        <f>Binning!J718</f>
        <v>46.7</v>
      </c>
      <c r="J721" s="8">
        <f>Binning!L718</f>
        <v>715</v>
      </c>
      <c r="K721" s="8">
        <f>Binning!M718</f>
        <v>555</v>
      </c>
      <c r="L721" s="8">
        <f>Binning!N718</f>
        <v>65</v>
      </c>
      <c r="M721" s="8">
        <f>Binning!Y718</f>
        <v>5</v>
      </c>
      <c r="O721" s="8">
        <f t="shared" si="441"/>
        <v>155</v>
      </c>
      <c r="P721" s="8">
        <f>Binning!AZ718</f>
        <v>30.15</v>
      </c>
      <c r="Q721" s="8" t="str">
        <f t="shared" si="442"/>
        <v>MI002_E11</v>
      </c>
      <c r="R721" s="8">
        <f t="shared" si="440"/>
        <v>715</v>
      </c>
      <c r="S721" s="8">
        <f t="shared" si="440"/>
        <v>635</v>
      </c>
      <c r="T721" s="8">
        <f t="shared" si="440"/>
        <v>610</v>
      </c>
      <c r="U721" s="8">
        <f t="shared" si="440"/>
        <v>595</v>
      </c>
      <c r="V721" s="8">
        <f t="shared" si="440"/>
        <v>585</v>
      </c>
      <c r="W721" s="8">
        <f t="shared" si="440"/>
        <v>575</v>
      </c>
      <c r="X721" s="8">
        <f t="shared" si="440"/>
        <v>570</v>
      </c>
      <c r="Y721" s="8">
        <f t="shared" si="440"/>
        <v>565</v>
      </c>
      <c r="Z721" s="8">
        <f t="shared" si="440"/>
        <v>560</v>
      </c>
      <c r="AA721" s="8">
        <f t="shared" si="440"/>
        <v>555</v>
      </c>
      <c r="AB721" s="8">
        <f t="shared" si="440"/>
        <v>555</v>
      </c>
      <c r="AC721" s="8">
        <f t="shared" si="440"/>
        <v>555</v>
      </c>
      <c r="AD721" s="8">
        <f t="shared" si="440"/>
        <v>555</v>
      </c>
      <c r="AE721" s="8">
        <f t="shared" si="440"/>
        <v>555</v>
      </c>
      <c r="AF721" s="8">
        <f t="shared" si="440"/>
        <v>555</v>
      </c>
      <c r="AG721" s="8">
        <f t="shared" si="440"/>
        <v>555</v>
      </c>
      <c r="AH721" s="8" t="str">
        <f t="shared" si="439"/>
        <v/>
      </c>
      <c r="AI721" s="8" t="str">
        <f t="shared" si="439"/>
        <v/>
      </c>
      <c r="AJ721" s="8" t="str">
        <f t="shared" si="439"/>
        <v/>
      </c>
      <c r="AK721" s="8" t="str">
        <f t="shared" si="439"/>
        <v/>
      </c>
      <c r="AL721" s="8" t="str">
        <f t="shared" si="439"/>
        <v/>
      </c>
      <c r="AM721" s="8" t="str">
        <f t="shared" si="439"/>
        <v/>
      </c>
      <c r="AN721" s="8" t="str">
        <f t="shared" si="439"/>
        <v/>
      </c>
      <c r="AO721" s="8" t="str">
        <f t="shared" si="439"/>
        <v/>
      </c>
      <c r="AQ721" s="8">
        <f t="shared" si="406"/>
        <v>155</v>
      </c>
      <c r="AR721" s="8">
        <f t="shared" si="407"/>
        <v>30.15</v>
      </c>
      <c r="AS721" s="8" t="str">
        <f t="shared" si="408"/>
        <v>MI002_E11</v>
      </c>
      <c r="AT721" s="8">
        <f t="shared" si="409"/>
        <v>780</v>
      </c>
      <c r="AU721" s="8">
        <f t="shared" si="410"/>
        <v>700</v>
      </c>
      <c r="AV721" s="8">
        <f t="shared" si="411"/>
        <v>675</v>
      </c>
      <c r="AW721" s="8">
        <f t="shared" si="412"/>
        <v>660</v>
      </c>
      <c r="AX721" s="8">
        <f t="shared" si="413"/>
        <v>650</v>
      </c>
      <c r="AY721" s="8">
        <f t="shared" si="414"/>
        <v>640</v>
      </c>
      <c r="AZ721" s="8">
        <f t="shared" si="415"/>
        <v>635</v>
      </c>
      <c r="BA721" s="8">
        <f t="shared" si="416"/>
        <v>630</v>
      </c>
      <c r="BB721" s="8">
        <f t="shared" si="417"/>
        <v>625</v>
      </c>
      <c r="BC721" s="8">
        <f t="shared" si="418"/>
        <v>620</v>
      </c>
      <c r="BD721" s="8">
        <f t="shared" si="419"/>
        <v>620</v>
      </c>
      <c r="BE721" s="8">
        <f t="shared" si="420"/>
        <v>620</v>
      </c>
      <c r="BF721" s="8">
        <f t="shared" si="421"/>
        <v>620</v>
      </c>
      <c r="BG721" s="8">
        <f t="shared" si="422"/>
        <v>620</v>
      </c>
      <c r="BH721" s="8">
        <f t="shared" si="423"/>
        <v>620</v>
      </c>
      <c r="BI721" s="8">
        <f t="shared" si="424"/>
        <v>620</v>
      </c>
      <c r="BJ721" s="8" t="str">
        <f t="shared" si="425"/>
        <v/>
      </c>
      <c r="BK721" s="8" t="str">
        <f t="shared" si="426"/>
        <v/>
      </c>
      <c r="BL721" s="8" t="str">
        <f t="shared" si="427"/>
        <v/>
      </c>
      <c r="BM721" s="8" t="str">
        <f t="shared" si="428"/>
        <v/>
      </c>
      <c r="BN721" s="8" t="str">
        <f t="shared" si="429"/>
        <v/>
      </c>
      <c r="BO721" s="8" t="str">
        <f t="shared" si="430"/>
        <v/>
      </c>
      <c r="BP721" s="8" t="str">
        <f t="shared" si="431"/>
        <v/>
      </c>
      <c r="BQ721" s="8" t="str">
        <f t="shared" si="432"/>
        <v/>
      </c>
    </row>
    <row r="722" spans="1:69" x14ac:dyDescent="0.2">
      <c r="A722" s="8" t="str">
        <f>Binning!B719</f>
        <v>DISP</v>
      </c>
      <c r="B722" s="8" t="str">
        <f>Binning!C719</f>
        <v>MI002</v>
      </c>
      <c r="C722" s="8" t="str">
        <f>Binning!D719</f>
        <v>E12</v>
      </c>
      <c r="D722" s="8" t="str">
        <f>Binning!F719</f>
        <v>MI002_E12</v>
      </c>
      <c r="E722" s="8" t="str">
        <f>Binning!G719</f>
        <v>Bin1</v>
      </c>
      <c r="F722" s="8">
        <f>Binning!H719</f>
        <v>665</v>
      </c>
      <c r="G722" s="8">
        <f>Binning!I719</f>
        <v>85</v>
      </c>
      <c r="H722" s="8">
        <f>Binning!J719</f>
        <v>46.7</v>
      </c>
      <c r="J722" s="8">
        <f>Binning!L719</f>
        <v>715</v>
      </c>
      <c r="K722" s="8">
        <f>Binning!M719</f>
        <v>555</v>
      </c>
      <c r="L722" s="8">
        <f>Binning!N719</f>
        <v>65</v>
      </c>
      <c r="M722" s="8">
        <f>Binning!Y719</f>
        <v>5</v>
      </c>
      <c r="O722" s="8">
        <f t="shared" si="441"/>
        <v>155</v>
      </c>
      <c r="P722" s="8">
        <f>Binning!AZ719</f>
        <v>30.15</v>
      </c>
      <c r="Q722" s="8" t="str">
        <f t="shared" si="442"/>
        <v>MI002_E12</v>
      </c>
      <c r="R722" s="8">
        <f t="shared" si="440"/>
        <v>705</v>
      </c>
      <c r="S722" s="8">
        <f t="shared" si="440"/>
        <v>620</v>
      </c>
      <c r="T722" s="8">
        <f t="shared" si="440"/>
        <v>595</v>
      </c>
      <c r="U722" s="8">
        <f t="shared" si="440"/>
        <v>580</v>
      </c>
      <c r="V722" s="8">
        <f t="shared" si="440"/>
        <v>570</v>
      </c>
      <c r="W722" s="8">
        <f t="shared" si="440"/>
        <v>560</v>
      </c>
      <c r="X722" s="8">
        <f t="shared" si="440"/>
        <v>555</v>
      </c>
      <c r="Y722" s="8">
        <f t="shared" si="440"/>
        <v>555</v>
      </c>
      <c r="Z722" s="8">
        <f t="shared" si="440"/>
        <v>555</v>
      </c>
      <c r="AA722" s="8">
        <f t="shared" si="440"/>
        <v>555</v>
      </c>
      <c r="AB722" s="8">
        <f t="shared" si="440"/>
        <v>555</v>
      </c>
      <c r="AC722" s="8">
        <f t="shared" si="440"/>
        <v>555</v>
      </c>
      <c r="AD722" s="8">
        <f t="shared" si="440"/>
        <v>555</v>
      </c>
      <c r="AE722" s="8">
        <f t="shared" si="440"/>
        <v>555</v>
      </c>
      <c r="AF722" s="8">
        <f t="shared" si="440"/>
        <v>555</v>
      </c>
      <c r="AG722" s="8">
        <f t="shared" si="440"/>
        <v>555</v>
      </c>
      <c r="AH722" s="8" t="str">
        <f t="shared" si="439"/>
        <v/>
      </c>
      <c r="AI722" s="8" t="str">
        <f t="shared" si="439"/>
        <v/>
      </c>
      <c r="AJ722" s="8" t="str">
        <f t="shared" si="439"/>
        <v/>
      </c>
      <c r="AK722" s="8" t="str">
        <f t="shared" si="439"/>
        <v/>
      </c>
      <c r="AL722" s="8" t="str">
        <f t="shared" si="439"/>
        <v/>
      </c>
      <c r="AM722" s="8" t="str">
        <f t="shared" si="439"/>
        <v/>
      </c>
      <c r="AN722" s="8" t="str">
        <f t="shared" si="439"/>
        <v/>
      </c>
      <c r="AO722" s="8" t="str">
        <f t="shared" si="439"/>
        <v/>
      </c>
      <c r="AQ722" s="8">
        <f t="shared" ref="AQ722:AQ775" si="443">O722</f>
        <v>155</v>
      </c>
      <c r="AR722" s="8">
        <f t="shared" ref="AR722:AR775" si="444">P722</f>
        <v>30.15</v>
      </c>
      <c r="AS722" s="8" t="str">
        <f t="shared" ref="AS722:AS775" si="445">Q722</f>
        <v>MI002_E12</v>
      </c>
      <c r="AT722" s="8">
        <f t="shared" ref="AT722:AT775" si="446">IF($AQ722*1.03&gt;AT$2,$L722+R722,"")</f>
        <v>770</v>
      </c>
      <c r="AU722" s="8">
        <f t="shared" ref="AU722:AU775" si="447">IF($AQ722*1.03&gt;AU$2,$L722+S722,"")</f>
        <v>685</v>
      </c>
      <c r="AV722" s="8">
        <f t="shared" ref="AV722:AV775" si="448">IF($AQ722*1.03&gt;AV$2,$L722+T722,"")</f>
        <v>660</v>
      </c>
      <c r="AW722" s="8">
        <f t="shared" ref="AW722:AW775" si="449">IF($AQ722*1.03&gt;AW$2,$L722+U722,"")</f>
        <v>645</v>
      </c>
      <c r="AX722" s="8">
        <f t="shared" ref="AX722:AX775" si="450">IF($AQ722*1.03&gt;AX$2,$L722+V722,"")</f>
        <v>635</v>
      </c>
      <c r="AY722" s="8">
        <f t="shared" ref="AY722:AY775" si="451">IF($AQ722*1.03&gt;AY$2,$L722+W722,"")</f>
        <v>625</v>
      </c>
      <c r="AZ722" s="8">
        <f t="shared" ref="AZ722:AZ775" si="452">IF($AQ722*1.03&gt;AZ$2,$L722+X722,"")</f>
        <v>620</v>
      </c>
      <c r="BA722" s="8">
        <f t="shared" ref="BA722:BA775" si="453">IF($AQ722*1.03&gt;BA$2,$L722+Y722,"")</f>
        <v>620</v>
      </c>
      <c r="BB722" s="8">
        <f t="shared" ref="BB722:BB775" si="454">IF($AQ722*1.03&gt;BB$2,$L722+Z722,"")</f>
        <v>620</v>
      </c>
      <c r="BC722" s="8">
        <f t="shared" ref="BC722:BC775" si="455">IF($AQ722*1.03&gt;BC$2,$L722+AA722,"")</f>
        <v>620</v>
      </c>
      <c r="BD722" s="8">
        <f t="shared" ref="BD722:BD775" si="456">IF($AQ722*1.03&gt;BD$2,$L722+AB722,"")</f>
        <v>620</v>
      </c>
      <c r="BE722" s="8">
        <f t="shared" ref="BE722:BE775" si="457">IF($AQ722*1.03&gt;BE$2,$L722+AC722,"")</f>
        <v>620</v>
      </c>
      <c r="BF722" s="8">
        <f t="shared" ref="BF722:BF775" si="458">IF($AQ722*1.03&gt;BF$2,$L722+AD722,"")</f>
        <v>620</v>
      </c>
      <c r="BG722" s="8">
        <f t="shared" ref="BG722:BG775" si="459">IF($AQ722*1.03&gt;BG$2,$L722+AE722,"")</f>
        <v>620</v>
      </c>
      <c r="BH722" s="8">
        <f t="shared" ref="BH722:BH775" si="460">IF($AQ722*1.03&gt;BH$2,$L722+AF722,"")</f>
        <v>620</v>
      </c>
      <c r="BI722" s="8">
        <f t="shared" ref="BI722:BI775" si="461">IF($AQ722*1.03&gt;BI$2,$L722+AG722,"")</f>
        <v>620</v>
      </c>
      <c r="BJ722" s="8" t="str">
        <f t="shared" ref="BJ722:BJ775" si="462">IF($AQ722*1.03&gt;BJ$2,$L722+AH722,"")</f>
        <v/>
      </c>
      <c r="BK722" s="8" t="str">
        <f t="shared" ref="BK722:BK775" si="463">IF($AQ722*1.03&gt;BK$2,$L722+AI722,"")</f>
        <v/>
      </c>
      <c r="BL722" s="8" t="str">
        <f t="shared" ref="BL722:BL775" si="464">IF($AQ722*1.03&gt;BL$2,$L722+AJ722,"")</f>
        <v/>
      </c>
      <c r="BM722" s="8" t="str">
        <f t="shared" ref="BM722:BM775" si="465">IF($AQ722*1.03&gt;BM$2,$L722+AK722,"")</f>
        <v/>
      </c>
      <c r="BN722" s="8" t="str">
        <f t="shared" ref="BN722:BN775" si="466">IF($AQ722*1.03&gt;BN$2,$L722+AL722,"")</f>
        <v/>
      </c>
      <c r="BO722" s="8" t="str">
        <f t="shared" ref="BO722:BO775" si="467">IF($AQ722*1.03&gt;BO$2,$L722+AM722,"")</f>
        <v/>
      </c>
      <c r="BP722" s="8" t="str">
        <f t="shared" ref="BP722:BP775" si="468">IF($AQ722*1.03&gt;BP$2,$L722+AN722,"")</f>
        <v/>
      </c>
      <c r="BQ722" s="8" t="str">
        <f t="shared" ref="BQ722:BQ775" si="469">IF($AQ722*1.03&gt;BQ$2,$L722+AO722,"")</f>
        <v/>
      </c>
    </row>
    <row r="723" spans="1:69" x14ac:dyDescent="0.2">
      <c r="A723" s="8" t="str">
        <f>Binning!B720</f>
        <v>DISP</v>
      </c>
      <c r="B723" s="8" t="str">
        <f>Binning!C720</f>
        <v>MI003</v>
      </c>
      <c r="C723" s="8" t="str">
        <f>Binning!D720</f>
        <v>E1</v>
      </c>
      <c r="D723" s="8" t="str">
        <f>Binning!F720</f>
        <v>MI003_E1</v>
      </c>
      <c r="E723" s="8" t="str">
        <f>Binning!G720</f>
        <v>Bin1</v>
      </c>
      <c r="F723" s="8">
        <f>Binning!H720</f>
        <v>985</v>
      </c>
      <c r="G723" s="8">
        <f>Binning!I720</f>
        <v>100</v>
      </c>
      <c r="H723" s="8">
        <f>Binning!J720</f>
        <v>46.7</v>
      </c>
      <c r="J723" s="8">
        <f>Binning!L720</f>
        <v>875</v>
      </c>
      <c r="K723" s="8">
        <f>Binning!M720</f>
        <v>655</v>
      </c>
      <c r="L723" s="8">
        <f>Binning!N720</f>
        <v>45</v>
      </c>
      <c r="M723" s="8">
        <f>Binning!Y720</f>
        <v>5</v>
      </c>
      <c r="O723" s="8">
        <f t="shared" si="441"/>
        <v>155</v>
      </c>
      <c r="P723" s="8">
        <f>Binning!AZ720</f>
        <v>30.15</v>
      </c>
      <c r="Q723" s="8" t="str">
        <f t="shared" si="442"/>
        <v>MI003_E1</v>
      </c>
      <c r="R723" s="8">
        <f t="shared" si="440"/>
        <v>875</v>
      </c>
      <c r="S723" s="8">
        <f t="shared" si="440"/>
        <v>875</v>
      </c>
      <c r="T723" s="8">
        <f t="shared" si="440"/>
        <v>875</v>
      </c>
      <c r="U723" s="8">
        <f t="shared" si="440"/>
        <v>875</v>
      </c>
      <c r="V723" s="8">
        <f t="shared" si="440"/>
        <v>875</v>
      </c>
      <c r="W723" s="8">
        <f t="shared" si="440"/>
        <v>865</v>
      </c>
      <c r="X723" s="8">
        <f t="shared" si="440"/>
        <v>855</v>
      </c>
      <c r="Y723" s="8">
        <f t="shared" si="440"/>
        <v>850</v>
      </c>
      <c r="Z723" s="8">
        <f t="shared" si="440"/>
        <v>845</v>
      </c>
      <c r="AA723" s="8">
        <f t="shared" si="440"/>
        <v>840</v>
      </c>
      <c r="AB723" s="8">
        <f t="shared" si="440"/>
        <v>835</v>
      </c>
      <c r="AC723" s="8">
        <f t="shared" si="440"/>
        <v>830</v>
      </c>
      <c r="AD723" s="8">
        <f t="shared" si="440"/>
        <v>825</v>
      </c>
      <c r="AE723" s="8">
        <f t="shared" si="440"/>
        <v>825</v>
      </c>
      <c r="AF723" s="8">
        <f t="shared" si="440"/>
        <v>820</v>
      </c>
      <c r="AG723" s="8">
        <f t="shared" si="440"/>
        <v>815</v>
      </c>
      <c r="AH723" s="8" t="str">
        <f t="shared" si="439"/>
        <v/>
      </c>
      <c r="AI723" s="8" t="str">
        <f t="shared" si="439"/>
        <v/>
      </c>
      <c r="AJ723" s="8" t="str">
        <f t="shared" si="439"/>
        <v/>
      </c>
      <c r="AK723" s="8" t="str">
        <f t="shared" si="439"/>
        <v/>
      </c>
      <c r="AL723" s="8" t="str">
        <f t="shared" si="439"/>
        <v/>
      </c>
      <c r="AM723" s="8" t="str">
        <f t="shared" si="439"/>
        <v/>
      </c>
      <c r="AN723" s="8" t="str">
        <f t="shared" si="439"/>
        <v/>
      </c>
      <c r="AO723" s="8" t="str">
        <f t="shared" si="439"/>
        <v/>
      </c>
      <c r="AQ723" s="8">
        <f t="shared" si="443"/>
        <v>155</v>
      </c>
      <c r="AR723" s="8">
        <f t="shared" si="444"/>
        <v>30.15</v>
      </c>
      <c r="AS723" s="8" t="str">
        <f t="shared" si="445"/>
        <v>MI003_E1</v>
      </c>
      <c r="AT723" s="8">
        <f t="shared" si="446"/>
        <v>920</v>
      </c>
      <c r="AU723" s="8">
        <f t="shared" si="447"/>
        <v>920</v>
      </c>
      <c r="AV723" s="8">
        <f t="shared" si="448"/>
        <v>920</v>
      </c>
      <c r="AW723" s="8">
        <f t="shared" si="449"/>
        <v>920</v>
      </c>
      <c r="AX723" s="8">
        <f t="shared" si="450"/>
        <v>920</v>
      </c>
      <c r="AY723" s="8">
        <f t="shared" si="451"/>
        <v>910</v>
      </c>
      <c r="AZ723" s="8">
        <f t="shared" si="452"/>
        <v>900</v>
      </c>
      <c r="BA723" s="8">
        <f t="shared" si="453"/>
        <v>895</v>
      </c>
      <c r="BB723" s="8">
        <f t="shared" si="454"/>
        <v>890</v>
      </c>
      <c r="BC723" s="8">
        <f t="shared" si="455"/>
        <v>885</v>
      </c>
      <c r="BD723" s="8">
        <f t="shared" si="456"/>
        <v>880</v>
      </c>
      <c r="BE723" s="8">
        <f t="shared" si="457"/>
        <v>875</v>
      </c>
      <c r="BF723" s="8">
        <f t="shared" si="458"/>
        <v>870</v>
      </c>
      <c r="BG723" s="8">
        <f t="shared" si="459"/>
        <v>870</v>
      </c>
      <c r="BH723" s="8">
        <f t="shared" si="460"/>
        <v>865</v>
      </c>
      <c r="BI723" s="8">
        <f t="shared" si="461"/>
        <v>860</v>
      </c>
      <c r="BJ723" s="8" t="str">
        <f t="shared" si="462"/>
        <v/>
      </c>
      <c r="BK723" s="8" t="str">
        <f t="shared" si="463"/>
        <v/>
      </c>
      <c r="BL723" s="8" t="str">
        <f t="shared" si="464"/>
        <v/>
      </c>
      <c r="BM723" s="8" t="str">
        <f t="shared" si="465"/>
        <v/>
      </c>
      <c r="BN723" s="8" t="str">
        <f t="shared" si="466"/>
        <v/>
      </c>
      <c r="BO723" s="8" t="str">
        <f t="shared" si="467"/>
        <v/>
      </c>
      <c r="BP723" s="8" t="str">
        <f t="shared" si="468"/>
        <v/>
      </c>
      <c r="BQ723" s="8" t="str">
        <f t="shared" si="469"/>
        <v/>
      </c>
    </row>
    <row r="724" spans="1:69" x14ac:dyDescent="0.2">
      <c r="A724" s="8" t="str">
        <f>Binning!B721</f>
        <v>DISP</v>
      </c>
      <c r="B724" s="8" t="str">
        <f>Binning!C721</f>
        <v>MI003</v>
      </c>
      <c r="C724" s="8" t="str">
        <f>Binning!D721</f>
        <v>E2</v>
      </c>
      <c r="D724" s="8" t="str">
        <f>Binning!F721</f>
        <v>MI003_E2</v>
      </c>
      <c r="E724" s="8" t="str">
        <f>Binning!G721</f>
        <v>Bin1</v>
      </c>
      <c r="F724" s="8">
        <f>Binning!H721</f>
        <v>970</v>
      </c>
      <c r="G724" s="8">
        <f>Binning!I721</f>
        <v>100</v>
      </c>
      <c r="H724" s="8">
        <f>Binning!J721</f>
        <v>46.7</v>
      </c>
      <c r="J724" s="8">
        <f>Binning!L721</f>
        <v>865</v>
      </c>
      <c r="K724" s="8">
        <f>Binning!M721</f>
        <v>655</v>
      </c>
      <c r="L724" s="8">
        <f>Binning!N721</f>
        <v>45</v>
      </c>
      <c r="M724" s="8">
        <f>Binning!Y721</f>
        <v>5</v>
      </c>
      <c r="O724" s="8">
        <f t="shared" si="441"/>
        <v>155</v>
      </c>
      <c r="P724" s="8">
        <f>Binning!AZ721</f>
        <v>30.15</v>
      </c>
      <c r="Q724" s="8" t="str">
        <f t="shared" si="442"/>
        <v>MI003_E2</v>
      </c>
      <c r="R724" s="8">
        <f t="shared" si="440"/>
        <v>865</v>
      </c>
      <c r="S724" s="8">
        <f t="shared" si="440"/>
        <v>865</v>
      </c>
      <c r="T724" s="8">
        <f t="shared" si="440"/>
        <v>865</v>
      </c>
      <c r="U724" s="8">
        <f t="shared" si="440"/>
        <v>865</v>
      </c>
      <c r="V724" s="8">
        <f t="shared" si="440"/>
        <v>860</v>
      </c>
      <c r="W724" s="8">
        <f t="shared" si="440"/>
        <v>850</v>
      </c>
      <c r="X724" s="8">
        <f t="shared" si="440"/>
        <v>840</v>
      </c>
      <c r="Y724" s="8">
        <f t="shared" si="440"/>
        <v>835</v>
      </c>
      <c r="Z724" s="8">
        <f t="shared" si="440"/>
        <v>830</v>
      </c>
      <c r="AA724" s="8">
        <f t="shared" si="440"/>
        <v>825</v>
      </c>
      <c r="AB724" s="8">
        <f t="shared" si="440"/>
        <v>820</v>
      </c>
      <c r="AC724" s="8">
        <f t="shared" si="440"/>
        <v>815</v>
      </c>
      <c r="AD724" s="8">
        <f t="shared" si="440"/>
        <v>810</v>
      </c>
      <c r="AE724" s="8">
        <f t="shared" si="440"/>
        <v>810</v>
      </c>
      <c r="AF724" s="8">
        <f t="shared" si="440"/>
        <v>805</v>
      </c>
      <c r="AG724" s="8">
        <f t="shared" si="440"/>
        <v>800</v>
      </c>
      <c r="AH724" s="8" t="str">
        <f t="shared" si="439"/>
        <v/>
      </c>
      <c r="AI724" s="8" t="str">
        <f t="shared" si="439"/>
        <v/>
      </c>
      <c r="AJ724" s="8" t="str">
        <f t="shared" si="439"/>
        <v/>
      </c>
      <c r="AK724" s="8" t="str">
        <f t="shared" si="439"/>
        <v/>
      </c>
      <c r="AL724" s="8" t="str">
        <f t="shared" si="439"/>
        <v/>
      </c>
      <c r="AM724" s="8" t="str">
        <f t="shared" si="439"/>
        <v/>
      </c>
      <c r="AN724" s="8" t="str">
        <f t="shared" si="439"/>
        <v/>
      </c>
      <c r="AO724" s="8" t="str">
        <f t="shared" si="439"/>
        <v/>
      </c>
      <c r="AQ724" s="8">
        <f t="shared" si="443"/>
        <v>155</v>
      </c>
      <c r="AR724" s="8">
        <f t="shared" si="444"/>
        <v>30.15</v>
      </c>
      <c r="AS724" s="8" t="str">
        <f t="shared" si="445"/>
        <v>MI003_E2</v>
      </c>
      <c r="AT724" s="8">
        <f t="shared" si="446"/>
        <v>910</v>
      </c>
      <c r="AU724" s="8">
        <f t="shared" si="447"/>
        <v>910</v>
      </c>
      <c r="AV724" s="8">
        <f t="shared" si="448"/>
        <v>910</v>
      </c>
      <c r="AW724" s="8">
        <f t="shared" si="449"/>
        <v>910</v>
      </c>
      <c r="AX724" s="8">
        <f t="shared" si="450"/>
        <v>905</v>
      </c>
      <c r="AY724" s="8">
        <f t="shared" si="451"/>
        <v>895</v>
      </c>
      <c r="AZ724" s="8">
        <f t="shared" si="452"/>
        <v>885</v>
      </c>
      <c r="BA724" s="8">
        <f t="shared" si="453"/>
        <v>880</v>
      </c>
      <c r="BB724" s="8">
        <f t="shared" si="454"/>
        <v>875</v>
      </c>
      <c r="BC724" s="8">
        <f t="shared" si="455"/>
        <v>870</v>
      </c>
      <c r="BD724" s="8">
        <f t="shared" si="456"/>
        <v>865</v>
      </c>
      <c r="BE724" s="8">
        <f t="shared" si="457"/>
        <v>860</v>
      </c>
      <c r="BF724" s="8">
        <f t="shared" si="458"/>
        <v>855</v>
      </c>
      <c r="BG724" s="8">
        <f t="shared" si="459"/>
        <v>855</v>
      </c>
      <c r="BH724" s="8">
        <f t="shared" si="460"/>
        <v>850</v>
      </c>
      <c r="BI724" s="8">
        <f t="shared" si="461"/>
        <v>845</v>
      </c>
      <c r="BJ724" s="8" t="str">
        <f t="shared" si="462"/>
        <v/>
      </c>
      <c r="BK724" s="8" t="str">
        <f t="shared" si="463"/>
        <v/>
      </c>
      <c r="BL724" s="8" t="str">
        <f t="shared" si="464"/>
        <v/>
      </c>
      <c r="BM724" s="8" t="str">
        <f t="shared" si="465"/>
        <v/>
      </c>
      <c r="BN724" s="8" t="str">
        <f t="shared" si="466"/>
        <v/>
      </c>
      <c r="BO724" s="8" t="str">
        <f t="shared" si="467"/>
        <v/>
      </c>
      <c r="BP724" s="8" t="str">
        <f t="shared" si="468"/>
        <v/>
      </c>
      <c r="BQ724" s="8" t="str">
        <f t="shared" si="469"/>
        <v/>
      </c>
    </row>
    <row r="725" spans="1:69" x14ac:dyDescent="0.2">
      <c r="A725" s="8" t="str">
        <f>Binning!B722</f>
        <v>DISP</v>
      </c>
      <c r="B725" s="8" t="str">
        <f>Binning!C722</f>
        <v>MI003</v>
      </c>
      <c r="C725" s="8" t="str">
        <f>Binning!D722</f>
        <v>E3</v>
      </c>
      <c r="D725" s="8" t="str">
        <f>Binning!F722</f>
        <v>MI003_E3</v>
      </c>
      <c r="E725" s="8" t="str">
        <f>Binning!G722</f>
        <v>Bin1</v>
      </c>
      <c r="F725" s="8">
        <f>Binning!H722</f>
        <v>955</v>
      </c>
      <c r="G725" s="8">
        <f>Binning!I722</f>
        <v>100</v>
      </c>
      <c r="H725" s="8">
        <f>Binning!J722</f>
        <v>46.7</v>
      </c>
      <c r="J725" s="8">
        <f>Binning!L722</f>
        <v>855</v>
      </c>
      <c r="K725" s="8">
        <f>Binning!M722</f>
        <v>655</v>
      </c>
      <c r="L725" s="8">
        <f>Binning!N722</f>
        <v>45</v>
      </c>
      <c r="M725" s="8">
        <f>Binning!Y722</f>
        <v>5</v>
      </c>
      <c r="O725" s="8">
        <f t="shared" si="441"/>
        <v>155</v>
      </c>
      <c r="P725" s="8">
        <f>Binning!AZ722</f>
        <v>30.15</v>
      </c>
      <c r="Q725" s="8" t="str">
        <f t="shared" si="442"/>
        <v>MI003_E3</v>
      </c>
      <c r="R725" s="8">
        <f t="shared" si="440"/>
        <v>855</v>
      </c>
      <c r="S725" s="8">
        <f t="shared" si="440"/>
        <v>855</v>
      </c>
      <c r="T725" s="8">
        <f t="shared" si="440"/>
        <v>855</v>
      </c>
      <c r="U725" s="8">
        <f t="shared" si="440"/>
        <v>855</v>
      </c>
      <c r="V725" s="8">
        <f t="shared" si="440"/>
        <v>845</v>
      </c>
      <c r="W725" s="8">
        <f t="shared" si="440"/>
        <v>835</v>
      </c>
      <c r="X725" s="8">
        <f t="shared" si="440"/>
        <v>825</v>
      </c>
      <c r="Y725" s="8">
        <f t="shared" si="440"/>
        <v>820</v>
      </c>
      <c r="Z725" s="8">
        <f t="shared" si="440"/>
        <v>815</v>
      </c>
      <c r="AA725" s="8">
        <f t="shared" si="440"/>
        <v>810</v>
      </c>
      <c r="AB725" s="8">
        <f t="shared" si="440"/>
        <v>805</v>
      </c>
      <c r="AC725" s="8">
        <f t="shared" si="440"/>
        <v>800</v>
      </c>
      <c r="AD725" s="8">
        <f t="shared" si="440"/>
        <v>795</v>
      </c>
      <c r="AE725" s="8">
        <f t="shared" si="440"/>
        <v>795</v>
      </c>
      <c r="AF725" s="8">
        <f t="shared" si="440"/>
        <v>790</v>
      </c>
      <c r="AG725" s="8">
        <f t="shared" si="440"/>
        <v>785</v>
      </c>
      <c r="AH725" s="8" t="str">
        <f t="shared" si="439"/>
        <v/>
      </c>
      <c r="AI725" s="8" t="str">
        <f t="shared" si="439"/>
        <v/>
      </c>
      <c r="AJ725" s="8" t="str">
        <f t="shared" si="439"/>
        <v/>
      </c>
      <c r="AK725" s="8" t="str">
        <f t="shared" si="439"/>
        <v/>
      </c>
      <c r="AL725" s="8" t="str">
        <f t="shared" si="439"/>
        <v/>
      </c>
      <c r="AM725" s="8" t="str">
        <f t="shared" si="439"/>
        <v/>
      </c>
      <c r="AN725" s="8" t="str">
        <f t="shared" si="439"/>
        <v/>
      </c>
      <c r="AO725" s="8" t="str">
        <f t="shared" si="439"/>
        <v/>
      </c>
      <c r="AQ725" s="8">
        <f t="shared" si="443"/>
        <v>155</v>
      </c>
      <c r="AR725" s="8">
        <f t="shared" si="444"/>
        <v>30.15</v>
      </c>
      <c r="AS725" s="8" t="str">
        <f t="shared" si="445"/>
        <v>MI003_E3</v>
      </c>
      <c r="AT725" s="8">
        <f t="shared" si="446"/>
        <v>900</v>
      </c>
      <c r="AU725" s="8">
        <f t="shared" si="447"/>
        <v>900</v>
      </c>
      <c r="AV725" s="8">
        <f t="shared" si="448"/>
        <v>900</v>
      </c>
      <c r="AW725" s="8">
        <f t="shared" si="449"/>
        <v>900</v>
      </c>
      <c r="AX725" s="8">
        <f t="shared" si="450"/>
        <v>890</v>
      </c>
      <c r="AY725" s="8">
        <f t="shared" si="451"/>
        <v>880</v>
      </c>
      <c r="AZ725" s="8">
        <f t="shared" si="452"/>
        <v>870</v>
      </c>
      <c r="BA725" s="8">
        <f t="shared" si="453"/>
        <v>865</v>
      </c>
      <c r="BB725" s="8">
        <f t="shared" si="454"/>
        <v>860</v>
      </c>
      <c r="BC725" s="8">
        <f t="shared" si="455"/>
        <v>855</v>
      </c>
      <c r="BD725" s="8">
        <f t="shared" si="456"/>
        <v>850</v>
      </c>
      <c r="BE725" s="8">
        <f t="shared" si="457"/>
        <v>845</v>
      </c>
      <c r="BF725" s="8">
        <f t="shared" si="458"/>
        <v>840</v>
      </c>
      <c r="BG725" s="8">
        <f t="shared" si="459"/>
        <v>840</v>
      </c>
      <c r="BH725" s="8">
        <f t="shared" si="460"/>
        <v>835</v>
      </c>
      <c r="BI725" s="8">
        <f t="shared" si="461"/>
        <v>830</v>
      </c>
      <c r="BJ725" s="8" t="str">
        <f t="shared" si="462"/>
        <v/>
      </c>
      <c r="BK725" s="8" t="str">
        <f t="shared" si="463"/>
        <v/>
      </c>
      <c r="BL725" s="8" t="str">
        <f t="shared" si="464"/>
        <v/>
      </c>
      <c r="BM725" s="8" t="str">
        <f t="shared" si="465"/>
        <v/>
      </c>
      <c r="BN725" s="8" t="str">
        <f t="shared" si="466"/>
        <v/>
      </c>
      <c r="BO725" s="8" t="str">
        <f t="shared" si="467"/>
        <v/>
      </c>
      <c r="BP725" s="8" t="str">
        <f t="shared" si="468"/>
        <v/>
      </c>
      <c r="BQ725" s="8" t="str">
        <f t="shared" si="469"/>
        <v/>
      </c>
    </row>
    <row r="726" spans="1:69" x14ac:dyDescent="0.2">
      <c r="A726" s="8" t="str">
        <f>Binning!B723</f>
        <v>DISP</v>
      </c>
      <c r="B726" s="8" t="str">
        <f>Binning!C723</f>
        <v>MI003</v>
      </c>
      <c r="C726" s="8" t="str">
        <f>Binning!D723</f>
        <v>E4</v>
      </c>
      <c r="D726" s="8" t="str">
        <f>Binning!F723</f>
        <v>MI003_E4</v>
      </c>
      <c r="E726" s="8" t="str">
        <f>Binning!G723</f>
        <v>Bin1</v>
      </c>
      <c r="F726" s="8">
        <f>Binning!H723</f>
        <v>940</v>
      </c>
      <c r="G726" s="8">
        <f>Binning!I723</f>
        <v>100</v>
      </c>
      <c r="H726" s="8">
        <f>Binning!J723</f>
        <v>46.7</v>
      </c>
      <c r="J726" s="8">
        <f>Binning!L723</f>
        <v>855</v>
      </c>
      <c r="K726" s="8">
        <f>Binning!M723</f>
        <v>655</v>
      </c>
      <c r="L726" s="8">
        <f>Binning!N723</f>
        <v>45</v>
      </c>
      <c r="M726" s="8">
        <f>Binning!Y723</f>
        <v>5</v>
      </c>
      <c r="O726" s="8">
        <f t="shared" si="441"/>
        <v>155</v>
      </c>
      <c r="P726" s="8">
        <f>Binning!AZ723</f>
        <v>30.15</v>
      </c>
      <c r="Q726" s="8" t="str">
        <f t="shared" si="442"/>
        <v>MI003_E4</v>
      </c>
      <c r="R726" s="8">
        <f t="shared" si="440"/>
        <v>855</v>
      </c>
      <c r="S726" s="8">
        <f t="shared" si="440"/>
        <v>855</v>
      </c>
      <c r="T726" s="8">
        <f t="shared" si="440"/>
        <v>855</v>
      </c>
      <c r="U726" s="8">
        <f t="shared" si="440"/>
        <v>840</v>
      </c>
      <c r="V726" s="8">
        <f t="shared" si="440"/>
        <v>830</v>
      </c>
      <c r="W726" s="8">
        <f t="shared" si="440"/>
        <v>820</v>
      </c>
      <c r="X726" s="8">
        <f t="shared" si="440"/>
        <v>810</v>
      </c>
      <c r="Y726" s="8">
        <f t="shared" si="440"/>
        <v>805</v>
      </c>
      <c r="Z726" s="8">
        <f t="shared" si="440"/>
        <v>800</v>
      </c>
      <c r="AA726" s="8">
        <f t="shared" si="440"/>
        <v>795</v>
      </c>
      <c r="AB726" s="8">
        <f t="shared" si="440"/>
        <v>790</v>
      </c>
      <c r="AC726" s="8">
        <f t="shared" si="440"/>
        <v>785</v>
      </c>
      <c r="AD726" s="8">
        <f t="shared" si="440"/>
        <v>780</v>
      </c>
      <c r="AE726" s="8">
        <f t="shared" si="440"/>
        <v>780</v>
      </c>
      <c r="AF726" s="8">
        <f t="shared" si="440"/>
        <v>775</v>
      </c>
      <c r="AG726" s="8">
        <f t="shared" si="440"/>
        <v>770</v>
      </c>
      <c r="AH726" s="8" t="str">
        <f t="shared" si="439"/>
        <v/>
      </c>
      <c r="AI726" s="8" t="str">
        <f t="shared" si="439"/>
        <v/>
      </c>
      <c r="AJ726" s="8" t="str">
        <f t="shared" si="439"/>
        <v/>
      </c>
      <c r="AK726" s="8" t="str">
        <f t="shared" si="439"/>
        <v/>
      </c>
      <c r="AL726" s="8" t="str">
        <f t="shared" si="439"/>
        <v/>
      </c>
      <c r="AM726" s="8" t="str">
        <f t="shared" si="439"/>
        <v/>
      </c>
      <c r="AN726" s="8" t="str">
        <f t="shared" si="439"/>
        <v/>
      </c>
      <c r="AO726" s="8" t="str">
        <f t="shared" si="439"/>
        <v/>
      </c>
      <c r="AQ726" s="8">
        <f t="shared" si="443"/>
        <v>155</v>
      </c>
      <c r="AR726" s="8">
        <f t="shared" si="444"/>
        <v>30.15</v>
      </c>
      <c r="AS726" s="8" t="str">
        <f t="shared" si="445"/>
        <v>MI003_E4</v>
      </c>
      <c r="AT726" s="8">
        <f t="shared" si="446"/>
        <v>900</v>
      </c>
      <c r="AU726" s="8">
        <f t="shared" si="447"/>
        <v>900</v>
      </c>
      <c r="AV726" s="8">
        <f t="shared" si="448"/>
        <v>900</v>
      </c>
      <c r="AW726" s="8">
        <f t="shared" si="449"/>
        <v>885</v>
      </c>
      <c r="AX726" s="8">
        <f t="shared" si="450"/>
        <v>875</v>
      </c>
      <c r="AY726" s="8">
        <f t="shared" si="451"/>
        <v>865</v>
      </c>
      <c r="AZ726" s="8">
        <f t="shared" si="452"/>
        <v>855</v>
      </c>
      <c r="BA726" s="8">
        <f t="shared" si="453"/>
        <v>850</v>
      </c>
      <c r="BB726" s="8">
        <f t="shared" si="454"/>
        <v>845</v>
      </c>
      <c r="BC726" s="8">
        <f t="shared" si="455"/>
        <v>840</v>
      </c>
      <c r="BD726" s="8">
        <f t="shared" si="456"/>
        <v>835</v>
      </c>
      <c r="BE726" s="8">
        <f t="shared" si="457"/>
        <v>830</v>
      </c>
      <c r="BF726" s="8">
        <f t="shared" si="458"/>
        <v>825</v>
      </c>
      <c r="BG726" s="8">
        <f t="shared" si="459"/>
        <v>825</v>
      </c>
      <c r="BH726" s="8">
        <f t="shared" si="460"/>
        <v>820</v>
      </c>
      <c r="BI726" s="8">
        <f t="shared" si="461"/>
        <v>815</v>
      </c>
      <c r="BJ726" s="8" t="str">
        <f t="shared" si="462"/>
        <v/>
      </c>
      <c r="BK726" s="8" t="str">
        <f t="shared" si="463"/>
        <v/>
      </c>
      <c r="BL726" s="8" t="str">
        <f t="shared" si="464"/>
        <v/>
      </c>
      <c r="BM726" s="8" t="str">
        <f t="shared" si="465"/>
        <v/>
      </c>
      <c r="BN726" s="8" t="str">
        <f t="shared" si="466"/>
        <v/>
      </c>
      <c r="BO726" s="8" t="str">
        <f t="shared" si="467"/>
        <v/>
      </c>
      <c r="BP726" s="8" t="str">
        <f t="shared" si="468"/>
        <v/>
      </c>
      <c r="BQ726" s="8" t="str">
        <f t="shared" si="469"/>
        <v/>
      </c>
    </row>
    <row r="727" spans="1:69" x14ac:dyDescent="0.2">
      <c r="A727" s="8" t="str">
        <f>Binning!B724</f>
        <v>DISP</v>
      </c>
      <c r="B727" s="8" t="str">
        <f>Binning!C724</f>
        <v>MI003</v>
      </c>
      <c r="C727" s="8" t="str">
        <f>Binning!D724</f>
        <v>E5</v>
      </c>
      <c r="D727" s="8" t="str">
        <f>Binning!F724</f>
        <v>MI003_E5</v>
      </c>
      <c r="E727" s="8" t="str">
        <f>Binning!G724</f>
        <v>Bin1</v>
      </c>
      <c r="F727" s="8">
        <f>Binning!H724</f>
        <v>925</v>
      </c>
      <c r="G727" s="8">
        <f>Binning!I724</f>
        <v>100</v>
      </c>
      <c r="H727" s="8">
        <f>Binning!J724</f>
        <v>46.7</v>
      </c>
      <c r="J727" s="8">
        <f>Binning!L724</f>
        <v>855</v>
      </c>
      <c r="K727" s="8">
        <f>Binning!M724</f>
        <v>655</v>
      </c>
      <c r="L727" s="8">
        <f>Binning!N724</f>
        <v>45</v>
      </c>
      <c r="M727" s="8">
        <f>Binning!Y724</f>
        <v>5</v>
      </c>
      <c r="O727" s="8">
        <f t="shared" si="441"/>
        <v>155</v>
      </c>
      <c r="P727" s="8">
        <f>Binning!AZ724</f>
        <v>30.15</v>
      </c>
      <c r="Q727" s="8" t="str">
        <f t="shared" si="442"/>
        <v>MI003_E5</v>
      </c>
      <c r="R727" s="8">
        <f t="shared" si="440"/>
        <v>855</v>
      </c>
      <c r="S727" s="8">
        <f t="shared" si="440"/>
        <v>855</v>
      </c>
      <c r="T727" s="8">
        <f t="shared" si="440"/>
        <v>845</v>
      </c>
      <c r="U727" s="8">
        <f t="shared" si="440"/>
        <v>825</v>
      </c>
      <c r="V727" s="8">
        <f t="shared" si="440"/>
        <v>815</v>
      </c>
      <c r="W727" s="8">
        <f t="shared" si="440"/>
        <v>805</v>
      </c>
      <c r="X727" s="8">
        <f t="shared" si="440"/>
        <v>795</v>
      </c>
      <c r="Y727" s="8">
        <f t="shared" si="440"/>
        <v>790</v>
      </c>
      <c r="Z727" s="8">
        <f t="shared" si="440"/>
        <v>785</v>
      </c>
      <c r="AA727" s="8">
        <f t="shared" si="440"/>
        <v>780</v>
      </c>
      <c r="AB727" s="8">
        <f t="shared" si="440"/>
        <v>775</v>
      </c>
      <c r="AC727" s="8">
        <f t="shared" si="440"/>
        <v>770</v>
      </c>
      <c r="AD727" s="8">
        <f t="shared" si="440"/>
        <v>765</v>
      </c>
      <c r="AE727" s="8">
        <f t="shared" si="440"/>
        <v>765</v>
      </c>
      <c r="AF727" s="8">
        <f t="shared" si="440"/>
        <v>760</v>
      </c>
      <c r="AG727" s="8">
        <f t="shared" si="440"/>
        <v>755</v>
      </c>
      <c r="AH727" s="8" t="str">
        <f t="shared" si="439"/>
        <v/>
      </c>
      <c r="AI727" s="8" t="str">
        <f t="shared" si="439"/>
        <v/>
      </c>
      <c r="AJ727" s="8" t="str">
        <f t="shared" si="439"/>
        <v/>
      </c>
      <c r="AK727" s="8" t="str">
        <f t="shared" si="439"/>
        <v/>
      </c>
      <c r="AL727" s="8" t="str">
        <f t="shared" si="439"/>
        <v/>
      </c>
      <c r="AM727" s="8" t="str">
        <f t="shared" si="439"/>
        <v/>
      </c>
      <c r="AN727" s="8" t="str">
        <f t="shared" si="439"/>
        <v/>
      </c>
      <c r="AO727" s="8" t="str">
        <f t="shared" si="439"/>
        <v/>
      </c>
      <c r="AQ727" s="8">
        <f t="shared" si="443"/>
        <v>155</v>
      </c>
      <c r="AR727" s="8">
        <f t="shared" si="444"/>
        <v>30.15</v>
      </c>
      <c r="AS727" s="8" t="str">
        <f t="shared" si="445"/>
        <v>MI003_E5</v>
      </c>
      <c r="AT727" s="8">
        <f t="shared" si="446"/>
        <v>900</v>
      </c>
      <c r="AU727" s="8">
        <f t="shared" si="447"/>
        <v>900</v>
      </c>
      <c r="AV727" s="8">
        <f t="shared" si="448"/>
        <v>890</v>
      </c>
      <c r="AW727" s="8">
        <f t="shared" si="449"/>
        <v>870</v>
      </c>
      <c r="AX727" s="8">
        <f t="shared" si="450"/>
        <v>860</v>
      </c>
      <c r="AY727" s="8">
        <f t="shared" si="451"/>
        <v>850</v>
      </c>
      <c r="AZ727" s="8">
        <f t="shared" si="452"/>
        <v>840</v>
      </c>
      <c r="BA727" s="8">
        <f t="shared" si="453"/>
        <v>835</v>
      </c>
      <c r="BB727" s="8">
        <f t="shared" si="454"/>
        <v>830</v>
      </c>
      <c r="BC727" s="8">
        <f t="shared" si="455"/>
        <v>825</v>
      </c>
      <c r="BD727" s="8">
        <f t="shared" si="456"/>
        <v>820</v>
      </c>
      <c r="BE727" s="8">
        <f t="shared" si="457"/>
        <v>815</v>
      </c>
      <c r="BF727" s="8">
        <f t="shared" si="458"/>
        <v>810</v>
      </c>
      <c r="BG727" s="8">
        <f t="shared" si="459"/>
        <v>810</v>
      </c>
      <c r="BH727" s="8">
        <f t="shared" si="460"/>
        <v>805</v>
      </c>
      <c r="BI727" s="8">
        <f t="shared" si="461"/>
        <v>800</v>
      </c>
      <c r="BJ727" s="8" t="str">
        <f t="shared" si="462"/>
        <v/>
      </c>
      <c r="BK727" s="8" t="str">
        <f t="shared" si="463"/>
        <v/>
      </c>
      <c r="BL727" s="8" t="str">
        <f t="shared" si="464"/>
        <v/>
      </c>
      <c r="BM727" s="8" t="str">
        <f t="shared" si="465"/>
        <v/>
      </c>
      <c r="BN727" s="8" t="str">
        <f t="shared" si="466"/>
        <v/>
      </c>
      <c r="BO727" s="8" t="str">
        <f t="shared" si="467"/>
        <v/>
      </c>
      <c r="BP727" s="8" t="str">
        <f t="shared" si="468"/>
        <v/>
      </c>
      <c r="BQ727" s="8" t="str">
        <f t="shared" si="469"/>
        <v/>
      </c>
    </row>
    <row r="728" spans="1:69" x14ac:dyDescent="0.2">
      <c r="A728" s="8" t="str">
        <f>Binning!B725</f>
        <v>DISP</v>
      </c>
      <c r="B728" s="8" t="str">
        <f>Binning!C725</f>
        <v>MI003</v>
      </c>
      <c r="C728" s="8" t="str">
        <f>Binning!D725</f>
        <v>E6</v>
      </c>
      <c r="D728" s="8" t="str">
        <f>Binning!F725</f>
        <v>MI003_E6</v>
      </c>
      <c r="E728" s="8" t="str">
        <f>Binning!G725</f>
        <v>Bin1</v>
      </c>
      <c r="F728" s="8">
        <f>Binning!H725</f>
        <v>910</v>
      </c>
      <c r="G728" s="8">
        <f>Binning!I725</f>
        <v>100</v>
      </c>
      <c r="H728" s="8">
        <f>Binning!J725</f>
        <v>46.7</v>
      </c>
      <c r="J728" s="8">
        <f>Binning!L725</f>
        <v>855</v>
      </c>
      <c r="K728" s="8">
        <f>Binning!M725</f>
        <v>655</v>
      </c>
      <c r="L728" s="8">
        <f>Binning!N725</f>
        <v>45</v>
      </c>
      <c r="M728" s="8">
        <f>Binning!Y725</f>
        <v>5</v>
      </c>
      <c r="O728" s="8">
        <f t="shared" si="441"/>
        <v>155</v>
      </c>
      <c r="P728" s="8">
        <f>Binning!AZ725</f>
        <v>30.15</v>
      </c>
      <c r="Q728" s="8" t="str">
        <f t="shared" si="442"/>
        <v>MI003_E6</v>
      </c>
      <c r="R728" s="8">
        <f t="shared" si="440"/>
        <v>855</v>
      </c>
      <c r="S728" s="8">
        <f t="shared" si="440"/>
        <v>855</v>
      </c>
      <c r="T728" s="8">
        <f t="shared" si="440"/>
        <v>830</v>
      </c>
      <c r="U728" s="8">
        <f t="shared" si="440"/>
        <v>810</v>
      </c>
      <c r="V728" s="8">
        <f t="shared" si="440"/>
        <v>800</v>
      </c>
      <c r="W728" s="8">
        <f t="shared" si="440"/>
        <v>790</v>
      </c>
      <c r="X728" s="8">
        <f t="shared" si="440"/>
        <v>780</v>
      </c>
      <c r="Y728" s="8">
        <f t="shared" si="440"/>
        <v>775</v>
      </c>
      <c r="Z728" s="8">
        <f t="shared" si="440"/>
        <v>770</v>
      </c>
      <c r="AA728" s="8">
        <f t="shared" si="440"/>
        <v>765</v>
      </c>
      <c r="AB728" s="8">
        <f t="shared" si="440"/>
        <v>760</v>
      </c>
      <c r="AC728" s="8">
        <f t="shared" si="440"/>
        <v>755</v>
      </c>
      <c r="AD728" s="8">
        <f t="shared" si="440"/>
        <v>750</v>
      </c>
      <c r="AE728" s="8">
        <f t="shared" si="440"/>
        <v>750</v>
      </c>
      <c r="AF728" s="8">
        <f t="shared" si="440"/>
        <v>745</v>
      </c>
      <c r="AG728" s="8">
        <f t="shared" si="440"/>
        <v>740</v>
      </c>
      <c r="AH728" s="8" t="str">
        <f t="shared" si="439"/>
        <v/>
      </c>
      <c r="AI728" s="8" t="str">
        <f t="shared" si="439"/>
        <v/>
      </c>
      <c r="AJ728" s="8" t="str">
        <f t="shared" si="439"/>
        <v/>
      </c>
      <c r="AK728" s="8" t="str">
        <f t="shared" si="439"/>
        <v/>
      </c>
      <c r="AL728" s="8" t="str">
        <f t="shared" si="439"/>
        <v/>
      </c>
      <c r="AM728" s="8" t="str">
        <f t="shared" si="439"/>
        <v/>
      </c>
      <c r="AN728" s="8" t="str">
        <f t="shared" si="439"/>
        <v/>
      </c>
      <c r="AO728" s="8" t="str">
        <f t="shared" si="439"/>
        <v/>
      </c>
      <c r="AQ728" s="8">
        <f t="shared" si="443"/>
        <v>155</v>
      </c>
      <c r="AR728" s="8">
        <f t="shared" si="444"/>
        <v>30.15</v>
      </c>
      <c r="AS728" s="8" t="str">
        <f t="shared" si="445"/>
        <v>MI003_E6</v>
      </c>
      <c r="AT728" s="8">
        <f t="shared" si="446"/>
        <v>900</v>
      </c>
      <c r="AU728" s="8">
        <f t="shared" si="447"/>
        <v>900</v>
      </c>
      <c r="AV728" s="8">
        <f t="shared" si="448"/>
        <v>875</v>
      </c>
      <c r="AW728" s="8">
        <f t="shared" si="449"/>
        <v>855</v>
      </c>
      <c r="AX728" s="8">
        <f t="shared" si="450"/>
        <v>845</v>
      </c>
      <c r="AY728" s="8">
        <f t="shared" si="451"/>
        <v>835</v>
      </c>
      <c r="AZ728" s="8">
        <f t="shared" si="452"/>
        <v>825</v>
      </c>
      <c r="BA728" s="8">
        <f t="shared" si="453"/>
        <v>820</v>
      </c>
      <c r="BB728" s="8">
        <f t="shared" si="454"/>
        <v>815</v>
      </c>
      <c r="BC728" s="8">
        <f t="shared" si="455"/>
        <v>810</v>
      </c>
      <c r="BD728" s="8">
        <f t="shared" si="456"/>
        <v>805</v>
      </c>
      <c r="BE728" s="8">
        <f t="shared" si="457"/>
        <v>800</v>
      </c>
      <c r="BF728" s="8">
        <f t="shared" si="458"/>
        <v>795</v>
      </c>
      <c r="BG728" s="8">
        <f t="shared" si="459"/>
        <v>795</v>
      </c>
      <c r="BH728" s="8">
        <f t="shared" si="460"/>
        <v>790</v>
      </c>
      <c r="BI728" s="8">
        <f t="shared" si="461"/>
        <v>785</v>
      </c>
      <c r="BJ728" s="8" t="str">
        <f t="shared" si="462"/>
        <v/>
      </c>
      <c r="BK728" s="8" t="str">
        <f t="shared" si="463"/>
        <v/>
      </c>
      <c r="BL728" s="8" t="str">
        <f t="shared" si="464"/>
        <v/>
      </c>
      <c r="BM728" s="8" t="str">
        <f t="shared" si="465"/>
        <v/>
      </c>
      <c r="BN728" s="8" t="str">
        <f t="shared" si="466"/>
        <v/>
      </c>
      <c r="BO728" s="8" t="str">
        <f t="shared" si="467"/>
        <v/>
      </c>
      <c r="BP728" s="8" t="str">
        <f t="shared" si="468"/>
        <v/>
      </c>
      <c r="BQ728" s="8" t="str">
        <f t="shared" si="469"/>
        <v/>
      </c>
    </row>
    <row r="729" spans="1:69" x14ac:dyDescent="0.2">
      <c r="A729" s="8" t="str">
        <f>Binning!B726</f>
        <v>DISP</v>
      </c>
      <c r="B729" s="8" t="str">
        <f>Binning!C726</f>
        <v>MI003</v>
      </c>
      <c r="C729" s="8" t="str">
        <f>Binning!D726</f>
        <v>E7</v>
      </c>
      <c r="D729" s="8" t="str">
        <f>Binning!F726</f>
        <v>MI003_E7</v>
      </c>
      <c r="E729" s="8" t="str">
        <f>Binning!G726</f>
        <v>Bin1</v>
      </c>
      <c r="F729" s="8">
        <f>Binning!H726</f>
        <v>895</v>
      </c>
      <c r="G729" s="8">
        <f>Binning!I726</f>
        <v>100</v>
      </c>
      <c r="H729" s="8">
        <f>Binning!J726</f>
        <v>46.7</v>
      </c>
      <c r="J729" s="8">
        <f>Binning!L726</f>
        <v>855</v>
      </c>
      <c r="K729" s="8">
        <f>Binning!M726</f>
        <v>655</v>
      </c>
      <c r="L729" s="8">
        <f>Binning!N726</f>
        <v>45</v>
      </c>
      <c r="M729" s="8">
        <f>Binning!Y726</f>
        <v>5</v>
      </c>
      <c r="O729" s="8">
        <f t="shared" si="441"/>
        <v>155</v>
      </c>
      <c r="P729" s="8">
        <f>Binning!AZ726</f>
        <v>30.15</v>
      </c>
      <c r="Q729" s="8" t="str">
        <f t="shared" si="442"/>
        <v>MI003_E7</v>
      </c>
      <c r="R729" s="8">
        <f t="shared" si="440"/>
        <v>855</v>
      </c>
      <c r="S729" s="8">
        <f t="shared" si="440"/>
        <v>845</v>
      </c>
      <c r="T729" s="8">
        <f t="shared" si="440"/>
        <v>815</v>
      </c>
      <c r="U729" s="8">
        <f t="shared" si="440"/>
        <v>795</v>
      </c>
      <c r="V729" s="8">
        <f t="shared" si="440"/>
        <v>785</v>
      </c>
      <c r="W729" s="8">
        <f t="shared" si="440"/>
        <v>775</v>
      </c>
      <c r="X729" s="8">
        <f t="shared" si="440"/>
        <v>765</v>
      </c>
      <c r="Y729" s="8">
        <f t="shared" si="440"/>
        <v>760</v>
      </c>
      <c r="Z729" s="8">
        <f t="shared" si="440"/>
        <v>755</v>
      </c>
      <c r="AA729" s="8">
        <f t="shared" si="440"/>
        <v>750</v>
      </c>
      <c r="AB729" s="8">
        <f t="shared" si="440"/>
        <v>745</v>
      </c>
      <c r="AC729" s="8">
        <f t="shared" si="440"/>
        <v>740</v>
      </c>
      <c r="AD729" s="8">
        <f t="shared" si="440"/>
        <v>735</v>
      </c>
      <c r="AE729" s="8">
        <f t="shared" si="440"/>
        <v>735</v>
      </c>
      <c r="AF729" s="8">
        <f t="shared" si="440"/>
        <v>730</v>
      </c>
      <c r="AG729" s="8">
        <f t="shared" si="440"/>
        <v>725</v>
      </c>
      <c r="AH729" s="8" t="str">
        <f t="shared" si="439"/>
        <v/>
      </c>
      <c r="AI729" s="8" t="str">
        <f t="shared" si="439"/>
        <v/>
      </c>
      <c r="AJ729" s="8" t="str">
        <f t="shared" si="439"/>
        <v/>
      </c>
      <c r="AK729" s="8" t="str">
        <f t="shared" si="439"/>
        <v/>
      </c>
      <c r="AL729" s="8" t="str">
        <f t="shared" si="439"/>
        <v/>
      </c>
      <c r="AM729" s="8" t="str">
        <f t="shared" si="439"/>
        <v/>
      </c>
      <c r="AN729" s="8" t="str">
        <f t="shared" si="439"/>
        <v/>
      </c>
      <c r="AO729" s="8" t="str">
        <f t="shared" si="439"/>
        <v/>
      </c>
      <c r="AQ729" s="8">
        <f t="shared" si="443"/>
        <v>155</v>
      </c>
      <c r="AR729" s="8">
        <f t="shared" si="444"/>
        <v>30.15</v>
      </c>
      <c r="AS729" s="8" t="str">
        <f t="shared" si="445"/>
        <v>MI003_E7</v>
      </c>
      <c r="AT729" s="8">
        <f t="shared" si="446"/>
        <v>900</v>
      </c>
      <c r="AU729" s="8">
        <f t="shared" si="447"/>
        <v>890</v>
      </c>
      <c r="AV729" s="8">
        <f t="shared" si="448"/>
        <v>860</v>
      </c>
      <c r="AW729" s="8">
        <f t="shared" si="449"/>
        <v>840</v>
      </c>
      <c r="AX729" s="8">
        <f t="shared" si="450"/>
        <v>830</v>
      </c>
      <c r="AY729" s="8">
        <f t="shared" si="451"/>
        <v>820</v>
      </c>
      <c r="AZ729" s="8">
        <f t="shared" si="452"/>
        <v>810</v>
      </c>
      <c r="BA729" s="8">
        <f t="shared" si="453"/>
        <v>805</v>
      </c>
      <c r="BB729" s="8">
        <f t="shared" si="454"/>
        <v>800</v>
      </c>
      <c r="BC729" s="8">
        <f t="shared" si="455"/>
        <v>795</v>
      </c>
      <c r="BD729" s="8">
        <f t="shared" si="456"/>
        <v>790</v>
      </c>
      <c r="BE729" s="8">
        <f t="shared" si="457"/>
        <v>785</v>
      </c>
      <c r="BF729" s="8">
        <f t="shared" si="458"/>
        <v>780</v>
      </c>
      <c r="BG729" s="8">
        <f t="shared" si="459"/>
        <v>780</v>
      </c>
      <c r="BH729" s="8">
        <f t="shared" si="460"/>
        <v>775</v>
      </c>
      <c r="BI729" s="8">
        <f t="shared" si="461"/>
        <v>770</v>
      </c>
      <c r="BJ729" s="8" t="str">
        <f t="shared" si="462"/>
        <v/>
      </c>
      <c r="BK729" s="8" t="str">
        <f t="shared" si="463"/>
        <v/>
      </c>
      <c r="BL729" s="8" t="str">
        <f t="shared" si="464"/>
        <v/>
      </c>
      <c r="BM729" s="8" t="str">
        <f t="shared" si="465"/>
        <v/>
      </c>
      <c r="BN729" s="8" t="str">
        <f t="shared" si="466"/>
        <v/>
      </c>
      <c r="BO729" s="8" t="str">
        <f t="shared" si="467"/>
        <v/>
      </c>
      <c r="BP729" s="8" t="str">
        <f t="shared" si="468"/>
        <v/>
      </c>
      <c r="BQ729" s="8" t="str">
        <f t="shared" si="469"/>
        <v/>
      </c>
    </row>
    <row r="730" spans="1:69" x14ac:dyDescent="0.2">
      <c r="A730" s="8" t="str">
        <f>Binning!B727</f>
        <v>DISP</v>
      </c>
      <c r="B730" s="8" t="str">
        <f>Binning!C727</f>
        <v>MI003</v>
      </c>
      <c r="C730" s="8" t="str">
        <f>Binning!D727</f>
        <v>E8</v>
      </c>
      <c r="D730" s="8" t="str">
        <f>Binning!F727</f>
        <v>MI003_E8</v>
      </c>
      <c r="E730" s="8" t="str">
        <f>Binning!G727</f>
        <v>Bin1</v>
      </c>
      <c r="F730" s="8">
        <f>Binning!H727</f>
        <v>880</v>
      </c>
      <c r="G730" s="8">
        <f>Binning!I727</f>
        <v>100</v>
      </c>
      <c r="H730" s="8">
        <f>Binning!J727</f>
        <v>46.7</v>
      </c>
      <c r="J730" s="8">
        <f>Binning!L727</f>
        <v>855</v>
      </c>
      <c r="K730" s="8">
        <f>Binning!M727</f>
        <v>655</v>
      </c>
      <c r="L730" s="8">
        <f>Binning!N727</f>
        <v>45</v>
      </c>
      <c r="M730" s="8">
        <f>Binning!Y727</f>
        <v>5</v>
      </c>
      <c r="O730" s="8">
        <f t="shared" si="441"/>
        <v>155</v>
      </c>
      <c r="P730" s="8">
        <f>Binning!AZ727</f>
        <v>30.15</v>
      </c>
      <c r="Q730" s="8" t="str">
        <f t="shared" si="442"/>
        <v>MI003_E8</v>
      </c>
      <c r="R730" s="8">
        <f t="shared" si="440"/>
        <v>855</v>
      </c>
      <c r="S730" s="8">
        <f t="shared" si="440"/>
        <v>830</v>
      </c>
      <c r="T730" s="8">
        <f t="shared" si="440"/>
        <v>800</v>
      </c>
      <c r="U730" s="8">
        <f t="shared" si="440"/>
        <v>780</v>
      </c>
      <c r="V730" s="8">
        <f t="shared" si="440"/>
        <v>770</v>
      </c>
      <c r="W730" s="8">
        <f t="shared" si="440"/>
        <v>760</v>
      </c>
      <c r="X730" s="8">
        <f t="shared" si="440"/>
        <v>750</v>
      </c>
      <c r="Y730" s="8">
        <f t="shared" si="440"/>
        <v>745</v>
      </c>
      <c r="Z730" s="8">
        <f t="shared" si="440"/>
        <v>740</v>
      </c>
      <c r="AA730" s="8">
        <f t="shared" si="440"/>
        <v>735</v>
      </c>
      <c r="AB730" s="8">
        <f t="shared" si="440"/>
        <v>730</v>
      </c>
      <c r="AC730" s="8">
        <f t="shared" si="440"/>
        <v>725</v>
      </c>
      <c r="AD730" s="8">
        <f t="shared" si="440"/>
        <v>720</v>
      </c>
      <c r="AE730" s="8">
        <f t="shared" si="440"/>
        <v>720</v>
      </c>
      <c r="AF730" s="8">
        <f t="shared" si="440"/>
        <v>715</v>
      </c>
      <c r="AG730" s="8">
        <f t="shared" si="440"/>
        <v>710</v>
      </c>
      <c r="AH730" s="8" t="str">
        <f t="shared" si="439"/>
        <v/>
      </c>
      <c r="AI730" s="8" t="str">
        <f t="shared" si="439"/>
        <v/>
      </c>
      <c r="AJ730" s="8" t="str">
        <f t="shared" si="439"/>
        <v/>
      </c>
      <c r="AK730" s="8" t="str">
        <f t="shared" si="439"/>
        <v/>
      </c>
      <c r="AL730" s="8" t="str">
        <f t="shared" si="439"/>
        <v/>
      </c>
      <c r="AM730" s="8" t="str">
        <f t="shared" si="439"/>
        <v/>
      </c>
      <c r="AN730" s="8" t="str">
        <f t="shared" si="439"/>
        <v/>
      </c>
      <c r="AO730" s="8" t="str">
        <f t="shared" si="439"/>
        <v/>
      </c>
      <c r="AQ730" s="8">
        <f t="shared" si="443"/>
        <v>155</v>
      </c>
      <c r="AR730" s="8">
        <f t="shared" si="444"/>
        <v>30.15</v>
      </c>
      <c r="AS730" s="8" t="str">
        <f t="shared" si="445"/>
        <v>MI003_E8</v>
      </c>
      <c r="AT730" s="8">
        <f t="shared" si="446"/>
        <v>900</v>
      </c>
      <c r="AU730" s="8">
        <f t="shared" si="447"/>
        <v>875</v>
      </c>
      <c r="AV730" s="8">
        <f t="shared" si="448"/>
        <v>845</v>
      </c>
      <c r="AW730" s="8">
        <f t="shared" si="449"/>
        <v>825</v>
      </c>
      <c r="AX730" s="8">
        <f t="shared" si="450"/>
        <v>815</v>
      </c>
      <c r="AY730" s="8">
        <f t="shared" si="451"/>
        <v>805</v>
      </c>
      <c r="AZ730" s="8">
        <f t="shared" si="452"/>
        <v>795</v>
      </c>
      <c r="BA730" s="8">
        <f t="shared" si="453"/>
        <v>790</v>
      </c>
      <c r="BB730" s="8">
        <f t="shared" si="454"/>
        <v>785</v>
      </c>
      <c r="BC730" s="8">
        <f t="shared" si="455"/>
        <v>780</v>
      </c>
      <c r="BD730" s="8">
        <f t="shared" si="456"/>
        <v>775</v>
      </c>
      <c r="BE730" s="8">
        <f t="shared" si="457"/>
        <v>770</v>
      </c>
      <c r="BF730" s="8">
        <f t="shared" si="458"/>
        <v>765</v>
      </c>
      <c r="BG730" s="8">
        <f t="shared" si="459"/>
        <v>765</v>
      </c>
      <c r="BH730" s="8">
        <f t="shared" si="460"/>
        <v>760</v>
      </c>
      <c r="BI730" s="8">
        <f t="shared" si="461"/>
        <v>755</v>
      </c>
      <c r="BJ730" s="8" t="str">
        <f t="shared" si="462"/>
        <v/>
      </c>
      <c r="BK730" s="8" t="str">
        <f t="shared" si="463"/>
        <v/>
      </c>
      <c r="BL730" s="8" t="str">
        <f t="shared" si="464"/>
        <v/>
      </c>
      <c r="BM730" s="8" t="str">
        <f t="shared" si="465"/>
        <v/>
      </c>
      <c r="BN730" s="8" t="str">
        <f t="shared" si="466"/>
        <v/>
      </c>
      <c r="BO730" s="8" t="str">
        <f t="shared" si="467"/>
        <v/>
      </c>
      <c r="BP730" s="8" t="str">
        <f t="shared" si="468"/>
        <v/>
      </c>
      <c r="BQ730" s="8" t="str">
        <f t="shared" si="469"/>
        <v/>
      </c>
    </row>
    <row r="731" spans="1:69" x14ac:dyDescent="0.2">
      <c r="A731" s="8" t="str">
        <f>Binning!B728</f>
        <v>DISP</v>
      </c>
      <c r="B731" s="8" t="str">
        <f>Binning!C728</f>
        <v>MI003</v>
      </c>
      <c r="C731" s="8" t="str">
        <f>Binning!D728</f>
        <v>E9</v>
      </c>
      <c r="D731" s="8" t="str">
        <f>Binning!F728</f>
        <v>MI003_E9</v>
      </c>
      <c r="E731" s="8" t="str">
        <f>Binning!G728</f>
        <v>Bin1</v>
      </c>
      <c r="F731" s="8">
        <f>Binning!H728</f>
        <v>865</v>
      </c>
      <c r="G731" s="8">
        <f>Binning!I728</f>
        <v>100</v>
      </c>
      <c r="H731" s="8">
        <f>Binning!J728</f>
        <v>46.7</v>
      </c>
      <c r="J731" s="8">
        <f>Binning!L728</f>
        <v>855</v>
      </c>
      <c r="K731" s="8">
        <f>Binning!M728</f>
        <v>655</v>
      </c>
      <c r="L731" s="8">
        <f>Binning!N728</f>
        <v>45</v>
      </c>
      <c r="M731" s="8">
        <f>Binning!Y728</f>
        <v>5</v>
      </c>
      <c r="O731" s="8">
        <f t="shared" si="441"/>
        <v>155</v>
      </c>
      <c r="P731" s="8">
        <f>Binning!AZ728</f>
        <v>30.15</v>
      </c>
      <c r="Q731" s="8" t="str">
        <f t="shared" si="442"/>
        <v>MI003_E9</v>
      </c>
      <c r="R731" s="8">
        <f t="shared" ref="R731:AG746" si="470">IF($O731*1.03&gt;R$2,MAX(MIN(FLOOR(($F731-$G731*LOG10($P731*R$2/100))/$M731,1)*$M731,$J731),$K731),"")</f>
        <v>855</v>
      </c>
      <c r="S731" s="8">
        <f t="shared" si="470"/>
        <v>815</v>
      </c>
      <c r="T731" s="8">
        <f t="shared" si="470"/>
        <v>785</v>
      </c>
      <c r="U731" s="8">
        <f t="shared" si="470"/>
        <v>765</v>
      </c>
      <c r="V731" s="8">
        <f t="shared" si="470"/>
        <v>755</v>
      </c>
      <c r="W731" s="8">
        <f t="shared" si="470"/>
        <v>745</v>
      </c>
      <c r="X731" s="8">
        <f t="shared" si="470"/>
        <v>735</v>
      </c>
      <c r="Y731" s="8">
        <f t="shared" si="470"/>
        <v>730</v>
      </c>
      <c r="Z731" s="8">
        <f t="shared" si="470"/>
        <v>725</v>
      </c>
      <c r="AA731" s="8">
        <f t="shared" si="470"/>
        <v>720</v>
      </c>
      <c r="AB731" s="8">
        <f t="shared" si="470"/>
        <v>715</v>
      </c>
      <c r="AC731" s="8">
        <f t="shared" si="470"/>
        <v>710</v>
      </c>
      <c r="AD731" s="8">
        <f t="shared" si="470"/>
        <v>705</v>
      </c>
      <c r="AE731" s="8">
        <f t="shared" si="470"/>
        <v>705</v>
      </c>
      <c r="AF731" s="8">
        <f t="shared" si="470"/>
        <v>700</v>
      </c>
      <c r="AG731" s="8">
        <f t="shared" si="470"/>
        <v>695</v>
      </c>
      <c r="AH731" s="8" t="str">
        <f t="shared" si="439"/>
        <v/>
      </c>
      <c r="AI731" s="8" t="str">
        <f t="shared" si="439"/>
        <v/>
      </c>
      <c r="AJ731" s="8" t="str">
        <f t="shared" si="439"/>
        <v/>
      </c>
      <c r="AK731" s="8" t="str">
        <f t="shared" si="439"/>
        <v/>
      </c>
      <c r="AL731" s="8" t="str">
        <f t="shared" si="439"/>
        <v/>
      </c>
      <c r="AM731" s="8" t="str">
        <f t="shared" si="439"/>
        <v/>
      </c>
      <c r="AN731" s="8" t="str">
        <f t="shared" si="439"/>
        <v/>
      </c>
      <c r="AO731" s="8" t="str">
        <f t="shared" si="439"/>
        <v/>
      </c>
      <c r="AQ731" s="8">
        <f t="shared" si="443"/>
        <v>155</v>
      </c>
      <c r="AR731" s="8">
        <f t="shared" si="444"/>
        <v>30.15</v>
      </c>
      <c r="AS731" s="8" t="str">
        <f t="shared" si="445"/>
        <v>MI003_E9</v>
      </c>
      <c r="AT731" s="8">
        <f t="shared" si="446"/>
        <v>900</v>
      </c>
      <c r="AU731" s="8">
        <f t="shared" si="447"/>
        <v>860</v>
      </c>
      <c r="AV731" s="8">
        <f t="shared" si="448"/>
        <v>830</v>
      </c>
      <c r="AW731" s="8">
        <f t="shared" si="449"/>
        <v>810</v>
      </c>
      <c r="AX731" s="8">
        <f t="shared" si="450"/>
        <v>800</v>
      </c>
      <c r="AY731" s="8">
        <f t="shared" si="451"/>
        <v>790</v>
      </c>
      <c r="AZ731" s="8">
        <f t="shared" si="452"/>
        <v>780</v>
      </c>
      <c r="BA731" s="8">
        <f t="shared" si="453"/>
        <v>775</v>
      </c>
      <c r="BB731" s="8">
        <f t="shared" si="454"/>
        <v>770</v>
      </c>
      <c r="BC731" s="8">
        <f t="shared" si="455"/>
        <v>765</v>
      </c>
      <c r="BD731" s="8">
        <f t="shared" si="456"/>
        <v>760</v>
      </c>
      <c r="BE731" s="8">
        <f t="shared" si="457"/>
        <v>755</v>
      </c>
      <c r="BF731" s="8">
        <f t="shared" si="458"/>
        <v>750</v>
      </c>
      <c r="BG731" s="8">
        <f t="shared" si="459"/>
        <v>750</v>
      </c>
      <c r="BH731" s="8">
        <f t="shared" si="460"/>
        <v>745</v>
      </c>
      <c r="BI731" s="8">
        <f t="shared" si="461"/>
        <v>740</v>
      </c>
      <c r="BJ731" s="8" t="str">
        <f t="shared" si="462"/>
        <v/>
      </c>
      <c r="BK731" s="8" t="str">
        <f t="shared" si="463"/>
        <v/>
      </c>
      <c r="BL731" s="8" t="str">
        <f t="shared" si="464"/>
        <v/>
      </c>
      <c r="BM731" s="8" t="str">
        <f t="shared" si="465"/>
        <v/>
      </c>
      <c r="BN731" s="8" t="str">
        <f t="shared" si="466"/>
        <v/>
      </c>
      <c r="BO731" s="8" t="str">
        <f t="shared" si="467"/>
        <v/>
      </c>
      <c r="BP731" s="8" t="str">
        <f t="shared" si="468"/>
        <v/>
      </c>
      <c r="BQ731" s="8" t="str">
        <f t="shared" si="469"/>
        <v/>
      </c>
    </row>
    <row r="732" spans="1:69" x14ac:dyDescent="0.2">
      <c r="A732" s="8" t="str">
        <f>Binning!B729</f>
        <v>DISP</v>
      </c>
      <c r="B732" s="8" t="str">
        <f>Binning!C729</f>
        <v>MI003</v>
      </c>
      <c r="C732" s="8" t="str">
        <f>Binning!D729</f>
        <v>E10</v>
      </c>
      <c r="D732" s="8" t="str">
        <f>Binning!F729</f>
        <v>MI003_E10</v>
      </c>
      <c r="E732" s="8" t="str">
        <f>Binning!G729</f>
        <v>Bin1</v>
      </c>
      <c r="F732" s="8">
        <f>Binning!H729</f>
        <v>850</v>
      </c>
      <c r="G732" s="8">
        <f>Binning!I729</f>
        <v>100</v>
      </c>
      <c r="H732" s="8">
        <f>Binning!J729</f>
        <v>46.7</v>
      </c>
      <c r="J732" s="8">
        <f>Binning!L729</f>
        <v>855</v>
      </c>
      <c r="K732" s="8">
        <f>Binning!M729</f>
        <v>655</v>
      </c>
      <c r="L732" s="8">
        <f>Binning!N729</f>
        <v>45</v>
      </c>
      <c r="M732" s="8">
        <f>Binning!Y729</f>
        <v>5</v>
      </c>
      <c r="O732" s="8">
        <f t="shared" si="441"/>
        <v>155</v>
      </c>
      <c r="P732" s="8">
        <f>Binning!AZ729</f>
        <v>30.15</v>
      </c>
      <c r="Q732" s="8" t="str">
        <f t="shared" si="442"/>
        <v>MI003_E10</v>
      </c>
      <c r="R732" s="8">
        <f t="shared" si="470"/>
        <v>855</v>
      </c>
      <c r="S732" s="8">
        <f t="shared" si="470"/>
        <v>800</v>
      </c>
      <c r="T732" s="8">
        <f t="shared" si="470"/>
        <v>770</v>
      </c>
      <c r="U732" s="8">
        <f t="shared" si="470"/>
        <v>750</v>
      </c>
      <c r="V732" s="8">
        <f t="shared" si="470"/>
        <v>740</v>
      </c>
      <c r="W732" s="8">
        <f t="shared" si="470"/>
        <v>730</v>
      </c>
      <c r="X732" s="8">
        <f t="shared" si="470"/>
        <v>720</v>
      </c>
      <c r="Y732" s="8">
        <f t="shared" si="470"/>
        <v>715</v>
      </c>
      <c r="Z732" s="8">
        <f t="shared" si="470"/>
        <v>710</v>
      </c>
      <c r="AA732" s="8">
        <f t="shared" si="470"/>
        <v>705</v>
      </c>
      <c r="AB732" s="8">
        <f t="shared" si="470"/>
        <v>700</v>
      </c>
      <c r="AC732" s="8">
        <f t="shared" si="470"/>
        <v>695</v>
      </c>
      <c r="AD732" s="8">
        <f t="shared" si="470"/>
        <v>690</v>
      </c>
      <c r="AE732" s="8">
        <f t="shared" si="470"/>
        <v>690</v>
      </c>
      <c r="AF732" s="8">
        <f t="shared" si="470"/>
        <v>685</v>
      </c>
      <c r="AG732" s="8">
        <f t="shared" si="470"/>
        <v>680</v>
      </c>
      <c r="AH732" s="8" t="str">
        <f t="shared" si="439"/>
        <v/>
      </c>
      <c r="AI732" s="8" t="str">
        <f t="shared" si="439"/>
        <v/>
      </c>
      <c r="AJ732" s="8" t="str">
        <f t="shared" si="439"/>
        <v/>
      </c>
      <c r="AK732" s="8" t="str">
        <f t="shared" si="439"/>
        <v/>
      </c>
      <c r="AL732" s="8" t="str">
        <f t="shared" si="439"/>
        <v/>
      </c>
      <c r="AM732" s="8" t="str">
        <f t="shared" si="439"/>
        <v/>
      </c>
      <c r="AN732" s="8" t="str">
        <f t="shared" si="439"/>
        <v/>
      </c>
      <c r="AO732" s="8" t="str">
        <f t="shared" si="439"/>
        <v/>
      </c>
      <c r="AQ732" s="8">
        <f t="shared" si="443"/>
        <v>155</v>
      </c>
      <c r="AR732" s="8">
        <f t="shared" si="444"/>
        <v>30.15</v>
      </c>
      <c r="AS732" s="8" t="str">
        <f t="shared" si="445"/>
        <v>MI003_E10</v>
      </c>
      <c r="AT732" s="8">
        <f t="shared" si="446"/>
        <v>900</v>
      </c>
      <c r="AU732" s="8">
        <f t="shared" si="447"/>
        <v>845</v>
      </c>
      <c r="AV732" s="8">
        <f t="shared" si="448"/>
        <v>815</v>
      </c>
      <c r="AW732" s="8">
        <f t="shared" si="449"/>
        <v>795</v>
      </c>
      <c r="AX732" s="8">
        <f t="shared" si="450"/>
        <v>785</v>
      </c>
      <c r="AY732" s="8">
        <f t="shared" si="451"/>
        <v>775</v>
      </c>
      <c r="AZ732" s="8">
        <f t="shared" si="452"/>
        <v>765</v>
      </c>
      <c r="BA732" s="8">
        <f t="shared" si="453"/>
        <v>760</v>
      </c>
      <c r="BB732" s="8">
        <f t="shared" si="454"/>
        <v>755</v>
      </c>
      <c r="BC732" s="8">
        <f t="shared" si="455"/>
        <v>750</v>
      </c>
      <c r="BD732" s="8">
        <f t="shared" si="456"/>
        <v>745</v>
      </c>
      <c r="BE732" s="8">
        <f t="shared" si="457"/>
        <v>740</v>
      </c>
      <c r="BF732" s="8">
        <f t="shared" si="458"/>
        <v>735</v>
      </c>
      <c r="BG732" s="8">
        <f t="shared" si="459"/>
        <v>735</v>
      </c>
      <c r="BH732" s="8">
        <f t="shared" si="460"/>
        <v>730</v>
      </c>
      <c r="BI732" s="8">
        <f t="shared" si="461"/>
        <v>725</v>
      </c>
      <c r="BJ732" s="8" t="str">
        <f t="shared" si="462"/>
        <v/>
      </c>
      <c r="BK732" s="8" t="str">
        <f t="shared" si="463"/>
        <v/>
      </c>
      <c r="BL732" s="8" t="str">
        <f t="shared" si="464"/>
        <v/>
      </c>
      <c r="BM732" s="8" t="str">
        <f t="shared" si="465"/>
        <v/>
      </c>
      <c r="BN732" s="8" t="str">
        <f t="shared" si="466"/>
        <v/>
      </c>
      <c r="BO732" s="8" t="str">
        <f t="shared" si="467"/>
        <v/>
      </c>
      <c r="BP732" s="8" t="str">
        <f t="shared" si="468"/>
        <v/>
      </c>
      <c r="BQ732" s="8" t="str">
        <f t="shared" si="469"/>
        <v/>
      </c>
    </row>
    <row r="733" spans="1:69" x14ac:dyDescent="0.2">
      <c r="A733" s="8" t="str">
        <f>Binning!B730</f>
        <v>DISP</v>
      </c>
      <c r="B733" s="8" t="str">
        <f>Binning!C730</f>
        <v>MI003</v>
      </c>
      <c r="C733" s="8" t="str">
        <f>Binning!D730</f>
        <v>E11</v>
      </c>
      <c r="D733" s="8" t="str">
        <f>Binning!F730</f>
        <v>MI003_E11</v>
      </c>
      <c r="E733" s="8" t="str">
        <f>Binning!G730</f>
        <v>Bin1</v>
      </c>
      <c r="F733" s="8">
        <f>Binning!H730</f>
        <v>835</v>
      </c>
      <c r="G733" s="8">
        <f>Binning!I730</f>
        <v>100</v>
      </c>
      <c r="H733" s="8">
        <f>Binning!J730</f>
        <v>46.7</v>
      </c>
      <c r="J733" s="8">
        <f>Binning!L730</f>
        <v>855</v>
      </c>
      <c r="K733" s="8">
        <f>Binning!M730</f>
        <v>655</v>
      </c>
      <c r="L733" s="8">
        <f>Binning!N730</f>
        <v>45</v>
      </c>
      <c r="M733" s="8">
        <f>Binning!Y730</f>
        <v>5</v>
      </c>
      <c r="O733" s="8">
        <f t="shared" si="441"/>
        <v>155</v>
      </c>
      <c r="P733" s="8">
        <f>Binning!AZ730</f>
        <v>30.15</v>
      </c>
      <c r="Q733" s="8" t="str">
        <f t="shared" si="442"/>
        <v>MI003_E11</v>
      </c>
      <c r="R733" s="8">
        <f t="shared" si="470"/>
        <v>855</v>
      </c>
      <c r="S733" s="8">
        <f t="shared" si="470"/>
        <v>785</v>
      </c>
      <c r="T733" s="8">
        <f t="shared" si="470"/>
        <v>755</v>
      </c>
      <c r="U733" s="8">
        <f t="shared" si="470"/>
        <v>735</v>
      </c>
      <c r="V733" s="8">
        <f t="shared" si="470"/>
        <v>725</v>
      </c>
      <c r="W733" s="8">
        <f t="shared" si="470"/>
        <v>715</v>
      </c>
      <c r="X733" s="8">
        <f t="shared" si="470"/>
        <v>705</v>
      </c>
      <c r="Y733" s="8">
        <f t="shared" si="470"/>
        <v>700</v>
      </c>
      <c r="Z733" s="8">
        <f t="shared" si="470"/>
        <v>695</v>
      </c>
      <c r="AA733" s="8">
        <f t="shared" si="470"/>
        <v>690</v>
      </c>
      <c r="AB733" s="8">
        <f t="shared" si="470"/>
        <v>685</v>
      </c>
      <c r="AC733" s="8">
        <f t="shared" si="470"/>
        <v>680</v>
      </c>
      <c r="AD733" s="8">
        <f t="shared" si="470"/>
        <v>675</v>
      </c>
      <c r="AE733" s="8">
        <f t="shared" si="470"/>
        <v>675</v>
      </c>
      <c r="AF733" s="8">
        <f t="shared" si="470"/>
        <v>670</v>
      </c>
      <c r="AG733" s="8">
        <f t="shared" si="470"/>
        <v>665</v>
      </c>
      <c r="AH733" s="8" t="str">
        <f t="shared" si="439"/>
        <v/>
      </c>
      <c r="AI733" s="8" t="str">
        <f t="shared" si="439"/>
        <v/>
      </c>
      <c r="AJ733" s="8" t="str">
        <f t="shared" si="439"/>
        <v/>
      </c>
      <c r="AK733" s="8" t="str">
        <f t="shared" si="439"/>
        <v/>
      </c>
      <c r="AL733" s="8" t="str">
        <f t="shared" si="439"/>
        <v/>
      </c>
      <c r="AM733" s="8" t="str">
        <f t="shared" si="439"/>
        <v/>
      </c>
      <c r="AN733" s="8" t="str">
        <f t="shared" si="439"/>
        <v/>
      </c>
      <c r="AO733" s="8" t="str">
        <f t="shared" si="439"/>
        <v/>
      </c>
      <c r="AQ733" s="8">
        <f t="shared" si="443"/>
        <v>155</v>
      </c>
      <c r="AR733" s="8">
        <f t="shared" si="444"/>
        <v>30.15</v>
      </c>
      <c r="AS733" s="8" t="str">
        <f t="shared" si="445"/>
        <v>MI003_E11</v>
      </c>
      <c r="AT733" s="8">
        <f t="shared" si="446"/>
        <v>900</v>
      </c>
      <c r="AU733" s="8">
        <f t="shared" si="447"/>
        <v>830</v>
      </c>
      <c r="AV733" s="8">
        <f t="shared" si="448"/>
        <v>800</v>
      </c>
      <c r="AW733" s="8">
        <f t="shared" si="449"/>
        <v>780</v>
      </c>
      <c r="AX733" s="8">
        <f t="shared" si="450"/>
        <v>770</v>
      </c>
      <c r="AY733" s="8">
        <f t="shared" si="451"/>
        <v>760</v>
      </c>
      <c r="AZ733" s="8">
        <f t="shared" si="452"/>
        <v>750</v>
      </c>
      <c r="BA733" s="8">
        <f t="shared" si="453"/>
        <v>745</v>
      </c>
      <c r="BB733" s="8">
        <f t="shared" si="454"/>
        <v>740</v>
      </c>
      <c r="BC733" s="8">
        <f t="shared" si="455"/>
        <v>735</v>
      </c>
      <c r="BD733" s="8">
        <f t="shared" si="456"/>
        <v>730</v>
      </c>
      <c r="BE733" s="8">
        <f t="shared" si="457"/>
        <v>725</v>
      </c>
      <c r="BF733" s="8">
        <f t="shared" si="458"/>
        <v>720</v>
      </c>
      <c r="BG733" s="8">
        <f t="shared" si="459"/>
        <v>720</v>
      </c>
      <c r="BH733" s="8">
        <f t="shared" si="460"/>
        <v>715</v>
      </c>
      <c r="BI733" s="8">
        <f t="shared" si="461"/>
        <v>710</v>
      </c>
      <c r="BJ733" s="8" t="str">
        <f t="shared" si="462"/>
        <v/>
      </c>
      <c r="BK733" s="8" t="str">
        <f t="shared" si="463"/>
        <v/>
      </c>
      <c r="BL733" s="8" t="str">
        <f t="shared" si="464"/>
        <v/>
      </c>
      <c r="BM733" s="8" t="str">
        <f t="shared" si="465"/>
        <v/>
      </c>
      <c r="BN733" s="8" t="str">
        <f t="shared" si="466"/>
        <v/>
      </c>
      <c r="BO733" s="8" t="str">
        <f t="shared" si="467"/>
        <v/>
      </c>
      <c r="BP733" s="8" t="str">
        <f t="shared" si="468"/>
        <v/>
      </c>
      <c r="BQ733" s="8" t="str">
        <f t="shared" si="469"/>
        <v/>
      </c>
    </row>
    <row r="734" spans="1:69" x14ac:dyDescent="0.2">
      <c r="A734" s="8" t="str">
        <f>Binning!B731</f>
        <v>DISP</v>
      </c>
      <c r="B734" s="8" t="str">
        <f>Binning!C731</f>
        <v>MI003</v>
      </c>
      <c r="C734" s="8" t="str">
        <f>Binning!D731</f>
        <v>E12</v>
      </c>
      <c r="D734" s="8" t="str">
        <f>Binning!F731</f>
        <v>MI003_E12</v>
      </c>
      <c r="E734" s="8" t="str">
        <f>Binning!G731</f>
        <v>Bin1</v>
      </c>
      <c r="F734" s="8">
        <f>Binning!H731</f>
        <v>820</v>
      </c>
      <c r="G734" s="8">
        <f>Binning!I731</f>
        <v>100</v>
      </c>
      <c r="H734" s="8">
        <f>Binning!J731</f>
        <v>46.7</v>
      </c>
      <c r="J734" s="8">
        <f>Binning!L731</f>
        <v>855</v>
      </c>
      <c r="K734" s="8">
        <f>Binning!M731</f>
        <v>655</v>
      </c>
      <c r="L734" s="8">
        <f>Binning!N731</f>
        <v>45</v>
      </c>
      <c r="M734" s="8">
        <f>Binning!Y731</f>
        <v>5</v>
      </c>
      <c r="O734" s="8">
        <f t="shared" si="441"/>
        <v>155</v>
      </c>
      <c r="P734" s="8">
        <f>Binning!AZ731</f>
        <v>30.15</v>
      </c>
      <c r="Q734" s="8" t="str">
        <f t="shared" si="442"/>
        <v>MI003_E12</v>
      </c>
      <c r="R734" s="8">
        <f t="shared" si="470"/>
        <v>855</v>
      </c>
      <c r="S734" s="8">
        <f t="shared" si="470"/>
        <v>770</v>
      </c>
      <c r="T734" s="8">
        <f t="shared" si="470"/>
        <v>740</v>
      </c>
      <c r="U734" s="8">
        <f t="shared" si="470"/>
        <v>720</v>
      </c>
      <c r="V734" s="8">
        <f t="shared" si="470"/>
        <v>710</v>
      </c>
      <c r="W734" s="8">
        <f t="shared" si="470"/>
        <v>700</v>
      </c>
      <c r="X734" s="8">
        <f t="shared" si="470"/>
        <v>690</v>
      </c>
      <c r="Y734" s="8">
        <f t="shared" si="470"/>
        <v>685</v>
      </c>
      <c r="Z734" s="8">
        <f t="shared" si="470"/>
        <v>680</v>
      </c>
      <c r="AA734" s="8">
        <f t="shared" si="470"/>
        <v>675</v>
      </c>
      <c r="AB734" s="8">
        <f t="shared" si="470"/>
        <v>670</v>
      </c>
      <c r="AC734" s="8">
        <f t="shared" si="470"/>
        <v>665</v>
      </c>
      <c r="AD734" s="8">
        <f t="shared" si="470"/>
        <v>660</v>
      </c>
      <c r="AE734" s="8">
        <f t="shared" si="470"/>
        <v>660</v>
      </c>
      <c r="AF734" s="8">
        <f t="shared" si="470"/>
        <v>655</v>
      </c>
      <c r="AG734" s="8">
        <f t="shared" si="470"/>
        <v>655</v>
      </c>
      <c r="AH734" s="8" t="str">
        <f t="shared" si="439"/>
        <v/>
      </c>
      <c r="AI734" s="8" t="str">
        <f t="shared" si="439"/>
        <v/>
      </c>
      <c r="AJ734" s="8" t="str">
        <f t="shared" si="439"/>
        <v/>
      </c>
      <c r="AK734" s="8" t="str">
        <f t="shared" si="439"/>
        <v/>
      </c>
      <c r="AL734" s="8" t="str">
        <f t="shared" si="439"/>
        <v/>
      </c>
      <c r="AM734" s="8" t="str">
        <f t="shared" si="439"/>
        <v/>
      </c>
      <c r="AN734" s="8" t="str">
        <f t="shared" si="439"/>
        <v/>
      </c>
      <c r="AO734" s="8" t="str">
        <f t="shared" si="439"/>
        <v/>
      </c>
      <c r="AQ734" s="8">
        <f t="shared" si="443"/>
        <v>155</v>
      </c>
      <c r="AR734" s="8">
        <f t="shared" si="444"/>
        <v>30.15</v>
      </c>
      <c r="AS734" s="8" t="str">
        <f t="shared" si="445"/>
        <v>MI003_E12</v>
      </c>
      <c r="AT734" s="8">
        <f t="shared" si="446"/>
        <v>900</v>
      </c>
      <c r="AU734" s="8">
        <f t="shared" si="447"/>
        <v>815</v>
      </c>
      <c r="AV734" s="8">
        <f t="shared" si="448"/>
        <v>785</v>
      </c>
      <c r="AW734" s="8">
        <f t="shared" si="449"/>
        <v>765</v>
      </c>
      <c r="AX734" s="8">
        <f t="shared" si="450"/>
        <v>755</v>
      </c>
      <c r="AY734" s="8">
        <f t="shared" si="451"/>
        <v>745</v>
      </c>
      <c r="AZ734" s="8">
        <f t="shared" si="452"/>
        <v>735</v>
      </c>
      <c r="BA734" s="8">
        <f t="shared" si="453"/>
        <v>730</v>
      </c>
      <c r="BB734" s="8">
        <f t="shared" si="454"/>
        <v>725</v>
      </c>
      <c r="BC734" s="8">
        <f t="shared" si="455"/>
        <v>720</v>
      </c>
      <c r="BD734" s="8">
        <f t="shared" si="456"/>
        <v>715</v>
      </c>
      <c r="BE734" s="8">
        <f t="shared" si="457"/>
        <v>710</v>
      </c>
      <c r="BF734" s="8">
        <f t="shared" si="458"/>
        <v>705</v>
      </c>
      <c r="BG734" s="8">
        <f t="shared" si="459"/>
        <v>705</v>
      </c>
      <c r="BH734" s="8">
        <f t="shared" si="460"/>
        <v>700</v>
      </c>
      <c r="BI734" s="8">
        <f t="shared" si="461"/>
        <v>700</v>
      </c>
      <c r="BJ734" s="8" t="str">
        <f t="shared" si="462"/>
        <v/>
      </c>
      <c r="BK734" s="8" t="str">
        <f t="shared" si="463"/>
        <v/>
      </c>
      <c r="BL734" s="8" t="str">
        <f t="shared" si="464"/>
        <v/>
      </c>
      <c r="BM734" s="8" t="str">
        <f t="shared" si="465"/>
        <v/>
      </c>
      <c r="BN734" s="8" t="str">
        <f t="shared" si="466"/>
        <v/>
      </c>
      <c r="BO734" s="8" t="str">
        <f t="shared" si="467"/>
        <v/>
      </c>
      <c r="BP734" s="8" t="str">
        <f t="shared" si="468"/>
        <v/>
      </c>
      <c r="BQ734" s="8" t="str">
        <f t="shared" si="469"/>
        <v/>
      </c>
    </row>
    <row r="735" spans="1:69" x14ac:dyDescent="0.2">
      <c r="A735" s="8" t="str">
        <f>Binning!B732</f>
        <v>DISP</v>
      </c>
      <c r="B735" s="8" t="str">
        <f>Binning!C732</f>
        <v>MI004</v>
      </c>
      <c r="C735" s="8" t="str">
        <f>Binning!D732</f>
        <v>E1</v>
      </c>
      <c r="D735" s="8" t="str">
        <f>Binning!F732</f>
        <v>MI004_E1</v>
      </c>
      <c r="E735" s="8" t="str">
        <f>Binning!G732</f>
        <v>Bin1</v>
      </c>
      <c r="F735" s="8">
        <f>Binning!H732</f>
        <v>1060</v>
      </c>
      <c r="G735" s="8">
        <f>Binning!I732</f>
        <v>105</v>
      </c>
      <c r="H735" s="8">
        <f>Binning!J732</f>
        <v>46.7</v>
      </c>
      <c r="J735" s="8">
        <f>Binning!L732</f>
        <v>945</v>
      </c>
      <c r="K735" s="8">
        <f>Binning!M732</f>
        <v>735</v>
      </c>
      <c r="L735" s="8">
        <f>Binning!N732</f>
        <v>25</v>
      </c>
      <c r="M735" s="8">
        <f>Binning!Y732</f>
        <v>5</v>
      </c>
      <c r="O735" s="8">
        <f t="shared" si="441"/>
        <v>155</v>
      </c>
      <c r="P735" s="8">
        <f>Binning!AZ732</f>
        <v>30.15</v>
      </c>
      <c r="Q735" s="8" t="str">
        <f t="shared" si="442"/>
        <v>MI004_E1</v>
      </c>
      <c r="R735" s="8">
        <f t="shared" si="470"/>
        <v>945</v>
      </c>
      <c r="S735" s="8">
        <f t="shared" si="470"/>
        <v>945</v>
      </c>
      <c r="T735" s="8">
        <f t="shared" si="470"/>
        <v>945</v>
      </c>
      <c r="U735" s="8">
        <f t="shared" si="470"/>
        <v>945</v>
      </c>
      <c r="V735" s="8">
        <f t="shared" si="470"/>
        <v>945</v>
      </c>
      <c r="W735" s="8">
        <f t="shared" si="470"/>
        <v>935</v>
      </c>
      <c r="X735" s="8">
        <f t="shared" si="470"/>
        <v>925</v>
      </c>
      <c r="Y735" s="8">
        <f t="shared" si="470"/>
        <v>920</v>
      </c>
      <c r="Z735" s="8">
        <f t="shared" si="470"/>
        <v>910</v>
      </c>
      <c r="AA735" s="8">
        <f t="shared" si="470"/>
        <v>905</v>
      </c>
      <c r="AB735" s="8">
        <f t="shared" si="470"/>
        <v>900</v>
      </c>
      <c r="AC735" s="8">
        <f t="shared" si="470"/>
        <v>900</v>
      </c>
      <c r="AD735" s="8">
        <f t="shared" si="470"/>
        <v>895</v>
      </c>
      <c r="AE735" s="8">
        <f t="shared" si="470"/>
        <v>890</v>
      </c>
      <c r="AF735" s="8">
        <f t="shared" si="470"/>
        <v>885</v>
      </c>
      <c r="AG735" s="8">
        <f t="shared" si="470"/>
        <v>885</v>
      </c>
      <c r="AH735" s="8" t="str">
        <f t="shared" si="439"/>
        <v/>
      </c>
      <c r="AI735" s="8" t="str">
        <f t="shared" si="439"/>
        <v/>
      </c>
      <c r="AJ735" s="8" t="str">
        <f t="shared" si="439"/>
        <v/>
      </c>
      <c r="AK735" s="8" t="str">
        <f t="shared" si="439"/>
        <v/>
      </c>
      <c r="AL735" s="8" t="str">
        <f t="shared" si="439"/>
        <v/>
      </c>
      <c r="AM735" s="8" t="str">
        <f t="shared" si="439"/>
        <v/>
      </c>
      <c r="AN735" s="8" t="str">
        <f t="shared" si="439"/>
        <v/>
      </c>
      <c r="AO735" s="8" t="str">
        <f t="shared" si="439"/>
        <v/>
      </c>
      <c r="AQ735" s="8">
        <f t="shared" si="443"/>
        <v>155</v>
      </c>
      <c r="AR735" s="8">
        <f t="shared" si="444"/>
        <v>30.15</v>
      </c>
      <c r="AS735" s="8" t="str">
        <f t="shared" si="445"/>
        <v>MI004_E1</v>
      </c>
      <c r="AT735" s="8">
        <f t="shared" si="446"/>
        <v>970</v>
      </c>
      <c r="AU735" s="8">
        <f t="shared" si="447"/>
        <v>970</v>
      </c>
      <c r="AV735" s="8">
        <f t="shared" si="448"/>
        <v>970</v>
      </c>
      <c r="AW735" s="8">
        <f t="shared" si="449"/>
        <v>970</v>
      </c>
      <c r="AX735" s="8">
        <f t="shared" si="450"/>
        <v>970</v>
      </c>
      <c r="AY735" s="8">
        <f t="shared" si="451"/>
        <v>960</v>
      </c>
      <c r="AZ735" s="8">
        <f t="shared" si="452"/>
        <v>950</v>
      </c>
      <c r="BA735" s="8">
        <f t="shared" si="453"/>
        <v>945</v>
      </c>
      <c r="BB735" s="8">
        <f t="shared" si="454"/>
        <v>935</v>
      </c>
      <c r="BC735" s="8">
        <f t="shared" si="455"/>
        <v>930</v>
      </c>
      <c r="BD735" s="8">
        <f t="shared" si="456"/>
        <v>925</v>
      </c>
      <c r="BE735" s="8">
        <f t="shared" si="457"/>
        <v>925</v>
      </c>
      <c r="BF735" s="8">
        <f t="shared" si="458"/>
        <v>920</v>
      </c>
      <c r="BG735" s="8">
        <f t="shared" si="459"/>
        <v>915</v>
      </c>
      <c r="BH735" s="8">
        <f t="shared" si="460"/>
        <v>910</v>
      </c>
      <c r="BI735" s="8">
        <f t="shared" si="461"/>
        <v>910</v>
      </c>
      <c r="BJ735" s="8" t="str">
        <f t="shared" si="462"/>
        <v/>
      </c>
      <c r="BK735" s="8" t="str">
        <f t="shared" si="463"/>
        <v/>
      </c>
      <c r="BL735" s="8" t="str">
        <f t="shared" si="464"/>
        <v/>
      </c>
      <c r="BM735" s="8" t="str">
        <f t="shared" si="465"/>
        <v/>
      </c>
      <c r="BN735" s="8" t="str">
        <f t="shared" si="466"/>
        <v/>
      </c>
      <c r="BO735" s="8" t="str">
        <f t="shared" si="467"/>
        <v/>
      </c>
      <c r="BP735" s="8" t="str">
        <f t="shared" si="468"/>
        <v/>
      </c>
      <c r="BQ735" s="8" t="str">
        <f t="shared" si="469"/>
        <v/>
      </c>
    </row>
    <row r="736" spans="1:69" x14ac:dyDescent="0.2">
      <c r="A736" s="8" t="str">
        <f>Binning!B733</f>
        <v>DISP</v>
      </c>
      <c r="B736" s="8" t="str">
        <f>Binning!C733</f>
        <v>MI004</v>
      </c>
      <c r="C736" s="8" t="str">
        <f>Binning!D733</f>
        <v>E2</v>
      </c>
      <c r="D736" s="8" t="str">
        <f>Binning!F733</f>
        <v>MI004_E2</v>
      </c>
      <c r="E736" s="8" t="str">
        <f>Binning!G733</f>
        <v>Bin1</v>
      </c>
      <c r="F736" s="8">
        <f>Binning!H733</f>
        <v>1045</v>
      </c>
      <c r="G736" s="8">
        <f>Binning!I733</f>
        <v>105</v>
      </c>
      <c r="H736" s="8">
        <f>Binning!J733</f>
        <v>46.7</v>
      </c>
      <c r="J736" s="8">
        <f>Binning!L733</f>
        <v>935</v>
      </c>
      <c r="K736" s="8">
        <f>Binning!M733</f>
        <v>735</v>
      </c>
      <c r="L736" s="8">
        <f>Binning!N733</f>
        <v>25</v>
      </c>
      <c r="M736" s="8">
        <f>Binning!Y733</f>
        <v>5</v>
      </c>
      <c r="O736" s="8">
        <f t="shared" si="441"/>
        <v>155</v>
      </c>
      <c r="P736" s="8">
        <f>Binning!AZ733</f>
        <v>30.15</v>
      </c>
      <c r="Q736" s="8" t="str">
        <f t="shared" si="442"/>
        <v>MI004_E2</v>
      </c>
      <c r="R736" s="8">
        <f t="shared" si="470"/>
        <v>935</v>
      </c>
      <c r="S736" s="8">
        <f t="shared" si="470"/>
        <v>935</v>
      </c>
      <c r="T736" s="8">
        <f t="shared" si="470"/>
        <v>935</v>
      </c>
      <c r="U736" s="8">
        <f t="shared" si="470"/>
        <v>935</v>
      </c>
      <c r="V736" s="8">
        <f t="shared" si="470"/>
        <v>930</v>
      </c>
      <c r="W736" s="8">
        <f t="shared" si="470"/>
        <v>920</v>
      </c>
      <c r="X736" s="8">
        <f t="shared" si="470"/>
        <v>910</v>
      </c>
      <c r="Y736" s="8">
        <f t="shared" si="470"/>
        <v>905</v>
      </c>
      <c r="Z736" s="8">
        <f t="shared" si="470"/>
        <v>895</v>
      </c>
      <c r="AA736" s="8">
        <f t="shared" si="470"/>
        <v>890</v>
      </c>
      <c r="AB736" s="8">
        <f t="shared" si="470"/>
        <v>885</v>
      </c>
      <c r="AC736" s="8">
        <f t="shared" si="470"/>
        <v>885</v>
      </c>
      <c r="AD736" s="8">
        <f t="shared" si="470"/>
        <v>880</v>
      </c>
      <c r="AE736" s="8">
        <f t="shared" si="470"/>
        <v>875</v>
      </c>
      <c r="AF736" s="8">
        <f t="shared" si="470"/>
        <v>870</v>
      </c>
      <c r="AG736" s="8">
        <f t="shared" si="470"/>
        <v>870</v>
      </c>
      <c r="AH736" s="8" t="str">
        <f t="shared" si="439"/>
        <v/>
      </c>
      <c r="AI736" s="8" t="str">
        <f t="shared" si="439"/>
        <v/>
      </c>
      <c r="AJ736" s="8" t="str">
        <f t="shared" si="439"/>
        <v/>
      </c>
      <c r="AK736" s="8" t="str">
        <f t="shared" si="439"/>
        <v/>
      </c>
      <c r="AL736" s="8" t="str">
        <f t="shared" si="439"/>
        <v/>
      </c>
      <c r="AM736" s="8" t="str">
        <f t="shared" si="439"/>
        <v/>
      </c>
      <c r="AN736" s="8" t="str">
        <f t="shared" si="439"/>
        <v/>
      </c>
      <c r="AO736" s="8" t="str">
        <f t="shared" si="439"/>
        <v/>
      </c>
      <c r="AQ736" s="8">
        <f t="shared" si="443"/>
        <v>155</v>
      </c>
      <c r="AR736" s="8">
        <f t="shared" si="444"/>
        <v>30.15</v>
      </c>
      <c r="AS736" s="8" t="str">
        <f t="shared" si="445"/>
        <v>MI004_E2</v>
      </c>
      <c r="AT736" s="8">
        <f t="shared" si="446"/>
        <v>960</v>
      </c>
      <c r="AU736" s="8">
        <f t="shared" si="447"/>
        <v>960</v>
      </c>
      <c r="AV736" s="8">
        <f t="shared" si="448"/>
        <v>960</v>
      </c>
      <c r="AW736" s="8">
        <f t="shared" si="449"/>
        <v>960</v>
      </c>
      <c r="AX736" s="8">
        <f t="shared" si="450"/>
        <v>955</v>
      </c>
      <c r="AY736" s="8">
        <f t="shared" si="451"/>
        <v>945</v>
      </c>
      <c r="AZ736" s="8">
        <f t="shared" si="452"/>
        <v>935</v>
      </c>
      <c r="BA736" s="8">
        <f t="shared" si="453"/>
        <v>930</v>
      </c>
      <c r="BB736" s="8">
        <f t="shared" si="454"/>
        <v>920</v>
      </c>
      <c r="BC736" s="8">
        <f t="shared" si="455"/>
        <v>915</v>
      </c>
      <c r="BD736" s="8">
        <f t="shared" si="456"/>
        <v>910</v>
      </c>
      <c r="BE736" s="8">
        <f t="shared" si="457"/>
        <v>910</v>
      </c>
      <c r="BF736" s="8">
        <f t="shared" si="458"/>
        <v>905</v>
      </c>
      <c r="BG736" s="8">
        <f t="shared" si="459"/>
        <v>900</v>
      </c>
      <c r="BH736" s="8">
        <f t="shared" si="460"/>
        <v>895</v>
      </c>
      <c r="BI736" s="8">
        <f t="shared" si="461"/>
        <v>895</v>
      </c>
      <c r="BJ736" s="8" t="str">
        <f t="shared" si="462"/>
        <v/>
      </c>
      <c r="BK736" s="8" t="str">
        <f t="shared" si="463"/>
        <v/>
      </c>
      <c r="BL736" s="8" t="str">
        <f t="shared" si="464"/>
        <v/>
      </c>
      <c r="BM736" s="8" t="str">
        <f t="shared" si="465"/>
        <v/>
      </c>
      <c r="BN736" s="8" t="str">
        <f t="shared" si="466"/>
        <v/>
      </c>
      <c r="BO736" s="8" t="str">
        <f t="shared" si="467"/>
        <v/>
      </c>
      <c r="BP736" s="8" t="str">
        <f t="shared" si="468"/>
        <v/>
      </c>
      <c r="BQ736" s="8" t="str">
        <f t="shared" si="469"/>
        <v/>
      </c>
    </row>
    <row r="737" spans="1:69" x14ac:dyDescent="0.2">
      <c r="A737" s="8" t="str">
        <f>Binning!B734</f>
        <v>DISP</v>
      </c>
      <c r="B737" s="8" t="str">
        <f>Binning!C734</f>
        <v>MI004</v>
      </c>
      <c r="C737" s="8" t="str">
        <f>Binning!D734</f>
        <v>E3</v>
      </c>
      <c r="D737" s="8" t="str">
        <f>Binning!F734</f>
        <v>MI004_E3</v>
      </c>
      <c r="E737" s="8" t="str">
        <f>Binning!G734</f>
        <v>Bin1</v>
      </c>
      <c r="F737" s="8">
        <f>Binning!H734</f>
        <v>1030</v>
      </c>
      <c r="G737" s="8">
        <f>Binning!I734</f>
        <v>105</v>
      </c>
      <c r="H737" s="8">
        <f>Binning!J734</f>
        <v>46.7</v>
      </c>
      <c r="J737" s="8">
        <f>Binning!L734</f>
        <v>925</v>
      </c>
      <c r="K737" s="8">
        <f>Binning!M734</f>
        <v>735</v>
      </c>
      <c r="L737" s="8">
        <f>Binning!N734</f>
        <v>25</v>
      </c>
      <c r="M737" s="8">
        <f>Binning!Y734</f>
        <v>5</v>
      </c>
      <c r="O737" s="8">
        <f t="shared" si="441"/>
        <v>155</v>
      </c>
      <c r="P737" s="8">
        <f>Binning!AZ734</f>
        <v>30.15</v>
      </c>
      <c r="Q737" s="8" t="str">
        <f t="shared" si="442"/>
        <v>MI004_E3</v>
      </c>
      <c r="R737" s="8">
        <f t="shared" si="470"/>
        <v>925</v>
      </c>
      <c r="S737" s="8">
        <f t="shared" si="470"/>
        <v>925</v>
      </c>
      <c r="T737" s="8">
        <f t="shared" si="470"/>
        <v>925</v>
      </c>
      <c r="U737" s="8">
        <f t="shared" si="470"/>
        <v>925</v>
      </c>
      <c r="V737" s="8">
        <f t="shared" si="470"/>
        <v>915</v>
      </c>
      <c r="W737" s="8">
        <f t="shared" si="470"/>
        <v>905</v>
      </c>
      <c r="X737" s="8">
        <f t="shared" si="470"/>
        <v>895</v>
      </c>
      <c r="Y737" s="8">
        <f t="shared" si="470"/>
        <v>890</v>
      </c>
      <c r="Z737" s="8">
        <f t="shared" si="470"/>
        <v>880</v>
      </c>
      <c r="AA737" s="8">
        <f t="shared" si="470"/>
        <v>875</v>
      </c>
      <c r="AB737" s="8">
        <f t="shared" si="470"/>
        <v>870</v>
      </c>
      <c r="AC737" s="8">
        <f t="shared" si="470"/>
        <v>870</v>
      </c>
      <c r="AD737" s="8">
        <f t="shared" si="470"/>
        <v>865</v>
      </c>
      <c r="AE737" s="8">
        <f t="shared" si="470"/>
        <v>860</v>
      </c>
      <c r="AF737" s="8">
        <f t="shared" si="470"/>
        <v>855</v>
      </c>
      <c r="AG737" s="8">
        <f t="shared" si="470"/>
        <v>855</v>
      </c>
      <c r="AH737" s="8" t="str">
        <f t="shared" si="439"/>
        <v/>
      </c>
      <c r="AI737" s="8" t="str">
        <f t="shared" si="439"/>
        <v/>
      </c>
      <c r="AJ737" s="8" t="str">
        <f t="shared" si="439"/>
        <v/>
      </c>
      <c r="AK737" s="8" t="str">
        <f t="shared" si="439"/>
        <v/>
      </c>
      <c r="AL737" s="8" t="str">
        <f t="shared" si="439"/>
        <v/>
      </c>
      <c r="AM737" s="8" t="str">
        <f t="shared" si="439"/>
        <v/>
      </c>
      <c r="AN737" s="8" t="str">
        <f t="shared" si="439"/>
        <v/>
      </c>
      <c r="AO737" s="8" t="str">
        <f t="shared" si="439"/>
        <v/>
      </c>
      <c r="AQ737" s="8">
        <f t="shared" si="443"/>
        <v>155</v>
      </c>
      <c r="AR737" s="8">
        <f t="shared" si="444"/>
        <v>30.15</v>
      </c>
      <c r="AS737" s="8" t="str">
        <f t="shared" si="445"/>
        <v>MI004_E3</v>
      </c>
      <c r="AT737" s="8">
        <f t="shared" si="446"/>
        <v>950</v>
      </c>
      <c r="AU737" s="8">
        <f t="shared" si="447"/>
        <v>950</v>
      </c>
      <c r="AV737" s="8">
        <f t="shared" si="448"/>
        <v>950</v>
      </c>
      <c r="AW737" s="8">
        <f t="shared" si="449"/>
        <v>950</v>
      </c>
      <c r="AX737" s="8">
        <f t="shared" si="450"/>
        <v>940</v>
      </c>
      <c r="AY737" s="8">
        <f t="shared" si="451"/>
        <v>930</v>
      </c>
      <c r="AZ737" s="8">
        <f t="shared" si="452"/>
        <v>920</v>
      </c>
      <c r="BA737" s="8">
        <f t="shared" si="453"/>
        <v>915</v>
      </c>
      <c r="BB737" s="8">
        <f t="shared" si="454"/>
        <v>905</v>
      </c>
      <c r="BC737" s="8">
        <f t="shared" si="455"/>
        <v>900</v>
      </c>
      <c r="BD737" s="8">
        <f t="shared" si="456"/>
        <v>895</v>
      </c>
      <c r="BE737" s="8">
        <f t="shared" si="457"/>
        <v>895</v>
      </c>
      <c r="BF737" s="8">
        <f t="shared" si="458"/>
        <v>890</v>
      </c>
      <c r="BG737" s="8">
        <f t="shared" si="459"/>
        <v>885</v>
      </c>
      <c r="BH737" s="8">
        <f t="shared" si="460"/>
        <v>880</v>
      </c>
      <c r="BI737" s="8">
        <f t="shared" si="461"/>
        <v>880</v>
      </c>
      <c r="BJ737" s="8" t="str">
        <f t="shared" si="462"/>
        <v/>
      </c>
      <c r="BK737" s="8" t="str">
        <f t="shared" si="463"/>
        <v/>
      </c>
      <c r="BL737" s="8" t="str">
        <f t="shared" si="464"/>
        <v/>
      </c>
      <c r="BM737" s="8" t="str">
        <f t="shared" si="465"/>
        <v/>
      </c>
      <c r="BN737" s="8" t="str">
        <f t="shared" si="466"/>
        <v/>
      </c>
      <c r="BO737" s="8" t="str">
        <f t="shared" si="467"/>
        <v/>
      </c>
      <c r="BP737" s="8" t="str">
        <f t="shared" si="468"/>
        <v/>
      </c>
      <c r="BQ737" s="8" t="str">
        <f t="shared" si="469"/>
        <v/>
      </c>
    </row>
    <row r="738" spans="1:69" x14ac:dyDescent="0.2">
      <c r="A738" s="8" t="str">
        <f>Binning!B735</f>
        <v>DISP</v>
      </c>
      <c r="B738" s="8" t="str">
        <f>Binning!C735</f>
        <v>MI004</v>
      </c>
      <c r="C738" s="8" t="str">
        <f>Binning!D735</f>
        <v>E4</v>
      </c>
      <c r="D738" s="8" t="str">
        <f>Binning!F735</f>
        <v>MI004_E4</v>
      </c>
      <c r="E738" s="8" t="str">
        <f>Binning!G735</f>
        <v>Bin1</v>
      </c>
      <c r="F738" s="8">
        <f>Binning!H735</f>
        <v>1015</v>
      </c>
      <c r="G738" s="8">
        <f>Binning!I735</f>
        <v>105</v>
      </c>
      <c r="H738" s="8">
        <f>Binning!J735</f>
        <v>46.7</v>
      </c>
      <c r="J738" s="8">
        <f>Binning!L735</f>
        <v>925</v>
      </c>
      <c r="K738" s="8">
        <f>Binning!M735</f>
        <v>735</v>
      </c>
      <c r="L738" s="8">
        <f>Binning!N735</f>
        <v>25</v>
      </c>
      <c r="M738" s="8">
        <f>Binning!Y735</f>
        <v>5</v>
      </c>
      <c r="O738" s="8">
        <f t="shared" si="441"/>
        <v>155</v>
      </c>
      <c r="P738" s="8">
        <f>Binning!AZ735</f>
        <v>30.15</v>
      </c>
      <c r="Q738" s="8" t="str">
        <f t="shared" si="442"/>
        <v>MI004_E4</v>
      </c>
      <c r="R738" s="8">
        <f t="shared" si="470"/>
        <v>925</v>
      </c>
      <c r="S738" s="8">
        <f t="shared" si="470"/>
        <v>925</v>
      </c>
      <c r="T738" s="8">
        <f t="shared" si="470"/>
        <v>925</v>
      </c>
      <c r="U738" s="8">
        <f t="shared" si="470"/>
        <v>910</v>
      </c>
      <c r="V738" s="8">
        <f t="shared" si="470"/>
        <v>900</v>
      </c>
      <c r="W738" s="8">
        <f t="shared" si="470"/>
        <v>890</v>
      </c>
      <c r="X738" s="8">
        <f t="shared" si="470"/>
        <v>880</v>
      </c>
      <c r="Y738" s="8">
        <f t="shared" si="470"/>
        <v>875</v>
      </c>
      <c r="Z738" s="8">
        <f t="shared" si="470"/>
        <v>865</v>
      </c>
      <c r="AA738" s="8">
        <f t="shared" si="470"/>
        <v>860</v>
      </c>
      <c r="AB738" s="8">
        <f t="shared" si="470"/>
        <v>855</v>
      </c>
      <c r="AC738" s="8">
        <f t="shared" si="470"/>
        <v>855</v>
      </c>
      <c r="AD738" s="8">
        <f t="shared" si="470"/>
        <v>850</v>
      </c>
      <c r="AE738" s="8">
        <f t="shared" si="470"/>
        <v>845</v>
      </c>
      <c r="AF738" s="8">
        <f t="shared" si="470"/>
        <v>840</v>
      </c>
      <c r="AG738" s="8">
        <f t="shared" si="470"/>
        <v>840</v>
      </c>
      <c r="AH738" s="8" t="str">
        <f t="shared" si="439"/>
        <v/>
      </c>
      <c r="AI738" s="8" t="str">
        <f t="shared" si="439"/>
        <v/>
      </c>
      <c r="AJ738" s="8" t="str">
        <f t="shared" si="439"/>
        <v/>
      </c>
      <c r="AK738" s="8" t="str">
        <f t="shared" si="439"/>
        <v/>
      </c>
      <c r="AL738" s="8" t="str">
        <f t="shared" si="439"/>
        <v/>
      </c>
      <c r="AM738" s="8" t="str">
        <f t="shared" si="439"/>
        <v/>
      </c>
      <c r="AN738" s="8" t="str">
        <f t="shared" si="439"/>
        <v/>
      </c>
      <c r="AO738" s="8" t="str">
        <f t="shared" si="439"/>
        <v/>
      </c>
      <c r="AQ738" s="8">
        <f t="shared" si="443"/>
        <v>155</v>
      </c>
      <c r="AR738" s="8">
        <f t="shared" si="444"/>
        <v>30.15</v>
      </c>
      <c r="AS738" s="8" t="str">
        <f t="shared" si="445"/>
        <v>MI004_E4</v>
      </c>
      <c r="AT738" s="8">
        <f t="shared" si="446"/>
        <v>950</v>
      </c>
      <c r="AU738" s="8">
        <f t="shared" si="447"/>
        <v>950</v>
      </c>
      <c r="AV738" s="8">
        <f t="shared" si="448"/>
        <v>950</v>
      </c>
      <c r="AW738" s="8">
        <f t="shared" si="449"/>
        <v>935</v>
      </c>
      <c r="AX738" s="8">
        <f t="shared" si="450"/>
        <v>925</v>
      </c>
      <c r="AY738" s="8">
        <f t="shared" si="451"/>
        <v>915</v>
      </c>
      <c r="AZ738" s="8">
        <f t="shared" si="452"/>
        <v>905</v>
      </c>
      <c r="BA738" s="8">
        <f t="shared" si="453"/>
        <v>900</v>
      </c>
      <c r="BB738" s="8">
        <f t="shared" si="454"/>
        <v>890</v>
      </c>
      <c r="BC738" s="8">
        <f t="shared" si="455"/>
        <v>885</v>
      </c>
      <c r="BD738" s="8">
        <f t="shared" si="456"/>
        <v>880</v>
      </c>
      <c r="BE738" s="8">
        <f t="shared" si="457"/>
        <v>880</v>
      </c>
      <c r="BF738" s="8">
        <f t="shared" si="458"/>
        <v>875</v>
      </c>
      <c r="BG738" s="8">
        <f t="shared" si="459"/>
        <v>870</v>
      </c>
      <c r="BH738" s="8">
        <f t="shared" si="460"/>
        <v>865</v>
      </c>
      <c r="BI738" s="8">
        <f t="shared" si="461"/>
        <v>865</v>
      </c>
      <c r="BJ738" s="8" t="str">
        <f t="shared" si="462"/>
        <v/>
      </c>
      <c r="BK738" s="8" t="str">
        <f t="shared" si="463"/>
        <v/>
      </c>
      <c r="BL738" s="8" t="str">
        <f t="shared" si="464"/>
        <v/>
      </c>
      <c r="BM738" s="8" t="str">
        <f t="shared" si="465"/>
        <v/>
      </c>
      <c r="BN738" s="8" t="str">
        <f t="shared" si="466"/>
        <v/>
      </c>
      <c r="BO738" s="8" t="str">
        <f t="shared" si="467"/>
        <v/>
      </c>
      <c r="BP738" s="8" t="str">
        <f t="shared" si="468"/>
        <v/>
      </c>
      <c r="BQ738" s="8" t="str">
        <f t="shared" si="469"/>
        <v/>
      </c>
    </row>
    <row r="739" spans="1:69" x14ac:dyDescent="0.2">
      <c r="A739" s="8" t="str">
        <f>Binning!B736</f>
        <v>DISP</v>
      </c>
      <c r="B739" s="8" t="str">
        <f>Binning!C736</f>
        <v>MI004</v>
      </c>
      <c r="C739" s="8" t="str">
        <f>Binning!D736</f>
        <v>E5</v>
      </c>
      <c r="D739" s="8" t="str">
        <f>Binning!F736</f>
        <v>MI004_E5</v>
      </c>
      <c r="E739" s="8" t="str">
        <f>Binning!G736</f>
        <v>Bin1</v>
      </c>
      <c r="F739" s="8">
        <f>Binning!H736</f>
        <v>1000</v>
      </c>
      <c r="G739" s="8">
        <f>Binning!I736</f>
        <v>105</v>
      </c>
      <c r="H739" s="8">
        <f>Binning!J736</f>
        <v>46.7</v>
      </c>
      <c r="J739" s="8">
        <f>Binning!L736</f>
        <v>925</v>
      </c>
      <c r="K739" s="8">
        <f>Binning!M736</f>
        <v>735</v>
      </c>
      <c r="L739" s="8">
        <f>Binning!N736</f>
        <v>25</v>
      </c>
      <c r="M739" s="8">
        <f>Binning!Y736</f>
        <v>5</v>
      </c>
      <c r="O739" s="8">
        <f t="shared" si="441"/>
        <v>155</v>
      </c>
      <c r="P739" s="8">
        <f>Binning!AZ736</f>
        <v>30.15</v>
      </c>
      <c r="Q739" s="8" t="str">
        <f t="shared" si="442"/>
        <v>MI004_E5</v>
      </c>
      <c r="R739" s="8">
        <f t="shared" si="470"/>
        <v>925</v>
      </c>
      <c r="S739" s="8">
        <f t="shared" si="470"/>
        <v>925</v>
      </c>
      <c r="T739" s="8">
        <f t="shared" si="470"/>
        <v>915</v>
      </c>
      <c r="U739" s="8">
        <f t="shared" si="470"/>
        <v>895</v>
      </c>
      <c r="V739" s="8">
        <f t="shared" si="470"/>
        <v>885</v>
      </c>
      <c r="W739" s="8">
        <f t="shared" si="470"/>
        <v>875</v>
      </c>
      <c r="X739" s="8">
        <f t="shared" si="470"/>
        <v>865</v>
      </c>
      <c r="Y739" s="8">
        <f t="shared" si="470"/>
        <v>860</v>
      </c>
      <c r="Z739" s="8">
        <f t="shared" si="470"/>
        <v>850</v>
      </c>
      <c r="AA739" s="8">
        <f t="shared" si="470"/>
        <v>845</v>
      </c>
      <c r="AB739" s="8">
        <f t="shared" si="470"/>
        <v>840</v>
      </c>
      <c r="AC739" s="8">
        <f t="shared" si="470"/>
        <v>840</v>
      </c>
      <c r="AD739" s="8">
        <f t="shared" si="470"/>
        <v>835</v>
      </c>
      <c r="AE739" s="8">
        <f t="shared" si="470"/>
        <v>830</v>
      </c>
      <c r="AF739" s="8">
        <f t="shared" si="470"/>
        <v>825</v>
      </c>
      <c r="AG739" s="8">
        <f t="shared" si="470"/>
        <v>825</v>
      </c>
      <c r="AH739" s="8" t="str">
        <f t="shared" si="439"/>
        <v/>
      </c>
      <c r="AI739" s="8" t="str">
        <f t="shared" si="439"/>
        <v/>
      </c>
      <c r="AJ739" s="8" t="str">
        <f t="shared" si="439"/>
        <v/>
      </c>
      <c r="AK739" s="8" t="str">
        <f t="shared" si="439"/>
        <v/>
      </c>
      <c r="AL739" s="8" t="str">
        <f t="shared" si="439"/>
        <v/>
      </c>
      <c r="AM739" s="8" t="str">
        <f t="shared" si="439"/>
        <v/>
      </c>
      <c r="AN739" s="8" t="str">
        <f t="shared" si="439"/>
        <v/>
      </c>
      <c r="AO739" s="8" t="str">
        <f t="shared" si="439"/>
        <v/>
      </c>
      <c r="AQ739" s="8">
        <f t="shared" si="443"/>
        <v>155</v>
      </c>
      <c r="AR739" s="8">
        <f t="shared" si="444"/>
        <v>30.15</v>
      </c>
      <c r="AS739" s="8" t="str">
        <f t="shared" si="445"/>
        <v>MI004_E5</v>
      </c>
      <c r="AT739" s="8">
        <f t="shared" si="446"/>
        <v>950</v>
      </c>
      <c r="AU739" s="8">
        <f t="shared" si="447"/>
        <v>950</v>
      </c>
      <c r="AV739" s="8">
        <f t="shared" si="448"/>
        <v>940</v>
      </c>
      <c r="AW739" s="8">
        <f t="shared" si="449"/>
        <v>920</v>
      </c>
      <c r="AX739" s="8">
        <f t="shared" si="450"/>
        <v>910</v>
      </c>
      <c r="AY739" s="8">
        <f t="shared" si="451"/>
        <v>900</v>
      </c>
      <c r="AZ739" s="8">
        <f t="shared" si="452"/>
        <v>890</v>
      </c>
      <c r="BA739" s="8">
        <f t="shared" si="453"/>
        <v>885</v>
      </c>
      <c r="BB739" s="8">
        <f t="shared" si="454"/>
        <v>875</v>
      </c>
      <c r="BC739" s="8">
        <f t="shared" si="455"/>
        <v>870</v>
      </c>
      <c r="BD739" s="8">
        <f t="shared" si="456"/>
        <v>865</v>
      </c>
      <c r="BE739" s="8">
        <f t="shared" si="457"/>
        <v>865</v>
      </c>
      <c r="BF739" s="8">
        <f t="shared" si="458"/>
        <v>860</v>
      </c>
      <c r="BG739" s="8">
        <f t="shared" si="459"/>
        <v>855</v>
      </c>
      <c r="BH739" s="8">
        <f t="shared" si="460"/>
        <v>850</v>
      </c>
      <c r="BI739" s="8">
        <f t="shared" si="461"/>
        <v>850</v>
      </c>
      <c r="BJ739" s="8" t="str">
        <f t="shared" si="462"/>
        <v/>
      </c>
      <c r="BK739" s="8" t="str">
        <f t="shared" si="463"/>
        <v/>
      </c>
      <c r="BL739" s="8" t="str">
        <f t="shared" si="464"/>
        <v/>
      </c>
      <c r="BM739" s="8" t="str">
        <f t="shared" si="465"/>
        <v/>
      </c>
      <c r="BN739" s="8" t="str">
        <f t="shared" si="466"/>
        <v/>
      </c>
      <c r="BO739" s="8" t="str">
        <f t="shared" si="467"/>
        <v/>
      </c>
      <c r="BP739" s="8" t="str">
        <f t="shared" si="468"/>
        <v/>
      </c>
      <c r="BQ739" s="8" t="str">
        <f t="shared" si="469"/>
        <v/>
      </c>
    </row>
    <row r="740" spans="1:69" x14ac:dyDescent="0.2">
      <c r="A740" s="8" t="str">
        <f>Binning!B737</f>
        <v>DISP</v>
      </c>
      <c r="B740" s="8" t="str">
        <f>Binning!C737</f>
        <v>MI004</v>
      </c>
      <c r="C740" s="8" t="str">
        <f>Binning!D737</f>
        <v>E6</v>
      </c>
      <c r="D740" s="8" t="str">
        <f>Binning!F737</f>
        <v>MI004_E6</v>
      </c>
      <c r="E740" s="8" t="str">
        <f>Binning!G737</f>
        <v>Bin1</v>
      </c>
      <c r="F740" s="8">
        <f>Binning!H737</f>
        <v>985</v>
      </c>
      <c r="G740" s="8">
        <f>Binning!I737</f>
        <v>105</v>
      </c>
      <c r="H740" s="8">
        <f>Binning!J737</f>
        <v>46.7</v>
      </c>
      <c r="J740" s="8">
        <f>Binning!L737</f>
        <v>925</v>
      </c>
      <c r="K740" s="8">
        <f>Binning!M737</f>
        <v>735</v>
      </c>
      <c r="L740" s="8">
        <f>Binning!N737</f>
        <v>25</v>
      </c>
      <c r="M740" s="8">
        <f>Binning!Y737</f>
        <v>5</v>
      </c>
      <c r="O740" s="8">
        <f t="shared" si="441"/>
        <v>155</v>
      </c>
      <c r="P740" s="8">
        <f>Binning!AZ737</f>
        <v>30.15</v>
      </c>
      <c r="Q740" s="8" t="str">
        <f t="shared" si="442"/>
        <v>MI004_E6</v>
      </c>
      <c r="R740" s="8">
        <f t="shared" si="470"/>
        <v>925</v>
      </c>
      <c r="S740" s="8">
        <f t="shared" si="470"/>
        <v>925</v>
      </c>
      <c r="T740" s="8">
        <f t="shared" si="470"/>
        <v>900</v>
      </c>
      <c r="U740" s="8">
        <f t="shared" si="470"/>
        <v>880</v>
      </c>
      <c r="V740" s="8">
        <f t="shared" si="470"/>
        <v>870</v>
      </c>
      <c r="W740" s="8">
        <f t="shared" si="470"/>
        <v>860</v>
      </c>
      <c r="X740" s="8">
        <f t="shared" si="470"/>
        <v>850</v>
      </c>
      <c r="Y740" s="8">
        <f t="shared" si="470"/>
        <v>845</v>
      </c>
      <c r="Z740" s="8">
        <f t="shared" si="470"/>
        <v>835</v>
      </c>
      <c r="AA740" s="8">
        <f t="shared" si="470"/>
        <v>830</v>
      </c>
      <c r="AB740" s="8">
        <f t="shared" si="470"/>
        <v>825</v>
      </c>
      <c r="AC740" s="8">
        <f t="shared" si="470"/>
        <v>825</v>
      </c>
      <c r="AD740" s="8">
        <f t="shared" si="470"/>
        <v>820</v>
      </c>
      <c r="AE740" s="8">
        <f t="shared" si="470"/>
        <v>815</v>
      </c>
      <c r="AF740" s="8">
        <f t="shared" si="470"/>
        <v>810</v>
      </c>
      <c r="AG740" s="8">
        <f t="shared" si="470"/>
        <v>810</v>
      </c>
      <c r="AH740" s="8" t="str">
        <f t="shared" si="439"/>
        <v/>
      </c>
      <c r="AI740" s="8" t="str">
        <f t="shared" si="439"/>
        <v/>
      </c>
      <c r="AJ740" s="8" t="str">
        <f t="shared" si="439"/>
        <v/>
      </c>
      <c r="AK740" s="8" t="str">
        <f t="shared" si="439"/>
        <v/>
      </c>
      <c r="AL740" s="8" t="str">
        <f t="shared" si="439"/>
        <v/>
      </c>
      <c r="AM740" s="8" t="str">
        <f t="shared" si="439"/>
        <v/>
      </c>
      <c r="AN740" s="8" t="str">
        <f t="shared" si="439"/>
        <v/>
      </c>
      <c r="AO740" s="8" t="str">
        <f t="shared" si="439"/>
        <v/>
      </c>
      <c r="AQ740" s="8">
        <f t="shared" si="443"/>
        <v>155</v>
      </c>
      <c r="AR740" s="8">
        <f t="shared" si="444"/>
        <v>30.15</v>
      </c>
      <c r="AS740" s="8" t="str">
        <f t="shared" si="445"/>
        <v>MI004_E6</v>
      </c>
      <c r="AT740" s="8">
        <f t="shared" si="446"/>
        <v>950</v>
      </c>
      <c r="AU740" s="8">
        <f t="shared" si="447"/>
        <v>950</v>
      </c>
      <c r="AV740" s="8">
        <f t="shared" si="448"/>
        <v>925</v>
      </c>
      <c r="AW740" s="8">
        <f t="shared" si="449"/>
        <v>905</v>
      </c>
      <c r="AX740" s="8">
        <f t="shared" si="450"/>
        <v>895</v>
      </c>
      <c r="AY740" s="8">
        <f t="shared" si="451"/>
        <v>885</v>
      </c>
      <c r="AZ740" s="8">
        <f t="shared" si="452"/>
        <v>875</v>
      </c>
      <c r="BA740" s="8">
        <f t="shared" si="453"/>
        <v>870</v>
      </c>
      <c r="BB740" s="8">
        <f t="shared" si="454"/>
        <v>860</v>
      </c>
      <c r="BC740" s="8">
        <f t="shared" si="455"/>
        <v>855</v>
      </c>
      <c r="BD740" s="8">
        <f t="shared" si="456"/>
        <v>850</v>
      </c>
      <c r="BE740" s="8">
        <f t="shared" si="457"/>
        <v>850</v>
      </c>
      <c r="BF740" s="8">
        <f t="shared" si="458"/>
        <v>845</v>
      </c>
      <c r="BG740" s="8">
        <f t="shared" si="459"/>
        <v>840</v>
      </c>
      <c r="BH740" s="8">
        <f t="shared" si="460"/>
        <v>835</v>
      </c>
      <c r="BI740" s="8">
        <f t="shared" si="461"/>
        <v>835</v>
      </c>
      <c r="BJ740" s="8" t="str">
        <f t="shared" si="462"/>
        <v/>
      </c>
      <c r="BK740" s="8" t="str">
        <f t="shared" si="463"/>
        <v/>
      </c>
      <c r="BL740" s="8" t="str">
        <f t="shared" si="464"/>
        <v/>
      </c>
      <c r="BM740" s="8" t="str">
        <f t="shared" si="465"/>
        <v/>
      </c>
      <c r="BN740" s="8" t="str">
        <f t="shared" si="466"/>
        <v/>
      </c>
      <c r="BO740" s="8" t="str">
        <f t="shared" si="467"/>
        <v/>
      </c>
      <c r="BP740" s="8" t="str">
        <f t="shared" si="468"/>
        <v/>
      </c>
      <c r="BQ740" s="8" t="str">
        <f t="shared" si="469"/>
        <v/>
      </c>
    </row>
    <row r="741" spans="1:69" x14ac:dyDescent="0.2">
      <c r="A741" s="8" t="str">
        <f>Binning!B738</f>
        <v>DISP</v>
      </c>
      <c r="B741" s="8" t="str">
        <f>Binning!C738</f>
        <v>MI004</v>
      </c>
      <c r="C741" s="8" t="str">
        <f>Binning!D738</f>
        <v>E7</v>
      </c>
      <c r="D741" s="8" t="str">
        <f>Binning!F738</f>
        <v>MI004_E7</v>
      </c>
      <c r="E741" s="8" t="str">
        <f>Binning!G738</f>
        <v>Bin1</v>
      </c>
      <c r="F741" s="8">
        <f>Binning!H738</f>
        <v>970</v>
      </c>
      <c r="G741" s="8">
        <f>Binning!I738</f>
        <v>105</v>
      </c>
      <c r="H741" s="8">
        <f>Binning!J738</f>
        <v>46.7</v>
      </c>
      <c r="J741" s="8">
        <f>Binning!L738</f>
        <v>925</v>
      </c>
      <c r="K741" s="8">
        <f>Binning!M738</f>
        <v>735</v>
      </c>
      <c r="L741" s="8">
        <f>Binning!N738</f>
        <v>25</v>
      </c>
      <c r="M741" s="8">
        <f>Binning!Y738</f>
        <v>5</v>
      </c>
      <c r="O741" s="8">
        <f t="shared" si="441"/>
        <v>155</v>
      </c>
      <c r="P741" s="8">
        <f>Binning!AZ738</f>
        <v>30.15</v>
      </c>
      <c r="Q741" s="8" t="str">
        <f t="shared" si="442"/>
        <v>MI004_E7</v>
      </c>
      <c r="R741" s="8">
        <f t="shared" si="470"/>
        <v>925</v>
      </c>
      <c r="S741" s="8">
        <f t="shared" si="470"/>
        <v>915</v>
      </c>
      <c r="T741" s="8">
        <f t="shared" si="470"/>
        <v>885</v>
      </c>
      <c r="U741" s="8">
        <f t="shared" si="470"/>
        <v>865</v>
      </c>
      <c r="V741" s="8">
        <f t="shared" si="470"/>
        <v>855</v>
      </c>
      <c r="W741" s="8">
        <f t="shared" si="470"/>
        <v>845</v>
      </c>
      <c r="X741" s="8">
        <f t="shared" si="470"/>
        <v>835</v>
      </c>
      <c r="Y741" s="8">
        <f t="shared" si="470"/>
        <v>830</v>
      </c>
      <c r="Z741" s="8">
        <f t="shared" si="470"/>
        <v>820</v>
      </c>
      <c r="AA741" s="8">
        <f t="shared" si="470"/>
        <v>815</v>
      </c>
      <c r="AB741" s="8">
        <f t="shared" si="470"/>
        <v>810</v>
      </c>
      <c r="AC741" s="8">
        <f t="shared" si="470"/>
        <v>810</v>
      </c>
      <c r="AD741" s="8">
        <f t="shared" si="470"/>
        <v>805</v>
      </c>
      <c r="AE741" s="8">
        <f t="shared" si="470"/>
        <v>800</v>
      </c>
      <c r="AF741" s="8">
        <f t="shared" si="470"/>
        <v>795</v>
      </c>
      <c r="AG741" s="8">
        <f t="shared" si="470"/>
        <v>795</v>
      </c>
      <c r="AH741" s="8" t="str">
        <f t="shared" si="439"/>
        <v/>
      </c>
      <c r="AI741" s="8" t="str">
        <f t="shared" si="439"/>
        <v/>
      </c>
      <c r="AJ741" s="8" t="str">
        <f t="shared" si="439"/>
        <v/>
      </c>
      <c r="AK741" s="8" t="str">
        <f t="shared" si="439"/>
        <v/>
      </c>
      <c r="AL741" s="8" t="str">
        <f t="shared" si="439"/>
        <v/>
      </c>
      <c r="AM741" s="8" t="str">
        <f t="shared" si="439"/>
        <v/>
      </c>
      <c r="AN741" s="8" t="str">
        <f t="shared" si="439"/>
        <v/>
      </c>
      <c r="AO741" s="8" t="str">
        <f t="shared" si="439"/>
        <v/>
      </c>
      <c r="AQ741" s="8">
        <f t="shared" si="443"/>
        <v>155</v>
      </c>
      <c r="AR741" s="8">
        <f t="shared" si="444"/>
        <v>30.15</v>
      </c>
      <c r="AS741" s="8" t="str">
        <f t="shared" si="445"/>
        <v>MI004_E7</v>
      </c>
      <c r="AT741" s="8">
        <f t="shared" si="446"/>
        <v>950</v>
      </c>
      <c r="AU741" s="8">
        <f t="shared" si="447"/>
        <v>940</v>
      </c>
      <c r="AV741" s="8">
        <f t="shared" si="448"/>
        <v>910</v>
      </c>
      <c r="AW741" s="8">
        <f t="shared" si="449"/>
        <v>890</v>
      </c>
      <c r="AX741" s="8">
        <f t="shared" si="450"/>
        <v>880</v>
      </c>
      <c r="AY741" s="8">
        <f t="shared" si="451"/>
        <v>870</v>
      </c>
      <c r="AZ741" s="8">
        <f t="shared" si="452"/>
        <v>860</v>
      </c>
      <c r="BA741" s="8">
        <f t="shared" si="453"/>
        <v>855</v>
      </c>
      <c r="BB741" s="8">
        <f t="shared" si="454"/>
        <v>845</v>
      </c>
      <c r="BC741" s="8">
        <f t="shared" si="455"/>
        <v>840</v>
      </c>
      <c r="BD741" s="8">
        <f t="shared" si="456"/>
        <v>835</v>
      </c>
      <c r="BE741" s="8">
        <f t="shared" si="457"/>
        <v>835</v>
      </c>
      <c r="BF741" s="8">
        <f t="shared" si="458"/>
        <v>830</v>
      </c>
      <c r="BG741" s="8">
        <f t="shared" si="459"/>
        <v>825</v>
      </c>
      <c r="BH741" s="8">
        <f t="shared" si="460"/>
        <v>820</v>
      </c>
      <c r="BI741" s="8">
        <f t="shared" si="461"/>
        <v>820</v>
      </c>
      <c r="BJ741" s="8" t="str">
        <f t="shared" si="462"/>
        <v/>
      </c>
      <c r="BK741" s="8" t="str">
        <f t="shared" si="463"/>
        <v/>
      </c>
      <c r="BL741" s="8" t="str">
        <f t="shared" si="464"/>
        <v/>
      </c>
      <c r="BM741" s="8" t="str">
        <f t="shared" si="465"/>
        <v/>
      </c>
      <c r="BN741" s="8" t="str">
        <f t="shared" si="466"/>
        <v/>
      </c>
      <c r="BO741" s="8" t="str">
        <f t="shared" si="467"/>
        <v/>
      </c>
      <c r="BP741" s="8" t="str">
        <f t="shared" si="468"/>
        <v/>
      </c>
      <c r="BQ741" s="8" t="str">
        <f t="shared" si="469"/>
        <v/>
      </c>
    </row>
    <row r="742" spans="1:69" x14ac:dyDescent="0.2">
      <c r="A742" s="8" t="str">
        <f>Binning!B739</f>
        <v>DISP</v>
      </c>
      <c r="B742" s="8" t="str">
        <f>Binning!C739</f>
        <v>MI004</v>
      </c>
      <c r="C742" s="8" t="str">
        <f>Binning!D739</f>
        <v>E8</v>
      </c>
      <c r="D742" s="8" t="str">
        <f>Binning!F739</f>
        <v>MI004_E8</v>
      </c>
      <c r="E742" s="8" t="str">
        <f>Binning!G739</f>
        <v>Bin1</v>
      </c>
      <c r="F742" s="8">
        <f>Binning!H739</f>
        <v>955</v>
      </c>
      <c r="G742" s="8">
        <f>Binning!I739</f>
        <v>105</v>
      </c>
      <c r="H742" s="8">
        <f>Binning!J739</f>
        <v>46.7</v>
      </c>
      <c r="J742" s="8">
        <f>Binning!L739</f>
        <v>925</v>
      </c>
      <c r="K742" s="8">
        <f>Binning!M739</f>
        <v>735</v>
      </c>
      <c r="L742" s="8">
        <f>Binning!N739</f>
        <v>25</v>
      </c>
      <c r="M742" s="8">
        <f>Binning!Y739</f>
        <v>5</v>
      </c>
      <c r="O742" s="8">
        <f t="shared" si="441"/>
        <v>155</v>
      </c>
      <c r="P742" s="8">
        <f>Binning!AZ739</f>
        <v>30.15</v>
      </c>
      <c r="Q742" s="8" t="str">
        <f t="shared" si="442"/>
        <v>MI004_E8</v>
      </c>
      <c r="R742" s="8">
        <f t="shared" si="470"/>
        <v>925</v>
      </c>
      <c r="S742" s="8">
        <f t="shared" si="470"/>
        <v>900</v>
      </c>
      <c r="T742" s="8">
        <f t="shared" si="470"/>
        <v>870</v>
      </c>
      <c r="U742" s="8">
        <f t="shared" si="470"/>
        <v>850</v>
      </c>
      <c r="V742" s="8">
        <f t="shared" si="470"/>
        <v>840</v>
      </c>
      <c r="W742" s="8">
        <f t="shared" si="470"/>
        <v>830</v>
      </c>
      <c r="X742" s="8">
        <f t="shared" si="470"/>
        <v>820</v>
      </c>
      <c r="Y742" s="8">
        <f t="shared" si="470"/>
        <v>815</v>
      </c>
      <c r="Z742" s="8">
        <f t="shared" si="470"/>
        <v>805</v>
      </c>
      <c r="AA742" s="8">
        <f t="shared" si="470"/>
        <v>800</v>
      </c>
      <c r="AB742" s="8">
        <f t="shared" si="470"/>
        <v>795</v>
      </c>
      <c r="AC742" s="8">
        <f t="shared" si="470"/>
        <v>795</v>
      </c>
      <c r="AD742" s="8">
        <f t="shared" si="470"/>
        <v>790</v>
      </c>
      <c r="AE742" s="8">
        <f t="shared" si="470"/>
        <v>785</v>
      </c>
      <c r="AF742" s="8">
        <f t="shared" si="470"/>
        <v>780</v>
      </c>
      <c r="AG742" s="8">
        <f t="shared" si="470"/>
        <v>780</v>
      </c>
      <c r="AH742" s="8" t="str">
        <f t="shared" si="439"/>
        <v/>
      </c>
      <c r="AI742" s="8" t="str">
        <f t="shared" si="439"/>
        <v/>
      </c>
      <c r="AJ742" s="8" t="str">
        <f t="shared" si="439"/>
        <v/>
      </c>
      <c r="AK742" s="8" t="str">
        <f t="shared" si="439"/>
        <v/>
      </c>
      <c r="AL742" s="8" t="str">
        <f t="shared" si="439"/>
        <v/>
      </c>
      <c r="AM742" s="8" t="str">
        <f t="shared" si="439"/>
        <v/>
      </c>
      <c r="AN742" s="8" t="str">
        <f t="shared" si="439"/>
        <v/>
      </c>
      <c r="AO742" s="8" t="str">
        <f t="shared" si="439"/>
        <v/>
      </c>
      <c r="AQ742" s="8">
        <f t="shared" si="443"/>
        <v>155</v>
      </c>
      <c r="AR742" s="8">
        <f t="shared" si="444"/>
        <v>30.15</v>
      </c>
      <c r="AS742" s="8" t="str">
        <f t="shared" si="445"/>
        <v>MI004_E8</v>
      </c>
      <c r="AT742" s="8">
        <f t="shared" si="446"/>
        <v>950</v>
      </c>
      <c r="AU742" s="8">
        <f t="shared" si="447"/>
        <v>925</v>
      </c>
      <c r="AV742" s="8">
        <f t="shared" si="448"/>
        <v>895</v>
      </c>
      <c r="AW742" s="8">
        <f t="shared" si="449"/>
        <v>875</v>
      </c>
      <c r="AX742" s="8">
        <f t="shared" si="450"/>
        <v>865</v>
      </c>
      <c r="AY742" s="8">
        <f t="shared" si="451"/>
        <v>855</v>
      </c>
      <c r="AZ742" s="8">
        <f t="shared" si="452"/>
        <v>845</v>
      </c>
      <c r="BA742" s="8">
        <f t="shared" si="453"/>
        <v>840</v>
      </c>
      <c r="BB742" s="8">
        <f t="shared" si="454"/>
        <v>830</v>
      </c>
      <c r="BC742" s="8">
        <f t="shared" si="455"/>
        <v>825</v>
      </c>
      <c r="BD742" s="8">
        <f t="shared" si="456"/>
        <v>820</v>
      </c>
      <c r="BE742" s="8">
        <f t="shared" si="457"/>
        <v>820</v>
      </c>
      <c r="BF742" s="8">
        <f t="shared" si="458"/>
        <v>815</v>
      </c>
      <c r="BG742" s="8">
        <f t="shared" si="459"/>
        <v>810</v>
      </c>
      <c r="BH742" s="8">
        <f t="shared" si="460"/>
        <v>805</v>
      </c>
      <c r="BI742" s="8">
        <f t="shared" si="461"/>
        <v>805</v>
      </c>
      <c r="BJ742" s="8" t="str">
        <f t="shared" si="462"/>
        <v/>
      </c>
      <c r="BK742" s="8" t="str">
        <f t="shared" si="463"/>
        <v/>
      </c>
      <c r="BL742" s="8" t="str">
        <f t="shared" si="464"/>
        <v/>
      </c>
      <c r="BM742" s="8" t="str">
        <f t="shared" si="465"/>
        <v/>
      </c>
      <c r="BN742" s="8" t="str">
        <f t="shared" si="466"/>
        <v/>
      </c>
      <c r="BO742" s="8" t="str">
        <f t="shared" si="467"/>
        <v/>
      </c>
      <c r="BP742" s="8" t="str">
        <f t="shared" si="468"/>
        <v/>
      </c>
      <c r="BQ742" s="8" t="str">
        <f t="shared" si="469"/>
        <v/>
      </c>
    </row>
    <row r="743" spans="1:69" x14ac:dyDescent="0.2">
      <c r="A743" s="8" t="str">
        <f>Binning!B740</f>
        <v>DISP</v>
      </c>
      <c r="B743" s="8" t="str">
        <f>Binning!C740</f>
        <v>MI004</v>
      </c>
      <c r="C743" s="8" t="str">
        <f>Binning!D740</f>
        <v>E9</v>
      </c>
      <c r="D743" s="8" t="str">
        <f>Binning!F740</f>
        <v>MI004_E9</v>
      </c>
      <c r="E743" s="8" t="str">
        <f>Binning!G740</f>
        <v>Bin1</v>
      </c>
      <c r="F743" s="8">
        <f>Binning!H740</f>
        <v>940</v>
      </c>
      <c r="G743" s="8">
        <f>Binning!I740</f>
        <v>105</v>
      </c>
      <c r="H743" s="8">
        <f>Binning!J740</f>
        <v>46.7</v>
      </c>
      <c r="J743" s="8">
        <f>Binning!L740</f>
        <v>925</v>
      </c>
      <c r="K743" s="8">
        <f>Binning!M740</f>
        <v>735</v>
      </c>
      <c r="L743" s="8">
        <f>Binning!N740</f>
        <v>25</v>
      </c>
      <c r="M743" s="8">
        <f>Binning!Y740</f>
        <v>5</v>
      </c>
      <c r="O743" s="8">
        <f t="shared" si="441"/>
        <v>155</v>
      </c>
      <c r="P743" s="8">
        <f>Binning!AZ740</f>
        <v>30.15</v>
      </c>
      <c r="Q743" s="8" t="str">
        <f t="shared" si="442"/>
        <v>MI004_E9</v>
      </c>
      <c r="R743" s="8">
        <f t="shared" si="470"/>
        <v>925</v>
      </c>
      <c r="S743" s="8">
        <f t="shared" si="470"/>
        <v>885</v>
      </c>
      <c r="T743" s="8">
        <f t="shared" si="470"/>
        <v>855</v>
      </c>
      <c r="U743" s="8">
        <f t="shared" si="470"/>
        <v>835</v>
      </c>
      <c r="V743" s="8">
        <f t="shared" si="470"/>
        <v>825</v>
      </c>
      <c r="W743" s="8">
        <f t="shared" si="470"/>
        <v>815</v>
      </c>
      <c r="X743" s="8">
        <f t="shared" si="470"/>
        <v>805</v>
      </c>
      <c r="Y743" s="8">
        <f t="shared" si="470"/>
        <v>800</v>
      </c>
      <c r="Z743" s="8">
        <f t="shared" si="470"/>
        <v>790</v>
      </c>
      <c r="AA743" s="8">
        <f t="shared" si="470"/>
        <v>785</v>
      </c>
      <c r="AB743" s="8">
        <f t="shared" si="470"/>
        <v>780</v>
      </c>
      <c r="AC743" s="8">
        <f t="shared" si="470"/>
        <v>780</v>
      </c>
      <c r="AD743" s="8">
        <f t="shared" si="470"/>
        <v>775</v>
      </c>
      <c r="AE743" s="8">
        <f t="shared" si="470"/>
        <v>770</v>
      </c>
      <c r="AF743" s="8">
        <f t="shared" si="470"/>
        <v>765</v>
      </c>
      <c r="AG743" s="8">
        <f t="shared" si="470"/>
        <v>765</v>
      </c>
      <c r="AH743" s="8" t="str">
        <f t="shared" si="439"/>
        <v/>
      </c>
      <c r="AI743" s="8" t="str">
        <f t="shared" si="439"/>
        <v/>
      </c>
      <c r="AJ743" s="8" t="str">
        <f t="shared" si="439"/>
        <v/>
      </c>
      <c r="AK743" s="8" t="str">
        <f t="shared" si="439"/>
        <v/>
      </c>
      <c r="AL743" s="8" t="str">
        <f t="shared" si="439"/>
        <v/>
      </c>
      <c r="AM743" s="8" t="str">
        <f t="shared" si="439"/>
        <v/>
      </c>
      <c r="AN743" s="8" t="str">
        <f t="shared" si="439"/>
        <v/>
      </c>
      <c r="AO743" s="8" t="str">
        <f t="shared" si="439"/>
        <v/>
      </c>
      <c r="AQ743" s="8">
        <f t="shared" si="443"/>
        <v>155</v>
      </c>
      <c r="AR743" s="8">
        <f t="shared" si="444"/>
        <v>30.15</v>
      </c>
      <c r="AS743" s="8" t="str">
        <f t="shared" si="445"/>
        <v>MI004_E9</v>
      </c>
      <c r="AT743" s="8">
        <f t="shared" si="446"/>
        <v>950</v>
      </c>
      <c r="AU743" s="8">
        <f t="shared" si="447"/>
        <v>910</v>
      </c>
      <c r="AV743" s="8">
        <f t="shared" si="448"/>
        <v>880</v>
      </c>
      <c r="AW743" s="8">
        <f t="shared" si="449"/>
        <v>860</v>
      </c>
      <c r="AX743" s="8">
        <f t="shared" si="450"/>
        <v>850</v>
      </c>
      <c r="AY743" s="8">
        <f t="shared" si="451"/>
        <v>840</v>
      </c>
      <c r="AZ743" s="8">
        <f t="shared" si="452"/>
        <v>830</v>
      </c>
      <c r="BA743" s="8">
        <f t="shared" si="453"/>
        <v>825</v>
      </c>
      <c r="BB743" s="8">
        <f t="shared" si="454"/>
        <v>815</v>
      </c>
      <c r="BC743" s="8">
        <f t="shared" si="455"/>
        <v>810</v>
      </c>
      <c r="BD743" s="8">
        <f t="shared" si="456"/>
        <v>805</v>
      </c>
      <c r="BE743" s="8">
        <f t="shared" si="457"/>
        <v>805</v>
      </c>
      <c r="BF743" s="8">
        <f t="shared" si="458"/>
        <v>800</v>
      </c>
      <c r="BG743" s="8">
        <f t="shared" si="459"/>
        <v>795</v>
      </c>
      <c r="BH743" s="8">
        <f t="shared" si="460"/>
        <v>790</v>
      </c>
      <c r="BI743" s="8">
        <f t="shared" si="461"/>
        <v>790</v>
      </c>
      <c r="BJ743" s="8" t="str">
        <f t="shared" si="462"/>
        <v/>
      </c>
      <c r="BK743" s="8" t="str">
        <f t="shared" si="463"/>
        <v/>
      </c>
      <c r="BL743" s="8" t="str">
        <f t="shared" si="464"/>
        <v/>
      </c>
      <c r="BM743" s="8" t="str">
        <f t="shared" si="465"/>
        <v/>
      </c>
      <c r="BN743" s="8" t="str">
        <f t="shared" si="466"/>
        <v/>
      </c>
      <c r="BO743" s="8" t="str">
        <f t="shared" si="467"/>
        <v/>
      </c>
      <c r="BP743" s="8" t="str">
        <f t="shared" si="468"/>
        <v/>
      </c>
      <c r="BQ743" s="8" t="str">
        <f t="shared" si="469"/>
        <v/>
      </c>
    </row>
    <row r="744" spans="1:69" x14ac:dyDescent="0.2">
      <c r="A744" s="8" t="str">
        <f>Binning!B741</f>
        <v>DISP</v>
      </c>
      <c r="B744" s="8" t="str">
        <f>Binning!C741</f>
        <v>MI004</v>
      </c>
      <c r="C744" s="8" t="str">
        <f>Binning!D741</f>
        <v>E10</v>
      </c>
      <c r="D744" s="8" t="str">
        <f>Binning!F741</f>
        <v>MI004_E10</v>
      </c>
      <c r="E744" s="8" t="str">
        <f>Binning!G741</f>
        <v>Bin1</v>
      </c>
      <c r="F744" s="8">
        <f>Binning!H741</f>
        <v>925</v>
      </c>
      <c r="G744" s="8">
        <f>Binning!I741</f>
        <v>105</v>
      </c>
      <c r="H744" s="8">
        <f>Binning!J741</f>
        <v>46.7</v>
      </c>
      <c r="J744" s="8">
        <f>Binning!L741</f>
        <v>925</v>
      </c>
      <c r="K744" s="8">
        <f>Binning!M741</f>
        <v>735</v>
      </c>
      <c r="L744" s="8">
        <f>Binning!N741</f>
        <v>25</v>
      </c>
      <c r="M744" s="8">
        <f>Binning!Y741</f>
        <v>5</v>
      </c>
      <c r="O744" s="8">
        <f t="shared" si="441"/>
        <v>155</v>
      </c>
      <c r="P744" s="8">
        <f>Binning!AZ741</f>
        <v>30.15</v>
      </c>
      <c r="Q744" s="8" t="str">
        <f t="shared" si="442"/>
        <v>MI004_E10</v>
      </c>
      <c r="R744" s="8">
        <f t="shared" si="470"/>
        <v>925</v>
      </c>
      <c r="S744" s="8">
        <f t="shared" si="470"/>
        <v>870</v>
      </c>
      <c r="T744" s="8">
        <f t="shared" si="470"/>
        <v>840</v>
      </c>
      <c r="U744" s="8">
        <f t="shared" si="470"/>
        <v>820</v>
      </c>
      <c r="V744" s="8">
        <f t="shared" si="470"/>
        <v>810</v>
      </c>
      <c r="W744" s="8">
        <f t="shared" si="470"/>
        <v>800</v>
      </c>
      <c r="X744" s="8">
        <f t="shared" si="470"/>
        <v>790</v>
      </c>
      <c r="Y744" s="8">
        <f t="shared" si="470"/>
        <v>785</v>
      </c>
      <c r="Z744" s="8">
        <f t="shared" si="470"/>
        <v>775</v>
      </c>
      <c r="AA744" s="8">
        <f t="shared" si="470"/>
        <v>770</v>
      </c>
      <c r="AB744" s="8">
        <f t="shared" si="470"/>
        <v>765</v>
      </c>
      <c r="AC744" s="8">
        <f t="shared" si="470"/>
        <v>765</v>
      </c>
      <c r="AD744" s="8">
        <f t="shared" si="470"/>
        <v>760</v>
      </c>
      <c r="AE744" s="8">
        <f t="shared" si="470"/>
        <v>755</v>
      </c>
      <c r="AF744" s="8">
        <f t="shared" si="470"/>
        <v>750</v>
      </c>
      <c r="AG744" s="8">
        <f t="shared" si="470"/>
        <v>750</v>
      </c>
      <c r="AH744" s="8" t="str">
        <f t="shared" si="439"/>
        <v/>
      </c>
      <c r="AI744" s="8" t="str">
        <f t="shared" si="439"/>
        <v/>
      </c>
      <c r="AJ744" s="8" t="str">
        <f t="shared" ref="AG744:AO775" si="471">IF($O744*1.03&gt;AJ$2,MAX(MIN(FLOOR(($F744-$G744*LOG10($P744*AJ$2/100))/$M744,1)*$M744,$J744),$K744),"")</f>
        <v/>
      </c>
      <c r="AK744" s="8" t="str">
        <f t="shared" si="471"/>
        <v/>
      </c>
      <c r="AL744" s="8" t="str">
        <f t="shared" si="471"/>
        <v/>
      </c>
      <c r="AM744" s="8" t="str">
        <f t="shared" si="471"/>
        <v/>
      </c>
      <c r="AN744" s="8" t="str">
        <f t="shared" si="471"/>
        <v/>
      </c>
      <c r="AO744" s="8" t="str">
        <f t="shared" si="471"/>
        <v/>
      </c>
      <c r="AQ744" s="8">
        <f t="shared" si="443"/>
        <v>155</v>
      </c>
      <c r="AR744" s="8">
        <f t="shared" si="444"/>
        <v>30.15</v>
      </c>
      <c r="AS744" s="8" t="str">
        <f t="shared" si="445"/>
        <v>MI004_E10</v>
      </c>
      <c r="AT744" s="8">
        <f t="shared" si="446"/>
        <v>950</v>
      </c>
      <c r="AU744" s="8">
        <f t="shared" si="447"/>
        <v>895</v>
      </c>
      <c r="AV744" s="8">
        <f t="shared" si="448"/>
        <v>865</v>
      </c>
      <c r="AW744" s="8">
        <f t="shared" si="449"/>
        <v>845</v>
      </c>
      <c r="AX744" s="8">
        <f t="shared" si="450"/>
        <v>835</v>
      </c>
      <c r="AY744" s="8">
        <f t="shared" si="451"/>
        <v>825</v>
      </c>
      <c r="AZ744" s="8">
        <f t="shared" si="452"/>
        <v>815</v>
      </c>
      <c r="BA744" s="8">
        <f t="shared" si="453"/>
        <v>810</v>
      </c>
      <c r="BB744" s="8">
        <f t="shared" si="454"/>
        <v>800</v>
      </c>
      <c r="BC744" s="8">
        <f t="shared" si="455"/>
        <v>795</v>
      </c>
      <c r="BD744" s="8">
        <f t="shared" si="456"/>
        <v>790</v>
      </c>
      <c r="BE744" s="8">
        <f t="shared" si="457"/>
        <v>790</v>
      </c>
      <c r="BF744" s="8">
        <f t="shared" si="458"/>
        <v>785</v>
      </c>
      <c r="BG744" s="8">
        <f t="shared" si="459"/>
        <v>780</v>
      </c>
      <c r="BH744" s="8">
        <f t="shared" si="460"/>
        <v>775</v>
      </c>
      <c r="BI744" s="8">
        <f t="shared" si="461"/>
        <v>775</v>
      </c>
      <c r="BJ744" s="8" t="str">
        <f t="shared" si="462"/>
        <v/>
      </c>
      <c r="BK744" s="8" t="str">
        <f t="shared" si="463"/>
        <v/>
      </c>
      <c r="BL744" s="8" t="str">
        <f t="shared" si="464"/>
        <v/>
      </c>
      <c r="BM744" s="8" t="str">
        <f t="shared" si="465"/>
        <v/>
      </c>
      <c r="BN744" s="8" t="str">
        <f t="shared" si="466"/>
        <v/>
      </c>
      <c r="BO744" s="8" t="str">
        <f t="shared" si="467"/>
        <v/>
      </c>
      <c r="BP744" s="8" t="str">
        <f t="shared" si="468"/>
        <v/>
      </c>
      <c r="BQ744" s="8" t="str">
        <f t="shared" si="469"/>
        <v/>
      </c>
    </row>
    <row r="745" spans="1:69" x14ac:dyDescent="0.2">
      <c r="A745" s="8" t="str">
        <f>Binning!B742</f>
        <v>DISP</v>
      </c>
      <c r="B745" s="8" t="str">
        <f>Binning!C742</f>
        <v>MI004</v>
      </c>
      <c r="C745" s="8" t="str">
        <f>Binning!D742</f>
        <v>E11</v>
      </c>
      <c r="D745" s="8" t="str">
        <f>Binning!F742</f>
        <v>MI004_E11</v>
      </c>
      <c r="E745" s="8" t="str">
        <f>Binning!G742</f>
        <v>Bin1</v>
      </c>
      <c r="F745" s="8">
        <f>Binning!H742</f>
        <v>910</v>
      </c>
      <c r="G745" s="8">
        <f>Binning!I742</f>
        <v>105</v>
      </c>
      <c r="H745" s="8">
        <f>Binning!J742</f>
        <v>46.7</v>
      </c>
      <c r="J745" s="8">
        <f>Binning!L742</f>
        <v>925</v>
      </c>
      <c r="K745" s="8">
        <f>Binning!M742</f>
        <v>735</v>
      </c>
      <c r="L745" s="8">
        <f>Binning!N742</f>
        <v>25</v>
      </c>
      <c r="M745" s="8">
        <f>Binning!Y742</f>
        <v>5</v>
      </c>
      <c r="O745" s="8">
        <f t="shared" si="441"/>
        <v>155</v>
      </c>
      <c r="P745" s="8">
        <f>Binning!AZ742</f>
        <v>30.15</v>
      </c>
      <c r="Q745" s="8" t="str">
        <f t="shared" si="442"/>
        <v>MI004_E11</v>
      </c>
      <c r="R745" s="8">
        <f t="shared" si="470"/>
        <v>925</v>
      </c>
      <c r="S745" s="8">
        <f t="shared" si="470"/>
        <v>855</v>
      </c>
      <c r="T745" s="8">
        <f t="shared" si="470"/>
        <v>825</v>
      </c>
      <c r="U745" s="8">
        <f t="shared" si="470"/>
        <v>805</v>
      </c>
      <c r="V745" s="8">
        <f t="shared" si="470"/>
        <v>795</v>
      </c>
      <c r="W745" s="8">
        <f t="shared" si="470"/>
        <v>785</v>
      </c>
      <c r="X745" s="8">
        <f t="shared" si="470"/>
        <v>775</v>
      </c>
      <c r="Y745" s="8">
        <f t="shared" si="470"/>
        <v>770</v>
      </c>
      <c r="Z745" s="8">
        <f t="shared" si="470"/>
        <v>760</v>
      </c>
      <c r="AA745" s="8">
        <f t="shared" si="470"/>
        <v>755</v>
      </c>
      <c r="AB745" s="8">
        <f t="shared" si="470"/>
        <v>750</v>
      </c>
      <c r="AC745" s="8">
        <f t="shared" si="470"/>
        <v>750</v>
      </c>
      <c r="AD745" s="8">
        <f t="shared" si="470"/>
        <v>745</v>
      </c>
      <c r="AE745" s="8">
        <f t="shared" si="470"/>
        <v>740</v>
      </c>
      <c r="AF745" s="8">
        <f t="shared" si="470"/>
        <v>735</v>
      </c>
      <c r="AG745" s="8">
        <f t="shared" si="470"/>
        <v>735</v>
      </c>
      <c r="AH745" s="8" t="str">
        <f t="shared" ref="AH745:AO746" si="472">IF($O745*1.03&gt;AH$2,MAX(MIN(FLOOR(($F745-$G745*LOG10($P745*AH$2/100))/$M745,1)*$M745,$J745),$K745),"")</f>
        <v/>
      </c>
      <c r="AI745" s="8" t="str">
        <f t="shared" si="472"/>
        <v/>
      </c>
      <c r="AJ745" s="8" t="str">
        <f t="shared" si="472"/>
        <v/>
      </c>
      <c r="AK745" s="8" t="str">
        <f t="shared" si="472"/>
        <v/>
      </c>
      <c r="AL745" s="8" t="str">
        <f t="shared" si="472"/>
        <v/>
      </c>
      <c r="AM745" s="8" t="str">
        <f t="shared" si="472"/>
        <v/>
      </c>
      <c r="AN745" s="8" t="str">
        <f t="shared" si="472"/>
        <v/>
      </c>
      <c r="AO745" s="8" t="str">
        <f t="shared" si="472"/>
        <v/>
      </c>
      <c r="AQ745" s="8">
        <f t="shared" si="443"/>
        <v>155</v>
      </c>
      <c r="AR745" s="8">
        <f t="shared" si="444"/>
        <v>30.15</v>
      </c>
      <c r="AS745" s="8" t="str">
        <f t="shared" si="445"/>
        <v>MI004_E11</v>
      </c>
      <c r="AT745" s="8">
        <f t="shared" si="446"/>
        <v>950</v>
      </c>
      <c r="AU745" s="8">
        <f t="shared" si="447"/>
        <v>880</v>
      </c>
      <c r="AV745" s="8">
        <f t="shared" si="448"/>
        <v>850</v>
      </c>
      <c r="AW745" s="8">
        <f t="shared" si="449"/>
        <v>830</v>
      </c>
      <c r="AX745" s="8">
        <f t="shared" si="450"/>
        <v>820</v>
      </c>
      <c r="AY745" s="8">
        <f t="shared" si="451"/>
        <v>810</v>
      </c>
      <c r="AZ745" s="8">
        <f t="shared" si="452"/>
        <v>800</v>
      </c>
      <c r="BA745" s="8">
        <f t="shared" si="453"/>
        <v>795</v>
      </c>
      <c r="BB745" s="8">
        <f t="shared" si="454"/>
        <v>785</v>
      </c>
      <c r="BC745" s="8">
        <f t="shared" si="455"/>
        <v>780</v>
      </c>
      <c r="BD745" s="8">
        <f t="shared" si="456"/>
        <v>775</v>
      </c>
      <c r="BE745" s="8">
        <f t="shared" si="457"/>
        <v>775</v>
      </c>
      <c r="BF745" s="8">
        <f t="shared" si="458"/>
        <v>770</v>
      </c>
      <c r="BG745" s="8">
        <f t="shared" si="459"/>
        <v>765</v>
      </c>
      <c r="BH745" s="8">
        <f t="shared" si="460"/>
        <v>760</v>
      </c>
      <c r="BI745" s="8">
        <f t="shared" si="461"/>
        <v>760</v>
      </c>
      <c r="BJ745" s="8" t="str">
        <f t="shared" si="462"/>
        <v/>
      </c>
      <c r="BK745" s="8" t="str">
        <f t="shared" si="463"/>
        <v/>
      </c>
      <c r="BL745" s="8" t="str">
        <f t="shared" si="464"/>
        <v/>
      </c>
      <c r="BM745" s="8" t="str">
        <f t="shared" si="465"/>
        <v/>
      </c>
      <c r="BN745" s="8" t="str">
        <f t="shared" si="466"/>
        <v/>
      </c>
      <c r="BO745" s="8" t="str">
        <f t="shared" si="467"/>
        <v/>
      </c>
      <c r="BP745" s="8" t="str">
        <f t="shared" si="468"/>
        <v/>
      </c>
      <c r="BQ745" s="8" t="str">
        <f t="shared" si="469"/>
        <v/>
      </c>
    </row>
    <row r="746" spans="1:69" x14ac:dyDescent="0.2">
      <c r="A746" s="8" t="str">
        <f>Binning!B743</f>
        <v>DISP</v>
      </c>
      <c r="B746" s="8" t="str">
        <f>Binning!C743</f>
        <v>MI004</v>
      </c>
      <c r="C746" s="8" t="str">
        <f>Binning!D743</f>
        <v>E12</v>
      </c>
      <c r="D746" s="8" t="str">
        <f>Binning!F743</f>
        <v>MI004_E12</v>
      </c>
      <c r="E746" s="8" t="str">
        <f>Binning!G743</f>
        <v>Bin1</v>
      </c>
      <c r="F746" s="8">
        <f>Binning!H743</f>
        <v>895</v>
      </c>
      <c r="G746" s="8">
        <f>Binning!I743</f>
        <v>105</v>
      </c>
      <c r="H746" s="8">
        <f>Binning!J743</f>
        <v>46.7</v>
      </c>
      <c r="J746" s="8">
        <f>Binning!L743</f>
        <v>925</v>
      </c>
      <c r="K746" s="8">
        <f>Binning!M743</f>
        <v>735</v>
      </c>
      <c r="L746" s="8">
        <f>Binning!N743</f>
        <v>25</v>
      </c>
      <c r="M746" s="8">
        <f>Binning!Y743</f>
        <v>5</v>
      </c>
      <c r="O746" s="8">
        <f t="shared" si="441"/>
        <v>155</v>
      </c>
      <c r="P746" s="8">
        <f>Binning!AZ743</f>
        <v>30.15</v>
      </c>
      <c r="Q746" s="8" t="str">
        <f t="shared" si="442"/>
        <v>MI004_E12</v>
      </c>
      <c r="R746" s="8">
        <f t="shared" si="470"/>
        <v>925</v>
      </c>
      <c r="S746" s="8">
        <f t="shared" si="470"/>
        <v>840</v>
      </c>
      <c r="T746" s="8">
        <f t="shared" si="470"/>
        <v>810</v>
      </c>
      <c r="U746" s="8">
        <f t="shared" si="470"/>
        <v>790</v>
      </c>
      <c r="V746" s="8">
        <f t="shared" si="470"/>
        <v>780</v>
      </c>
      <c r="W746" s="8">
        <f t="shared" si="470"/>
        <v>770</v>
      </c>
      <c r="X746" s="8">
        <f t="shared" si="470"/>
        <v>760</v>
      </c>
      <c r="Y746" s="8">
        <f t="shared" si="470"/>
        <v>755</v>
      </c>
      <c r="Z746" s="8">
        <f t="shared" si="470"/>
        <v>745</v>
      </c>
      <c r="AA746" s="8">
        <f t="shared" si="470"/>
        <v>740</v>
      </c>
      <c r="AB746" s="8">
        <f t="shared" si="470"/>
        <v>735</v>
      </c>
      <c r="AC746" s="8">
        <f t="shared" si="470"/>
        <v>735</v>
      </c>
      <c r="AD746" s="8">
        <f t="shared" si="470"/>
        <v>735</v>
      </c>
      <c r="AE746" s="8">
        <f t="shared" si="470"/>
        <v>735</v>
      </c>
      <c r="AF746" s="8">
        <f t="shared" si="470"/>
        <v>735</v>
      </c>
      <c r="AG746" s="8">
        <f t="shared" ref="AG746" si="473">IF($O746*1.03&gt;AG$2,MAX(MIN(FLOOR(($F746-$G746*LOG10($P746*AG$2/100))/$M746,1)*$M746,$J746),$K746),"")</f>
        <v>735</v>
      </c>
      <c r="AH746" s="8" t="str">
        <f t="shared" si="472"/>
        <v/>
      </c>
      <c r="AI746" s="8" t="str">
        <f t="shared" si="472"/>
        <v/>
      </c>
      <c r="AJ746" s="8" t="str">
        <f t="shared" si="472"/>
        <v/>
      </c>
      <c r="AK746" s="8" t="str">
        <f t="shared" si="472"/>
        <v/>
      </c>
      <c r="AL746" s="8" t="str">
        <f t="shared" si="472"/>
        <v/>
      </c>
      <c r="AM746" s="8" t="str">
        <f t="shared" si="472"/>
        <v/>
      </c>
      <c r="AN746" s="8" t="str">
        <f t="shared" si="472"/>
        <v/>
      </c>
      <c r="AO746" s="8" t="str">
        <f t="shared" si="472"/>
        <v/>
      </c>
      <c r="AQ746" s="8">
        <f t="shared" si="443"/>
        <v>155</v>
      </c>
      <c r="AR746" s="8">
        <f t="shared" si="444"/>
        <v>30.15</v>
      </c>
      <c r="AS746" s="8" t="str">
        <f t="shared" si="445"/>
        <v>MI004_E12</v>
      </c>
      <c r="AT746" s="8">
        <f t="shared" si="446"/>
        <v>950</v>
      </c>
      <c r="AU746" s="8">
        <f t="shared" si="447"/>
        <v>865</v>
      </c>
      <c r="AV746" s="8">
        <f t="shared" si="448"/>
        <v>835</v>
      </c>
      <c r="AW746" s="8">
        <f t="shared" si="449"/>
        <v>815</v>
      </c>
      <c r="AX746" s="8">
        <f t="shared" si="450"/>
        <v>805</v>
      </c>
      <c r="AY746" s="8">
        <f t="shared" si="451"/>
        <v>795</v>
      </c>
      <c r="AZ746" s="8">
        <f t="shared" si="452"/>
        <v>785</v>
      </c>
      <c r="BA746" s="8">
        <f t="shared" si="453"/>
        <v>780</v>
      </c>
      <c r="BB746" s="8">
        <f t="shared" si="454"/>
        <v>770</v>
      </c>
      <c r="BC746" s="8">
        <f t="shared" si="455"/>
        <v>765</v>
      </c>
      <c r="BD746" s="8">
        <f t="shared" si="456"/>
        <v>760</v>
      </c>
      <c r="BE746" s="8">
        <f t="shared" si="457"/>
        <v>760</v>
      </c>
      <c r="BF746" s="8">
        <f t="shared" si="458"/>
        <v>760</v>
      </c>
      <c r="BG746" s="8">
        <f t="shared" si="459"/>
        <v>760</v>
      </c>
      <c r="BH746" s="8">
        <f t="shared" si="460"/>
        <v>760</v>
      </c>
      <c r="BI746" s="8">
        <f t="shared" si="461"/>
        <v>760</v>
      </c>
      <c r="BJ746" s="8" t="str">
        <f t="shared" si="462"/>
        <v/>
      </c>
      <c r="BK746" s="8" t="str">
        <f t="shared" si="463"/>
        <v/>
      </c>
      <c r="BL746" s="8" t="str">
        <f t="shared" si="464"/>
        <v/>
      </c>
      <c r="BM746" s="8" t="str">
        <f t="shared" si="465"/>
        <v/>
      </c>
      <c r="BN746" s="8" t="str">
        <f t="shared" si="466"/>
        <v/>
      </c>
      <c r="BO746" s="8" t="str">
        <f t="shared" si="467"/>
        <v/>
      </c>
      <c r="BP746" s="8" t="str">
        <f t="shared" si="468"/>
        <v/>
      </c>
      <c r="BQ746" s="8" t="str">
        <f t="shared" si="469"/>
        <v/>
      </c>
    </row>
    <row r="747" spans="1:69" x14ac:dyDescent="0.2">
      <c r="A747" s="8" t="str">
        <f>Binning!B744</f>
        <v>CPU_SRAM</v>
      </c>
      <c r="B747" s="8" t="str">
        <f>Binning!C744</f>
        <v>MPS001</v>
      </c>
      <c r="C747" s="8" t="str">
        <f>Binning!D744</f>
        <v>E1</v>
      </c>
      <c r="D747" s="8" t="str">
        <f>Binning!F744</f>
        <v>MPS001_E1</v>
      </c>
      <c r="E747" s="8" t="str">
        <f>Binning!G744</f>
        <v>Bin1</v>
      </c>
      <c r="F747" s="8">
        <f>Binning!H744</f>
        <v>660</v>
      </c>
      <c r="G747" s="8">
        <f>Binning!I744</f>
        <v>0</v>
      </c>
      <c r="H747" s="8">
        <f>Binning!J744</f>
        <v>117.4</v>
      </c>
      <c r="J747" s="8">
        <f>Binning!L744</f>
        <v>660</v>
      </c>
      <c r="K747" s="8">
        <f>Binning!M744</f>
        <v>660</v>
      </c>
      <c r="L747" s="8">
        <f>Binning!N744</f>
        <v>100</v>
      </c>
      <c r="M747" s="8">
        <f>Binning!Y744</f>
        <v>5</v>
      </c>
      <c r="O747" s="8">
        <f>ROUND(100*VLOOKUP(LEFT(D747,2)&amp;MID(D747,4,6),D:H,5,0)/P747,0)</f>
        <v>110</v>
      </c>
      <c r="P747" s="8">
        <f>VLOOKUP(LEFT(D747,2)&amp;MID(D747,4,6),D:P,13,0)</f>
        <v>594.18521581609184</v>
      </c>
      <c r="Q747" s="8" t="str">
        <f t="shared" si="442"/>
        <v>MPS001_E1</v>
      </c>
      <c r="R747" s="8">
        <f t="shared" ref="R747:AG762" si="474">IF($O747*1.03&gt;R$2,MAX(MIN(FLOOR(($F747-$G747*LOG10($P747*R$2/100))/$M747,1)*$M747,$J747),$K747),"")</f>
        <v>660</v>
      </c>
      <c r="S747" s="8">
        <f t="shared" si="474"/>
        <v>660</v>
      </c>
      <c r="T747" s="8">
        <f t="shared" si="474"/>
        <v>660</v>
      </c>
      <c r="U747" s="8">
        <f t="shared" si="474"/>
        <v>660</v>
      </c>
      <c r="V747" s="8">
        <f t="shared" si="474"/>
        <v>660</v>
      </c>
      <c r="W747" s="8">
        <f t="shared" si="474"/>
        <v>660</v>
      </c>
      <c r="X747" s="8">
        <f t="shared" si="474"/>
        <v>660</v>
      </c>
      <c r="Y747" s="8">
        <f t="shared" si="474"/>
        <v>660</v>
      </c>
      <c r="Z747" s="8">
        <f t="shared" si="474"/>
        <v>660</v>
      </c>
      <c r="AA747" s="8">
        <f t="shared" si="474"/>
        <v>660</v>
      </c>
      <c r="AB747" s="8">
        <f t="shared" si="474"/>
        <v>660</v>
      </c>
      <c r="AC747" s="8">
        <f t="shared" si="474"/>
        <v>660</v>
      </c>
      <c r="AD747" s="8" t="str">
        <f t="shared" si="474"/>
        <v/>
      </c>
      <c r="AE747" s="8" t="str">
        <f t="shared" si="474"/>
        <v/>
      </c>
      <c r="AF747" s="8" t="str">
        <f t="shared" si="474"/>
        <v/>
      </c>
      <c r="AG747" s="8" t="str">
        <f t="shared" si="471"/>
        <v/>
      </c>
      <c r="AH747" s="8" t="str">
        <f t="shared" si="471"/>
        <v/>
      </c>
      <c r="AI747" s="8" t="str">
        <f t="shared" si="471"/>
        <v/>
      </c>
      <c r="AJ747" s="8" t="str">
        <f t="shared" si="471"/>
        <v/>
      </c>
      <c r="AK747" s="8" t="str">
        <f t="shared" si="471"/>
        <v/>
      </c>
      <c r="AL747" s="8" t="str">
        <f t="shared" si="471"/>
        <v/>
      </c>
      <c r="AM747" s="8" t="str">
        <f t="shared" si="471"/>
        <v/>
      </c>
      <c r="AN747" s="8" t="str">
        <f t="shared" si="471"/>
        <v/>
      </c>
      <c r="AO747" s="8" t="str">
        <f t="shared" si="471"/>
        <v/>
      </c>
      <c r="AQ747" s="8">
        <f t="shared" si="443"/>
        <v>110</v>
      </c>
      <c r="AR747" s="8">
        <f t="shared" si="444"/>
        <v>594.18521581609184</v>
      </c>
      <c r="AS747" s="8" t="str">
        <f t="shared" si="445"/>
        <v>MPS001_E1</v>
      </c>
      <c r="AT747" s="8">
        <f t="shared" si="446"/>
        <v>760</v>
      </c>
      <c r="AU747" s="8">
        <f t="shared" si="447"/>
        <v>760</v>
      </c>
      <c r="AV747" s="8">
        <f t="shared" si="448"/>
        <v>760</v>
      </c>
      <c r="AW747" s="8">
        <f t="shared" si="449"/>
        <v>760</v>
      </c>
      <c r="AX747" s="8">
        <f t="shared" si="450"/>
        <v>760</v>
      </c>
      <c r="AY747" s="8">
        <f t="shared" si="451"/>
        <v>760</v>
      </c>
      <c r="AZ747" s="8">
        <f t="shared" si="452"/>
        <v>760</v>
      </c>
      <c r="BA747" s="8">
        <f t="shared" si="453"/>
        <v>760</v>
      </c>
      <c r="BB747" s="8">
        <f t="shared" si="454"/>
        <v>760</v>
      </c>
      <c r="BC747" s="8">
        <f t="shared" si="455"/>
        <v>760</v>
      </c>
      <c r="BD747" s="8">
        <f t="shared" si="456"/>
        <v>760</v>
      </c>
      <c r="BE747" s="8">
        <f t="shared" si="457"/>
        <v>760</v>
      </c>
      <c r="BF747" s="8" t="str">
        <f t="shared" si="458"/>
        <v/>
      </c>
      <c r="BG747" s="8" t="str">
        <f t="shared" si="459"/>
        <v/>
      </c>
      <c r="BH747" s="8" t="str">
        <f t="shared" si="460"/>
        <v/>
      </c>
      <c r="BI747" s="8" t="str">
        <f t="shared" si="461"/>
        <v/>
      </c>
      <c r="BJ747" s="8" t="str">
        <f t="shared" si="462"/>
        <v/>
      </c>
      <c r="BK747" s="8" t="str">
        <f t="shared" si="463"/>
        <v/>
      </c>
      <c r="BL747" s="8" t="str">
        <f t="shared" si="464"/>
        <v/>
      </c>
      <c r="BM747" s="8" t="str">
        <f t="shared" si="465"/>
        <v/>
      </c>
      <c r="BN747" s="8" t="str">
        <f t="shared" si="466"/>
        <v/>
      </c>
      <c r="BO747" s="8" t="str">
        <f t="shared" si="467"/>
        <v/>
      </c>
      <c r="BP747" s="8" t="str">
        <f t="shared" si="468"/>
        <v/>
      </c>
      <c r="BQ747" s="8" t="str">
        <f t="shared" si="469"/>
        <v/>
      </c>
    </row>
    <row r="748" spans="1:69" x14ac:dyDescent="0.2">
      <c r="A748" s="8" t="str">
        <f>Binning!B745</f>
        <v>CPU_SRAM</v>
      </c>
      <c r="B748" s="8" t="str">
        <f>Binning!C745</f>
        <v>MPS002</v>
      </c>
      <c r="C748" s="8" t="str">
        <f>Binning!D745</f>
        <v>E1</v>
      </c>
      <c r="D748" s="8" t="str">
        <f>Binning!F745</f>
        <v>MPS002_E1</v>
      </c>
      <c r="E748" s="8" t="str">
        <f>Binning!G745</f>
        <v>Bin1</v>
      </c>
      <c r="F748" s="8">
        <f>Binning!H745</f>
        <v>680</v>
      </c>
      <c r="G748" s="8">
        <f>Binning!I745</f>
        <v>0</v>
      </c>
      <c r="H748" s="8">
        <f>Binning!J745</f>
        <v>117.4</v>
      </c>
      <c r="J748" s="8">
        <f>Binning!L745</f>
        <v>680</v>
      </c>
      <c r="K748" s="8">
        <f>Binning!M745</f>
        <v>680</v>
      </c>
      <c r="L748" s="8">
        <f>Binning!N745</f>
        <v>85</v>
      </c>
      <c r="M748" s="8">
        <f>Binning!Y745</f>
        <v>5</v>
      </c>
      <c r="O748" s="8">
        <f t="shared" ref="O748:O775" si="475">ROUND(100*VLOOKUP(LEFT(D748,2)&amp;MID(D748,4,6),D:H,5,0)/P748,0)</f>
        <v>110</v>
      </c>
      <c r="P748" s="8">
        <f t="shared" ref="P748:P775" si="476">VLOOKUP(LEFT(D748,2)&amp;MID(D748,4,6),D:P,13,0)</f>
        <v>594.18521581609184</v>
      </c>
      <c r="Q748" s="8" t="str">
        <f t="shared" si="442"/>
        <v>MPS002_E1</v>
      </c>
      <c r="R748" s="8">
        <f t="shared" si="474"/>
        <v>680</v>
      </c>
      <c r="S748" s="8">
        <f t="shared" si="474"/>
        <v>680</v>
      </c>
      <c r="T748" s="8">
        <f t="shared" si="474"/>
        <v>680</v>
      </c>
      <c r="U748" s="8">
        <f t="shared" si="474"/>
        <v>680</v>
      </c>
      <c r="V748" s="8">
        <f t="shared" si="474"/>
        <v>680</v>
      </c>
      <c r="W748" s="8">
        <f t="shared" si="474"/>
        <v>680</v>
      </c>
      <c r="X748" s="8">
        <f t="shared" si="474"/>
        <v>680</v>
      </c>
      <c r="Y748" s="8">
        <f t="shared" si="474"/>
        <v>680</v>
      </c>
      <c r="Z748" s="8">
        <f t="shared" si="474"/>
        <v>680</v>
      </c>
      <c r="AA748" s="8">
        <f t="shared" si="474"/>
        <v>680</v>
      </c>
      <c r="AB748" s="8">
        <f t="shared" si="474"/>
        <v>680</v>
      </c>
      <c r="AC748" s="8">
        <f t="shared" si="474"/>
        <v>680</v>
      </c>
      <c r="AD748" s="8" t="str">
        <f t="shared" si="474"/>
        <v/>
      </c>
      <c r="AE748" s="8" t="str">
        <f t="shared" si="474"/>
        <v/>
      </c>
      <c r="AF748" s="8" t="str">
        <f t="shared" si="474"/>
        <v/>
      </c>
      <c r="AG748" s="8" t="str">
        <f t="shared" si="474"/>
        <v/>
      </c>
      <c r="AH748" s="8" t="str">
        <f t="shared" si="471"/>
        <v/>
      </c>
      <c r="AI748" s="8" t="str">
        <f t="shared" si="471"/>
        <v/>
      </c>
      <c r="AJ748" s="8" t="str">
        <f t="shared" si="471"/>
        <v/>
      </c>
      <c r="AK748" s="8" t="str">
        <f t="shared" si="471"/>
        <v/>
      </c>
      <c r="AL748" s="8" t="str">
        <f t="shared" si="471"/>
        <v/>
      </c>
      <c r="AM748" s="8" t="str">
        <f t="shared" si="471"/>
        <v/>
      </c>
      <c r="AN748" s="8" t="str">
        <f t="shared" si="471"/>
        <v/>
      </c>
      <c r="AO748" s="8" t="str">
        <f t="shared" si="471"/>
        <v/>
      </c>
      <c r="AQ748" s="8">
        <f t="shared" si="443"/>
        <v>110</v>
      </c>
      <c r="AR748" s="8">
        <f t="shared" si="444"/>
        <v>594.18521581609184</v>
      </c>
      <c r="AS748" s="8" t="str">
        <f t="shared" si="445"/>
        <v>MPS002_E1</v>
      </c>
      <c r="AT748" s="8">
        <f t="shared" si="446"/>
        <v>765</v>
      </c>
      <c r="AU748" s="8">
        <f t="shared" si="447"/>
        <v>765</v>
      </c>
      <c r="AV748" s="8">
        <f t="shared" si="448"/>
        <v>765</v>
      </c>
      <c r="AW748" s="8">
        <f t="shared" si="449"/>
        <v>765</v>
      </c>
      <c r="AX748" s="8">
        <f t="shared" si="450"/>
        <v>765</v>
      </c>
      <c r="AY748" s="8">
        <f t="shared" si="451"/>
        <v>765</v>
      </c>
      <c r="AZ748" s="8">
        <f t="shared" si="452"/>
        <v>765</v>
      </c>
      <c r="BA748" s="8">
        <f t="shared" si="453"/>
        <v>765</v>
      </c>
      <c r="BB748" s="8">
        <f t="shared" si="454"/>
        <v>765</v>
      </c>
      <c r="BC748" s="8">
        <f t="shared" si="455"/>
        <v>765</v>
      </c>
      <c r="BD748" s="8">
        <f t="shared" si="456"/>
        <v>765</v>
      </c>
      <c r="BE748" s="8">
        <f t="shared" si="457"/>
        <v>765</v>
      </c>
      <c r="BF748" s="8" t="str">
        <f t="shared" si="458"/>
        <v/>
      </c>
      <c r="BG748" s="8" t="str">
        <f t="shared" si="459"/>
        <v/>
      </c>
      <c r="BH748" s="8" t="str">
        <f t="shared" si="460"/>
        <v/>
      </c>
      <c r="BI748" s="8" t="str">
        <f t="shared" si="461"/>
        <v/>
      </c>
      <c r="BJ748" s="8" t="str">
        <f t="shared" si="462"/>
        <v/>
      </c>
      <c r="BK748" s="8" t="str">
        <f t="shared" si="463"/>
        <v/>
      </c>
      <c r="BL748" s="8" t="str">
        <f t="shared" si="464"/>
        <v/>
      </c>
      <c r="BM748" s="8" t="str">
        <f t="shared" si="465"/>
        <v/>
      </c>
      <c r="BN748" s="8" t="str">
        <f t="shared" si="466"/>
        <v/>
      </c>
      <c r="BO748" s="8" t="str">
        <f t="shared" si="467"/>
        <v/>
      </c>
      <c r="BP748" s="8" t="str">
        <f t="shared" si="468"/>
        <v/>
      </c>
      <c r="BQ748" s="8" t="str">
        <f t="shared" si="469"/>
        <v/>
      </c>
    </row>
    <row r="749" spans="1:69" x14ac:dyDescent="0.2">
      <c r="A749" s="8" t="str">
        <f>Binning!B746</f>
        <v>CPU_SRAM</v>
      </c>
      <c r="B749" s="8" t="str">
        <f>Binning!C746</f>
        <v>MPS003</v>
      </c>
      <c r="C749" s="8" t="str">
        <f>Binning!D746</f>
        <v>E1</v>
      </c>
      <c r="D749" s="8" t="str">
        <f>Binning!F746</f>
        <v>MPS003_E1</v>
      </c>
      <c r="E749" s="8" t="str">
        <f>Binning!G746</f>
        <v>Bin1</v>
      </c>
      <c r="F749" s="8">
        <f>Binning!H746</f>
        <v>710</v>
      </c>
      <c r="G749" s="8">
        <f>Binning!I746</f>
        <v>0</v>
      </c>
      <c r="H749" s="8">
        <f>Binning!J746</f>
        <v>117.4</v>
      </c>
      <c r="J749" s="8">
        <f>Binning!L746</f>
        <v>710</v>
      </c>
      <c r="K749" s="8">
        <f>Binning!M746</f>
        <v>710</v>
      </c>
      <c r="L749" s="8">
        <f>Binning!N746</f>
        <v>85</v>
      </c>
      <c r="M749" s="8">
        <f>Binning!Y746</f>
        <v>5</v>
      </c>
      <c r="O749" s="8">
        <f t="shared" si="475"/>
        <v>110</v>
      </c>
      <c r="P749" s="8">
        <f t="shared" si="476"/>
        <v>594.18521581609184</v>
      </c>
      <c r="Q749" s="8" t="str">
        <f t="shared" si="442"/>
        <v>MPS003_E1</v>
      </c>
      <c r="R749" s="8">
        <f t="shared" si="474"/>
        <v>710</v>
      </c>
      <c r="S749" s="8">
        <f t="shared" si="474"/>
        <v>710</v>
      </c>
      <c r="T749" s="8">
        <f t="shared" si="474"/>
        <v>710</v>
      </c>
      <c r="U749" s="8">
        <f t="shared" si="474"/>
        <v>710</v>
      </c>
      <c r="V749" s="8">
        <f t="shared" si="474"/>
        <v>710</v>
      </c>
      <c r="W749" s="8">
        <f t="shared" si="474"/>
        <v>710</v>
      </c>
      <c r="X749" s="8">
        <f t="shared" si="474"/>
        <v>710</v>
      </c>
      <c r="Y749" s="8">
        <f t="shared" si="474"/>
        <v>710</v>
      </c>
      <c r="Z749" s="8">
        <f t="shared" si="474"/>
        <v>710</v>
      </c>
      <c r="AA749" s="8">
        <f t="shared" si="474"/>
        <v>710</v>
      </c>
      <c r="AB749" s="8">
        <f t="shared" si="474"/>
        <v>710</v>
      </c>
      <c r="AC749" s="8">
        <f t="shared" si="474"/>
        <v>710</v>
      </c>
      <c r="AD749" s="8" t="str">
        <f t="shared" si="474"/>
        <v/>
      </c>
      <c r="AE749" s="8" t="str">
        <f t="shared" si="474"/>
        <v/>
      </c>
      <c r="AF749" s="8" t="str">
        <f t="shared" si="474"/>
        <v/>
      </c>
      <c r="AG749" s="8" t="str">
        <f t="shared" si="474"/>
        <v/>
      </c>
      <c r="AH749" s="8" t="str">
        <f t="shared" si="471"/>
        <v/>
      </c>
      <c r="AI749" s="8" t="str">
        <f t="shared" si="471"/>
        <v/>
      </c>
      <c r="AJ749" s="8" t="str">
        <f t="shared" si="471"/>
        <v/>
      </c>
      <c r="AK749" s="8" t="str">
        <f t="shared" si="471"/>
        <v/>
      </c>
      <c r="AL749" s="8" t="str">
        <f t="shared" si="471"/>
        <v/>
      </c>
      <c r="AM749" s="8" t="str">
        <f t="shared" si="471"/>
        <v/>
      </c>
      <c r="AN749" s="8" t="str">
        <f t="shared" si="471"/>
        <v/>
      </c>
      <c r="AO749" s="8" t="str">
        <f t="shared" si="471"/>
        <v/>
      </c>
      <c r="AQ749" s="8">
        <f t="shared" si="443"/>
        <v>110</v>
      </c>
      <c r="AR749" s="8">
        <f t="shared" si="444"/>
        <v>594.18521581609184</v>
      </c>
      <c r="AS749" s="8" t="str">
        <f t="shared" si="445"/>
        <v>MPS003_E1</v>
      </c>
      <c r="AT749" s="8">
        <f t="shared" si="446"/>
        <v>795</v>
      </c>
      <c r="AU749" s="8">
        <f t="shared" si="447"/>
        <v>795</v>
      </c>
      <c r="AV749" s="8">
        <f t="shared" si="448"/>
        <v>795</v>
      </c>
      <c r="AW749" s="8">
        <f t="shared" si="449"/>
        <v>795</v>
      </c>
      <c r="AX749" s="8">
        <f t="shared" si="450"/>
        <v>795</v>
      </c>
      <c r="AY749" s="8">
        <f t="shared" si="451"/>
        <v>795</v>
      </c>
      <c r="AZ749" s="8">
        <f t="shared" si="452"/>
        <v>795</v>
      </c>
      <c r="BA749" s="8">
        <f t="shared" si="453"/>
        <v>795</v>
      </c>
      <c r="BB749" s="8">
        <f t="shared" si="454"/>
        <v>795</v>
      </c>
      <c r="BC749" s="8">
        <f t="shared" si="455"/>
        <v>795</v>
      </c>
      <c r="BD749" s="8">
        <f t="shared" si="456"/>
        <v>795</v>
      </c>
      <c r="BE749" s="8">
        <f t="shared" si="457"/>
        <v>795</v>
      </c>
      <c r="BF749" s="8" t="str">
        <f t="shared" si="458"/>
        <v/>
      </c>
      <c r="BG749" s="8" t="str">
        <f t="shared" si="459"/>
        <v/>
      </c>
      <c r="BH749" s="8" t="str">
        <f t="shared" si="460"/>
        <v/>
      </c>
      <c r="BI749" s="8" t="str">
        <f t="shared" si="461"/>
        <v/>
      </c>
      <c r="BJ749" s="8" t="str">
        <f t="shared" si="462"/>
        <v/>
      </c>
      <c r="BK749" s="8" t="str">
        <f t="shared" si="463"/>
        <v/>
      </c>
      <c r="BL749" s="8" t="str">
        <f t="shared" si="464"/>
        <v/>
      </c>
      <c r="BM749" s="8" t="str">
        <f t="shared" si="465"/>
        <v/>
      </c>
      <c r="BN749" s="8" t="str">
        <f t="shared" si="466"/>
        <v/>
      </c>
      <c r="BO749" s="8" t="str">
        <f t="shared" si="467"/>
        <v/>
      </c>
      <c r="BP749" s="8" t="str">
        <f t="shared" si="468"/>
        <v/>
      </c>
      <c r="BQ749" s="8" t="str">
        <f t="shared" si="469"/>
        <v/>
      </c>
    </row>
    <row r="750" spans="1:69" x14ac:dyDescent="0.2">
      <c r="A750" s="8" t="str">
        <f>Binning!B747</f>
        <v>CPU_SRAM</v>
      </c>
      <c r="B750" s="8" t="str">
        <f>Binning!C747</f>
        <v>MPS004</v>
      </c>
      <c r="C750" s="8" t="str">
        <f>Binning!D747</f>
        <v>E1</v>
      </c>
      <c r="D750" s="8" t="str">
        <f>Binning!F747</f>
        <v>MPS004_E1</v>
      </c>
      <c r="E750" s="8" t="str">
        <f>Binning!G747</f>
        <v>Bin1</v>
      </c>
      <c r="F750" s="8">
        <f>Binning!H747</f>
        <v>970</v>
      </c>
      <c r="G750" s="8">
        <f>Binning!I747</f>
        <v>95</v>
      </c>
      <c r="H750" s="8">
        <f>Binning!J747</f>
        <v>117.4</v>
      </c>
      <c r="J750" s="8">
        <f>Binning!L747</f>
        <v>740</v>
      </c>
      <c r="K750" s="8">
        <f>Binning!M747</f>
        <v>725</v>
      </c>
      <c r="L750" s="8">
        <f>Binning!N747</f>
        <v>95</v>
      </c>
      <c r="M750" s="8">
        <f>Binning!Y747</f>
        <v>5</v>
      </c>
      <c r="O750" s="8">
        <f t="shared" si="475"/>
        <v>110</v>
      </c>
      <c r="P750" s="8">
        <f t="shared" si="476"/>
        <v>594.18521581609184</v>
      </c>
      <c r="Q750" s="8" t="str">
        <f t="shared" si="442"/>
        <v>MPS004_E1</v>
      </c>
      <c r="R750" s="8">
        <f t="shared" si="474"/>
        <v>740</v>
      </c>
      <c r="S750" s="8">
        <f t="shared" si="474"/>
        <v>740</v>
      </c>
      <c r="T750" s="8">
        <f t="shared" si="474"/>
        <v>740</v>
      </c>
      <c r="U750" s="8">
        <f t="shared" si="474"/>
        <v>740</v>
      </c>
      <c r="V750" s="8">
        <f t="shared" si="474"/>
        <v>740</v>
      </c>
      <c r="W750" s="8">
        <f t="shared" si="474"/>
        <v>735</v>
      </c>
      <c r="X750" s="8">
        <f t="shared" si="474"/>
        <v>725</v>
      </c>
      <c r="Y750" s="8">
        <f t="shared" si="474"/>
        <v>725</v>
      </c>
      <c r="Z750" s="8">
        <f t="shared" si="474"/>
        <v>725</v>
      </c>
      <c r="AA750" s="8">
        <f t="shared" si="474"/>
        <v>725</v>
      </c>
      <c r="AB750" s="8">
        <f t="shared" si="474"/>
        <v>725</v>
      </c>
      <c r="AC750" s="8">
        <f t="shared" si="474"/>
        <v>725</v>
      </c>
      <c r="AD750" s="8" t="str">
        <f t="shared" si="474"/>
        <v/>
      </c>
      <c r="AE750" s="8" t="str">
        <f t="shared" si="474"/>
        <v/>
      </c>
      <c r="AF750" s="8" t="str">
        <f t="shared" si="474"/>
        <v/>
      </c>
      <c r="AG750" s="8" t="str">
        <f t="shared" si="474"/>
        <v/>
      </c>
      <c r="AH750" s="8" t="str">
        <f t="shared" si="471"/>
        <v/>
      </c>
      <c r="AI750" s="8" t="str">
        <f t="shared" si="471"/>
        <v/>
      </c>
      <c r="AJ750" s="8" t="str">
        <f t="shared" si="471"/>
        <v/>
      </c>
      <c r="AK750" s="8" t="str">
        <f t="shared" si="471"/>
        <v/>
      </c>
      <c r="AL750" s="8" t="str">
        <f t="shared" si="471"/>
        <v/>
      </c>
      <c r="AM750" s="8" t="str">
        <f t="shared" si="471"/>
        <v/>
      </c>
      <c r="AN750" s="8" t="str">
        <f t="shared" si="471"/>
        <v/>
      </c>
      <c r="AO750" s="8" t="str">
        <f t="shared" si="471"/>
        <v/>
      </c>
      <c r="AQ750" s="8">
        <f t="shared" si="443"/>
        <v>110</v>
      </c>
      <c r="AR750" s="8">
        <f t="shared" si="444"/>
        <v>594.18521581609184</v>
      </c>
      <c r="AS750" s="8" t="str">
        <f t="shared" si="445"/>
        <v>MPS004_E1</v>
      </c>
      <c r="AT750" s="8">
        <f t="shared" si="446"/>
        <v>835</v>
      </c>
      <c r="AU750" s="8">
        <f t="shared" si="447"/>
        <v>835</v>
      </c>
      <c r="AV750" s="8">
        <f t="shared" si="448"/>
        <v>835</v>
      </c>
      <c r="AW750" s="8">
        <f t="shared" si="449"/>
        <v>835</v>
      </c>
      <c r="AX750" s="8">
        <f t="shared" si="450"/>
        <v>835</v>
      </c>
      <c r="AY750" s="8">
        <f t="shared" si="451"/>
        <v>830</v>
      </c>
      <c r="AZ750" s="8">
        <f t="shared" si="452"/>
        <v>820</v>
      </c>
      <c r="BA750" s="8">
        <f t="shared" si="453"/>
        <v>820</v>
      </c>
      <c r="BB750" s="8">
        <f t="shared" si="454"/>
        <v>820</v>
      </c>
      <c r="BC750" s="8">
        <f t="shared" si="455"/>
        <v>820</v>
      </c>
      <c r="BD750" s="8">
        <f t="shared" si="456"/>
        <v>820</v>
      </c>
      <c r="BE750" s="8">
        <f t="shared" si="457"/>
        <v>820</v>
      </c>
      <c r="BF750" s="8" t="str">
        <f t="shared" si="458"/>
        <v/>
      </c>
      <c r="BG750" s="8" t="str">
        <f t="shared" si="459"/>
        <v/>
      </c>
      <c r="BH750" s="8" t="str">
        <f t="shared" si="460"/>
        <v/>
      </c>
      <c r="BI750" s="8" t="str">
        <f t="shared" si="461"/>
        <v/>
      </c>
      <c r="BJ750" s="8" t="str">
        <f t="shared" si="462"/>
        <v/>
      </c>
      <c r="BK750" s="8" t="str">
        <f t="shared" si="463"/>
        <v/>
      </c>
      <c r="BL750" s="8" t="str">
        <f t="shared" si="464"/>
        <v/>
      </c>
      <c r="BM750" s="8" t="str">
        <f t="shared" si="465"/>
        <v/>
      </c>
      <c r="BN750" s="8" t="str">
        <f t="shared" si="466"/>
        <v/>
      </c>
      <c r="BO750" s="8" t="str">
        <f t="shared" si="467"/>
        <v/>
      </c>
      <c r="BP750" s="8" t="str">
        <f t="shared" si="468"/>
        <v/>
      </c>
      <c r="BQ750" s="8" t="str">
        <f t="shared" si="469"/>
        <v/>
      </c>
    </row>
    <row r="751" spans="1:69" x14ac:dyDescent="0.2">
      <c r="A751" s="8" t="str">
        <f>Binning!B748</f>
        <v>CPU_SRAM</v>
      </c>
      <c r="B751" s="8" t="str">
        <f>Binning!C748</f>
        <v>MPS005</v>
      </c>
      <c r="C751" s="8" t="str">
        <f>Binning!D748</f>
        <v>E1</v>
      </c>
      <c r="D751" s="8" t="str">
        <f>Binning!F748</f>
        <v>MPS005_E1</v>
      </c>
      <c r="E751" s="8" t="str">
        <f>Binning!G748</f>
        <v>Bin1</v>
      </c>
      <c r="F751" s="8">
        <f>Binning!H748</f>
        <v>1025</v>
      </c>
      <c r="G751" s="8">
        <f>Binning!I748</f>
        <v>105</v>
      </c>
      <c r="H751" s="8">
        <f>Binning!J748</f>
        <v>117.4</v>
      </c>
      <c r="J751" s="8">
        <f>Binning!L748</f>
        <v>770</v>
      </c>
      <c r="K751" s="8">
        <f>Binning!M748</f>
        <v>750</v>
      </c>
      <c r="L751" s="8">
        <f>Binning!N748</f>
        <v>105</v>
      </c>
      <c r="M751" s="8">
        <f>Binning!Y748</f>
        <v>5</v>
      </c>
      <c r="O751" s="8">
        <f t="shared" si="475"/>
        <v>110</v>
      </c>
      <c r="P751" s="8">
        <f t="shared" si="476"/>
        <v>594.18521581609184</v>
      </c>
      <c r="Q751" s="8" t="str">
        <f t="shared" si="442"/>
        <v>MPS005_E1</v>
      </c>
      <c r="R751" s="8">
        <f t="shared" si="474"/>
        <v>770</v>
      </c>
      <c r="S751" s="8">
        <f t="shared" si="474"/>
        <v>770</v>
      </c>
      <c r="T751" s="8">
        <f t="shared" si="474"/>
        <v>770</v>
      </c>
      <c r="U751" s="8">
        <f t="shared" si="474"/>
        <v>770</v>
      </c>
      <c r="V751" s="8">
        <f t="shared" si="474"/>
        <v>770</v>
      </c>
      <c r="W751" s="8">
        <f t="shared" si="474"/>
        <v>765</v>
      </c>
      <c r="X751" s="8">
        <f t="shared" si="474"/>
        <v>755</v>
      </c>
      <c r="Y751" s="8">
        <f t="shared" si="474"/>
        <v>750</v>
      </c>
      <c r="Z751" s="8">
        <f t="shared" si="474"/>
        <v>750</v>
      </c>
      <c r="AA751" s="8">
        <f t="shared" si="474"/>
        <v>750</v>
      </c>
      <c r="AB751" s="8">
        <f t="shared" si="474"/>
        <v>750</v>
      </c>
      <c r="AC751" s="8">
        <f t="shared" si="474"/>
        <v>750</v>
      </c>
      <c r="AD751" s="8" t="str">
        <f t="shared" si="474"/>
        <v/>
      </c>
      <c r="AE751" s="8" t="str">
        <f t="shared" si="474"/>
        <v/>
      </c>
      <c r="AF751" s="8" t="str">
        <f t="shared" si="474"/>
        <v/>
      </c>
      <c r="AG751" s="8" t="str">
        <f t="shared" si="474"/>
        <v/>
      </c>
      <c r="AH751" s="8" t="str">
        <f t="shared" si="471"/>
        <v/>
      </c>
      <c r="AI751" s="8" t="str">
        <f t="shared" si="471"/>
        <v/>
      </c>
      <c r="AJ751" s="8" t="str">
        <f t="shared" si="471"/>
        <v/>
      </c>
      <c r="AK751" s="8" t="str">
        <f t="shared" si="471"/>
        <v/>
      </c>
      <c r="AL751" s="8" t="str">
        <f t="shared" si="471"/>
        <v/>
      </c>
      <c r="AM751" s="8" t="str">
        <f t="shared" si="471"/>
        <v/>
      </c>
      <c r="AN751" s="8" t="str">
        <f t="shared" si="471"/>
        <v/>
      </c>
      <c r="AO751" s="8" t="str">
        <f t="shared" si="471"/>
        <v/>
      </c>
      <c r="AQ751" s="8">
        <f t="shared" si="443"/>
        <v>110</v>
      </c>
      <c r="AR751" s="8">
        <f t="shared" si="444"/>
        <v>594.18521581609184</v>
      </c>
      <c r="AS751" s="8" t="str">
        <f t="shared" si="445"/>
        <v>MPS005_E1</v>
      </c>
      <c r="AT751" s="8">
        <f t="shared" si="446"/>
        <v>875</v>
      </c>
      <c r="AU751" s="8">
        <f t="shared" si="447"/>
        <v>875</v>
      </c>
      <c r="AV751" s="8">
        <f t="shared" si="448"/>
        <v>875</v>
      </c>
      <c r="AW751" s="8">
        <f t="shared" si="449"/>
        <v>875</v>
      </c>
      <c r="AX751" s="8">
        <f t="shared" si="450"/>
        <v>875</v>
      </c>
      <c r="AY751" s="8">
        <f t="shared" si="451"/>
        <v>870</v>
      </c>
      <c r="AZ751" s="8">
        <f t="shared" si="452"/>
        <v>860</v>
      </c>
      <c r="BA751" s="8">
        <f t="shared" si="453"/>
        <v>855</v>
      </c>
      <c r="BB751" s="8">
        <f t="shared" si="454"/>
        <v>855</v>
      </c>
      <c r="BC751" s="8">
        <f t="shared" si="455"/>
        <v>855</v>
      </c>
      <c r="BD751" s="8">
        <f t="shared" si="456"/>
        <v>855</v>
      </c>
      <c r="BE751" s="8">
        <f t="shared" si="457"/>
        <v>855</v>
      </c>
      <c r="BF751" s="8" t="str">
        <f t="shared" si="458"/>
        <v/>
      </c>
      <c r="BG751" s="8" t="str">
        <f t="shared" si="459"/>
        <v/>
      </c>
      <c r="BH751" s="8" t="str">
        <f t="shared" si="460"/>
        <v/>
      </c>
      <c r="BI751" s="8" t="str">
        <f t="shared" si="461"/>
        <v/>
      </c>
      <c r="BJ751" s="8" t="str">
        <f t="shared" si="462"/>
        <v/>
      </c>
      <c r="BK751" s="8" t="str">
        <f t="shared" si="463"/>
        <v/>
      </c>
      <c r="BL751" s="8" t="str">
        <f t="shared" si="464"/>
        <v/>
      </c>
      <c r="BM751" s="8" t="str">
        <f t="shared" si="465"/>
        <v/>
      </c>
      <c r="BN751" s="8" t="str">
        <f t="shared" si="466"/>
        <v/>
      </c>
      <c r="BO751" s="8" t="str">
        <f t="shared" si="467"/>
        <v/>
      </c>
      <c r="BP751" s="8" t="str">
        <f t="shared" si="468"/>
        <v/>
      </c>
      <c r="BQ751" s="8" t="str">
        <f t="shared" si="469"/>
        <v/>
      </c>
    </row>
    <row r="752" spans="1:69" x14ac:dyDescent="0.2">
      <c r="A752" s="8" t="str">
        <f>Binning!B749</f>
        <v>CPU_SRAM</v>
      </c>
      <c r="B752" s="8" t="str">
        <f>Binning!C749</f>
        <v>MPS006</v>
      </c>
      <c r="C752" s="8" t="str">
        <f>Binning!D749</f>
        <v>E1</v>
      </c>
      <c r="D752" s="8" t="str">
        <f>Binning!F749</f>
        <v>MPS006_E1</v>
      </c>
      <c r="E752" s="8" t="str">
        <f>Binning!G749</f>
        <v>Bin1</v>
      </c>
      <c r="F752" s="8">
        <f>Binning!H749</f>
        <v>1080</v>
      </c>
      <c r="G752" s="8">
        <f>Binning!I749</f>
        <v>110</v>
      </c>
      <c r="H752" s="8">
        <f>Binning!J749</f>
        <v>117.4</v>
      </c>
      <c r="J752" s="8">
        <f>Binning!L749</f>
        <v>805</v>
      </c>
      <c r="K752" s="8">
        <f>Binning!M749</f>
        <v>780</v>
      </c>
      <c r="L752" s="8">
        <f>Binning!N749</f>
        <v>115</v>
      </c>
      <c r="M752" s="8">
        <f>Binning!Y749</f>
        <v>5</v>
      </c>
      <c r="O752" s="8">
        <f t="shared" si="475"/>
        <v>110</v>
      </c>
      <c r="P752" s="8">
        <f t="shared" si="476"/>
        <v>594.18521581609184</v>
      </c>
      <c r="Q752" s="8" t="str">
        <f t="shared" si="442"/>
        <v>MPS006_E1</v>
      </c>
      <c r="R752" s="8">
        <f t="shared" si="474"/>
        <v>805</v>
      </c>
      <c r="S752" s="8">
        <f t="shared" si="474"/>
        <v>805</v>
      </c>
      <c r="T752" s="8">
        <f t="shared" si="474"/>
        <v>805</v>
      </c>
      <c r="U752" s="8">
        <f t="shared" si="474"/>
        <v>805</v>
      </c>
      <c r="V752" s="8">
        <f t="shared" si="474"/>
        <v>805</v>
      </c>
      <c r="W752" s="8">
        <f t="shared" si="474"/>
        <v>805</v>
      </c>
      <c r="X752" s="8">
        <f t="shared" si="474"/>
        <v>795</v>
      </c>
      <c r="Y752" s="8">
        <f t="shared" si="474"/>
        <v>790</v>
      </c>
      <c r="Z752" s="8">
        <f t="shared" si="474"/>
        <v>785</v>
      </c>
      <c r="AA752" s="8">
        <f t="shared" si="474"/>
        <v>780</v>
      </c>
      <c r="AB752" s="8">
        <f t="shared" si="474"/>
        <v>780</v>
      </c>
      <c r="AC752" s="8">
        <f t="shared" si="474"/>
        <v>780</v>
      </c>
      <c r="AD752" s="8" t="str">
        <f t="shared" si="474"/>
        <v/>
      </c>
      <c r="AE752" s="8" t="str">
        <f t="shared" si="474"/>
        <v/>
      </c>
      <c r="AF752" s="8" t="str">
        <f t="shared" si="474"/>
        <v/>
      </c>
      <c r="AG752" s="8" t="str">
        <f t="shared" si="474"/>
        <v/>
      </c>
      <c r="AH752" s="8" t="str">
        <f t="shared" si="471"/>
        <v/>
      </c>
      <c r="AI752" s="8" t="str">
        <f t="shared" si="471"/>
        <v/>
      </c>
      <c r="AJ752" s="8" t="str">
        <f t="shared" si="471"/>
        <v/>
      </c>
      <c r="AK752" s="8" t="str">
        <f t="shared" si="471"/>
        <v/>
      </c>
      <c r="AL752" s="8" t="str">
        <f t="shared" si="471"/>
        <v/>
      </c>
      <c r="AM752" s="8" t="str">
        <f t="shared" si="471"/>
        <v/>
      </c>
      <c r="AN752" s="8" t="str">
        <f t="shared" si="471"/>
        <v/>
      </c>
      <c r="AO752" s="8" t="str">
        <f t="shared" si="471"/>
        <v/>
      </c>
      <c r="AQ752" s="8">
        <f t="shared" si="443"/>
        <v>110</v>
      </c>
      <c r="AR752" s="8">
        <f t="shared" si="444"/>
        <v>594.18521581609184</v>
      </c>
      <c r="AS752" s="8" t="str">
        <f t="shared" si="445"/>
        <v>MPS006_E1</v>
      </c>
      <c r="AT752" s="8">
        <f t="shared" si="446"/>
        <v>920</v>
      </c>
      <c r="AU752" s="8">
        <f t="shared" si="447"/>
        <v>920</v>
      </c>
      <c r="AV752" s="8">
        <f t="shared" si="448"/>
        <v>920</v>
      </c>
      <c r="AW752" s="8">
        <f t="shared" si="449"/>
        <v>920</v>
      </c>
      <c r="AX752" s="8">
        <f t="shared" si="450"/>
        <v>920</v>
      </c>
      <c r="AY752" s="8">
        <f t="shared" si="451"/>
        <v>920</v>
      </c>
      <c r="AZ752" s="8">
        <f t="shared" si="452"/>
        <v>910</v>
      </c>
      <c r="BA752" s="8">
        <f t="shared" si="453"/>
        <v>905</v>
      </c>
      <c r="BB752" s="8">
        <f t="shared" si="454"/>
        <v>900</v>
      </c>
      <c r="BC752" s="8">
        <f t="shared" si="455"/>
        <v>895</v>
      </c>
      <c r="BD752" s="8">
        <f t="shared" si="456"/>
        <v>895</v>
      </c>
      <c r="BE752" s="8">
        <f t="shared" si="457"/>
        <v>895</v>
      </c>
      <c r="BF752" s="8" t="str">
        <f t="shared" si="458"/>
        <v/>
      </c>
      <c r="BG752" s="8" t="str">
        <f t="shared" si="459"/>
        <v/>
      </c>
      <c r="BH752" s="8" t="str">
        <f t="shared" si="460"/>
        <v/>
      </c>
      <c r="BI752" s="8" t="str">
        <f t="shared" si="461"/>
        <v/>
      </c>
      <c r="BJ752" s="8" t="str">
        <f t="shared" si="462"/>
        <v/>
      </c>
      <c r="BK752" s="8" t="str">
        <f t="shared" si="463"/>
        <v/>
      </c>
      <c r="BL752" s="8" t="str">
        <f t="shared" si="464"/>
        <v/>
      </c>
      <c r="BM752" s="8" t="str">
        <f t="shared" si="465"/>
        <v/>
      </c>
      <c r="BN752" s="8" t="str">
        <f t="shared" si="466"/>
        <v/>
      </c>
      <c r="BO752" s="8" t="str">
        <f t="shared" si="467"/>
        <v/>
      </c>
      <c r="BP752" s="8" t="str">
        <f t="shared" si="468"/>
        <v/>
      </c>
      <c r="BQ752" s="8" t="str">
        <f t="shared" si="469"/>
        <v/>
      </c>
    </row>
    <row r="753" spans="1:69" x14ac:dyDescent="0.2">
      <c r="A753" s="8" t="str">
        <f>Binning!B750</f>
        <v>CPU_SRAM</v>
      </c>
      <c r="B753" s="8" t="str">
        <f>Binning!C750</f>
        <v>MPS007</v>
      </c>
      <c r="C753" s="8" t="str">
        <f>Binning!D750</f>
        <v>E1</v>
      </c>
      <c r="D753" s="8" t="str">
        <f>Binning!F750</f>
        <v>MPS007_E1</v>
      </c>
      <c r="E753" s="8" t="str">
        <f>Binning!G750</f>
        <v>Bin1</v>
      </c>
      <c r="F753" s="8">
        <f>Binning!H750</f>
        <v>1110</v>
      </c>
      <c r="G753" s="8">
        <f>Binning!I750</f>
        <v>115</v>
      </c>
      <c r="H753" s="8">
        <f>Binning!J750</f>
        <v>117.4</v>
      </c>
      <c r="J753" s="8">
        <f>Binning!L750</f>
        <v>830</v>
      </c>
      <c r="K753" s="8">
        <f>Binning!M750</f>
        <v>810</v>
      </c>
      <c r="L753" s="8">
        <f>Binning!N750</f>
        <v>145</v>
      </c>
      <c r="M753" s="8">
        <f>Binning!Y750</f>
        <v>5</v>
      </c>
      <c r="O753" s="8">
        <f t="shared" si="475"/>
        <v>110</v>
      </c>
      <c r="P753" s="8">
        <f t="shared" si="476"/>
        <v>594.18521581609184</v>
      </c>
      <c r="Q753" s="8" t="str">
        <f t="shared" si="442"/>
        <v>MPS007_E1</v>
      </c>
      <c r="R753" s="8">
        <f t="shared" si="474"/>
        <v>830</v>
      </c>
      <c r="S753" s="8">
        <f t="shared" si="474"/>
        <v>830</v>
      </c>
      <c r="T753" s="8">
        <f t="shared" si="474"/>
        <v>830</v>
      </c>
      <c r="U753" s="8">
        <f t="shared" si="474"/>
        <v>830</v>
      </c>
      <c r="V753" s="8">
        <f t="shared" si="474"/>
        <v>830</v>
      </c>
      <c r="W753" s="8">
        <f t="shared" si="474"/>
        <v>825</v>
      </c>
      <c r="X753" s="8">
        <f t="shared" si="474"/>
        <v>815</v>
      </c>
      <c r="Y753" s="8">
        <f t="shared" si="474"/>
        <v>810</v>
      </c>
      <c r="Z753" s="8">
        <f t="shared" si="474"/>
        <v>810</v>
      </c>
      <c r="AA753" s="8">
        <f t="shared" si="474"/>
        <v>810</v>
      </c>
      <c r="AB753" s="8">
        <f t="shared" si="474"/>
        <v>810</v>
      </c>
      <c r="AC753" s="8">
        <f t="shared" si="474"/>
        <v>810</v>
      </c>
      <c r="AD753" s="8" t="str">
        <f t="shared" si="474"/>
        <v/>
      </c>
      <c r="AE753" s="8" t="str">
        <f t="shared" si="474"/>
        <v/>
      </c>
      <c r="AF753" s="8" t="str">
        <f t="shared" si="474"/>
        <v/>
      </c>
      <c r="AG753" s="8" t="str">
        <f t="shared" si="474"/>
        <v/>
      </c>
      <c r="AH753" s="8" t="str">
        <f t="shared" si="471"/>
        <v/>
      </c>
      <c r="AI753" s="8" t="str">
        <f t="shared" si="471"/>
        <v/>
      </c>
      <c r="AJ753" s="8" t="str">
        <f t="shared" si="471"/>
        <v/>
      </c>
      <c r="AK753" s="8" t="str">
        <f t="shared" si="471"/>
        <v/>
      </c>
      <c r="AL753" s="8" t="str">
        <f t="shared" si="471"/>
        <v/>
      </c>
      <c r="AM753" s="8" t="str">
        <f t="shared" si="471"/>
        <v/>
      </c>
      <c r="AN753" s="8" t="str">
        <f t="shared" si="471"/>
        <v/>
      </c>
      <c r="AO753" s="8" t="str">
        <f t="shared" si="471"/>
        <v/>
      </c>
      <c r="AQ753" s="8">
        <f t="shared" si="443"/>
        <v>110</v>
      </c>
      <c r="AR753" s="8">
        <f t="shared" si="444"/>
        <v>594.18521581609184</v>
      </c>
      <c r="AS753" s="8" t="str">
        <f t="shared" si="445"/>
        <v>MPS007_E1</v>
      </c>
      <c r="AT753" s="8">
        <f t="shared" si="446"/>
        <v>975</v>
      </c>
      <c r="AU753" s="8">
        <f t="shared" si="447"/>
        <v>975</v>
      </c>
      <c r="AV753" s="8">
        <f t="shared" si="448"/>
        <v>975</v>
      </c>
      <c r="AW753" s="8">
        <f t="shared" si="449"/>
        <v>975</v>
      </c>
      <c r="AX753" s="8">
        <f t="shared" si="450"/>
        <v>975</v>
      </c>
      <c r="AY753" s="8">
        <f t="shared" si="451"/>
        <v>970</v>
      </c>
      <c r="AZ753" s="8">
        <f t="shared" si="452"/>
        <v>960</v>
      </c>
      <c r="BA753" s="8">
        <f t="shared" si="453"/>
        <v>955</v>
      </c>
      <c r="BB753" s="8">
        <f t="shared" si="454"/>
        <v>955</v>
      </c>
      <c r="BC753" s="8">
        <f t="shared" si="455"/>
        <v>955</v>
      </c>
      <c r="BD753" s="8">
        <f t="shared" si="456"/>
        <v>955</v>
      </c>
      <c r="BE753" s="8">
        <f t="shared" si="457"/>
        <v>955</v>
      </c>
      <c r="BF753" s="8" t="str">
        <f t="shared" si="458"/>
        <v/>
      </c>
      <c r="BG753" s="8" t="str">
        <f t="shared" si="459"/>
        <v/>
      </c>
      <c r="BH753" s="8" t="str">
        <f t="shared" si="460"/>
        <v/>
      </c>
      <c r="BI753" s="8" t="str">
        <f t="shared" si="461"/>
        <v/>
      </c>
      <c r="BJ753" s="8" t="str">
        <f t="shared" si="462"/>
        <v/>
      </c>
      <c r="BK753" s="8" t="str">
        <f t="shared" si="463"/>
        <v/>
      </c>
      <c r="BL753" s="8" t="str">
        <f t="shared" si="464"/>
        <v/>
      </c>
      <c r="BM753" s="8" t="str">
        <f t="shared" si="465"/>
        <v/>
      </c>
      <c r="BN753" s="8" t="str">
        <f t="shared" si="466"/>
        <v/>
      </c>
      <c r="BO753" s="8" t="str">
        <f t="shared" si="467"/>
        <v/>
      </c>
      <c r="BP753" s="8" t="str">
        <f t="shared" si="468"/>
        <v/>
      </c>
      <c r="BQ753" s="8" t="str">
        <f t="shared" si="469"/>
        <v/>
      </c>
    </row>
    <row r="754" spans="1:69" x14ac:dyDescent="0.2">
      <c r="A754" s="8" t="str">
        <f>Binning!B751</f>
        <v>CPU_SRAM</v>
      </c>
      <c r="B754" s="8" t="str">
        <f>Binning!C751</f>
        <v>MPS008</v>
      </c>
      <c r="C754" s="8" t="str">
        <f>Binning!D751</f>
        <v>E1</v>
      </c>
      <c r="D754" s="8" t="str">
        <f>Binning!F751</f>
        <v>MPS008_E1</v>
      </c>
      <c r="E754" s="8" t="str">
        <f>Binning!G751</f>
        <v>Bin1</v>
      </c>
      <c r="F754" s="8">
        <f>Binning!H751</f>
        <v>1155</v>
      </c>
      <c r="G754" s="8">
        <f>Binning!I751</f>
        <v>120</v>
      </c>
      <c r="H754" s="8">
        <f>Binning!J751</f>
        <v>117.4</v>
      </c>
      <c r="J754" s="8">
        <f>Binning!L751</f>
        <v>860</v>
      </c>
      <c r="K754" s="8">
        <f>Binning!M751</f>
        <v>840</v>
      </c>
      <c r="L754" s="8">
        <f>Binning!N751</f>
        <v>135</v>
      </c>
      <c r="M754" s="8">
        <f>Binning!Y751</f>
        <v>5</v>
      </c>
      <c r="O754" s="8">
        <f t="shared" si="475"/>
        <v>110</v>
      </c>
      <c r="P754" s="8">
        <f t="shared" si="476"/>
        <v>594.18521581609184</v>
      </c>
      <c r="Q754" s="8" t="str">
        <f t="shared" si="442"/>
        <v>MPS008_E1</v>
      </c>
      <c r="R754" s="8">
        <f t="shared" si="474"/>
        <v>860</v>
      </c>
      <c r="S754" s="8">
        <f t="shared" si="474"/>
        <v>860</v>
      </c>
      <c r="T754" s="8">
        <f t="shared" si="474"/>
        <v>860</v>
      </c>
      <c r="U754" s="8">
        <f t="shared" si="474"/>
        <v>860</v>
      </c>
      <c r="V754" s="8">
        <f t="shared" si="474"/>
        <v>860</v>
      </c>
      <c r="W754" s="8">
        <f t="shared" si="474"/>
        <v>855</v>
      </c>
      <c r="X754" s="8">
        <f t="shared" si="474"/>
        <v>845</v>
      </c>
      <c r="Y754" s="8">
        <f t="shared" si="474"/>
        <v>840</v>
      </c>
      <c r="Z754" s="8">
        <f t="shared" si="474"/>
        <v>840</v>
      </c>
      <c r="AA754" s="8">
        <f t="shared" si="474"/>
        <v>840</v>
      </c>
      <c r="AB754" s="8">
        <f t="shared" si="474"/>
        <v>840</v>
      </c>
      <c r="AC754" s="8">
        <f t="shared" si="474"/>
        <v>840</v>
      </c>
      <c r="AD754" s="8" t="str">
        <f t="shared" si="474"/>
        <v/>
      </c>
      <c r="AE754" s="8" t="str">
        <f t="shared" si="474"/>
        <v/>
      </c>
      <c r="AF754" s="8" t="str">
        <f t="shared" si="474"/>
        <v/>
      </c>
      <c r="AG754" s="8" t="str">
        <f t="shared" si="474"/>
        <v/>
      </c>
      <c r="AH754" s="8" t="str">
        <f t="shared" si="471"/>
        <v/>
      </c>
      <c r="AI754" s="8" t="str">
        <f t="shared" si="471"/>
        <v/>
      </c>
      <c r="AJ754" s="8" t="str">
        <f t="shared" si="471"/>
        <v/>
      </c>
      <c r="AK754" s="8" t="str">
        <f t="shared" si="471"/>
        <v/>
      </c>
      <c r="AL754" s="8" t="str">
        <f t="shared" si="471"/>
        <v/>
      </c>
      <c r="AM754" s="8" t="str">
        <f t="shared" si="471"/>
        <v/>
      </c>
      <c r="AN754" s="8" t="str">
        <f t="shared" si="471"/>
        <v/>
      </c>
      <c r="AO754" s="8" t="str">
        <f t="shared" si="471"/>
        <v/>
      </c>
      <c r="AQ754" s="8">
        <f t="shared" si="443"/>
        <v>110</v>
      </c>
      <c r="AR754" s="8">
        <f t="shared" si="444"/>
        <v>594.18521581609184</v>
      </c>
      <c r="AS754" s="8" t="str">
        <f t="shared" si="445"/>
        <v>MPS008_E1</v>
      </c>
      <c r="AT754" s="8">
        <f t="shared" si="446"/>
        <v>995</v>
      </c>
      <c r="AU754" s="8">
        <f t="shared" si="447"/>
        <v>995</v>
      </c>
      <c r="AV754" s="8">
        <f t="shared" si="448"/>
        <v>995</v>
      </c>
      <c r="AW754" s="8">
        <f t="shared" si="449"/>
        <v>995</v>
      </c>
      <c r="AX754" s="8">
        <f t="shared" si="450"/>
        <v>995</v>
      </c>
      <c r="AY754" s="8">
        <f t="shared" si="451"/>
        <v>990</v>
      </c>
      <c r="AZ754" s="8">
        <f t="shared" si="452"/>
        <v>980</v>
      </c>
      <c r="BA754" s="8">
        <f t="shared" si="453"/>
        <v>975</v>
      </c>
      <c r="BB754" s="8">
        <f t="shared" si="454"/>
        <v>975</v>
      </c>
      <c r="BC754" s="8">
        <f t="shared" si="455"/>
        <v>975</v>
      </c>
      <c r="BD754" s="8">
        <f t="shared" si="456"/>
        <v>975</v>
      </c>
      <c r="BE754" s="8">
        <f t="shared" si="457"/>
        <v>975</v>
      </c>
      <c r="BF754" s="8" t="str">
        <f t="shared" si="458"/>
        <v/>
      </c>
      <c r="BG754" s="8" t="str">
        <f t="shared" si="459"/>
        <v/>
      </c>
      <c r="BH754" s="8" t="str">
        <f t="shared" si="460"/>
        <v/>
      </c>
      <c r="BI754" s="8" t="str">
        <f t="shared" si="461"/>
        <v/>
      </c>
      <c r="BJ754" s="8" t="str">
        <f t="shared" si="462"/>
        <v/>
      </c>
      <c r="BK754" s="8" t="str">
        <f t="shared" si="463"/>
        <v/>
      </c>
      <c r="BL754" s="8" t="str">
        <f t="shared" si="464"/>
        <v/>
      </c>
      <c r="BM754" s="8" t="str">
        <f t="shared" si="465"/>
        <v/>
      </c>
      <c r="BN754" s="8" t="str">
        <f t="shared" si="466"/>
        <v/>
      </c>
      <c r="BO754" s="8" t="str">
        <f t="shared" si="467"/>
        <v/>
      </c>
      <c r="BP754" s="8" t="str">
        <f t="shared" si="468"/>
        <v/>
      </c>
      <c r="BQ754" s="8" t="str">
        <f t="shared" si="469"/>
        <v/>
      </c>
    </row>
    <row r="755" spans="1:69" x14ac:dyDescent="0.2">
      <c r="A755" s="8" t="str">
        <f>Binning!B752</f>
        <v>CPU_SRAM</v>
      </c>
      <c r="B755" s="8" t="str">
        <f>Binning!C752</f>
        <v>MPS009</v>
      </c>
      <c r="C755" s="8" t="str">
        <f>Binning!D752</f>
        <v>E1</v>
      </c>
      <c r="D755" s="8" t="str">
        <f>Binning!F752</f>
        <v>MPS009_E1</v>
      </c>
      <c r="E755" s="8" t="str">
        <f>Binning!G752</f>
        <v>Bin1</v>
      </c>
      <c r="F755" s="8">
        <f>Binning!H752</f>
        <v>1205</v>
      </c>
      <c r="G755" s="8">
        <f>Binning!I752</f>
        <v>130</v>
      </c>
      <c r="H755" s="8">
        <f>Binning!J752</f>
        <v>117.4</v>
      </c>
      <c r="J755" s="8">
        <f>Binning!L752</f>
        <v>875</v>
      </c>
      <c r="K755" s="8">
        <f>Binning!M752</f>
        <v>860</v>
      </c>
      <c r="L755" s="8">
        <f>Binning!N752</f>
        <v>125</v>
      </c>
      <c r="M755" s="8">
        <f>Binning!Y752</f>
        <v>5</v>
      </c>
      <c r="O755" s="8">
        <f t="shared" si="475"/>
        <v>110</v>
      </c>
      <c r="P755" s="8">
        <f t="shared" si="476"/>
        <v>594.18521581609184</v>
      </c>
      <c r="Q755" s="8" t="str">
        <f t="shared" si="442"/>
        <v>MPS009_E1</v>
      </c>
      <c r="R755" s="8">
        <f t="shared" si="474"/>
        <v>875</v>
      </c>
      <c r="S755" s="8">
        <f t="shared" si="474"/>
        <v>875</v>
      </c>
      <c r="T755" s="8">
        <f t="shared" si="474"/>
        <v>875</v>
      </c>
      <c r="U755" s="8">
        <f t="shared" si="474"/>
        <v>875</v>
      </c>
      <c r="V755" s="8">
        <f t="shared" si="474"/>
        <v>875</v>
      </c>
      <c r="W755" s="8">
        <f t="shared" si="474"/>
        <v>875</v>
      </c>
      <c r="X755" s="8">
        <f t="shared" si="474"/>
        <v>870</v>
      </c>
      <c r="Y755" s="8">
        <f t="shared" si="474"/>
        <v>860</v>
      </c>
      <c r="Z755" s="8">
        <f t="shared" si="474"/>
        <v>860</v>
      </c>
      <c r="AA755" s="8">
        <f t="shared" si="474"/>
        <v>860</v>
      </c>
      <c r="AB755" s="8">
        <f t="shared" si="474"/>
        <v>860</v>
      </c>
      <c r="AC755" s="8">
        <f t="shared" si="474"/>
        <v>860</v>
      </c>
      <c r="AD755" s="8" t="str">
        <f t="shared" si="474"/>
        <v/>
      </c>
      <c r="AE755" s="8" t="str">
        <f t="shared" si="474"/>
        <v/>
      </c>
      <c r="AF755" s="8" t="str">
        <f t="shared" si="474"/>
        <v/>
      </c>
      <c r="AG755" s="8" t="str">
        <f t="shared" si="474"/>
        <v/>
      </c>
      <c r="AH755" s="8" t="str">
        <f t="shared" si="471"/>
        <v/>
      </c>
      <c r="AI755" s="8" t="str">
        <f t="shared" si="471"/>
        <v/>
      </c>
      <c r="AJ755" s="8" t="str">
        <f t="shared" si="471"/>
        <v/>
      </c>
      <c r="AK755" s="8" t="str">
        <f t="shared" si="471"/>
        <v/>
      </c>
      <c r="AL755" s="8" t="str">
        <f t="shared" si="471"/>
        <v/>
      </c>
      <c r="AM755" s="8" t="str">
        <f t="shared" si="471"/>
        <v/>
      </c>
      <c r="AN755" s="8" t="str">
        <f t="shared" si="471"/>
        <v/>
      </c>
      <c r="AO755" s="8" t="str">
        <f t="shared" si="471"/>
        <v/>
      </c>
      <c r="AQ755" s="8">
        <f t="shared" si="443"/>
        <v>110</v>
      </c>
      <c r="AR755" s="8">
        <f t="shared" si="444"/>
        <v>594.18521581609184</v>
      </c>
      <c r="AS755" s="8" t="str">
        <f t="shared" si="445"/>
        <v>MPS009_E1</v>
      </c>
      <c r="AT755" s="8">
        <f t="shared" si="446"/>
        <v>1000</v>
      </c>
      <c r="AU755" s="8">
        <f t="shared" si="447"/>
        <v>1000</v>
      </c>
      <c r="AV755" s="8">
        <f t="shared" si="448"/>
        <v>1000</v>
      </c>
      <c r="AW755" s="8">
        <f t="shared" si="449"/>
        <v>1000</v>
      </c>
      <c r="AX755" s="8">
        <f t="shared" si="450"/>
        <v>1000</v>
      </c>
      <c r="AY755" s="8">
        <f t="shared" si="451"/>
        <v>1000</v>
      </c>
      <c r="AZ755" s="8">
        <f t="shared" si="452"/>
        <v>995</v>
      </c>
      <c r="BA755" s="8">
        <f t="shared" si="453"/>
        <v>985</v>
      </c>
      <c r="BB755" s="8">
        <f t="shared" si="454"/>
        <v>985</v>
      </c>
      <c r="BC755" s="8">
        <f t="shared" si="455"/>
        <v>985</v>
      </c>
      <c r="BD755" s="8">
        <f t="shared" si="456"/>
        <v>985</v>
      </c>
      <c r="BE755" s="8">
        <f t="shared" si="457"/>
        <v>985</v>
      </c>
      <c r="BF755" s="8" t="str">
        <f t="shared" si="458"/>
        <v/>
      </c>
      <c r="BG755" s="8" t="str">
        <f t="shared" si="459"/>
        <v/>
      </c>
      <c r="BH755" s="8" t="str">
        <f t="shared" si="460"/>
        <v/>
      </c>
      <c r="BI755" s="8" t="str">
        <f t="shared" si="461"/>
        <v/>
      </c>
      <c r="BJ755" s="8" t="str">
        <f t="shared" si="462"/>
        <v/>
      </c>
      <c r="BK755" s="8" t="str">
        <f t="shared" si="463"/>
        <v/>
      </c>
      <c r="BL755" s="8" t="str">
        <f t="shared" si="464"/>
        <v/>
      </c>
      <c r="BM755" s="8" t="str">
        <f t="shared" si="465"/>
        <v/>
      </c>
      <c r="BN755" s="8" t="str">
        <f t="shared" si="466"/>
        <v/>
      </c>
      <c r="BO755" s="8" t="str">
        <f t="shared" si="467"/>
        <v/>
      </c>
      <c r="BP755" s="8" t="str">
        <f t="shared" si="468"/>
        <v/>
      </c>
      <c r="BQ755" s="8" t="str">
        <f t="shared" si="469"/>
        <v/>
      </c>
    </row>
    <row r="756" spans="1:69" x14ac:dyDescent="0.2">
      <c r="A756" s="8" t="str">
        <f>Binning!B753</f>
        <v>CPU_SRAM</v>
      </c>
      <c r="B756" s="8" t="str">
        <f>Binning!C753</f>
        <v>MPS00A</v>
      </c>
      <c r="C756" s="8" t="str">
        <f>Binning!D753</f>
        <v>E1</v>
      </c>
      <c r="D756" s="8" t="str">
        <f>Binning!F753</f>
        <v>MPS00A_E1</v>
      </c>
      <c r="E756" s="8" t="str">
        <f>Binning!G753</f>
        <v>Bin1</v>
      </c>
      <c r="F756" s="8">
        <f>Binning!H753</f>
        <v>1235</v>
      </c>
      <c r="G756" s="8">
        <f>Binning!I753</f>
        <v>135</v>
      </c>
      <c r="H756" s="8">
        <f>Binning!J753</f>
        <v>117.4</v>
      </c>
      <c r="J756" s="8">
        <f>Binning!L753</f>
        <v>900</v>
      </c>
      <c r="K756" s="8">
        <f>Binning!M753</f>
        <v>875</v>
      </c>
      <c r="L756" s="8">
        <f>Binning!N753</f>
        <v>145</v>
      </c>
      <c r="M756" s="8">
        <f>Binning!Y753</f>
        <v>5</v>
      </c>
      <c r="O756" s="8">
        <f t="shared" si="475"/>
        <v>110</v>
      </c>
      <c r="P756" s="8">
        <f t="shared" si="476"/>
        <v>594.18521581609184</v>
      </c>
      <c r="Q756" s="8" t="str">
        <f t="shared" si="442"/>
        <v>MPS00A_E1</v>
      </c>
      <c r="R756" s="8">
        <f t="shared" si="474"/>
        <v>900</v>
      </c>
      <c r="S756" s="8">
        <f t="shared" si="474"/>
        <v>900</v>
      </c>
      <c r="T756" s="8">
        <f t="shared" si="474"/>
        <v>900</v>
      </c>
      <c r="U756" s="8">
        <f t="shared" si="474"/>
        <v>900</v>
      </c>
      <c r="V756" s="8">
        <f t="shared" si="474"/>
        <v>900</v>
      </c>
      <c r="W756" s="8">
        <f t="shared" si="474"/>
        <v>900</v>
      </c>
      <c r="X756" s="8">
        <f t="shared" si="474"/>
        <v>890</v>
      </c>
      <c r="Y756" s="8">
        <f t="shared" si="474"/>
        <v>880</v>
      </c>
      <c r="Z756" s="8">
        <f t="shared" si="474"/>
        <v>875</v>
      </c>
      <c r="AA756" s="8">
        <f t="shared" si="474"/>
        <v>875</v>
      </c>
      <c r="AB756" s="8">
        <f t="shared" si="474"/>
        <v>875</v>
      </c>
      <c r="AC756" s="8">
        <f t="shared" si="474"/>
        <v>875</v>
      </c>
      <c r="AD756" s="8" t="str">
        <f t="shared" si="474"/>
        <v/>
      </c>
      <c r="AE756" s="8" t="str">
        <f t="shared" si="474"/>
        <v/>
      </c>
      <c r="AF756" s="8" t="str">
        <f t="shared" si="474"/>
        <v/>
      </c>
      <c r="AG756" s="8" t="str">
        <f t="shared" si="474"/>
        <v/>
      </c>
      <c r="AH756" s="8" t="str">
        <f t="shared" si="471"/>
        <v/>
      </c>
      <c r="AI756" s="8" t="str">
        <f t="shared" si="471"/>
        <v/>
      </c>
      <c r="AJ756" s="8" t="str">
        <f t="shared" si="471"/>
        <v/>
      </c>
      <c r="AK756" s="8" t="str">
        <f t="shared" si="471"/>
        <v/>
      </c>
      <c r="AL756" s="8" t="str">
        <f t="shared" si="471"/>
        <v/>
      </c>
      <c r="AM756" s="8" t="str">
        <f t="shared" si="471"/>
        <v/>
      </c>
      <c r="AN756" s="8" t="str">
        <f t="shared" si="471"/>
        <v/>
      </c>
      <c r="AO756" s="8" t="str">
        <f t="shared" si="471"/>
        <v/>
      </c>
      <c r="AQ756" s="8">
        <f t="shared" si="443"/>
        <v>110</v>
      </c>
      <c r="AR756" s="8">
        <f t="shared" si="444"/>
        <v>594.18521581609184</v>
      </c>
      <c r="AS756" s="8" t="str">
        <f t="shared" si="445"/>
        <v>MPS00A_E1</v>
      </c>
      <c r="AT756" s="8">
        <f t="shared" si="446"/>
        <v>1045</v>
      </c>
      <c r="AU756" s="8">
        <f t="shared" si="447"/>
        <v>1045</v>
      </c>
      <c r="AV756" s="8">
        <f t="shared" si="448"/>
        <v>1045</v>
      </c>
      <c r="AW756" s="8">
        <f t="shared" si="449"/>
        <v>1045</v>
      </c>
      <c r="AX756" s="8">
        <f t="shared" si="450"/>
        <v>1045</v>
      </c>
      <c r="AY756" s="8">
        <f t="shared" si="451"/>
        <v>1045</v>
      </c>
      <c r="AZ756" s="8">
        <f t="shared" si="452"/>
        <v>1035</v>
      </c>
      <c r="BA756" s="8">
        <f t="shared" si="453"/>
        <v>1025</v>
      </c>
      <c r="BB756" s="8">
        <f t="shared" si="454"/>
        <v>1020</v>
      </c>
      <c r="BC756" s="8">
        <f t="shared" si="455"/>
        <v>1020</v>
      </c>
      <c r="BD756" s="8">
        <f t="shared" si="456"/>
        <v>1020</v>
      </c>
      <c r="BE756" s="8">
        <f t="shared" si="457"/>
        <v>1020</v>
      </c>
      <c r="BF756" s="8" t="str">
        <f t="shared" si="458"/>
        <v/>
      </c>
      <c r="BG756" s="8" t="str">
        <f t="shared" si="459"/>
        <v/>
      </c>
      <c r="BH756" s="8" t="str">
        <f t="shared" si="460"/>
        <v/>
      </c>
      <c r="BI756" s="8" t="str">
        <f t="shared" si="461"/>
        <v/>
      </c>
      <c r="BJ756" s="8" t="str">
        <f t="shared" si="462"/>
        <v/>
      </c>
      <c r="BK756" s="8" t="str">
        <f t="shared" si="463"/>
        <v/>
      </c>
      <c r="BL756" s="8" t="str">
        <f t="shared" si="464"/>
        <v/>
      </c>
      <c r="BM756" s="8" t="str">
        <f t="shared" si="465"/>
        <v/>
      </c>
      <c r="BN756" s="8" t="str">
        <f t="shared" si="466"/>
        <v/>
      </c>
      <c r="BO756" s="8" t="str">
        <f t="shared" si="467"/>
        <v/>
      </c>
      <c r="BP756" s="8" t="str">
        <f t="shared" si="468"/>
        <v/>
      </c>
      <c r="BQ756" s="8" t="str">
        <f t="shared" si="469"/>
        <v/>
      </c>
    </row>
    <row r="757" spans="1:69" x14ac:dyDescent="0.2">
      <c r="A757" s="8" t="str">
        <f>Binning!B754</f>
        <v>CPU_SRAM</v>
      </c>
      <c r="B757" s="8" t="str">
        <f>Binning!C754</f>
        <v>MPS00B</v>
      </c>
      <c r="C757" s="8" t="str">
        <f>Binning!D754</f>
        <v>E1</v>
      </c>
      <c r="D757" s="8" t="str">
        <f>Binning!F754</f>
        <v>MPS00B_E1</v>
      </c>
      <c r="E757" s="8" t="str">
        <f>Binning!G754</f>
        <v>Bin1</v>
      </c>
      <c r="F757" s="8">
        <f>Binning!H754</f>
        <v>1255</v>
      </c>
      <c r="G757" s="8">
        <f>Binning!I754</f>
        <v>140</v>
      </c>
      <c r="H757" s="8">
        <f>Binning!J754</f>
        <v>117.4</v>
      </c>
      <c r="J757" s="8">
        <f>Binning!L754</f>
        <v>910</v>
      </c>
      <c r="K757" s="8">
        <f>Binning!M754</f>
        <v>890</v>
      </c>
      <c r="L757" s="8">
        <f>Binning!N754</f>
        <v>165</v>
      </c>
      <c r="M757" s="8">
        <f>Binning!Y754</f>
        <v>5</v>
      </c>
      <c r="O757" s="8">
        <f t="shared" si="475"/>
        <v>110</v>
      </c>
      <c r="P757" s="8">
        <f t="shared" si="476"/>
        <v>594.18521581609184</v>
      </c>
      <c r="Q757" s="8" t="str">
        <f t="shared" si="442"/>
        <v>MPS00B_E1</v>
      </c>
      <c r="R757" s="8">
        <f t="shared" si="474"/>
        <v>910</v>
      </c>
      <c r="S757" s="8">
        <f t="shared" si="474"/>
        <v>910</v>
      </c>
      <c r="T757" s="8">
        <f t="shared" si="474"/>
        <v>910</v>
      </c>
      <c r="U757" s="8">
        <f t="shared" si="474"/>
        <v>910</v>
      </c>
      <c r="V757" s="8">
        <f t="shared" si="474"/>
        <v>910</v>
      </c>
      <c r="W757" s="8">
        <f t="shared" si="474"/>
        <v>905</v>
      </c>
      <c r="X757" s="8">
        <f t="shared" si="474"/>
        <v>895</v>
      </c>
      <c r="Y757" s="8">
        <f t="shared" si="474"/>
        <v>890</v>
      </c>
      <c r="Z757" s="8">
        <f t="shared" si="474"/>
        <v>890</v>
      </c>
      <c r="AA757" s="8">
        <f t="shared" si="474"/>
        <v>890</v>
      </c>
      <c r="AB757" s="8">
        <f t="shared" si="474"/>
        <v>890</v>
      </c>
      <c r="AC757" s="8">
        <f t="shared" si="474"/>
        <v>890</v>
      </c>
      <c r="AD757" s="8" t="str">
        <f t="shared" si="474"/>
        <v/>
      </c>
      <c r="AE757" s="8" t="str">
        <f t="shared" si="474"/>
        <v/>
      </c>
      <c r="AF757" s="8" t="str">
        <f t="shared" si="474"/>
        <v/>
      </c>
      <c r="AG757" s="8" t="str">
        <f t="shared" si="474"/>
        <v/>
      </c>
      <c r="AH757" s="8" t="str">
        <f t="shared" si="471"/>
        <v/>
      </c>
      <c r="AI757" s="8" t="str">
        <f t="shared" si="471"/>
        <v/>
      </c>
      <c r="AJ757" s="8" t="str">
        <f t="shared" si="471"/>
        <v/>
      </c>
      <c r="AK757" s="8" t="str">
        <f t="shared" si="471"/>
        <v/>
      </c>
      <c r="AL757" s="8" t="str">
        <f t="shared" si="471"/>
        <v/>
      </c>
      <c r="AM757" s="8" t="str">
        <f t="shared" si="471"/>
        <v/>
      </c>
      <c r="AN757" s="8" t="str">
        <f t="shared" si="471"/>
        <v/>
      </c>
      <c r="AO757" s="8" t="str">
        <f t="shared" si="471"/>
        <v/>
      </c>
      <c r="AQ757" s="8">
        <f t="shared" si="443"/>
        <v>110</v>
      </c>
      <c r="AR757" s="8">
        <f t="shared" si="444"/>
        <v>594.18521581609184</v>
      </c>
      <c r="AS757" s="8" t="str">
        <f t="shared" si="445"/>
        <v>MPS00B_E1</v>
      </c>
      <c r="AT757" s="8">
        <f t="shared" si="446"/>
        <v>1075</v>
      </c>
      <c r="AU757" s="8">
        <f t="shared" si="447"/>
        <v>1075</v>
      </c>
      <c r="AV757" s="8">
        <f t="shared" si="448"/>
        <v>1075</v>
      </c>
      <c r="AW757" s="8">
        <f t="shared" si="449"/>
        <v>1075</v>
      </c>
      <c r="AX757" s="8">
        <f t="shared" si="450"/>
        <v>1075</v>
      </c>
      <c r="AY757" s="8">
        <f t="shared" si="451"/>
        <v>1070</v>
      </c>
      <c r="AZ757" s="8">
        <f t="shared" si="452"/>
        <v>1060</v>
      </c>
      <c r="BA757" s="8">
        <f t="shared" si="453"/>
        <v>1055</v>
      </c>
      <c r="BB757" s="8">
        <f t="shared" si="454"/>
        <v>1055</v>
      </c>
      <c r="BC757" s="8">
        <f t="shared" si="455"/>
        <v>1055</v>
      </c>
      <c r="BD757" s="8">
        <f t="shared" si="456"/>
        <v>1055</v>
      </c>
      <c r="BE757" s="8">
        <f t="shared" si="457"/>
        <v>1055</v>
      </c>
      <c r="BF757" s="8" t="str">
        <f t="shared" si="458"/>
        <v/>
      </c>
      <c r="BG757" s="8" t="str">
        <f t="shared" si="459"/>
        <v/>
      </c>
      <c r="BH757" s="8" t="str">
        <f t="shared" si="460"/>
        <v/>
      </c>
      <c r="BI757" s="8" t="str">
        <f t="shared" si="461"/>
        <v/>
      </c>
      <c r="BJ757" s="8" t="str">
        <f t="shared" si="462"/>
        <v/>
      </c>
      <c r="BK757" s="8" t="str">
        <f t="shared" si="463"/>
        <v/>
      </c>
      <c r="BL757" s="8" t="str">
        <f t="shared" si="464"/>
        <v/>
      </c>
      <c r="BM757" s="8" t="str">
        <f t="shared" si="465"/>
        <v/>
      </c>
      <c r="BN757" s="8" t="str">
        <f t="shared" si="466"/>
        <v/>
      </c>
      <c r="BO757" s="8" t="str">
        <f t="shared" si="467"/>
        <v/>
      </c>
      <c r="BP757" s="8" t="str">
        <f t="shared" si="468"/>
        <v/>
      </c>
      <c r="BQ757" s="8" t="str">
        <f t="shared" si="469"/>
        <v/>
      </c>
    </row>
    <row r="758" spans="1:69" x14ac:dyDescent="0.2">
      <c r="A758" s="8" t="str">
        <f>Binning!B755</f>
        <v>CPU_SRAM</v>
      </c>
      <c r="B758" s="8" t="str">
        <f>Binning!C755</f>
        <v>MPS00C</v>
      </c>
      <c r="C758" s="8" t="str">
        <f>Binning!D755</f>
        <v>E1</v>
      </c>
      <c r="D758" s="8" t="str">
        <f>Binning!F755</f>
        <v>MPS00C_E1</v>
      </c>
      <c r="E758" s="8" t="str">
        <f>Binning!G755</f>
        <v>Bin1</v>
      </c>
      <c r="F758" s="8">
        <f>Binning!H755</f>
        <v>1295</v>
      </c>
      <c r="G758" s="8">
        <f>Binning!I755</f>
        <v>145</v>
      </c>
      <c r="H758" s="8">
        <f>Binning!J755</f>
        <v>117.4</v>
      </c>
      <c r="J758" s="8">
        <f>Binning!L755</f>
        <v>940</v>
      </c>
      <c r="K758" s="8">
        <f>Binning!M755</f>
        <v>915</v>
      </c>
      <c r="L758" s="8">
        <f>Binning!N755</f>
        <v>145</v>
      </c>
      <c r="M758" s="8">
        <f>Binning!Y755</f>
        <v>5</v>
      </c>
      <c r="O758" s="8">
        <f t="shared" si="475"/>
        <v>110</v>
      </c>
      <c r="P758" s="8">
        <f t="shared" si="476"/>
        <v>594.18521581609184</v>
      </c>
      <c r="Q758" s="8" t="str">
        <f t="shared" si="442"/>
        <v>MPS00C_E1</v>
      </c>
      <c r="R758" s="8">
        <f t="shared" si="474"/>
        <v>940</v>
      </c>
      <c r="S758" s="8">
        <f t="shared" si="474"/>
        <v>940</v>
      </c>
      <c r="T758" s="8">
        <f t="shared" si="474"/>
        <v>940</v>
      </c>
      <c r="U758" s="8">
        <f t="shared" si="474"/>
        <v>940</v>
      </c>
      <c r="V758" s="8">
        <f t="shared" si="474"/>
        <v>940</v>
      </c>
      <c r="W758" s="8">
        <f t="shared" si="474"/>
        <v>935</v>
      </c>
      <c r="X758" s="8">
        <f t="shared" si="474"/>
        <v>920</v>
      </c>
      <c r="Y758" s="8">
        <f t="shared" si="474"/>
        <v>915</v>
      </c>
      <c r="Z758" s="8">
        <f t="shared" si="474"/>
        <v>915</v>
      </c>
      <c r="AA758" s="8">
        <f t="shared" si="474"/>
        <v>915</v>
      </c>
      <c r="AB758" s="8">
        <f t="shared" si="474"/>
        <v>915</v>
      </c>
      <c r="AC758" s="8">
        <f t="shared" si="474"/>
        <v>915</v>
      </c>
      <c r="AD758" s="8" t="str">
        <f t="shared" si="474"/>
        <v/>
      </c>
      <c r="AE758" s="8" t="str">
        <f t="shared" si="474"/>
        <v/>
      </c>
      <c r="AF758" s="8" t="str">
        <f t="shared" si="474"/>
        <v/>
      </c>
      <c r="AG758" s="8" t="str">
        <f t="shared" si="474"/>
        <v/>
      </c>
      <c r="AH758" s="8" t="str">
        <f t="shared" si="471"/>
        <v/>
      </c>
      <c r="AI758" s="8" t="str">
        <f t="shared" si="471"/>
        <v/>
      </c>
      <c r="AJ758" s="8" t="str">
        <f t="shared" si="471"/>
        <v/>
      </c>
      <c r="AK758" s="8" t="str">
        <f t="shared" si="471"/>
        <v/>
      </c>
      <c r="AL758" s="8" t="str">
        <f t="shared" si="471"/>
        <v/>
      </c>
      <c r="AM758" s="8" t="str">
        <f t="shared" si="471"/>
        <v/>
      </c>
      <c r="AN758" s="8" t="str">
        <f t="shared" si="471"/>
        <v/>
      </c>
      <c r="AO758" s="8" t="str">
        <f t="shared" si="471"/>
        <v/>
      </c>
      <c r="AQ758" s="8">
        <f t="shared" si="443"/>
        <v>110</v>
      </c>
      <c r="AR758" s="8">
        <f t="shared" si="444"/>
        <v>594.18521581609184</v>
      </c>
      <c r="AS758" s="8" t="str">
        <f t="shared" si="445"/>
        <v>MPS00C_E1</v>
      </c>
      <c r="AT758" s="8">
        <f t="shared" si="446"/>
        <v>1085</v>
      </c>
      <c r="AU758" s="8">
        <f t="shared" si="447"/>
        <v>1085</v>
      </c>
      <c r="AV758" s="8">
        <f t="shared" si="448"/>
        <v>1085</v>
      </c>
      <c r="AW758" s="8">
        <f t="shared" si="449"/>
        <v>1085</v>
      </c>
      <c r="AX758" s="8">
        <f t="shared" si="450"/>
        <v>1085</v>
      </c>
      <c r="AY758" s="8">
        <f t="shared" si="451"/>
        <v>1080</v>
      </c>
      <c r="AZ758" s="8">
        <f t="shared" si="452"/>
        <v>1065</v>
      </c>
      <c r="BA758" s="8">
        <f t="shared" si="453"/>
        <v>1060</v>
      </c>
      <c r="BB758" s="8">
        <f t="shared" si="454"/>
        <v>1060</v>
      </c>
      <c r="BC758" s="8">
        <f t="shared" si="455"/>
        <v>1060</v>
      </c>
      <c r="BD758" s="8">
        <f t="shared" si="456"/>
        <v>1060</v>
      </c>
      <c r="BE758" s="8">
        <f t="shared" si="457"/>
        <v>1060</v>
      </c>
      <c r="BF758" s="8" t="str">
        <f t="shared" si="458"/>
        <v/>
      </c>
      <c r="BG758" s="8" t="str">
        <f t="shared" si="459"/>
        <v/>
      </c>
      <c r="BH758" s="8" t="str">
        <f t="shared" si="460"/>
        <v/>
      </c>
      <c r="BI758" s="8" t="str">
        <f t="shared" si="461"/>
        <v/>
      </c>
      <c r="BJ758" s="8" t="str">
        <f t="shared" si="462"/>
        <v/>
      </c>
      <c r="BK758" s="8" t="str">
        <f t="shared" si="463"/>
        <v/>
      </c>
      <c r="BL758" s="8" t="str">
        <f t="shared" si="464"/>
        <v/>
      </c>
      <c r="BM758" s="8" t="str">
        <f t="shared" si="465"/>
        <v/>
      </c>
      <c r="BN758" s="8" t="str">
        <f t="shared" si="466"/>
        <v/>
      </c>
      <c r="BO758" s="8" t="str">
        <f t="shared" si="467"/>
        <v/>
      </c>
      <c r="BP758" s="8" t="str">
        <f t="shared" si="468"/>
        <v/>
      </c>
      <c r="BQ758" s="8" t="str">
        <f t="shared" si="469"/>
        <v/>
      </c>
    </row>
    <row r="759" spans="1:69" x14ac:dyDescent="0.2">
      <c r="A759" s="8" t="str">
        <f>Binning!B756</f>
        <v>CPU_SRAM</v>
      </c>
      <c r="B759" s="8" t="str">
        <f>Binning!C756</f>
        <v>MPS00D</v>
      </c>
      <c r="C759" s="8" t="str">
        <f>Binning!D756</f>
        <v>E1</v>
      </c>
      <c r="D759" s="8" t="str">
        <f>Binning!F756</f>
        <v>MPS00D_E1</v>
      </c>
      <c r="E759" s="8" t="str">
        <f>Binning!G756</f>
        <v>Bin1</v>
      </c>
      <c r="F759" s="8">
        <f>Binning!H756</f>
        <v>1375</v>
      </c>
      <c r="G759" s="8">
        <f>Binning!I756</f>
        <v>155</v>
      </c>
      <c r="H759" s="8">
        <f>Binning!J756</f>
        <v>117.4</v>
      </c>
      <c r="J759" s="8">
        <f>Binning!L756</f>
        <v>1005</v>
      </c>
      <c r="K759" s="8">
        <f>Binning!M756</f>
        <v>970</v>
      </c>
      <c r="L759" s="8">
        <f>Binning!N756</f>
        <v>145</v>
      </c>
      <c r="M759" s="8">
        <f>Binning!Y756</f>
        <v>5</v>
      </c>
      <c r="O759" s="8">
        <f t="shared" si="475"/>
        <v>110</v>
      </c>
      <c r="P759" s="8">
        <f t="shared" si="476"/>
        <v>594.18521581609184</v>
      </c>
      <c r="Q759" s="8" t="str">
        <f t="shared" si="442"/>
        <v>MPS00D_E1</v>
      </c>
      <c r="R759" s="8">
        <f t="shared" si="474"/>
        <v>1005</v>
      </c>
      <c r="S759" s="8">
        <f t="shared" si="474"/>
        <v>1005</v>
      </c>
      <c r="T759" s="8">
        <f t="shared" si="474"/>
        <v>1005</v>
      </c>
      <c r="U759" s="8">
        <f t="shared" si="474"/>
        <v>1005</v>
      </c>
      <c r="V759" s="8">
        <f t="shared" si="474"/>
        <v>1005</v>
      </c>
      <c r="W759" s="8">
        <f t="shared" si="474"/>
        <v>990</v>
      </c>
      <c r="X759" s="8">
        <f t="shared" si="474"/>
        <v>975</v>
      </c>
      <c r="Y759" s="8">
        <f t="shared" si="474"/>
        <v>970</v>
      </c>
      <c r="Z759" s="8">
        <f t="shared" si="474"/>
        <v>970</v>
      </c>
      <c r="AA759" s="8">
        <f t="shared" si="474"/>
        <v>970</v>
      </c>
      <c r="AB759" s="8">
        <f t="shared" si="474"/>
        <v>970</v>
      </c>
      <c r="AC759" s="8">
        <f t="shared" si="474"/>
        <v>970</v>
      </c>
      <c r="AD759" s="8" t="str">
        <f t="shared" si="474"/>
        <v/>
      </c>
      <c r="AE759" s="8" t="str">
        <f t="shared" si="474"/>
        <v/>
      </c>
      <c r="AF759" s="8" t="str">
        <f t="shared" si="474"/>
        <v/>
      </c>
      <c r="AG759" s="8" t="str">
        <f t="shared" si="474"/>
        <v/>
      </c>
      <c r="AH759" s="8" t="str">
        <f t="shared" si="471"/>
        <v/>
      </c>
      <c r="AI759" s="8" t="str">
        <f t="shared" si="471"/>
        <v/>
      </c>
      <c r="AJ759" s="8" t="str">
        <f t="shared" si="471"/>
        <v/>
      </c>
      <c r="AK759" s="8" t="str">
        <f t="shared" si="471"/>
        <v/>
      </c>
      <c r="AL759" s="8" t="str">
        <f t="shared" si="471"/>
        <v/>
      </c>
      <c r="AM759" s="8" t="str">
        <f t="shared" si="471"/>
        <v/>
      </c>
      <c r="AN759" s="8" t="str">
        <f t="shared" si="471"/>
        <v/>
      </c>
      <c r="AO759" s="8" t="str">
        <f t="shared" si="471"/>
        <v/>
      </c>
      <c r="AQ759" s="8">
        <f t="shared" si="443"/>
        <v>110</v>
      </c>
      <c r="AR759" s="8">
        <f t="shared" si="444"/>
        <v>594.18521581609184</v>
      </c>
      <c r="AS759" s="8" t="str">
        <f t="shared" si="445"/>
        <v>MPS00D_E1</v>
      </c>
      <c r="AT759" s="8">
        <f t="shared" si="446"/>
        <v>1150</v>
      </c>
      <c r="AU759" s="8">
        <f t="shared" si="447"/>
        <v>1150</v>
      </c>
      <c r="AV759" s="8">
        <f t="shared" si="448"/>
        <v>1150</v>
      </c>
      <c r="AW759" s="8">
        <f t="shared" si="449"/>
        <v>1150</v>
      </c>
      <c r="AX759" s="8">
        <f t="shared" si="450"/>
        <v>1150</v>
      </c>
      <c r="AY759" s="8">
        <f t="shared" si="451"/>
        <v>1135</v>
      </c>
      <c r="AZ759" s="8">
        <f t="shared" si="452"/>
        <v>1120</v>
      </c>
      <c r="BA759" s="8">
        <f t="shared" si="453"/>
        <v>1115</v>
      </c>
      <c r="BB759" s="8">
        <f t="shared" si="454"/>
        <v>1115</v>
      </c>
      <c r="BC759" s="8">
        <f t="shared" si="455"/>
        <v>1115</v>
      </c>
      <c r="BD759" s="8">
        <f t="shared" si="456"/>
        <v>1115</v>
      </c>
      <c r="BE759" s="8">
        <f t="shared" si="457"/>
        <v>1115</v>
      </c>
      <c r="BF759" s="8" t="str">
        <f t="shared" si="458"/>
        <v/>
      </c>
      <c r="BG759" s="8" t="str">
        <f t="shared" si="459"/>
        <v/>
      </c>
      <c r="BH759" s="8" t="str">
        <f t="shared" si="460"/>
        <v/>
      </c>
      <c r="BI759" s="8" t="str">
        <f t="shared" si="461"/>
        <v/>
      </c>
      <c r="BJ759" s="8" t="str">
        <f t="shared" si="462"/>
        <v/>
      </c>
      <c r="BK759" s="8" t="str">
        <f t="shared" si="463"/>
        <v/>
      </c>
      <c r="BL759" s="8" t="str">
        <f t="shared" si="464"/>
        <v/>
      </c>
      <c r="BM759" s="8" t="str">
        <f t="shared" si="465"/>
        <v/>
      </c>
      <c r="BN759" s="8" t="str">
        <f t="shared" si="466"/>
        <v/>
      </c>
      <c r="BO759" s="8" t="str">
        <f t="shared" si="467"/>
        <v/>
      </c>
      <c r="BP759" s="8" t="str">
        <f t="shared" si="468"/>
        <v/>
      </c>
      <c r="BQ759" s="8" t="str">
        <f t="shared" si="469"/>
        <v/>
      </c>
    </row>
    <row r="760" spans="1:69" x14ac:dyDescent="0.2">
      <c r="A760" s="8" t="str">
        <f>Binning!B757</f>
        <v>CPU_SRAM</v>
      </c>
      <c r="B760" s="8" t="str">
        <f>Binning!C757</f>
        <v>MPS00E</v>
      </c>
      <c r="C760" s="8" t="str">
        <f>Binning!D757</f>
        <v>E1</v>
      </c>
      <c r="D760" s="8" t="str">
        <f>Binning!F757</f>
        <v>MPS00E_E1</v>
      </c>
      <c r="E760" s="8" t="str">
        <f>Binning!G757</f>
        <v>Bin1</v>
      </c>
      <c r="F760" s="8">
        <f>Binning!H757</f>
        <v>1375</v>
      </c>
      <c r="G760" s="8">
        <f>Binning!I757</f>
        <v>155</v>
      </c>
      <c r="H760" s="8">
        <f>Binning!J757</f>
        <v>117.4</v>
      </c>
      <c r="J760" s="8">
        <f>Binning!L757</f>
        <v>1005</v>
      </c>
      <c r="K760" s="8">
        <f>Binning!M757</f>
        <v>970</v>
      </c>
      <c r="L760" s="8">
        <f>Binning!N757</f>
        <v>145</v>
      </c>
      <c r="M760" s="8">
        <f>Binning!Y757</f>
        <v>5</v>
      </c>
      <c r="O760" s="8">
        <f t="shared" si="475"/>
        <v>110</v>
      </c>
      <c r="P760" s="8">
        <f t="shared" si="476"/>
        <v>594.18521581609184</v>
      </c>
      <c r="Q760" s="8" t="str">
        <f t="shared" si="442"/>
        <v>MPS00E_E1</v>
      </c>
      <c r="R760" s="8">
        <f t="shared" si="474"/>
        <v>1005</v>
      </c>
      <c r="S760" s="8">
        <f t="shared" si="474"/>
        <v>1005</v>
      </c>
      <c r="T760" s="8">
        <f t="shared" si="474"/>
        <v>1005</v>
      </c>
      <c r="U760" s="8">
        <f t="shared" si="474"/>
        <v>1005</v>
      </c>
      <c r="V760" s="8">
        <f t="shared" si="474"/>
        <v>1005</v>
      </c>
      <c r="W760" s="8">
        <f t="shared" si="474"/>
        <v>990</v>
      </c>
      <c r="X760" s="8">
        <f t="shared" si="474"/>
        <v>975</v>
      </c>
      <c r="Y760" s="8">
        <f t="shared" si="474"/>
        <v>970</v>
      </c>
      <c r="Z760" s="8">
        <f t="shared" si="474"/>
        <v>970</v>
      </c>
      <c r="AA760" s="8">
        <f t="shared" si="474"/>
        <v>970</v>
      </c>
      <c r="AB760" s="8">
        <f t="shared" si="474"/>
        <v>970</v>
      </c>
      <c r="AC760" s="8">
        <f t="shared" si="474"/>
        <v>970</v>
      </c>
      <c r="AD760" s="8" t="str">
        <f t="shared" si="474"/>
        <v/>
      </c>
      <c r="AE760" s="8" t="str">
        <f t="shared" si="474"/>
        <v/>
      </c>
      <c r="AF760" s="8" t="str">
        <f t="shared" si="474"/>
        <v/>
      </c>
      <c r="AG760" s="8" t="str">
        <f t="shared" si="474"/>
        <v/>
      </c>
      <c r="AH760" s="8" t="str">
        <f t="shared" si="471"/>
        <v/>
      </c>
      <c r="AI760" s="8" t="str">
        <f t="shared" si="471"/>
        <v/>
      </c>
      <c r="AJ760" s="8" t="str">
        <f t="shared" si="471"/>
        <v/>
      </c>
      <c r="AK760" s="8" t="str">
        <f t="shared" si="471"/>
        <v/>
      </c>
      <c r="AL760" s="8" t="str">
        <f t="shared" si="471"/>
        <v/>
      </c>
      <c r="AM760" s="8" t="str">
        <f t="shared" si="471"/>
        <v/>
      </c>
      <c r="AN760" s="8" t="str">
        <f t="shared" si="471"/>
        <v/>
      </c>
      <c r="AO760" s="8" t="str">
        <f t="shared" si="471"/>
        <v/>
      </c>
      <c r="AQ760" s="8">
        <f t="shared" si="443"/>
        <v>110</v>
      </c>
      <c r="AR760" s="8">
        <f t="shared" si="444"/>
        <v>594.18521581609184</v>
      </c>
      <c r="AS760" s="8" t="str">
        <f t="shared" si="445"/>
        <v>MPS00E_E1</v>
      </c>
      <c r="AT760" s="8">
        <f t="shared" si="446"/>
        <v>1150</v>
      </c>
      <c r="AU760" s="8">
        <f t="shared" si="447"/>
        <v>1150</v>
      </c>
      <c r="AV760" s="8">
        <f t="shared" si="448"/>
        <v>1150</v>
      </c>
      <c r="AW760" s="8">
        <f t="shared" si="449"/>
        <v>1150</v>
      </c>
      <c r="AX760" s="8">
        <f t="shared" si="450"/>
        <v>1150</v>
      </c>
      <c r="AY760" s="8">
        <f t="shared" si="451"/>
        <v>1135</v>
      </c>
      <c r="AZ760" s="8">
        <f t="shared" si="452"/>
        <v>1120</v>
      </c>
      <c r="BA760" s="8">
        <f t="shared" si="453"/>
        <v>1115</v>
      </c>
      <c r="BB760" s="8">
        <f t="shared" si="454"/>
        <v>1115</v>
      </c>
      <c r="BC760" s="8">
        <f t="shared" si="455"/>
        <v>1115</v>
      </c>
      <c r="BD760" s="8">
        <f t="shared" si="456"/>
        <v>1115</v>
      </c>
      <c r="BE760" s="8">
        <f t="shared" si="457"/>
        <v>1115</v>
      </c>
      <c r="BF760" s="8" t="str">
        <f t="shared" si="458"/>
        <v/>
      </c>
      <c r="BG760" s="8" t="str">
        <f t="shared" si="459"/>
        <v/>
      </c>
      <c r="BH760" s="8" t="str">
        <f t="shared" si="460"/>
        <v/>
      </c>
      <c r="BI760" s="8" t="str">
        <f t="shared" si="461"/>
        <v/>
      </c>
      <c r="BJ760" s="8" t="str">
        <f t="shared" si="462"/>
        <v/>
      </c>
      <c r="BK760" s="8" t="str">
        <f t="shared" si="463"/>
        <v/>
      </c>
      <c r="BL760" s="8" t="str">
        <f t="shared" si="464"/>
        <v/>
      </c>
      <c r="BM760" s="8" t="str">
        <f t="shared" si="465"/>
        <v/>
      </c>
      <c r="BN760" s="8" t="str">
        <f t="shared" si="466"/>
        <v/>
      </c>
      <c r="BO760" s="8" t="str">
        <f t="shared" si="467"/>
        <v/>
      </c>
      <c r="BP760" s="8" t="str">
        <f t="shared" si="468"/>
        <v/>
      </c>
      <c r="BQ760" s="8" t="str">
        <f t="shared" si="469"/>
        <v/>
      </c>
    </row>
    <row r="761" spans="1:69" x14ac:dyDescent="0.2">
      <c r="A761" s="8" t="str">
        <f>Binning!B758</f>
        <v>CPU_SRAM</v>
      </c>
      <c r="B761" s="8" t="str">
        <f>Binning!C758</f>
        <v>MPS00F</v>
      </c>
      <c r="C761" s="8" t="str">
        <f>Binning!D758</f>
        <v>E1</v>
      </c>
      <c r="D761" s="8" t="str">
        <f>Binning!F758</f>
        <v>MPS00F_E1</v>
      </c>
      <c r="E761" s="8" t="str">
        <f>Binning!G758</f>
        <v>Bin1</v>
      </c>
      <c r="F761" s="8">
        <f>Binning!H758</f>
        <v>1375</v>
      </c>
      <c r="G761" s="8">
        <f>Binning!I758</f>
        <v>155</v>
      </c>
      <c r="H761" s="8">
        <f>Binning!J758</f>
        <v>117.4</v>
      </c>
      <c r="J761" s="8">
        <f>Binning!L758</f>
        <v>1005</v>
      </c>
      <c r="K761" s="8">
        <f>Binning!M758</f>
        <v>970</v>
      </c>
      <c r="L761" s="8">
        <f>Binning!N758</f>
        <v>145</v>
      </c>
      <c r="M761" s="8">
        <f>Binning!Y758</f>
        <v>5</v>
      </c>
      <c r="O761" s="8">
        <f t="shared" si="475"/>
        <v>110</v>
      </c>
      <c r="P761" s="8">
        <f t="shared" si="476"/>
        <v>594.18521581609184</v>
      </c>
      <c r="Q761" s="8" t="str">
        <f t="shared" si="442"/>
        <v>MPS00F_E1</v>
      </c>
      <c r="R761" s="8">
        <f t="shared" si="474"/>
        <v>1005</v>
      </c>
      <c r="S761" s="8">
        <f t="shared" si="474"/>
        <v>1005</v>
      </c>
      <c r="T761" s="8">
        <f t="shared" si="474"/>
        <v>1005</v>
      </c>
      <c r="U761" s="8">
        <f t="shared" si="474"/>
        <v>1005</v>
      </c>
      <c r="V761" s="8">
        <f t="shared" si="474"/>
        <v>1005</v>
      </c>
      <c r="W761" s="8">
        <f t="shared" si="474"/>
        <v>990</v>
      </c>
      <c r="X761" s="8">
        <f t="shared" si="474"/>
        <v>975</v>
      </c>
      <c r="Y761" s="8">
        <f t="shared" si="474"/>
        <v>970</v>
      </c>
      <c r="Z761" s="8">
        <f t="shared" si="474"/>
        <v>970</v>
      </c>
      <c r="AA761" s="8">
        <f t="shared" si="474"/>
        <v>970</v>
      </c>
      <c r="AB761" s="8">
        <f t="shared" si="474"/>
        <v>970</v>
      </c>
      <c r="AC761" s="8">
        <f t="shared" si="474"/>
        <v>970</v>
      </c>
      <c r="AD761" s="8" t="str">
        <f t="shared" si="474"/>
        <v/>
      </c>
      <c r="AE761" s="8" t="str">
        <f t="shared" si="474"/>
        <v/>
      </c>
      <c r="AF761" s="8" t="str">
        <f t="shared" si="474"/>
        <v/>
      </c>
      <c r="AG761" s="8" t="str">
        <f t="shared" si="474"/>
        <v/>
      </c>
      <c r="AH761" s="8" t="str">
        <f t="shared" si="471"/>
        <v/>
      </c>
      <c r="AI761" s="8" t="str">
        <f t="shared" si="471"/>
        <v/>
      </c>
      <c r="AJ761" s="8" t="str">
        <f t="shared" si="471"/>
        <v/>
      </c>
      <c r="AK761" s="8" t="str">
        <f t="shared" si="471"/>
        <v/>
      </c>
      <c r="AL761" s="8" t="str">
        <f t="shared" si="471"/>
        <v/>
      </c>
      <c r="AM761" s="8" t="str">
        <f t="shared" si="471"/>
        <v/>
      </c>
      <c r="AN761" s="8" t="str">
        <f t="shared" si="471"/>
        <v/>
      </c>
      <c r="AO761" s="8" t="str">
        <f t="shared" si="471"/>
        <v/>
      </c>
      <c r="AQ761" s="8">
        <f t="shared" si="443"/>
        <v>110</v>
      </c>
      <c r="AR761" s="8">
        <f t="shared" si="444"/>
        <v>594.18521581609184</v>
      </c>
      <c r="AS761" s="8" t="str">
        <f t="shared" si="445"/>
        <v>MPS00F_E1</v>
      </c>
      <c r="AT761" s="8">
        <f t="shared" si="446"/>
        <v>1150</v>
      </c>
      <c r="AU761" s="8">
        <f t="shared" si="447"/>
        <v>1150</v>
      </c>
      <c r="AV761" s="8">
        <f t="shared" si="448"/>
        <v>1150</v>
      </c>
      <c r="AW761" s="8">
        <f t="shared" si="449"/>
        <v>1150</v>
      </c>
      <c r="AX761" s="8">
        <f t="shared" si="450"/>
        <v>1150</v>
      </c>
      <c r="AY761" s="8">
        <f t="shared" si="451"/>
        <v>1135</v>
      </c>
      <c r="AZ761" s="8">
        <f t="shared" si="452"/>
        <v>1120</v>
      </c>
      <c r="BA761" s="8">
        <f t="shared" si="453"/>
        <v>1115</v>
      </c>
      <c r="BB761" s="8">
        <f t="shared" si="454"/>
        <v>1115</v>
      </c>
      <c r="BC761" s="8">
        <f t="shared" si="455"/>
        <v>1115</v>
      </c>
      <c r="BD761" s="8">
        <f t="shared" si="456"/>
        <v>1115</v>
      </c>
      <c r="BE761" s="8">
        <f t="shared" si="457"/>
        <v>1115</v>
      </c>
      <c r="BF761" s="8" t="str">
        <f t="shared" si="458"/>
        <v/>
      </c>
      <c r="BG761" s="8" t="str">
        <f t="shared" si="459"/>
        <v/>
      </c>
      <c r="BH761" s="8" t="str">
        <f t="shared" si="460"/>
        <v/>
      </c>
      <c r="BI761" s="8" t="str">
        <f t="shared" si="461"/>
        <v/>
      </c>
      <c r="BJ761" s="8" t="str">
        <f t="shared" si="462"/>
        <v/>
      </c>
      <c r="BK761" s="8" t="str">
        <f t="shared" si="463"/>
        <v/>
      </c>
      <c r="BL761" s="8" t="str">
        <f t="shared" si="464"/>
        <v/>
      </c>
      <c r="BM761" s="8" t="str">
        <f t="shared" si="465"/>
        <v/>
      </c>
      <c r="BN761" s="8" t="str">
        <f t="shared" si="466"/>
        <v/>
      </c>
      <c r="BO761" s="8" t="str">
        <f t="shared" si="467"/>
        <v/>
      </c>
      <c r="BP761" s="8" t="str">
        <f t="shared" si="468"/>
        <v/>
      </c>
      <c r="BQ761" s="8" t="str">
        <f t="shared" si="469"/>
        <v/>
      </c>
    </row>
    <row r="762" spans="1:69" x14ac:dyDescent="0.2">
      <c r="A762" s="8" t="str">
        <f>Binning!B759</f>
        <v>CPU_SRAM</v>
      </c>
      <c r="B762" s="8" t="str">
        <f>Binning!C759</f>
        <v>MPS00G</v>
      </c>
      <c r="C762" s="8" t="str">
        <f>Binning!D759</f>
        <v>E1</v>
      </c>
      <c r="D762" s="8" t="str">
        <f>Binning!F759</f>
        <v>MPS00G_E1</v>
      </c>
      <c r="E762" s="8" t="str">
        <f>Binning!G759</f>
        <v>Bin1</v>
      </c>
      <c r="F762" s="8">
        <f>Binning!H759</f>
        <v>1375</v>
      </c>
      <c r="G762" s="8">
        <f>Binning!I759</f>
        <v>155</v>
      </c>
      <c r="H762" s="8">
        <f>Binning!J759</f>
        <v>117.4</v>
      </c>
      <c r="J762" s="8">
        <f>Binning!L759</f>
        <v>1005</v>
      </c>
      <c r="K762" s="8">
        <f>Binning!M759</f>
        <v>970</v>
      </c>
      <c r="L762" s="8">
        <f>Binning!N759</f>
        <v>145</v>
      </c>
      <c r="M762" s="8">
        <f>Binning!Y759</f>
        <v>5</v>
      </c>
      <c r="O762" s="8">
        <f t="shared" si="475"/>
        <v>110</v>
      </c>
      <c r="P762" s="8">
        <f t="shared" si="476"/>
        <v>594.18521581609184</v>
      </c>
      <c r="Q762" s="8" t="str">
        <f t="shared" si="442"/>
        <v>MPS00G_E1</v>
      </c>
      <c r="R762" s="8">
        <f t="shared" si="474"/>
        <v>1005</v>
      </c>
      <c r="S762" s="8">
        <f t="shared" si="474"/>
        <v>1005</v>
      </c>
      <c r="T762" s="8">
        <f t="shared" si="474"/>
        <v>1005</v>
      </c>
      <c r="U762" s="8">
        <f t="shared" si="474"/>
        <v>1005</v>
      </c>
      <c r="V762" s="8">
        <f t="shared" si="474"/>
        <v>1005</v>
      </c>
      <c r="W762" s="8">
        <f t="shared" si="474"/>
        <v>990</v>
      </c>
      <c r="X762" s="8">
        <f t="shared" si="474"/>
        <v>975</v>
      </c>
      <c r="Y762" s="8">
        <f t="shared" si="474"/>
        <v>970</v>
      </c>
      <c r="Z762" s="8">
        <f t="shared" si="474"/>
        <v>970</v>
      </c>
      <c r="AA762" s="8">
        <f t="shared" si="474"/>
        <v>970</v>
      </c>
      <c r="AB762" s="8">
        <f t="shared" si="474"/>
        <v>970</v>
      </c>
      <c r="AC762" s="8">
        <f t="shared" si="474"/>
        <v>970</v>
      </c>
      <c r="AD762" s="8" t="str">
        <f t="shared" si="474"/>
        <v/>
      </c>
      <c r="AE762" s="8" t="str">
        <f t="shared" si="474"/>
        <v/>
      </c>
      <c r="AF762" s="8" t="str">
        <f t="shared" si="474"/>
        <v/>
      </c>
      <c r="AG762" s="8" t="str">
        <f t="shared" si="474"/>
        <v/>
      </c>
      <c r="AH762" s="8" t="str">
        <f t="shared" si="471"/>
        <v/>
      </c>
      <c r="AI762" s="8" t="str">
        <f t="shared" si="471"/>
        <v/>
      </c>
      <c r="AJ762" s="8" t="str">
        <f t="shared" si="471"/>
        <v/>
      </c>
      <c r="AK762" s="8" t="str">
        <f t="shared" si="471"/>
        <v/>
      </c>
      <c r="AL762" s="8" t="str">
        <f t="shared" si="471"/>
        <v/>
      </c>
      <c r="AM762" s="8" t="str">
        <f t="shared" si="471"/>
        <v/>
      </c>
      <c r="AN762" s="8" t="str">
        <f t="shared" si="471"/>
        <v/>
      </c>
      <c r="AO762" s="8" t="str">
        <f t="shared" si="471"/>
        <v/>
      </c>
      <c r="AQ762" s="8">
        <f t="shared" si="443"/>
        <v>110</v>
      </c>
      <c r="AR762" s="8">
        <f t="shared" si="444"/>
        <v>594.18521581609184</v>
      </c>
      <c r="AS762" s="8" t="str">
        <f t="shared" si="445"/>
        <v>MPS00G_E1</v>
      </c>
      <c r="AT762" s="8">
        <f t="shared" si="446"/>
        <v>1150</v>
      </c>
      <c r="AU762" s="8">
        <f t="shared" si="447"/>
        <v>1150</v>
      </c>
      <c r="AV762" s="8">
        <f t="shared" si="448"/>
        <v>1150</v>
      </c>
      <c r="AW762" s="8">
        <f t="shared" si="449"/>
        <v>1150</v>
      </c>
      <c r="AX762" s="8">
        <f t="shared" si="450"/>
        <v>1150</v>
      </c>
      <c r="AY762" s="8">
        <f t="shared" si="451"/>
        <v>1135</v>
      </c>
      <c r="AZ762" s="8">
        <f t="shared" si="452"/>
        <v>1120</v>
      </c>
      <c r="BA762" s="8">
        <f t="shared" si="453"/>
        <v>1115</v>
      </c>
      <c r="BB762" s="8">
        <f t="shared" si="454"/>
        <v>1115</v>
      </c>
      <c r="BC762" s="8">
        <f t="shared" si="455"/>
        <v>1115</v>
      </c>
      <c r="BD762" s="8">
        <f t="shared" si="456"/>
        <v>1115</v>
      </c>
      <c r="BE762" s="8">
        <f t="shared" si="457"/>
        <v>1115</v>
      </c>
      <c r="BF762" s="8" t="str">
        <f t="shared" si="458"/>
        <v/>
      </c>
      <c r="BG762" s="8" t="str">
        <f t="shared" si="459"/>
        <v/>
      </c>
      <c r="BH762" s="8" t="str">
        <f t="shared" si="460"/>
        <v/>
      </c>
      <c r="BI762" s="8" t="str">
        <f t="shared" si="461"/>
        <v/>
      </c>
      <c r="BJ762" s="8" t="str">
        <f t="shared" si="462"/>
        <v/>
      </c>
      <c r="BK762" s="8" t="str">
        <f t="shared" si="463"/>
        <v/>
      </c>
      <c r="BL762" s="8" t="str">
        <f t="shared" si="464"/>
        <v/>
      </c>
      <c r="BM762" s="8" t="str">
        <f t="shared" si="465"/>
        <v/>
      </c>
      <c r="BN762" s="8" t="str">
        <f t="shared" si="466"/>
        <v/>
      </c>
      <c r="BO762" s="8" t="str">
        <f t="shared" si="467"/>
        <v/>
      </c>
      <c r="BP762" s="8" t="str">
        <f t="shared" si="468"/>
        <v/>
      </c>
      <c r="BQ762" s="8" t="str">
        <f t="shared" si="469"/>
        <v/>
      </c>
    </row>
    <row r="763" spans="1:69" x14ac:dyDescent="0.2">
      <c r="A763" s="8" t="str">
        <f>Binning!B760</f>
        <v>CPU_SRAM</v>
      </c>
      <c r="B763" s="8" t="str">
        <f>Binning!C760</f>
        <v>MPS00H</v>
      </c>
      <c r="C763" s="8" t="str">
        <f>Binning!D760</f>
        <v>E1</v>
      </c>
      <c r="D763" s="8" t="str">
        <f>Binning!F760</f>
        <v>MPS00H_E1</v>
      </c>
      <c r="E763" s="8" t="str">
        <f>Binning!G760</f>
        <v>Bin1</v>
      </c>
      <c r="F763" s="8">
        <f>Binning!H760</f>
        <v>1375</v>
      </c>
      <c r="G763" s="8">
        <f>Binning!I760</f>
        <v>155</v>
      </c>
      <c r="H763" s="8">
        <f>Binning!J760</f>
        <v>117.4</v>
      </c>
      <c r="J763" s="8">
        <f>Binning!L760</f>
        <v>1005</v>
      </c>
      <c r="K763" s="8">
        <f>Binning!M760</f>
        <v>970</v>
      </c>
      <c r="L763" s="8">
        <f>Binning!N760</f>
        <v>145</v>
      </c>
      <c r="M763" s="8">
        <f>Binning!Y760</f>
        <v>5</v>
      </c>
      <c r="O763" s="8">
        <f t="shared" si="475"/>
        <v>110</v>
      </c>
      <c r="P763" s="8">
        <f t="shared" si="476"/>
        <v>594.18521581609184</v>
      </c>
      <c r="Q763" s="8" t="str">
        <f t="shared" si="442"/>
        <v>MPS00H_E1</v>
      </c>
      <c r="R763" s="8">
        <f t="shared" ref="R763:AG775" si="477">IF($O763*1.03&gt;R$2,MAX(MIN(FLOOR(($F763-$G763*LOG10($P763*R$2/100))/$M763,1)*$M763,$J763),$K763),"")</f>
        <v>1005</v>
      </c>
      <c r="S763" s="8">
        <f t="shared" si="477"/>
        <v>1005</v>
      </c>
      <c r="T763" s="8">
        <f t="shared" si="477"/>
        <v>1005</v>
      </c>
      <c r="U763" s="8">
        <f t="shared" si="477"/>
        <v>1005</v>
      </c>
      <c r="V763" s="8">
        <f t="shared" si="477"/>
        <v>1005</v>
      </c>
      <c r="W763" s="8">
        <f t="shared" si="477"/>
        <v>990</v>
      </c>
      <c r="X763" s="8">
        <f t="shared" si="477"/>
        <v>975</v>
      </c>
      <c r="Y763" s="8">
        <f t="shared" si="477"/>
        <v>970</v>
      </c>
      <c r="Z763" s="8">
        <f t="shared" si="477"/>
        <v>970</v>
      </c>
      <c r="AA763" s="8">
        <f t="shared" si="477"/>
        <v>970</v>
      </c>
      <c r="AB763" s="8">
        <f t="shared" si="477"/>
        <v>970</v>
      </c>
      <c r="AC763" s="8">
        <f t="shared" si="477"/>
        <v>970</v>
      </c>
      <c r="AD763" s="8" t="str">
        <f t="shared" si="477"/>
        <v/>
      </c>
      <c r="AE763" s="8" t="str">
        <f t="shared" si="477"/>
        <v/>
      </c>
      <c r="AF763" s="8" t="str">
        <f t="shared" si="477"/>
        <v/>
      </c>
      <c r="AG763" s="8" t="str">
        <f t="shared" si="477"/>
        <v/>
      </c>
      <c r="AH763" s="8" t="str">
        <f t="shared" si="471"/>
        <v/>
      </c>
      <c r="AI763" s="8" t="str">
        <f t="shared" si="471"/>
        <v/>
      </c>
      <c r="AJ763" s="8" t="str">
        <f t="shared" si="471"/>
        <v/>
      </c>
      <c r="AK763" s="8" t="str">
        <f t="shared" si="471"/>
        <v/>
      </c>
      <c r="AL763" s="8" t="str">
        <f t="shared" si="471"/>
        <v/>
      </c>
      <c r="AM763" s="8" t="str">
        <f t="shared" si="471"/>
        <v/>
      </c>
      <c r="AN763" s="8" t="str">
        <f t="shared" si="471"/>
        <v/>
      </c>
      <c r="AO763" s="8" t="str">
        <f t="shared" si="471"/>
        <v/>
      </c>
      <c r="AQ763" s="8">
        <f t="shared" si="443"/>
        <v>110</v>
      </c>
      <c r="AR763" s="8">
        <f t="shared" si="444"/>
        <v>594.18521581609184</v>
      </c>
      <c r="AS763" s="8" t="str">
        <f t="shared" si="445"/>
        <v>MPS00H_E1</v>
      </c>
      <c r="AT763" s="8">
        <f t="shared" si="446"/>
        <v>1150</v>
      </c>
      <c r="AU763" s="8">
        <f t="shared" si="447"/>
        <v>1150</v>
      </c>
      <c r="AV763" s="8">
        <f t="shared" si="448"/>
        <v>1150</v>
      </c>
      <c r="AW763" s="8">
        <f t="shared" si="449"/>
        <v>1150</v>
      </c>
      <c r="AX763" s="8">
        <f t="shared" si="450"/>
        <v>1150</v>
      </c>
      <c r="AY763" s="8">
        <f t="shared" si="451"/>
        <v>1135</v>
      </c>
      <c r="AZ763" s="8">
        <f t="shared" si="452"/>
        <v>1120</v>
      </c>
      <c r="BA763" s="8">
        <f t="shared" si="453"/>
        <v>1115</v>
      </c>
      <c r="BB763" s="8">
        <f t="shared" si="454"/>
        <v>1115</v>
      </c>
      <c r="BC763" s="8">
        <f t="shared" si="455"/>
        <v>1115</v>
      </c>
      <c r="BD763" s="8">
        <f t="shared" si="456"/>
        <v>1115</v>
      </c>
      <c r="BE763" s="8">
        <f t="shared" si="457"/>
        <v>1115</v>
      </c>
      <c r="BF763" s="8" t="str">
        <f t="shared" si="458"/>
        <v/>
      </c>
      <c r="BG763" s="8" t="str">
        <f t="shared" si="459"/>
        <v/>
      </c>
      <c r="BH763" s="8" t="str">
        <f t="shared" si="460"/>
        <v/>
      </c>
      <c r="BI763" s="8" t="str">
        <f t="shared" si="461"/>
        <v/>
      </c>
      <c r="BJ763" s="8" t="str">
        <f t="shared" si="462"/>
        <v/>
      </c>
      <c r="BK763" s="8" t="str">
        <f t="shared" si="463"/>
        <v/>
      </c>
      <c r="BL763" s="8" t="str">
        <f t="shared" si="464"/>
        <v/>
      </c>
      <c r="BM763" s="8" t="str">
        <f t="shared" si="465"/>
        <v/>
      </c>
      <c r="BN763" s="8" t="str">
        <f t="shared" si="466"/>
        <v/>
      </c>
      <c r="BO763" s="8" t="str">
        <f t="shared" si="467"/>
        <v/>
      </c>
      <c r="BP763" s="8" t="str">
        <f t="shared" si="468"/>
        <v/>
      </c>
      <c r="BQ763" s="8" t="str">
        <f t="shared" si="469"/>
        <v/>
      </c>
    </row>
    <row r="764" spans="1:69" x14ac:dyDescent="0.2">
      <c r="A764" s="8" t="str">
        <f>Binning!B761</f>
        <v>CPU_SRAM</v>
      </c>
      <c r="B764" s="8" t="str">
        <f>Binning!C761</f>
        <v>MPS00I</v>
      </c>
      <c r="C764" s="8" t="str">
        <f>Binning!D761</f>
        <v>E1</v>
      </c>
      <c r="D764" s="8" t="str">
        <f>Binning!F761</f>
        <v>MPS00I_E1</v>
      </c>
      <c r="E764" s="8" t="str">
        <f>Binning!G761</f>
        <v>Bin1</v>
      </c>
      <c r="F764" s="8">
        <f>Binning!H761</f>
        <v>1375</v>
      </c>
      <c r="G764" s="8">
        <f>Binning!I761</f>
        <v>155</v>
      </c>
      <c r="H764" s="8">
        <f>Binning!J761</f>
        <v>117.4</v>
      </c>
      <c r="J764" s="8">
        <f>Binning!L761</f>
        <v>1005</v>
      </c>
      <c r="K764" s="8">
        <f>Binning!M761</f>
        <v>970</v>
      </c>
      <c r="L764" s="8">
        <f>Binning!N761</f>
        <v>145</v>
      </c>
      <c r="M764" s="8">
        <f>Binning!Y761</f>
        <v>5</v>
      </c>
      <c r="O764" s="8">
        <f t="shared" si="475"/>
        <v>110</v>
      </c>
      <c r="P764" s="8">
        <f t="shared" si="476"/>
        <v>594.18521581609184</v>
      </c>
      <c r="Q764" s="8" t="str">
        <f t="shared" si="442"/>
        <v>MPS00I_E1</v>
      </c>
      <c r="R764" s="8">
        <f t="shared" si="477"/>
        <v>1005</v>
      </c>
      <c r="S764" s="8">
        <f t="shared" si="477"/>
        <v>1005</v>
      </c>
      <c r="T764" s="8">
        <f t="shared" si="477"/>
        <v>1005</v>
      </c>
      <c r="U764" s="8">
        <f t="shared" si="477"/>
        <v>1005</v>
      </c>
      <c r="V764" s="8">
        <f t="shared" si="477"/>
        <v>1005</v>
      </c>
      <c r="W764" s="8">
        <f t="shared" si="477"/>
        <v>990</v>
      </c>
      <c r="X764" s="8">
        <f t="shared" si="477"/>
        <v>975</v>
      </c>
      <c r="Y764" s="8">
        <f t="shared" si="477"/>
        <v>970</v>
      </c>
      <c r="Z764" s="8">
        <f t="shared" si="477"/>
        <v>970</v>
      </c>
      <c r="AA764" s="8">
        <f t="shared" si="477"/>
        <v>970</v>
      </c>
      <c r="AB764" s="8">
        <f t="shared" si="477"/>
        <v>970</v>
      </c>
      <c r="AC764" s="8">
        <f t="shared" si="477"/>
        <v>970</v>
      </c>
      <c r="AD764" s="8" t="str">
        <f t="shared" si="477"/>
        <v/>
      </c>
      <c r="AE764" s="8" t="str">
        <f t="shared" si="477"/>
        <v/>
      </c>
      <c r="AF764" s="8" t="str">
        <f t="shared" si="477"/>
        <v/>
      </c>
      <c r="AG764" s="8" t="str">
        <f t="shared" si="477"/>
        <v/>
      </c>
      <c r="AH764" s="8" t="str">
        <f t="shared" si="471"/>
        <v/>
      </c>
      <c r="AI764" s="8" t="str">
        <f t="shared" si="471"/>
        <v/>
      </c>
      <c r="AJ764" s="8" t="str">
        <f t="shared" si="471"/>
        <v/>
      </c>
      <c r="AK764" s="8" t="str">
        <f t="shared" si="471"/>
        <v/>
      </c>
      <c r="AL764" s="8" t="str">
        <f t="shared" si="471"/>
        <v/>
      </c>
      <c r="AM764" s="8" t="str">
        <f t="shared" si="471"/>
        <v/>
      </c>
      <c r="AN764" s="8" t="str">
        <f t="shared" si="471"/>
        <v/>
      </c>
      <c r="AO764" s="8" t="str">
        <f t="shared" si="471"/>
        <v/>
      </c>
      <c r="AQ764" s="8">
        <f t="shared" si="443"/>
        <v>110</v>
      </c>
      <c r="AR764" s="8">
        <f t="shared" si="444"/>
        <v>594.18521581609184</v>
      </c>
      <c r="AS764" s="8" t="str">
        <f t="shared" si="445"/>
        <v>MPS00I_E1</v>
      </c>
      <c r="AT764" s="8">
        <f t="shared" si="446"/>
        <v>1150</v>
      </c>
      <c r="AU764" s="8">
        <f t="shared" si="447"/>
        <v>1150</v>
      </c>
      <c r="AV764" s="8">
        <f t="shared" si="448"/>
        <v>1150</v>
      </c>
      <c r="AW764" s="8">
        <f t="shared" si="449"/>
        <v>1150</v>
      </c>
      <c r="AX764" s="8">
        <f t="shared" si="450"/>
        <v>1150</v>
      </c>
      <c r="AY764" s="8">
        <f t="shared" si="451"/>
        <v>1135</v>
      </c>
      <c r="AZ764" s="8">
        <f t="shared" si="452"/>
        <v>1120</v>
      </c>
      <c r="BA764" s="8">
        <f t="shared" si="453"/>
        <v>1115</v>
      </c>
      <c r="BB764" s="8">
        <f t="shared" si="454"/>
        <v>1115</v>
      </c>
      <c r="BC764" s="8">
        <f t="shared" si="455"/>
        <v>1115</v>
      </c>
      <c r="BD764" s="8">
        <f t="shared" si="456"/>
        <v>1115</v>
      </c>
      <c r="BE764" s="8">
        <f t="shared" si="457"/>
        <v>1115</v>
      </c>
      <c r="BF764" s="8" t="str">
        <f t="shared" si="458"/>
        <v/>
      </c>
      <c r="BG764" s="8" t="str">
        <f t="shared" si="459"/>
        <v/>
      </c>
      <c r="BH764" s="8" t="str">
        <f t="shared" si="460"/>
        <v/>
      </c>
      <c r="BI764" s="8" t="str">
        <f t="shared" si="461"/>
        <v/>
      </c>
      <c r="BJ764" s="8" t="str">
        <f t="shared" si="462"/>
        <v/>
      </c>
      <c r="BK764" s="8" t="str">
        <f t="shared" si="463"/>
        <v/>
      </c>
      <c r="BL764" s="8" t="str">
        <f t="shared" si="464"/>
        <v/>
      </c>
      <c r="BM764" s="8" t="str">
        <f t="shared" si="465"/>
        <v/>
      </c>
      <c r="BN764" s="8" t="str">
        <f t="shared" si="466"/>
        <v/>
      </c>
      <c r="BO764" s="8" t="str">
        <f t="shared" si="467"/>
        <v/>
      </c>
      <c r="BP764" s="8" t="str">
        <f t="shared" si="468"/>
        <v/>
      </c>
      <c r="BQ764" s="8" t="str">
        <f t="shared" si="469"/>
        <v/>
      </c>
    </row>
    <row r="765" spans="1:69" x14ac:dyDescent="0.2">
      <c r="A765" s="8" t="str">
        <f>Binning!B762</f>
        <v>CPU_SRAM</v>
      </c>
      <c r="B765" s="8" t="str">
        <f>Binning!C762</f>
        <v>MPS00J</v>
      </c>
      <c r="C765" s="8" t="str">
        <f>Binning!D762</f>
        <v>E1</v>
      </c>
      <c r="D765" s="8" t="str">
        <f>Binning!F762</f>
        <v>MPS00J_E1</v>
      </c>
      <c r="E765" s="8" t="str">
        <f>Binning!G762</f>
        <v>Bin1</v>
      </c>
      <c r="F765" s="8">
        <f>Binning!H762</f>
        <v>1495</v>
      </c>
      <c r="G765" s="8">
        <f>Binning!I762</f>
        <v>165</v>
      </c>
      <c r="H765" s="8">
        <f>Binning!J762</f>
        <v>117.4</v>
      </c>
      <c r="J765" s="8">
        <f>Binning!L762</f>
        <v>1100</v>
      </c>
      <c r="K765" s="8">
        <f>Binning!M762</f>
        <v>1075</v>
      </c>
      <c r="L765" s="8">
        <f>Binning!N762</f>
        <v>100</v>
      </c>
      <c r="M765" s="8">
        <f>Binning!Y762</f>
        <v>5</v>
      </c>
      <c r="O765" s="8">
        <f t="shared" si="475"/>
        <v>110</v>
      </c>
      <c r="P765" s="8">
        <f t="shared" si="476"/>
        <v>594.18521581609184</v>
      </c>
      <c r="Q765" s="8" t="str">
        <f t="shared" si="442"/>
        <v>MPS00J_E1</v>
      </c>
      <c r="R765" s="8">
        <f t="shared" si="477"/>
        <v>1100</v>
      </c>
      <c r="S765" s="8">
        <f t="shared" si="477"/>
        <v>1100</v>
      </c>
      <c r="T765" s="8">
        <f t="shared" si="477"/>
        <v>1100</v>
      </c>
      <c r="U765" s="8">
        <f t="shared" si="477"/>
        <v>1100</v>
      </c>
      <c r="V765" s="8">
        <f t="shared" si="477"/>
        <v>1100</v>
      </c>
      <c r="W765" s="8">
        <f t="shared" si="477"/>
        <v>1085</v>
      </c>
      <c r="X765" s="8">
        <f t="shared" si="477"/>
        <v>1075</v>
      </c>
      <c r="Y765" s="8">
        <f t="shared" si="477"/>
        <v>1075</v>
      </c>
      <c r="Z765" s="8">
        <f t="shared" si="477"/>
        <v>1075</v>
      </c>
      <c r="AA765" s="8">
        <f t="shared" si="477"/>
        <v>1075</v>
      </c>
      <c r="AB765" s="8">
        <f t="shared" si="477"/>
        <v>1075</v>
      </c>
      <c r="AC765" s="8">
        <f t="shared" si="477"/>
        <v>1075</v>
      </c>
      <c r="AD765" s="8" t="str">
        <f t="shared" si="477"/>
        <v/>
      </c>
      <c r="AE765" s="8" t="str">
        <f t="shared" si="477"/>
        <v/>
      </c>
      <c r="AF765" s="8" t="str">
        <f t="shared" si="477"/>
        <v/>
      </c>
      <c r="AG765" s="8" t="str">
        <f t="shared" si="477"/>
        <v/>
      </c>
      <c r="AH765" s="8" t="str">
        <f t="shared" si="471"/>
        <v/>
      </c>
      <c r="AI765" s="8" t="str">
        <f t="shared" si="471"/>
        <v/>
      </c>
      <c r="AJ765" s="8" t="str">
        <f t="shared" si="471"/>
        <v/>
      </c>
      <c r="AK765" s="8" t="str">
        <f t="shared" si="471"/>
        <v/>
      </c>
      <c r="AL765" s="8" t="str">
        <f t="shared" si="471"/>
        <v/>
      </c>
      <c r="AM765" s="8" t="str">
        <f t="shared" si="471"/>
        <v/>
      </c>
      <c r="AN765" s="8" t="str">
        <f t="shared" si="471"/>
        <v/>
      </c>
      <c r="AO765" s="8" t="str">
        <f t="shared" si="471"/>
        <v/>
      </c>
      <c r="AQ765" s="8">
        <f t="shared" si="443"/>
        <v>110</v>
      </c>
      <c r="AR765" s="8">
        <f t="shared" si="444"/>
        <v>594.18521581609184</v>
      </c>
      <c r="AS765" s="8" t="str">
        <f t="shared" si="445"/>
        <v>MPS00J_E1</v>
      </c>
      <c r="AT765" s="8">
        <f t="shared" si="446"/>
        <v>1200</v>
      </c>
      <c r="AU765" s="8">
        <f t="shared" si="447"/>
        <v>1200</v>
      </c>
      <c r="AV765" s="8">
        <f t="shared" si="448"/>
        <v>1200</v>
      </c>
      <c r="AW765" s="8">
        <f t="shared" si="449"/>
        <v>1200</v>
      </c>
      <c r="AX765" s="8">
        <f t="shared" si="450"/>
        <v>1200</v>
      </c>
      <c r="AY765" s="8">
        <f t="shared" si="451"/>
        <v>1185</v>
      </c>
      <c r="AZ765" s="8">
        <f t="shared" si="452"/>
        <v>1175</v>
      </c>
      <c r="BA765" s="8">
        <f t="shared" si="453"/>
        <v>1175</v>
      </c>
      <c r="BB765" s="8">
        <f t="shared" si="454"/>
        <v>1175</v>
      </c>
      <c r="BC765" s="8">
        <f t="shared" si="455"/>
        <v>1175</v>
      </c>
      <c r="BD765" s="8">
        <f t="shared" si="456"/>
        <v>1175</v>
      </c>
      <c r="BE765" s="8">
        <f t="shared" si="457"/>
        <v>1175</v>
      </c>
      <c r="BF765" s="8" t="str">
        <f t="shared" si="458"/>
        <v/>
      </c>
      <c r="BG765" s="8" t="str">
        <f t="shared" si="459"/>
        <v/>
      </c>
      <c r="BH765" s="8" t="str">
        <f t="shared" si="460"/>
        <v/>
      </c>
      <c r="BI765" s="8" t="str">
        <f t="shared" si="461"/>
        <v/>
      </c>
      <c r="BJ765" s="8" t="str">
        <f t="shared" si="462"/>
        <v/>
      </c>
      <c r="BK765" s="8" t="str">
        <f t="shared" si="463"/>
        <v/>
      </c>
      <c r="BL765" s="8" t="str">
        <f t="shared" si="464"/>
        <v/>
      </c>
      <c r="BM765" s="8" t="str">
        <f t="shared" si="465"/>
        <v/>
      </c>
      <c r="BN765" s="8" t="str">
        <f t="shared" si="466"/>
        <v/>
      </c>
      <c r="BO765" s="8" t="str">
        <f t="shared" si="467"/>
        <v/>
      </c>
      <c r="BP765" s="8" t="str">
        <f t="shared" si="468"/>
        <v/>
      </c>
      <c r="BQ765" s="8" t="str">
        <f t="shared" si="469"/>
        <v/>
      </c>
    </row>
    <row r="766" spans="1:69" x14ac:dyDescent="0.2">
      <c r="A766" s="8" t="str">
        <f>Binning!B763</f>
        <v>CPU_SRAM</v>
      </c>
      <c r="B766" s="8" t="str">
        <f>Binning!C763</f>
        <v>MPS00K</v>
      </c>
      <c r="C766" s="8" t="str">
        <f>Binning!D763</f>
        <v>E1</v>
      </c>
      <c r="D766" s="8" t="str">
        <f>Binning!F763</f>
        <v>MPS00K_E1</v>
      </c>
      <c r="E766" s="8" t="str">
        <f>Binning!G763</f>
        <v>Bin1</v>
      </c>
      <c r="F766" s="8">
        <f>Binning!H763</f>
        <v>1495</v>
      </c>
      <c r="G766" s="8">
        <f>Binning!I763</f>
        <v>165</v>
      </c>
      <c r="H766" s="8">
        <f>Binning!J763</f>
        <v>117.4</v>
      </c>
      <c r="J766" s="8">
        <f>Binning!L763</f>
        <v>1100</v>
      </c>
      <c r="K766" s="8">
        <f>Binning!M763</f>
        <v>1075</v>
      </c>
      <c r="L766" s="8">
        <f>Binning!N763</f>
        <v>100</v>
      </c>
      <c r="M766" s="8">
        <f>Binning!Y763</f>
        <v>5</v>
      </c>
      <c r="O766" s="8">
        <f t="shared" si="475"/>
        <v>110</v>
      </c>
      <c r="P766" s="8">
        <f t="shared" si="476"/>
        <v>594.18521581609184</v>
      </c>
      <c r="Q766" s="8" t="str">
        <f t="shared" si="442"/>
        <v>MPS00K_E1</v>
      </c>
      <c r="R766" s="8">
        <f t="shared" si="477"/>
        <v>1100</v>
      </c>
      <c r="S766" s="8">
        <f t="shared" si="477"/>
        <v>1100</v>
      </c>
      <c r="T766" s="8">
        <f t="shared" si="477"/>
        <v>1100</v>
      </c>
      <c r="U766" s="8">
        <f t="shared" si="477"/>
        <v>1100</v>
      </c>
      <c r="V766" s="8">
        <f t="shared" si="477"/>
        <v>1100</v>
      </c>
      <c r="W766" s="8">
        <f t="shared" si="477"/>
        <v>1085</v>
      </c>
      <c r="X766" s="8">
        <f t="shared" si="477"/>
        <v>1075</v>
      </c>
      <c r="Y766" s="8">
        <f t="shared" si="477"/>
        <v>1075</v>
      </c>
      <c r="Z766" s="8">
        <f t="shared" si="477"/>
        <v>1075</v>
      </c>
      <c r="AA766" s="8">
        <f t="shared" si="477"/>
        <v>1075</v>
      </c>
      <c r="AB766" s="8">
        <f t="shared" si="477"/>
        <v>1075</v>
      </c>
      <c r="AC766" s="8">
        <f t="shared" si="477"/>
        <v>1075</v>
      </c>
      <c r="AD766" s="8" t="str">
        <f t="shared" si="477"/>
        <v/>
      </c>
      <c r="AE766" s="8" t="str">
        <f t="shared" si="477"/>
        <v/>
      </c>
      <c r="AF766" s="8" t="str">
        <f t="shared" si="477"/>
        <v/>
      </c>
      <c r="AG766" s="8" t="str">
        <f t="shared" si="477"/>
        <v/>
      </c>
      <c r="AH766" s="8" t="str">
        <f t="shared" si="471"/>
        <v/>
      </c>
      <c r="AI766" s="8" t="str">
        <f t="shared" si="471"/>
        <v/>
      </c>
      <c r="AJ766" s="8" t="str">
        <f t="shared" si="471"/>
        <v/>
      </c>
      <c r="AK766" s="8" t="str">
        <f t="shared" si="471"/>
        <v/>
      </c>
      <c r="AL766" s="8" t="str">
        <f t="shared" si="471"/>
        <v/>
      </c>
      <c r="AM766" s="8" t="str">
        <f t="shared" si="471"/>
        <v/>
      </c>
      <c r="AN766" s="8" t="str">
        <f t="shared" si="471"/>
        <v/>
      </c>
      <c r="AO766" s="8" t="str">
        <f t="shared" si="471"/>
        <v/>
      </c>
      <c r="AQ766" s="8">
        <f t="shared" si="443"/>
        <v>110</v>
      </c>
      <c r="AR766" s="8">
        <f t="shared" si="444"/>
        <v>594.18521581609184</v>
      </c>
      <c r="AS766" s="8" t="str">
        <f t="shared" si="445"/>
        <v>MPS00K_E1</v>
      </c>
      <c r="AT766" s="8">
        <f t="shared" si="446"/>
        <v>1200</v>
      </c>
      <c r="AU766" s="8">
        <f t="shared" si="447"/>
        <v>1200</v>
      </c>
      <c r="AV766" s="8">
        <f t="shared" si="448"/>
        <v>1200</v>
      </c>
      <c r="AW766" s="8">
        <f t="shared" si="449"/>
        <v>1200</v>
      </c>
      <c r="AX766" s="8">
        <f t="shared" si="450"/>
        <v>1200</v>
      </c>
      <c r="AY766" s="8">
        <f t="shared" si="451"/>
        <v>1185</v>
      </c>
      <c r="AZ766" s="8">
        <f t="shared" si="452"/>
        <v>1175</v>
      </c>
      <c r="BA766" s="8">
        <f t="shared" si="453"/>
        <v>1175</v>
      </c>
      <c r="BB766" s="8">
        <f t="shared" si="454"/>
        <v>1175</v>
      </c>
      <c r="BC766" s="8">
        <f t="shared" si="455"/>
        <v>1175</v>
      </c>
      <c r="BD766" s="8">
        <f t="shared" si="456"/>
        <v>1175</v>
      </c>
      <c r="BE766" s="8">
        <f t="shared" si="457"/>
        <v>1175</v>
      </c>
      <c r="BF766" s="8" t="str">
        <f t="shared" si="458"/>
        <v/>
      </c>
      <c r="BG766" s="8" t="str">
        <f t="shared" si="459"/>
        <v/>
      </c>
      <c r="BH766" s="8" t="str">
        <f t="shared" si="460"/>
        <v/>
      </c>
      <c r="BI766" s="8" t="str">
        <f t="shared" si="461"/>
        <v/>
      </c>
      <c r="BJ766" s="8" t="str">
        <f t="shared" si="462"/>
        <v/>
      </c>
      <c r="BK766" s="8" t="str">
        <f t="shared" si="463"/>
        <v/>
      </c>
      <c r="BL766" s="8" t="str">
        <f t="shared" si="464"/>
        <v/>
      </c>
      <c r="BM766" s="8" t="str">
        <f t="shared" si="465"/>
        <v/>
      </c>
      <c r="BN766" s="8" t="str">
        <f t="shared" si="466"/>
        <v/>
      </c>
      <c r="BO766" s="8" t="str">
        <f t="shared" si="467"/>
        <v/>
      </c>
      <c r="BP766" s="8" t="str">
        <f t="shared" si="468"/>
        <v/>
      </c>
      <c r="BQ766" s="8" t="str">
        <f t="shared" si="469"/>
        <v/>
      </c>
    </row>
    <row r="767" spans="1:69" x14ac:dyDescent="0.2">
      <c r="A767" s="8" t="str">
        <f>Binning!B764</f>
        <v>CPU_SRAM</v>
      </c>
      <c r="B767" s="8" t="str">
        <f>Binning!C764</f>
        <v>MES001</v>
      </c>
      <c r="C767" s="8" t="str">
        <f>Binning!D764</f>
        <v>E1</v>
      </c>
      <c r="D767" s="8" t="str">
        <f>Binning!F764</f>
        <v>MES001_E1</v>
      </c>
      <c r="E767" s="8" t="str">
        <f>Binning!G764</f>
        <v>Bin1</v>
      </c>
      <c r="F767" s="8">
        <f>Binning!H764</f>
        <v>660</v>
      </c>
      <c r="G767" s="8">
        <f>Binning!I764</f>
        <v>0</v>
      </c>
      <c r="H767" s="8">
        <f>Binning!J764</f>
        <v>117.4</v>
      </c>
      <c r="J767" s="8">
        <f>Binning!L764</f>
        <v>660</v>
      </c>
      <c r="K767" s="8">
        <f>Binning!M764</f>
        <v>660</v>
      </c>
      <c r="L767" s="8">
        <f>Binning!N764</f>
        <v>100</v>
      </c>
      <c r="M767" s="8">
        <f>Binning!Y764</f>
        <v>5</v>
      </c>
      <c r="O767" s="8">
        <f t="shared" si="475"/>
        <v>135</v>
      </c>
      <c r="P767" s="8">
        <f t="shared" si="476"/>
        <v>203.34644826666667</v>
      </c>
      <c r="Q767" s="8" t="str">
        <f t="shared" si="442"/>
        <v>MES001_E1</v>
      </c>
      <c r="R767" s="8">
        <f t="shared" si="477"/>
        <v>660</v>
      </c>
      <c r="S767" s="8">
        <f t="shared" si="477"/>
        <v>660</v>
      </c>
      <c r="T767" s="8">
        <f t="shared" si="477"/>
        <v>660</v>
      </c>
      <c r="U767" s="8">
        <f t="shared" si="477"/>
        <v>660</v>
      </c>
      <c r="V767" s="8">
        <f t="shared" si="477"/>
        <v>660</v>
      </c>
      <c r="W767" s="8">
        <f t="shared" si="477"/>
        <v>660</v>
      </c>
      <c r="X767" s="8">
        <f t="shared" si="477"/>
        <v>660</v>
      </c>
      <c r="Y767" s="8">
        <f t="shared" si="477"/>
        <v>660</v>
      </c>
      <c r="Z767" s="8">
        <f t="shared" si="477"/>
        <v>660</v>
      </c>
      <c r="AA767" s="8">
        <f t="shared" si="477"/>
        <v>660</v>
      </c>
      <c r="AB767" s="8">
        <f t="shared" si="477"/>
        <v>660</v>
      </c>
      <c r="AC767" s="8">
        <f t="shared" si="477"/>
        <v>660</v>
      </c>
      <c r="AD767" s="8">
        <f t="shared" si="477"/>
        <v>660</v>
      </c>
      <c r="AE767" s="8">
        <f t="shared" si="477"/>
        <v>660</v>
      </c>
      <c r="AF767" s="8" t="str">
        <f t="shared" si="477"/>
        <v/>
      </c>
      <c r="AG767" s="8" t="str">
        <f t="shared" si="477"/>
        <v/>
      </c>
      <c r="AH767" s="8" t="str">
        <f t="shared" si="471"/>
        <v/>
      </c>
      <c r="AI767" s="8" t="str">
        <f t="shared" si="471"/>
        <v/>
      </c>
      <c r="AJ767" s="8" t="str">
        <f t="shared" si="471"/>
        <v/>
      </c>
      <c r="AK767" s="8" t="str">
        <f t="shared" si="471"/>
        <v/>
      </c>
      <c r="AL767" s="8" t="str">
        <f t="shared" si="471"/>
        <v/>
      </c>
      <c r="AM767" s="8" t="str">
        <f t="shared" si="471"/>
        <v/>
      </c>
      <c r="AN767" s="8" t="str">
        <f t="shared" si="471"/>
        <v/>
      </c>
      <c r="AO767" s="8" t="str">
        <f t="shared" si="471"/>
        <v/>
      </c>
      <c r="AQ767" s="8">
        <f t="shared" si="443"/>
        <v>135</v>
      </c>
      <c r="AR767" s="8">
        <f t="shared" si="444"/>
        <v>203.34644826666667</v>
      </c>
      <c r="AS767" s="8" t="str">
        <f t="shared" si="445"/>
        <v>MES001_E1</v>
      </c>
      <c r="AT767" s="8">
        <f t="shared" si="446"/>
        <v>760</v>
      </c>
      <c r="AU767" s="8">
        <f t="shared" si="447"/>
        <v>760</v>
      </c>
      <c r="AV767" s="8">
        <f t="shared" si="448"/>
        <v>760</v>
      </c>
      <c r="AW767" s="8">
        <f t="shared" si="449"/>
        <v>760</v>
      </c>
      <c r="AX767" s="8">
        <f t="shared" si="450"/>
        <v>760</v>
      </c>
      <c r="AY767" s="8">
        <f t="shared" si="451"/>
        <v>760</v>
      </c>
      <c r="AZ767" s="8">
        <f t="shared" si="452"/>
        <v>760</v>
      </c>
      <c r="BA767" s="8">
        <f t="shared" si="453"/>
        <v>760</v>
      </c>
      <c r="BB767" s="8">
        <f t="shared" si="454"/>
        <v>760</v>
      </c>
      <c r="BC767" s="8">
        <f t="shared" si="455"/>
        <v>760</v>
      </c>
      <c r="BD767" s="8">
        <f t="shared" si="456"/>
        <v>760</v>
      </c>
      <c r="BE767" s="8">
        <f t="shared" si="457"/>
        <v>760</v>
      </c>
      <c r="BF767" s="8">
        <f t="shared" si="458"/>
        <v>760</v>
      </c>
      <c r="BG767" s="8">
        <f t="shared" si="459"/>
        <v>760</v>
      </c>
      <c r="BH767" s="8" t="str">
        <f t="shared" si="460"/>
        <v/>
      </c>
      <c r="BI767" s="8" t="str">
        <f t="shared" si="461"/>
        <v/>
      </c>
      <c r="BJ767" s="8" t="str">
        <f t="shared" si="462"/>
        <v/>
      </c>
      <c r="BK767" s="8" t="str">
        <f t="shared" si="463"/>
        <v/>
      </c>
      <c r="BL767" s="8" t="str">
        <f t="shared" si="464"/>
        <v/>
      </c>
      <c r="BM767" s="8" t="str">
        <f t="shared" si="465"/>
        <v/>
      </c>
      <c r="BN767" s="8" t="str">
        <f t="shared" si="466"/>
        <v/>
      </c>
      <c r="BO767" s="8" t="str">
        <f t="shared" si="467"/>
        <v/>
      </c>
      <c r="BP767" s="8" t="str">
        <f t="shared" si="468"/>
        <v/>
      </c>
      <c r="BQ767" s="8" t="str">
        <f t="shared" si="469"/>
        <v/>
      </c>
    </row>
    <row r="768" spans="1:69" x14ac:dyDescent="0.2">
      <c r="A768" s="8" t="str">
        <f>Binning!B765</f>
        <v>CPU_SRAM</v>
      </c>
      <c r="B768" s="8" t="str">
        <f>Binning!C765</f>
        <v>MES002</v>
      </c>
      <c r="C768" s="8" t="str">
        <f>Binning!D765</f>
        <v>E1</v>
      </c>
      <c r="D768" s="8" t="str">
        <f>Binning!F765</f>
        <v>MES002_E1</v>
      </c>
      <c r="E768" s="8" t="str">
        <f>Binning!G765</f>
        <v>Bin1</v>
      </c>
      <c r="F768" s="8">
        <f>Binning!H765</f>
        <v>660</v>
      </c>
      <c r="G768" s="8">
        <f>Binning!I765</f>
        <v>0</v>
      </c>
      <c r="H768" s="8">
        <f>Binning!J765</f>
        <v>117.4</v>
      </c>
      <c r="J768" s="8">
        <f>Binning!L765</f>
        <v>660</v>
      </c>
      <c r="K768" s="8">
        <f>Binning!M765</f>
        <v>660</v>
      </c>
      <c r="L768" s="8">
        <f>Binning!N765</f>
        <v>100</v>
      </c>
      <c r="M768" s="8">
        <f>Binning!Y765</f>
        <v>5</v>
      </c>
      <c r="O768" s="8">
        <f t="shared" si="475"/>
        <v>135</v>
      </c>
      <c r="P768" s="8">
        <f t="shared" si="476"/>
        <v>203.34644826666667</v>
      </c>
      <c r="Q768" s="8" t="str">
        <f t="shared" si="442"/>
        <v>MES002_E1</v>
      </c>
      <c r="R768" s="8">
        <f t="shared" si="477"/>
        <v>660</v>
      </c>
      <c r="S768" s="8">
        <f t="shared" si="477"/>
        <v>660</v>
      </c>
      <c r="T768" s="8">
        <f t="shared" si="477"/>
        <v>660</v>
      </c>
      <c r="U768" s="8">
        <f t="shared" si="477"/>
        <v>660</v>
      </c>
      <c r="V768" s="8">
        <f t="shared" si="477"/>
        <v>660</v>
      </c>
      <c r="W768" s="8">
        <f t="shared" si="477"/>
        <v>660</v>
      </c>
      <c r="X768" s="8">
        <f t="shared" si="477"/>
        <v>660</v>
      </c>
      <c r="Y768" s="8">
        <f t="shared" si="477"/>
        <v>660</v>
      </c>
      <c r="Z768" s="8">
        <f t="shared" si="477"/>
        <v>660</v>
      </c>
      <c r="AA768" s="8">
        <f t="shared" si="477"/>
        <v>660</v>
      </c>
      <c r="AB768" s="8">
        <f t="shared" si="477"/>
        <v>660</v>
      </c>
      <c r="AC768" s="8">
        <f t="shared" si="477"/>
        <v>660</v>
      </c>
      <c r="AD768" s="8">
        <f t="shared" si="477"/>
        <v>660</v>
      </c>
      <c r="AE768" s="8">
        <f t="shared" si="477"/>
        <v>660</v>
      </c>
      <c r="AF768" s="8" t="str">
        <f t="shared" si="477"/>
        <v/>
      </c>
      <c r="AG768" s="8" t="str">
        <f t="shared" si="477"/>
        <v/>
      </c>
      <c r="AH768" s="8" t="str">
        <f t="shared" si="471"/>
        <v/>
      </c>
      <c r="AI768" s="8" t="str">
        <f t="shared" si="471"/>
        <v/>
      </c>
      <c r="AJ768" s="8" t="str">
        <f t="shared" si="471"/>
        <v/>
      </c>
      <c r="AK768" s="8" t="str">
        <f t="shared" si="471"/>
        <v/>
      </c>
      <c r="AL768" s="8" t="str">
        <f t="shared" si="471"/>
        <v/>
      </c>
      <c r="AM768" s="8" t="str">
        <f t="shared" si="471"/>
        <v/>
      </c>
      <c r="AN768" s="8" t="str">
        <f t="shared" si="471"/>
        <v/>
      </c>
      <c r="AO768" s="8" t="str">
        <f t="shared" si="471"/>
        <v/>
      </c>
      <c r="AQ768" s="8">
        <f t="shared" si="443"/>
        <v>135</v>
      </c>
      <c r="AR768" s="8">
        <f t="shared" si="444"/>
        <v>203.34644826666667</v>
      </c>
      <c r="AS768" s="8" t="str">
        <f t="shared" si="445"/>
        <v>MES002_E1</v>
      </c>
      <c r="AT768" s="8">
        <f t="shared" si="446"/>
        <v>760</v>
      </c>
      <c r="AU768" s="8">
        <f t="shared" si="447"/>
        <v>760</v>
      </c>
      <c r="AV768" s="8">
        <f t="shared" si="448"/>
        <v>760</v>
      </c>
      <c r="AW768" s="8">
        <f t="shared" si="449"/>
        <v>760</v>
      </c>
      <c r="AX768" s="8">
        <f t="shared" si="450"/>
        <v>760</v>
      </c>
      <c r="AY768" s="8">
        <f t="shared" si="451"/>
        <v>760</v>
      </c>
      <c r="AZ768" s="8">
        <f t="shared" si="452"/>
        <v>760</v>
      </c>
      <c r="BA768" s="8">
        <f t="shared" si="453"/>
        <v>760</v>
      </c>
      <c r="BB768" s="8">
        <f t="shared" si="454"/>
        <v>760</v>
      </c>
      <c r="BC768" s="8">
        <f t="shared" si="455"/>
        <v>760</v>
      </c>
      <c r="BD768" s="8">
        <f t="shared" si="456"/>
        <v>760</v>
      </c>
      <c r="BE768" s="8">
        <f t="shared" si="457"/>
        <v>760</v>
      </c>
      <c r="BF768" s="8">
        <f t="shared" si="458"/>
        <v>760</v>
      </c>
      <c r="BG768" s="8">
        <f t="shared" si="459"/>
        <v>760</v>
      </c>
      <c r="BH768" s="8" t="str">
        <f t="shared" si="460"/>
        <v/>
      </c>
      <c r="BI768" s="8" t="str">
        <f t="shared" si="461"/>
        <v/>
      </c>
      <c r="BJ768" s="8" t="str">
        <f t="shared" si="462"/>
        <v/>
      </c>
      <c r="BK768" s="8" t="str">
        <f t="shared" si="463"/>
        <v/>
      </c>
      <c r="BL768" s="8" t="str">
        <f t="shared" si="464"/>
        <v/>
      </c>
      <c r="BM768" s="8" t="str">
        <f t="shared" si="465"/>
        <v/>
      </c>
      <c r="BN768" s="8" t="str">
        <f t="shared" si="466"/>
        <v/>
      </c>
      <c r="BO768" s="8" t="str">
        <f t="shared" si="467"/>
        <v/>
      </c>
      <c r="BP768" s="8" t="str">
        <f t="shared" si="468"/>
        <v/>
      </c>
      <c r="BQ768" s="8" t="str">
        <f t="shared" si="469"/>
        <v/>
      </c>
    </row>
    <row r="769" spans="1:69" x14ac:dyDescent="0.2">
      <c r="A769" s="8" t="str">
        <f>Binning!B766</f>
        <v>CPU_SRAM</v>
      </c>
      <c r="B769" s="8" t="str">
        <f>Binning!C766</f>
        <v>MES003</v>
      </c>
      <c r="C769" s="8" t="str">
        <f>Binning!D766</f>
        <v>E1</v>
      </c>
      <c r="D769" s="8" t="str">
        <f>Binning!F766</f>
        <v>MES003_E1</v>
      </c>
      <c r="E769" s="8" t="str">
        <f>Binning!G766</f>
        <v>Bin1</v>
      </c>
      <c r="F769" s="8">
        <f>Binning!H766</f>
        <v>660</v>
      </c>
      <c r="G769" s="8">
        <f>Binning!I766</f>
        <v>0</v>
      </c>
      <c r="H769" s="8">
        <f>Binning!J766</f>
        <v>117.4</v>
      </c>
      <c r="J769" s="8">
        <f>Binning!L766</f>
        <v>660</v>
      </c>
      <c r="K769" s="8">
        <f>Binning!M766</f>
        <v>660</v>
      </c>
      <c r="L769" s="8">
        <f>Binning!N766</f>
        <v>100</v>
      </c>
      <c r="M769" s="8">
        <f>Binning!Y766</f>
        <v>5</v>
      </c>
      <c r="O769" s="8">
        <f t="shared" si="475"/>
        <v>135</v>
      </c>
      <c r="P769" s="8">
        <f t="shared" si="476"/>
        <v>203.34644826666667</v>
      </c>
      <c r="Q769" s="8" t="str">
        <f t="shared" si="442"/>
        <v>MES003_E1</v>
      </c>
      <c r="R769" s="8">
        <f t="shared" si="477"/>
        <v>660</v>
      </c>
      <c r="S769" s="8">
        <f t="shared" si="477"/>
        <v>660</v>
      </c>
      <c r="T769" s="8">
        <f t="shared" si="477"/>
        <v>660</v>
      </c>
      <c r="U769" s="8">
        <f t="shared" si="477"/>
        <v>660</v>
      </c>
      <c r="V769" s="8">
        <f t="shared" si="477"/>
        <v>660</v>
      </c>
      <c r="W769" s="8">
        <f t="shared" si="477"/>
        <v>660</v>
      </c>
      <c r="X769" s="8">
        <f t="shared" si="477"/>
        <v>660</v>
      </c>
      <c r="Y769" s="8">
        <f t="shared" si="477"/>
        <v>660</v>
      </c>
      <c r="Z769" s="8">
        <f t="shared" si="477"/>
        <v>660</v>
      </c>
      <c r="AA769" s="8">
        <f t="shared" si="477"/>
        <v>660</v>
      </c>
      <c r="AB769" s="8">
        <f t="shared" si="477"/>
        <v>660</v>
      </c>
      <c r="AC769" s="8">
        <f t="shared" si="477"/>
        <v>660</v>
      </c>
      <c r="AD769" s="8">
        <f t="shared" si="477"/>
        <v>660</v>
      </c>
      <c r="AE769" s="8">
        <f t="shared" si="477"/>
        <v>660</v>
      </c>
      <c r="AF769" s="8" t="str">
        <f t="shared" si="477"/>
        <v/>
      </c>
      <c r="AG769" s="8" t="str">
        <f t="shared" si="477"/>
        <v/>
      </c>
      <c r="AH769" s="8" t="str">
        <f t="shared" si="471"/>
        <v/>
      </c>
      <c r="AI769" s="8" t="str">
        <f t="shared" si="471"/>
        <v/>
      </c>
      <c r="AJ769" s="8" t="str">
        <f t="shared" si="471"/>
        <v/>
      </c>
      <c r="AK769" s="8" t="str">
        <f t="shared" si="471"/>
        <v/>
      </c>
      <c r="AL769" s="8" t="str">
        <f t="shared" si="471"/>
        <v/>
      </c>
      <c r="AM769" s="8" t="str">
        <f t="shared" si="471"/>
        <v/>
      </c>
      <c r="AN769" s="8" t="str">
        <f t="shared" si="471"/>
        <v/>
      </c>
      <c r="AO769" s="8" t="str">
        <f t="shared" si="471"/>
        <v/>
      </c>
      <c r="AQ769" s="8">
        <f t="shared" si="443"/>
        <v>135</v>
      </c>
      <c r="AR769" s="8">
        <f t="shared" si="444"/>
        <v>203.34644826666667</v>
      </c>
      <c r="AS769" s="8" t="str">
        <f t="shared" si="445"/>
        <v>MES003_E1</v>
      </c>
      <c r="AT769" s="8">
        <f t="shared" si="446"/>
        <v>760</v>
      </c>
      <c r="AU769" s="8">
        <f t="shared" si="447"/>
        <v>760</v>
      </c>
      <c r="AV769" s="8">
        <f t="shared" si="448"/>
        <v>760</v>
      </c>
      <c r="AW769" s="8">
        <f t="shared" si="449"/>
        <v>760</v>
      </c>
      <c r="AX769" s="8">
        <f t="shared" si="450"/>
        <v>760</v>
      </c>
      <c r="AY769" s="8">
        <f t="shared" si="451"/>
        <v>760</v>
      </c>
      <c r="AZ769" s="8">
        <f t="shared" si="452"/>
        <v>760</v>
      </c>
      <c r="BA769" s="8">
        <f t="shared" si="453"/>
        <v>760</v>
      </c>
      <c r="BB769" s="8">
        <f t="shared" si="454"/>
        <v>760</v>
      </c>
      <c r="BC769" s="8">
        <f t="shared" si="455"/>
        <v>760</v>
      </c>
      <c r="BD769" s="8">
        <f t="shared" si="456"/>
        <v>760</v>
      </c>
      <c r="BE769" s="8">
        <f t="shared" si="457"/>
        <v>760</v>
      </c>
      <c r="BF769" s="8">
        <f t="shared" si="458"/>
        <v>760</v>
      </c>
      <c r="BG769" s="8">
        <f t="shared" si="459"/>
        <v>760</v>
      </c>
      <c r="BH769" s="8" t="str">
        <f t="shared" si="460"/>
        <v/>
      </c>
      <c r="BI769" s="8" t="str">
        <f t="shared" si="461"/>
        <v/>
      </c>
      <c r="BJ769" s="8" t="str">
        <f t="shared" si="462"/>
        <v/>
      </c>
      <c r="BK769" s="8" t="str">
        <f t="shared" si="463"/>
        <v/>
      </c>
      <c r="BL769" s="8" t="str">
        <f t="shared" si="464"/>
        <v/>
      </c>
      <c r="BM769" s="8" t="str">
        <f t="shared" si="465"/>
        <v/>
      </c>
      <c r="BN769" s="8" t="str">
        <f t="shared" si="466"/>
        <v/>
      </c>
      <c r="BO769" s="8" t="str">
        <f t="shared" si="467"/>
        <v/>
      </c>
      <c r="BP769" s="8" t="str">
        <f t="shared" si="468"/>
        <v/>
      </c>
      <c r="BQ769" s="8" t="str">
        <f t="shared" si="469"/>
        <v/>
      </c>
    </row>
    <row r="770" spans="1:69" x14ac:dyDescent="0.2">
      <c r="A770" s="8" t="str">
        <f>Binning!B767</f>
        <v>CPU_SRAM</v>
      </c>
      <c r="B770" s="8" t="str">
        <f>Binning!C767</f>
        <v>MES004</v>
      </c>
      <c r="C770" s="8" t="str">
        <f>Binning!D767</f>
        <v>E1</v>
      </c>
      <c r="D770" s="8" t="str">
        <f>Binning!F767</f>
        <v>MES004_E1</v>
      </c>
      <c r="E770" s="8" t="str">
        <f>Binning!G767</f>
        <v>Bin1</v>
      </c>
      <c r="F770" s="8">
        <f>Binning!H767</f>
        <v>955</v>
      </c>
      <c r="G770" s="8">
        <f>Binning!I767</f>
        <v>120</v>
      </c>
      <c r="H770" s="8">
        <f>Binning!J767</f>
        <v>117.4</v>
      </c>
      <c r="J770" s="8">
        <f>Binning!L767</f>
        <v>710</v>
      </c>
      <c r="K770" s="8">
        <f>Binning!M767</f>
        <v>685</v>
      </c>
      <c r="L770" s="8">
        <f>Binning!N767</f>
        <v>85</v>
      </c>
      <c r="M770" s="8">
        <f>Binning!Y767</f>
        <v>5</v>
      </c>
      <c r="O770" s="8">
        <f t="shared" si="475"/>
        <v>135</v>
      </c>
      <c r="P770" s="8">
        <f t="shared" si="476"/>
        <v>203.34644826666667</v>
      </c>
      <c r="Q770" s="8" t="str">
        <f t="shared" si="442"/>
        <v>MES004_E1</v>
      </c>
      <c r="R770" s="8">
        <f t="shared" si="477"/>
        <v>710</v>
      </c>
      <c r="S770" s="8">
        <f t="shared" si="477"/>
        <v>710</v>
      </c>
      <c r="T770" s="8">
        <f t="shared" si="477"/>
        <v>710</v>
      </c>
      <c r="U770" s="8">
        <f t="shared" si="477"/>
        <v>710</v>
      </c>
      <c r="V770" s="8">
        <f t="shared" si="477"/>
        <v>710</v>
      </c>
      <c r="W770" s="8">
        <f t="shared" si="477"/>
        <v>710</v>
      </c>
      <c r="X770" s="8">
        <f t="shared" si="477"/>
        <v>700</v>
      </c>
      <c r="Y770" s="8">
        <f t="shared" si="477"/>
        <v>695</v>
      </c>
      <c r="Z770" s="8">
        <f t="shared" si="477"/>
        <v>685</v>
      </c>
      <c r="AA770" s="8">
        <f t="shared" si="477"/>
        <v>685</v>
      </c>
      <c r="AB770" s="8">
        <f t="shared" si="477"/>
        <v>685</v>
      </c>
      <c r="AC770" s="8">
        <f t="shared" si="477"/>
        <v>685</v>
      </c>
      <c r="AD770" s="8">
        <f t="shared" si="477"/>
        <v>685</v>
      </c>
      <c r="AE770" s="8">
        <f t="shared" si="477"/>
        <v>685</v>
      </c>
      <c r="AF770" s="8" t="str">
        <f t="shared" si="477"/>
        <v/>
      </c>
      <c r="AG770" s="8" t="str">
        <f t="shared" si="477"/>
        <v/>
      </c>
      <c r="AH770" s="8" t="str">
        <f t="shared" si="471"/>
        <v/>
      </c>
      <c r="AI770" s="8" t="str">
        <f t="shared" si="471"/>
        <v/>
      </c>
      <c r="AJ770" s="8" t="str">
        <f t="shared" si="471"/>
        <v/>
      </c>
      <c r="AK770" s="8" t="str">
        <f t="shared" si="471"/>
        <v/>
      </c>
      <c r="AL770" s="8" t="str">
        <f t="shared" si="471"/>
        <v/>
      </c>
      <c r="AM770" s="8" t="str">
        <f t="shared" si="471"/>
        <v/>
      </c>
      <c r="AN770" s="8" t="str">
        <f t="shared" si="471"/>
        <v/>
      </c>
      <c r="AO770" s="8" t="str">
        <f t="shared" si="471"/>
        <v/>
      </c>
      <c r="AQ770" s="8">
        <f t="shared" si="443"/>
        <v>135</v>
      </c>
      <c r="AR770" s="8">
        <f t="shared" si="444"/>
        <v>203.34644826666667</v>
      </c>
      <c r="AS770" s="8" t="str">
        <f t="shared" si="445"/>
        <v>MES004_E1</v>
      </c>
      <c r="AT770" s="8">
        <f t="shared" si="446"/>
        <v>795</v>
      </c>
      <c r="AU770" s="8">
        <f t="shared" si="447"/>
        <v>795</v>
      </c>
      <c r="AV770" s="8">
        <f t="shared" si="448"/>
        <v>795</v>
      </c>
      <c r="AW770" s="8">
        <f t="shared" si="449"/>
        <v>795</v>
      </c>
      <c r="AX770" s="8">
        <f t="shared" si="450"/>
        <v>795</v>
      </c>
      <c r="AY770" s="8">
        <f t="shared" si="451"/>
        <v>795</v>
      </c>
      <c r="AZ770" s="8">
        <f t="shared" si="452"/>
        <v>785</v>
      </c>
      <c r="BA770" s="8">
        <f t="shared" si="453"/>
        <v>780</v>
      </c>
      <c r="BB770" s="8">
        <f t="shared" si="454"/>
        <v>770</v>
      </c>
      <c r="BC770" s="8">
        <f t="shared" si="455"/>
        <v>770</v>
      </c>
      <c r="BD770" s="8">
        <f t="shared" si="456"/>
        <v>770</v>
      </c>
      <c r="BE770" s="8">
        <f t="shared" si="457"/>
        <v>770</v>
      </c>
      <c r="BF770" s="8">
        <f t="shared" si="458"/>
        <v>770</v>
      </c>
      <c r="BG770" s="8">
        <f t="shared" si="459"/>
        <v>770</v>
      </c>
      <c r="BH770" s="8" t="str">
        <f t="shared" si="460"/>
        <v/>
      </c>
      <c r="BI770" s="8" t="str">
        <f t="shared" si="461"/>
        <v/>
      </c>
      <c r="BJ770" s="8" t="str">
        <f t="shared" si="462"/>
        <v/>
      </c>
      <c r="BK770" s="8" t="str">
        <f t="shared" si="463"/>
        <v/>
      </c>
      <c r="BL770" s="8" t="str">
        <f t="shared" si="464"/>
        <v/>
      </c>
      <c r="BM770" s="8" t="str">
        <f t="shared" si="465"/>
        <v/>
      </c>
      <c r="BN770" s="8" t="str">
        <f t="shared" si="466"/>
        <v/>
      </c>
      <c r="BO770" s="8" t="str">
        <f t="shared" si="467"/>
        <v/>
      </c>
      <c r="BP770" s="8" t="str">
        <f t="shared" si="468"/>
        <v/>
      </c>
      <c r="BQ770" s="8" t="str">
        <f t="shared" si="469"/>
        <v/>
      </c>
    </row>
    <row r="771" spans="1:69" x14ac:dyDescent="0.2">
      <c r="A771" s="8" t="str">
        <f>Binning!B768</f>
        <v>CPU_SRAM</v>
      </c>
      <c r="B771" s="8" t="str">
        <f>Binning!C768</f>
        <v>MES005</v>
      </c>
      <c r="C771" s="8" t="str">
        <f>Binning!D768</f>
        <v>E1</v>
      </c>
      <c r="D771" s="8" t="str">
        <f>Binning!F768</f>
        <v>MES005_E1</v>
      </c>
      <c r="E771" s="8" t="str">
        <f>Binning!G768</f>
        <v>Bin1</v>
      </c>
      <c r="F771" s="8">
        <f>Binning!H768</f>
        <v>1035</v>
      </c>
      <c r="G771" s="8">
        <f>Binning!I768</f>
        <v>135</v>
      </c>
      <c r="H771" s="8">
        <f>Binning!J768</f>
        <v>117.4</v>
      </c>
      <c r="J771" s="8">
        <f>Binning!L768</f>
        <v>760</v>
      </c>
      <c r="K771" s="8">
        <f>Binning!M768</f>
        <v>725</v>
      </c>
      <c r="L771" s="8">
        <f>Binning!N768</f>
        <v>75</v>
      </c>
      <c r="M771" s="8">
        <f>Binning!Y768</f>
        <v>5</v>
      </c>
      <c r="O771" s="8">
        <f t="shared" si="475"/>
        <v>135</v>
      </c>
      <c r="P771" s="8">
        <f t="shared" si="476"/>
        <v>203.34644826666667</v>
      </c>
      <c r="Q771" s="8" t="str">
        <f t="shared" si="442"/>
        <v>MES005_E1</v>
      </c>
      <c r="R771" s="8">
        <f t="shared" si="477"/>
        <v>760</v>
      </c>
      <c r="S771" s="8">
        <f t="shared" si="477"/>
        <v>760</v>
      </c>
      <c r="T771" s="8">
        <f t="shared" si="477"/>
        <v>760</v>
      </c>
      <c r="U771" s="8">
        <f t="shared" si="477"/>
        <v>760</v>
      </c>
      <c r="V771" s="8">
        <f t="shared" si="477"/>
        <v>760</v>
      </c>
      <c r="W771" s="8">
        <f t="shared" si="477"/>
        <v>760</v>
      </c>
      <c r="X771" s="8">
        <f t="shared" si="477"/>
        <v>750</v>
      </c>
      <c r="Y771" s="8">
        <f t="shared" si="477"/>
        <v>740</v>
      </c>
      <c r="Z771" s="8">
        <f t="shared" si="477"/>
        <v>735</v>
      </c>
      <c r="AA771" s="8">
        <f t="shared" si="477"/>
        <v>725</v>
      </c>
      <c r="AB771" s="8">
        <f t="shared" si="477"/>
        <v>725</v>
      </c>
      <c r="AC771" s="8">
        <f t="shared" si="477"/>
        <v>725</v>
      </c>
      <c r="AD771" s="8">
        <f t="shared" si="477"/>
        <v>725</v>
      </c>
      <c r="AE771" s="8">
        <f t="shared" si="477"/>
        <v>725</v>
      </c>
      <c r="AF771" s="8" t="str">
        <f t="shared" si="477"/>
        <v/>
      </c>
      <c r="AG771" s="8" t="str">
        <f t="shared" si="477"/>
        <v/>
      </c>
      <c r="AH771" s="8" t="str">
        <f t="shared" si="471"/>
        <v/>
      </c>
      <c r="AI771" s="8" t="str">
        <f t="shared" si="471"/>
        <v/>
      </c>
      <c r="AJ771" s="8" t="str">
        <f t="shared" si="471"/>
        <v/>
      </c>
      <c r="AK771" s="8" t="str">
        <f t="shared" si="471"/>
        <v/>
      </c>
      <c r="AL771" s="8" t="str">
        <f t="shared" si="471"/>
        <v/>
      </c>
      <c r="AM771" s="8" t="str">
        <f t="shared" si="471"/>
        <v/>
      </c>
      <c r="AN771" s="8" t="str">
        <f t="shared" si="471"/>
        <v/>
      </c>
      <c r="AO771" s="8" t="str">
        <f t="shared" si="471"/>
        <v/>
      </c>
      <c r="AQ771" s="8">
        <f t="shared" si="443"/>
        <v>135</v>
      </c>
      <c r="AR771" s="8">
        <f t="shared" si="444"/>
        <v>203.34644826666667</v>
      </c>
      <c r="AS771" s="8" t="str">
        <f t="shared" si="445"/>
        <v>MES005_E1</v>
      </c>
      <c r="AT771" s="8">
        <f t="shared" si="446"/>
        <v>835</v>
      </c>
      <c r="AU771" s="8">
        <f t="shared" si="447"/>
        <v>835</v>
      </c>
      <c r="AV771" s="8">
        <f t="shared" si="448"/>
        <v>835</v>
      </c>
      <c r="AW771" s="8">
        <f t="shared" si="449"/>
        <v>835</v>
      </c>
      <c r="AX771" s="8">
        <f t="shared" si="450"/>
        <v>835</v>
      </c>
      <c r="AY771" s="8">
        <f t="shared" si="451"/>
        <v>835</v>
      </c>
      <c r="AZ771" s="8">
        <f t="shared" si="452"/>
        <v>825</v>
      </c>
      <c r="BA771" s="8">
        <f t="shared" si="453"/>
        <v>815</v>
      </c>
      <c r="BB771" s="8">
        <f t="shared" si="454"/>
        <v>810</v>
      </c>
      <c r="BC771" s="8">
        <f t="shared" si="455"/>
        <v>800</v>
      </c>
      <c r="BD771" s="8">
        <f t="shared" si="456"/>
        <v>800</v>
      </c>
      <c r="BE771" s="8">
        <f t="shared" si="457"/>
        <v>800</v>
      </c>
      <c r="BF771" s="8">
        <f t="shared" si="458"/>
        <v>800</v>
      </c>
      <c r="BG771" s="8">
        <f t="shared" si="459"/>
        <v>800</v>
      </c>
      <c r="BH771" s="8" t="str">
        <f t="shared" si="460"/>
        <v/>
      </c>
      <c r="BI771" s="8" t="str">
        <f t="shared" si="461"/>
        <v/>
      </c>
      <c r="BJ771" s="8" t="str">
        <f t="shared" si="462"/>
        <v/>
      </c>
      <c r="BK771" s="8" t="str">
        <f t="shared" si="463"/>
        <v/>
      </c>
      <c r="BL771" s="8" t="str">
        <f t="shared" si="464"/>
        <v/>
      </c>
      <c r="BM771" s="8" t="str">
        <f t="shared" si="465"/>
        <v/>
      </c>
      <c r="BN771" s="8" t="str">
        <f t="shared" si="466"/>
        <v/>
      </c>
      <c r="BO771" s="8" t="str">
        <f t="shared" si="467"/>
        <v/>
      </c>
      <c r="BP771" s="8" t="str">
        <f t="shared" si="468"/>
        <v/>
      </c>
      <c r="BQ771" s="8" t="str">
        <f t="shared" si="469"/>
        <v/>
      </c>
    </row>
    <row r="772" spans="1:69" x14ac:dyDescent="0.2">
      <c r="A772" s="8" t="str">
        <f>Binning!B769</f>
        <v>CPU_SRAM</v>
      </c>
      <c r="B772" s="8" t="str">
        <f>Binning!C769</f>
        <v>MES006</v>
      </c>
      <c r="C772" s="8" t="str">
        <f>Binning!D769</f>
        <v>E1</v>
      </c>
      <c r="D772" s="8" t="str">
        <f>Binning!F769</f>
        <v>MES006_E1</v>
      </c>
      <c r="E772" s="8" t="str">
        <f>Binning!G769</f>
        <v>Bin1</v>
      </c>
      <c r="F772" s="8">
        <f>Binning!H769</f>
        <v>1100</v>
      </c>
      <c r="G772" s="8">
        <f>Binning!I769</f>
        <v>140</v>
      </c>
      <c r="H772" s="8">
        <f>Binning!J769</f>
        <v>117.4</v>
      </c>
      <c r="J772" s="8">
        <f>Binning!L769</f>
        <v>820</v>
      </c>
      <c r="K772" s="8">
        <f>Binning!M769</f>
        <v>785</v>
      </c>
      <c r="L772" s="8">
        <f>Binning!N769</f>
        <v>75</v>
      </c>
      <c r="M772" s="8">
        <f>Binning!Y769</f>
        <v>5</v>
      </c>
      <c r="O772" s="8">
        <f t="shared" si="475"/>
        <v>135</v>
      </c>
      <c r="P772" s="8">
        <f t="shared" si="476"/>
        <v>203.34644826666667</v>
      </c>
      <c r="Q772" s="8" t="str">
        <f t="shared" si="442"/>
        <v>MES006_E1</v>
      </c>
      <c r="R772" s="8">
        <f t="shared" si="477"/>
        <v>820</v>
      </c>
      <c r="S772" s="8">
        <f t="shared" si="477"/>
        <v>820</v>
      </c>
      <c r="T772" s="8">
        <f t="shared" si="477"/>
        <v>820</v>
      </c>
      <c r="U772" s="8">
        <f t="shared" si="477"/>
        <v>820</v>
      </c>
      <c r="V772" s="8">
        <f t="shared" si="477"/>
        <v>820</v>
      </c>
      <c r="W772" s="8">
        <f t="shared" si="477"/>
        <v>815</v>
      </c>
      <c r="X772" s="8">
        <f t="shared" si="477"/>
        <v>805</v>
      </c>
      <c r="Y772" s="8">
        <f t="shared" si="477"/>
        <v>795</v>
      </c>
      <c r="Z772" s="8">
        <f t="shared" si="477"/>
        <v>790</v>
      </c>
      <c r="AA772" s="8">
        <f t="shared" si="477"/>
        <v>785</v>
      </c>
      <c r="AB772" s="8">
        <f t="shared" si="477"/>
        <v>785</v>
      </c>
      <c r="AC772" s="8">
        <f t="shared" si="477"/>
        <v>785</v>
      </c>
      <c r="AD772" s="8">
        <f t="shared" si="477"/>
        <v>785</v>
      </c>
      <c r="AE772" s="8">
        <f t="shared" si="477"/>
        <v>785</v>
      </c>
      <c r="AF772" s="8" t="str">
        <f t="shared" si="477"/>
        <v/>
      </c>
      <c r="AG772" s="8" t="str">
        <f t="shared" si="477"/>
        <v/>
      </c>
      <c r="AH772" s="8" t="str">
        <f t="shared" si="471"/>
        <v/>
      </c>
      <c r="AI772" s="8" t="str">
        <f t="shared" si="471"/>
        <v/>
      </c>
      <c r="AJ772" s="8" t="str">
        <f t="shared" si="471"/>
        <v/>
      </c>
      <c r="AK772" s="8" t="str">
        <f t="shared" si="471"/>
        <v/>
      </c>
      <c r="AL772" s="8" t="str">
        <f t="shared" si="471"/>
        <v/>
      </c>
      <c r="AM772" s="8" t="str">
        <f t="shared" si="471"/>
        <v/>
      </c>
      <c r="AN772" s="8" t="str">
        <f t="shared" si="471"/>
        <v/>
      </c>
      <c r="AO772" s="8" t="str">
        <f t="shared" si="471"/>
        <v/>
      </c>
      <c r="AQ772" s="8">
        <f t="shared" si="443"/>
        <v>135</v>
      </c>
      <c r="AR772" s="8">
        <f t="shared" si="444"/>
        <v>203.34644826666667</v>
      </c>
      <c r="AS772" s="8" t="str">
        <f t="shared" si="445"/>
        <v>MES006_E1</v>
      </c>
      <c r="AT772" s="8">
        <f t="shared" si="446"/>
        <v>895</v>
      </c>
      <c r="AU772" s="8">
        <f t="shared" si="447"/>
        <v>895</v>
      </c>
      <c r="AV772" s="8">
        <f t="shared" si="448"/>
        <v>895</v>
      </c>
      <c r="AW772" s="8">
        <f t="shared" si="449"/>
        <v>895</v>
      </c>
      <c r="AX772" s="8">
        <f t="shared" si="450"/>
        <v>895</v>
      </c>
      <c r="AY772" s="8">
        <f t="shared" si="451"/>
        <v>890</v>
      </c>
      <c r="AZ772" s="8">
        <f t="shared" si="452"/>
        <v>880</v>
      </c>
      <c r="BA772" s="8">
        <f t="shared" si="453"/>
        <v>870</v>
      </c>
      <c r="BB772" s="8">
        <f t="shared" si="454"/>
        <v>865</v>
      </c>
      <c r="BC772" s="8">
        <f t="shared" si="455"/>
        <v>860</v>
      </c>
      <c r="BD772" s="8">
        <f t="shared" si="456"/>
        <v>860</v>
      </c>
      <c r="BE772" s="8">
        <f t="shared" si="457"/>
        <v>860</v>
      </c>
      <c r="BF772" s="8">
        <f t="shared" si="458"/>
        <v>860</v>
      </c>
      <c r="BG772" s="8">
        <f t="shared" si="459"/>
        <v>860</v>
      </c>
      <c r="BH772" s="8" t="str">
        <f t="shared" si="460"/>
        <v/>
      </c>
      <c r="BI772" s="8" t="str">
        <f t="shared" si="461"/>
        <v/>
      </c>
      <c r="BJ772" s="8" t="str">
        <f t="shared" si="462"/>
        <v/>
      </c>
      <c r="BK772" s="8" t="str">
        <f t="shared" si="463"/>
        <v/>
      </c>
      <c r="BL772" s="8" t="str">
        <f t="shared" si="464"/>
        <v/>
      </c>
      <c r="BM772" s="8" t="str">
        <f t="shared" si="465"/>
        <v/>
      </c>
      <c r="BN772" s="8" t="str">
        <f t="shared" si="466"/>
        <v/>
      </c>
      <c r="BO772" s="8" t="str">
        <f t="shared" si="467"/>
        <v/>
      </c>
      <c r="BP772" s="8" t="str">
        <f t="shared" si="468"/>
        <v/>
      </c>
      <c r="BQ772" s="8" t="str">
        <f t="shared" si="469"/>
        <v/>
      </c>
    </row>
    <row r="773" spans="1:69" x14ac:dyDescent="0.2">
      <c r="A773" s="8" t="str">
        <f>Binning!B770</f>
        <v>CPU_SRAM</v>
      </c>
      <c r="B773" s="8" t="str">
        <f>Binning!C770</f>
        <v>MES007</v>
      </c>
      <c r="C773" s="8" t="str">
        <f>Binning!D770</f>
        <v>E1</v>
      </c>
      <c r="D773" s="8" t="str">
        <f>Binning!F770</f>
        <v>MES007_E1</v>
      </c>
      <c r="E773" s="8" t="str">
        <f>Binning!G770</f>
        <v>Bin1</v>
      </c>
      <c r="F773" s="8">
        <f>Binning!H770</f>
        <v>1225</v>
      </c>
      <c r="G773" s="8">
        <f>Binning!I770</f>
        <v>145</v>
      </c>
      <c r="H773" s="8">
        <f>Binning!J770</f>
        <v>117.4</v>
      </c>
      <c r="J773" s="8">
        <f>Binning!L770</f>
        <v>925</v>
      </c>
      <c r="K773" s="8">
        <f>Binning!M770</f>
        <v>890</v>
      </c>
      <c r="L773" s="8">
        <f>Binning!N770</f>
        <v>95</v>
      </c>
      <c r="M773" s="8">
        <f>Binning!Y770</f>
        <v>5</v>
      </c>
      <c r="O773" s="8">
        <f t="shared" si="475"/>
        <v>135</v>
      </c>
      <c r="P773" s="8">
        <f t="shared" si="476"/>
        <v>203.34644826666667</v>
      </c>
      <c r="Q773" s="8" t="str">
        <f t="shared" si="442"/>
        <v>MES007_E1</v>
      </c>
      <c r="R773" s="8">
        <f t="shared" si="477"/>
        <v>925</v>
      </c>
      <c r="S773" s="8">
        <f t="shared" si="477"/>
        <v>925</v>
      </c>
      <c r="T773" s="8">
        <f t="shared" si="477"/>
        <v>925</v>
      </c>
      <c r="U773" s="8">
        <f t="shared" si="477"/>
        <v>925</v>
      </c>
      <c r="V773" s="8">
        <f t="shared" si="477"/>
        <v>925</v>
      </c>
      <c r="W773" s="8">
        <f t="shared" si="477"/>
        <v>925</v>
      </c>
      <c r="X773" s="8">
        <f t="shared" si="477"/>
        <v>920</v>
      </c>
      <c r="Y773" s="8">
        <f t="shared" si="477"/>
        <v>910</v>
      </c>
      <c r="Z773" s="8">
        <f t="shared" si="477"/>
        <v>900</v>
      </c>
      <c r="AA773" s="8">
        <f t="shared" si="477"/>
        <v>895</v>
      </c>
      <c r="AB773" s="8">
        <f t="shared" si="477"/>
        <v>890</v>
      </c>
      <c r="AC773" s="8">
        <f t="shared" si="477"/>
        <v>890</v>
      </c>
      <c r="AD773" s="8">
        <f t="shared" si="477"/>
        <v>890</v>
      </c>
      <c r="AE773" s="8">
        <f t="shared" si="477"/>
        <v>890</v>
      </c>
      <c r="AF773" s="8" t="str">
        <f t="shared" si="477"/>
        <v/>
      </c>
      <c r="AG773" s="8" t="str">
        <f t="shared" si="477"/>
        <v/>
      </c>
      <c r="AH773" s="8" t="str">
        <f t="shared" si="471"/>
        <v/>
      </c>
      <c r="AI773" s="8" t="str">
        <f t="shared" si="471"/>
        <v/>
      </c>
      <c r="AJ773" s="8" t="str">
        <f t="shared" si="471"/>
        <v/>
      </c>
      <c r="AK773" s="8" t="str">
        <f t="shared" si="471"/>
        <v/>
      </c>
      <c r="AL773" s="8" t="str">
        <f t="shared" si="471"/>
        <v/>
      </c>
      <c r="AM773" s="8" t="str">
        <f t="shared" si="471"/>
        <v/>
      </c>
      <c r="AN773" s="8" t="str">
        <f t="shared" si="471"/>
        <v/>
      </c>
      <c r="AO773" s="8" t="str">
        <f t="shared" si="471"/>
        <v/>
      </c>
      <c r="AQ773" s="8">
        <f t="shared" si="443"/>
        <v>135</v>
      </c>
      <c r="AR773" s="8">
        <f t="shared" si="444"/>
        <v>203.34644826666667</v>
      </c>
      <c r="AS773" s="8" t="str">
        <f t="shared" si="445"/>
        <v>MES007_E1</v>
      </c>
      <c r="AT773" s="8">
        <f t="shared" si="446"/>
        <v>1020</v>
      </c>
      <c r="AU773" s="8">
        <f t="shared" si="447"/>
        <v>1020</v>
      </c>
      <c r="AV773" s="8">
        <f t="shared" si="448"/>
        <v>1020</v>
      </c>
      <c r="AW773" s="8">
        <f t="shared" si="449"/>
        <v>1020</v>
      </c>
      <c r="AX773" s="8">
        <f t="shared" si="450"/>
        <v>1020</v>
      </c>
      <c r="AY773" s="8">
        <f t="shared" si="451"/>
        <v>1020</v>
      </c>
      <c r="AZ773" s="8">
        <f t="shared" si="452"/>
        <v>1015</v>
      </c>
      <c r="BA773" s="8">
        <f t="shared" si="453"/>
        <v>1005</v>
      </c>
      <c r="BB773" s="8">
        <f t="shared" si="454"/>
        <v>995</v>
      </c>
      <c r="BC773" s="8">
        <f t="shared" si="455"/>
        <v>990</v>
      </c>
      <c r="BD773" s="8">
        <f t="shared" si="456"/>
        <v>985</v>
      </c>
      <c r="BE773" s="8">
        <f t="shared" si="457"/>
        <v>985</v>
      </c>
      <c r="BF773" s="8">
        <f t="shared" si="458"/>
        <v>985</v>
      </c>
      <c r="BG773" s="8">
        <f t="shared" si="459"/>
        <v>985</v>
      </c>
      <c r="BH773" s="8" t="str">
        <f t="shared" si="460"/>
        <v/>
      </c>
      <c r="BI773" s="8" t="str">
        <f t="shared" si="461"/>
        <v/>
      </c>
      <c r="BJ773" s="8" t="str">
        <f t="shared" si="462"/>
        <v/>
      </c>
      <c r="BK773" s="8" t="str">
        <f t="shared" si="463"/>
        <v/>
      </c>
      <c r="BL773" s="8" t="str">
        <f t="shared" si="464"/>
        <v/>
      </c>
      <c r="BM773" s="8" t="str">
        <f t="shared" si="465"/>
        <v/>
      </c>
      <c r="BN773" s="8" t="str">
        <f t="shared" si="466"/>
        <v/>
      </c>
      <c r="BO773" s="8" t="str">
        <f t="shared" si="467"/>
        <v/>
      </c>
      <c r="BP773" s="8" t="str">
        <f t="shared" si="468"/>
        <v/>
      </c>
      <c r="BQ773" s="8" t="str">
        <f t="shared" si="469"/>
        <v/>
      </c>
    </row>
    <row r="774" spans="1:69" x14ac:dyDescent="0.2">
      <c r="A774" s="8" t="str">
        <f>Binning!B771</f>
        <v>CPU_SRAM</v>
      </c>
      <c r="B774" s="8" t="str">
        <f>Binning!C771</f>
        <v>MES008</v>
      </c>
      <c r="C774" s="8" t="str">
        <f>Binning!D771</f>
        <v>E1</v>
      </c>
      <c r="D774" s="8" t="str">
        <f>Binning!F771</f>
        <v>MES008_E1</v>
      </c>
      <c r="E774" s="8" t="str">
        <f>Binning!G771</f>
        <v>Bin1</v>
      </c>
      <c r="F774" s="8">
        <f>Binning!H771</f>
        <v>1225</v>
      </c>
      <c r="G774" s="8">
        <f>Binning!I771</f>
        <v>145</v>
      </c>
      <c r="H774" s="8">
        <f>Binning!J771</f>
        <v>117.4</v>
      </c>
      <c r="J774" s="8">
        <f>Binning!L771</f>
        <v>925</v>
      </c>
      <c r="K774" s="8">
        <f>Binning!M771</f>
        <v>895</v>
      </c>
      <c r="L774" s="8">
        <f>Binning!N771</f>
        <v>95</v>
      </c>
      <c r="M774" s="8">
        <f>Binning!Y771</f>
        <v>5</v>
      </c>
      <c r="O774" s="8">
        <f t="shared" si="475"/>
        <v>135</v>
      </c>
      <c r="P774" s="8">
        <f t="shared" si="476"/>
        <v>203.34644826666667</v>
      </c>
      <c r="Q774" s="8" t="str">
        <f t="shared" si="442"/>
        <v>MES008_E1</v>
      </c>
      <c r="R774" s="8">
        <f t="shared" si="477"/>
        <v>925</v>
      </c>
      <c r="S774" s="8">
        <f t="shared" si="477"/>
        <v>925</v>
      </c>
      <c r="T774" s="8">
        <f t="shared" si="477"/>
        <v>925</v>
      </c>
      <c r="U774" s="8">
        <f t="shared" si="477"/>
        <v>925</v>
      </c>
      <c r="V774" s="8">
        <f t="shared" si="477"/>
        <v>925</v>
      </c>
      <c r="W774" s="8">
        <f t="shared" si="477"/>
        <v>925</v>
      </c>
      <c r="X774" s="8">
        <f t="shared" si="477"/>
        <v>920</v>
      </c>
      <c r="Y774" s="8">
        <f t="shared" si="477"/>
        <v>910</v>
      </c>
      <c r="Z774" s="8">
        <f t="shared" si="477"/>
        <v>900</v>
      </c>
      <c r="AA774" s="8">
        <f t="shared" si="477"/>
        <v>895</v>
      </c>
      <c r="AB774" s="8">
        <f t="shared" si="477"/>
        <v>895</v>
      </c>
      <c r="AC774" s="8">
        <f t="shared" si="477"/>
        <v>895</v>
      </c>
      <c r="AD774" s="8">
        <f t="shared" si="477"/>
        <v>895</v>
      </c>
      <c r="AE774" s="8">
        <f t="shared" si="477"/>
        <v>895</v>
      </c>
      <c r="AF774" s="8" t="str">
        <f t="shared" si="477"/>
        <v/>
      </c>
      <c r="AG774" s="8" t="str">
        <f t="shared" si="477"/>
        <v/>
      </c>
      <c r="AH774" s="8" t="str">
        <f t="shared" si="471"/>
        <v/>
      </c>
      <c r="AI774" s="8" t="str">
        <f t="shared" si="471"/>
        <v/>
      </c>
      <c r="AJ774" s="8" t="str">
        <f t="shared" si="471"/>
        <v/>
      </c>
      <c r="AK774" s="8" t="str">
        <f t="shared" si="471"/>
        <v/>
      </c>
      <c r="AL774" s="8" t="str">
        <f t="shared" si="471"/>
        <v/>
      </c>
      <c r="AM774" s="8" t="str">
        <f t="shared" si="471"/>
        <v/>
      </c>
      <c r="AN774" s="8" t="str">
        <f t="shared" si="471"/>
        <v/>
      </c>
      <c r="AO774" s="8" t="str">
        <f t="shared" si="471"/>
        <v/>
      </c>
      <c r="AQ774" s="8">
        <f t="shared" si="443"/>
        <v>135</v>
      </c>
      <c r="AR774" s="8">
        <f t="shared" si="444"/>
        <v>203.34644826666667</v>
      </c>
      <c r="AS774" s="8" t="str">
        <f t="shared" si="445"/>
        <v>MES008_E1</v>
      </c>
      <c r="AT774" s="8">
        <f t="shared" si="446"/>
        <v>1020</v>
      </c>
      <c r="AU774" s="8">
        <f t="shared" si="447"/>
        <v>1020</v>
      </c>
      <c r="AV774" s="8">
        <f t="shared" si="448"/>
        <v>1020</v>
      </c>
      <c r="AW774" s="8">
        <f t="shared" si="449"/>
        <v>1020</v>
      </c>
      <c r="AX774" s="8">
        <f t="shared" si="450"/>
        <v>1020</v>
      </c>
      <c r="AY774" s="8">
        <f t="shared" si="451"/>
        <v>1020</v>
      </c>
      <c r="AZ774" s="8">
        <f t="shared" si="452"/>
        <v>1015</v>
      </c>
      <c r="BA774" s="8">
        <f t="shared" si="453"/>
        <v>1005</v>
      </c>
      <c r="BB774" s="8">
        <f t="shared" si="454"/>
        <v>995</v>
      </c>
      <c r="BC774" s="8">
        <f t="shared" si="455"/>
        <v>990</v>
      </c>
      <c r="BD774" s="8">
        <f t="shared" si="456"/>
        <v>990</v>
      </c>
      <c r="BE774" s="8">
        <f t="shared" si="457"/>
        <v>990</v>
      </c>
      <c r="BF774" s="8">
        <f t="shared" si="458"/>
        <v>990</v>
      </c>
      <c r="BG774" s="8">
        <f t="shared" si="459"/>
        <v>990</v>
      </c>
      <c r="BH774" s="8" t="str">
        <f t="shared" si="460"/>
        <v/>
      </c>
      <c r="BI774" s="8" t="str">
        <f t="shared" si="461"/>
        <v/>
      </c>
      <c r="BJ774" s="8" t="str">
        <f t="shared" si="462"/>
        <v/>
      </c>
      <c r="BK774" s="8" t="str">
        <f t="shared" si="463"/>
        <v/>
      </c>
      <c r="BL774" s="8" t="str">
        <f t="shared" si="464"/>
        <v/>
      </c>
      <c r="BM774" s="8" t="str">
        <f t="shared" si="465"/>
        <v/>
      </c>
      <c r="BN774" s="8" t="str">
        <f t="shared" si="466"/>
        <v/>
      </c>
      <c r="BO774" s="8" t="str">
        <f t="shared" si="467"/>
        <v/>
      </c>
      <c r="BP774" s="8" t="str">
        <f t="shared" si="468"/>
        <v/>
      </c>
      <c r="BQ774" s="8" t="str">
        <f t="shared" si="469"/>
        <v/>
      </c>
    </row>
    <row r="775" spans="1:69" x14ac:dyDescent="0.2">
      <c r="A775" s="8" t="str">
        <f>Binning!B772</f>
        <v>CPU_SRAM</v>
      </c>
      <c r="B775" s="8" t="str">
        <f>Binning!C772</f>
        <v>MES009</v>
      </c>
      <c r="C775" s="8" t="str">
        <f>Binning!D772</f>
        <v>E1</v>
      </c>
      <c r="D775" s="8" t="str">
        <f>Binning!F772</f>
        <v>MES009_E1</v>
      </c>
      <c r="E775" s="8" t="str">
        <f>Binning!G772</f>
        <v>Bin1</v>
      </c>
      <c r="F775" s="8">
        <f>Binning!H772</f>
        <v>1225</v>
      </c>
      <c r="G775" s="8">
        <f>Binning!I772</f>
        <v>145</v>
      </c>
      <c r="H775" s="8">
        <f>Binning!J772</f>
        <v>117.4</v>
      </c>
      <c r="J775" s="8">
        <f>Binning!L772</f>
        <v>925</v>
      </c>
      <c r="K775" s="8">
        <f>Binning!M772</f>
        <v>900</v>
      </c>
      <c r="L775" s="8">
        <f>Binning!N772</f>
        <v>95</v>
      </c>
      <c r="M775" s="8">
        <f>Binning!Y772</f>
        <v>5</v>
      </c>
      <c r="O775" s="8">
        <f t="shared" si="475"/>
        <v>135</v>
      </c>
      <c r="P775" s="8">
        <f t="shared" si="476"/>
        <v>203.34644826666667</v>
      </c>
      <c r="Q775" s="8" t="str">
        <f t="shared" si="442"/>
        <v>MES009_E1</v>
      </c>
      <c r="R775" s="8">
        <f t="shared" si="477"/>
        <v>925</v>
      </c>
      <c r="S775" s="8">
        <f t="shared" si="477"/>
        <v>925</v>
      </c>
      <c r="T775" s="8">
        <f t="shared" si="477"/>
        <v>925</v>
      </c>
      <c r="U775" s="8">
        <f t="shared" si="477"/>
        <v>925</v>
      </c>
      <c r="V775" s="8">
        <f t="shared" si="477"/>
        <v>925</v>
      </c>
      <c r="W775" s="8">
        <f t="shared" si="477"/>
        <v>925</v>
      </c>
      <c r="X775" s="8">
        <f t="shared" si="477"/>
        <v>920</v>
      </c>
      <c r="Y775" s="8">
        <f t="shared" si="477"/>
        <v>910</v>
      </c>
      <c r="Z775" s="8">
        <f t="shared" si="477"/>
        <v>900</v>
      </c>
      <c r="AA775" s="8">
        <f t="shared" si="477"/>
        <v>900</v>
      </c>
      <c r="AB775" s="8">
        <f t="shared" si="477"/>
        <v>900</v>
      </c>
      <c r="AC775" s="8">
        <f t="shared" si="477"/>
        <v>900</v>
      </c>
      <c r="AD775" s="8">
        <f t="shared" si="477"/>
        <v>900</v>
      </c>
      <c r="AE775" s="8">
        <f t="shared" si="477"/>
        <v>900</v>
      </c>
      <c r="AF775" s="8" t="str">
        <f t="shared" si="477"/>
        <v/>
      </c>
      <c r="AG775" s="8" t="str">
        <f t="shared" si="471"/>
        <v/>
      </c>
      <c r="AH775" s="8" t="str">
        <f t="shared" si="471"/>
        <v/>
      </c>
      <c r="AI775" s="8" t="str">
        <f t="shared" si="471"/>
        <v/>
      </c>
      <c r="AJ775" s="8" t="str">
        <f t="shared" si="471"/>
        <v/>
      </c>
      <c r="AK775" s="8" t="str">
        <f t="shared" si="471"/>
        <v/>
      </c>
      <c r="AL775" s="8" t="str">
        <f t="shared" si="471"/>
        <v/>
      </c>
      <c r="AM775" s="8" t="str">
        <f t="shared" si="471"/>
        <v/>
      </c>
      <c r="AN775" s="8" t="str">
        <f t="shared" si="471"/>
        <v/>
      </c>
      <c r="AO775" s="8" t="str">
        <f t="shared" si="471"/>
        <v/>
      </c>
      <c r="AQ775" s="8">
        <f t="shared" si="443"/>
        <v>135</v>
      </c>
      <c r="AR775" s="8">
        <f t="shared" si="444"/>
        <v>203.34644826666667</v>
      </c>
      <c r="AS775" s="8" t="str">
        <f t="shared" si="445"/>
        <v>MES009_E1</v>
      </c>
      <c r="AT775" s="8">
        <f t="shared" si="446"/>
        <v>1020</v>
      </c>
      <c r="AU775" s="8">
        <f t="shared" si="447"/>
        <v>1020</v>
      </c>
      <c r="AV775" s="8">
        <f t="shared" si="448"/>
        <v>1020</v>
      </c>
      <c r="AW775" s="8">
        <f t="shared" si="449"/>
        <v>1020</v>
      </c>
      <c r="AX775" s="8">
        <f t="shared" si="450"/>
        <v>1020</v>
      </c>
      <c r="AY775" s="8">
        <f t="shared" si="451"/>
        <v>1020</v>
      </c>
      <c r="AZ775" s="8">
        <f t="shared" si="452"/>
        <v>1015</v>
      </c>
      <c r="BA775" s="8">
        <f t="shared" si="453"/>
        <v>1005</v>
      </c>
      <c r="BB775" s="8">
        <f t="shared" si="454"/>
        <v>995</v>
      </c>
      <c r="BC775" s="8">
        <f t="shared" si="455"/>
        <v>995</v>
      </c>
      <c r="BD775" s="8">
        <f t="shared" si="456"/>
        <v>995</v>
      </c>
      <c r="BE775" s="8">
        <f t="shared" si="457"/>
        <v>995</v>
      </c>
      <c r="BF775" s="8">
        <f t="shared" si="458"/>
        <v>995</v>
      </c>
      <c r="BG775" s="8">
        <f t="shared" si="459"/>
        <v>995</v>
      </c>
      <c r="BH775" s="8" t="str">
        <f t="shared" si="460"/>
        <v/>
      </c>
      <c r="BI775" s="8" t="str">
        <f t="shared" si="461"/>
        <v/>
      </c>
      <c r="BJ775" s="8" t="str">
        <f t="shared" si="462"/>
        <v/>
      </c>
      <c r="BK775" s="8" t="str">
        <f t="shared" si="463"/>
        <v/>
      </c>
      <c r="BL775" s="8" t="str">
        <f t="shared" si="464"/>
        <v/>
      </c>
      <c r="BM775" s="8" t="str">
        <f t="shared" si="465"/>
        <v/>
      </c>
      <c r="BN775" s="8" t="str">
        <f t="shared" si="466"/>
        <v/>
      </c>
      <c r="BO775" s="8" t="str">
        <f t="shared" si="467"/>
        <v/>
      </c>
      <c r="BP775" s="8" t="str">
        <f t="shared" si="468"/>
        <v/>
      </c>
      <c r="BQ775" s="8" t="str">
        <f t="shared" si="469"/>
        <v/>
      </c>
    </row>
  </sheetData>
  <mergeCells count="2">
    <mergeCell ref="O1:O2"/>
    <mergeCell ref="AQ1:AQ2"/>
  </mergeCells>
  <pageMargins left="0.75" right="0.75" top="1" bottom="1" header="0.5" footer="0.5"/>
  <pageSetup orientation="portrait" horizontalDpi="4294967292" verticalDpi="429496729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5"/>
  <sheetViews>
    <sheetView zoomScale="120" zoomScaleNormal="120" workbookViewId="0">
      <selection activeCell="C52" sqref="C52"/>
    </sheetView>
  </sheetViews>
  <sheetFormatPr baseColWidth="10" defaultRowHeight="16" x14ac:dyDescent="0.2"/>
  <cols>
    <col min="1" max="1" width="10.83203125" style="6"/>
    <col min="2" max="2" width="10.5" style="6" bestFit="1" customWidth="1"/>
    <col min="3" max="3" width="14.1640625" style="6" bestFit="1" customWidth="1"/>
    <col min="4" max="6" width="10.83203125" style="6"/>
    <col min="7" max="7" width="12" style="6" bestFit="1" customWidth="1"/>
    <col min="8" max="8" width="10.83203125" style="6"/>
    <col min="9" max="9" width="10.83203125" style="6" customWidth="1"/>
    <col min="10" max="11" width="10.83203125" style="6" hidden="1" customWidth="1"/>
    <col min="12" max="16" width="10.83203125" style="6" customWidth="1"/>
    <col min="17" max="16384" width="10.83203125" style="6"/>
  </cols>
  <sheetData>
    <row r="1" spans="1:15" x14ac:dyDescent="0.2">
      <c r="A1" s="30" t="s">
        <v>203</v>
      </c>
      <c r="B1" s="30" t="s">
        <v>204</v>
      </c>
      <c r="C1" s="30" t="s">
        <v>321</v>
      </c>
      <c r="D1" s="30" t="s">
        <v>203</v>
      </c>
      <c r="E1" s="30" t="s">
        <v>204</v>
      </c>
      <c r="F1" s="30" t="s">
        <v>205</v>
      </c>
      <c r="G1" s="30" t="s">
        <v>206</v>
      </c>
      <c r="I1" s="30" t="s">
        <v>327</v>
      </c>
      <c r="J1" s="6" t="s">
        <v>328</v>
      </c>
      <c r="K1" s="6" t="s">
        <v>329</v>
      </c>
      <c r="M1" s="6" t="s">
        <v>330</v>
      </c>
      <c r="N1" s="6" t="s">
        <v>331</v>
      </c>
      <c r="O1" s="6" t="s">
        <v>332</v>
      </c>
    </row>
    <row r="2" spans="1:15" x14ac:dyDescent="0.2">
      <c r="A2" s="6" t="s">
        <v>90</v>
      </c>
      <c r="B2" s="6" t="s">
        <v>47</v>
      </c>
      <c r="C2" s="8">
        <v>630.00000000000011</v>
      </c>
      <c r="D2" s="8">
        <f>INDEX(Binning!$F$3:$AY$856,MATCH(J2,Binning!$F$3:$F$856,0),MATCH(Binning!$AY$2,Binning!$F$2:$AY$2,0))</f>
        <v>570</v>
      </c>
      <c r="E2" s="8">
        <f>INDEX(Binning!$F$3:$AY$856,MATCH(K2,Binning!$F$3:$F$856,0),MATCH(Binning!$AX$2,Binning!$F$2:$AY$2,0))</f>
        <v>995</v>
      </c>
      <c r="F2" s="8">
        <f>E2-D2</f>
        <v>425</v>
      </c>
      <c r="G2" s="6">
        <f>C2-F2</f>
        <v>205.00000000000011</v>
      </c>
      <c r="J2" s="6" t="str">
        <f t="shared" ref="J2:J21" si="0">CONCATENATE(VLOOKUP(A2,$M:$O,2,0),"_E1")</f>
        <v>MP001_E1</v>
      </c>
      <c r="K2" s="6" t="str">
        <f t="shared" ref="K2:K15" si="1">CONCATENATE(VLOOKUP(B2,$M:$O,3,0),"_E1")</f>
        <v>MS005_E1</v>
      </c>
      <c r="M2" s="6" t="s">
        <v>90</v>
      </c>
      <c r="N2" s="6" t="s">
        <v>144</v>
      </c>
      <c r="O2" s="190" t="s">
        <v>376</v>
      </c>
    </row>
    <row r="3" spans="1:15" x14ac:dyDescent="0.2">
      <c r="A3" s="6" t="s">
        <v>47</v>
      </c>
      <c r="B3" s="6" t="s">
        <v>90</v>
      </c>
      <c r="C3" s="8">
        <v>782.99999999999989</v>
      </c>
      <c r="D3" s="8">
        <f>INDEX(Binning!$F$3:$AY$856,MATCH(J3,Binning!$F$3:$F$856,0),MATCH(Binning!$AY$2,Binning!$F$2:$AY$2,0))</f>
        <v>585</v>
      </c>
      <c r="E3" s="8">
        <f>INDEX(Binning!$F$3:$AY$856,MATCH(K3,Binning!$F$3:$F$856,0),MATCH(Binning!$AX$2,Binning!$F$2:$AY$2,0))</f>
        <v>1290</v>
      </c>
      <c r="F3" s="8">
        <f t="shared" ref="F3:F15" si="2">E3-D3</f>
        <v>705</v>
      </c>
      <c r="G3" s="6">
        <f t="shared" ref="G3:G15" si="3">C3-F3</f>
        <v>77.999999999999886</v>
      </c>
      <c r="J3" s="6" t="str">
        <f t="shared" si="0"/>
        <v>MS001_E1</v>
      </c>
      <c r="K3" s="6" t="str">
        <f t="shared" si="1"/>
        <v>MP00I_E1</v>
      </c>
      <c r="M3" s="6" t="s">
        <v>45</v>
      </c>
      <c r="N3" s="6" t="s">
        <v>153</v>
      </c>
      <c r="O3" s="6" t="s">
        <v>346</v>
      </c>
    </row>
    <row r="4" spans="1:15" x14ac:dyDescent="0.2">
      <c r="A4" s="6" t="s">
        <v>45</v>
      </c>
      <c r="B4" s="6" t="s">
        <v>47</v>
      </c>
      <c r="C4" s="8">
        <v>670.00000000000011</v>
      </c>
      <c r="D4" s="8">
        <f>INDEX(Binning!$F$3:$AY$856,MATCH(J4,Binning!$F$3:$F$856,0),MATCH(Binning!$AY$2,Binning!$F$2:$AY$2,0))</f>
        <v>530</v>
      </c>
      <c r="E4" s="8">
        <f>INDEX(Binning!$F$3:$AY$856,MATCH(K4,Binning!$F$3:$F$856,0),MATCH(Binning!$AX$2,Binning!$F$2:$AY$2,0))</f>
        <v>995</v>
      </c>
      <c r="F4" s="8">
        <f t="shared" si="2"/>
        <v>465</v>
      </c>
      <c r="G4" s="6">
        <f t="shared" si="3"/>
        <v>205.00000000000011</v>
      </c>
      <c r="J4" s="6" t="str">
        <f t="shared" si="0"/>
        <v>ME001_E1</v>
      </c>
      <c r="K4" s="6" t="str">
        <f t="shared" si="1"/>
        <v>MS005_E1</v>
      </c>
      <c r="M4" s="6" t="s">
        <v>46</v>
      </c>
      <c r="N4" s="6" t="s">
        <v>181</v>
      </c>
      <c r="O4" s="190" t="s">
        <v>378</v>
      </c>
    </row>
    <row r="5" spans="1:15" x14ac:dyDescent="0.2">
      <c r="A5" s="6" t="s">
        <v>47</v>
      </c>
      <c r="B5" s="6" t="s">
        <v>45</v>
      </c>
      <c r="C5" s="8">
        <v>585</v>
      </c>
      <c r="D5" s="8">
        <f>INDEX(Binning!$F$3:$AY$856,MATCH(J5,Binning!$F$3:$F$856,0),MATCH(Binning!$AY$2,Binning!$F$2:$AY$2,0))</f>
        <v>585</v>
      </c>
      <c r="E5" s="8">
        <f>INDEX(Binning!$F$3:$AY$856,MATCH(K5,Binning!$F$3:$F$856,0),MATCH(Binning!$AX$2,Binning!$F$2:$AY$2,0))</f>
        <v>1000</v>
      </c>
      <c r="F5" s="8">
        <f t="shared" si="2"/>
        <v>415</v>
      </c>
      <c r="G5" s="6">
        <f t="shared" si="3"/>
        <v>170</v>
      </c>
      <c r="J5" s="6" t="str">
        <f t="shared" si="0"/>
        <v>MS001_E1</v>
      </c>
      <c r="K5" s="6" t="str">
        <f t="shared" si="1"/>
        <v>ME009_E1</v>
      </c>
      <c r="M5" s="6" t="s">
        <v>47</v>
      </c>
      <c r="N5" s="6" t="s">
        <v>18</v>
      </c>
      <c r="O5" s="6" t="s">
        <v>349</v>
      </c>
    </row>
    <row r="6" spans="1:15" x14ac:dyDescent="0.2">
      <c r="A6" s="6" t="s">
        <v>46</v>
      </c>
      <c r="B6" s="6" t="s">
        <v>47</v>
      </c>
      <c r="C6" s="8">
        <v>615.00000000000011</v>
      </c>
      <c r="D6" s="8">
        <f>INDEX(Binning!$F$3:$AY$856,MATCH(J6,Binning!$F$3:$F$856,0),MATCH(Binning!$AY$2,Binning!$F$2:$AY$2,0))</f>
        <v>575</v>
      </c>
      <c r="E6" s="8">
        <f>INDEX(Binning!$F$3:$AY$856,MATCH(K6,Binning!$F$3:$F$856,0),MATCH(Binning!$AX$2,Binning!$F$2:$AY$2,0))</f>
        <v>995</v>
      </c>
      <c r="F6" s="8">
        <f t="shared" si="2"/>
        <v>420</v>
      </c>
      <c r="G6" s="6">
        <f t="shared" si="3"/>
        <v>195.00000000000011</v>
      </c>
      <c r="J6" s="6" t="str">
        <f t="shared" si="0"/>
        <v>MG001_E1</v>
      </c>
      <c r="K6" s="6" t="str">
        <f t="shared" si="1"/>
        <v>MS005_E1</v>
      </c>
      <c r="M6" s="6" t="s">
        <v>207</v>
      </c>
      <c r="N6" s="6" t="s">
        <v>20</v>
      </c>
      <c r="O6" s="6" t="s">
        <v>404</v>
      </c>
    </row>
    <row r="7" spans="1:15" x14ac:dyDescent="0.2">
      <c r="A7" s="6" t="s">
        <v>47</v>
      </c>
      <c r="B7" s="6" t="s">
        <v>46</v>
      </c>
      <c r="C7" s="8">
        <v>635.99999999999989</v>
      </c>
      <c r="D7" s="8">
        <f>INDEX(Binning!$F$3:$AY$856,MATCH(J7,Binning!$F$3:$F$856,0),MATCH(Binning!$AY$2,Binning!$F$2:$AY$2,0))</f>
        <v>585</v>
      </c>
      <c r="E7" s="8">
        <f>INDEX(Binning!$F$3:$AY$856,MATCH(K7,Binning!$F$3:$F$856,0),MATCH(Binning!$AX$2,Binning!$F$2:$AY$2,0))</f>
        <v>1200</v>
      </c>
      <c r="F7" s="8">
        <f t="shared" si="2"/>
        <v>615</v>
      </c>
      <c r="G7" s="6">
        <f t="shared" si="3"/>
        <v>20.999999999999886</v>
      </c>
      <c r="J7" s="6" t="str">
        <f t="shared" si="0"/>
        <v>MS001_E1</v>
      </c>
      <c r="K7" s="6" t="str">
        <f t="shared" si="1"/>
        <v>MG00D_E1</v>
      </c>
      <c r="M7" s="6" t="s">
        <v>117</v>
      </c>
      <c r="N7" s="6" t="s">
        <v>118</v>
      </c>
      <c r="O7" s="6" t="s">
        <v>405</v>
      </c>
    </row>
    <row r="8" spans="1:15" x14ac:dyDescent="0.2">
      <c r="A8" s="6" t="s">
        <v>47</v>
      </c>
      <c r="B8" s="6" t="s">
        <v>117</v>
      </c>
      <c r="C8" s="8">
        <v>582.00000000000011</v>
      </c>
      <c r="D8" s="8">
        <f>INDEX(Binning!$F$3:$AY$856,MATCH(J8,Binning!$F$3:$F$856,0),MATCH(Binning!$AY$2,Binning!$F$2:$AY$2,0))</f>
        <v>585</v>
      </c>
      <c r="E8" s="8">
        <f>INDEX(Binning!$F$3:$AY$856,MATCH(K8,Binning!$F$3:$F$856,0),MATCH(Binning!$AX$2,Binning!$F$2:$AY$2,0))</f>
        <v>970</v>
      </c>
      <c r="F8" s="8">
        <f>E8-D8</f>
        <v>385</v>
      </c>
      <c r="G8" s="6">
        <f>C8-F8</f>
        <v>197.00000000000011</v>
      </c>
      <c r="J8" s="6" t="str">
        <f t="shared" si="0"/>
        <v>MS001_E1</v>
      </c>
      <c r="K8" s="6" t="str">
        <f t="shared" si="1"/>
        <v>MI004_E1</v>
      </c>
      <c r="M8" s="6" t="s">
        <v>23</v>
      </c>
      <c r="N8" s="6" t="str">
        <f>M8</f>
        <v>FIXED</v>
      </c>
      <c r="O8" s="6" t="str">
        <f>M8</f>
        <v>FIXED</v>
      </c>
    </row>
    <row r="9" spans="1:15" x14ac:dyDescent="0.2">
      <c r="A9" s="6" t="s">
        <v>117</v>
      </c>
      <c r="B9" s="6" t="s">
        <v>47</v>
      </c>
      <c r="C9" s="8">
        <v>610.00000000000011</v>
      </c>
      <c r="D9" s="8">
        <f>INDEX(Binning!$F$3:$AY$856,MATCH(J9,Binning!$F$3:$F$856,0),MATCH(Binning!$AY$2,Binning!$F$2:$AY$2,0))</f>
        <v>545</v>
      </c>
      <c r="E9" s="8">
        <f>INDEX(Binning!$F$3:$AY$856,MATCH(K9,Binning!$F$3:$F$856,0),MATCH(Binning!$AX$2,Binning!$F$2:$AY$2,0))</f>
        <v>995</v>
      </c>
      <c r="F9" s="8">
        <f>E9-D9</f>
        <v>450</v>
      </c>
      <c r="G9" s="6">
        <f>C9-F9</f>
        <v>160.00000000000011</v>
      </c>
      <c r="J9" s="6" t="str">
        <f t="shared" si="0"/>
        <v>MI001_E1</v>
      </c>
      <c r="K9" s="6" t="str">
        <f t="shared" si="1"/>
        <v>MS005_E1</v>
      </c>
      <c r="M9" s="6" t="s">
        <v>24</v>
      </c>
      <c r="N9" s="6" t="str">
        <f>M9</f>
        <v>LOW</v>
      </c>
      <c r="O9" s="6" t="str">
        <f>M9</f>
        <v>LOW</v>
      </c>
    </row>
    <row r="10" spans="1:15" x14ac:dyDescent="0.2">
      <c r="A10" s="6" t="s">
        <v>24</v>
      </c>
      <c r="B10" s="6" t="s">
        <v>47</v>
      </c>
      <c r="C10" s="8">
        <v>460.00000000000006</v>
      </c>
      <c r="D10" s="8">
        <f>INDEX(Binning!$F$3:$AY$856,MATCH(J10,Binning!$F$3:$F$856,0),MATCH(Binning!$AY$2,Binning!$F$2:$AY$2,0))</f>
        <v>770</v>
      </c>
      <c r="E10" s="8">
        <f>INDEX(Binning!$F$3:$AY$856,MATCH(K10,Binning!$F$3:$F$856,0),MATCH(Binning!$AX$2,Binning!$F$2:$AY$2,0))</f>
        <v>995</v>
      </c>
      <c r="F10" s="8">
        <f t="shared" si="2"/>
        <v>225</v>
      </c>
      <c r="G10" s="6">
        <f t="shared" si="3"/>
        <v>235.00000000000006</v>
      </c>
      <c r="J10" s="6" t="str">
        <f t="shared" si="0"/>
        <v>LOW_E1</v>
      </c>
      <c r="K10" s="6" t="str">
        <f t="shared" si="1"/>
        <v>MS005_E1</v>
      </c>
      <c r="M10" s="6" t="s">
        <v>121</v>
      </c>
      <c r="N10" s="6" t="str">
        <f>M10</f>
        <v>SRAM</v>
      </c>
      <c r="O10" s="6" t="str">
        <f>M10</f>
        <v>SRAM</v>
      </c>
    </row>
    <row r="11" spans="1:15" x14ac:dyDescent="0.2">
      <c r="A11" s="6" t="s">
        <v>47</v>
      </c>
      <c r="B11" s="6" t="s">
        <v>24</v>
      </c>
      <c r="C11" s="8">
        <v>268</v>
      </c>
      <c r="D11" s="8">
        <f>INDEX(Binning!$F$3:$AY$856,MATCH(J11,Binning!$F$3:$F$856,0),MATCH(Binning!$AY$2,Binning!$F$2:$AY$2,0))</f>
        <v>585</v>
      </c>
      <c r="E11" s="8">
        <f>INDEX(Binning!$F$3:$AY$856,MATCH(K11,Binning!$F$3:$F$856,0),MATCH(Binning!$AX$2,Binning!$F$2:$AY$2,0))</f>
        <v>770</v>
      </c>
      <c r="F11" s="8">
        <f t="shared" si="2"/>
        <v>185</v>
      </c>
      <c r="G11" s="6">
        <f t="shared" si="3"/>
        <v>83</v>
      </c>
      <c r="J11" s="6" t="str">
        <f t="shared" si="0"/>
        <v>MS001_E1</v>
      </c>
      <c r="K11" s="6" t="str">
        <f t="shared" si="1"/>
        <v>LOW_E1</v>
      </c>
      <c r="M11" s="6" t="s">
        <v>266</v>
      </c>
      <c r="N11" s="6" t="s">
        <v>266</v>
      </c>
      <c r="O11" s="6" t="s">
        <v>266</v>
      </c>
    </row>
    <row r="12" spans="1:15" x14ac:dyDescent="0.2">
      <c r="A12" s="6" t="s">
        <v>47</v>
      </c>
      <c r="B12" s="6" t="s">
        <v>23</v>
      </c>
      <c r="C12" s="8">
        <v>356</v>
      </c>
      <c r="D12" s="8">
        <f>INDEX(Binning!$F$3:$AY$856,MATCH(J12,Binning!$F$3:$F$856,0),MATCH(Binning!$AY$2,Binning!$F$2:$AY$2,0))</f>
        <v>585</v>
      </c>
      <c r="E12" s="8">
        <f>INDEX(Binning!$F$3:$AY$856,MATCH(K12,Binning!$F$3:$F$856,0),MATCH(Binning!$AX$2,Binning!$F$2:$AY$2,0))</f>
        <v>810</v>
      </c>
      <c r="F12" s="8">
        <f t="shared" si="2"/>
        <v>225</v>
      </c>
      <c r="G12" s="6">
        <f t="shared" si="3"/>
        <v>131</v>
      </c>
      <c r="J12" s="6" t="str">
        <f t="shared" si="0"/>
        <v>MS001_E1</v>
      </c>
      <c r="K12" s="6" t="str">
        <f t="shared" si="1"/>
        <v>FIXED_E1</v>
      </c>
    </row>
    <row r="13" spans="1:15" x14ac:dyDescent="0.2">
      <c r="A13" s="6" t="s">
        <v>23</v>
      </c>
      <c r="B13" s="6" t="s">
        <v>47</v>
      </c>
      <c r="C13" s="8">
        <v>450.00000000000006</v>
      </c>
      <c r="D13" s="8">
        <f>INDEX(Binning!$F$3:$AY$856,MATCH(J13,Binning!$F$3:$F$856,0),MATCH(Binning!$AY$2,Binning!$F$2:$AY$2,0))</f>
        <v>810</v>
      </c>
      <c r="E13" s="8">
        <f>INDEX(Binning!$F$3:$AY$856,MATCH(K13,Binning!$F$3:$F$856,0),MATCH(Binning!$AX$2,Binning!$F$2:$AY$2,0))</f>
        <v>995</v>
      </c>
      <c r="F13" s="8">
        <f t="shared" si="2"/>
        <v>185</v>
      </c>
      <c r="G13" s="6">
        <f t="shared" si="3"/>
        <v>265.00000000000006</v>
      </c>
      <c r="J13" s="6" t="str">
        <f t="shared" si="0"/>
        <v>FIXED_E1</v>
      </c>
      <c r="K13" s="6" t="str">
        <f t="shared" si="1"/>
        <v>MS005_E1</v>
      </c>
    </row>
    <row r="14" spans="1:15" x14ac:dyDescent="0.2">
      <c r="A14" s="6" t="s">
        <v>47</v>
      </c>
      <c r="B14" s="6" t="s">
        <v>207</v>
      </c>
      <c r="C14" s="8">
        <v>583</v>
      </c>
      <c r="D14" s="8">
        <f>INDEX(Binning!$F$3:$AY$856,MATCH(J14,Binning!$F$3:$F$856,0),MATCH(Binning!$AY$2,Binning!$F$2:$AY$2,0))</f>
        <v>585</v>
      </c>
      <c r="E14" s="8">
        <f>INDEX(Binning!$F$3:$AY$856,MATCH(K14,Binning!$F$3:$F$856,0),MATCH(Binning!$AX$2,Binning!$F$2:$AY$2,0))</f>
        <v>1055</v>
      </c>
      <c r="F14" s="8">
        <f t="shared" si="2"/>
        <v>470</v>
      </c>
      <c r="G14" s="6">
        <f t="shared" si="3"/>
        <v>113</v>
      </c>
      <c r="J14" s="6" t="str">
        <f t="shared" si="0"/>
        <v>MS001_E1</v>
      </c>
      <c r="K14" s="6" t="str">
        <f t="shared" si="1"/>
        <v>MD009_E1</v>
      </c>
    </row>
    <row r="15" spans="1:15" x14ac:dyDescent="0.2">
      <c r="A15" s="6" t="s">
        <v>207</v>
      </c>
      <c r="B15" s="6" t="s">
        <v>47</v>
      </c>
      <c r="C15" s="8">
        <v>580.00000000000011</v>
      </c>
      <c r="D15" s="8">
        <f>INDEX(Binning!$F$3:$AY$856,MATCH(J15,Binning!$F$3:$F$856,0),MATCH(Binning!$AY$2,Binning!$F$2:$AY$2,0))</f>
        <v>580</v>
      </c>
      <c r="E15" s="8">
        <f>INDEX(Binning!$F$3:$AY$856,MATCH(K15,Binning!$F$3:$F$856,0),MATCH(Binning!$AX$2,Binning!$F$2:$AY$2,0))</f>
        <v>995</v>
      </c>
      <c r="F15" s="8">
        <f t="shared" si="2"/>
        <v>415</v>
      </c>
      <c r="G15" s="6">
        <f t="shared" si="3"/>
        <v>165.00000000000011</v>
      </c>
      <c r="J15" s="6" t="str">
        <f t="shared" si="0"/>
        <v>MD001_E1</v>
      </c>
      <c r="K15" s="6" t="str">
        <f t="shared" si="1"/>
        <v>MS005_E1</v>
      </c>
    </row>
    <row r="16" spans="1:15" x14ac:dyDescent="0.2">
      <c r="A16" s="6" t="s">
        <v>90</v>
      </c>
      <c r="B16" s="6" t="s">
        <v>133</v>
      </c>
      <c r="C16" s="8">
        <v>833</v>
      </c>
      <c r="D16" s="8">
        <f>INDEX(Binning!$F$3:$AY$856,MATCH(J16,Binning!$F$3:$F$856,0),MATCH(Binning!$AY$2,Binning!$F$2:$AY$2,0))</f>
        <v>570</v>
      </c>
      <c r="E16" s="8">
        <f>INDEX(Binning!$F$3:$AY$856,MATCH(K16,Binning!$F$3:$F$856,0),MATCH(Binning!$AX$2,Binning!$F$2:$AY$2,0))</f>
        <v>760</v>
      </c>
      <c r="F16" s="8">
        <f t="shared" ref="F16:F27" si="4">E16-D16</f>
        <v>190</v>
      </c>
      <c r="G16" s="6">
        <f t="shared" ref="G16:G27" si="5">C16-F16</f>
        <v>643</v>
      </c>
      <c r="J16" s="6" t="str">
        <f t="shared" si="0"/>
        <v>MP001_E1</v>
      </c>
      <c r="K16" s="6" t="s">
        <v>333</v>
      </c>
    </row>
    <row r="17" spans="1:11" x14ac:dyDescent="0.2">
      <c r="A17" s="6" t="s">
        <v>45</v>
      </c>
      <c r="B17" s="6" t="s">
        <v>133</v>
      </c>
      <c r="C17" s="8">
        <v>873</v>
      </c>
      <c r="D17" s="8">
        <f>INDEX(Binning!$F$3:$AY$856,MATCH(J17,Binning!$F$3:$F$856,0),MATCH(Binning!$AY$2,Binning!$F$2:$AY$2,0))</f>
        <v>530</v>
      </c>
      <c r="E17" s="8">
        <f>INDEX(Binning!$F$3:$AY$856,MATCH(K17,Binning!$F$3:$F$856,0),MATCH(Binning!$AX$2,Binning!$F$2:$AY$2,0))</f>
        <v>760</v>
      </c>
      <c r="F17" s="8">
        <f t="shared" si="4"/>
        <v>230</v>
      </c>
      <c r="G17" s="6">
        <f t="shared" si="5"/>
        <v>643</v>
      </c>
      <c r="J17" s="6" t="str">
        <f t="shared" si="0"/>
        <v>ME001_E1</v>
      </c>
      <c r="K17" s="6" t="s">
        <v>334</v>
      </c>
    </row>
    <row r="18" spans="1:11" x14ac:dyDescent="0.2">
      <c r="A18" s="6" t="s">
        <v>46</v>
      </c>
      <c r="B18" s="6" t="s">
        <v>121</v>
      </c>
      <c r="C18" s="8">
        <v>365</v>
      </c>
      <c r="D18" s="8">
        <f>INDEX(Binning!$F$3:$AY$856,MATCH(J18,Binning!$F$3:$F$856,0),MATCH(Binning!$AY$2,Binning!$F$2:$AY$2,0))</f>
        <v>575</v>
      </c>
      <c r="E18" s="8">
        <f>INDEX(Binning!$F$3:$AY$856,MATCH(K18,Binning!$F$3:$F$856,0),MATCH(Binning!$AX$2,Binning!$F$2:$AY$2,0))</f>
        <v>820</v>
      </c>
      <c r="F18" s="8">
        <f t="shared" si="4"/>
        <v>245</v>
      </c>
      <c r="G18" s="6">
        <f t="shared" si="5"/>
        <v>120</v>
      </c>
      <c r="J18" s="6" t="str">
        <f t="shared" si="0"/>
        <v>MG001_E1</v>
      </c>
      <c r="K18" s="6" t="str">
        <f t="shared" ref="K18:K27" si="6">CONCATENATE(VLOOKUP(B18,$M:$O,3,0),"_E1")</f>
        <v>SRAM_E1</v>
      </c>
    </row>
    <row r="19" spans="1:11" x14ac:dyDescent="0.2">
      <c r="A19" s="6" t="s">
        <v>47</v>
      </c>
      <c r="B19" s="6" t="s">
        <v>121</v>
      </c>
      <c r="C19" s="8">
        <v>329.99999999999994</v>
      </c>
      <c r="D19" s="8">
        <f>INDEX(Binning!$F$3:$AY$856,MATCH(J19,Binning!$F$3:$F$856,0),MATCH(Binning!$AY$2,Binning!$F$2:$AY$2,0))</f>
        <v>585</v>
      </c>
      <c r="E19" s="8">
        <f>INDEX(Binning!$F$3:$AY$856,MATCH(K19,Binning!$F$3:$F$856,0),MATCH(Binning!$AX$2,Binning!$F$2:$AY$2,0))</f>
        <v>820</v>
      </c>
      <c r="F19" s="8">
        <f t="shared" si="4"/>
        <v>235</v>
      </c>
      <c r="G19" s="6">
        <f t="shared" si="5"/>
        <v>94.999999999999943</v>
      </c>
      <c r="J19" s="6" t="str">
        <f t="shared" si="0"/>
        <v>MS001_E1</v>
      </c>
      <c r="K19" s="6" t="str">
        <f t="shared" si="6"/>
        <v>SRAM_E1</v>
      </c>
    </row>
    <row r="20" spans="1:11" x14ac:dyDescent="0.2">
      <c r="A20" s="6" t="s">
        <v>117</v>
      </c>
      <c r="B20" s="6" t="s">
        <v>121</v>
      </c>
      <c r="C20" s="8">
        <v>309.99999999999994</v>
      </c>
      <c r="D20" s="8">
        <f>INDEX(Binning!$F$3:$AY$856,MATCH(J20,Binning!$F$3:$F$856,0),MATCH(Binning!$AY$2,Binning!$F$2:$AY$2,0))</f>
        <v>545</v>
      </c>
      <c r="E20" s="8">
        <f>INDEX(Binning!$F$3:$AY$856,MATCH(K20,Binning!$F$3:$F$856,0),MATCH(Binning!$AX$2,Binning!$F$2:$AY$2,0))</f>
        <v>820</v>
      </c>
      <c r="F20" s="8">
        <f>E20-D20</f>
        <v>275</v>
      </c>
      <c r="G20" s="6">
        <f>C20-F20</f>
        <v>34.999999999999943</v>
      </c>
      <c r="J20" s="6" t="str">
        <f t="shared" si="0"/>
        <v>MI001_E1</v>
      </c>
      <c r="K20" s="6" t="str">
        <f t="shared" si="6"/>
        <v>SRAM_E1</v>
      </c>
    </row>
    <row r="21" spans="1:11" x14ac:dyDescent="0.2">
      <c r="A21" s="6" t="s">
        <v>207</v>
      </c>
      <c r="B21" s="6" t="s">
        <v>121</v>
      </c>
      <c r="C21" s="8">
        <v>300</v>
      </c>
      <c r="D21" s="8">
        <f>INDEX(Binning!$F$3:$AY$856,MATCH(J21,Binning!$F$3:$F$856,0),MATCH(Binning!$AY$2,Binning!$F$2:$AY$2,0))</f>
        <v>580</v>
      </c>
      <c r="E21" s="8">
        <f>INDEX(Binning!$F$3:$AY$856,MATCH(K21,Binning!$F$3:$F$856,0),MATCH(Binning!$AX$2,Binning!$F$2:$AY$2,0))</f>
        <v>820</v>
      </c>
      <c r="F21" s="8">
        <f t="shared" si="4"/>
        <v>240</v>
      </c>
      <c r="G21" s="6">
        <f t="shared" si="5"/>
        <v>60</v>
      </c>
      <c r="J21" s="6" t="str">
        <f t="shared" si="0"/>
        <v>MD001_E1</v>
      </c>
      <c r="K21" s="6" t="str">
        <f t="shared" si="6"/>
        <v>SRAM_E1</v>
      </c>
    </row>
    <row r="22" spans="1:11" x14ac:dyDescent="0.2">
      <c r="A22" s="24" t="s">
        <v>133</v>
      </c>
      <c r="B22" s="24" t="s">
        <v>90</v>
      </c>
      <c r="C22" s="8">
        <v>688</v>
      </c>
      <c r="D22" s="8">
        <f>INDEX(Binning!$F$3:$AY$856,MATCH(J22,Binning!$F$3:$F$856,0),MATCH(Binning!$AY$2,Binning!$F$2:$AY$2,0))</f>
        <v>760</v>
      </c>
      <c r="E22" s="8">
        <f>INDEX(Binning!$F$3:$AY$856,MATCH(K22,Binning!$F$3:$F$856,0),MATCH(Binning!$AX$2,Binning!$F$2:$AY$2,0))</f>
        <v>1290</v>
      </c>
      <c r="F22" s="8">
        <f t="shared" si="4"/>
        <v>530</v>
      </c>
      <c r="G22" s="6">
        <f t="shared" si="5"/>
        <v>158</v>
      </c>
      <c r="J22" s="6" t="s">
        <v>333</v>
      </c>
      <c r="K22" s="6" t="str">
        <f t="shared" si="6"/>
        <v>MP00I_E1</v>
      </c>
    </row>
    <row r="23" spans="1:11" x14ac:dyDescent="0.2">
      <c r="A23" s="24" t="s">
        <v>133</v>
      </c>
      <c r="B23" s="24" t="s">
        <v>45</v>
      </c>
      <c r="C23" s="8">
        <v>490</v>
      </c>
      <c r="D23" s="8">
        <f>INDEX(Binning!$F$3:$AY$856,MATCH(J23,Binning!$F$3:$F$856,0),MATCH(Binning!$AY$2,Binning!$F$2:$AY$2,0))</f>
        <v>760</v>
      </c>
      <c r="E23" s="8">
        <f>INDEX(Binning!$F$3:$AY$856,MATCH(K23,Binning!$F$3:$F$856,0),MATCH(Binning!$AX$2,Binning!$F$2:$AY$2,0))</f>
        <v>1000</v>
      </c>
      <c r="F23" s="8">
        <f t="shared" si="4"/>
        <v>240</v>
      </c>
      <c r="G23" s="6">
        <f t="shared" si="5"/>
        <v>250</v>
      </c>
      <c r="J23" s="6" t="s">
        <v>334</v>
      </c>
      <c r="K23" s="6" t="str">
        <f t="shared" si="6"/>
        <v>ME009_E1</v>
      </c>
    </row>
    <row r="24" spans="1:11" x14ac:dyDescent="0.2">
      <c r="A24" s="24" t="s">
        <v>121</v>
      </c>
      <c r="B24" s="24" t="s">
        <v>46</v>
      </c>
      <c r="C24" s="8">
        <v>204.99999999999997</v>
      </c>
      <c r="D24" s="8">
        <f>INDEX(Binning!$F$3:$AY$856,MATCH(J24,Binning!$F$3:$F$856,0),MATCH(Binning!$AY$2,Binning!$F$2:$AY$2,0))</f>
        <v>820</v>
      </c>
      <c r="E24" s="8">
        <f>INDEX(Binning!$F$3:$AY$856,MATCH(K24,Binning!$F$3:$F$856,0),MATCH(Binning!$AX$2,Binning!$F$2:$AY$2,0))</f>
        <v>1200</v>
      </c>
      <c r="F24" s="8">
        <f t="shared" si="4"/>
        <v>380</v>
      </c>
      <c r="G24" s="6">
        <f t="shared" si="5"/>
        <v>-175.00000000000003</v>
      </c>
      <c r="J24" s="6" t="str">
        <f>CONCATENATE(VLOOKUP(A24,$M:$O,2,0),"_E1")</f>
        <v>SRAM_E1</v>
      </c>
      <c r="K24" s="6" t="str">
        <f t="shared" si="6"/>
        <v>MG00D_E1</v>
      </c>
    </row>
    <row r="25" spans="1:11" x14ac:dyDescent="0.2">
      <c r="A25" s="24" t="s">
        <v>121</v>
      </c>
      <c r="B25" s="24" t="s">
        <v>47</v>
      </c>
      <c r="C25" s="8">
        <v>204.99999999999997</v>
      </c>
      <c r="D25" s="8">
        <f>INDEX(Binning!$F$3:$AY$856,MATCH(J25,Binning!$F$3:$F$856,0),MATCH(Binning!$AY$2,Binning!$F$2:$AY$2,0))</f>
        <v>820</v>
      </c>
      <c r="E25" s="8">
        <f>INDEX(Binning!$F$3:$AY$856,MATCH(K25,Binning!$F$3:$F$856,0),MATCH(Binning!$AX$2,Binning!$F$2:$AY$2,0))</f>
        <v>995</v>
      </c>
      <c r="F25" s="8">
        <f t="shared" si="4"/>
        <v>175</v>
      </c>
      <c r="G25" s="6">
        <f t="shared" si="5"/>
        <v>29.999999999999972</v>
      </c>
      <c r="J25" s="6" t="str">
        <f>CONCATENATE(VLOOKUP(A25,$M:$O,2,0),"_E1")</f>
        <v>SRAM_E1</v>
      </c>
      <c r="K25" s="6" t="str">
        <f t="shared" si="6"/>
        <v>MS005_E1</v>
      </c>
    </row>
    <row r="26" spans="1:11" x14ac:dyDescent="0.2">
      <c r="A26" s="24" t="s">
        <v>121</v>
      </c>
      <c r="B26" s="24" t="s">
        <v>117</v>
      </c>
      <c r="C26" s="8">
        <v>204.99999999999997</v>
      </c>
      <c r="D26" s="8">
        <f>INDEX(Binning!$F$3:$AY$856,MATCH(J26,Binning!$F$3:$F$856,0),MATCH(Binning!$AY$2,Binning!$F$2:$AY$2,0))</f>
        <v>820</v>
      </c>
      <c r="E26" s="8">
        <f>INDEX(Binning!$F$3:$AY$856,MATCH(K26,Binning!$F$3:$F$856,0),MATCH(Binning!$AX$2,Binning!$F$2:$AY$2,0))</f>
        <v>970</v>
      </c>
      <c r="F26" s="8">
        <f>E26-D26</f>
        <v>150</v>
      </c>
      <c r="G26" s="6">
        <f>C26-F26</f>
        <v>54.999999999999972</v>
      </c>
      <c r="J26" s="6" t="str">
        <f>CONCATENATE(VLOOKUP(A26,$M:$O,2,0),"_E1")</f>
        <v>SRAM_E1</v>
      </c>
      <c r="K26" s="6" t="str">
        <f t="shared" si="6"/>
        <v>MI004_E1</v>
      </c>
    </row>
    <row r="27" spans="1:11" x14ac:dyDescent="0.2">
      <c r="A27" s="24" t="s">
        <v>121</v>
      </c>
      <c r="B27" s="24" t="s">
        <v>207</v>
      </c>
      <c r="C27" s="8">
        <v>204.99999999999997</v>
      </c>
      <c r="D27" s="8">
        <f>INDEX(Binning!$F$3:$AY$856,MATCH(J27,Binning!$F$3:$F$856,0),MATCH(Binning!$AY$2,Binning!$F$2:$AY$2,0))</f>
        <v>820</v>
      </c>
      <c r="E27" s="8">
        <f>INDEX(Binning!$F$3:$AY$856,MATCH(K27,Binning!$F$3:$F$856,0),MATCH(Binning!$AX$2,Binning!$F$2:$AY$2,0))</f>
        <v>1055</v>
      </c>
      <c r="F27" s="8">
        <f t="shared" si="4"/>
        <v>235</v>
      </c>
      <c r="G27" s="6">
        <f t="shared" si="5"/>
        <v>-30.000000000000028</v>
      </c>
      <c r="J27" s="6" t="str">
        <f>CONCATENATE(VLOOKUP(A27,$M:$O,2,0),"_E1")</f>
        <v>SRAM_E1</v>
      </c>
      <c r="K27" s="6" t="str">
        <f t="shared" si="6"/>
        <v>MD009_E1</v>
      </c>
    </row>
    <row r="28" spans="1:11" x14ac:dyDescent="0.2">
      <c r="A28" s="6" t="s">
        <v>208</v>
      </c>
      <c r="B28" s="6" t="s">
        <v>207</v>
      </c>
      <c r="C28" s="8">
        <v>647.99999999999989</v>
      </c>
      <c r="D28" s="8">
        <v>550</v>
      </c>
      <c r="E28" s="8">
        <f>INDEX(Binning!$F$3:$AY$856,MATCH(K28,Binning!$F$3:$F$856,0),MATCH(Binning!$AX$2,Binning!$F$2:$AY$2,0))</f>
        <v>1055</v>
      </c>
      <c r="F28" s="8">
        <f>E28-D28</f>
        <v>505</v>
      </c>
      <c r="G28" s="6">
        <f>C28-F28</f>
        <v>142.99999999999989</v>
      </c>
      <c r="K28" s="6" t="str">
        <f>CONCATENATE(VLOOKUP(B28,$M:$O,3,0),"_E1")</f>
        <v>MD009_E1</v>
      </c>
    </row>
    <row r="30" spans="1:11" x14ac:dyDescent="0.2">
      <c r="A30" s="6" t="s">
        <v>221</v>
      </c>
      <c r="B30" s="6" t="s">
        <v>319</v>
      </c>
      <c r="C30" s="6" t="s">
        <v>320</v>
      </c>
      <c r="D30" s="6" t="s">
        <v>38</v>
      </c>
      <c r="E30" s="6" t="s">
        <v>37</v>
      </c>
      <c r="F30" s="6" t="s">
        <v>223</v>
      </c>
      <c r="G30" s="6" t="s">
        <v>224</v>
      </c>
    </row>
    <row r="31" spans="1:11" x14ac:dyDescent="0.2">
      <c r="A31" s="6" t="s">
        <v>90</v>
      </c>
      <c r="B31" s="6">
        <v>400</v>
      </c>
      <c r="C31" s="173">
        <v>1260</v>
      </c>
      <c r="D31" s="6">
        <f>INDEX(Binning!$F$3:$AY$856,MATCH(J31,Binning!$F$3:$F$856,0),MATCH(D$30,Binning!$F$2:$AY$2,0))</f>
        <v>570</v>
      </c>
      <c r="E31" s="6">
        <f>INDEX(Binning!$F$3:$AY$856,MATCH(K31,Binning!$F$3:$F$856,0),MATCH(E$30,Binning!$F$2:$AY$2,0))</f>
        <v>1290</v>
      </c>
      <c r="F31" s="6">
        <f>D31-B31</f>
        <v>170</v>
      </c>
      <c r="G31" s="6">
        <f>C31-E31</f>
        <v>-30</v>
      </c>
      <c r="J31" s="6" t="str">
        <f t="shared" ref="J31:J36" si="7">CONCATENATE(VLOOKUP(A31,$M:$O,2,0),"_E1")</f>
        <v>MP001_E1</v>
      </c>
      <c r="K31" s="6" t="str">
        <f t="shared" ref="K31:K36" si="8">CONCATENATE(VLOOKUP(A31,$M:$O,3,0),"_E1")</f>
        <v>MP00I_E1</v>
      </c>
    </row>
    <row r="32" spans="1:11" x14ac:dyDescent="0.2">
      <c r="A32" s="6" t="s">
        <v>45</v>
      </c>
      <c r="B32" s="6">
        <v>400</v>
      </c>
      <c r="C32" s="6">
        <v>1200</v>
      </c>
      <c r="D32" s="6">
        <f>INDEX(Binning!$F$3:$AY$856,MATCH(J32,Binning!$F$3:$F$856,0),MATCH(D$30,Binning!$F$2:$AY$2,0))</f>
        <v>530</v>
      </c>
      <c r="E32" s="6">
        <f>INDEX(Binning!$F$3:$AY$856,MATCH(K32,Binning!$F$3:$F$856,0),MATCH(E$30,Binning!$F$2:$AY$2,0))</f>
        <v>1000</v>
      </c>
      <c r="F32" s="6">
        <f t="shared" ref="F32:F40" si="9">D32-B32</f>
        <v>130</v>
      </c>
      <c r="G32" s="6">
        <f t="shared" ref="G32:G40" si="10">C32-E32</f>
        <v>200</v>
      </c>
      <c r="J32" s="6" t="str">
        <f t="shared" si="7"/>
        <v>ME001_E1</v>
      </c>
      <c r="K32" s="6" t="str">
        <f t="shared" si="8"/>
        <v>ME009_E1</v>
      </c>
    </row>
    <row r="33" spans="1:11" x14ac:dyDescent="0.2">
      <c r="A33" s="6" t="s">
        <v>46</v>
      </c>
      <c r="B33" s="6">
        <v>400</v>
      </c>
      <c r="C33" s="6">
        <v>1250</v>
      </c>
      <c r="D33" s="6">
        <f>INDEX(Binning!$F$3:$AY$856,MATCH(J33,Binning!$F$3:$F$856,0),MATCH(D$30,Binning!$F$2:$AY$2,0))</f>
        <v>575</v>
      </c>
      <c r="E33" s="6">
        <f>INDEX(Binning!$F$3:$AY$856,MATCH(K33,Binning!$F$3:$F$856,0),MATCH(E$30,Binning!$F$2:$AY$2,0))</f>
        <v>1200</v>
      </c>
      <c r="F33" s="6">
        <f t="shared" si="9"/>
        <v>175</v>
      </c>
      <c r="G33" s="6">
        <f t="shared" si="10"/>
        <v>50</v>
      </c>
      <c r="J33" s="6" t="str">
        <f t="shared" si="7"/>
        <v>MG001_E1</v>
      </c>
      <c r="K33" s="6" t="str">
        <f t="shared" si="8"/>
        <v>MG00D_E1</v>
      </c>
    </row>
    <row r="34" spans="1:11" x14ac:dyDescent="0.2">
      <c r="A34" s="6" t="s">
        <v>47</v>
      </c>
      <c r="B34" s="6">
        <v>400</v>
      </c>
      <c r="C34" s="6">
        <v>1200</v>
      </c>
      <c r="D34" s="6">
        <f>INDEX(Binning!$F$3:$AY$856,MATCH(J34,Binning!$F$3:$F$856,0),MATCH(D$30,Binning!$F$2:$AY$2,0))</f>
        <v>585</v>
      </c>
      <c r="E34" s="6">
        <f>INDEX(Binning!$F$3:$AY$856,MATCH(K34,Binning!$F$3:$F$856,0),MATCH(E$30,Binning!$F$2:$AY$2,0))</f>
        <v>995</v>
      </c>
      <c r="F34" s="6">
        <f t="shared" si="9"/>
        <v>185</v>
      </c>
      <c r="G34" s="6">
        <f t="shared" si="10"/>
        <v>205</v>
      </c>
      <c r="J34" s="6" t="str">
        <f t="shared" si="7"/>
        <v>MS001_E1</v>
      </c>
      <c r="K34" s="6" t="str">
        <f t="shared" si="8"/>
        <v>MS005_E1</v>
      </c>
    </row>
    <row r="35" spans="1:11" x14ac:dyDescent="0.2">
      <c r="A35" s="6" t="s">
        <v>207</v>
      </c>
      <c r="B35" s="6">
        <v>400</v>
      </c>
      <c r="C35" s="6">
        <v>1200</v>
      </c>
      <c r="D35" s="6">
        <f>INDEX(Binning!$F$3:$AY$856,MATCH(J35,Binning!$F$3:$F$856,0),MATCH(D$30,Binning!$F$2:$AY$2,0))</f>
        <v>580</v>
      </c>
      <c r="E35" s="6">
        <f>INDEX(Binning!$F$3:$AY$856,MATCH(K35,Binning!$F$3:$F$856,0),MATCH(E$30,Binning!$F$2:$AY$2,0))</f>
        <v>1055</v>
      </c>
      <c r="F35" s="6">
        <f t="shared" si="9"/>
        <v>180</v>
      </c>
      <c r="G35" s="6">
        <f t="shared" si="10"/>
        <v>145</v>
      </c>
      <c r="J35" s="6" t="str">
        <f t="shared" si="7"/>
        <v>MD001_E1</v>
      </c>
      <c r="K35" s="6" t="str">
        <f t="shared" si="8"/>
        <v>MD009_E1</v>
      </c>
    </row>
    <row r="36" spans="1:11" x14ac:dyDescent="0.2">
      <c r="A36" s="6" t="s">
        <v>117</v>
      </c>
      <c r="B36" s="6">
        <v>400</v>
      </c>
      <c r="C36" s="6">
        <v>1200</v>
      </c>
      <c r="D36" s="6">
        <f>INDEX(Binning!$F$3:$AY$856,MATCH(J36,Binning!$F$3:$F$856,0),MATCH(D$30,Binning!$F$2:$AY$2,0))</f>
        <v>545</v>
      </c>
      <c r="E36" s="6">
        <f>INDEX(Binning!$F$3:$AY$856,MATCH(K36,Binning!$F$3:$F$856,0),MATCH(E$30,Binning!$F$2:$AY$2,0))</f>
        <v>970</v>
      </c>
      <c r="F36" s="6">
        <f t="shared" si="9"/>
        <v>145</v>
      </c>
      <c r="G36" s="6">
        <f t="shared" si="10"/>
        <v>230</v>
      </c>
      <c r="J36" s="6" t="str">
        <f t="shared" si="7"/>
        <v>MI001_E1</v>
      </c>
      <c r="K36" s="6" t="str">
        <f t="shared" si="8"/>
        <v>MI004_E1</v>
      </c>
    </row>
    <row r="37" spans="1:11" x14ac:dyDescent="0.2">
      <c r="A37" s="6" t="s">
        <v>222</v>
      </c>
      <c r="B37" s="6">
        <v>600</v>
      </c>
      <c r="C37" s="6">
        <v>1200</v>
      </c>
      <c r="D37" s="6">
        <f>INDEX(Binning!$F$3:$AY$856,MATCH(J37,Binning!$F$3:$F$856,0),MATCH(D$30,Binning!$F$2:$AY$2,0))</f>
        <v>760</v>
      </c>
      <c r="E37" s="6">
        <f>INDEX(Binning!$F$3:$AY$856,MATCH(K37,Binning!$F$3:$F$856,0),MATCH(E$30,Binning!$F$2:$AY$2,0))</f>
        <v>1150</v>
      </c>
      <c r="F37" s="6">
        <f t="shared" si="9"/>
        <v>160</v>
      </c>
      <c r="G37" s="6">
        <f t="shared" si="10"/>
        <v>50</v>
      </c>
      <c r="J37" s="6" t="s">
        <v>334</v>
      </c>
      <c r="K37" s="6" t="s">
        <v>362</v>
      </c>
    </row>
    <row r="38" spans="1:11" x14ac:dyDescent="0.2">
      <c r="A38" s="6" t="s">
        <v>23</v>
      </c>
      <c r="B38" s="6">
        <v>750</v>
      </c>
      <c r="C38" s="6">
        <v>950</v>
      </c>
      <c r="D38" s="6">
        <f>INDEX(Binning!$F$3:$AY$856,MATCH(J38,Binning!$F$3:$F$856,0),MATCH(D$30,Binning!$F$2:$AY$2,0))</f>
        <v>810</v>
      </c>
      <c r="E38" s="6">
        <f>INDEX(Binning!$F$3:$AY$856,MATCH(K38,Binning!$F$3:$F$856,0),MATCH(E$30,Binning!$F$2:$AY$2,0))</f>
        <v>810</v>
      </c>
      <c r="F38" s="6">
        <f t="shared" si="9"/>
        <v>60</v>
      </c>
      <c r="G38" s="6">
        <f t="shared" si="10"/>
        <v>140</v>
      </c>
      <c r="J38" s="6" t="str">
        <f>CONCATENATE(VLOOKUP(A38,$M:$O,2,0),"_E1")</f>
        <v>FIXED_E1</v>
      </c>
      <c r="K38" s="6" t="str">
        <f>CONCATENATE(VLOOKUP(A38,$M:$O,3,0),"_E1")</f>
        <v>FIXED_E1</v>
      </c>
    </row>
    <row r="39" spans="1:11" x14ac:dyDescent="0.2">
      <c r="A39" s="6" t="s">
        <v>24</v>
      </c>
      <c r="B39" s="6">
        <v>600</v>
      </c>
      <c r="C39" s="6">
        <v>950</v>
      </c>
      <c r="D39" s="6">
        <f>INDEX(Binning!$F$3:$AY$856,MATCH(J39,Binning!$F$3:$F$856,0),MATCH(D$30,Binning!$F$2:$AY$2,0))</f>
        <v>770</v>
      </c>
      <c r="E39" s="6">
        <f>INDEX(Binning!$F$3:$AY$856,MATCH(K39,Binning!$F$3:$F$856,0),MATCH(E$30,Binning!$F$2:$AY$2,0))</f>
        <v>770</v>
      </c>
      <c r="F39" s="6">
        <f t="shared" si="9"/>
        <v>170</v>
      </c>
      <c r="G39" s="6">
        <f t="shared" si="10"/>
        <v>180</v>
      </c>
      <c r="J39" s="6" t="str">
        <f>CONCATENATE(VLOOKUP(A39,$M:$O,2,0),"_E1")</f>
        <v>LOW_E1</v>
      </c>
      <c r="K39" s="6" t="str">
        <f>CONCATENATE(VLOOKUP(A39,$M:$O,3,0),"_E1")</f>
        <v>LOW_E1</v>
      </c>
    </row>
    <row r="40" spans="1:11" x14ac:dyDescent="0.2">
      <c r="A40" s="6" t="s">
        <v>121</v>
      </c>
      <c r="B40" s="6">
        <v>600</v>
      </c>
      <c r="C40" s="6">
        <v>950</v>
      </c>
      <c r="D40" s="6">
        <f>INDEX(Binning!$F$3:$AY$856,MATCH(J40,Binning!$F$3:$F$856,0),MATCH(D$30,Binning!$F$2:$AY$2,0))</f>
        <v>820</v>
      </c>
      <c r="E40" s="6">
        <f>INDEX(Binning!$F$3:$AY$856,MATCH(K40,Binning!$F$3:$F$856,0),MATCH(E$30,Binning!$F$2:$AY$2,0))</f>
        <v>820</v>
      </c>
      <c r="F40" s="6">
        <f t="shared" si="9"/>
        <v>220</v>
      </c>
      <c r="G40" s="6">
        <f t="shared" si="10"/>
        <v>130</v>
      </c>
      <c r="J40" s="6" t="str">
        <f>CONCATENATE(VLOOKUP(A40,$M:$O,2,0),"_E1")</f>
        <v>SRAM_E1</v>
      </c>
      <c r="K40" s="6" t="str">
        <f>CONCATENATE(VLOOKUP(A40,$M:$O,3,0),"_E1")</f>
        <v>SRAM_E1</v>
      </c>
    </row>
    <row r="41" spans="1:11" x14ac:dyDescent="0.2">
      <c r="A41" s="6" t="s">
        <v>266</v>
      </c>
      <c r="B41" s="6">
        <v>700</v>
      </c>
      <c r="C41" s="6">
        <v>1000</v>
      </c>
      <c r="D41" s="6">
        <f>INDEX(Binning!$F$3:$AY$856,MATCH(J41,Binning!$F$3:$F$856,0),MATCH(D$30,Binning!$F$2:$AY$2,0))</f>
        <v>810</v>
      </c>
      <c r="E41" s="6">
        <f>INDEX(Binning!$F$3:$AY$856,MATCH(K41,Binning!$F$3:$F$856,0),MATCH(E$30,Binning!$F$2:$AY$2,0))</f>
        <v>810</v>
      </c>
      <c r="F41" s="6">
        <f>D41-B41</f>
        <v>110</v>
      </c>
      <c r="G41" s="6">
        <f>C41-E41</f>
        <v>190</v>
      </c>
      <c r="J41" s="6" t="str">
        <f>CONCATENATE(VLOOKUP(A41,$M:$O,2,0),"_E1")</f>
        <v>CIO_E1</v>
      </c>
      <c r="K41" s="6" t="str">
        <f>CONCATENATE(VLOOKUP(A41,$M:$O,3,0),"_E1")</f>
        <v>CIO_E1</v>
      </c>
    </row>
    <row r="43" spans="1:11" x14ac:dyDescent="0.2">
      <c r="A43" s="6" t="s">
        <v>0</v>
      </c>
      <c r="B43" s="6" t="s">
        <v>322</v>
      </c>
      <c r="C43" s="6" t="s">
        <v>37</v>
      </c>
      <c r="D43" s="6" t="s">
        <v>205</v>
      </c>
    </row>
    <row r="44" spans="1:11" x14ac:dyDescent="0.2">
      <c r="A44" s="6" t="s">
        <v>144</v>
      </c>
      <c r="B44" s="6">
        <v>725</v>
      </c>
      <c r="C44" s="6">
        <f>INDEX(Binning!$F$3:$AY$856,MATCH(CONCATENATE(A44,"_E1"),Binning!$F$3:$F$856,0),MATCH(Binning!$AX$2,Binning!$F$2:$AY$2,0))</f>
        <v>750</v>
      </c>
      <c r="D44" s="6">
        <f>B44-C44</f>
        <v>-25</v>
      </c>
    </row>
    <row r="45" spans="1:11" x14ac:dyDescent="0.2">
      <c r="A45" s="6" t="s">
        <v>153</v>
      </c>
      <c r="B45" s="6">
        <v>725</v>
      </c>
      <c r="C45" s="6">
        <f>INDEX(Binning!$F$3:$AY$856,MATCH(CONCATENATE(A45,"_E1"),Binning!$F$3:$F$856,0),MATCH(Binning!$AX$2,Binning!$F$2:$AY$2,0))</f>
        <v>670</v>
      </c>
      <c r="D45" s="6">
        <f t="shared" ref="D45:D55" si="11">B45-C45</f>
        <v>55</v>
      </c>
    </row>
    <row r="46" spans="1:11" x14ac:dyDescent="0.2">
      <c r="A46" s="6" t="s">
        <v>181</v>
      </c>
      <c r="B46" s="6">
        <v>775</v>
      </c>
      <c r="C46" s="6">
        <f>INDEX(Binning!$F$3:$AY$856,MATCH(CONCATENATE(A46,"_E1"),Binning!$F$3:$F$856,0),MATCH(Binning!$AX$2,Binning!$F$2:$AY$2,0))</f>
        <v>785</v>
      </c>
      <c r="D46" s="6">
        <f>B46-C46</f>
        <v>-10</v>
      </c>
    </row>
    <row r="47" spans="1:11" x14ac:dyDescent="0.2">
      <c r="A47" s="6" t="s">
        <v>18</v>
      </c>
      <c r="B47" s="6">
        <v>775</v>
      </c>
      <c r="C47" s="6">
        <f>INDEX(Binning!$F$3:$AY$856,MATCH(CONCATENATE(A47,"_E1"),Binning!$F$3:$F$856,0),MATCH(Binning!$AX$2,Binning!$F$2:$AY$2,0))</f>
        <v>765</v>
      </c>
      <c r="D47" s="6">
        <f t="shared" si="11"/>
        <v>10</v>
      </c>
    </row>
    <row r="48" spans="1:11" x14ac:dyDescent="0.2">
      <c r="A48" s="6" t="s">
        <v>226</v>
      </c>
      <c r="B48" s="6">
        <v>700</v>
      </c>
      <c r="C48" s="6">
        <f>INDEX(Binning!$F$3:$AY$856,MATCH(CONCATENATE(A48,"_E1"),Binning!$F$3:$F$856,0),MATCH(Binning!$AX$2,Binning!$F$2:$AY$2,0))</f>
        <v>645</v>
      </c>
      <c r="D48" s="6">
        <f t="shared" si="11"/>
        <v>55</v>
      </c>
    </row>
    <row r="49" spans="1:4" x14ac:dyDescent="0.2">
      <c r="A49" s="6" t="s">
        <v>118</v>
      </c>
      <c r="B49" s="6">
        <v>765</v>
      </c>
      <c r="C49" s="6">
        <f>INDEX(Binning!$F$3:$AY$856,MATCH(CONCATENATE(A49,"_E1"),Binning!$F$3:$F$856,0),MATCH(Binning!$AX$2,Binning!$F$2:$AY$2,0))</f>
        <v>735</v>
      </c>
      <c r="D49" s="6">
        <f t="shared" si="11"/>
        <v>30</v>
      </c>
    </row>
    <row r="50" spans="1:4" x14ac:dyDescent="0.2">
      <c r="A50" s="6" t="s">
        <v>158</v>
      </c>
      <c r="B50" s="6">
        <v>850</v>
      </c>
      <c r="C50" s="6">
        <f>INDEX(Binning!$F$3:$AY$856,MATCH(CONCATENATE(A50,"_E1"),Binning!$F$3:$F$856,0),MATCH(Binning!$AX$2,Binning!$F$2:$AY$2,0))</f>
        <v>760</v>
      </c>
      <c r="D50" s="6">
        <f t="shared" si="11"/>
        <v>90</v>
      </c>
    </row>
    <row r="51" spans="1:4" x14ac:dyDescent="0.2">
      <c r="A51" s="6" t="s">
        <v>159</v>
      </c>
      <c r="B51" s="6">
        <v>850</v>
      </c>
      <c r="C51" s="6">
        <f>INDEX(Binning!$F$3:$AY$856,MATCH(CONCATENATE(A51,"_E1"),Binning!$F$3:$F$856,0),MATCH(Binning!$AX$2,Binning!$F$2:$AY$2,0))</f>
        <v>760</v>
      </c>
      <c r="D51" s="6">
        <f t="shared" si="11"/>
        <v>90</v>
      </c>
    </row>
    <row r="52" spans="1:4" x14ac:dyDescent="0.2">
      <c r="A52" s="6" t="s">
        <v>23</v>
      </c>
      <c r="B52" s="6">
        <v>810</v>
      </c>
      <c r="C52" s="6">
        <f>INDEX(Binning!$F$3:$AY$856,MATCH(CONCATENATE(A52,"_E1"),Binning!$F$3:$F$856,0),MATCH(Binning!$AX$2,Binning!$F$2:$AY$2,0))</f>
        <v>810</v>
      </c>
      <c r="D52" s="6">
        <f t="shared" si="11"/>
        <v>0</v>
      </c>
    </row>
    <row r="53" spans="1:4" x14ac:dyDescent="0.2">
      <c r="A53" s="6" t="s">
        <v>24</v>
      </c>
      <c r="B53" s="6">
        <v>800</v>
      </c>
      <c r="C53" s="6">
        <f>INDEX(Binning!$F$3:$AY$856,MATCH(CONCATENATE(A53,"_E1"),Binning!$F$3:$F$856,0),MATCH(Binning!$AX$2,Binning!$F$2:$AY$2,0))</f>
        <v>770</v>
      </c>
      <c r="D53" s="6">
        <f t="shared" si="11"/>
        <v>30</v>
      </c>
    </row>
    <row r="54" spans="1:4" x14ac:dyDescent="0.2">
      <c r="A54" s="6" t="s">
        <v>121</v>
      </c>
      <c r="B54" s="6">
        <v>820</v>
      </c>
      <c r="C54" s="6">
        <f>INDEX(Binning!$F$3:$AY$856,MATCH(CONCATENATE(A54,"_E1"),Binning!$F$3:$F$856,0),MATCH(Binning!$AX$2,Binning!$F$2:$AY$2,0))</f>
        <v>820</v>
      </c>
      <c r="D54" s="6">
        <f t="shared" si="11"/>
        <v>0</v>
      </c>
    </row>
    <row r="55" spans="1:4" x14ac:dyDescent="0.2">
      <c r="A55" s="6" t="s">
        <v>266</v>
      </c>
      <c r="B55" s="6">
        <v>810</v>
      </c>
      <c r="C55" s="6">
        <f>INDEX(Binning!$F$3:$AY$856,MATCH(CONCATENATE(A55,"_E1"),Binning!$F$3:$F$856,0),MATCH(Binning!$AX$2,Binning!$F$2:$AY$2,0))</f>
        <v>810</v>
      </c>
      <c r="D55" s="6">
        <f t="shared" si="11"/>
        <v>0</v>
      </c>
    </row>
  </sheetData>
  <conditionalFormatting sqref="D44:D47 D49:D55">
    <cfRule type="cellIs" dxfId="9" priority="3" operator="greaterThanOrEqual">
      <formula>0</formula>
    </cfRule>
    <cfRule type="cellIs" dxfId="8" priority="5" operator="lessThan">
      <formula>0</formula>
    </cfRule>
  </conditionalFormatting>
  <conditionalFormatting sqref="D48">
    <cfRule type="cellIs" dxfId="7" priority="1" operator="greaterThanOrEqual">
      <formula>-25</formula>
    </cfRule>
    <cfRule type="cellIs" dxfId="6" priority="2" operator="between">
      <formula>-50</formula>
      <formula>-25</formula>
    </cfRule>
    <cfRule type="cellIs" dxfId="5" priority="4" operator="lessThan">
      <formula>-50</formula>
    </cfRule>
  </conditionalFormatting>
  <conditionalFormatting sqref="F31:G41">
    <cfRule type="cellIs" dxfId="4" priority="6" operator="between">
      <formula>0</formula>
      <formula>30</formula>
    </cfRule>
    <cfRule type="cellIs" dxfId="3" priority="7" operator="lessThan">
      <formula>0</formula>
    </cfRule>
  </conditionalFormatting>
  <conditionalFormatting sqref="G2:G28">
    <cfRule type="cellIs" dxfId="2" priority="8" operator="greaterThan">
      <formula>15</formula>
    </cfRule>
    <cfRule type="cellIs" dxfId="1" priority="9" operator="between">
      <formula>0</formula>
      <formula>15</formula>
    </cfRule>
    <cfRule type="cellIs" dxfId="0" priority="10" operator="lessThan">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E69F8-74FE-D144-8B39-78A6B9143EF5}">
  <dimension ref="A1:Q63"/>
  <sheetViews>
    <sheetView zoomScale="110" zoomScaleNormal="110" workbookViewId="0">
      <pane xSplit="1" ySplit="1" topLeftCell="B2" activePane="bottomRight" state="frozen"/>
      <selection pane="topRight" activeCell="B1" sqref="B1"/>
      <selection pane="bottomLeft" activeCell="A2" sqref="A2"/>
      <selection pane="bottomRight" activeCell="E12" sqref="E12"/>
    </sheetView>
  </sheetViews>
  <sheetFormatPr baseColWidth="10" defaultRowHeight="16" x14ac:dyDescent="0.2"/>
  <cols>
    <col min="1" max="16384" width="10.83203125" style="167"/>
  </cols>
  <sheetData>
    <row r="1" spans="1:10" x14ac:dyDescent="0.2">
      <c r="A1" s="167" t="s">
        <v>0</v>
      </c>
      <c r="B1" s="167" t="s">
        <v>413</v>
      </c>
      <c r="C1" s="167" t="s">
        <v>411</v>
      </c>
      <c r="D1" s="167" t="s">
        <v>412</v>
      </c>
      <c r="F1" s="167" t="s">
        <v>421</v>
      </c>
      <c r="G1" s="167" t="s">
        <v>30</v>
      </c>
      <c r="H1" s="167" t="s">
        <v>420</v>
      </c>
      <c r="I1" s="167" t="s">
        <v>30</v>
      </c>
      <c r="J1" s="167" t="s">
        <v>420</v>
      </c>
    </row>
    <row r="2" spans="1:10" x14ac:dyDescent="0.2">
      <c r="A2" s="167" t="s">
        <v>144</v>
      </c>
      <c r="B2" s="168">
        <v>80</v>
      </c>
      <c r="C2" s="167">
        <v>850</v>
      </c>
      <c r="D2" s="167">
        <v>660</v>
      </c>
      <c r="G2" s="168">
        <v>850</v>
      </c>
      <c r="H2" s="167">
        <v>660</v>
      </c>
      <c r="I2" s="168">
        <f>C2-G2</f>
        <v>0</v>
      </c>
      <c r="J2" s="168">
        <f>D2-H2</f>
        <v>0</v>
      </c>
    </row>
    <row r="3" spans="1:10" x14ac:dyDescent="0.2">
      <c r="A3" s="167" t="s">
        <v>145</v>
      </c>
      <c r="B3" s="168">
        <v>85</v>
      </c>
      <c r="C3" s="175">
        <v>885</v>
      </c>
      <c r="D3" s="175">
        <v>685</v>
      </c>
      <c r="G3" s="168">
        <v>900</v>
      </c>
      <c r="H3" s="167">
        <v>695</v>
      </c>
      <c r="I3" s="168">
        <f t="shared" ref="I3:I63" si="0">C3-G3</f>
        <v>-15</v>
      </c>
      <c r="J3" s="168">
        <f t="shared" ref="J3:J63" si="1">D3-H3</f>
        <v>-10</v>
      </c>
    </row>
    <row r="4" spans="1:10" x14ac:dyDescent="0.2">
      <c r="A4" s="167" t="s">
        <v>146</v>
      </c>
      <c r="B4" s="168">
        <v>90</v>
      </c>
      <c r="C4" s="175">
        <v>915</v>
      </c>
      <c r="D4" s="175">
        <v>710</v>
      </c>
      <c r="G4" s="168">
        <v>930</v>
      </c>
      <c r="H4" s="167">
        <v>725</v>
      </c>
      <c r="I4" s="168">
        <f t="shared" si="0"/>
        <v>-15</v>
      </c>
      <c r="J4" s="168">
        <f t="shared" si="1"/>
        <v>-15</v>
      </c>
    </row>
    <row r="5" spans="1:10" x14ac:dyDescent="0.2">
      <c r="A5" s="167" t="s">
        <v>147</v>
      </c>
      <c r="B5" s="168">
        <v>95</v>
      </c>
      <c r="C5" s="175">
        <v>950</v>
      </c>
      <c r="D5" s="175">
        <v>730</v>
      </c>
      <c r="G5" s="168">
        <v>965</v>
      </c>
      <c r="H5" s="167">
        <v>745</v>
      </c>
      <c r="I5" s="168">
        <f t="shared" si="0"/>
        <v>-15</v>
      </c>
      <c r="J5" s="168">
        <f t="shared" si="1"/>
        <v>-15</v>
      </c>
    </row>
    <row r="6" spans="1:10" x14ac:dyDescent="0.2">
      <c r="A6" s="167" t="s">
        <v>148</v>
      </c>
      <c r="B6" s="168">
        <v>105</v>
      </c>
      <c r="C6" s="175">
        <v>1000</v>
      </c>
      <c r="D6" s="175">
        <v>760</v>
      </c>
      <c r="G6" s="168">
        <v>1015</v>
      </c>
      <c r="H6" s="167">
        <v>775</v>
      </c>
      <c r="I6" s="168">
        <f t="shared" si="0"/>
        <v>-15</v>
      </c>
      <c r="J6" s="168">
        <f t="shared" si="1"/>
        <v>-15</v>
      </c>
    </row>
    <row r="7" spans="1:10" x14ac:dyDescent="0.2">
      <c r="A7" s="167" t="s">
        <v>149</v>
      </c>
      <c r="B7" s="168">
        <v>110</v>
      </c>
      <c r="C7" s="167">
        <v>1045</v>
      </c>
      <c r="D7" s="167">
        <v>790</v>
      </c>
      <c r="G7" s="168">
        <v>1045</v>
      </c>
      <c r="H7" s="167">
        <v>790</v>
      </c>
      <c r="I7" s="168">
        <f t="shared" si="0"/>
        <v>0</v>
      </c>
      <c r="J7" s="168">
        <f t="shared" si="1"/>
        <v>0</v>
      </c>
    </row>
    <row r="8" spans="1:10" x14ac:dyDescent="0.2">
      <c r="A8" s="167" t="s">
        <v>150</v>
      </c>
      <c r="B8" s="168">
        <v>115</v>
      </c>
      <c r="C8" s="175">
        <v>1080</v>
      </c>
      <c r="D8" s="175">
        <v>815</v>
      </c>
      <c r="G8" s="168">
        <v>1095</v>
      </c>
      <c r="H8" s="167">
        <v>830</v>
      </c>
      <c r="I8" s="168">
        <f t="shared" si="0"/>
        <v>-15</v>
      </c>
      <c r="J8" s="168">
        <f t="shared" si="1"/>
        <v>-15</v>
      </c>
    </row>
    <row r="9" spans="1:10" x14ac:dyDescent="0.2">
      <c r="A9" s="167" t="s">
        <v>151</v>
      </c>
      <c r="B9" s="168">
        <v>120</v>
      </c>
      <c r="C9" s="175">
        <v>1125</v>
      </c>
      <c r="D9" s="175">
        <v>850</v>
      </c>
      <c r="G9" s="168">
        <v>1140</v>
      </c>
      <c r="H9" s="167">
        <v>865</v>
      </c>
      <c r="I9" s="168">
        <f t="shared" si="0"/>
        <v>-15</v>
      </c>
      <c r="J9" s="168">
        <f t="shared" si="1"/>
        <v>-15</v>
      </c>
    </row>
    <row r="10" spans="1:10" x14ac:dyDescent="0.2">
      <c r="A10" s="167" t="s">
        <v>152</v>
      </c>
      <c r="B10" s="168">
        <v>130</v>
      </c>
      <c r="C10" s="175">
        <v>1195</v>
      </c>
      <c r="D10" s="175">
        <v>900</v>
      </c>
      <c r="G10" s="168">
        <v>1210</v>
      </c>
      <c r="H10" s="167">
        <v>910</v>
      </c>
      <c r="I10" s="168">
        <f t="shared" si="0"/>
        <v>-15</v>
      </c>
      <c r="J10" s="168">
        <f t="shared" si="1"/>
        <v>-10</v>
      </c>
    </row>
    <row r="11" spans="1:10" x14ac:dyDescent="0.2">
      <c r="A11" s="167" t="s">
        <v>160</v>
      </c>
      <c r="B11" s="168">
        <v>135</v>
      </c>
      <c r="C11" s="175">
        <v>1245</v>
      </c>
      <c r="D11" s="175">
        <v>940</v>
      </c>
      <c r="G11" s="168">
        <v>1260</v>
      </c>
      <c r="H11" s="167">
        <v>950</v>
      </c>
      <c r="I11" s="168">
        <f t="shared" si="0"/>
        <v>-15</v>
      </c>
      <c r="J11" s="168">
        <f t="shared" si="1"/>
        <v>-10</v>
      </c>
    </row>
    <row r="12" spans="1:10" x14ac:dyDescent="0.2">
      <c r="A12" s="167" t="s">
        <v>176</v>
      </c>
      <c r="B12" s="168">
        <v>140</v>
      </c>
      <c r="C12" s="175">
        <v>1300</v>
      </c>
      <c r="D12" s="175">
        <v>980</v>
      </c>
      <c r="G12" s="168">
        <v>1315</v>
      </c>
      <c r="H12" s="167">
        <v>990</v>
      </c>
      <c r="I12" s="168">
        <f t="shared" si="0"/>
        <v>-15</v>
      </c>
      <c r="J12" s="168">
        <f t="shared" si="1"/>
        <v>-10</v>
      </c>
    </row>
    <row r="13" spans="1:10" x14ac:dyDescent="0.2">
      <c r="A13" s="167" t="s">
        <v>177</v>
      </c>
      <c r="B13" s="168">
        <v>145</v>
      </c>
      <c r="C13" s="175">
        <v>1360</v>
      </c>
      <c r="D13" s="175">
        <v>1030</v>
      </c>
      <c r="G13" s="168">
        <v>1375</v>
      </c>
      <c r="H13" s="167">
        <v>1040</v>
      </c>
      <c r="I13" s="168">
        <f t="shared" si="0"/>
        <v>-15</v>
      </c>
      <c r="J13" s="168">
        <f t="shared" si="1"/>
        <v>-10</v>
      </c>
    </row>
    <row r="14" spans="1:10" x14ac:dyDescent="0.2">
      <c r="A14" s="167" t="s">
        <v>178</v>
      </c>
      <c r="B14" s="168">
        <v>155</v>
      </c>
      <c r="C14" s="167">
        <v>1475</v>
      </c>
      <c r="D14" s="175">
        <v>1105</v>
      </c>
      <c r="G14" s="168">
        <v>1475</v>
      </c>
      <c r="H14" s="167">
        <v>1110</v>
      </c>
      <c r="I14" s="168">
        <f t="shared" si="0"/>
        <v>0</v>
      </c>
      <c r="J14" s="168">
        <f t="shared" si="1"/>
        <v>-5</v>
      </c>
    </row>
    <row r="15" spans="1:10" x14ac:dyDescent="0.2">
      <c r="A15" s="167" t="s">
        <v>179</v>
      </c>
      <c r="B15" s="168">
        <v>155</v>
      </c>
      <c r="C15" s="172">
        <f>C14</f>
        <v>1475</v>
      </c>
      <c r="D15" s="172">
        <f>D14</f>
        <v>1105</v>
      </c>
      <c r="G15" s="168">
        <v>1475</v>
      </c>
      <c r="H15" s="167">
        <v>1110</v>
      </c>
      <c r="I15" s="168">
        <f t="shared" si="0"/>
        <v>0</v>
      </c>
      <c r="J15" s="168">
        <f t="shared" si="1"/>
        <v>-5</v>
      </c>
    </row>
    <row r="16" spans="1:10" x14ac:dyDescent="0.2">
      <c r="A16" s="167" t="s">
        <v>180</v>
      </c>
      <c r="B16" s="168">
        <v>155</v>
      </c>
      <c r="C16" s="172">
        <f t="shared" ref="C16:D19" si="2">C15</f>
        <v>1475</v>
      </c>
      <c r="D16" s="172">
        <f t="shared" si="2"/>
        <v>1105</v>
      </c>
      <c r="G16" s="168">
        <v>1475</v>
      </c>
      <c r="H16" s="167">
        <v>1110</v>
      </c>
      <c r="I16" s="168">
        <f t="shared" si="0"/>
        <v>0</v>
      </c>
      <c r="J16" s="168">
        <f t="shared" si="1"/>
        <v>-5</v>
      </c>
    </row>
    <row r="17" spans="1:10" x14ac:dyDescent="0.2">
      <c r="A17" s="167" t="s">
        <v>196</v>
      </c>
      <c r="B17" s="168">
        <v>155</v>
      </c>
      <c r="C17" s="172">
        <f t="shared" si="2"/>
        <v>1475</v>
      </c>
      <c r="D17" s="172">
        <f t="shared" si="2"/>
        <v>1105</v>
      </c>
      <c r="G17" s="168">
        <v>1475</v>
      </c>
      <c r="H17" s="167">
        <v>1110</v>
      </c>
      <c r="I17" s="168">
        <f t="shared" si="0"/>
        <v>0</v>
      </c>
      <c r="J17" s="168">
        <f t="shared" si="1"/>
        <v>-5</v>
      </c>
    </row>
    <row r="18" spans="1:10" x14ac:dyDescent="0.2">
      <c r="A18" s="167" t="s">
        <v>197</v>
      </c>
      <c r="B18" s="168">
        <v>155</v>
      </c>
      <c r="C18" s="172">
        <f t="shared" si="2"/>
        <v>1475</v>
      </c>
      <c r="D18" s="172">
        <f t="shared" si="2"/>
        <v>1105</v>
      </c>
      <c r="G18" s="168">
        <v>1475</v>
      </c>
      <c r="H18" s="167">
        <v>1110</v>
      </c>
      <c r="I18" s="168">
        <f t="shared" si="0"/>
        <v>0</v>
      </c>
      <c r="J18" s="168">
        <f t="shared" si="1"/>
        <v>-5</v>
      </c>
    </row>
    <row r="19" spans="1:10" x14ac:dyDescent="0.2">
      <c r="A19" s="167" t="s">
        <v>376</v>
      </c>
      <c r="B19" s="168">
        <v>155</v>
      </c>
      <c r="C19" s="172">
        <f t="shared" si="2"/>
        <v>1475</v>
      </c>
      <c r="D19" s="172">
        <f t="shared" si="2"/>
        <v>1105</v>
      </c>
      <c r="G19" s="168">
        <v>1475</v>
      </c>
      <c r="H19" s="167">
        <v>1110</v>
      </c>
      <c r="I19" s="168">
        <f t="shared" si="0"/>
        <v>0</v>
      </c>
      <c r="J19" s="168">
        <f t="shared" si="1"/>
        <v>-5</v>
      </c>
    </row>
    <row r="20" spans="1:10" x14ac:dyDescent="0.2">
      <c r="A20" s="167" t="s">
        <v>377</v>
      </c>
      <c r="B20" s="168">
        <v>165</v>
      </c>
      <c r="C20" s="167">
        <v>1590</v>
      </c>
      <c r="D20" s="167">
        <v>1175</v>
      </c>
      <c r="G20" s="168">
        <v>1590</v>
      </c>
      <c r="H20" s="167">
        <v>1175</v>
      </c>
      <c r="I20" s="168">
        <f t="shared" si="0"/>
        <v>0</v>
      </c>
      <c r="J20" s="168">
        <f t="shared" si="1"/>
        <v>0</v>
      </c>
    </row>
    <row r="21" spans="1:10" x14ac:dyDescent="0.2">
      <c r="A21" s="167" t="s">
        <v>401</v>
      </c>
      <c r="B21" s="168">
        <v>165</v>
      </c>
      <c r="C21" s="172">
        <f>C20</f>
        <v>1590</v>
      </c>
      <c r="D21" s="172">
        <f>D20</f>
        <v>1175</v>
      </c>
      <c r="G21" s="168">
        <v>1590</v>
      </c>
      <c r="H21" s="167">
        <v>1175</v>
      </c>
      <c r="I21" s="168">
        <f t="shared" si="0"/>
        <v>0</v>
      </c>
      <c r="J21" s="168">
        <f t="shared" si="1"/>
        <v>0</v>
      </c>
    </row>
    <row r="22" spans="1:10" x14ac:dyDescent="0.2">
      <c r="A22" s="167" t="s">
        <v>153</v>
      </c>
      <c r="B22" s="168">
        <v>80</v>
      </c>
      <c r="C22" s="175">
        <v>760</v>
      </c>
      <c r="D22" s="175">
        <v>605</v>
      </c>
      <c r="G22" s="168">
        <v>775</v>
      </c>
      <c r="H22" s="167">
        <v>620</v>
      </c>
      <c r="I22" s="168">
        <f t="shared" si="0"/>
        <v>-15</v>
      </c>
      <c r="J22" s="168">
        <f t="shared" si="1"/>
        <v>-15</v>
      </c>
    </row>
    <row r="23" spans="1:10" x14ac:dyDescent="0.2">
      <c r="A23" s="167" t="s">
        <v>154</v>
      </c>
      <c r="B23" s="168">
        <v>90</v>
      </c>
      <c r="C23" s="175">
        <v>815</v>
      </c>
      <c r="D23" s="175">
        <v>645</v>
      </c>
      <c r="G23" s="168">
        <v>830</v>
      </c>
      <c r="H23" s="167">
        <v>660</v>
      </c>
      <c r="I23" s="168">
        <f t="shared" si="0"/>
        <v>-15</v>
      </c>
      <c r="J23" s="168">
        <f t="shared" si="1"/>
        <v>-15</v>
      </c>
    </row>
    <row r="24" spans="1:10" x14ac:dyDescent="0.2">
      <c r="A24" s="167" t="s">
        <v>155</v>
      </c>
      <c r="B24" s="168">
        <v>105</v>
      </c>
      <c r="C24" s="175">
        <v>870</v>
      </c>
      <c r="D24" s="175">
        <v>665</v>
      </c>
      <c r="G24" s="168">
        <v>885</v>
      </c>
      <c r="H24" s="167">
        <v>680</v>
      </c>
      <c r="I24" s="168">
        <f t="shared" si="0"/>
        <v>-15</v>
      </c>
      <c r="J24" s="168">
        <f t="shared" si="1"/>
        <v>-15</v>
      </c>
    </row>
    <row r="25" spans="1:10" x14ac:dyDescent="0.2">
      <c r="A25" s="167" t="s">
        <v>156</v>
      </c>
      <c r="B25" s="168">
        <v>120</v>
      </c>
      <c r="C25" s="175">
        <v>935</v>
      </c>
      <c r="D25" s="175">
        <v>710</v>
      </c>
      <c r="G25" s="168">
        <v>950</v>
      </c>
      <c r="H25" s="167">
        <v>725</v>
      </c>
      <c r="I25" s="168">
        <f t="shared" si="0"/>
        <v>-15</v>
      </c>
      <c r="J25" s="168">
        <f t="shared" si="1"/>
        <v>-15</v>
      </c>
    </row>
    <row r="26" spans="1:10" x14ac:dyDescent="0.2">
      <c r="A26" s="167" t="s">
        <v>157</v>
      </c>
      <c r="B26" s="168">
        <v>135</v>
      </c>
      <c r="C26" s="175">
        <v>1015</v>
      </c>
      <c r="D26" s="175">
        <v>760</v>
      </c>
      <c r="G26" s="168">
        <v>1030</v>
      </c>
      <c r="H26" s="167">
        <v>775</v>
      </c>
      <c r="I26" s="168">
        <f t="shared" si="0"/>
        <v>-15</v>
      </c>
      <c r="J26" s="168">
        <f t="shared" si="1"/>
        <v>-15</v>
      </c>
    </row>
    <row r="27" spans="1:10" x14ac:dyDescent="0.2">
      <c r="A27" s="167" t="s">
        <v>287</v>
      </c>
      <c r="B27" s="168">
        <v>140</v>
      </c>
      <c r="C27" s="175">
        <v>1085</v>
      </c>
      <c r="D27" s="175">
        <v>825</v>
      </c>
      <c r="G27" s="168">
        <v>1100</v>
      </c>
      <c r="H27" s="167">
        <v>840</v>
      </c>
      <c r="I27" s="168">
        <f t="shared" si="0"/>
        <v>-15</v>
      </c>
      <c r="J27" s="168">
        <f t="shared" si="1"/>
        <v>-15</v>
      </c>
    </row>
    <row r="28" spans="1:10" x14ac:dyDescent="0.2">
      <c r="A28" s="167" t="s">
        <v>288</v>
      </c>
      <c r="B28" s="168">
        <v>145</v>
      </c>
      <c r="C28" s="175">
        <v>1175</v>
      </c>
      <c r="D28" s="175">
        <v>905</v>
      </c>
      <c r="G28" s="168">
        <v>1190</v>
      </c>
      <c r="H28" s="167">
        <v>920</v>
      </c>
      <c r="I28" s="168">
        <f t="shared" si="0"/>
        <v>-15</v>
      </c>
      <c r="J28" s="168">
        <f t="shared" si="1"/>
        <v>-15</v>
      </c>
    </row>
    <row r="29" spans="1:10" x14ac:dyDescent="0.2">
      <c r="A29" s="167" t="s">
        <v>316</v>
      </c>
      <c r="B29" s="168">
        <v>145</v>
      </c>
      <c r="C29" s="172">
        <f>C28</f>
        <v>1175</v>
      </c>
      <c r="D29" s="172">
        <f>D28</f>
        <v>905</v>
      </c>
      <c r="G29" s="168">
        <v>1190</v>
      </c>
      <c r="H29" s="167">
        <v>920</v>
      </c>
      <c r="I29" s="168">
        <f t="shared" si="0"/>
        <v>-15</v>
      </c>
      <c r="J29" s="168">
        <f t="shared" si="1"/>
        <v>-15</v>
      </c>
    </row>
    <row r="30" spans="1:10" x14ac:dyDescent="0.2">
      <c r="A30" s="167" t="s">
        <v>346</v>
      </c>
      <c r="B30" s="168">
        <v>145</v>
      </c>
      <c r="C30" s="172">
        <f>C29</f>
        <v>1175</v>
      </c>
      <c r="D30" s="172">
        <f>D29</f>
        <v>905</v>
      </c>
      <c r="G30" s="168">
        <v>1190</v>
      </c>
      <c r="H30" s="167">
        <v>920</v>
      </c>
      <c r="I30" s="168">
        <f t="shared" si="0"/>
        <v>-15</v>
      </c>
      <c r="J30" s="168">
        <f t="shared" si="1"/>
        <v>-15</v>
      </c>
    </row>
    <row r="31" spans="1:10" x14ac:dyDescent="0.2">
      <c r="A31" s="167" t="s">
        <v>181</v>
      </c>
      <c r="B31" s="168">
        <v>75</v>
      </c>
      <c r="C31" s="167">
        <v>900</v>
      </c>
      <c r="D31" s="167">
        <v>720</v>
      </c>
      <c r="G31" s="168">
        <v>900</v>
      </c>
      <c r="H31" s="167">
        <v>720</v>
      </c>
      <c r="I31" s="168">
        <f t="shared" si="0"/>
        <v>0</v>
      </c>
      <c r="J31" s="168">
        <f t="shared" si="1"/>
        <v>0</v>
      </c>
    </row>
    <row r="32" spans="1:10" x14ac:dyDescent="0.2">
      <c r="A32" s="167" t="s">
        <v>15</v>
      </c>
      <c r="B32" s="168">
        <v>80</v>
      </c>
      <c r="C32" s="175">
        <v>960</v>
      </c>
      <c r="D32" s="175">
        <v>765</v>
      </c>
      <c r="G32" s="168">
        <v>950</v>
      </c>
      <c r="H32" s="167">
        <v>755</v>
      </c>
      <c r="I32" s="168">
        <f t="shared" si="0"/>
        <v>10</v>
      </c>
      <c r="J32" s="168">
        <f t="shared" si="1"/>
        <v>10</v>
      </c>
    </row>
    <row r="33" spans="1:10" x14ac:dyDescent="0.2">
      <c r="A33" s="167" t="s">
        <v>16</v>
      </c>
      <c r="B33" s="168">
        <v>90</v>
      </c>
      <c r="C33" s="175">
        <v>1010</v>
      </c>
      <c r="D33" s="175">
        <v>790</v>
      </c>
      <c r="G33" s="168">
        <v>995</v>
      </c>
      <c r="H33" s="167">
        <v>775</v>
      </c>
      <c r="I33" s="168">
        <f t="shared" si="0"/>
        <v>15</v>
      </c>
      <c r="J33" s="168">
        <f t="shared" si="1"/>
        <v>15</v>
      </c>
    </row>
    <row r="34" spans="1:10" x14ac:dyDescent="0.2">
      <c r="A34" s="167" t="s">
        <v>17</v>
      </c>
      <c r="B34" s="168">
        <v>105</v>
      </c>
      <c r="C34" s="167">
        <v>1060</v>
      </c>
      <c r="D34" s="167">
        <v>830</v>
      </c>
      <c r="G34" s="168">
        <v>1060</v>
      </c>
      <c r="H34" s="167">
        <v>830</v>
      </c>
      <c r="I34" s="168">
        <f t="shared" si="0"/>
        <v>0</v>
      </c>
      <c r="J34" s="168">
        <f t="shared" si="1"/>
        <v>0</v>
      </c>
    </row>
    <row r="35" spans="1:10" x14ac:dyDescent="0.2">
      <c r="A35" s="167" t="s">
        <v>87</v>
      </c>
      <c r="B35" s="168">
        <v>110</v>
      </c>
      <c r="C35" s="167">
        <v>1095</v>
      </c>
      <c r="D35" s="167">
        <v>850</v>
      </c>
      <c r="G35" s="168">
        <v>1095</v>
      </c>
      <c r="H35" s="167">
        <v>850</v>
      </c>
      <c r="I35" s="168">
        <f t="shared" si="0"/>
        <v>0</v>
      </c>
      <c r="J35" s="168">
        <f t="shared" si="1"/>
        <v>0</v>
      </c>
    </row>
    <row r="36" spans="1:10" x14ac:dyDescent="0.2">
      <c r="A36" s="167" t="s">
        <v>136</v>
      </c>
      <c r="B36" s="168">
        <v>115</v>
      </c>
      <c r="C36" s="167">
        <v>1130</v>
      </c>
      <c r="D36" s="167">
        <v>880</v>
      </c>
      <c r="G36" s="168">
        <v>1130</v>
      </c>
      <c r="H36" s="167">
        <v>880</v>
      </c>
      <c r="I36" s="168">
        <f t="shared" si="0"/>
        <v>0</v>
      </c>
      <c r="J36" s="168">
        <f t="shared" si="1"/>
        <v>0</v>
      </c>
    </row>
    <row r="37" spans="1:10" x14ac:dyDescent="0.2">
      <c r="A37" s="167" t="s">
        <v>88</v>
      </c>
      <c r="B37" s="168">
        <v>125</v>
      </c>
      <c r="C37" s="167">
        <v>1175</v>
      </c>
      <c r="D37" s="167">
        <v>895</v>
      </c>
      <c r="G37" s="168">
        <v>1175</v>
      </c>
      <c r="H37" s="167">
        <v>895</v>
      </c>
      <c r="I37" s="168">
        <f t="shared" si="0"/>
        <v>0</v>
      </c>
      <c r="J37" s="168">
        <f t="shared" si="1"/>
        <v>0</v>
      </c>
    </row>
    <row r="38" spans="1:10" x14ac:dyDescent="0.2">
      <c r="A38" s="167" t="s">
        <v>198</v>
      </c>
      <c r="B38" s="168">
        <v>130</v>
      </c>
      <c r="C38" s="167">
        <v>1220</v>
      </c>
      <c r="D38" s="167">
        <v>935</v>
      </c>
      <c r="G38" s="168">
        <v>1220</v>
      </c>
      <c r="H38" s="167">
        <v>935</v>
      </c>
      <c r="I38" s="168">
        <f t="shared" si="0"/>
        <v>0</v>
      </c>
      <c r="J38" s="168">
        <f t="shared" si="1"/>
        <v>0</v>
      </c>
    </row>
    <row r="39" spans="1:10" x14ac:dyDescent="0.2">
      <c r="A39" s="167" t="s">
        <v>335</v>
      </c>
      <c r="B39" s="168">
        <v>135</v>
      </c>
      <c r="C39" s="167">
        <v>1260</v>
      </c>
      <c r="D39" s="167">
        <v>960</v>
      </c>
      <c r="G39" s="168">
        <v>1260</v>
      </c>
      <c r="H39" s="167">
        <v>960</v>
      </c>
      <c r="I39" s="168">
        <f t="shared" si="0"/>
        <v>0</v>
      </c>
      <c r="J39" s="168">
        <f t="shared" si="1"/>
        <v>0</v>
      </c>
    </row>
    <row r="40" spans="1:10" x14ac:dyDescent="0.2">
      <c r="A40" s="167" t="s">
        <v>350</v>
      </c>
      <c r="B40" s="168">
        <v>140</v>
      </c>
      <c r="C40" s="167">
        <v>1320</v>
      </c>
      <c r="D40" s="167">
        <v>1005</v>
      </c>
      <c r="G40" s="168">
        <v>1320</v>
      </c>
      <c r="H40" s="167">
        <v>1005</v>
      </c>
      <c r="I40" s="168">
        <f t="shared" si="0"/>
        <v>0</v>
      </c>
      <c r="J40" s="168">
        <f t="shared" si="1"/>
        <v>0</v>
      </c>
    </row>
    <row r="41" spans="1:10" x14ac:dyDescent="0.2">
      <c r="A41" s="167" t="s">
        <v>351</v>
      </c>
      <c r="B41" s="168">
        <v>145</v>
      </c>
      <c r="C41" s="167">
        <v>1370</v>
      </c>
      <c r="D41" s="167">
        <v>1035</v>
      </c>
      <c r="G41" s="168">
        <v>1370</v>
      </c>
      <c r="H41" s="167">
        <v>1035</v>
      </c>
      <c r="I41" s="168">
        <f t="shared" si="0"/>
        <v>0</v>
      </c>
      <c r="J41" s="168">
        <f t="shared" si="1"/>
        <v>0</v>
      </c>
    </row>
    <row r="42" spans="1:10" x14ac:dyDescent="0.2">
      <c r="A42" s="167" t="s">
        <v>352</v>
      </c>
      <c r="B42" s="168">
        <v>150</v>
      </c>
      <c r="C42" s="167">
        <v>1425</v>
      </c>
      <c r="D42" s="167">
        <v>1070</v>
      </c>
      <c r="G42" s="168">
        <v>1425</v>
      </c>
      <c r="H42" s="167">
        <v>1070</v>
      </c>
      <c r="I42" s="168">
        <f t="shared" si="0"/>
        <v>0</v>
      </c>
      <c r="J42" s="168">
        <f t="shared" si="1"/>
        <v>0</v>
      </c>
    </row>
    <row r="43" spans="1:10" x14ac:dyDescent="0.2">
      <c r="A43" s="167" t="s">
        <v>378</v>
      </c>
      <c r="B43" s="168">
        <v>155</v>
      </c>
      <c r="C43" s="167">
        <v>1465</v>
      </c>
      <c r="D43" s="167">
        <v>1110</v>
      </c>
      <c r="G43" s="168">
        <v>1465</v>
      </c>
      <c r="H43" s="167">
        <v>1110</v>
      </c>
      <c r="I43" s="168">
        <f t="shared" si="0"/>
        <v>0</v>
      </c>
      <c r="J43" s="168">
        <f t="shared" si="1"/>
        <v>0</v>
      </c>
    </row>
    <row r="44" spans="1:10" x14ac:dyDescent="0.2">
      <c r="A44" s="167" t="s">
        <v>399</v>
      </c>
      <c r="B44" s="168">
        <v>160</v>
      </c>
      <c r="C44" s="175">
        <v>1535</v>
      </c>
      <c r="D44" s="175">
        <v>1160</v>
      </c>
      <c r="G44" s="168">
        <v>1520</v>
      </c>
      <c r="H44" s="167">
        <v>1130</v>
      </c>
      <c r="I44" s="168">
        <f t="shared" si="0"/>
        <v>15</v>
      </c>
      <c r="J44" s="168">
        <f t="shared" si="1"/>
        <v>30</v>
      </c>
    </row>
    <row r="45" spans="1:10" x14ac:dyDescent="0.2">
      <c r="A45" s="167" t="s">
        <v>402</v>
      </c>
      <c r="B45" s="168">
        <v>165</v>
      </c>
      <c r="C45" s="175">
        <v>1605</v>
      </c>
      <c r="D45" s="175">
        <v>1215</v>
      </c>
      <c r="G45" s="168">
        <v>1560</v>
      </c>
      <c r="H45" s="167">
        <v>1145</v>
      </c>
      <c r="I45" s="168">
        <f t="shared" si="0"/>
        <v>45</v>
      </c>
      <c r="J45" s="168">
        <f t="shared" si="1"/>
        <v>70</v>
      </c>
    </row>
    <row r="46" spans="1:10" x14ac:dyDescent="0.2">
      <c r="A46" s="167" t="s">
        <v>18</v>
      </c>
      <c r="B46" s="168">
        <v>75</v>
      </c>
      <c r="C46" s="167">
        <v>835</v>
      </c>
      <c r="D46" s="167">
        <v>705</v>
      </c>
      <c r="G46" s="168">
        <v>835</v>
      </c>
      <c r="H46" s="167">
        <v>705</v>
      </c>
      <c r="I46" s="168">
        <f t="shared" si="0"/>
        <v>0</v>
      </c>
      <c r="J46" s="168">
        <f t="shared" si="1"/>
        <v>0</v>
      </c>
    </row>
    <row r="47" spans="1:10" x14ac:dyDescent="0.2">
      <c r="A47" s="167" t="s">
        <v>19</v>
      </c>
      <c r="B47" s="168">
        <v>85</v>
      </c>
      <c r="C47" s="175">
        <v>880</v>
      </c>
      <c r="D47" s="175">
        <v>740</v>
      </c>
      <c r="G47" s="168">
        <v>895</v>
      </c>
      <c r="H47" s="167">
        <v>755</v>
      </c>
      <c r="I47" s="168">
        <f t="shared" si="0"/>
        <v>-15</v>
      </c>
      <c r="J47" s="168">
        <f t="shared" si="1"/>
        <v>-15</v>
      </c>
    </row>
    <row r="48" spans="1:10" x14ac:dyDescent="0.2">
      <c r="A48" s="167" t="s">
        <v>86</v>
      </c>
      <c r="B48" s="168">
        <v>105</v>
      </c>
      <c r="C48" s="175">
        <v>1025</v>
      </c>
      <c r="D48" s="175">
        <v>855</v>
      </c>
      <c r="G48" s="168">
        <v>1040</v>
      </c>
      <c r="H48" s="167">
        <v>870</v>
      </c>
      <c r="I48" s="168">
        <f t="shared" si="0"/>
        <v>-15</v>
      </c>
      <c r="J48" s="168">
        <f t="shared" si="1"/>
        <v>-15</v>
      </c>
    </row>
    <row r="49" spans="1:17" x14ac:dyDescent="0.2">
      <c r="A49" s="167" t="s">
        <v>317</v>
      </c>
      <c r="B49" s="168">
        <v>110</v>
      </c>
      <c r="C49" s="175">
        <v>1055</v>
      </c>
      <c r="D49" s="175">
        <v>880</v>
      </c>
      <c r="G49" s="168">
        <v>1070</v>
      </c>
      <c r="H49" s="167">
        <v>890</v>
      </c>
      <c r="I49" s="168">
        <f t="shared" si="0"/>
        <v>-15</v>
      </c>
      <c r="J49" s="168">
        <f t="shared" si="1"/>
        <v>-10</v>
      </c>
    </row>
    <row r="50" spans="1:17" x14ac:dyDescent="0.2">
      <c r="A50" s="167" t="s">
        <v>349</v>
      </c>
      <c r="B50" s="168">
        <v>115</v>
      </c>
      <c r="C50" s="167">
        <v>1150</v>
      </c>
      <c r="D50" s="167">
        <v>965</v>
      </c>
      <c r="G50" s="168">
        <v>1150</v>
      </c>
      <c r="H50" s="167">
        <v>965</v>
      </c>
      <c r="I50" s="168">
        <f t="shared" si="0"/>
        <v>0</v>
      </c>
      <c r="J50" s="168">
        <f t="shared" si="1"/>
        <v>0</v>
      </c>
    </row>
    <row r="51" spans="1:17" x14ac:dyDescent="0.2">
      <c r="A51" s="167" t="s">
        <v>20</v>
      </c>
      <c r="B51" s="168">
        <v>65</v>
      </c>
      <c r="C51" s="167">
        <v>670</v>
      </c>
      <c r="D51" s="167">
        <v>630</v>
      </c>
      <c r="G51" s="168">
        <v>670</v>
      </c>
      <c r="H51" s="167">
        <v>630</v>
      </c>
      <c r="I51" s="168">
        <f t="shared" si="0"/>
        <v>0</v>
      </c>
      <c r="J51" s="168">
        <f t="shared" si="1"/>
        <v>0</v>
      </c>
      <c r="P51" s="168"/>
      <c r="Q51" s="168"/>
    </row>
    <row r="52" spans="1:17" x14ac:dyDescent="0.2">
      <c r="A52" s="167" t="s">
        <v>21</v>
      </c>
      <c r="B52" s="168">
        <v>85</v>
      </c>
      <c r="C52" s="167">
        <v>735</v>
      </c>
      <c r="D52" s="167">
        <v>680</v>
      </c>
      <c r="G52" s="168">
        <v>735</v>
      </c>
      <c r="H52" s="167">
        <v>680</v>
      </c>
      <c r="I52" s="168">
        <f t="shared" si="0"/>
        <v>0</v>
      </c>
      <c r="J52" s="168">
        <f t="shared" si="1"/>
        <v>0</v>
      </c>
      <c r="P52" s="168"/>
      <c r="Q52" s="168"/>
    </row>
    <row r="53" spans="1:17" x14ac:dyDescent="0.2">
      <c r="A53" s="167" t="s">
        <v>22</v>
      </c>
      <c r="B53" s="168">
        <v>110</v>
      </c>
      <c r="C53" s="167">
        <v>820</v>
      </c>
      <c r="D53" s="167">
        <v>740</v>
      </c>
      <c r="G53" s="168">
        <v>820</v>
      </c>
      <c r="H53" s="167">
        <v>740</v>
      </c>
      <c r="I53" s="168">
        <f t="shared" si="0"/>
        <v>0</v>
      </c>
      <c r="J53" s="168">
        <f t="shared" si="1"/>
        <v>0</v>
      </c>
      <c r="P53" s="168"/>
      <c r="Q53" s="168"/>
    </row>
    <row r="54" spans="1:17" x14ac:dyDescent="0.2">
      <c r="A54" s="167" t="s">
        <v>199</v>
      </c>
      <c r="B54" s="168">
        <v>115</v>
      </c>
      <c r="C54" s="167">
        <v>880</v>
      </c>
      <c r="D54" s="167">
        <v>795</v>
      </c>
      <c r="G54" s="168">
        <v>880</v>
      </c>
      <c r="H54" s="167">
        <v>795</v>
      </c>
      <c r="I54" s="168">
        <f t="shared" si="0"/>
        <v>0</v>
      </c>
      <c r="J54" s="168">
        <f t="shared" si="1"/>
        <v>0</v>
      </c>
      <c r="P54" s="168"/>
      <c r="Q54" s="168"/>
    </row>
    <row r="55" spans="1:17" x14ac:dyDescent="0.2">
      <c r="A55" s="167" t="s">
        <v>200</v>
      </c>
      <c r="B55" s="168">
        <v>125</v>
      </c>
      <c r="C55" s="167">
        <v>920</v>
      </c>
      <c r="D55" s="167">
        <v>830</v>
      </c>
      <c r="G55" s="168">
        <v>920</v>
      </c>
      <c r="H55" s="167">
        <v>830</v>
      </c>
      <c r="I55" s="168">
        <f t="shared" si="0"/>
        <v>0</v>
      </c>
      <c r="J55" s="168">
        <f t="shared" si="1"/>
        <v>0</v>
      </c>
      <c r="P55" s="168"/>
      <c r="Q55" s="168"/>
    </row>
    <row r="56" spans="1:17" x14ac:dyDescent="0.2">
      <c r="A56" s="167" t="s">
        <v>318</v>
      </c>
      <c r="B56" s="168">
        <v>130</v>
      </c>
      <c r="C56" s="167">
        <v>970</v>
      </c>
      <c r="D56" s="167">
        <v>875</v>
      </c>
      <c r="G56" s="168">
        <v>970</v>
      </c>
      <c r="H56" s="167">
        <v>875</v>
      </c>
      <c r="I56" s="168">
        <f t="shared" si="0"/>
        <v>0</v>
      </c>
      <c r="J56" s="168">
        <f t="shared" si="1"/>
        <v>0</v>
      </c>
      <c r="P56" s="168"/>
      <c r="Q56" s="168"/>
    </row>
    <row r="57" spans="1:17" x14ac:dyDescent="0.2">
      <c r="A57" s="167" t="s">
        <v>348</v>
      </c>
      <c r="B57" s="168">
        <v>135</v>
      </c>
      <c r="C57" s="167">
        <v>1015</v>
      </c>
      <c r="D57" s="167">
        <v>920</v>
      </c>
      <c r="G57" s="168">
        <v>1015</v>
      </c>
      <c r="H57" s="167">
        <v>920</v>
      </c>
      <c r="I57" s="168">
        <f t="shared" si="0"/>
        <v>0</v>
      </c>
      <c r="J57" s="168">
        <f t="shared" si="1"/>
        <v>0</v>
      </c>
      <c r="P57" s="168"/>
      <c r="Q57" s="168"/>
    </row>
    <row r="58" spans="1:17" x14ac:dyDescent="0.2">
      <c r="A58" s="167" t="s">
        <v>379</v>
      </c>
      <c r="B58" s="168">
        <v>140</v>
      </c>
      <c r="C58" s="167">
        <v>1080</v>
      </c>
      <c r="D58" s="167">
        <v>985</v>
      </c>
      <c r="G58" s="168">
        <v>1080</v>
      </c>
      <c r="H58" s="167">
        <v>985</v>
      </c>
      <c r="I58" s="168">
        <f t="shared" si="0"/>
        <v>0</v>
      </c>
      <c r="J58" s="168">
        <f t="shared" si="1"/>
        <v>0</v>
      </c>
      <c r="P58" s="168"/>
      <c r="Q58" s="168"/>
    </row>
    <row r="59" spans="1:17" x14ac:dyDescent="0.2">
      <c r="A59" s="167" t="s">
        <v>404</v>
      </c>
      <c r="B59" s="168">
        <v>145</v>
      </c>
      <c r="C59" s="175">
        <v>1130</v>
      </c>
      <c r="D59" s="175">
        <v>1045</v>
      </c>
      <c r="G59" s="168">
        <v>1145</v>
      </c>
      <c r="H59" s="167">
        <v>1055</v>
      </c>
      <c r="I59" s="168">
        <f t="shared" si="0"/>
        <v>-15</v>
      </c>
      <c r="J59" s="168">
        <f t="shared" si="1"/>
        <v>-10</v>
      </c>
      <c r="P59" s="168"/>
      <c r="Q59" s="168"/>
    </row>
    <row r="60" spans="1:17" x14ac:dyDescent="0.2">
      <c r="A60" s="167" t="s">
        <v>118</v>
      </c>
      <c r="B60" s="168">
        <v>75</v>
      </c>
      <c r="C60" s="175">
        <v>775</v>
      </c>
      <c r="D60" s="175">
        <v>685</v>
      </c>
      <c r="G60" s="168">
        <v>790</v>
      </c>
      <c r="H60" s="167">
        <v>695</v>
      </c>
      <c r="I60" s="168">
        <f t="shared" si="0"/>
        <v>-15</v>
      </c>
      <c r="J60" s="168">
        <f t="shared" si="1"/>
        <v>-10</v>
      </c>
    </row>
    <row r="61" spans="1:17" x14ac:dyDescent="0.2">
      <c r="A61" s="167" t="s">
        <v>119</v>
      </c>
      <c r="B61" s="168">
        <v>85</v>
      </c>
      <c r="C61" s="175">
        <v>830</v>
      </c>
      <c r="D61" s="175">
        <v>735</v>
      </c>
      <c r="G61" s="168">
        <v>845</v>
      </c>
      <c r="H61" s="167">
        <v>750</v>
      </c>
      <c r="I61" s="168">
        <f t="shared" si="0"/>
        <v>-15</v>
      </c>
      <c r="J61" s="168">
        <f t="shared" si="1"/>
        <v>-15</v>
      </c>
    </row>
    <row r="62" spans="1:17" x14ac:dyDescent="0.2">
      <c r="A62" s="167" t="s">
        <v>120</v>
      </c>
      <c r="B62" s="168">
        <v>100</v>
      </c>
      <c r="C62" s="167">
        <v>985</v>
      </c>
      <c r="D62" s="167">
        <v>875</v>
      </c>
      <c r="G62" s="168">
        <v>985</v>
      </c>
      <c r="H62" s="167">
        <v>875</v>
      </c>
      <c r="I62" s="168">
        <f t="shared" si="0"/>
        <v>0</v>
      </c>
      <c r="J62" s="168">
        <f t="shared" si="1"/>
        <v>0</v>
      </c>
    </row>
    <row r="63" spans="1:17" x14ac:dyDescent="0.2">
      <c r="A63" s="167" t="s">
        <v>405</v>
      </c>
      <c r="B63" s="168">
        <v>105</v>
      </c>
      <c r="C63" s="167">
        <v>1060</v>
      </c>
      <c r="D63" s="167">
        <v>945</v>
      </c>
      <c r="G63" s="168">
        <v>1060</v>
      </c>
      <c r="H63" s="167">
        <v>945</v>
      </c>
      <c r="I63" s="168">
        <f t="shared" si="0"/>
        <v>0</v>
      </c>
      <c r="J63" s="168">
        <f t="shared" si="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Revision</vt:lpstr>
      <vt:lpstr>Notes</vt:lpstr>
      <vt:lpstr>Binning</vt:lpstr>
      <vt:lpstr>ATE Test Conditions</vt:lpstr>
      <vt:lpstr>Start_EQN</vt:lpstr>
      <vt:lpstr>GB</vt:lpstr>
      <vt:lpstr>PowerTable</vt:lpstr>
      <vt:lpstr>RailDeltaCheck</vt:lpstr>
      <vt:lpstr>BinningParamNotes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Ieng Chan</dc:creator>
  <cp:lastModifiedBy>Ben Blackman</cp:lastModifiedBy>
  <dcterms:created xsi:type="dcterms:W3CDTF">2016-12-18T05:56:45Z</dcterms:created>
  <dcterms:modified xsi:type="dcterms:W3CDTF">2025-08-21T04:16:20Z</dcterms:modified>
</cp:coreProperties>
</file>